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7.xml" ContentType="application/vnd.openxmlformats-officedocument.spreadsheetml.externalLink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8.xml" ContentType="application/vnd.openxmlformats-officedocument.spreadsheetml.externalLink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externalLinks/externalLink11.xml" ContentType="application/vnd.openxmlformats-officedocument.spreadsheetml.externalLink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30" yWindow="-15" windowWidth="12660" windowHeight="12285" tabRatio="843"/>
  </bookViews>
  <sheets>
    <sheet name="1.상수사용량" sheetId="87" r:id="rId1"/>
    <sheet name="2.상수원단위" sheetId="88" r:id="rId2"/>
    <sheet name="3.유수율" sheetId="89" r:id="rId3"/>
    <sheet name="3.영업용수율" sheetId="98" r:id="rId4"/>
    <sheet name="4.논산시추계(10년)" sheetId="94" r:id="rId5"/>
    <sheet name="4.동지역추계(10년)" sheetId="90" r:id="rId6"/>
    <sheet name="4.읍지역추계(10년)" sheetId="91" r:id="rId7"/>
    <sheet name="4.면지역추계(10년)" sheetId="92" r:id="rId8"/>
    <sheet name="논산시 추계" sheetId="50" state="hidden" r:id="rId9"/>
    <sheet name="논산시 추계(10년)" sheetId="53" state="hidden" r:id="rId10"/>
    <sheet name="논산시 추계(5년)" sheetId="54" state="hidden" r:id="rId11"/>
    <sheet name="논산시 용도별 추계 10년(군부대제외)" sheetId="56" state="hidden" r:id="rId12"/>
    <sheet name="논산시 용도별 추계 5년(군부대제외)" sheetId="57" state="hidden" r:id="rId13"/>
    <sheet name="강경읍 추계 10년" sheetId="64" state="hidden" r:id="rId14"/>
    <sheet name="연무읍 추계 10년" sheetId="74" state="hidden" r:id="rId15"/>
    <sheet name="성동면 추계 10년" sheetId="75" state="hidden" r:id="rId16"/>
    <sheet name="광석면 추계 10년" sheetId="76" state="hidden" r:id="rId17"/>
    <sheet name="노성면 추계 10년" sheetId="77" state="hidden" r:id="rId18"/>
    <sheet name="상월면 추계 10년" sheetId="78" state="hidden" r:id="rId19"/>
    <sheet name="부적면 추계 10년" sheetId="79" state="hidden" r:id="rId20"/>
    <sheet name="연산면 추계 10년" sheetId="80" state="hidden" r:id="rId21"/>
    <sheet name="별곡면 추계 10년" sheetId="81" state="hidden" r:id="rId22"/>
    <sheet name="양촌면 추계 10년" sheetId="82" state="hidden" r:id="rId23"/>
    <sheet name="가야곡면 추계 10년" sheetId="83" state="hidden" r:id="rId24"/>
    <sheet name="은진면 추계 10년" sheetId="84" state="hidden" r:id="rId25"/>
    <sheet name="채운면 추계 10년" sheetId="85" state="hidden" r:id="rId26"/>
    <sheet name="동지역 추계 10년" sheetId="86" state="hidden" r:id="rId27"/>
    <sheet name="5.급수원단위" sheetId="93" r:id="rId28"/>
    <sheet name="참고-&gt;" sheetId="96" r:id="rId29"/>
    <sheet name="Sheet1" sheetId="97" r:id="rId30"/>
    <sheet name="급수실적 " sheetId="65" state="hidden" r:id="rId31"/>
    <sheet name="표준(21)" sheetId="40" state="hidden" r:id="rId32"/>
    <sheet name="유수율계획" sheetId="67" state="hidden" r:id="rId33"/>
    <sheet name="유수율현황" sheetId="66" state="hidden" r:id="rId34"/>
    <sheet name="유수율적용 원단위" sheetId="68" state="hidden" r:id="rId35"/>
    <sheet name="첨두부하율 결정" sheetId="72" state="hidden" r:id="rId36"/>
    <sheet name="첨두부하율 결정원단위" sheetId="73" state="hidden" r:id="rId37"/>
    <sheet name="원단위결정" sheetId="69" state="hidden" r:id="rId38"/>
  </sheets>
  <externalReferences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고대면">#REF!</definedName>
    <definedName name="당진읍">#REF!</definedName>
    <definedName name="대호지면">#REF!</definedName>
    <definedName name="면천면">#REF!</definedName>
    <definedName name="석문면">#REF!</definedName>
    <definedName name="송산면">#REF!</definedName>
    <definedName name="송악면">#REF!</definedName>
    <definedName name="순성면">#REF!</definedName>
    <definedName name="신평면">#REF!</definedName>
    <definedName name="우강면">#REF!</definedName>
    <definedName name="정미면">#REF!</definedName>
    <definedName name="합덕읍">#REF!</definedName>
    <definedName name="_xlnm.Print_Area" localSheetId="0">'1.상수사용량'!$A$1:$J$79</definedName>
    <definedName name="_xlnm.Print_Area" localSheetId="1">'2.상수원단위'!$A$1:$J$53</definedName>
    <definedName name="_xlnm.Print_Area" localSheetId="2">'3.유수율'!$A$1:$F$39</definedName>
    <definedName name="_xlnm.Print_Area" localSheetId="4">'4.논산시추계(10년)'!$A$2:$K$71</definedName>
    <definedName name="_xlnm.Print_Area" localSheetId="5">'4.동지역추계(10년)'!$A$2:$K$71</definedName>
    <definedName name="_xlnm.Print_Area" localSheetId="7">'4.면지역추계(10년)'!$A$2:$K$71</definedName>
    <definedName name="_xlnm.Print_Area" localSheetId="6">'4.읍지역추계(10년)'!$A$2:$K$71</definedName>
    <definedName name="_xlnm.Print_Area" localSheetId="27">'5.급수원단위'!$A$1:$H$35</definedName>
    <definedName name="_xlnm.Print_Area" localSheetId="23">'가야곡면 추계 10년'!$A$2:$K$71</definedName>
    <definedName name="_xlnm.Print_Area" localSheetId="13">'강경읍 추계 10년'!$A$2:$K$71</definedName>
    <definedName name="_xlnm.Print_Area" localSheetId="16">'광석면 추계 10년'!$A$2:$K$71</definedName>
    <definedName name="_xlnm.Print_Area" localSheetId="30">'급수실적 '!$A$19:$BL$43</definedName>
    <definedName name="_xlnm.Print_Area" localSheetId="17">'노성면 추계 10년'!$A$2:$K$71</definedName>
    <definedName name="_xlnm.Print_Area" localSheetId="11">'논산시 용도별 추계 10년(군부대제외)'!$A$2:$K$71</definedName>
    <definedName name="_xlnm.Print_Area" localSheetId="12">'논산시 용도별 추계 5년(군부대제외)'!$A$2:$K$71</definedName>
    <definedName name="_xlnm.Print_Area" localSheetId="8">'논산시 추계'!$A$2:$K$71</definedName>
    <definedName name="_xlnm.Print_Area" localSheetId="9">'논산시 추계(10년)'!$A$2:$K$71</definedName>
    <definedName name="_xlnm.Print_Area" localSheetId="10">'논산시 추계(5년)'!$A$2:$K$71</definedName>
    <definedName name="_xlnm.Print_Area" localSheetId="26">'동지역 추계 10년'!$A$2:$K$71</definedName>
    <definedName name="_xlnm.Print_Area" localSheetId="21">'별곡면 추계 10년'!$A$2:$K$71</definedName>
    <definedName name="_xlnm.Print_Area" localSheetId="19">'부적면 추계 10년'!$A$2:$K$71</definedName>
    <definedName name="_xlnm.Print_Area" localSheetId="18">'상월면 추계 10년'!$A$2:$K$71</definedName>
    <definedName name="_xlnm.Print_Area" localSheetId="15">'성동면 추계 10년'!$A$2:$K$71</definedName>
    <definedName name="_xlnm.Print_Area" localSheetId="22">'양촌면 추계 10년'!$A$2:$K$71</definedName>
    <definedName name="_xlnm.Print_Area" localSheetId="14">'연무읍 추계 10년'!$A$2:$K$71</definedName>
    <definedName name="_xlnm.Print_Area" localSheetId="20">'연산면 추계 10년'!$A$2:$K$71</definedName>
    <definedName name="_xlnm.Print_Area" localSheetId="37">원단위결정!$A$1:$I$21</definedName>
    <definedName name="_xlnm.Print_Area" localSheetId="32">유수율계획!$A$1:$F$49</definedName>
    <definedName name="_xlnm.Print_Area" localSheetId="34">'유수율적용 원단위'!$A$1:$F$55</definedName>
    <definedName name="_xlnm.Print_Area" localSheetId="33">유수율현황!$A$1:$F$26</definedName>
    <definedName name="_xlnm.Print_Area" localSheetId="24">'은진면 추계 10년'!$A$2:$K$71</definedName>
    <definedName name="_xlnm.Print_Area" localSheetId="25">'채운면 추계 10년'!$A$2:$K$71</definedName>
    <definedName name="_xlnm.Print_Area" localSheetId="35">'첨두부하율 결정'!$A$1:$T$6</definedName>
    <definedName name="_xlnm.Print_Area" localSheetId="36">'첨두부하율 결정원단위'!$A$1:$H$15</definedName>
    <definedName name="_xlnm.Print_Area" localSheetId="31">'표준(21)'!$A$2:$K$74</definedName>
    <definedName name="_xlnm.Print_Area">#REF!</definedName>
    <definedName name="PRINT_AREA_MI" localSheetId="37">#REF!</definedName>
    <definedName name="PRINT_AREA_MI">#REF!</definedName>
    <definedName name="_xlnm.Print_Titles" localSheetId="0">'1.상수사용량'!$1:$1</definedName>
    <definedName name="_xlnm.Print_Titles" localSheetId="1">'2.상수원단위'!$1:$1</definedName>
  </definedNames>
  <calcPr calcId="125725"/>
</workbook>
</file>

<file path=xl/calcChain.xml><?xml version="1.0" encoding="utf-8"?>
<calcChain xmlns="http://schemas.openxmlformats.org/spreadsheetml/2006/main">
  <c r="D170" i="87"/>
  <c r="C170" s="1"/>
  <c r="D169"/>
  <c r="C169" s="1"/>
  <c r="D168"/>
  <c r="C168" s="1"/>
  <c r="D167"/>
  <c r="C167" s="1"/>
  <c r="D166"/>
  <c r="C166" s="1"/>
  <c r="D165"/>
  <c r="C165" s="1"/>
  <c r="D164"/>
  <c r="C164" s="1"/>
  <c r="D163"/>
  <c r="C163" s="1"/>
  <c r="D162"/>
  <c r="C162" s="1"/>
  <c r="D161"/>
  <c r="C161" s="1"/>
  <c r="D118"/>
  <c r="C118" s="1"/>
  <c r="D117"/>
  <c r="C117" s="1"/>
  <c r="D116"/>
  <c r="C116" s="1"/>
  <c r="D115"/>
  <c r="C115" s="1"/>
  <c r="D114"/>
  <c r="C114" s="1"/>
  <c r="D113"/>
  <c r="C113" s="1"/>
  <c r="D112"/>
  <c r="C112" s="1"/>
  <c r="D111"/>
  <c r="C111" s="1"/>
  <c r="D110"/>
  <c r="C110" s="1"/>
  <c r="D109"/>
  <c r="C109" s="1"/>
  <c r="H222"/>
  <c r="H221"/>
  <c r="H220"/>
  <c r="H219"/>
  <c r="H209"/>
  <c r="H208"/>
  <c r="H207"/>
  <c r="H206"/>
  <c r="H196"/>
  <c r="H195"/>
  <c r="H194"/>
  <c r="H193"/>
  <c r="H183"/>
  <c r="H182"/>
  <c r="H181"/>
  <c r="H180"/>
  <c r="H157"/>
  <c r="H156"/>
  <c r="H155"/>
  <c r="H154"/>
  <c r="H144"/>
  <c r="H143"/>
  <c r="H142"/>
  <c r="H141"/>
  <c r="H105"/>
  <c r="H104"/>
  <c r="H103"/>
  <c r="H102"/>
  <c r="H92"/>
  <c r="H91"/>
  <c r="H90"/>
  <c r="H89"/>
  <c r="H76" s="1"/>
  <c r="H218"/>
  <c r="H217"/>
  <c r="H216"/>
  <c r="H215"/>
  <c r="H214"/>
  <c r="H213"/>
  <c r="H205"/>
  <c r="H204"/>
  <c r="H203"/>
  <c r="H202"/>
  <c r="H201"/>
  <c r="H200"/>
  <c r="H192"/>
  <c r="H191"/>
  <c r="H190"/>
  <c r="H189"/>
  <c r="H188"/>
  <c r="H187"/>
  <c r="H179"/>
  <c r="H178"/>
  <c r="H177"/>
  <c r="H176"/>
  <c r="H175"/>
  <c r="H174"/>
  <c r="H153"/>
  <c r="H152"/>
  <c r="H151"/>
  <c r="H150"/>
  <c r="H149"/>
  <c r="H148"/>
  <c r="H140"/>
  <c r="H139"/>
  <c r="H138"/>
  <c r="H137"/>
  <c r="H136"/>
  <c r="H135"/>
  <c r="H101"/>
  <c r="H100"/>
  <c r="H99"/>
  <c r="H98"/>
  <c r="H97"/>
  <c r="H96"/>
  <c r="H88"/>
  <c r="H87"/>
  <c r="H86"/>
  <c r="H85"/>
  <c r="H84"/>
  <c r="H83"/>
  <c r="H66"/>
  <c r="H65"/>
  <c r="H64"/>
  <c r="H63"/>
  <c r="H62"/>
  <c r="H61"/>
  <c r="H60"/>
  <c r="H59"/>
  <c r="H58"/>
  <c r="H57"/>
  <c r="H53"/>
  <c r="H52"/>
  <c r="H51"/>
  <c r="H50"/>
  <c r="H49"/>
  <c r="H48"/>
  <c r="H47"/>
  <c r="H46"/>
  <c r="H45"/>
  <c r="H44"/>
  <c r="H27"/>
  <c r="H26"/>
  <c r="H25"/>
  <c r="H24"/>
  <c r="H23"/>
  <c r="H22"/>
  <c r="H21"/>
  <c r="H20"/>
  <c r="H19"/>
  <c r="H18"/>
  <c r="I25"/>
  <c r="I24"/>
  <c r="I23"/>
  <c r="I22"/>
  <c r="I21"/>
  <c r="I20"/>
  <c r="I19"/>
  <c r="G25"/>
  <c r="E11" i="98" s="1"/>
  <c r="G24" i="87"/>
  <c r="E10" i="98" s="1"/>
  <c r="G23" i="87"/>
  <c r="E9" i="98" s="1"/>
  <c r="G22" i="87"/>
  <c r="E8" i="98" s="1"/>
  <c r="G21" i="87"/>
  <c r="E7" i="98" s="1"/>
  <c r="G20" i="87"/>
  <c r="E6" i="98" s="1"/>
  <c r="G19" i="87"/>
  <c r="E5" i="98" s="1"/>
  <c r="F25" i="87"/>
  <c r="D11" i="98" s="1"/>
  <c r="F24" i="87"/>
  <c r="D10" i="98" s="1"/>
  <c r="F23" i="87"/>
  <c r="D9" i="98" s="1"/>
  <c r="F21" i="87"/>
  <c r="D7" i="98" s="1"/>
  <c r="F20" i="87"/>
  <c r="D6" i="98" s="1"/>
  <c r="F19" i="87"/>
  <c r="D5" i="98" s="1"/>
  <c r="E22" i="87"/>
  <c r="C8" i="98" s="1"/>
  <c r="G220" i="87"/>
  <c r="G219"/>
  <c r="G218"/>
  <c r="G217"/>
  <c r="G216"/>
  <c r="G215"/>
  <c r="G214"/>
  <c r="F220"/>
  <c r="F219"/>
  <c r="F218"/>
  <c r="F217"/>
  <c r="F216"/>
  <c r="F215"/>
  <c r="F214"/>
  <c r="E220"/>
  <c r="E219"/>
  <c r="E218"/>
  <c r="E217"/>
  <c r="E216"/>
  <c r="E215"/>
  <c r="E214"/>
  <c r="G207"/>
  <c r="G206"/>
  <c r="G205"/>
  <c r="G204"/>
  <c r="G203"/>
  <c r="G202"/>
  <c r="G201"/>
  <c r="F207"/>
  <c r="F206"/>
  <c r="F205"/>
  <c r="F204"/>
  <c r="F203"/>
  <c r="F202"/>
  <c r="F201"/>
  <c r="E207"/>
  <c r="E206"/>
  <c r="E205"/>
  <c r="E204"/>
  <c r="E203"/>
  <c r="E202"/>
  <c r="E201"/>
  <c r="G194"/>
  <c r="G193"/>
  <c r="G192"/>
  <c r="G191"/>
  <c r="G190"/>
  <c r="G189"/>
  <c r="G188"/>
  <c r="F194"/>
  <c r="F193"/>
  <c r="F192"/>
  <c r="F191"/>
  <c r="F190"/>
  <c r="F189"/>
  <c r="F188"/>
  <c r="E194"/>
  <c r="E193"/>
  <c r="E192"/>
  <c r="E191"/>
  <c r="E190"/>
  <c r="E189"/>
  <c r="E188"/>
  <c r="G181"/>
  <c r="G180"/>
  <c r="G179"/>
  <c r="G178"/>
  <c r="G177"/>
  <c r="G176"/>
  <c r="G175"/>
  <c r="F181"/>
  <c r="F180"/>
  <c r="F179"/>
  <c r="F178"/>
  <c r="F177"/>
  <c r="F176"/>
  <c r="F175"/>
  <c r="E181"/>
  <c r="E180"/>
  <c r="E179"/>
  <c r="E178"/>
  <c r="E177"/>
  <c r="E176"/>
  <c r="E175"/>
  <c r="G155"/>
  <c r="G154"/>
  <c r="G153"/>
  <c r="G152"/>
  <c r="G151"/>
  <c r="G150"/>
  <c r="G149"/>
  <c r="F155"/>
  <c r="F154"/>
  <c r="F153"/>
  <c r="F152"/>
  <c r="F151"/>
  <c r="F150"/>
  <c r="F149"/>
  <c r="E155"/>
  <c r="E154"/>
  <c r="E153"/>
  <c r="E152"/>
  <c r="E151"/>
  <c r="E150"/>
  <c r="E149"/>
  <c r="G142"/>
  <c r="G141"/>
  <c r="G140"/>
  <c r="G139"/>
  <c r="G138"/>
  <c r="G137"/>
  <c r="G136"/>
  <c r="F142"/>
  <c r="F141"/>
  <c r="F140"/>
  <c r="F139"/>
  <c r="F138"/>
  <c r="F137"/>
  <c r="F136"/>
  <c r="E142"/>
  <c r="E141"/>
  <c r="E140"/>
  <c r="E139"/>
  <c r="E138"/>
  <c r="E137"/>
  <c r="E136"/>
  <c r="E129"/>
  <c r="D129" s="1"/>
  <c r="C129" s="1"/>
  <c r="E128"/>
  <c r="D128" s="1"/>
  <c r="C128" s="1"/>
  <c r="E127"/>
  <c r="D127" s="1"/>
  <c r="C127" s="1"/>
  <c r="E126"/>
  <c r="D126" s="1"/>
  <c r="C126" s="1"/>
  <c r="E125"/>
  <c r="D125" s="1"/>
  <c r="C125" s="1"/>
  <c r="E124"/>
  <c r="D124" s="1"/>
  <c r="C124" s="1"/>
  <c r="E123"/>
  <c r="D123" s="1"/>
  <c r="C123" s="1"/>
  <c r="G103"/>
  <c r="G102"/>
  <c r="G101"/>
  <c r="G100"/>
  <c r="G99"/>
  <c r="G98"/>
  <c r="G97"/>
  <c r="F103"/>
  <c r="F102"/>
  <c r="F101"/>
  <c r="F100"/>
  <c r="F99"/>
  <c r="F98"/>
  <c r="F97"/>
  <c r="E103"/>
  <c r="E102"/>
  <c r="E101"/>
  <c r="E99"/>
  <c r="E98"/>
  <c r="E97"/>
  <c r="G90"/>
  <c r="G89"/>
  <c r="G88"/>
  <c r="G87"/>
  <c r="G86"/>
  <c r="G85"/>
  <c r="G84"/>
  <c r="F90"/>
  <c r="F89"/>
  <c r="F88"/>
  <c r="F87"/>
  <c r="F86"/>
  <c r="F85"/>
  <c r="F84"/>
  <c r="E90"/>
  <c r="E89"/>
  <c r="E88"/>
  <c r="E87"/>
  <c r="E86"/>
  <c r="E85"/>
  <c r="E84"/>
  <c r="I64"/>
  <c r="I63"/>
  <c r="I62"/>
  <c r="I61"/>
  <c r="I60"/>
  <c r="I59"/>
  <c r="I58"/>
  <c r="G64"/>
  <c r="G63"/>
  <c r="G62"/>
  <c r="G61"/>
  <c r="G60"/>
  <c r="G59"/>
  <c r="G58"/>
  <c r="F64"/>
  <c r="F63"/>
  <c r="F62"/>
  <c r="F61"/>
  <c r="F60"/>
  <c r="F59"/>
  <c r="F58"/>
  <c r="E63"/>
  <c r="E62"/>
  <c r="E61"/>
  <c r="E60"/>
  <c r="E58"/>
  <c r="I51"/>
  <c r="I50"/>
  <c r="I49"/>
  <c r="I48"/>
  <c r="I47"/>
  <c r="I46"/>
  <c r="I45"/>
  <c r="G51"/>
  <c r="G50"/>
  <c r="G49"/>
  <c r="G48"/>
  <c r="G47"/>
  <c r="G46"/>
  <c r="G45"/>
  <c r="F51"/>
  <c r="F50"/>
  <c r="F49"/>
  <c r="F48"/>
  <c r="F47"/>
  <c r="F46"/>
  <c r="F45"/>
  <c r="E51"/>
  <c r="E50"/>
  <c r="E49"/>
  <c r="E48"/>
  <c r="E47"/>
  <c r="E46"/>
  <c r="I18"/>
  <c r="G18"/>
  <c r="E4" i="98" s="1"/>
  <c r="F18" i="87"/>
  <c r="D4" i="98" s="1"/>
  <c r="G213" i="87"/>
  <c r="F213"/>
  <c r="G200"/>
  <c r="F200"/>
  <c r="E200"/>
  <c r="G187"/>
  <c r="F187"/>
  <c r="E187"/>
  <c r="G174"/>
  <c r="F174"/>
  <c r="E174"/>
  <c r="G148"/>
  <c r="F148"/>
  <c r="E148"/>
  <c r="G135"/>
  <c r="F135"/>
  <c r="E135"/>
  <c r="E122"/>
  <c r="D122" s="1"/>
  <c r="C122" s="1"/>
  <c r="G96"/>
  <c r="F96"/>
  <c r="E96"/>
  <c r="G83"/>
  <c r="F83"/>
  <c r="E83"/>
  <c r="I57"/>
  <c r="G57"/>
  <c r="F57"/>
  <c r="E57"/>
  <c r="I44"/>
  <c r="G44"/>
  <c r="F44"/>
  <c r="E44"/>
  <c r="I27"/>
  <c r="G27"/>
  <c r="E13" i="98" s="1"/>
  <c r="F27" i="87"/>
  <c r="D13" i="98" s="1"/>
  <c r="I26" i="87"/>
  <c r="E26"/>
  <c r="C12" i="98" s="1"/>
  <c r="G222" i="87"/>
  <c r="F222"/>
  <c r="E222"/>
  <c r="G221"/>
  <c r="F221"/>
  <c r="E221"/>
  <c r="G209"/>
  <c r="F209"/>
  <c r="E209"/>
  <c r="G208"/>
  <c r="F208"/>
  <c r="E208"/>
  <c r="G196"/>
  <c r="F196"/>
  <c r="E196"/>
  <c r="G195"/>
  <c r="F195"/>
  <c r="E195"/>
  <c r="G183"/>
  <c r="F183"/>
  <c r="E183"/>
  <c r="G182"/>
  <c r="F182"/>
  <c r="E182"/>
  <c r="G157"/>
  <c r="F157"/>
  <c r="E157"/>
  <c r="G156"/>
  <c r="F156"/>
  <c r="E156"/>
  <c r="G144"/>
  <c r="F144"/>
  <c r="E144"/>
  <c r="G143"/>
  <c r="F143"/>
  <c r="E143"/>
  <c r="E131"/>
  <c r="D131" s="1"/>
  <c r="C131" s="1"/>
  <c r="E130"/>
  <c r="D130" s="1"/>
  <c r="C130" s="1"/>
  <c r="G105"/>
  <c r="F105"/>
  <c r="E105"/>
  <c r="G104"/>
  <c r="F104"/>
  <c r="E104"/>
  <c r="G92"/>
  <c r="F92"/>
  <c r="E92"/>
  <c r="G91"/>
  <c r="F91"/>
  <c r="E91"/>
  <c r="I53"/>
  <c r="G53"/>
  <c r="F53"/>
  <c r="E53"/>
  <c r="I52"/>
  <c r="G52"/>
  <c r="F52"/>
  <c r="E52"/>
  <c r="I66"/>
  <c r="G66"/>
  <c r="F66"/>
  <c r="E66"/>
  <c r="F65"/>
  <c r="E65"/>
  <c r="I65"/>
  <c r="G65"/>
  <c r="H79" l="1"/>
  <c r="D58"/>
  <c r="D214"/>
  <c r="C214" s="1"/>
  <c r="D218"/>
  <c r="C218" s="1"/>
  <c r="H35"/>
  <c r="D148"/>
  <c r="C148" s="1"/>
  <c r="D63"/>
  <c r="C63" s="1"/>
  <c r="D84"/>
  <c r="C84" s="1"/>
  <c r="D88"/>
  <c r="C88" s="1"/>
  <c r="D98"/>
  <c r="C98" s="1"/>
  <c r="H70"/>
  <c r="H33"/>
  <c r="D217"/>
  <c r="C217" s="1"/>
  <c r="D136"/>
  <c r="C136" s="1"/>
  <c r="D140"/>
  <c r="C140" s="1"/>
  <c r="H37"/>
  <c r="H11" s="1"/>
  <c r="D49"/>
  <c r="C49" s="1"/>
  <c r="C58"/>
  <c r="D86"/>
  <c r="C86" s="1"/>
  <c r="D90"/>
  <c r="C90" s="1"/>
  <c r="D103"/>
  <c r="C103" s="1"/>
  <c r="D138"/>
  <c r="C138" s="1"/>
  <c r="D142"/>
  <c r="C142" s="1"/>
  <c r="D150"/>
  <c r="C150" s="1"/>
  <c r="D154"/>
  <c r="C154" s="1"/>
  <c r="D151"/>
  <c r="C151" s="1"/>
  <c r="D155"/>
  <c r="C155" s="1"/>
  <c r="D175"/>
  <c r="C175" s="1"/>
  <c r="D179"/>
  <c r="C179" s="1"/>
  <c r="D191"/>
  <c r="C191" s="1"/>
  <c r="D203"/>
  <c r="C203" s="1"/>
  <c r="D207"/>
  <c r="C207" s="1"/>
  <c r="D215"/>
  <c r="C215" s="1"/>
  <c r="D219"/>
  <c r="C219" s="1"/>
  <c r="H32"/>
  <c r="H36"/>
  <c r="H72"/>
  <c r="D60"/>
  <c r="C60" s="1"/>
  <c r="D99"/>
  <c r="D204"/>
  <c r="C204" s="1"/>
  <c r="D216"/>
  <c r="C216" s="1"/>
  <c r="D176"/>
  <c r="C176" s="1"/>
  <c r="D48"/>
  <c r="C48" s="1"/>
  <c r="D85"/>
  <c r="C85" s="1"/>
  <c r="D89"/>
  <c r="C89" s="1"/>
  <c r="D102"/>
  <c r="C102" s="1"/>
  <c r="D137"/>
  <c r="C137" s="1"/>
  <c r="H34"/>
  <c r="H38"/>
  <c r="D180"/>
  <c r="C180" s="1"/>
  <c r="H39"/>
  <c r="D53"/>
  <c r="C53" s="1"/>
  <c r="D44"/>
  <c r="C44" s="1"/>
  <c r="D57"/>
  <c r="C57" s="1"/>
  <c r="D83"/>
  <c r="C83" s="1"/>
  <c r="D187"/>
  <c r="C187" s="1"/>
  <c r="D47"/>
  <c r="C47" s="1"/>
  <c r="D51"/>
  <c r="C51" s="1"/>
  <c r="D61"/>
  <c r="C61" s="1"/>
  <c r="D101"/>
  <c r="C101" s="1"/>
  <c r="D152"/>
  <c r="C152" s="1"/>
  <c r="D189"/>
  <c r="C189" s="1"/>
  <c r="D193"/>
  <c r="C193" s="1"/>
  <c r="D201"/>
  <c r="C201" s="1"/>
  <c r="D205"/>
  <c r="C205" s="1"/>
  <c r="D96"/>
  <c r="C96" s="1"/>
  <c r="D135"/>
  <c r="C135" s="1"/>
  <c r="D200"/>
  <c r="C200" s="1"/>
  <c r="D46"/>
  <c r="C46" s="1"/>
  <c r="D50"/>
  <c r="C50" s="1"/>
  <c r="D87"/>
  <c r="C87" s="1"/>
  <c r="D139"/>
  <c r="C139" s="1"/>
  <c r="D220"/>
  <c r="C220" s="1"/>
  <c r="D177"/>
  <c r="C177" s="1"/>
  <c r="D181"/>
  <c r="C181" s="1"/>
  <c r="D188"/>
  <c r="C188" s="1"/>
  <c r="D192"/>
  <c r="C192" s="1"/>
  <c r="H77"/>
  <c r="D174"/>
  <c r="C174" s="1"/>
  <c r="D62"/>
  <c r="C62" s="1"/>
  <c r="D97"/>
  <c r="C97" s="1"/>
  <c r="D141"/>
  <c r="C141" s="1"/>
  <c r="D149"/>
  <c r="C149" s="1"/>
  <c r="D153"/>
  <c r="C153" s="1"/>
  <c r="D178"/>
  <c r="C178" s="1"/>
  <c r="D190"/>
  <c r="C190" s="1"/>
  <c r="D194"/>
  <c r="C194" s="1"/>
  <c r="D202"/>
  <c r="C202" s="1"/>
  <c r="D206"/>
  <c r="C206" s="1"/>
  <c r="D65"/>
  <c r="C65" s="1"/>
  <c r="D104"/>
  <c r="C104" s="1"/>
  <c r="D143"/>
  <c r="C143" s="1"/>
  <c r="D92"/>
  <c r="C92" s="1"/>
  <c r="D105"/>
  <c r="C105" s="1"/>
  <c r="D144"/>
  <c r="C144" s="1"/>
  <c r="D183"/>
  <c r="C183" s="1"/>
  <c r="D196"/>
  <c r="C196" s="1"/>
  <c r="D209"/>
  <c r="C209" s="1"/>
  <c r="D222"/>
  <c r="C222" s="1"/>
  <c r="D156"/>
  <c r="C156" s="1"/>
  <c r="D66"/>
  <c r="C66" s="1"/>
  <c r="D157"/>
  <c r="C157" s="1"/>
  <c r="D182"/>
  <c r="C182" s="1"/>
  <c r="D208"/>
  <c r="C208" s="1"/>
  <c r="H40"/>
  <c r="H14" s="1"/>
  <c r="D52"/>
  <c r="C52" s="1"/>
  <c r="D91"/>
  <c r="C91" s="1"/>
  <c r="D195"/>
  <c r="C195" s="1"/>
  <c r="D221"/>
  <c r="C221" s="1"/>
  <c r="H78"/>
  <c r="C99"/>
  <c r="H75"/>
  <c r="H10" s="1"/>
  <c r="H73"/>
  <c r="H71"/>
  <c r="H74"/>
  <c r="H31"/>
  <c r="G26"/>
  <c r="E12" i="98" s="1"/>
  <c r="E213" i="87"/>
  <c r="D213" s="1"/>
  <c r="C213" s="1"/>
  <c r="E59"/>
  <c r="D59" s="1"/>
  <c r="C59" s="1"/>
  <c r="E45"/>
  <c r="D45" s="1"/>
  <c r="C45" s="1"/>
  <c r="E64"/>
  <c r="D64" s="1"/>
  <c r="C64" s="1"/>
  <c r="E18"/>
  <c r="F26"/>
  <c r="E100"/>
  <c r="D100" s="1"/>
  <c r="C100" s="1"/>
  <c r="E20"/>
  <c r="E24"/>
  <c r="E21"/>
  <c r="E25"/>
  <c r="E19"/>
  <c r="E23"/>
  <c r="E27"/>
  <c r="F22"/>
  <c r="H5" l="1"/>
  <c r="H6"/>
  <c r="H7"/>
  <c r="H12"/>
  <c r="H13"/>
  <c r="D20"/>
  <c r="C20" s="1"/>
  <c r="C6" i="98"/>
  <c r="D24" i="87"/>
  <c r="C24" s="1"/>
  <c r="C10" i="98"/>
  <c r="D27" i="87"/>
  <c r="C27" s="1"/>
  <c r="C13" i="98"/>
  <c r="D21" i="87"/>
  <c r="C21" s="1"/>
  <c r="C7" i="98"/>
  <c r="D26" i="87"/>
  <c r="C26" s="1"/>
  <c r="D12" i="98"/>
  <c r="B12" s="1"/>
  <c r="F12" s="1"/>
  <c r="D22" i="87"/>
  <c r="C22" s="1"/>
  <c r="D8" i="98"/>
  <c r="B8" s="1"/>
  <c r="F8" s="1"/>
  <c r="D25" i="87"/>
  <c r="C25" s="1"/>
  <c r="C11" i="98"/>
  <c r="D19" i="87"/>
  <c r="C19" s="1"/>
  <c r="C5" i="98"/>
  <c r="D23" i="87"/>
  <c r="C23" s="1"/>
  <c r="C9" i="98"/>
  <c r="D18" i="87"/>
  <c r="C18" s="1"/>
  <c r="C4" i="98"/>
  <c r="H8" i="87"/>
  <c r="H9"/>
  <c r="B9" i="98" l="1"/>
  <c r="F9" s="1"/>
  <c r="B11"/>
  <c r="F11" s="1"/>
  <c r="B13"/>
  <c r="F13" s="1"/>
  <c r="B6"/>
  <c r="F6" s="1"/>
  <c r="B4"/>
  <c r="F4" s="1"/>
  <c r="B5"/>
  <c r="F5" s="1"/>
  <c r="B7"/>
  <c r="F7" s="1"/>
  <c r="B10"/>
  <c r="F10" s="1"/>
  <c r="G13" l="1"/>
  <c r="G10"/>
  <c r="M141" i="97"/>
  <c r="M140"/>
  <c r="M139"/>
  <c r="M138"/>
  <c r="M137"/>
  <c r="M136"/>
  <c r="M135"/>
  <c r="M134"/>
  <c r="M133"/>
  <c r="M132"/>
  <c r="M145" l="1"/>
  <c r="M146"/>
  <c r="K94"/>
  <c r="I94"/>
  <c r="M94"/>
  <c r="M101"/>
  <c r="M100"/>
  <c r="M99"/>
  <c r="M98"/>
  <c r="M97"/>
  <c r="M96"/>
  <c r="M95"/>
  <c r="K101"/>
  <c r="K100"/>
  <c r="K99"/>
  <c r="K98"/>
  <c r="K97"/>
  <c r="K96"/>
  <c r="K95"/>
  <c r="I101"/>
  <c r="I100"/>
  <c r="I99"/>
  <c r="I97"/>
  <c r="I96"/>
  <c r="I95"/>
  <c r="G98"/>
  <c r="M103"/>
  <c r="K103"/>
  <c r="I103"/>
  <c r="M102"/>
  <c r="K102"/>
  <c r="K108" l="1"/>
  <c r="K107"/>
  <c r="I107"/>
  <c r="I108"/>
  <c r="M108"/>
  <c r="M107"/>
  <c r="G102"/>
  <c r="I102"/>
  <c r="G100"/>
  <c r="G94"/>
  <c r="E100" l="1"/>
  <c r="E102"/>
  <c r="C102" s="1"/>
  <c r="E94"/>
  <c r="I98"/>
  <c r="G103"/>
  <c r="G99"/>
  <c r="G95"/>
  <c r="G101"/>
  <c r="G97"/>
  <c r="G96"/>
  <c r="E95" l="1"/>
  <c r="E101"/>
  <c r="E97"/>
  <c r="G107"/>
  <c r="G108"/>
  <c r="E103"/>
  <c r="E96"/>
  <c r="E99"/>
  <c r="C94"/>
  <c r="C100"/>
  <c r="E98"/>
  <c r="I40" i="87"/>
  <c r="A272" i="90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227"/>
  <c r="A228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26"/>
  <c r="A180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134"/>
  <c r="A135"/>
  <c r="G22" i="93"/>
  <c r="F22"/>
  <c r="E22"/>
  <c r="D22"/>
  <c r="G17"/>
  <c r="F17"/>
  <c r="E17"/>
  <c r="D17"/>
  <c r="G12"/>
  <c r="F12"/>
  <c r="E12"/>
  <c r="D12"/>
  <c r="C22"/>
  <c r="C17"/>
  <c r="C12"/>
  <c r="G7"/>
  <c r="F7"/>
  <c r="E7"/>
  <c r="D7"/>
  <c r="C7"/>
  <c r="Q331" i="94"/>
  <c r="W331"/>
  <c r="AC331" s="1"/>
  <c r="AI331" s="1"/>
  <c r="AO331" s="1"/>
  <c r="AU331" s="1"/>
  <c r="BA331" s="1"/>
  <c r="Q330"/>
  <c r="W330" s="1"/>
  <c r="AC330" s="1"/>
  <c r="AI330" s="1"/>
  <c r="AO330" s="1"/>
  <c r="AU330" s="1"/>
  <c r="BA330" s="1"/>
  <c r="G330"/>
  <c r="F330"/>
  <c r="E330"/>
  <c r="Q329"/>
  <c r="W329" s="1"/>
  <c r="AC329" s="1"/>
  <c r="AI329" s="1"/>
  <c r="AO329" s="1"/>
  <c r="AU329" s="1"/>
  <c r="BA329" s="1"/>
  <c r="G329"/>
  <c r="F329"/>
  <c r="E329"/>
  <c r="D318"/>
  <c r="M318" s="1"/>
  <c r="M317"/>
  <c r="Q284"/>
  <c r="W284"/>
  <c r="AC284" s="1"/>
  <c r="AI284" s="1"/>
  <c r="AO284" s="1"/>
  <c r="AU284" s="1"/>
  <c r="BA284" s="1"/>
  <c r="G284"/>
  <c r="F284"/>
  <c r="E284"/>
  <c r="W283"/>
  <c r="AC283" s="1"/>
  <c r="AI283" s="1"/>
  <c r="AO283" s="1"/>
  <c r="AU283" s="1"/>
  <c r="BA283" s="1"/>
  <c r="Q283"/>
  <c r="G283"/>
  <c r="F283"/>
  <c r="E283"/>
  <c r="Q282"/>
  <c r="W282" s="1"/>
  <c r="AC282" s="1"/>
  <c r="AI282" s="1"/>
  <c r="AO282" s="1"/>
  <c r="AU282" s="1"/>
  <c r="BA282" s="1"/>
  <c r="P282"/>
  <c r="V282" s="1"/>
  <c r="AB282" s="1"/>
  <c r="D272"/>
  <c r="M271"/>
  <c r="R263"/>
  <c r="S239"/>
  <c r="Z239" s="1"/>
  <c r="AG239" s="1"/>
  <c r="AN239" s="1"/>
  <c r="AU239" s="1"/>
  <c r="BB239" s="1"/>
  <c r="BI239" s="1"/>
  <c r="BP239" s="1"/>
  <c r="BW239" s="1"/>
  <c r="CD239" s="1"/>
  <c r="CK239" s="1"/>
  <c r="CR239" s="1"/>
  <c r="S238"/>
  <c r="Z238" s="1"/>
  <c r="AG238" s="1"/>
  <c r="AN238" s="1"/>
  <c r="AU238" s="1"/>
  <c r="BB238" s="1"/>
  <c r="BI238" s="1"/>
  <c r="BP238" s="1"/>
  <c r="BW238" s="1"/>
  <c r="CD238" s="1"/>
  <c r="CK238" s="1"/>
  <c r="CR238" s="1"/>
  <c r="Z237"/>
  <c r="AG237" s="1"/>
  <c r="AN237" s="1"/>
  <c r="AU237" s="1"/>
  <c r="BB237" s="1"/>
  <c r="BI237" s="1"/>
  <c r="BP237" s="1"/>
  <c r="BW237" s="1"/>
  <c r="CD237" s="1"/>
  <c r="CK237" s="1"/>
  <c r="CR237" s="1"/>
  <c r="S237"/>
  <c r="H237"/>
  <c r="G237"/>
  <c r="F237"/>
  <c r="D226"/>
  <c r="E226"/>
  <c r="E225"/>
  <c r="M221"/>
  <c r="M220"/>
  <c r="M219"/>
  <c r="M218"/>
  <c r="F238" s="1"/>
  <c r="S193"/>
  <c r="Z193" s="1"/>
  <c r="AG193" s="1"/>
  <c r="AN193" s="1"/>
  <c r="AU193" s="1"/>
  <c r="BB193" s="1"/>
  <c r="BI193" s="1"/>
  <c r="BP193" s="1"/>
  <c r="BW193" s="1"/>
  <c r="CD193" s="1"/>
  <c r="CK193" s="1"/>
  <c r="CR193" s="1"/>
  <c r="S192"/>
  <c r="Z192"/>
  <c r="AG192" s="1"/>
  <c r="AN192" s="1"/>
  <c r="AU192" s="1"/>
  <c r="BB192" s="1"/>
  <c r="BI192" s="1"/>
  <c r="BP192" s="1"/>
  <c r="BW192" s="1"/>
  <c r="CD192" s="1"/>
  <c r="CK192" s="1"/>
  <c r="CR192" s="1"/>
  <c r="S191"/>
  <c r="Z191"/>
  <c r="AG191" s="1"/>
  <c r="AN191" s="1"/>
  <c r="AU191" s="1"/>
  <c r="BB191" s="1"/>
  <c r="BI191" s="1"/>
  <c r="BP191" s="1"/>
  <c r="BW191" s="1"/>
  <c r="CD191" s="1"/>
  <c r="CK191" s="1"/>
  <c r="CR191" s="1"/>
  <c r="G191"/>
  <c r="F191"/>
  <c r="E191"/>
  <c r="D180"/>
  <c r="D181" s="1"/>
  <c r="N174"/>
  <c r="M177" s="1"/>
  <c r="N173"/>
  <c r="M176" s="1"/>
  <c r="M172"/>
  <c r="E192" s="1"/>
  <c r="D134"/>
  <c r="D135" s="1"/>
  <c r="D136" s="1"/>
  <c r="A133"/>
  <c r="A225"/>
  <c r="A271" s="1"/>
  <c r="A317" s="1"/>
  <c r="C97"/>
  <c r="C98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134"/>
  <c r="A15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W331" i="92"/>
  <c r="AC331"/>
  <c r="AI331" s="1"/>
  <c r="AO331" s="1"/>
  <c r="AU331" s="1"/>
  <c r="BA331" s="1"/>
  <c r="Q331"/>
  <c r="W330"/>
  <c r="AC330" s="1"/>
  <c r="AI330" s="1"/>
  <c r="AO330" s="1"/>
  <c r="AU330" s="1"/>
  <c r="BA330" s="1"/>
  <c r="Q330"/>
  <c r="G330"/>
  <c r="F330"/>
  <c r="E330"/>
  <c r="Q329"/>
  <c r="W329" s="1"/>
  <c r="AC329" s="1"/>
  <c r="AI329" s="1"/>
  <c r="AO329" s="1"/>
  <c r="AU329" s="1"/>
  <c r="BA329" s="1"/>
  <c r="G329"/>
  <c r="F329"/>
  <c r="E329"/>
  <c r="D319"/>
  <c r="D320" s="1"/>
  <c r="M318"/>
  <c r="D318"/>
  <c r="M317"/>
  <c r="R309"/>
  <c r="Q284"/>
  <c r="W284" s="1"/>
  <c r="AC284" s="1"/>
  <c r="AI284" s="1"/>
  <c r="AO284" s="1"/>
  <c r="AU284" s="1"/>
  <c r="BA284" s="1"/>
  <c r="G284"/>
  <c r="F284"/>
  <c r="E284"/>
  <c r="W283"/>
  <c r="AC283" s="1"/>
  <c r="AI283" s="1"/>
  <c r="AO283" s="1"/>
  <c r="AU283" s="1"/>
  <c r="BA283" s="1"/>
  <c r="Q283"/>
  <c r="G283"/>
  <c r="F283"/>
  <c r="E283"/>
  <c r="Q282"/>
  <c r="W282" s="1"/>
  <c r="AC282" s="1"/>
  <c r="AI282" s="1"/>
  <c r="AO282" s="1"/>
  <c r="AU282" s="1"/>
  <c r="BA282" s="1"/>
  <c r="P282"/>
  <c r="P329" s="1"/>
  <c r="D272"/>
  <c r="M271"/>
  <c r="S239"/>
  <c r="Z239" s="1"/>
  <c r="S238"/>
  <c r="Z238" s="1"/>
  <c r="AG238" s="1"/>
  <c r="AN238" s="1"/>
  <c r="AU238" s="1"/>
  <c r="BB238" s="1"/>
  <c r="BI238" s="1"/>
  <c r="BP238" s="1"/>
  <c r="BW238" s="1"/>
  <c r="CD238" s="1"/>
  <c r="CK238" s="1"/>
  <c r="CR238" s="1"/>
  <c r="S237"/>
  <c r="Z237" s="1"/>
  <c r="AG237" s="1"/>
  <c r="AN237" s="1"/>
  <c r="AU237" s="1"/>
  <c r="BB237" s="1"/>
  <c r="BI237" s="1"/>
  <c r="BP237" s="1"/>
  <c r="BW237" s="1"/>
  <c r="CD237" s="1"/>
  <c r="CK237" s="1"/>
  <c r="CR237" s="1"/>
  <c r="H237"/>
  <c r="G237"/>
  <c r="F237"/>
  <c r="D226"/>
  <c r="D227" s="1"/>
  <c r="E225"/>
  <c r="M220"/>
  <c r="M221"/>
  <c r="M219"/>
  <c r="M218"/>
  <c r="S193"/>
  <c r="Z193" s="1"/>
  <c r="S192"/>
  <c r="Z192" s="1"/>
  <c r="AG192" s="1"/>
  <c r="AN192" s="1"/>
  <c r="AU192" s="1"/>
  <c r="BB192" s="1"/>
  <c r="BI192" s="1"/>
  <c r="BP192" s="1"/>
  <c r="BW192" s="1"/>
  <c r="CD192" s="1"/>
  <c r="CK192" s="1"/>
  <c r="CR192" s="1"/>
  <c r="S191"/>
  <c r="Z191" s="1"/>
  <c r="AG191" s="1"/>
  <c r="AN191" s="1"/>
  <c r="AU191" s="1"/>
  <c r="BB191" s="1"/>
  <c r="BI191" s="1"/>
  <c r="BP191" s="1"/>
  <c r="BW191" s="1"/>
  <c r="CD191" s="1"/>
  <c r="CK191" s="1"/>
  <c r="CR191" s="1"/>
  <c r="G191"/>
  <c r="F191"/>
  <c r="E191"/>
  <c r="D180"/>
  <c r="D181" s="1"/>
  <c r="D182" s="1"/>
  <c r="D183" s="1"/>
  <c r="N174"/>
  <c r="M177" s="1"/>
  <c r="N173"/>
  <c r="M176" s="1"/>
  <c r="M172"/>
  <c r="E192" s="1"/>
  <c r="D134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133"/>
  <c r="A225"/>
  <c r="A271" s="1"/>
  <c r="A317" s="1"/>
  <c r="C97"/>
  <c r="C98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89" s="1"/>
  <c r="A134"/>
  <c r="A15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A15" i="90"/>
  <c r="A15" i="9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Q331"/>
  <c r="W331" s="1"/>
  <c r="Q330"/>
  <c r="W330" s="1"/>
  <c r="AC330" s="1"/>
  <c r="AI330" s="1"/>
  <c r="AO330" s="1"/>
  <c r="AU330" s="1"/>
  <c r="BA330" s="1"/>
  <c r="G330"/>
  <c r="F330"/>
  <c r="E330"/>
  <c r="Q329"/>
  <c r="W329"/>
  <c r="AC329" s="1"/>
  <c r="AI329" s="1"/>
  <c r="AO329" s="1"/>
  <c r="AU329" s="1"/>
  <c r="BA329" s="1"/>
  <c r="G329"/>
  <c r="F329"/>
  <c r="E329"/>
  <c r="D318"/>
  <c r="M318" s="1"/>
  <c r="M317"/>
  <c r="R309"/>
  <c r="Q284"/>
  <c r="W284" s="1"/>
  <c r="AC284" s="1"/>
  <c r="G284"/>
  <c r="F284"/>
  <c r="E284"/>
  <c r="Q283"/>
  <c r="W283"/>
  <c r="AC283" s="1"/>
  <c r="AI283" s="1"/>
  <c r="AO283" s="1"/>
  <c r="AU283" s="1"/>
  <c r="BA283" s="1"/>
  <c r="G283"/>
  <c r="F283"/>
  <c r="E283"/>
  <c r="Q282"/>
  <c r="W282" s="1"/>
  <c r="AC282" s="1"/>
  <c r="AI282" s="1"/>
  <c r="AO282" s="1"/>
  <c r="AU282" s="1"/>
  <c r="BA282" s="1"/>
  <c r="P282"/>
  <c r="P329" s="1"/>
  <c r="D272"/>
  <c r="D273" s="1"/>
  <c r="M271"/>
  <c r="S239"/>
  <c r="Z239" s="1"/>
  <c r="AG239" s="1"/>
  <c r="AN239" s="1"/>
  <c r="AU239" s="1"/>
  <c r="BB239" s="1"/>
  <c r="BI239" s="1"/>
  <c r="BP239" s="1"/>
  <c r="BW239" s="1"/>
  <c r="CD239" s="1"/>
  <c r="CK239" s="1"/>
  <c r="CR239" s="1"/>
  <c r="S238"/>
  <c r="Z238" s="1"/>
  <c r="AG238" s="1"/>
  <c r="AN238" s="1"/>
  <c r="AU238" s="1"/>
  <c r="BB238" s="1"/>
  <c r="BI238" s="1"/>
  <c r="BP238" s="1"/>
  <c r="BW238" s="1"/>
  <c r="CD238" s="1"/>
  <c r="CK238" s="1"/>
  <c r="CR238" s="1"/>
  <c r="S237"/>
  <c r="Z237" s="1"/>
  <c r="AG237" s="1"/>
  <c r="AN237" s="1"/>
  <c r="AU237" s="1"/>
  <c r="BB237" s="1"/>
  <c r="BI237" s="1"/>
  <c r="BP237" s="1"/>
  <c r="BW237" s="1"/>
  <c r="CD237" s="1"/>
  <c r="CK237" s="1"/>
  <c r="CR237" s="1"/>
  <c r="H237"/>
  <c r="G237"/>
  <c r="F237"/>
  <c r="D226"/>
  <c r="D227" s="1"/>
  <c r="E225"/>
  <c r="M220"/>
  <c r="M221" s="1"/>
  <c r="M219"/>
  <c r="M218"/>
  <c r="F238" s="1"/>
  <c r="S193"/>
  <c r="Z193" s="1"/>
  <c r="S192"/>
  <c r="Z192" s="1"/>
  <c r="AG192" s="1"/>
  <c r="AN192" s="1"/>
  <c r="AU192" s="1"/>
  <c r="BB192" s="1"/>
  <c r="BI192" s="1"/>
  <c r="BP192" s="1"/>
  <c r="BW192" s="1"/>
  <c r="CD192" s="1"/>
  <c r="CK192" s="1"/>
  <c r="CR192" s="1"/>
  <c r="S191"/>
  <c r="Z191"/>
  <c r="AG191" s="1"/>
  <c r="AN191" s="1"/>
  <c r="AU191" s="1"/>
  <c r="BB191" s="1"/>
  <c r="BI191" s="1"/>
  <c r="BP191" s="1"/>
  <c r="BW191" s="1"/>
  <c r="CD191" s="1"/>
  <c r="CK191" s="1"/>
  <c r="CR191" s="1"/>
  <c r="G191"/>
  <c r="F191"/>
  <c r="E191"/>
  <c r="D180"/>
  <c r="D181"/>
  <c r="N174"/>
  <c r="M177"/>
  <c r="N173"/>
  <c r="M176"/>
  <c r="M172"/>
  <c r="E192"/>
  <c r="D134"/>
  <c r="D135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133"/>
  <c r="A225" s="1"/>
  <c r="A271" s="1"/>
  <c r="A317" s="1"/>
  <c r="C97"/>
  <c r="C98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89" s="1"/>
  <c r="H3"/>
  <c r="G3"/>
  <c r="F3"/>
  <c r="E3"/>
  <c r="D3"/>
  <c r="C3"/>
  <c r="Q331" i="90"/>
  <c r="W331" s="1"/>
  <c r="W330"/>
  <c r="AC330" s="1"/>
  <c r="AI330" s="1"/>
  <c r="AO330" s="1"/>
  <c r="AU330" s="1"/>
  <c r="BA330" s="1"/>
  <c r="Q330"/>
  <c r="G330"/>
  <c r="F330"/>
  <c r="E330"/>
  <c r="Q329"/>
  <c r="W329"/>
  <c r="AC329" s="1"/>
  <c r="AI329" s="1"/>
  <c r="AO329" s="1"/>
  <c r="AU329" s="1"/>
  <c r="BA329" s="1"/>
  <c r="G329"/>
  <c r="F329"/>
  <c r="E329"/>
  <c r="D318"/>
  <c r="M318" s="1"/>
  <c r="M317"/>
  <c r="Q284"/>
  <c r="W284" s="1"/>
  <c r="AC284" s="1"/>
  <c r="AI284" s="1"/>
  <c r="AO284" s="1"/>
  <c r="AU284" s="1"/>
  <c r="BA284" s="1"/>
  <c r="G284"/>
  <c r="F284"/>
  <c r="E284"/>
  <c r="Q283"/>
  <c r="W283" s="1"/>
  <c r="AC283" s="1"/>
  <c r="AI283" s="1"/>
  <c r="AO283" s="1"/>
  <c r="AU283" s="1"/>
  <c r="BA283" s="1"/>
  <c r="G283"/>
  <c r="F283"/>
  <c r="E283"/>
  <c r="Q282"/>
  <c r="W282"/>
  <c r="AC282"/>
  <c r="AI282" s="1"/>
  <c r="AO282" s="1"/>
  <c r="AU282" s="1"/>
  <c r="BA282" s="1"/>
  <c r="P282"/>
  <c r="P329"/>
  <c r="D272"/>
  <c r="M271"/>
  <c r="R263"/>
  <c r="X263" s="1"/>
  <c r="S239"/>
  <c r="Z239" s="1"/>
  <c r="S238"/>
  <c r="Z238" s="1"/>
  <c r="AG238" s="1"/>
  <c r="AN238" s="1"/>
  <c r="AU238" s="1"/>
  <c r="BB238" s="1"/>
  <c r="BI238" s="1"/>
  <c r="BP238" s="1"/>
  <c r="BW238" s="1"/>
  <c r="CD238" s="1"/>
  <c r="CK238" s="1"/>
  <c r="CR238" s="1"/>
  <c r="S237"/>
  <c r="Z237" s="1"/>
  <c r="AG237" s="1"/>
  <c r="AN237" s="1"/>
  <c r="AU237" s="1"/>
  <c r="BB237" s="1"/>
  <c r="BI237" s="1"/>
  <c r="BP237" s="1"/>
  <c r="BW237" s="1"/>
  <c r="CD237" s="1"/>
  <c r="CK237" s="1"/>
  <c r="CR237" s="1"/>
  <c r="H237"/>
  <c r="G237"/>
  <c r="F237"/>
  <c r="D226"/>
  <c r="D227" s="1"/>
  <c r="E225"/>
  <c r="M220"/>
  <c r="M221" s="1"/>
  <c r="M219"/>
  <c r="M218"/>
  <c r="S193"/>
  <c r="Z193" s="1"/>
  <c r="S192"/>
  <c r="Z192" s="1"/>
  <c r="AG192" s="1"/>
  <c r="AN192" s="1"/>
  <c r="AU192" s="1"/>
  <c r="BB192" s="1"/>
  <c r="BI192" s="1"/>
  <c r="BP192" s="1"/>
  <c r="BW192" s="1"/>
  <c r="CD192" s="1"/>
  <c r="CK192" s="1"/>
  <c r="CR192" s="1"/>
  <c r="S191"/>
  <c r="Z191" s="1"/>
  <c r="AG191" s="1"/>
  <c r="AN191" s="1"/>
  <c r="AU191" s="1"/>
  <c r="BB191" s="1"/>
  <c r="BI191" s="1"/>
  <c r="BP191" s="1"/>
  <c r="BW191" s="1"/>
  <c r="CD191" s="1"/>
  <c r="CK191" s="1"/>
  <c r="CR191" s="1"/>
  <c r="G191"/>
  <c r="F191"/>
  <c r="E191"/>
  <c r="D180"/>
  <c r="D181" s="1"/>
  <c r="D182" s="1"/>
  <c r="D183" s="1"/>
  <c r="N174"/>
  <c r="M177"/>
  <c r="N173"/>
  <c r="M176" s="1"/>
  <c r="M172"/>
  <c r="E192" s="1"/>
  <c r="D134"/>
  <c r="D135"/>
  <c r="A317"/>
  <c r="C97"/>
  <c r="C98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E33" i="89"/>
  <c r="F10" i="93" s="1"/>
  <c r="D33" i="89"/>
  <c r="E5" i="93" s="1"/>
  <c r="D20"/>
  <c r="E26" i="89"/>
  <c r="E25"/>
  <c r="E24"/>
  <c r="E23"/>
  <c r="E22"/>
  <c r="E21"/>
  <c r="E20"/>
  <c r="E19"/>
  <c r="E18"/>
  <c r="E17"/>
  <c r="D26"/>
  <c r="C26"/>
  <c r="D25"/>
  <c r="C25"/>
  <c r="D24"/>
  <c r="F24" s="1"/>
  <c r="C24"/>
  <c r="D23"/>
  <c r="C23"/>
  <c r="D22"/>
  <c r="F22" s="1"/>
  <c r="C22"/>
  <c r="D21"/>
  <c r="C21"/>
  <c r="D20"/>
  <c r="F20" s="1"/>
  <c r="C20"/>
  <c r="D19"/>
  <c r="C19"/>
  <c r="D18"/>
  <c r="C18"/>
  <c r="D17"/>
  <c r="C17"/>
  <c r="C52" i="88"/>
  <c r="C64" i="97" s="1"/>
  <c r="B52" i="88"/>
  <c r="B64" i="97" s="1"/>
  <c r="C39" i="88"/>
  <c r="C47" i="97" s="1"/>
  <c r="B39" i="88"/>
  <c r="C26"/>
  <c r="C30" i="97" s="1"/>
  <c r="B26" i="88"/>
  <c r="B30" i="97" s="1"/>
  <c r="C51" i="88"/>
  <c r="C63" i="97" s="1"/>
  <c r="B51" i="88"/>
  <c r="B63" i="97" s="1"/>
  <c r="C38" i="88"/>
  <c r="C46" i="97" s="1"/>
  <c r="B38" i="88"/>
  <c r="B46" i="97" s="1"/>
  <c r="C25" i="88"/>
  <c r="B25"/>
  <c r="C50"/>
  <c r="C62" i="97" s="1"/>
  <c r="B50" i="88"/>
  <c r="B62" i="97" s="1"/>
  <c r="C37" i="88"/>
  <c r="C45" i="97" s="1"/>
  <c r="B37" i="88"/>
  <c r="B45" i="97" s="1"/>
  <c r="C24" i="88"/>
  <c r="B24"/>
  <c r="B28" i="97" s="1"/>
  <c r="C49" i="88"/>
  <c r="C61" i="97" s="1"/>
  <c r="B49" i="88"/>
  <c r="B61" i="97" s="1"/>
  <c r="C36" i="88"/>
  <c r="C44" i="97" s="1"/>
  <c r="B36" i="88"/>
  <c r="B44" i="97" s="1"/>
  <c r="C23" i="88"/>
  <c r="B23"/>
  <c r="C48"/>
  <c r="C60" i="97" s="1"/>
  <c r="B48" i="88"/>
  <c r="B60" i="97" s="1"/>
  <c r="C35" i="88"/>
  <c r="C43" i="97" s="1"/>
  <c r="B35" i="88"/>
  <c r="B43" i="97" s="1"/>
  <c r="C22" i="88"/>
  <c r="B22"/>
  <c r="C47"/>
  <c r="C59" i="97" s="1"/>
  <c r="B47" i="88"/>
  <c r="B59" i="97" s="1"/>
  <c r="C34" i="88"/>
  <c r="C42" i="97" s="1"/>
  <c r="B34" i="88"/>
  <c r="B42" i="97" s="1"/>
  <c r="C21" i="88"/>
  <c r="B21"/>
  <c r="C46"/>
  <c r="C58" i="97" s="1"/>
  <c r="B46" i="88"/>
  <c r="B58" i="97" s="1"/>
  <c r="C33" i="88"/>
  <c r="C41" i="97" s="1"/>
  <c r="B33" i="88"/>
  <c r="B41" i="97" s="1"/>
  <c r="C20" i="88"/>
  <c r="B20"/>
  <c r="C45"/>
  <c r="C57" i="97" s="1"/>
  <c r="B45" i="88"/>
  <c r="B57" i="97" s="1"/>
  <c r="C32" i="88"/>
  <c r="C40" i="97" s="1"/>
  <c r="B32" i="88"/>
  <c r="B40" i="97" s="1"/>
  <c r="C19" i="88"/>
  <c r="B19"/>
  <c r="C44"/>
  <c r="C56" i="97" s="1"/>
  <c r="B44" i="88"/>
  <c r="B56" i="97" s="1"/>
  <c r="C31" i="88"/>
  <c r="C39" i="97" s="1"/>
  <c r="B31" i="88"/>
  <c r="B39" i="97" s="1"/>
  <c r="B18" i="88"/>
  <c r="C18"/>
  <c r="A226" i="92"/>
  <c r="A272"/>
  <c r="A318"/>
  <c r="A180"/>
  <c r="T172"/>
  <c r="A179"/>
  <c r="O225"/>
  <c r="T218"/>
  <c r="O226"/>
  <c r="E226"/>
  <c r="F238"/>
  <c r="M272"/>
  <c r="D273"/>
  <c r="E331"/>
  <c r="V282"/>
  <c r="M319"/>
  <c r="X309"/>
  <c r="O181" i="91"/>
  <c r="O180"/>
  <c r="O179"/>
  <c r="D182"/>
  <c r="D183"/>
  <c r="D184" s="1"/>
  <c r="T172"/>
  <c r="A179"/>
  <c r="E226"/>
  <c r="M272"/>
  <c r="E331"/>
  <c r="V282"/>
  <c r="V329" s="1"/>
  <c r="D319"/>
  <c r="D136" i="90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89"/>
  <c r="T172"/>
  <c r="T218"/>
  <c r="F239" s="1"/>
  <c r="E226"/>
  <c r="F238"/>
  <c r="M272"/>
  <c r="D273"/>
  <c r="D274" s="1"/>
  <c r="V282"/>
  <c r="F17" i="89"/>
  <c r="F19"/>
  <c r="F21"/>
  <c r="F23"/>
  <c r="F25"/>
  <c r="F18"/>
  <c r="F26"/>
  <c r="E332" i="92"/>
  <c r="AD309"/>
  <c r="D274"/>
  <c r="M273"/>
  <c r="AB282"/>
  <c r="V329"/>
  <c r="E193"/>
  <c r="F239"/>
  <c r="AB282" i="91"/>
  <c r="AH282" s="1"/>
  <c r="O182"/>
  <c r="D320"/>
  <c r="D321" s="1"/>
  <c r="M319"/>
  <c r="E193"/>
  <c r="A90" i="90"/>
  <c r="AB282"/>
  <c r="V329"/>
  <c r="E193"/>
  <c r="D26" i="88"/>
  <c r="D25"/>
  <c r="D23"/>
  <c r="E27" i="97" s="1"/>
  <c r="D22" i="88"/>
  <c r="D21"/>
  <c r="D20"/>
  <c r="D19"/>
  <c r="D18"/>
  <c r="B31" i="87"/>
  <c r="D31" i="88" s="1"/>
  <c r="B32" i="87"/>
  <c r="D32" i="88" s="1"/>
  <c r="B34" i="87"/>
  <c r="D34" i="88" s="1"/>
  <c r="B39" i="87"/>
  <c r="D39" i="88" s="1"/>
  <c r="E47" i="97" s="1"/>
  <c r="B33" i="87"/>
  <c r="D33" i="88" s="1"/>
  <c r="B36" i="87"/>
  <c r="D36" i="88" s="1"/>
  <c r="B38" i="87"/>
  <c r="D38" i="88" s="1"/>
  <c r="B35" i="87"/>
  <c r="D35" i="88" s="1"/>
  <c r="B70" i="87"/>
  <c r="D44" i="88" s="1"/>
  <c r="B71" i="87"/>
  <c r="D45" i="88" s="1"/>
  <c r="B73" i="87"/>
  <c r="D47" i="88" s="1"/>
  <c r="B74" i="87"/>
  <c r="D48" i="88" s="1"/>
  <c r="B72" i="87"/>
  <c r="D46" i="88" s="1"/>
  <c r="B75" i="87"/>
  <c r="D49" i="88" s="1"/>
  <c r="B77" i="87"/>
  <c r="D51" i="88" s="1"/>
  <c r="B78" i="87"/>
  <c r="D52" i="88" s="1"/>
  <c r="I39" i="87"/>
  <c r="M121" i="97" s="1"/>
  <c r="F40" i="87"/>
  <c r="F39"/>
  <c r="E22" i="88"/>
  <c r="AB329" i="92"/>
  <c r="AH282"/>
  <c r="D275"/>
  <c r="M274"/>
  <c r="E333"/>
  <c r="AJ309"/>
  <c r="M320" i="91"/>
  <c r="A91" i="90"/>
  <c r="AB329"/>
  <c r="AH282"/>
  <c r="D184"/>
  <c r="O183"/>
  <c r="B8" i="87"/>
  <c r="D8" i="88" s="1"/>
  <c r="E8" i="97" s="1"/>
  <c r="B7" i="87"/>
  <c r="D7" i="88" s="1"/>
  <c r="E7" i="97" s="1"/>
  <c r="B9" i="87"/>
  <c r="D9" i="88" s="1"/>
  <c r="E9" i="97" s="1"/>
  <c r="G75" i="87"/>
  <c r="G71"/>
  <c r="F75"/>
  <c r="F71"/>
  <c r="E75"/>
  <c r="C35" i="98" s="1"/>
  <c r="E71" i="87"/>
  <c r="C31" i="98" s="1"/>
  <c r="I38" i="87"/>
  <c r="I37"/>
  <c r="I36"/>
  <c r="I35"/>
  <c r="I34"/>
  <c r="I33"/>
  <c r="I32"/>
  <c r="I31"/>
  <c r="L64"/>
  <c r="G38"/>
  <c r="G37"/>
  <c r="G36"/>
  <c r="E22" i="98" s="1"/>
  <c r="G35" i="87"/>
  <c r="G34"/>
  <c r="G33"/>
  <c r="G32"/>
  <c r="F38"/>
  <c r="F37"/>
  <c r="F35"/>
  <c r="F34"/>
  <c r="F33"/>
  <c r="L51"/>
  <c r="E33"/>
  <c r="F31"/>
  <c r="E31"/>
  <c r="D21" i="69"/>
  <c r="D20"/>
  <c r="D19"/>
  <c r="BD6" i="65"/>
  <c r="AZ2"/>
  <c r="BA2"/>
  <c r="BB2" s="1"/>
  <c r="BB3"/>
  <c r="BB4"/>
  <c r="BB10"/>
  <c r="BB14"/>
  <c r="BB15"/>
  <c r="BB16"/>
  <c r="D136" i="83"/>
  <c r="C16" i="69"/>
  <c r="C15"/>
  <c r="C14"/>
  <c r="T331" i="86"/>
  <c r="Z331" s="1"/>
  <c r="T330"/>
  <c r="Z330" s="1"/>
  <c r="AF330" s="1"/>
  <c r="AL330" s="1"/>
  <c r="AR330" s="1"/>
  <c r="AX330" s="1"/>
  <c r="BD330" s="1"/>
  <c r="BJ330" s="1"/>
  <c r="D318"/>
  <c r="T284"/>
  <c r="Z284" s="1"/>
  <c r="T283"/>
  <c r="Z283" s="1"/>
  <c r="AF283" s="1"/>
  <c r="AL283" s="1"/>
  <c r="AR283" s="1"/>
  <c r="AX283" s="1"/>
  <c r="BD283" s="1"/>
  <c r="BJ283" s="1"/>
  <c r="M282"/>
  <c r="M329" s="1"/>
  <c r="D273"/>
  <c r="D272"/>
  <c r="U239"/>
  <c r="AB239" s="1"/>
  <c r="AI239" s="1"/>
  <c r="U238"/>
  <c r="AB238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D226"/>
  <c r="D227" s="1"/>
  <c r="E225"/>
  <c r="V218"/>
  <c r="U193"/>
  <c r="AB193" s="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D181" s="1"/>
  <c r="V172"/>
  <c r="E192" s="1"/>
  <c r="D134"/>
  <c r="A133"/>
  <c r="A225" s="1"/>
  <c r="A271" s="1"/>
  <c r="A317" s="1"/>
  <c r="C97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134" s="1"/>
  <c r="A226" s="1"/>
  <c r="A272" s="1"/>
  <c r="A318" s="1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85"/>
  <c r="Z331"/>
  <c r="T330"/>
  <c r="Z330" s="1"/>
  <c r="AF330" s="1"/>
  <c r="AL330" s="1"/>
  <c r="AR330" s="1"/>
  <c r="AX330" s="1"/>
  <c r="BD330" s="1"/>
  <c r="BJ330" s="1"/>
  <c r="D318"/>
  <c r="T284"/>
  <c r="Z284" s="1"/>
  <c r="Z283"/>
  <c r="AF283" s="1"/>
  <c r="AL283" s="1"/>
  <c r="AR283" s="1"/>
  <c r="AX283" s="1"/>
  <c r="BD283" s="1"/>
  <c r="BJ283" s="1"/>
  <c r="T283"/>
  <c r="M282"/>
  <c r="S282" s="1"/>
  <c r="S329" s="1"/>
  <c r="D272"/>
  <c r="D273" s="1"/>
  <c r="D274" s="1"/>
  <c r="U239"/>
  <c r="AB239" s="1"/>
  <c r="AI239" s="1"/>
  <c r="AP239" s="1"/>
  <c r="AW239" s="1"/>
  <c r="BD239" s="1"/>
  <c r="BK239" s="1"/>
  <c r="BR239" s="1"/>
  <c r="BY239" s="1"/>
  <c r="CF239" s="1"/>
  <c r="CM239" s="1"/>
  <c r="CT239" s="1"/>
  <c r="DA239" s="1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D226"/>
  <c r="D227" s="1"/>
  <c r="E227" s="1"/>
  <c r="E225"/>
  <c r="V218"/>
  <c r="U193"/>
  <c r="AB193"/>
  <c r="AI193" s="1"/>
  <c r="AP193" s="1"/>
  <c r="AW193" s="1"/>
  <c r="BD193" s="1"/>
  <c r="BK193" s="1"/>
  <c r="BR193" s="1"/>
  <c r="BY193" s="1"/>
  <c r="CF193" s="1"/>
  <c r="CM193" s="1"/>
  <c r="CT193" s="1"/>
  <c r="DA193" s="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D181" s="1"/>
  <c r="V172"/>
  <c r="E192" s="1"/>
  <c r="D134"/>
  <c r="D135" s="1"/>
  <c r="A133"/>
  <c r="A225" s="1"/>
  <c r="A271" s="1"/>
  <c r="A317" s="1"/>
  <c r="C97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9"/>
  <c r="A135" s="1"/>
  <c r="A88"/>
  <c r="A134" s="1"/>
  <c r="A226" s="1"/>
  <c r="A272" s="1"/>
  <c r="A318" s="1"/>
  <c r="A16"/>
  <c r="A17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84"/>
  <c r="Z331" s="1"/>
  <c r="T330"/>
  <c r="Z330" s="1"/>
  <c r="AF330" s="1"/>
  <c r="AL330" s="1"/>
  <c r="AR330" s="1"/>
  <c r="AX330" s="1"/>
  <c r="BD330" s="1"/>
  <c r="BJ330" s="1"/>
  <c r="D318"/>
  <c r="D319" s="1"/>
  <c r="T284"/>
  <c r="Z284" s="1"/>
  <c r="T283"/>
  <c r="Z283" s="1"/>
  <c r="AF283" s="1"/>
  <c r="AL283" s="1"/>
  <c r="AR283" s="1"/>
  <c r="AX283" s="1"/>
  <c r="BD283" s="1"/>
  <c r="BJ283" s="1"/>
  <c r="M282"/>
  <c r="M329" s="1"/>
  <c r="D272"/>
  <c r="D273" s="1"/>
  <c r="U239"/>
  <c r="AB239" s="1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D226"/>
  <c r="E225"/>
  <c r="V218"/>
  <c r="U193"/>
  <c r="AB193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V172"/>
  <c r="E192" s="1"/>
  <c r="D134"/>
  <c r="A133"/>
  <c r="C97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9"/>
  <c r="A135" s="1"/>
  <c r="A88"/>
  <c r="A134" s="1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83"/>
  <c r="Z331" s="1"/>
  <c r="AF331" s="1"/>
  <c r="AL331" s="1"/>
  <c r="AR331" s="1"/>
  <c r="AX331" s="1"/>
  <c r="BD331" s="1"/>
  <c r="BJ331" s="1"/>
  <c r="T330"/>
  <c r="Z330" s="1"/>
  <c r="AF330" s="1"/>
  <c r="AL330" s="1"/>
  <c r="AR330" s="1"/>
  <c r="AX330" s="1"/>
  <c r="BD330" s="1"/>
  <c r="BJ330" s="1"/>
  <c r="D318"/>
  <c r="D319"/>
  <c r="T284"/>
  <c r="Z284"/>
  <c r="AF284" s="1"/>
  <c r="AL284" s="1"/>
  <c r="AR284" s="1"/>
  <c r="AX284" s="1"/>
  <c r="BD284" s="1"/>
  <c r="BJ284" s="1"/>
  <c r="T283"/>
  <c r="Z283" s="1"/>
  <c r="AF283" s="1"/>
  <c r="AL283" s="1"/>
  <c r="AR283" s="1"/>
  <c r="AX283" s="1"/>
  <c r="BD283" s="1"/>
  <c r="BJ283" s="1"/>
  <c r="M282"/>
  <c r="D272"/>
  <c r="D273" s="1"/>
  <c r="D274" s="1"/>
  <c r="U239"/>
  <c r="AB239"/>
  <c r="AI239" s="1"/>
  <c r="AP239" s="1"/>
  <c r="AW239" s="1"/>
  <c r="BD239" s="1"/>
  <c r="BK239" s="1"/>
  <c r="BR239" s="1"/>
  <c r="BY239" s="1"/>
  <c r="CF239" s="1"/>
  <c r="CM239" s="1"/>
  <c r="CT239" s="1"/>
  <c r="DA239" s="1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D226"/>
  <c r="D227"/>
  <c r="E225"/>
  <c r="U193"/>
  <c r="V172" s="1"/>
  <c r="E192" s="1"/>
  <c r="AB193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A133"/>
  <c r="A225" s="1"/>
  <c r="A271" s="1"/>
  <c r="A317" s="1"/>
  <c r="C97"/>
  <c r="C98" s="1"/>
  <c r="A88"/>
  <c r="A89" s="1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82"/>
  <c r="Z331" s="1"/>
  <c r="AF331" s="1"/>
  <c r="AL331" s="1"/>
  <c r="AR331" s="1"/>
  <c r="AX331" s="1"/>
  <c r="BD331" s="1"/>
  <c r="BJ331" s="1"/>
  <c r="T330"/>
  <c r="Z330" s="1"/>
  <c r="AF330" s="1"/>
  <c r="AL330" s="1"/>
  <c r="AR330" s="1"/>
  <c r="AX330" s="1"/>
  <c r="BD330" s="1"/>
  <c r="BJ330" s="1"/>
  <c r="D318"/>
  <c r="T284"/>
  <c r="Z284" s="1"/>
  <c r="AF284" s="1"/>
  <c r="AL284" s="1"/>
  <c r="AR284" s="1"/>
  <c r="AX284" s="1"/>
  <c r="BD284" s="1"/>
  <c r="BJ284" s="1"/>
  <c r="T283"/>
  <c r="Z283" s="1"/>
  <c r="AF283" s="1"/>
  <c r="AL283" s="1"/>
  <c r="AR283" s="1"/>
  <c r="AX283" s="1"/>
  <c r="BD283" s="1"/>
  <c r="BJ283" s="1"/>
  <c r="M282"/>
  <c r="D272"/>
  <c r="U239"/>
  <c r="AB239" s="1"/>
  <c r="AI239" s="1"/>
  <c r="AP239" s="1"/>
  <c r="AW239" s="1"/>
  <c r="BD239" s="1"/>
  <c r="BK239" s="1"/>
  <c r="BR239" s="1"/>
  <c r="BY239" s="1"/>
  <c r="CF239" s="1"/>
  <c r="CM239" s="1"/>
  <c r="CT239" s="1"/>
  <c r="DA239" s="1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D226"/>
  <c r="D227" s="1"/>
  <c r="D228" s="1"/>
  <c r="E225"/>
  <c r="V218"/>
  <c r="U193"/>
  <c r="AB193" s="1"/>
  <c r="AI193" s="1"/>
  <c r="AP193" s="1"/>
  <c r="AW193" s="1"/>
  <c r="BD193" s="1"/>
  <c r="BK193" s="1"/>
  <c r="BR193" s="1"/>
  <c r="BY193" s="1"/>
  <c r="CF193" s="1"/>
  <c r="CM193" s="1"/>
  <c r="CT193" s="1"/>
  <c r="DA193" s="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D134"/>
  <c r="D135"/>
  <c r="A133"/>
  <c r="A225" s="1"/>
  <c r="A271" s="1"/>
  <c r="A317" s="1"/>
  <c r="C97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134" s="1"/>
  <c r="A226" s="1"/>
  <c r="A272" s="1"/>
  <c r="A318" s="1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81"/>
  <c r="Z331"/>
  <c r="AF331" s="1"/>
  <c r="AL331" s="1"/>
  <c r="AR331" s="1"/>
  <c r="AX331" s="1"/>
  <c r="BD331" s="1"/>
  <c r="BJ331" s="1"/>
  <c r="T330"/>
  <c r="Z330" s="1"/>
  <c r="AF330" s="1"/>
  <c r="AL330" s="1"/>
  <c r="AR330" s="1"/>
  <c r="AX330" s="1"/>
  <c r="BD330" s="1"/>
  <c r="BJ330" s="1"/>
  <c r="D318"/>
  <c r="D319"/>
  <c r="T284"/>
  <c r="Z284"/>
  <c r="AF284" s="1"/>
  <c r="AL284" s="1"/>
  <c r="AR284" s="1"/>
  <c r="AX284" s="1"/>
  <c r="BD284" s="1"/>
  <c r="BJ284" s="1"/>
  <c r="T283"/>
  <c r="Z283" s="1"/>
  <c r="AF283" s="1"/>
  <c r="AL283" s="1"/>
  <c r="AR283" s="1"/>
  <c r="AX283" s="1"/>
  <c r="BD283" s="1"/>
  <c r="BJ283" s="1"/>
  <c r="M282"/>
  <c r="D272"/>
  <c r="U239"/>
  <c r="AB239" s="1"/>
  <c r="AI239" s="1"/>
  <c r="AP239" s="1"/>
  <c r="AW239" s="1"/>
  <c r="BD239" s="1"/>
  <c r="BK239" s="1"/>
  <c r="BR239" s="1"/>
  <c r="BY239" s="1"/>
  <c r="CF239" s="1"/>
  <c r="CM239" s="1"/>
  <c r="CT239" s="1"/>
  <c r="DA239" s="1"/>
  <c r="U238"/>
  <c r="V218" s="1"/>
  <c r="AC218" s="1"/>
  <c r="F237"/>
  <c r="D226"/>
  <c r="E226" s="1"/>
  <c r="E225"/>
  <c r="U193"/>
  <c r="AB193"/>
  <c r="AB192"/>
  <c r="AI192" s="1"/>
  <c r="AP192" s="1"/>
  <c r="AW192" s="1"/>
  <c r="BD192" s="1"/>
  <c r="BK192" s="1"/>
  <c r="BR192" s="1"/>
  <c r="BY192" s="1"/>
  <c r="CF192" s="1"/>
  <c r="CM192" s="1"/>
  <c r="CT192" s="1"/>
  <c r="DA192" s="1"/>
  <c r="U192"/>
  <c r="E191"/>
  <c r="D180"/>
  <c r="D181"/>
  <c r="V172"/>
  <c r="E192" s="1"/>
  <c r="D134"/>
  <c r="A133"/>
  <c r="A179" s="1"/>
  <c r="A225"/>
  <c r="A271" s="1"/>
  <c r="A317" s="1"/>
  <c r="C97"/>
  <c r="C98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89" s="1"/>
  <c r="A135" s="1"/>
  <c r="A134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80"/>
  <c r="Z331" s="1"/>
  <c r="T330"/>
  <c r="Z330" s="1"/>
  <c r="AF330" s="1"/>
  <c r="AL330" s="1"/>
  <c r="AR330" s="1"/>
  <c r="AX330" s="1"/>
  <c r="BD330" s="1"/>
  <c r="BJ330" s="1"/>
  <c r="D318"/>
  <c r="D319" s="1"/>
  <c r="T284"/>
  <c r="Z284"/>
  <c r="T283"/>
  <c r="Z283" s="1"/>
  <c r="AF283" s="1"/>
  <c r="AL283" s="1"/>
  <c r="AR283" s="1"/>
  <c r="AX283" s="1"/>
  <c r="BD283" s="1"/>
  <c r="BJ283" s="1"/>
  <c r="M282"/>
  <c r="M329" s="1"/>
  <c r="D272"/>
  <c r="U239"/>
  <c r="AB239" s="1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D226"/>
  <c r="E226" s="1"/>
  <c r="E225"/>
  <c r="U193"/>
  <c r="AB193" s="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D181"/>
  <c r="D135"/>
  <c r="D136" s="1"/>
  <c r="D134"/>
  <c r="A133"/>
  <c r="C97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89" s="1"/>
  <c r="A90" s="1"/>
  <c r="A134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79"/>
  <c r="Z331" s="1"/>
  <c r="AF331" s="1"/>
  <c r="AL331" s="1"/>
  <c r="AR331" s="1"/>
  <c r="AX331" s="1"/>
  <c r="BD331" s="1"/>
  <c r="BJ331" s="1"/>
  <c r="T330"/>
  <c r="Z330" s="1"/>
  <c r="AF330" s="1"/>
  <c r="AL330" s="1"/>
  <c r="AR330" s="1"/>
  <c r="AX330" s="1"/>
  <c r="BD330" s="1"/>
  <c r="BJ330" s="1"/>
  <c r="T284"/>
  <c r="Z284" s="1"/>
  <c r="AF284" s="1"/>
  <c r="AL284" s="1"/>
  <c r="AR284" s="1"/>
  <c r="AX284" s="1"/>
  <c r="BD284" s="1"/>
  <c r="BJ284" s="1"/>
  <c r="T283"/>
  <c r="Z283" s="1"/>
  <c r="AF283" s="1"/>
  <c r="AL283" s="1"/>
  <c r="AR283" s="1"/>
  <c r="AX283" s="1"/>
  <c r="BD283" s="1"/>
  <c r="BJ283" s="1"/>
  <c r="M282"/>
  <c r="M329" s="1"/>
  <c r="U239"/>
  <c r="AB239" s="1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V218"/>
  <c r="F238" s="1"/>
  <c r="U193"/>
  <c r="AB193" s="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V172"/>
  <c r="E192" s="1"/>
  <c r="A133"/>
  <c r="A225" s="1"/>
  <c r="A271" s="1"/>
  <c r="A317" s="1"/>
  <c r="C97"/>
  <c r="C98" s="1"/>
  <c r="A88"/>
  <c r="A134" s="1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78"/>
  <c r="Z331" s="1"/>
  <c r="AF331" s="1"/>
  <c r="AL331" s="1"/>
  <c r="AR331" s="1"/>
  <c r="AX331" s="1"/>
  <c r="BD331" s="1"/>
  <c r="BJ331" s="1"/>
  <c r="T330"/>
  <c r="Z330" s="1"/>
  <c r="AF330" s="1"/>
  <c r="AL330" s="1"/>
  <c r="AR330" s="1"/>
  <c r="AX330" s="1"/>
  <c r="BD330" s="1"/>
  <c r="BJ330" s="1"/>
  <c r="D318"/>
  <c r="D319" s="1"/>
  <c r="T284"/>
  <c r="Z284"/>
  <c r="AF284" s="1"/>
  <c r="AL284" s="1"/>
  <c r="AR284" s="1"/>
  <c r="AX284" s="1"/>
  <c r="BD284" s="1"/>
  <c r="BJ284" s="1"/>
  <c r="T283"/>
  <c r="Z283" s="1"/>
  <c r="AF283" s="1"/>
  <c r="AL283" s="1"/>
  <c r="AR283" s="1"/>
  <c r="AX283" s="1"/>
  <c r="BD283" s="1"/>
  <c r="BJ283" s="1"/>
  <c r="M282"/>
  <c r="D272"/>
  <c r="D273" s="1"/>
  <c r="U239"/>
  <c r="AB239" s="1"/>
  <c r="AI239" s="1"/>
  <c r="AP239" s="1"/>
  <c r="AW239" s="1"/>
  <c r="BD239" s="1"/>
  <c r="BK239" s="1"/>
  <c r="BR239" s="1"/>
  <c r="BY239" s="1"/>
  <c r="CF239" s="1"/>
  <c r="CM239" s="1"/>
  <c r="CT239" s="1"/>
  <c r="DA239" s="1"/>
  <c r="AB238"/>
  <c r="AI238" s="1"/>
  <c r="AP238" s="1"/>
  <c r="AW238" s="1"/>
  <c r="BD238" s="1"/>
  <c r="BK238" s="1"/>
  <c r="BR238" s="1"/>
  <c r="BY238" s="1"/>
  <c r="CF238" s="1"/>
  <c r="CM238" s="1"/>
  <c r="CT238" s="1"/>
  <c r="DA238" s="1"/>
  <c r="U238"/>
  <c r="F237"/>
  <c r="D226"/>
  <c r="D227" s="1"/>
  <c r="E225"/>
  <c r="V218"/>
  <c r="F238" s="1"/>
  <c r="U193"/>
  <c r="AB193" s="1"/>
  <c r="AI193" s="1"/>
  <c r="AP193" s="1"/>
  <c r="AW193" s="1"/>
  <c r="BD193" s="1"/>
  <c r="BK193" s="1"/>
  <c r="BR193" s="1"/>
  <c r="BY193" s="1"/>
  <c r="CF193" s="1"/>
  <c r="CM193" s="1"/>
  <c r="CT193" s="1"/>
  <c r="DA193" s="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D181"/>
  <c r="V172"/>
  <c r="E192" s="1"/>
  <c r="D134"/>
  <c r="D135"/>
  <c r="A133"/>
  <c r="C97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134" s="1"/>
  <c r="A16"/>
  <c r="A17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77"/>
  <c r="Z331" s="1"/>
  <c r="AF331" s="1"/>
  <c r="AL331" s="1"/>
  <c r="AR331" s="1"/>
  <c r="AX331" s="1"/>
  <c r="BD331" s="1"/>
  <c r="BJ331" s="1"/>
  <c r="Z330"/>
  <c r="AF330" s="1"/>
  <c r="AL330" s="1"/>
  <c r="AR330" s="1"/>
  <c r="AX330" s="1"/>
  <c r="BD330" s="1"/>
  <c r="BJ330" s="1"/>
  <c r="T330"/>
  <c r="D318"/>
  <c r="D319" s="1"/>
  <c r="T284"/>
  <c r="Z284" s="1"/>
  <c r="AF284" s="1"/>
  <c r="AL284" s="1"/>
  <c r="AR284" s="1"/>
  <c r="AX284" s="1"/>
  <c r="BD284" s="1"/>
  <c r="BJ284" s="1"/>
  <c r="T283"/>
  <c r="Z283" s="1"/>
  <c r="AF283" s="1"/>
  <c r="AL283" s="1"/>
  <c r="AR283" s="1"/>
  <c r="AX283" s="1"/>
  <c r="BD283" s="1"/>
  <c r="BJ283" s="1"/>
  <c r="M282"/>
  <c r="D272"/>
  <c r="U239"/>
  <c r="AB239" s="1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D226"/>
  <c r="D227" s="1"/>
  <c r="D228" s="1"/>
  <c r="E225"/>
  <c r="V218"/>
  <c r="U193"/>
  <c r="AB193" s="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D134"/>
  <c r="D135"/>
  <c r="A133"/>
  <c r="A225" s="1"/>
  <c r="A271" s="1"/>
  <c r="A317" s="1"/>
  <c r="C97"/>
  <c r="C98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9"/>
  <c r="A135" s="1"/>
  <c r="A88"/>
  <c r="A134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76"/>
  <c r="Z331"/>
  <c r="AF331" s="1"/>
  <c r="AL331" s="1"/>
  <c r="AR331" s="1"/>
  <c r="AX331" s="1"/>
  <c r="BD331" s="1"/>
  <c r="BJ331" s="1"/>
  <c r="T330"/>
  <c r="Z330" s="1"/>
  <c r="AF330" s="1"/>
  <c r="AL330" s="1"/>
  <c r="AR330" s="1"/>
  <c r="AX330" s="1"/>
  <c r="BD330" s="1"/>
  <c r="BJ330" s="1"/>
  <c r="D318"/>
  <c r="D319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T284"/>
  <c r="Z284" s="1"/>
  <c r="AF284" s="1"/>
  <c r="AL284" s="1"/>
  <c r="AR284" s="1"/>
  <c r="AX284" s="1"/>
  <c r="BD284" s="1"/>
  <c r="BJ284" s="1"/>
  <c r="T283"/>
  <c r="Z283" s="1"/>
  <c r="AF283" s="1"/>
  <c r="AL283" s="1"/>
  <c r="AR283" s="1"/>
  <c r="AX283" s="1"/>
  <c r="BD283" s="1"/>
  <c r="BJ283" s="1"/>
  <c r="M282"/>
  <c r="D272"/>
  <c r="D273"/>
  <c r="U239"/>
  <c r="V218" s="1"/>
  <c r="AB239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E226"/>
  <c r="U193"/>
  <c r="V172" s="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E192"/>
  <c r="D134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133"/>
  <c r="A225" s="1"/>
  <c r="C97"/>
  <c r="C98" s="1"/>
  <c r="C99" s="1"/>
  <c r="A88"/>
  <c r="A134" s="1"/>
  <c r="A16"/>
  <c r="A17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75"/>
  <c r="Z331" s="1"/>
  <c r="AF331" s="1"/>
  <c r="T330"/>
  <c r="Z330"/>
  <c r="AF330" s="1"/>
  <c r="AL330" s="1"/>
  <c r="AR330" s="1"/>
  <c r="AX330" s="1"/>
  <c r="BD330" s="1"/>
  <c r="BJ330" s="1"/>
  <c r="D318"/>
  <c r="T284"/>
  <c r="Z284" s="1"/>
  <c r="T283"/>
  <c r="Z283" s="1"/>
  <c r="AF283" s="1"/>
  <c r="AL283" s="1"/>
  <c r="AR283" s="1"/>
  <c r="AX283" s="1"/>
  <c r="BD283" s="1"/>
  <c r="BJ283" s="1"/>
  <c r="M282"/>
  <c r="M329" s="1"/>
  <c r="D273"/>
  <c r="D274" s="1"/>
  <c r="D275" s="1"/>
  <c r="D276" s="1"/>
  <c r="D277" s="1"/>
  <c r="D278" s="1"/>
  <c r="D272"/>
  <c r="U239"/>
  <c r="AB239" s="1"/>
  <c r="AI239" s="1"/>
  <c r="AP239" s="1"/>
  <c r="AW239" s="1"/>
  <c r="BD239" s="1"/>
  <c r="BK239" s="1"/>
  <c r="BR239" s="1"/>
  <c r="BY239" s="1"/>
  <c r="CF239" s="1"/>
  <c r="CM239" s="1"/>
  <c r="CT239" s="1"/>
  <c r="DA239" s="1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F237"/>
  <c r="D226"/>
  <c r="D227" s="1"/>
  <c r="E225"/>
  <c r="U193"/>
  <c r="AB193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V172"/>
  <c r="E192" s="1"/>
  <c r="D134"/>
  <c r="D135" s="1"/>
  <c r="A133"/>
  <c r="A225" s="1"/>
  <c r="A271" s="1"/>
  <c r="A317" s="1"/>
  <c r="C97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134" s="1"/>
  <c r="A226" s="1"/>
  <c r="A272" s="1"/>
  <c r="A318" s="1"/>
  <c r="A16"/>
  <c r="A17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T331" i="74"/>
  <c r="Z331" s="1"/>
  <c r="T330"/>
  <c r="Z330" s="1"/>
  <c r="AF330" s="1"/>
  <c r="AL330" s="1"/>
  <c r="AR330" s="1"/>
  <c r="AX330" s="1"/>
  <c r="BD330" s="1"/>
  <c r="BJ330" s="1"/>
  <c r="D318"/>
  <c r="D319" s="1"/>
  <c r="T284"/>
  <c r="Z284" s="1"/>
  <c r="Z283"/>
  <c r="AF283" s="1"/>
  <c r="AL283" s="1"/>
  <c r="AR283" s="1"/>
  <c r="AX283" s="1"/>
  <c r="BD283" s="1"/>
  <c r="BJ283" s="1"/>
  <c r="T283"/>
  <c r="M282"/>
  <c r="M329" s="1"/>
  <c r="D272"/>
  <c r="D273" s="1"/>
  <c r="D274" s="1"/>
  <c r="D275" s="1"/>
  <c r="U239"/>
  <c r="AB239"/>
  <c r="U238"/>
  <c r="V218" s="1"/>
  <c r="F238" s="1"/>
  <c r="F237"/>
  <c r="D226"/>
  <c r="E226" s="1"/>
  <c r="D227"/>
  <c r="E225"/>
  <c r="U193"/>
  <c r="AB193" s="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E191"/>
  <c r="D180"/>
  <c r="D181" s="1"/>
  <c r="D182" s="1"/>
  <c r="V172"/>
  <c r="E192" s="1"/>
  <c r="D134"/>
  <c r="A133"/>
  <c r="A225" s="1"/>
  <c r="A271" s="1"/>
  <c r="A317" s="1"/>
  <c r="C97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89" s="1"/>
  <c r="A135" s="1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D3" i="65"/>
  <c r="C30"/>
  <c r="J5" i="73"/>
  <c r="F22" i="68"/>
  <c r="F47" s="1"/>
  <c r="E22"/>
  <c r="E47" s="1"/>
  <c r="D22"/>
  <c r="D47" s="1"/>
  <c r="C22"/>
  <c r="C47" s="1"/>
  <c r="F28" i="67"/>
  <c r="C8"/>
  <c r="D8"/>
  <c r="E8"/>
  <c r="F8"/>
  <c r="C9"/>
  <c r="D9"/>
  <c r="E9"/>
  <c r="F9"/>
  <c r="C10"/>
  <c r="D10"/>
  <c r="E10"/>
  <c r="F10"/>
  <c r="C11"/>
  <c r="D11"/>
  <c r="E11"/>
  <c r="F11"/>
  <c r="C12"/>
  <c r="D12"/>
  <c r="E12"/>
  <c r="F12"/>
  <c r="C13"/>
  <c r="D13"/>
  <c r="E13"/>
  <c r="F13"/>
  <c r="C14"/>
  <c r="E14"/>
  <c r="F14"/>
  <c r="D12" i="66"/>
  <c r="D14" i="67" s="1"/>
  <c r="F3" i="66"/>
  <c r="E3"/>
  <c r="E5" i="67" s="1"/>
  <c r="D3" i="66"/>
  <c r="D5" i="67" s="1"/>
  <c r="C3" i="66"/>
  <c r="C5" i="67" s="1"/>
  <c r="F5" i="66"/>
  <c r="F7" i="67" s="1"/>
  <c r="E5" i="66"/>
  <c r="E7" i="67" s="1"/>
  <c r="D5" i="66"/>
  <c r="D7" i="67" s="1"/>
  <c r="C5" i="66"/>
  <c r="C7" i="67" s="1"/>
  <c r="F4" i="66"/>
  <c r="F6" i="67" s="1"/>
  <c r="E4" i="66"/>
  <c r="E6" i="67" s="1"/>
  <c r="D4" i="66"/>
  <c r="D6" i="67" s="1"/>
  <c r="C4" i="66"/>
  <c r="C6" i="67" s="1"/>
  <c r="I5" i="66"/>
  <c r="I3"/>
  <c r="I4"/>
  <c r="B12"/>
  <c r="B14" i="67" s="1"/>
  <c r="B10" i="66"/>
  <c r="B12" i="67" s="1"/>
  <c r="E23" i="66"/>
  <c r="E26" i="67" s="1"/>
  <c r="B9" i="66"/>
  <c r="B11" i="67" s="1"/>
  <c r="B8" i="66"/>
  <c r="B10" i="67" s="1"/>
  <c r="C21" i="66"/>
  <c r="C24" i="67" s="1"/>
  <c r="B32" s="1"/>
  <c r="B7" i="66"/>
  <c r="E20" s="1"/>
  <c r="E23" i="67" s="1"/>
  <c r="B6" i="66"/>
  <c r="B8" i="67" s="1"/>
  <c r="E19" i="66"/>
  <c r="E22" i="67" s="1"/>
  <c r="B5" i="66"/>
  <c r="B7" i="67" s="1"/>
  <c r="B11" i="66"/>
  <c r="B13" i="67" s="1"/>
  <c r="E24" i="66"/>
  <c r="E27" i="67" s="1"/>
  <c r="C34" i="65"/>
  <c r="C35"/>
  <c r="C36"/>
  <c r="C37"/>
  <c r="C38"/>
  <c r="C39"/>
  <c r="C40"/>
  <c r="C41"/>
  <c r="C42"/>
  <c r="C43"/>
  <c r="B43"/>
  <c r="B42"/>
  <c r="B41"/>
  <c r="B40"/>
  <c r="B39"/>
  <c r="B38"/>
  <c r="B37"/>
  <c r="B36"/>
  <c r="B35"/>
  <c r="B34"/>
  <c r="BK21"/>
  <c r="BK22"/>
  <c r="BK23"/>
  <c r="BK24"/>
  <c r="BK25"/>
  <c r="BK26"/>
  <c r="BK27"/>
  <c r="BK28"/>
  <c r="BK29"/>
  <c r="BK30"/>
  <c r="BJ30"/>
  <c r="BJ29"/>
  <c r="BJ28"/>
  <c r="BJ27"/>
  <c r="BJ26"/>
  <c r="BJ25"/>
  <c r="BJ24"/>
  <c r="BJ23"/>
  <c r="BJ22"/>
  <c r="BJ21"/>
  <c r="BF21"/>
  <c r="BF22"/>
  <c r="BF23"/>
  <c r="BF24"/>
  <c r="BF25"/>
  <c r="BF26"/>
  <c r="BF27"/>
  <c r="BF28"/>
  <c r="BF29"/>
  <c r="BF30"/>
  <c r="BE30"/>
  <c r="BE29"/>
  <c r="BE28"/>
  <c r="BE27"/>
  <c r="BE26"/>
  <c r="BE25"/>
  <c r="BE24"/>
  <c r="BE23"/>
  <c r="BE22"/>
  <c r="BE21"/>
  <c r="BA21"/>
  <c r="BB21"/>
  <c r="B15" i="83" s="1"/>
  <c r="BA22" i="65"/>
  <c r="BB22"/>
  <c r="B16" i="83" s="1"/>
  <c r="BA23" i="65"/>
  <c r="BB23"/>
  <c r="B17" i="83" s="1"/>
  <c r="BA24" i="65"/>
  <c r="BA25"/>
  <c r="BA26"/>
  <c r="BA27"/>
  <c r="BA28"/>
  <c r="BA29"/>
  <c r="BA30"/>
  <c r="AZ30"/>
  <c r="AZ29"/>
  <c r="AZ28"/>
  <c r="AZ27"/>
  <c r="AZ26"/>
  <c r="AZ25"/>
  <c r="AZ24"/>
  <c r="AZ23"/>
  <c r="AZ22"/>
  <c r="AZ21"/>
  <c r="AV21"/>
  <c r="AW21"/>
  <c r="B15" i="82" s="1"/>
  <c r="B87" s="1"/>
  <c r="B133" s="1"/>
  <c r="AV22" i="65"/>
  <c r="AW22"/>
  <c r="B16" i="82" s="1"/>
  <c r="B88" s="1"/>
  <c r="B134" s="1"/>
  <c r="AV23" i="65"/>
  <c r="AW23"/>
  <c r="B17" i="82" s="1"/>
  <c r="B89" s="1"/>
  <c r="B135" s="1"/>
  <c r="C135" s="1"/>
  <c r="AV24" i="65"/>
  <c r="AV25"/>
  <c r="AV26"/>
  <c r="AV27"/>
  <c r="AV28"/>
  <c r="AV29"/>
  <c r="AV30"/>
  <c r="AU30"/>
  <c r="AU29"/>
  <c r="AU28"/>
  <c r="AU27"/>
  <c r="AU26"/>
  <c r="AU25"/>
  <c r="AU24"/>
  <c r="AU23"/>
  <c r="AU22"/>
  <c r="AU21"/>
  <c r="AQ21"/>
  <c r="AR21"/>
  <c r="B15" i="81" s="1"/>
  <c r="B87" s="1"/>
  <c r="AQ22" i="65"/>
  <c r="AR22"/>
  <c r="B16" i="81" s="1"/>
  <c r="B88" s="1"/>
  <c r="B134" s="1"/>
  <c r="AQ23" i="65"/>
  <c r="AR23"/>
  <c r="B17" i="81" s="1"/>
  <c r="B89" s="1"/>
  <c r="AQ24" i="65"/>
  <c r="AQ25"/>
  <c r="AQ26"/>
  <c r="AQ27"/>
  <c r="AQ28"/>
  <c r="AQ29"/>
  <c r="AQ30"/>
  <c r="AP30"/>
  <c r="AP29"/>
  <c r="AP28"/>
  <c r="AP27"/>
  <c r="AP26"/>
  <c r="AP25"/>
  <c r="AP24"/>
  <c r="AP23"/>
  <c r="AP22"/>
  <c r="AP21"/>
  <c r="AL21"/>
  <c r="AL22"/>
  <c r="AL23"/>
  <c r="AL24"/>
  <c r="AL25"/>
  <c r="AL26"/>
  <c r="AL27"/>
  <c r="AL28"/>
  <c r="AL29"/>
  <c r="AL30"/>
  <c r="AK30"/>
  <c r="AK29"/>
  <c r="AK28"/>
  <c r="AK27"/>
  <c r="AK26"/>
  <c r="AK25"/>
  <c r="AK24"/>
  <c r="AK23"/>
  <c r="AK22"/>
  <c r="AK21"/>
  <c r="AG21"/>
  <c r="AH21"/>
  <c r="B15" i="79" s="1"/>
  <c r="AG22" i="65"/>
  <c r="AH22"/>
  <c r="B16" i="79" s="1"/>
  <c r="AG23" i="65"/>
  <c r="AH23"/>
  <c r="B17" i="79" s="1"/>
  <c r="AG24" i="65"/>
  <c r="AG25"/>
  <c r="AG26"/>
  <c r="AG27"/>
  <c r="AG28"/>
  <c r="AG29"/>
  <c r="AG30"/>
  <c r="AF30"/>
  <c r="AF29"/>
  <c r="AF28"/>
  <c r="AF27"/>
  <c r="AF26"/>
  <c r="AF25"/>
  <c r="AF24"/>
  <c r="AF23"/>
  <c r="AF22"/>
  <c r="AF21"/>
  <c r="AB30"/>
  <c r="AA30"/>
  <c r="AB29"/>
  <c r="AA29"/>
  <c r="AB28"/>
  <c r="AA28"/>
  <c r="AB27"/>
  <c r="AA27"/>
  <c r="AB26"/>
  <c r="AA26"/>
  <c r="AB25"/>
  <c r="AA25"/>
  <c r="AC24"/>
  <c r="B18" i="78" s="1"/>
  <c r="B90" s="1"/>
  <c r="B136" s="1"/>
  <c r="AB24" i="65"/>
  <c r="AA24"/>
  <c r="AC23"/>
  <c r="B17" i="78" s="1"/>
  <c r="B89" s="1"/>
  <c r="B135" s="1"/>
  <c r="AB23" i="65"/>
  <c r="AA23"/>
  <c r="AC22"/>
  <c r="B16" i="78" s="1"/>
  <c r="B88" s="1"/>
  <c r="B134" s="1"/>
  <c r="AB22" i="65"/>
  <c r="AA22"/>
  <c r="AC21"/>
  <c r="B15" i="78"/>
  <c r="B87" s="1"/>
  <c r="B133" s="1"/>
  <c r="AB21" i="65"/>
  <c r="AA21"/>
  <c r="W21"/>
  <c r="X21"/>
  <c r="B15" i="77" s="1"/>
  <c r="B87" s="1"/>
  <c r="W22" i="65"/>
  <c r="X22"/>
  <c r="B16" i="77" s="1"/>
  <c r="B88" s="1"/>
  <c r="B134" s="1"/>
  <c r="W23" i="65"/>
  <c r="X23"/>
  <c r="B17" i="77" s="1"/>
  <c r="B89" s="1"/>
  <c r="B135" s="1"/>
  <c r="W24" i="65"/>
  <c r="W25"/>
  <c r="W26"/>
  <c r="W27"/>
  <c r="W28"/>
  <c r="W29"/>
  <c r="W30"/>
  <c r="V30"/>
  <c r="V29"/>
  <c r="V28"/>
  <c r="V27"/>
  <c r="V26"/>
  <c r="V25"/>
  <c r="V24"/>
  <c r="V23"/>
  <c r="V22"/>
  <c r="V21"/>
  <c r="R21"/>
  <c r="S21"/>
  <c r="B15" i="76" s="1"/>
  <c r="R22" i="65"/>
  <c r="R23"/>
  <c r="R24"/>
  <c r="R25"/>
  <c r="R26"/>
  <c r="R27"/>
  <c r="R28"/>
  <c r="R29"/>
  <c r="R30"/>
  <c r="Q30"/>
  <c r="Q29"/>
  <c r="Q28"/>
  <c r="Q27"/>
  <c r="Q26"/>
  <c r="Q25"/>
  <c r="Q24"/>
  <c r="Q23"/>
  <c r="Q22"/>
  <c r="Q21"/>
  <c r="M21"/>
  <c r="M22"/>
  <c r="M23"/>
  <c r="M24"/>
  <c r="M25"/>
  <c r="M26"/>
  <c r="M27"/>
  <c r="M28"/>
  <c r="M29"/>
  <c r="M30"/>
  <c r="L30"/>
  <c r="L29"/>
  <c r="L28"/>
  <c r="L27"/>
  <c r="L26"/>
  <c r="L25"/>
  <c r="L24"/>
  <c r="L23"/>
  <c r="L22"/>
  <c r="L21"/>
  <c r="H21"/>
  <c r="H22"/>
  <c r="H23"/>
  <c r="H24"/>
  <c r="H25"/>
  <c r="H26"/>
  <c r="H27"/>
  <c r="H28"/>
  <c r="H29"/>
  <c r="H30"/>
  <c r="G30"/>
  <c r="G29"/>
  <c r="G28"/>
  <c r="G27"/>
  <c r="G26"/>
  <c r="G25"/>
  <c r="G24"/>
  <c r="G23"/>
  <c r="G22"/>
  <c r="G21"/>
  <c r="C21"/>
  <c r="C22"/>
  <c r="C23"/>
  <c r="C24"/>
  <c r="C25"/>
  <c r="C26"/>
  <c r="C27"/>
  <c r="C28"/>
  <c r="B27"/>
  <c r="B26"/>
  <c r="B25"/>
  <c r="B24"/>
  <c r="B23"/>
  <c r="B22"/>
  <c r="B21"/>
  <c r="B28"/>
  <c r="C29"/>
  <c r="B29"/>
  <c r="B30"/>
  <c r="AW16"/>
  <c r="D34" s="1"/>
  <c r="B15" i="86" s="1"/>
  <c r="B87" s="1"/>
  <c r="B133" s="1"/>
  <c r="AW15" i="65"/>
  <c r="BL21"/>
  <c r="B15" i="85" s="1"/>
  <c r="B87" s="1"/>
  <c r="B133" s="1"/>
  <c r="AW14" i="65"/>
  <c r="BG21" s="1"/>
  <c r="B15" i="84" s="1"/>
  <c r="B87" s="1"/>
  <c r="B133" s="1"/>
  <c r="AW10" i="65"/>
  <c r="AM21" s="1"/>
  <c r="B15" i="80" s="1"/>
  <c r="B87" s="1"/>
  <c r="B133" s="1"/>
  <c r="AW5" i="65"/>
  <c r="N21"/>
  <c r="B15" i="75" s="1"/>
  <c r="B87" s="1"/>
  <c r="B133" s="1"/>
  <c r="AW4" i="65"/>
  <c r="I21" s="1"/>
  <c r="B15" i="74" s="1"/>
  <c r="B87" s="1"/>
  <c r="B133" s="1"/>
  <c r="AW3" i="65"/>
  <c r="D21" s="1"/>
  <c r="B15" i="64" s="1"/>
  <c r="B87" s="1"/>
  <c r="AV2" i="65"/>
  <c r="AW2"/>
  <c r="AU2"/>
  <c r="AR16"/>
  <c r="D35" s="1"/>
  <c r="B16" i="86" s="1"/>
  <c r="B88" s="1"/>
  <c r="B134" s="1"/>
  <c r="AR15" i="65"/>
  <c r="BL22" s="1"/>
  <c r="B16" i="85" s="1"/>
  <c r="B88" s="1"/>
  <c r="B134" s="1"/>
  <c r="AR14" i="65"/>
  <c r="BG22" s="1"/>
  <c r="B16" i="84" s="1"/>
  <c r="B88" s="1"/>
  <c r="B134" s="1"/>
  <c r="AR10" i="65"/>
  <c r="AM22" s="1"/>
  <c r="B16" i="80" s="1"/>
  <c r="B88" s="1"/>
  <c r="B134" s="1"/>
  <c r="AR6" i="65"/>
  <c r="S22"/>
  <c r="B16" i="76" s="1"/>
  <c r="B88" s="1"/>
  <c r="AR5" i="65"/>
  <c r="N22"/>
  <c r="B16" i="75" s="1"/>
  <c r="B88" s="1"/>
  <c r="B134" s="1"/>
  <c r="AR4" i="65"/>
  <c r="I22"/>
  <c r="B16" i="74" s="1"/>
  <c r="B88" s="1"/>
  <c r="B134" s="1"/>
  <c r="AR3" i="65"/>
  <c r="D22" s="1"/>
  <c r="B16" i="64" s="1"/>
  <c r="B88" s="1"/>
  <c r="AQ2" i="65"/>
  <c r="AP2"/>
  <c r="AM16"/>
  <c r="D36" s="1"/>
  <c r="B17" i="86" s="1"/>
  <c r="B89" s="1"/>
  <c r="B135" s="1"/>
  <c r="AM15" i="65"/>
  <c r="BL23" s="1"/>
  <c r="B17" i="85" s="1"/>
  <c r="B89" s="1"/>
  <c r="B135" s="1"/>
  <c r="AM14" i="65"/>
  <c r="BG23" s="1"/>
  <c r="B17" i="84" s="1"/>
  <c r="B89" s="1"/>
  <c r="B135" s="1"/>
  <c r="AM10" i="65"/>
  <c r="AM23"/>
  <c r="B17" i="80" s="1"/>
  <c r="B89" s="1"/>
  <c r="B135" s="1"/>
  <c r="AM6" i="65"/>
  <c r="S23" s="1"/>
  <c r="B17" i="76" s="1"/>
  <c r="B89" s="1"/>
  <c r="B135" s="1"/>
  <c r="AM5" i="65"/>
  <c r="N23" s="1"/>
  <c r="B17" i="75" s="1"/>
  <c r="B89" s="1"/>
  <c r="B135" s="1"/>
  <c r="AM4" i="65"/>
  <c r="I23"/>
  <c r="B17" i="74" s="1"/>
  <c r="B89" s="1"/>
  <c r="B135" s="1"/>
  <c r="AM3" i="65"/>
  <c r="D23" s="1"/>
  <c r="B17" i="64" s="1"/>
  <c r="B89" s="1"/>
  <c r="AL2" i="65"/>
  <c r="AK2"/>
  <c r="AG2"/>
  <c r="AF2"/>
  <c r="AH16"/>
  <c r="D37" s="1"/>
  <c r="B18" i="86" s="1"/>
  <c r="B90" s="1"/>
  <c r="B136" s="1"/>
  <c r="AH15" i="65"/>
  <c r="BL24"/>
  <c r="B18" i="85" s="1"/>
  <c r="B90" s="1"/>
  <c r="B136" s="1"/>
  <c r="AH14" i="65"/>
  <c r="BG24"/>
  <c r="B18" i="84" s="1"/>
  <c r="B90" s="1"/>
  <c r="B136" s="1"/>
  <c r="AH13" i="65"/>
  <c r="BB24" s="1"/>
  <c r="B18" i="83" s="1"/>
  <c r="B90" s="1"/>
  <c r="AH12" i="65"/>
  <c r="AW24" s="1"/>
  <c r="B18" i="82" s="1"/>
  <c r="B90" s="1"/>
  <c r="B136" s="1"/>
  <c r="AH11" i="65"/>
  <c r="AR24" s="1"/>
  <c r="B18" i="81" s="1"/>
  <c r="B90" s="1"/>
  <c r="B136" s="1"/>
  <c r="AH10" i="65"/>
  <c r="AM24"/>
  <c r="B18" i="80" s="1"/>
  <c r="B90" s="1"/>
  <c r="B136" s="1"/>
  <c r="AH9" i="65"/>
  <c r="AH24"/>
  <c r="B18" i="79" s="1"/>
  <c r="AH8" i="65"/>
  <c r="AH7"/>
  <c r="AC25" s="1"/>
  <c r="B19" i="78" s="1"/>
  <c r="B91" s="1"/>
  <c r="B137" s="1"/>
  <c r="AH6" i="65"/>
  <c r="S24" s="1"/>
  <c r="B18" i="76" s="1"/>
  <c r="B90" s="1"/>
  <c r="B136" s="1"/>
  <c r="AH5" i="65"/>
  <c r="N24"/>
  <c r="B18" i="75" s="1"/>
  <c r="B90" s="1"/>
  <c r="B136" s="1"/>
  <c r="AH4" i="65"/>
  <c r="I24" s="1"/>
  <c r="B18" i="74" s="1"/>
  <c r="B90" s="1"/>
  <c r="B136" s="1"/>
  <c r="AH3" i="65"/>
  <c r="D24" s="1"/>
  <c r="B18" i="64" s="1"/>
  <c r="B90" s="1"/>
  <c r="AC16" i="65"/>
  <c r="D38"/>
  <c r="B19" i="86" s="1"/>
  <c r="B91" s="1"/>
  <c r="B137" s="1"/>
  <c r="AC15" i="65"/>
  <c r="BL25" s="1"/>
  <c r="B19" i="85" s="1"/>
  <c r="B91" s="1"/>
  <c r="B137" s="1"/>
  <c r="AC14" i="65"/>
  <c r="BG25" s="1"/>
  <c r="B19" i="84" s="1"/>
  <c r="B91" s="1"/>
  <c r="B137" s="1"/>
  <c r="AC13" i="65"/>
  <c r="BB25" s="1"/>
  <c r="B19" i="83" s="1"/>
  <c r="B91" s="1"/>
  <c r="B137" s="1"/>
  <c r="AC12" i="65"/>
  <c r="AW25" s="1"/>
  <c r="B19" i="82" s="1"/>
  <c r="B91" s="1"/>
  <c r="B137" s="1"/>
  <c r="AC11" i="65"/>
  <c r="AR25" s="1"/>
  <c r="B19" i="81" s="1"/>
  <c r="B91" s="1"/>
  <c r="B137" s="1"/>
  <c r="AC10" i="65"/>
  <c r="AM25" s="1"/>
  <c r="B19" i="80" s="1"/>
  <c r="B91" s="1"/>
  <c r="B137" s="1"/>
  <c r="AC9" i="65"/>
  <c r="AH25"/>
  <c r="B19" i="79" s="1"/>
  <c r="AC8" i="65"/>
  <c r="AC7"/>
  <c r="AC6"/>
  <c r="S25" s="1"/>
  <c r="B19" i="76" s="1"/>
  <c r="B91" s="1"/>
  <c r="B137" s="1"/>
  <c r="AC5" i="65"/>
  <c r="N25" s="1"/>
  <c r="B19" i="75" s="1"/>
  <c r="B91" s="1"/>
  <c r="B137" s="1"/>
  <c r="AC4" i="65"/>
  <c r="I25" s="1"/>
  <c r="B19" i="74" s="1"/>
  <c r="B91" s="1"/>
  <c r="B137" s="1"/>
  <c r="AC3" i="65"/>
  <c r="D25"/>
  <c r="B19" i="64" s="1"/>
  <c r="B91" s="1"/>
  <c r="AB2" i="65"/>
  <c r="AA2"/>
  <c r="X16"/>
  <c r="D39"/>
  <c r="B20" i="86" s="1"/>
  <c r="B92" s="1"/>
  <c r="B138" s="1"/>
  <c r="X15" i="65"/>
  <c r="BL26" s="1"/>
  <c r="B20" i="85" s="1"/>
  <c r="B92" s="1"/>
  <c r="B138" s="1"/>
  <c r="X14" i="65"/>
  <c r="BG26" s="1"/>
  <c r="B20" i="84" s="1"/>
  <c r="B92" s="1"/>
  <c r="B138" s="1"/>
  <c r="X13" i="65"/>
  <c r="BB26" s="1"/>
  <c r="B20" i="83" s="1"/>
  <c r="B92" s="1"/>
  <c r="B138" s="1"/>
  <c r="X12" i="65"/>
  <c r="AW26" s="1"/>
  <c r="B20" i="82" s="1"/>
  <c r="B92" s="1"/>
  <c r="B138" s="1"/>
  <c r="X11" i="65"/>
  <c r="AR26"/>
  <c r="B20" i="81" s="1"/>
  <c r="B92" s="1"/>
  <c r="B138" s="1"/>
  <c r="X10" i="65"/>
  <c r="AM26" s="1"/>
  <c r="B20" i="80" s="1"/>
  <c r="B92" s="1"/>
  <c r="B138" s="1"/>
  <c r="X9" i="65"/>
  <c r="AH26" s="1"/>
  <c r="B20" i="79" s="1"/>
  <c r="X8" i="65"/>
  <c r="X7"/>
  <c r="X6"/>
  <c r="S26"/>
  <c r="B20" i="76" s="1"/>
  <c r="B92" s="1"/>
  <c r="B138" s="1"/>
  <c r="X5" i="65"/>
  <c r="N26" s="1"/>
  <c r="B20" i="75" s="1"/>
  <c r="B92" s="1"/>
  <c r="B138" s="1"/>
  <c r="X4" i="65"/>
  <c r="I26" s="1"/>
  <c r="B20" i="74" s="1"/>
  <c r="B92" s="1"/>
  <c r="B138" s="1"/>
  <c r="X3" i="65"/>
  <c r="D26" s="1"/>
  <c r="B20" i="64" s="1"/>
  <c r="B92" s="1"/>
  <c r="W2" i="65"/>
  <c r="V2"/>
  <c r="S16"/>
  <c r="D40" s="1"/>
  <c r="B21" i="86" s="1"/>
  <c r="B93" s="1"/>
  <c r="B139" s="1"/>
  <c r="S15" i="65"/>
  <c r="BL27"/>
  <c r="B21" i="85" s="1"/>
  <c r="B93" s="1"/>
  <c r="B139" s="1"/>
  <c r="S14" i="65"/>
  <c r="BG27"/>
  <c r="B21" i="84" s="1"/>
  <c r="B93" s="1"/>
  <c r="B139" s="1"/>
  <c r="S13" i="65"/>
  <c r="BB27" s="1"/>
  <c r="B21" i="83" s="1"/>
  <c r="B93" s="1"/>
  <c r="B139" s="1"/>
  <c r="S12" i="65"/>
  <c r="AW27" s="1"/>
  <c r="B21" i="82" s="1"/>
  <c r="B93" s="1"/>
  <c r="B139" s="1"/>
  <c r="S11" i="65"/>
  <c r="AR27" s="1"/>
  <c r="B21" i="81" s="1"/>
  <c r="B93" s="1"/>
  <c r="B139" s="1"/>
  <c r="S10" i="65"/>
  <c r="AM27" s="1"/>
  <c r="B21" i="80" s="1"/>
  <c r="B93" s="1"/>
  <c r="B139" s="1"/>
  <c r="S9" i="65"/>
  <c r="AH27" s="1"/>
  <c r="B21" i="79" s="1"/>
  <c r="B93" s="1"/>
  <c r="S8" i="65"/>
  <c r="S7"/>
  <c r="S6"/>
  <c r="S27" s="1"/>
  <c r="B21" i="76" s="1"/>
  <c r="B93" s="1"/>
  <c r="B139" s="1"/>
  <c r="S5" i="65"/>
  <c r="N27" s="1"/>
  <c r="B21" i="75" s="1"/>
  <c r="B93" s="1"/>
  <c r="B139" s="1"/>
  <c r="S4" i="65"/>
  <c r="I27" s="1"/>
  <c r="B21" i="74" s="1"/>
  <c r="B93" s="1"/>
  <c r="B139" s="1"/>
  <c r="S3" i="65"/>
  <c r="D27" s="1"/>
  <c r="B21" i="64" s="1"/>
  <c r="B93" s="1"/>
  <c r="B139" s="1"/>
  <c r="R2" i="65"/>
  <c r="Q2"/>
  <c r="N16"/>
  <c r="D41"/>
  <c r="B22" i="86" s="1"/>
  <c r="B94" s="1"/>
  <c r="B140" s="1"/>
  <c r="N15" i="65"/>
  <c r="BL28" s="1"/>
  <c r="B22" i="85" s="1"/>
  <c r="B94" s="1"/>
  <c r="B140" s="1"/>
  <c r="N14" i="65"/>
  <c r="BG28" s="1"/>
  <c r="B22" i="84" s="1"/>
  <c r="B94" s="1"/>
  <c r="B140" s="1"/>
  <c r="N13" i="65"/>
  <c r="BB28" s="1"/>
  <c r="B22" i="83" s="1"/>
  <c r="B94" s="1"/>
  <c r="B140" s="1"/>
  <c r="N12" i="65"/>
  <c r="AW28" s="1"/>
  <c r="B22" i="82" s="1"/>
  <c r="B94" s="1"/>
  <c r="B140" s="1"/>
  <c r="N11" i="65"/>
  <c r="AR28"/>
  <c r="B22" i="81" s="1"/>
  <c r="B94" s="1"/>
  <c r="B140" s="1"/>
  <c r="N10" i="65"/>
  <c r="AM28" s="1"/>
  <c r="B22" i="80" s="1"/>
  <c r="B94" s="1"/>
  <c r="B140" s="1"/>
  <c r="N9" i="65"/>
  <c r="AH28" s="1"/>
  <c r="B22" i="79" s="1"/>
  <c r="B94" s="1"/>
  <c r="B140" s="1"/>
  <c r="N8" i="65"/>
  <c r="N7"/>
  <c r="N6"/>
  <c r="S28"/>
  <c r="B22" i="76" s="1"/>
  <c r="B94" s="1"/>
  <c r="B140" s="1"/>
  <c r="N5" i="65"/>
  <c r="N28"/>
  <c r="B22" i="75" s="1"/>
  <c r="B94" s="1"/>
  <c r="B140" s="1"/>
  <c r="N4" i="65"/>
  <c r="I28" s="1"/>
  <c r="B22" i="74" s="1"/>
  <c r="B94" s="1"/>
  <c r="B140" s="1"/>
  <c r="N3" i="65"/>
  <c r="D28" s="1"/>
  <c r="B22" i="64" s="1"/>
  <c r="B94" s="1"/>
  <c r="M2" i="65"/>
  <c r="L2"/>
  <c r="I16"/>
  <c r="D42" s="1"/>
  <c r="B23" i="86" s="1"/>
  <c r="B95" s="1"/>
  <c r="I15" i="65"/>
  <c r="BL29" s="1"/>
  <c r="B23" i="85" s="1"/>
  <c r="B95" s="1"/>
  <c r="I14" i="65"/>
  <c r="BG29"/>
  <c r="B23" i="84" s="1"/>
  <c r="B95" s="1"/>
  <c r="I13" i="65"/>
  <c r="BB29" s="1"/>
  <c r="B23" i="83" s="1"/>
  <c r="B95" s="1"/>
  <c r="I12" i="65"/>
  <c r="AW29" s="1"/>
  <c r="B23" i="82" s="1"/>
  <c r="B95" s="1"/>
  <c r="I11" i="65"/>
  <c r="AR29" s="1"/>
  <c r="B23" i="81" s="1"/>
  <c r="B95" s="1"/>
  <c r="I10" i="65"/>
  <c r="AM29"/>
  <c r="B23" i="80" s="1"/>
  <c r="B95" s="1"/>
  <c r="I9" i="65"/>
  <c r="AH29" s="1"/>
  <c r="B23" i="79" s="1"/>
  <c r="B95" s="1"/>
  <c r="I8" i="65"/>
  <c r="I7"/>
  <c r="I6"/>
  <c r="S29" s="1"/>
  <c r="B23" i="76" s="1"/>
  <c r="B95" s="1"/>
  <c r="I5" i="65"/>
  <c r="N29" s="1"/>
  <c r="B23" i="75" s="1"/>
  <c r="B95" s="1"/>
  <c r="I4" i="65"/>
  <c r="I29" s="1"/>
  <c r="B23" i="74" s="1"/>
  <c r="B95" s="1"/>
  <c r="I3" i="65"/>
  <c r="D29" s="1"/>
  <c r="B23" i="64" s="1"/>
  <c r="B95" s="1"/>
  <c r="H2" i="65"/>
  <c r="G2"/>
  <c r="D16"/>
  <c r="D43" s="1"/>
  <c r="B24" i="86" s="1"/>
  <c r="B96" s="1"/>
  <c r="B142" s="1"/>
  <c r="D30" i="65"/>
  <c r="B24" i="64" s="1"/>
  <c r="B96" s="1"/>
  <c r="D4" i="65"/>
  <c r="I30"/>
  <c r="B24" i="74" s="1"/>
  <c r="B96" s="1"/>
  <c r="B142" s="1"/>
  <c r="D5" i="65"/>
  <c r="N30"/>
  <c r="B24" i="75" s="1"/>
  <c r="B96" s="1"/>
  <c r="B142" s="1"/>
  <c r="D6" i="65"/>
  <c r="S30" s="1"/>
  <c r="B24" i="76" s="1"/>
  <c r="B96" s="1"/>
  <c r="B142" s="1"/>
  <c r="D7" i="65"/>
  <c r="X30" s="1"/>
  <c r="B24" i="77" s="1"/>
  <c r="B96" s="1"/>
  <c r="D8" i="65"/>
  <c r="D9"/>
  <c r="AH30" s="1"/>
  <c r="B24" i="79" s="1"/>
  <c r="B96" s="1"/>
  <c r="B142" s="1"/>
  <c r="D10" i="65"/>
  <c r="AM30" s="1"/>
  <c r="B24" i="80" s="1"/>
  <c r="B96" s="1"/>
  <c r="B142" s="1"/>
  <c r="D11" i="65"/>
  <c r="AR30"/>
  <c r="B24" i="81" s="1"/>
  <c r="B96" s="1"/>
  <c r="D12" i="65"/>
  <c r="AW30"/>
  <c r="B24" i="82" s="1"/>
  <c r="B96" s="1"/>
  <c r="D13" i="65"/>
  <c r="BB30"/>
  <c r="B24" i="83" s="1"/>
  <c r="B96" s="1"/>
  <c r="B142" s="1"/>
  <c r="D14" i="65"/>
  <c r="BG30" s="1"/>
  <c r="B24" i="84" s="1"/>
  <c r="B96" s="1"/>
  <c r="B142" s="1"/>
  <c r="D15" i="65"/>
  <c r="BL30" s="1"/>
  <c r="B24" i="85" s="1"/>
  <c r="B96" s="1"/>
  <c r="B142" s="1"/>
  <c r="C2" i="65"/>
  <c r="D2"/>
  <c r="B2"/>
  <c r="Q331" i="64"/>
  <c r="W331" s="1"/>
  <c r="AC331" s="1"/>
  <c r="AI331" s="1"/>
  <c r="AO331" s="1"/>
  <c r="AU331" s="1"/>
  <c r="BA331" s="1"/>
  <c r="Q330"/>
  <c r="W330"/>
  <c r="AC330" s="1"/>
  <c r="AI330" s="1"/>
  <c r="AO330" s="1"/>
  <c r="AU330" s="1"/>
  <c r="BA330" s="1"/>
  <c r="D318"/>
  <c r="D319" s="1"/>
  <c r="Q284"/>
  <c r="Q283"/>
  <c r="W283"/>
  <c r="AC283" s="1"/>
  <c r="AI283" s="1"/>
  <c r="AO283" s="1"/>
  <c r="AU283" s="1"/>
  <c r="BA283" s="1"/>
  <c r="D272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S239"/>
  <c r="S238"/>
  <c r="Z238" s="1"/>
  <c r="AG238" s="1"/>
  <c r="AN238" s="1"/>
  <c r="AU238" s="1"/>
  <c r="BB238" s="1"/>
  <c r="BI238" s="1"/>
  <c r="BP238" s="1"/>
  <c r="BW238" s="1"/>
  <c r="CD238" s="1"/>
  <c r="CK238" s="1"/>
  <c r="CR238" s="1"/>
  <c r="F237"/>
  <c r="D226"/>
  <c r="D227" s="1"/>
  <c r="E225"/>
  <c r="M218"/>
  <c r="F238" s="1"/>
  <c r="S193"/>
  <c r="S192"/>
  <c r="Z192" s="1"/>
  <c r="AG192" s="1"/>
  <c r="AN192" s="1"/>
  <c r="AU192" s="1"/>
  <c r="BB192" s="1"/>
  <c r="BI192" s="1"/>
  <c r="BP192" s="1"/>
  <c r="BW192" s="1"/>
  <c r="CD192" s="1"/>
  <c r="CK192" s="1"/>
  <c r="CR192" s="1"/>
  <c r="E191"/>
  <c r="D180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M172"/>
  <c r="E192"/>
  <c r="D134"/>
  <c r="A133"/>
  <c r="A225" s="1"/>
  <c r="A271" s="1"/>
  <c r="A317" s="1"/>
  <c r="C97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A88"/>
  <c r="A134" s="1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H3"/>
  <c r="G3"/>
  <c r="F3"/>
  <c r="E3"/>
  <c r="D3"/>
  <c r="C3"/>
  <c r="E214" i="50"/>
  <c r="A77"/>
  <c r="A78" s="1"/>
  <c r="A76"/>
  <c r="A122" s="1"/>
  <c r="B76"/>
  <c r="B122" s="1"/>
  <c r="B214" s="1"/>
  <c r="A5"/>
  <c r="C3" i="57"/>
  <c r="D3"/>
  <c r="E3"/>
  <c r="F3"/>
  <c r="G3"/>
  <c r="H3"/>
  <c r="B92"/>
  <c r="B93"/>
  <c r="B139" s="1"/>
  <c r="B94"/>
  <c r="B140" s="1"/>
  <c r="B95"/>
  <c r="B96"/>
  <c r="B141"/>
  <c r="B187" s="1"/>
  <c r="B233"/>
  <c r="C233" s="1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93"/>
  <c r="A94" s="1"/>
  <c r="C93"/>
  <c r="C94" s="1"/>
  <c r="A138"/>
  <c r="A230" s="1"/>
  <c r="A276" s="1"/>
  <c r="A322" s="1"/>
  <c r="D139"/>
  <c r="D140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85"/>
  <c r="D186"/>
  <c r="E191"/>
  <c r="U192"/>
  <c r="V172" s="1"/>
  <c r="U193"/>
  <c r="AB193" s="1"/>
  <c r="AI193" s="1"/>
  <c r="AP193" s="1"/>
  <c r="AW193" s="1"/>
  <c r="BD193" s="1"/>
  <c r="BK193" s="1"/>
  <c r="BR193" s="1"/>
  <c r="BY193" s="1"/>
  <c r="CF193" s="1"/>
  <c r="E200"/>
  <c r="D230"/>
  <c r="E230" s="1"/>
  <c r="D231"/>
  <c r="D232" s="1"/>
  <c r="F237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U239"/>
  <c r="AB239" s="1"/>
  <c r="AI239" s="1"/>
  <c r="AP239" s="1"/>
  <c r="AW239" s="1"/>
  <c r="BD239" s="1"/>
  <c r="BK239" s="1"/>
  <c r="BR239" s="1"/>
  <c r="BY239" s="1"/>
  <c r="CF239" s="1"/>
  <c r="CM239" s="1"/>
  <c r="CT239" s="1"/>
  <c r="DA239" s="1"/>
  <c r="D276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M282"/>
  <c r="S282" s="1"/>
  <c r="T283"/>
  <c r="Z283" s="1"/>
  <c r="AF283" s="1"/>
  <c r="AL283" s="1"/>
  <c r="AR283" s="1"/>
  <c r="AX283" s="1"/>
  <c r="BD283" s="1"/>
  <c r="BJ283" s="1"/>
  <c r="T284"/>
  <c r="Z284" s="1"/>
  <c r="AF284" s="1"/>
  <c r="D322"/>
  <c r="T330"/>
  <c r="Z330" s="1"/>
  <c r="AF330" s="1"/>
  <c r="AL330" s="1"/>
  <c r="AR330" s="1"/>
  <c r="AX330" s="1"/>
  <c r="BD330" s="1"/>
  <c r="BJ330" s="1"/>
  <c r="T331"/>
  <c r="Z331" s="1"/>
  <c r="AF331" s="1"/>
  <c r="AL331" s="1"/>
  <c r="AR331" s="1"/>
  <c r="AX331" s="1"/>
  <c r="BD331" s="1"/>
  <c r="BJ331" s="1"/>
  <c r="C3" i="56"/>
  <c r="D3"/>
  <c r="E3"/>
  <c r="F3"/>
  <c r="G3"/>
  <c r="H3"/>
  <c r="B87"/>
  <c r="B133" s="1"/>
  <c r="B88"/>
  <c r="B134" s="1"/>
  <c r="B89"/>
  <c r="B135" s="1"/>
  <c r="B90"/>
  <c r="B91"/>
  <c r="B137" s="1"/>
  <c r="B92"/>
  <c r="B138" s="1"/>
  <c r="B93"/>
  <c r="B139" s="1"/>
  <c r="C139" s="1"/>
  <c r="B94"/>
  <c r="B140" s="1"/>
  <c r="B232" s="1"/>
  <c r="B95"/>
  <c r="B96"/>
  <c r="B141"/>
  <c r="B233"/>
  <c r="A16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88"/>
  <c r="A89" s="1"/>
  <c r="C97"/>
  <c r="C98" s="1"/>
  <c r="C99" s="1"/>
  <c r="C100" s="1"/>
  <c r="C101" s="1"/>
  <c r="C102" s="1"/>
  <c r="A133"/>
  <c r="A225" s="1"/>
  <c r="A271" s="1"/>
  <c r="A317" s="1"/>
  <c r="D134"/>
  <c r="A179"/>
  <c r="D180"/>
  <c r="E191"/>
  <c r="U192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U193"/>
  <c r="AB193" s="1"/>
  <c r="AI193" s="1"/>
  <c r="AP193" s="1"/>
  <c r="AW193" s="1"/>
  <c r="BD193" s="1"/>
  <c r="BK193" s="1"/>
  <c r="BR193" s="1"/>
  <c r="BY193" s="1"/>
  <c r="CF193" s="1"/>
  <c r="CM193" s="1"/>
  <c r="CT193" s="1"/>
  <c r="DA193" s="1"/>
  <c r="E225"/>
  <c r="D226"/>
  <c r="D227"/>
  <c r="F237"/>
  <c r="U238"/>
  <c r="V218" s="1"/>
  <c r="U239"/>
  <c r="AB239" s="1"/>
  <c r="D272"/>
  <c r="D273" s="1"/>
  <c r="D274" s="1"/>
  <c r="M282"/>
  <c r="S282" s="1"/>
  <c r="Y282" s="1"/>
  <c r="T283"/>
  <c r="Z283" s="1"/>
  <c r="AF283" s="1"/>
  <c r="AL283" s="1"/>
  <c r="AR283" s="1"/>
  <c r="AX283" s="1"/>
  <c r="BD283" s="1"/>
  <c r="BJ283" s="1"/>
  <c r="T284"/>
  <c r="Z284" s="1"/>
  <c r="AF284" s="1"/>
  <c r="AL284" s="1"/>
  <c r="AR284" s="1"/>
  <c r="AX284" s="1"/>
  <c r="BD284" s="1"/>
  <c r="BJ284" s="1"/>
  <c r="D318"/>
  <c r="D319" s="1"/>
  <c r="M329"/>
  <c r="T330"/>
  <c r="Z330" s="1"/>
  <c r="AF330" s="1"/>
  <c r="AL330" s="1"/>
  <c r="AR330" s="1"/>
  <c r="AX330" s="1"/>
  <c r="BD330" s="1"/>
  <c r="BJ330" s="1"/>
  <c r="T331"/>
  <c r="Z331" s="1"/>
  <c r="AF331" s="1"/>
  <c r="AL331" s="1"/>
  <c r="AR331" s="1"/>
  <c r="AX331" s="1"/>
  <c r="BD331" s="1"/>
  <c r="BJ331" s="1"/>
  <c r="U193" i="54"/>
  <c r="AB193" s="1"/>
  <c r="C93"/>
  <c r="C3"/>
  <c r="D3"/>
  <c r="E3"/>
  <c r="F3"/>
  <c r="G3"/>
  <c r="H3"/>
  <c r="D138"/>
  <c r="D184"/>
  <c r="D230"/>
  <c r="D231"/>
  <c r="D232" s="1"/>
  <c r="D276"/>
  <c r="D322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D139"/>
  <c r="D140" s="1"/>
  <c r="D141" s="1"/>
  <c r="D142" s="1"/>
  <c r="D277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B92"/>
  <c r="A93"/>
  <c r="A94" s="1"/>
  <c r="B93"/>
  <c r="B94"/>
  <c r="B95"/>
  <c r="B141" s="1"/>
  <c r="B96"/>
  <c r="A138"/>
  <c r="A230" s="1"/>
  <c r="A276" s="1"/>
  <c r="A322" s="1"/>
  <c r="B139"/>
  <c r="B185" s="1"/>
  <c r="B140"/>
  <c r="A184"/>
  <c r="E191"/>
  <c r="U192"/>
  <c r="V172" s="1"/>
  <c r="E230"/>
  <c r="F237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V218"/>
  <c r="F238" s="1"/>
  <c r="U239"/>
  <c r="AB239"/>
  <c r="AI239" s="1"/>
  <c r="AP239" s="1"/>
  <c r="AW239" s="1"/>
  <c r="BD239" s="1"/>
  <c r="BK239" s="1"/>
  <c r="BR239" s="1"/>
  <c r="BY239" s="1"/>
  <c r="CF239" s="1"/>
  <c r="CM239" s="1"/>
  <c r="CT239" s="1"/>
  <c r="DA239" s="1"/>
  <c r="M282"/>
  <c r="T283"/>
  <c r="Z283" s="1"/>
  <c r="AF283" s="1"/>
  <c r="AL283" s="1"/>
  <c r="AR283" s="1"/>
  <c r="AX283" s="1"/>
  <c r="BD283" s="1"/>
  <c r="BJ283" s="1"/>
  <c r="T284"/>
  <c r="Z284" s="1"/>
  <c r="T330"/>
  <c r="Z330" s="1"/>
  <c r="AF330" s="1"/>
  <c r="AL330" s="1"/>
  <c r="AR330" s="1"/>
  <c r="AX330" s="1"/>
  <c r="BD330" s="1"/>
  <c r="BJ330" s="1"/>
  <c r="T331"/>
  <c r="Z331" s="1"/>
  <c r="AF331" s="1"/>
  <c r="AL331" s="1"/>
  <c r="AR331" s="1"/>
  <c r="AX331" s="1"/>
  <c r="BD331" s="1"/>
  <c r="BJ331" s="1"/>
  <c r="C3" i="53"/>
  <c r="D3"/>
  <c r="E3"/>
  <c r="F3"/>
  <c r="G3"/>
  <c r="H3"/>
  <c r="B87"/>
  <c r="B88"/>
  <c r="B89"/>
  <c r="B135" s="1"/>
  <c r="B90"/>
  <c r="B91"/>
  <c r="B137" s="1"/>
  <c r="B92"/>
  <c r="B138" s="1"/>
  <c r="B93"/>
  <c r="B94"/>
  <c r="B95"/>
  <c r="B141" s="1"/>
  <c r="B96"/>
  <c r="B133"/>
  <c r="C133" s="1"/>
  <c r="B139"/>
  <c r="C139" s="1"/>
  <c r="B142"/>
  <c r="B188" s="1"/>
  <c r="B231"/>
  <c r="M231"/>
  <c r="A25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88"/>
  <c r="A89"/>
  <c r="C97"/>
  <c r="C98" s="1"/>
  <c r="A133"/>
  <c r="D134"/>
  <c r="A179"/>
  <c r="D180"/>
  <c r="E191"/>
  <c r="U192"/>
  <c r="V172" s="1"/>
  <c r="U193"/>
  <c r="AB193" s="1"/>
  <c r="AI193" s="1"/>
  <c r="AP193" s="1"/>
  <c r="AW193" s="1"/>
  <c r="BD193" s="1"/>
  <c r="BK193" s="1"/>
  <c r="BR193" s="1"/>
  <c r="BY193" s="1"/>
  <c r="CF193" s="1"/>
  <c r="CM193" s="1"/>
  <c r="CT193" s="1"/>
  <c r="DA193" s="1"/>
  <c r="A225"/>
  <c r="A271" s="1"/>
  <c r="A317" s="1"/>
  <c r="E225"/>
  <c r="D226"/>
  <c r="F237"/>
  <c r="U238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U239"/>
  <c r="AB239" s="1"/>
  <c r="AI239" s="1"/>
  <c r="AP239" s="1"/>
  <c r="AW239" s="1"/>
  <c r="BD239" s="1"/>
  <c r="BK239" s="1"/>
  <c r="BR239" s="1"/>
  <c r="BY239" s="1"/>
  <c r="CF239" s="1"/>
  <c r="CM239" s="1"/>
  <c r="CT239" s="1"/>
  <c r="DA239" s="1"/>
  <c r="D272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M282"/>
  <c r="S282" s="1"/>
  <c r="T283"/>
  <c r="Z283" s="1"/>
  <c r="AF283" s="1"/>
  <c r="AL283" s="1"/>
  <c r="AR283" s="1"/>
  <c r="AX283" s="1"/>
  <c r="BD283" s="1"/>
  <c r="BJ283" s="1"/>
  <c r="T284"/>
  <c r="Z284" s="1"/>
  <c r="AF284" s="1"/>
  <c r="AL284" s="1"/>
  <c r="AR284" s="1"/>
  <c r="AX284" s="1"/>
  <c r="BD284" s="1"/>
  <c r="BJ284" s="1"/>
  <c r="D318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T330"/>
  <c r="Z330" s="1"/>
  <c r="AF330" s="1"/>
  <c r="AL330" s="1"/>
  <c r="AR330" s="1"/>
  <c r="AX330" s="1"/>
  <c r="BD330" s="1"/>
  <c r="BJ330" s="1"/>
  <c r="T331"/>
  <c r="Z331" s="1"/>
  <c r="AF331" s="1"/>
  <c r="AL331" s="1"/>
  <c r="AR331" s="1"/>
  <c r="AX331" s="1"/>
  <c r="BD331" s="1"/>
  <c r="BJ331" s="1"/>
  <c r="C3" i="50"/>
  <c r="D3"/>
  <c r="E3"/>
  <c r="F3"/>
  <c r="G3"/>
  <c r="H3"/>
  <c r="B77"/>
  <c r="B78"/>
  <c r="B79"/>
  <c r="B125" s="1"/>
  <c r="B80"/>
  <c r="B81"/>
  <c r="B82"/>
  <c r="B128" s="1"/>
  <c r="B83"/>
  <c r="B129"/>
  <c r="B84"/>
  <c r="B85"/>
  <c r="B86"/>
  <c r="B87"/>
  <c r="B88"/>
  <c r="B89"/>
  <c r="B135" s="1"/>
  <c r="B90"/>
  <c r="B91"/>
  <c r="B92"/>
  <c r="B93"/>
  <c r="B139" s="1"/>
  <c r="B94"/>
  <c r="B95"/>
  <c r="B124"/>
  <c r="C124" s="1"/>
  <c r="B126"/>
  <c r="C126"/>
  <c r="B130"/>
  <c r="B176" s="1"/>
  <c r="A6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E192"/>
  <c r="U193"/>
  <c r="V173" s="1"/>
  <c r="U194"/>
  <c r="AB194" s="1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F238"/>
  <c r="U239"/>
  <c r="V219" s="1"/>
  <c r="U240"/>
  <c r="AB240"/>
  <c r="M283"/>
  <c r="S283" s="1"/>
  <c r="T284"/>
  <c r="Z284" s="1"/>
  <c r="AF284" s="1"/>
  <c r="AL284" s="1"/>
  <c r="AR284" s="1"/>
  <c r="AX284" s="1"/>
  <c r="BD284" s="1"/>
  <c r="BJ284" s="1"/>
  <c r="T285"/>
  <c r="Z285" s="1"/>
  <c r="AF285" s="1"/>
  <c r="AL285" s="1"/>
  <c r="AR285" s="1"/>
  <c r="AX285" s="1"/>
  <c r="BD285" s="1"/>
  <c r="BJ285" s="1"/>
  <c r="T331"/>
  <c r="Z331" s="1"/>
  <c r="AF331" s="1"/>
  <c r="AL331" s="1"/>
  <c r="AR331" s="1"/>
  <c r="AX331" s="1"/>
  <c r="BD331" s="1"/>
  <c r="BJ331" s="1"/>
  <c r="T332"/>
  <c r="Z332" s="1"/>
  <c r="A4" i="40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C3"/>
  <c r="D3"/>
  <c r="E3"/>
  <c r="F3"/>
  <c r="G3"/>
  <c r="H3"/>
  <c r="A78"/>
  <c r="A79" s="1"/>
  <c r="B78"/>
  <c r="B126" s="1"/>
  <c r="B79"/>
  <c r="B80"/>
  <c r="B81"/>
  <c r="B129" s="1"/>
  <c r="B82"/>
  <c r="B130" s="1"/>
  <c r="B83"/>
  <c r="B131"/>
  <c r="B179" s="1"/>
  <c r="B84"/>
  <c r="B85"/>
  <c r="B133" s="1"/>
  <c r="B86"/>
  <c r="B134"/>
  <c r="C134" s="1"/>
  <c r="B87"/>
  <c r="B135" s="1"/>
  <c r="B88"/>
  <c r="B136" s="1"/>
  <c r="B89"/>
  <c r="B90"/>
  <c r="B138" s="1"/>
  <c r="B91"/>
  <c r="B139" s="1"/>
  <c r="B92"/>
  <c r="B140" s="1"/>
  <c r="B93"/>
  <c r="B94"/>
  <c r="B142" s="1"/>
  <c r="B95"/>
  <c r="B143" s="1"/>
  <c r="B96"/>
  <c r="B144" s="1"/>
  <c r="B97"/>
  <c r="B145" s="1"/>
  <c r="B98"/>
  <c r="B146" s="1"/>
  <c r="B127"/>
  <c r="B175"/>
  <c r="B132"/>
  <c r="B180" s="1"/>
  <c r="B137"/>
  <c r="C137" s="1"/>
  <c r="B141"/>
  <c r="C141" s="1"/>
  <c r="E197"/>
  <c r="U198"/>
  <c r="V178" s="1"/>
  <c r="U199"/>
  <c r="AB199" s="1"/>
  <c r="E222"/>
  <c r="E223"/>
  <c r="E224"/>
  <c r="E225"/>
  <c r="E226"/>
  <c r="E227"/>
  <c r="E228"/>
  <c r="E229"/>
  <c r="E230"/>
  <c r="E231"/>
  <c r="E232"/>
  <c r="B233"/>
  <c r="M233" s="1"/>
  <c r="E233"/>
  <c r="E234"/>
  <c r="E235"/>
  <c r="E236"/>
  <c r="E237"/>
  <c r="E238"/>
  <c r="E239"/>
  <c r="E240"/>
  <c r="E241"/>
  <c r="E242"/>
  <c r="F245"/>
  <c r="U246"/>
  <c r="U247"/>
  <c r="AB247" s="1"/>
  <c r="B281"/>
  <c r="C281" s="1"/>
  <c r="M292"/>
  <c r="S292" s="1"/>
  <c r="T293"/>
  <c r="Z293" s="1"/>
  <c r="AF293" s="1"/>
  <c r="AL293" s="1"/>
  <c r="AR293" s="1"/>
  <c r="AX293" s="1"/>
  <c r="BD293" s="1"/>
  <c r="BJ293" s="1"/>
  <c r="T294"/>
  <c r="Z294" s="1"/>
  <c r="AF294" s="1"/>
  <c r="AL294" s="1"/>
  <c r="AR294" s="1"/>
  <c r="AX294" s="1"/>
  <c r="BD294" s="1"/>
  <c r="BJ294" s="1"/>
  <c r="T342"/>
  <c r="Z342"/>
  <c r="AF342" s="1"/>
  <c r="AL342" s="1"/>
  <c r="AR342" s="1"/>
  <c r="AX342" s="1"/>
  <c r="BD342" s="1"/>
  <c r="BJ342" s="1"/>
  <c r="T343"/>
  <c r="Z343" s="1"/>
  <c r="AF343" s="1"/>
  <c r="AL343" s="1"/>
  <c r="AR343" s="1"/>
  <c r="AX343" s="1"/>
  <c r="BD343" s="1"/>
  <c r="BJ343" s="1"/>
  <c r="C233"/>
  <c r="C132"/>
  <c r="C131"/>
  <c r="B227"/>
  <c r="M227" s="1"/>
  <c r="M175"/>
  <c r="B228"/>
  <c r="C228" s="1"/>
  <c r="AB198"/>
  <c r="AI198" s="1"/>
  <c r="AP198" s="1"/>
  <c r="AW198" s="1"/>
  <c r="BD198" s="1"/>
  <c r="BK198" s="1"/>
  <c r="BR198" s="1"/>
  <c r="BY198" s="1"/>
  <c r="CF198" s="1"/>
  <c r="CM198" s="1"/>
  <c r="CT198" s="1"/>
  <c r="DA198" s="1"/>
  <c r="B189"/>
  <c r="C189" s="1"/>
  <c r="B185"/>
  <c r="B276"/>
  <c r="C276" s="1"/>
  <c r="C227"/>
  <c r="B275"/>
  <c r="C275" s="1"/>
  <c r="C185"/>
  <c r="M185"/>
  <c r="B324"/>
  <c r="C324" s="1"/>
  <c r="AB246"/>
  <c r="AI246" s="1"/>
  <c r="AP246" s="1"/>
  <c r="AW246" s="1"/>
  <c r="BD246" s="1"/>
  <c r="BK246" s="1"/>
  <c r="BR246" s="1"/>
  <c r="BY246" s="1"/>
  <c r="CF246" s="1"/>
  <c r="CM246" s="1"/>
  <c r="CT246" s="1"/>
  <c r="DA246" s="1"/>
  <c r="V226"/>
  <c r="T228" s="1"/>
  <c r="M341"/>
  <c r="C127"/>
  <c r="B223"/>
  <c r="E81"/>
  <c r="B128"/>
  <c r="D143" i="54"/>
  <c r="D144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S282"/>
  <c r="M329"/>
  <c r="AC218"/>
  <c r="B232"/>
  <c r="C140"/>
  <c r="B186"/>
  <c r="D323"/>
  <c r="D324" s="1"/>
  <c r="D325" s="1"/>
  <c r="D326" s="1"/>
  <c r="D185"/>
  <c r="AB239" i="50"/>
  <c r="AI239" s="1"/>
  <c r="AP239" s="1"/>
  <c r="AW239" s="1"/>
  <c r="BD239" s="1"/>
  <c r="BK239" s="1"/>
  <c r="BR239" s="1"/>
  <c r="BY239" s="1"/>
  <c r="CF239" s="1"/>
  <c r="CM239" s="1"/>
  <c r="CT239" s="1"/>
  <c r="DA239" s="1"/>
  <c r="B138" i="54"/>
  <c r="M330" i="50"/>
  <c r="E192" i="53"/>
  <c r="B140"/>
  <c r="B136"/>
  <c r="C136" s="1"/>
  <c r="E78"/>
  <c r="C94" i="54"/>
  <c r="C95" s="1"/>
  <c r="AI193"/>
  <c r="AP193"/>
  <c r="AW193" s="1"/>
  <c r="BD193" s="1"/>
  <c r="BK193" s="1"/>
  <c r="BR193" s="1"/>
  <c r="BY193" s="1"/>
  <c r="CF193" s="1"/>
  <c r="CM193" s="1"/>
  <c r="CT193" s="1"/>
  <c r="DA193" s="1"/>
  <c r="E226" i="53"/>
  <c r="D227"/>
  <c r="B142" i="54"/>
  <c r="E227" i="56"/>
  <c r="D228"/>
  <c r="T185" i="54"/>
  <c r="C103" i="56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D181" i="53"/>
  <c r="D135"/>
  <c r="D136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C185" i="54"/>
  <c r="M185"/>
  <c r="D135" i="56"/>
  <c r="D136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B238"/>
  <c r="AI238" s="1"/>
  <c r="AP238" s="1"/>
  <c r="AW238" s="1"/>
  <c r="BD238" s="1"/>
  <c r="BK238" s="1"/>
  <c r="BR238" s="1"/>
  <c r="BY238" s="1"/>
  <c r="CF238" s="1"/>
  <c r="CM238" s="1"/>
  <c r="CT238" s="1"/>
  <c r="DA238" s="1"/>
  <c r="F238"/>
  <c r="E226"/>
  <c r="D18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320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275"/>
  <c r="D276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233" i="57"/>
  <c r="E232"/>
  <c r="B136" i="56"/>
  <c r="B182" s="1"/>
  <c r="D323" i="57"/>
  <c r="E231"/>
  <c r="B142"/>
  <c r="B138"/>
  <c r="C138" s="1"/>
  <c r="AB192"/>
  <c r="AI192" s="1"/>
  <c r="AP192" s="1"/>
  <c r="AW192" s="1"/>
  <c r="BD192" s="1"/>
  <c r="BK192" s="1"/>
  <c r="BR192" s="1"/>
  <c r="BY192" s="1"/>
  <c r="CF192" s="1"/>
  <c r="CM192" s="1"/>
  <c r="CT192" s="1"/>
  <c r="DA192" s="1"/>
  <c r="D187"/>
  <c r="B228" i="53"/>
  <c r="B274" s="1"/>
  <c r="B182"/>
  <c r="C128" i="40"/>
  <c r="B224"/>
  <c r="B176"/>
  <c r="M176" s="1"/>
  <c r="D188" i="57"/>
  <c r="D324"/>
  <c r="E233"/>
  <c r="D234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182" i="53"/>
  <c r="E228" i="56"/>
  <c r="D229"/>
  <c r="D228" i="53"/>
  <c r="E227"/>
  <c r="C140"/>
  <c r="B232"/>
  <c r="M232" s="1"/>
  <c r="B186"/>
  <c r="D186" i="54"/>
  <c r="S329"/>
  <c r="Y282"/>
  <c r="F246" i="40"/>
  <c r="T227"/>
  <c r="T233"/>
  <c r="B184" i="57"/>
  <c r="M184"/>
  <c r="B230"/>
  <c r="B234" i="54"/>
  <c r="M234" s="1"/>
  <c r="C142"/>
  <c r="B188"/>
  <c r="B230"/>
  <c r="C138"/>
  <c r="B184"/>
  <c r="T184" s="1"/>
  <c r="F239"/>
  <c r="AJ218"/>
  <c r="AH232" s="1"/>
  <c r="C223" i="40"/>
  <c r="B271"/>
  <c r="T223"/>
  <c r="M223"/>
  <c r="C142" i="57"/>
  <c r="B188"/>
  <c r="B234"/>
  <c r="C136" i="56"/>
  <c r="B228"/>
  <c r="C186" i="54"/>
  <c r="M186"/>
  <c r="T186"/>
  <c r="T232"/>
  <c r="M232"/>
  <c r="C232"/>
  <c r="AA232"/>
  <c r="B278"/>
  <c r="B324" s="1"/>
  <c r="C324" s="1"/>
  <c r="AQ218"/>
  <c r="AO230" s="1"/>
  <c r="F240"/>
  <c r="M184"/>
  <c r="C184"/>
  <c r="T230"/>
  <c r="B276"/>
  <c r="M230"/>
  <c r="C230"/>
  <c r="AA230"/>
  <c r="AH230"/>
  <c r="C232" i="53"/>
  <c r="E229" i="56"/>
  <c r="D230"/>
  <c r="E234" i="57"/>
  <c r="M228" i="53"/>
  <c r="B319" i="40"/>
  <c r="C319" s="1"/>
  <c r="C271"/>
  <c r="T188" i="54"/>
  <c r="M188"/>
  <c r="C188"/>
  <c r="AO234"/>
  <c r="C184" i="57"/>
  <c r="BX184"/>
  <c r="AE282" i="54"/>
  <c r="Y329"/>
  <c r="D229" i="53"/>
  <c r="E229" s="1"/>
  <c r="E228"/>
  <c r="D189" i="57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C224" i="40"/>
  <c r="M224"/>
  <c r="T224"/>
  <c r="B272"/>
  <c r="C228" i="56"/>
  <c r="B274"/>
  <c r="C274"/>
  <c r="M228"/>
  <c r="T228"/>
  <c r="C188" i="57"/>
  <c r="BX188"/>
  <c r="M188"/>
  <c r="C230"/>
  <c r="B276"/>
  <c r="C276" s="1"/>
  <c r="M230"/>
  <c r="D325"/>
  <c r="C234"/>
  <c r="B280"/>
  <c r="M234"/>
  <c r="D187" i="54"/>
  <c r="T186" i="53"/>
  <c r="M186"/>
  <c r="C186"/>
  <c r="D183"/>
  <c r="C176" i="40"/>
  <c r="T182" i="53"/>
  <c r="M182"/>
  <c r="C182"/>
  <c r="D184"/>
  <c r="AE329" i="54"/>
  <c r="AK282"/>
  <c r="E230" i="56"/>
  <c r="D231"/>
  <c r="B326" i="57"/>
  <c r="C326" s="1"/>
  <c r="C280"/>
  <c r="B320" i="40"/>
  <c r="C272"/>
  <c r="D326" i="57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B322"/>
  <c r="D230" i="53"/>
  <c r="D231" s="1"/>
  <c r="D188" i="54"/>
  <c r="B320" i="56"/>
  <c r="C320"/>
  <c r="C276" i="54"/>
  <c r="B322"/>
  <c r="AX218"/>
  <c r="BE218" s="1"/>
  <c r="F241"/>
  <c r="AO232"/>
  <c r="D189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AV232"/>
  <c r="C322"/>
  <c r="D327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AQ282"/>
  <c r="AK329"/>
  <c r="D185" i="53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C320" i="40"/>
  <c r="E231" i="56"/>
  <c r="D232"/>
  <c r="D233" s="1"/>
  <c r="AQ329" i="54"/>
  <c r="AW282"/>
  <c r="BC282" s="1"/>
  <c r="BI282" s="1"/>
  <c r="BI329" s="1"/>
  <c r="AW329"/>
  <c r="B172" i="50"/>
  <c r="M172"/>
  <c r="B218"/>
  <c r="B264" s="1"/>
  <c r="B141"/>
  <c r="B233" s="1"/>
  <c r="B170"/>
  <c r="M170" s="1"/>
  <c r="C129"/>
  <c r="B221"/>
  <c r="C221" s="1"/>
  <c r="B216"/>
  <c r="C216" s="1"/>
  <c r="A123"/>
  <c r="A215" s="1"/>
  <c r="A261" s="1"/>
  <c r="A307" s="1"/>
  <c r="B175"/>
  <c r="M175" s="1"/>
  <c r="B185"/>
  <c r="C185" s="1"/>
  <c r="B231"/>
  <c r="B222"/>
  <c r="C222" s="1"/>
  <c r="C172"/>
  <c r="C141"/>
  <c r="C130"/>
  <c r="B127"/>
  <c r="B219"/>
  <c r="C139"/>
  <c r="AB193"/>
  <c r="AI193"/>
  <c r="AP193" s="1"/>
  <c r="AW193" s="1"/>
  <c r="BD193" s="1"/>
  <c r="BK193" s="1"/>
  <c r="BR193" s="1"/>
  <c r="BY193" s="1"/>
  <c r="CF193" s="1"/>
  <c r="CM193" s="1"/>
  <c r="CT193" s="1"/>
  <c r="DA193" s="1"/>
  <c r="C218"/>
  <c r="B268"/>
  <c r="C268" s="1"/>
  <c r="M221"/>
  <c r="B277"/>
  <c r="C277" s="1"/>
  <c r="B173"/>
  <c r="C173" s="1"/>
  <c r="B314"/>
  <c r="C314" s="1"/>
  <c r="C219"/>
  <c r="Y283"/>
  <c r="AE283" s="1"/>
  <c r="S330"/>
  <c r="T170"/>
  <c r="T172"/>
  <c r="E193"/>
  <c r="C127"/>
  <c r="C175"/>
  <c r="M173"/>
  <c r="B181"/>
  <c r="C181" s="1"/>
  <c r="B227"/>
  <c r="B273" s="1"/>
  <c r="C135"/>
  <c r="Y330"/>
  <c r="T181"/>
  <c r="AC218" i="56"/>
  <c r="AA233" s="1"/>
  <c r="AI239"/>
  <c r="AP239" s="1"/>
  <c r="A90"/>
  <c r="A135"/>
  <c r="A134"/>
  <c r="C133"/>
  <c r="B179"/>
  <c r="B225"/>
  <c r="B226"/>
  <c r="C226" s="1"/>
  <c r="B180"/>
  <c r="B181"/>
  <c r="C135"/>
  <c r="B231"/>
  <c r="B185"/>
  <c r="M233"/>
  <c r="B279"/>
  <c r="T233"/>
  <c r="C233"/>
  <c r="T226"/>
  <c r="M181"/>
  <c r="T232"/>
  <c r="B278"/>
  <c r="C232"/>
  <c r="M232"/>
  <c r="C134"/>
  <c r="B186"/>
  <c r="B227"/>
  <c r="B187"/>
  <c r="C140"/>
  <c r="C141"/>
  <c r="E78"/>
  <c r="B142"/>
  <c r="E79"/>
  <c r="AF284" i="54"/>
  <c r="AL284" s="1"/>
  <c r="AR284" s="1"/>
  <c r="AX284" s="1"/>
  <c r="BD284" s="1"/>
  <c r="BJ284" s="1"/>
  <c r="A135" i="53"/>
  <c r="A90"/>
  <c r="A134"/>
  <c r="B187"/>
  <c r="B233"/>
  <c r="C141"/>
  <c r="B183"/>
  <c r="B229"/>
  <c r="C137"/>
  <c r="B277"/>
  <c r="C231"/>
  <c r="B185"/>
  <c r="B134"/>
  <c r="AF332" i="50"/>
  <c r="AL332"/>
  <c r="AR332" s="1"/>
  <c r="AX332" s="1"/>
  <c r="BD332" s="1"/>
  <c r="BJ332" s="1"/>
  <c r="AI240"/>
  <c r="AP240"/>
  <c r="AW240" s="1"/>
  <c r="BD240" s="1"/>
  <c r="BK240" s="1"/>
  <c r="BR240" s="1"/>
  <c r="BY240" s="1"/>
  <c r="CF240" s="1"/>
  <c r="CM240" s="1"/>
  <c r="CT240" s="1"/>
  <c r="DA240" s="1"/>
  <c r="AC173"/>
  <c r="AI194"/>
  <c r="AP194" s="1"/>
  <c r="AW194" s="1"/>
  <c r="BD194" s="1"/>
  <c r="BK194" s="1"/>
  <c r="BR194" s="1"/>
  <c r="BY194" s="1"/>
  <c r="CF194" s="1"/>
  <c r="CM194" s="1"/>
  <c r="CT194" s="1"/>
  <c r="DA194" s="1"/>
  <c r="A124"/>
  <c r="A170" s="1"/>
  <c r="A79"/>
  <c r="A80"/>
  <c r="A81" s="1"/>
  <c r="A169"/>
  <c r="AA232" i="56"/>
  <c r="AA228"/>
  <c r="F239"/>
  <c r="AJ218"/>
  <c r="A136"/>
  <c r="A91"/>
  <c r="A181"/>
  <c r="A227"/>
  <c r="A273" s="1"/>
  <c r="A319" s="1"/>
  <c r="A180"/>
  <c r="A226"/>
  <c r="A272" s="1"/>
  <c r="A318" s="1"/>
  <c r="M179"/>
  <c r="C179"/>
  <c r="B271"/>
  <c r="T225"/>
  <c r="C225"/>
  <c r="M225"/>
  <c r="AA225"/>
  <c r="AH225"/>
  <c r="C180"/>
  <c r="M180"/>
  <c r="B277"/>
  <c r="AA231"/>
  <c r="AH231"/>
  <c r="C231"/>
  <c r="M231"/>
  <c r="T231"/>
  <c r="C185"/>
  <c r="M185"/>
  <c r="B101"/>
  <c r="M187"/>
  <c r="C187"/>
  <c r="B325"/>
  <c r="C325"/>
  <c r="C279"/>
  <c r="B273"/>
  <c r="M227"/>
  <c r="AA227"/>
  <c r="C227"/>
  <c r="T227"/>
  <c r="B324"/>
  <c r="C324"/>
  <c r="C278"/>
  <c r="C186"/>
  <c r="M186"/>
  <c r="I96"/>
  <c r="I103"/>
  <c r="C31" s="1"/>
  <c r="I106"/>
  <c r="C34"/>
  <c r="B115"/>
  <c r="I113"/>
  <c r="C41" s="1"/>
  <c r="I97"/>
  <c r="C25"/>
  <c r="B110"/>
  <c r="I104"/>
  <c r="C32" s="1"/>
  <c r="B114"/>
  <c r="B116"/>
  <c r="I107"/>
  <c r="C35" s="1"/>
  <c r="B111"/>
  <c r="I110"/>
  <c r="C38" s="1"/>
  <c r="I90"/>
  <c r="I95"/>
  <c r="I92"/>
  <c r="I117"/>
  <c r="C45" s="1"/>
  <c r="I101"/>
  <c r="C29" s="1"/>
  <c r="B102"/>
  <c r="I108"/>
  <c r="C36" s="1"/>
  <c r="B117"/>
  <c r="B107"/>
  <c r="B106"/>
  <c r="B105"/>
  <c r="I111"/>
  <c r="C39" s="1"/>
  <c r="I93"/>
  <c r="I114"/>
  <c r="C42" s="1"/>
  <c r="I98"/>
  <c r="C26"/>
  <c r="B104"/>
  <c r="B118"/>
  <c r="B108"/>
  <c r="I105"/>
  <c r="C33"/>
  <c r="B103"/>
  <c r="I112"/>
  <c r="C40" s="1"/>
  <c r="I94"/>
  <c r="I91"/>
  <c r="C142"/>
  <c r="B188"/>
  <c r="B234"/>
  <c r="I88"/>
  <c r="I115"/>
  <c r="C43" s="1"/>
  <c r="I99"/>
  <c r="C27" s="1"/>
  <c r="I118"/>
  <c r="C46" s="1"/>
  <c r="I102"/>
  <c r="C30" s="1"/>
  <c r="I87"/>
  <c r="B99"/>
  <c r="B97"/>
  <c r="I109"/>
  <c r="C37" s="1"/>
  <c r="I89"/>
  <c r="I116"/>
  <c r="C44" s="1"/>
  <c r="I100"/>
  <c r="C28" s="1"/>
  <c r="B112"/>
  <c r="B100"/>
  <c r="B98"/>
  <c r="B109"/>
  <c r="B113"/>
  <c r="A227" i="53"/>
  <c r="A273" s="1"/>
  <c r="A319" s="1"/>
  <c r="A181"/>
  <c r="A91"/>
  <c r="A137" s="1"/>
  <c r="A136"/>
  <c r="A180"/>
  <c r="A226"/>
  <c r="A272"/>
  <c r="A318" s="1"/>
  <c r="M185"/>
  <c r="T185"/>
  <c r="C185"/>
  <c r="C277"/>
  <c r="B323"/>
  <c r="C187"/>
  <c r="T187"/>
  <c r="M187"/>
  <c r="M183"/>
  <c r="C183"/>
  <c r="T183"/>
  <c r="B180"/>
  <c r="B226"/>
  <c r="C134"/>
  <c r="M229"/>
  <c r="B275"/>
  <c r="C229"/>
  <c r="C233"/>
  <c r="M233"/>
  <c r="B279"/>
  <c r="E194" i="50"/>
  <c r="AJ173"/>
  <c r="AA181"/>
  <c r="AA175"/>
  <c r="AA170"/>
  <c r="AA172"/>
  <c r="AA173"/>
  <c r="AA185"/>
  <c r="A216"/>
  <c r="A262"/>
  <c r="A308"/>
  <c r="A125"/>
  <c r="A171" s="1"/>
  <c r="A126"/>
  <c r="A172" s="1"/>
  <c r="AH228" i="56"/>
  <c r="F240"/>
  <c r="AH226"/>
  <c r="AH232"/>
  <c r="AH233"/>
  <c r="A228"/>
  <c r="A274" s="1"/>
  <c r="A320" s="1"/>
  <c r="A182"/>
  <c r="A137"/>
  <c r="A92"/>
  <c r="B317"/>
  <c r="C317" s="1"/>
  <c r="C271"/>
  <c r="C277"/>
  <c r="B323"/>
  <c r="C323" s="1"/>
  <c r="B319"/>
  <c r="C319" s="1"/>
  <c r="C273"/>
  <c r="C22"/>
  <c r="J94"/>
  <c r="K94"/>
  <c r="J95"/>
  <c r="K95"/>
  <c r="C23"/>
  <c r="J88"/>
  <c r="F84" s="1"/>
  <c r="C51" s="1"/>
  <c r="K88"/>
  <c r="C16"/>
  <c r="J91"/>
  <c r="K91"/>
  <c r="C19"/>
  <c r="J92"/>
  <c r="C20"/>
  <c r="K92"/>
  <c r="J89"/>
  <c r="K89"/>
  <c r="C17"/>
  <c r="K87"/>
  <c r="F82" s="1"/>
  <c r="C49" s="1"/>
  <c r="I75"/>
  <c r="F81" s="1"/>
  <c r="C48" s="1"/>
  <c r="C15"/>
  <c r="J87"/>
  <c r="M234"/>
  <c r="B280"/>
  <c r="AH234"/>
  <c r="C234"/>
  <c r="AA234"/>
  <c r="T234"/>
  <c r="J96"/>
  <c r="C24"/>
  <c r="K96"/>
  <c r="M188"/>
  <c r="C188"/>
  <c r="J93"/>
  <c r="K93"/>
  <c r="C21"/>
  <c r="C18"/>
  <c r="J90"/>
  <c r="K90"/>
  <c r="A92" i="53"/>
  <c r="A228"/>
  <c r="A274" s="1"/>
  <c r="A320" s="1"/>
  <c r="A182"/>
  <c r="C279"/>
  <c r="B325"/>
  <c r="C323"/>
  <c r="M180"/>
  <c r="C180"/>
  <c r="T180"/>
  <c r="C275"/>
  <c r="B321"/>
  <c r="B272"/>
  <c r="M226"/>
  <c r="C226"/>
  <c r="AH172" i="50"/>
  <c r="AH170"/>
  <c r="AH181"/>
  <c r="E195"/>
  <c r="AH185"/>
  <c r="AH175"/>
  <c r="AH173"/>
  <c r="AQ173"/>
  <c r="A218"/>
  <c r="A264" s="1"/>
  <c r="A310" s="1"/>
  <c r="A217"/>
  <c r="A263" s="1"/>
  <c r="A309" s="1"/>
  <c r="A229" i="56"/>
  <c r="A275" s="1"/>
  <c r="A321" s="1"/>
  <c r="A183"/>
  <c r="A93"/>
  <c r="A138"/>
  <c r="C280"/>
  <c r="B326"/>
  <c r="F85"/>
  <c r="C52" s="1"/>
  <c r="F83"/>
  <c r="C50" s="1"/>
  <c r="A138" i="53"/>
  <c r="A93"/>
  <c r="C272"/>
  <c r="B318"/>
  <c r="C325"/>
  <c r="C321"/>
  <c r="AO170" i="50"/>
  <c r="AO185"/>
  <c r="AO181"/>
  <c r="AO172"/>
  <c r="E196"/>
  <c r="AO173"/>
  <c r="AO175"/>
  <c r="AX173"/>
  <c r="E197" s="1"/>
  <c r="A94" i="56"/>
  <c r="A139"/>
  <c r="A231" s="1"/>
  <c r="A277" s="1"/>
  <c r="A323" s="1"/>
  <c r="A184"/>
  <c r="A230"/>
  <c r="A276" s="1"/>
  <c r="A322" s="1"/>
  <c r="C326"/>
  <c r="A230" i="53"/>
  <c r="A276" s="1"/>
  <c r="A322" s="1"/>
  <c r="A184"/>
  <c r="A94"/>
  <c r="A139"/>
  <c r="C318"/>
  <c r="AV181" i="50"/>
  <c r="AV172"/>
  <c r="AV175"/>
  <c r="AV185"/>
  <c r="A95" i="56"/>
  <c r="A140"/>
  <c r="A185"/>
  <c r="A95" i="53"/>
  <c r="A140"/>
  <c r="A232" s="1"/>
  <c r="A278" s="1"/>
  <c r="A324" s="1"/>
  <c r="A231"/>
  <c r="A277" s="1"/>
  <c r="A323" s="1"/>
  <c r="A185"/>
  <c r="A96" i="56"/>
  <c r="A141"/>
  <c r="A232"/>
  <c r="A278"/>
  <c r="A324" s="1"/>
  <c r="A186"/>
  <c r="A141" i="53"/>
  <c r="A96"/>
  <c r="A142" s="1"/>
  <c r="A186"/>
  <c r="A142" i="56"/>
  <c r="A97"/>
  <c r="A187"/>
  <c r="A233"/>
  <c r="A279"/>
  <c r="A325" s="1"/>
  <c r="A233" i="53"/>
  <c r="A279"/>
  <c r="A325" s="1"/>
  <c r="A187"/>
  <c r="A97"/>
  <c r="A143" s="1"/>
  <c r="A188" i="56"/>
  <c r="A234"/>
  <c r="A280" s="1"/>
  <c r="A326" s="1"/>
  <c r="A98"/>
  <c r="A99" s="1"/>
  <c r="A143"/>
  <c r="A98" i="53"/>
  <c r="A99" s="1"/>
  <c r="A234"/>
  <c r="A280" s="1"/>
  <c r="A326" s="1"/>
  <c r="A188"/>
  <c r="A189" i="56"/>
  <c r="A235"/>
  <c r="A281" s="1"/>
  <c r="A327" s="1"/>
  <c r="A144" i="53"/>
  <c r="A236"/>
  <c r="A282" s="1"/>
  <c r="A328" s="1"/>
  <c r="A190"/>
  <c r="AL284" i="57"/>
  <c r="AR284" s="1"/>
  <c r="AX284" s="1"/>
  <c r="BD284" s="1"/>
  <c r="BJ284" s="1"/>
  <c r="C322"/>
  <c r="C140"/>
  <c r="B232"/>
  <c r="B278" s="1"/>
  <c r="B186"/>
  <c r="M186" s="1"/>
  <c r="BX186"/>
  <c r="C232"/>
  <c r="A89" i="64"/>
  <c r="A90" s="1"/>
  <c r="D135"/>
  <c r="D136" s="1"/>
  <c r="D137" s="1"/>
  <c r="D138" s="1"/>
  <c r="A179"/>
  <c r="E226"/>
  <c r="D320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P282"/>
  <c r="V282" s="1"/>
  <c r="P329"/>
  <c r="AC26" i="65"/>
  <c r="B20" i="78" s="1"/>
  <c r="B92" s="1"/>
  <c r="B138" s="1"/>
  <c r="X25" i="65"/>
  <c r="B19" i="77" s="1"/>
  <c r="B91" s="1"/>
  <c r="B137" s="1"/>
  <c r="AC27" i="65"/>
  <c r="B21" i="78" s="1"/>
  <c r="B93" s="1"/>
  <c r="B139" s="1"/>
  <c r="X26" i="65"/>
  <c r="B20" i="77" s="1"/>
  <c r="B92" s="1"/>
  <c r="B138" s="1"/>
  <c r="AC28" i="65"/>
  <c r="B22" i="78" s="1"/>
  <c r="B94" s="1"/>
  <c r="B140" s="1"/>
  <c r="X27" i="65"/>
  <c r="B21" i="77" s="1"/>
  <c r="B93" s="1"/>
  <c r="B139" s="1"/>
  <c r="X28" i="65"/>
  <c r="B22" i="77" s="1"/>
  <c r="B94" s="1"/>
  <c r="B140" s="1"/>
  <c r="AC29" i="65"/>
  <c r="B23" i="78" s="1"/>
  <c r="B95" s="1"/>
  <c r="B141" s="1"/>
  <c r="AC30" i="65"/>
  <c r="B24" i="78" s="1"/>
  <c r="B96" s="1"/>
  <c r="X29" i="65"/>
  <c r="B23" i="77"/>
  <c r="B95" s="1"/>
  <c r="AC2" i="65"/>
  <c r="X2"/>
  <c r="S2"/>
  <c r="N2"/>
  <c r="D25" i="66"/>
  <c r="D28" i="67" s="1"/>
  <c r="E25" i="66"/>
  <c r="E28" i="67" s="1"/>
  <c r="F24" i="66"/>
  <c r="F27" i="67" s="1"/>
  <c r="F22" i="66"/>
  <c r="F25" i="67" s="1"/>
  <c r="C24" i="66"/>
  <c r="C27" i="67" s="1"/>
  <c r="E32" s="1"/>
  <c r="F21" i="66"/>
  <c r="F24" i="67" s="1"/>
  <c r="D24" i="66"/>
  <c r="D27" i="67" s="1"/>
  <c r="F20" i="66"/>
  <c r="F23" i="67" s="1"/>
  <c r="F19" i="66"/>
  <c r="F22" i="67" s="1"/>
  <c r="E18" i="66"/>
  <c r="E21" i="67" s="1"/>
  <c r="D19" i="66"/>
  <c r="D22" i="67" s="1"/>
  <c r="C19" i="66"/>
  <c r="D21"/>
  <c r="D24" i="67" s="1"/>
  <c r="E21" i="66"/>
  <c r="E24" i="67" s="1"/>
  <c r="D22" i="66"/>
  <c r="D25" i="67" s="1"/>
  <c r="E22" i="66"/>
  <c r="E25" i="67" s="1"/>
  <c r="D23" i="66"/>
  <c r="D26" i="67" s="1"/>
  <c r="F23" i="66"/>
  <c r="F26" i="67" s="1"/>
  <c r="C23" i="66"/>
  <c r="C26" i="67" s="1"/>
  <c r="D32" s="1"/>
  <c r="AM2" i="65"/>
  <c r="X24"/>
  <c r="B18" i="77"/>
  <c r="B90" s="1"/>
  <c r="B136" s="1"/>
  <c r="AH2" i="65"/>
  <c r="I2"/>
  <c r="AR2"/>
  <c r="A181" i="81"/>
  <c r="A227"/>
  <c r="A273" s="1"/>
  <c r="A319" s="1"/>
  <c r="AI193"/>
  <c r="AP193"/>
  <c r="AW193" s="1"/>
  <c r="AC172"/>
  <c r="E193" s="1"/>
  <c r="B135"/>
  <c r="B181"/>
  <c r="C181" s="1"/>
  <c r="A226"/>
  <c r="A272"/>
  <c r="A318" s="1"/>
  <c r="A180"/>
  <c r="D182"/>
  <c r="D183" s="1"/>
  <c r="D184" s="1"/>
  <c r="A90"/>
  <c r="B142"/>
  <c r="M329"/>
  <c r="S282"/>
  <c r="D136" i="82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229"/>
  <c r="E228"/>
  <c r="D135" i="81"/>
  <c r="D136"/>
  <c r="D137" s="1"/>
  <c r="AJ218"/>
  <c r="D227"/>
  <c r="F239"/>
  <c r="D320"/>
  <c r="B133"/>
  <c r="B225" s="1"/>
  <c r="F238"/>
  <c r="D273"/>
  <c r="F238" i="82"/>
  <c r="M329"/>
  <c r="S282"/>
  <c r="A135" i="83"/>
  <c r="A90"/>
  <c r="V172" i="82"/>
  <c r="A180"/>
  <c r="E227"/>
  <c r="D275" i="83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B142" i="82"/>
  <c r="C142" s="1"/>
  <c r="D181"/>
  <c r="D137" i="83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82"/>
  <c r="D183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28"/>
  <c r="D229" s="1"/>
  <c r="E227"/>
  <c r="D273" i="82"/>
  <c r="A179"/>
  <c r="A226" i="84"/>
  <c r="A272" s="1"/>
  <c r="A318" s="1"/>
  <c r="A180"/>
  <c r="A179" i="83"/>
  <c r="E226"/>
  <c r="D319" i="82"/>
  <c r="D320" i="83"/>
  <c r="A134"/>
  <c r="S282"/>
  <c r="S329" s="1"/>
  <c r="M329"/>
  <c r="A227" i="84"/>
  <c r="A273" s="1"/>
  <c r="A319" s="1"/>
  <c r="A181"/>
  <c r="F238"/>
  <c r="A90"/>
  <c r="D320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135"/>
  <c r="D136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227"/>
  <c r="E226"/>
  <c r="D274"/>
  <c r="D275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A225"/>
  <c r="A271" s="1"/>
  <c r="A317" s="1"/>
  <c r="A179"/>
  <c r="D181"/>
  <c r="A227" i="85"/>
  <c r="A273" s="1"/>
  <c r="A319" s="1"/>
  <c r="A181"/>
  <c r="S282" i="84"/>
  <c r="D136" i="85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275"/>
  <c r="D276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182"/>
  <c r="D183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AC172"/>
  <c r="A179"/>
  <c r="AC218"/>
  <c r="E226"/>
  <c r="D228"/>
  <c r="A180"/>
  <c r="F238"/>
  <c r="A90"/>
  <c r="Y282"/>
  <c r="Y329" s="1"/>
  <c r="D182" i="86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319" i="85"/>
  <c r="D135" i="86"/>
  <c r="D136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E227"/>
  <c r="D228"/>
  <c r="D229" s="1"/>
  <c r="A179"/>
  <c r="A180"/>
  <c r="D274"/>
  <c r="AC218"/>
  <c r="E226"/>
  <c r="F238"/>
  <c r="D319"/>
  <c r="D320" s="1"/>
  <c r="D321" s="1"/>
  <c r="D322" s="1"/>
  <c r="D323" s="1"/>
  <c r="D324" s="1"/>
  <c r="A227" i="77"/>
  <c r="A273" s="1"/>
  <c r="A319" s="1"/>
  <c r="A181"/>
  <c r="D136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226"/>
  <c r="A272"/>
  <c r="A318" s="1"/>
  <c r="A180"/>
  <c r="B133"/>
  <c r="C133" s="1"/>
  <c r="AI193"/>
  <c r="AP193" s="1"/>
  <c r="AW193" s="1"/>
  <c r="BD193" s="1"/>
  <c r="BK193" s="1"/>
  <c r="BR193" s="1"/>
  <c r="BY193" s="1"/>
  <c r="CF193" s="1"/>
  <c r="CM193" s="1"/>
  <c r="CT193" s="1"/>
  <c r="DA193" s="1"/>
  <c r="D229"/>
  <c r="D230" s="1"/>
  <c r="E228"/>
  <c r="F238"/>
  <c r="A180" i="78"/>
  <c r="A226"/>
  <c r="A272" s="1"/>
  <c r="A318" s="1"/>
  <c r="E227" i="77"/>
  <c r="M329"/>
  <c r="S282"/>
  <c r="D320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A90"/>
  <c r="B142"/>
  <c r="B188" s="1"/>
  <c r="D181"/>
  <c r="D136" i="78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179" i="77"/>
  <c r="D273"/>
  <c r="D274" s="1"/>
  <c r="D275" s="1"/>
  <c r="D276" s="1"/>
  <c r="D277" s="1"/>
  <c r="D278" s="1"/>
  <c r="D279" s="1"/>
  <c r="A225" i="78"/>
  <c r="A271"/>
  <c r="A317" s="1"/>
  <c r="A179"/>
  <c r="D182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28"/>
  <c r="D229" s="1"/>
  <c r="E227"/>
  <c r="D274"/>
  <c r="D275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AC218"/>
  <c r="E226"/>
  <c r="S282"/>
  <c r="M329"/>
  <c r="A226" i="79"/>
  <c r="A272" s="1"/>
  <c r="A318" s="1"/>
  <c r="A180"/>
  <c r="D185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320" i="78"/>
  <c r="D321" s="1"/>
  <c r="D322" s="1"/>
  <c r="D323" s="1"/>
  <c r="D324" s="1"/>
  <c r="D139" i="79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179"/>
  <c r="D137" i="80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136"/>
  <c r="A228" s="1"/>
  <c r="A274" s="1"/>
  <c r="A320" s="1"/>
  <c r="A91"/>
  <c r="A226"/>
  <c r="A272" s="1"/>
  <c r="A318" s="1"/>
  <c r="A180"/>
  <c r="S282" i="79"/>
  <c r="S329" s="1"/>
  <c r="A135" i="80"/>
  <c r="A181" s="1"/>
  <c r="A225"/>
  <c r="A271" s="1"/>
  <c r="A317" s="1"/>
  <c r="A179"/>
  <c r="D182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V218"/>
  <c r="F238" s="1"/>
  <c r="D273"/>
  <c r="D320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S282"/>
  <c r="D136" i="75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279"/>
  <c r="D280"/>
  <c r="A179"/>
  <c r="A180"/>
  <c r="D181"/>
  <c r="D182" s="1"/>
  <c r="D183" s="1"/>
  <c r="D184" s="1"/>
  <c r="D185" s="1"/>
  <c r="D186" s="1"/>
  <c r="E227"/>
  <c r="D228"/>
  <c r="E226"/>
  <c r="D319"/>
  <c r="A179" i="76"/>
  <c r="A271" s="1"/>
  <c r="A317" s="1"/>
  <c r="A226"/>
  <c r="A272" s="1"/>
  <c r="A318" s="1"/>
  <c r="A180"/>
  <c r="F238"/>
  <c r="D227"/>
  <c r="D228" s="1"/>
  <c r="M329"/>
  <c r="S282"/>
  <c r="A227" i="74"/>
  <c r="A273"/>
  <c r="A319" s="1"/>
  <c r="A181"/>
  <c r="D183"/>
  <c r="D184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A90"/>
  <c r="A179"/>
  <c r="D135"/>
  <c r="D136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228"/>
  <c r="E227"/>
  <c r="D276"/>
  <c r="D277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20"/>
  <c r="D32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S282"/>
  <c r="S329" s="1"/>
  <c r="E228" i="86"/>
  <c r="F239"/>
  <c r="D320" i="85"/>
  <c r="F239"/>
  <c r="AJ218"/>
  <c r="A91" i="84"/>
  <c r="A137" s="1"/>
  <c r="A136"/>
  <c r="A182" s="1"/>
  <c r="A180" i="83"/>
  <c r="A226"/>
  <c r="A272"/>
  <c r="A318" s="1"/>
  <c r="E228"/>
  <c r="D182" i="82"/>
  <c r="D183" s="1"/>
  <c r="D184" s="1"/>
  <c r="D185" s="1"/>
  <c r="AC172"/>
  <c r="AJ172" s="1"/>
  <c r="E192"/>
  <c r="D274" i="81"/>
  <c r="B227" i="82"/>
  <c r="C227" s="1"/>
  <c r="B181"/>
  <c r="M181" s="1"/>
  <c r="AJ172" i="81"/>
  <c r="AH181" s="1"/>
  <c r="E228" i="85"/>
  <c r="D229"/>
  <c r="S329" i="84"/>
  <c r="Y282"/>
  <c r="D321" i="81"/>
  <c r="S329"/>
  <c r="Y282"/>
  <c r="AE282" s="1"/>
  <c r="AJ172" i="85"/>
  <c r="AQ172" s="1"/>
  <c r="E193"/>
  <c r="D182" i="84"/>
  <c r="D183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28"/>
  <c r="E227"/>
  <c r="Y282" i="83"/>
  <c r="Y329" s="1"/>
  <c r="D321"/>
  <c r="D320" i="82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274"/>
  <c r="A227" i="83"/>
  <c r="A273" s="1"/>
  <c r="A319" s="1"/>
  <c r="A181"/>
  <c r="F240" i="81"/>
  <c r="AQ218"/>
  <c r="AX218" s="1"/>
  <c r="A91"/>
  <c r="A136"/>
  <c r="A228" s="1"/>
  <c r="A274" s="1"/>
  <c r="A320" s="1"/>
  <c r="D275" i="86"/>
  <c r="D276" s="1"/>
  <c r="D277" s="1"/>
  <c r="D278" s="1"/>
  <c r="AE282" i="85"/>
  <c r="AE329" s="1"/>
  <c r="A136"/>
  <c r="A228" s="1"/>
  <c r="A274" s="1"/>
  <c r="A320" s="1"/>
  <c r="A91"/>
  <c r="A137" s="1"/>
  <c r="B234" i="82"/>
  <c r="B188"/>
  <c r="AA188" s="1"/>
  <c r="A136" i="83"/>
  <c r="A91"/>
  <c r="A92" s="1"/>
  <c r="S329" i="82"/>
  <c r="Y282"/>
  <c r="Y329" s="1"/>
  <c r="B179" i="81"/>
  <c r="T179" s="1"/>
  <c r="C133"/>
  <c r="D228"/>
  <c r="E227"/>
  <c r="E229" i="82"/>
  <c r="D230"/>
  <c r="E230" s="1"/>
  <c r="B234" i="81"/>
  <c r="M234"/>
  <c r="C142"/>
  <c r="B188"/>
  <c r="AH188" s="1"/>
  <c r="B227"/>
  <c r="C135"/>
  <c r="A227" i="80"/>
  <c r="A273" s="1"/>
  <c r="A319" s="1"/>
  <c r="F239" i="78"/>
  <c r="AJ218"/>
  <c r="E228"/>
  <c r="B225" i="77"/>
  <c r="M225" s="1"/>
  <c r="A136"/>
  <c r="A228" s="1"/>
  <c r="A274" s="1"/>
  <c r="A320" s="1"/>
  <c r="A91"/>
  <c r="S329"/>
  <c r="Y282"/>
  <c r="Y329" s="1"/>
  <c r="E229"/>
  <c r="D274" i="80"/>
  <c r="Y282" i="79"/>
  <c r="Y329" s="1"/>
  <c r="A182" i="80"/>
  <c r="S329" i="78"/>
  <c r="Y282"/>
  <c r="Y329" s="1"/>
  <c r="B234" i="77"/>
  <c r="C234" s="1"/>
  <c r="C142"/>
  <c r="S329" i="80"/>
  <c r="Y282"/>
  <c r="AE282" s="1"/>
  <c r="A137"/>
  <c r="A183" s="1"/>
  <c r="A92"/>
  <c r="A138" s="1"/>
  <c r="D182" i="77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E228" i="75"/>
  <c r="D229"/>
  <c r="D28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S329" i="76"/>
  <c r="Y282"/>
  <c r="AE282" s="1"/>
  <c r="D320" i="75"/>
  <c r="E227" i="76"/>
  <c r="A91" i="74"/>
  <c r="A136"/>
  <c r="A228" s="1"/>
  <c r="A274" s="1"/>
  <c r="A320" s="1"/>
  <c r="Y282"/>
  <c r="Y329" s="1"/>
  <c r="D229"/>
  <c r="E229" s="1"/>
  <c r="E228"/>
  <c r="AE282" i="82"/>
  <c r="AK282" s="1"/>
  <c r="A182" i="83"/>
  <c r="A228"/>
  <c r="A274" s="1"/>
  <c r="A320" s="1"/>
  <c r="A137"/>
  <c r="A183" s="1"/>
  <c r="AE282"/>
  <c r="AK282" s="1"/>
  <c r="E194" i="85"/>
  <c r="D322" i="81"/>
  <c r="D323" s="1"/>
  <c r="D324" s="1"/>
  <c r="Y329" i="84"/>
  <c r="AE282"/>
  <c r="AE329" s="1"/>
  <c r="E193" i="82"/>
  <c r="A228" i="84"/>
  <c r="A274"/>
  <c r="A320" s="1"/>
  <c r="D321" i="85"/>
  <c r="C227" i="81"/>
  <c r="B273"/>
  <c r="B319" s="1"/>
  <c r="C319" s="1"/>
  <c r="AA227"/>
  <c r="T227"/>
  <c r="C188"/>
  <c r="D231" i="82"/>
  <c r="D232" s="1"/>
  <c r="M234"/>
  <c r="B280"/>
  <c r="B326" s="1"/>
  <c r="C326" s="1"/>
  <c r="C234"/>
  <c r="A182" i="85"/>
  <c r="A92" i="81"/>
  <c r="A138" s="1"/>
  <c r="A184" s="1"/>
  <c r="A137"/>
  <c r="A183" s="1"/>
  <c r="D275" i="82"/>
  <c r="E228" i="84"/>
  <c r="D229"/>
  <c r="D230" s="1"/>
  <c r="D231" s="1"/>
  <c r="E231" s="1"/>
  <c r="M181" i="81"/>
  <c r="AA181"/>
  <c r="T181"/>
  <c r="B280"/>
  <c r="B326" s="1"/>
  <c r="C326" s="1"/>
  <c r="C234"/>
  <c r="AO234"/>
  <c r="T234"/>
  <c r="D229"/>
  <c r="D230" s="1"/>
  <c r="D231" s="1"/>
  <c r="D232" s="1"/>
  <c r="E232" s="1"/>
  <c r="E228"/>
  <c r="T188" i="82"/>
  <c r="A92" i="85"/>
  <c r="A93" s="1"/>
  <c r="A182" i="81"/>
  <c r="D322" i="83"/>
  <c r="D323" s="1"/>
  <c r="AQ172" i="81"/>
  <c r="E195" s="1"/>
  <c r="T227" i="82"/>
  <c r="D275" i="81"/>
  <c r="AQ218" i="85"/>
  <c r="F241" s="1"/>
  <c r="F240"/>
  <c r="AH179" i="81"/>
  <c r="AA179"/>
  <c r="C179"/>
  <c r="F241"/>
  <c r="Y329"/>
  <c r="D230" i="85"/>
  <c r="D231" s="1"/>
  <c r="E229"/>
  <c r="C181" i="82"/>
  <c r="A92" i="84"/>
  <c r="A93" s="1"/>
  <c r="Y329" i="80"/>
  <c r="D275"/>
  <c r="T225" i="77"/>
  <c r="AE282" i="79"/>
  <c r="AK282" s="1"/>
  <c r="AK329" s="1"/>
  <c r="AE282" i="77"/>
  <c r="AK282" s="1"/>
  <c r="AK329" s="1"/>
  <c r="F240" i="78"/>
  <c r="AQ218"/>
  <c r="F241" s="1"/>
  <c r="D231" i="79"/>
  <c r="A229" i="80"/>
  <c r="A275" s="1"/>
  <c r="A321" s="1"/>
  <c r="AE282" i="78"/>
  <c r="AK282" s="1"/>
  <c r="A182" i="77"/>
  <c r="A93" i="80"/>
  <c r="A94" s="1"/>
  <c r="B280" i="77"/>
  <c r="C280" s="1"/>
  <c r="A92"/>
  <c r="A93" s="1"/>
  <c r="A139" s="1"/>
  <c r="A231" s="1"/>
  <c r="A277" s="1"/>
  <c r="A323" s="1"/>
  <c r="A137"/>
  <c r="D230" i="75"/>
  <c r="E230" s="1"/>
  <c r="E229"/>
  <c r="Y329" i="76"/>
  <c r="D321" i="75"/>
  <c r="AE282" i="74"/>
  <c r="AE329" s="1"/>
  <c r="A182"/>
  <c r="D230"/>
  <c r="D231" s="1"/>
  <c r="A92"/>
  <c r="A138" s="1"/>
  <c r="A184" s="1"/>
  <c r="A137"/>
  <c r="A229" s="1"/>
  <c r="A275" s="1"/>
  <c r="A321" s="1"/>
  <c r="A138" i="85"/>
  <c r="A184" s="1"/>
  <c r="D276" i="82"/>
  <c r="A93" i="81"/>
  <c r="A94" s="1"/>
  <c r="A95" s="1"/>
  <c r="A96" s="1"/>
  <c r="A97" s="1"/>
  <c r="AE329" i="82"/>
  <c r="D276" i="81"/>
  <c r="D277" s="1"/>
  <c r="D278" s="1"/>
  <c r="D279" s="1"/>
  <c r="D280" s="1"/>
  <c r="E229" i="84"/>
  <c r="A229" i="81"/>
  <c r="A275" s="1"/>
  <c r="A321" s="1"/>
  <c r="E231" i="82"/>
  <c r="A138" i="84"/>
  <c r="A184" s="1"/>
  <c r="AX218" i="85"/>
  <c r="F242" s="1"/>
  <c r="D322"/>
  <c r="AK282" i="84"/>
  <c r="AQ282" s="1"/>
  <c r="E229" i="81"/>
  <c r="C280"/>
  <c r="AE329" i="83"/>
  <c r="A229"/>
  <c r="A275" s="1"/>
  <c r="A321" s="1"/>
  <c r="A229" i="77"/>
  <c r="A275" s="1"/>
  <c r="A321" s="1"/>
  <c r="A183"/>
  <c r="A139" i="80"/>
  <c r="A231" s="1"/>
  <c r="A277" s="1"/>
  <c r="A323" s="1"/>
  <c r="D323" i="79"/>
  <c r="AE329" i="77"/>
  <c r="B326"/>
  <c r="C326" s="1"/>
  <c r="AX218" i="78"/>
  <c r="F242" s="1"/>
  <c r="AE329" i="79"/>
  <c r="D276" i="80"/>
  <c r="E231" i="79"/>
  <c r="D232"/>
  <c r="E232" s="1"/>
  <c r="A138" i="77"/>
  <c r="A230" s="1"/>
  <c r="A276" s="1"/>
  <c r="A322" s="1"/>
  <c r="D231" i="75"/>
  <c r="E231" s="1"/>
  <c r="D322"/>
  <c r="D323" s="1"/>
  <c r="A93" i="74"/>
  <c r="A94" s="1"/>
  <c r="A140" s="1"/>
  <c r="A186" s="1"/>
  <c r="AK282"/>
  <c r="AQ282" s="1"/>
  <c r="AQ329" s="1"/>
  <c r="A183"/>
  <c r="E230"/>
  <c r="A139" i="81"/>
  <c r="A185" s="1"/>
  <c r="D277" i="82"/>
  <c r="AK329" i="84"/>
  <c r="D323" i="85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E230" i="81"/>
  <c r="E230" i="84"/>
  <c r="A230" i="85"/>
  <c r="A276" s="1"/>
  <c r="A322" s="1"/>
  <c r="D324" i="83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233" i="79"/>
  <c r="D234" s="1"/>
  <c r="D235" s="1"/>
  <c r="A184" i="77"/>
  <c r="A185" i="80"/>
  <c r="BE218" i="78"/>
  <c r="BL218" s="1"/>
  <c r="F244" s="1"/>
  <c r="D277" i="79"/>
  <c r="D277" i="80"/>
  <c r="AQ282" i="77"/>
  <c r="AQ329" s="1"/>
  <c r="D324" i="79"/>
  <c r="D232" i="75"/>
  <c r="D233" s="1"/>
  <c r="D234" s="1"/>
  <c r="A139" i="74"/>
  <c r="A231" s="1"/>
  <c r="AK329"/>
  <c r="A230"/>
  <c r="A276" s="1"/>
  <c r="A322" s="1"/>
  <c r="D325" i="8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E231"/>
  <c r="A231"/>
  <c r="A277" s="1"/>
  <c r="A323" s="1"/>
  <c r="D186" i="82"/>
  <c r="D187" s="1"/>
  <c r="D232" i="84"/>
  <c r="E232" s="1"/>
  <c r="D279" i="86"/>
  <c r="A140" i="81"/>
  <c r="A186" s="1"/>
  <c r="D278" i="82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25" i="79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A185" i="77"/>
  <c r="D278" i="79"/>
  <c r="D278" i="80"/>
  <c r="D279" s="1"/>
  <c r="E233" i="79"/>
  <c r="D325" i="78"/>
  <c r="E232" i="75"/>
  <c r="D324"/>
  <c r="A277" i="74"/>
  <c r="A323" s="1"/>
  <c r="A185"/>
  <c r="A95"/>
  <c r="A96" s="1"/>
  <c r="A142" s="1"/>
  <c r="D233" i="81"/>
  <c r="E233" s="1"/>
  <c r="D325" i="86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A141" i="81"/>
  <c r="A187" s="1"/>
  <c r="D233" i="84"/>
  <c r="E233" s="1"/>
  <c r="D280" i="86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26" i="78"/>
  <c r="D279" i="79"/>
  <c r="D236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E234"/>
  <c r="D325" i="75"/>
  <c r="E233"/>
  <c r="D187"/>
  <c r="A232" i="74"/>
  <c r="A278" s="1"/>
  <c r="A324" s="1"/>
  <c r="A142" i="81"/>
  <c r="A188" s="1"/>
  <c r="A233"/>
  <c r="A279" s="1"/>
  <c r="A325" s="1"/>
  <c r="D188" i="82"/>
  <c r="D234" i="81"/>
  <c r="E234" s="1"/>
  <c r="D280" i="77"/>
  <c r="D327" i="78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280" i="80"/>
  <c r="D280" i="79"/>
  <c r="D188" i="75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E234"/>
  <c r="D326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A97" i="74"/>
  <c r="A98" s="1"/>
  <c r="D235" i="8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189" i="82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81" i="8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A143"/>
  <c r="A98"/>
  <c r="A144" s="1"/>
  <c r="D281" i="79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281" i="80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281" i="77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189" i="75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A235" i="81"/>
  <c r="A281" s="1"/>
  <c r="A327" s="1"/>
  <c r="A189"/>
  <c r="CG219" i="76"/>
  <c r="BZ220"/>
  <c r="BZ221" s="1"/>
  <c r="BS220"/>
  <c r="BS221" s="1"/>
  <c r="BS219"/>
  <c r="BZ219"/>
  <c r="CN220"/>
  <c r="CN221" s="1"/>
  <c r="CN219"/>
  <c r="CU220"/>
  <c r="CU221" s="1"/>
  <c r="CU219"/>
  <c r="DB220"/>
  <c r="DB221" s="1"/>
  <c r="DB219"/>
  <c r="B188" i="74"/>
  <c r="C133" i="78"/>
  <c r="B179"/>
  <c r="B225"/>
  <c r="B179" i="75"/>
  <c r="B225"/>
  <c r="C133"/>
  <c r="C133" i="86"/>
  <c r="B179"/>
  <c r="B225"/>
  <c r="B179" i="74"/>
  <c r="B225"/>
  <c r="C133"/>
  <c r="C133" i="85"/>
  <c r="B179"/>
  <c r="B225"/>
  <c r="B225" i="84"/>
  <c r="B179"/>
  <c r="C133"/>
  <c r="B225" i="80"/>
  <c r="C133"/>
  <c r="B179"/>
  <c r="B226" i="75"/>
  <c r="C134"/>
  <c r="B180"/>
  <c r="B226" i="85"/>
  <c r="C134"/>
  <c r="B180"/>
  <c r="B180" i="74"/>
  <c r="B226"/>
  <c r="C134"/>
  <c r="C134" i="84"/>
  <c r="B226"/>
  <c r="B180"/>
  <c r="C134" i="80"/>
  <c r="B180"/>
  <c r="B226"/>
  <c r="C134" i="86"/>
  <c r="B180"/>
  <c r="B226"/>
  <c r="C135" i="76"/>
  <c r="B181"/>
  <c r="B227"/>
  <c r="B181" i="85"/>
  <c r="B227"/>
  <c r="C135"/>
  <c r="B181" i="84"/>
  <c r="B227"/>
  <c r="C135"/>
  <c r="B181" i="75"/>
  <c r="B227"/>
  <c r="C135"/>
  <c r="C135" i="86"/>
  <c r="B181"/>
  <c r="B227"/>
  <c r="B227" i="74"/>
  <c r="C135"/>
  <c r="B181"/>
  <c r="B227" i="80"/>
  <c r="C135"/>
  <c r="B181"/>
  <c r="B228" i="75"/>
  <c r="B182"/>
  <c r="C136"/>
  <c r="B229" i="78"/>
  <c r="C137"/>
  <c r="B183"/>
  <c r="C136" i="80"/>
  <c r="B182"/>
  <c r="B228"/>
  <c r="B182" i="84"/>
  <c r="B228"/>
  <c r="C136"/>
  <c r="C136" i="77"/>
  <c r="B228"/>
  <c r="B182"/>
  <c r="B228" i="74"/>
  <c r="C136"/>
  <c r="B182"/>
  <c r="B228" i="76"/>
  <c r="B182"/>
  <c r="C136"/>
  <c r="B228" i="82"/>
  <c r="B182"/>
  <c r="C136"/>
  <c r="C136" i="86"/>
  <c r="B182"/>
  <c r="B228"/>
  <c r="B182" i="81"/>
  <c r="B228"/>
  <c r="C136"/>
  <c r="B182" i="85"/>
  <c r="B228"/>
  <c r="C136"/>
  <c r="B183" i="81"/>
  <c r="B229"/>
  <c r="C137"/>
  <c r="B183" i="85"/>
  <c r="B229"/>
  <c r="C137"/>
  <c r="C137" i="76"/>
  <c r="B229"/>
  <c r="B183"/>
  <c r="C137" i="80"/>
  <c r="B183"/>
  <c r="B229"/>
  <c r="B183" i="84"/>
  <c r="B229"/>
  <c r="C137"/>
  <c r="B230" i="78"/>
  <c r="C138"/>
  <c r="B184"/>
  <c r="B183" i="75"/>
  <c r="B229"/>
  <c r="C137"/>
  <c r="C137" i="83"/>
  <c r="B183"/>
  <c r="B229"/>
  <c r="B183" i="77"/>
  <c r="B229"/>
  <c r="C137"/>
  <c r="C137" i="74"/>
  <c r="B183"/>
  <c r="B229"/>
  <c r="B229" i="82"/>
  <c r="C137"/>
  <c r="B183"/>
  <c r="C137" i="86"/>
  <c r="B183"/>
  <c r="B229"/>
  <c r="B230" i="74"/>
  <c r="C138"/>
  <c r="B184"/>
  <c r="B230" i="82"/>
  <c r="C138"/>
  <c r="B184"/>
  <c r="B184" i="86"/>
  <c r="B230"/>
  <c r="C138"/>
  <c r="C139" i="78"/>
  <c r="B185"/>
  <c r="B231"/>
  <c r="B184" i="81"/>
  <c r="C138"/>
  <c r="B230"/>
  <c r="C138" i="85"/>
  <c r="B184"/>
  <c r="B230"/>
  <c r="C138" i="77"/>
  <c r="B184"/>
  <c r="B230"/>
  <c r="C138" i="76"/>
  <c r="B184"/>
  <c r="B230"/>
  <c r="B184" i="80"/>
  <c r="C138"/>
  <c r="B230"/>
  <c r="C138" i="84"/>
  <c r="B230"/>
  <c r="B184"/>
  <c r="C138" i="75"/>
  <c r="B230"/>
  <c r="B184"/>
  <c r="B230" i="83"/>
  <c r="C138"/>
  <c r="B184"/>
  <c r="C140" i="78"/>
  <c r="B186"/>
  <c r="B232"/>
  <c r="B185" i="75"/>
  <c r="B231"/>
  <c r="C139"/>
  <c r="B185" i="83"/>
  <c r="C139"/>
  <c r="B231"/>
  <c r="B185" i="77"/>
  <c r="C139"/>
  <c r="B231"/>
  <c r="C139" i="74"/>
  <c r="B185"/>
  <c r="B231"/>
  <c r="C139" i="82"/>
  <c r="B231"/>
  <c r="B185"/>
  <c r="B185" i="86"/>
  <c r="C139"/>
  <c r="B231"/>
  <c r="B185" i="81"/>
  <c r="C139"/>
  <c r="B231"/>
  <c r="B185" i="85"/>
  <c r="C139"/>
  <c r="B231"/>
  <c r="C139" i="76"/>
  <c r="B185"/>
  <c r="B231"/>
  <c r="B231" i="80"/>
  <c r="C139"/>
  <c r="B185"/>
  <c r="B231" i="84"/>
  <c r="C139"/>
  <c r="B185"/>
  <c r="B186" i="75"/>
  <c r="B232"/>
  <c r="C140"/>
  <c r="C140" i="79"/>
  <c r="B186"/>
  <c r="B232"/>
  <c r="C140" i="83"/>
  <c r="B186"/>
  <c r="B232"/>
  <c r="C140" i="74"/>
  <c r="B186"/>
  <c r="B232"/>
  <c r="C140" i="82"/>
  <c r="B232"/>
  <c r="B186"/>
  <c r="B186" i="86"/>
  <c r="B232"/>
  <c r="C140"/>
  <c r="C45" i="68"/>
  <c r="F45"/>
  <c r="E45"/>
  <c r="D45"/>
  <c r="F46"/>
  <c r="E46"/>
  <c r="C46"/>
  <c r="D46"/>
  <c r="B186" i="77"/>
  <c r="B232"/>
  <c r="C140"/>
  <c r="B232" i="81"/>
  <c r="C140"/>
  <c r="B186"/>
  <c r="B186" i="85"/>
  <c r="C140"/>
  <c r="B232"/>
  <c r="E41" i="68"/>
  <c r="F41"/>
  <c r="D41"/>
  <c r="C41"/>
  <c r="B233" i="78"/>
  <c r="B187"/>
  <c r="C141"/>
  <c r="B186" i="76"/>
  <c r="B232"/>
  <c r="C140"/>
  <c r="B232" i="80"/>
  <c r="C140"/>
  <c r="B186"/>
  <c r="C140" i="84"/>
  <c r="B186"/>
  <c r="B232"/>
  <c r="E78" i="74"/>
  <c r="B141"/>
  <c r="E79"/>
  <c r="E79" i="82"/>
  <c r="E78"/>
  <c r="B141"/>
  <c r="E79" i="85"/>
  <c r="B141"/>
  <c r="E78"/>
  <c r="E79" i="78"/>
  <c r="E78"/>
  <c r="B142"/>
  <c r="B141" i="76"/>
  <c r="B141" i="79"/>
  <c r="B141" i="84"/>
  <c r="E79"/>
  <c r="E78"/>
  <c r="E79" i="77"/>
  <c r="E78"/>
  <c r="B141"/>
  <c r="E78" i="75"/>
  <c r="B141"/>
  <c r="E79"/>
  <c r="B141" i="81"/>
  <c r="E78"/>
  <c r="E79"/>
  <c r="E79" i="86"/>
  <c r="B141"/>
  <c r="E78"/>
  <c r="B141" i="80"/>
  <c r="E79"/>
  <c r="E78"/>
  <c r="B141" i="83"/>
  <c r="C188" i="74"/>
  <c r="T188"/>
  <c r="M188"/>
  <c r="AA225" i="78"/>
  <c r="AV225"/>
  <c r="BJ225"/>
  <c r="AH225"/>
  <c r="C225"/>
  <c r="M225"/>
  <c r="AO225"/>
  <c r="BC225"/>
  <c r="B271"/>
  <c r="T225"/>
  <c r="G127"/>
  <c r="F130" s="1"/>
  <c r="G126"/>
  <c r="F129" s="1"/>
  <c r="M179"/>
  <c r="T179"/>
  <c r="C179"/>
  <c r="C179" i="80"/>
  <c r="M179"/>
  <c r="C179" i="84"/>
  <c r="M179"/>
  <c r="T179"/>
  <c r="T179" i="86"/>
  <c r="C179"/>
  <c r="M179"/>
  <c r="C179" i="75"/>
  <c r="M179"/>
  <c r="T179"/>
  <c r="C225" i="86"/>
  <c r="AA225"/>
  <c r="M225"/>
  <c r="B271"/>
  <c r="T225"/>
  <c r="C225" i="75"/>
  <c r="B271"/>
  <c r="M225"/>
  <c r="C225" i="80"/>
  <c r="B271"/>
  <c r="M225"/>
  <c r="T225"/>
  <c r="AA179" i="85"/>
  <c r="AH179"/>
  <c r="AO179"/>
  <c r="M179"/>
  <c r="C179"/>
  <c r="T179"/>
  <c r="C179" i="74"/>
  <c r="M179"/>
  <c r="T179"/>
  <c r="C225" i="84"/>
  <c r="M225"/>
  <c r="B271"/>
  <c r="T225"/>
  <c r="AA225" i="85"/>
  <c r="AH225"/>
  <c r="C225"/>
  <c r="M225"/>
  <c r="AO225"/>
  <c r="AV225"/>
  <c r="B271"/>
  <c r="T225"/>
  <c r="C225" i="74"/>
  <c r="M225"/>
  <c r="B271"/>
  <c r="T225"/>
  <c r="T180" i="86"/>
  <c r="C180"/>
  <c r="M180"/>
  <c r="C180" i="80"/>
  <c r="M180"/>
  <c r="B272" i="75"/>
  <c r="C226"/>
  <c r="M226"/>
  <c r="C226" i="86"/>
  <c r="M226"/>
  <c r="T226"/>
  <c r="B272"/>
  <c r="AA226"/>
  <c r="T226" i="80"/>
  <c r="M226"/>
  <c r="B272"/>
  <c r="C226"/>
  <c r="AO180" i="85"/>
  <c r="M180"/>
  <c r="C180"/>
  <c r="T180"/>
  <c r="AA180"/>
  <c r="AH180"/>
  <c r="T226" i="84"/>
  <c r="B272"/>
  <c r="C226"/>
  <c r="M226"/>
  <c r="M180" i="74"/>
  <c r="C180"/>
  <c r="T180"/>
  <c r="M180" i="75"/>
  <c r="C180"/>
  <c r="T180"/>
  <c r="M180" i="84"/>
  <c r="C180"/>
  <c r="T180"/>
  <c r="C226" i="74"/>
  <c r="M226"/>
  <c r="B272"/>
  <c r="T226"/>
  <c r="AH226" i="85"/>
  <c r="AA226"/>
  <c r="B272"/>
  <c r="AO226"/>
  <c r="T226"/>
  <c r="C226"/>
  <c r="M226"/>
  <c r="AV226"/>
  <c r="T227" i="74"/>
  <c r="C227"/>
  <c r="B273"/>
  <c r="M227"/>
  <c r="M227" i="84"/>
  <c r="B273"/>
  <c r="T227"/>
  <c r="C227"/>
  <c r="M181" i="80"/>
  <c r="C181"/>
  <c r="T181" i="85"/>
  <c r="AO181"/>
  <c r="C181"/>
  <c r="AA181"/>
  <c r="AH181"/>
  <c r="M181"/>
  <c r="M181" i="74"/>
  <c r="C181"/>
  <c r="T181"/>
  <c r="T181" i="86"/>
  <c r="C181"/>
  <c r="M181"/>
  <c r="T181" i="75"/>
  <c r="C181"/>
  <c r="M181"/>
  <c r="C227" i="85"/>
  <c r="AA227"/>
  <c r="B273"/>
  <c r="T227"/>
  <c r="AO227"/>
  <c r="AV227"/>
  <c r="AH227"/>
  <c r="M227"/>
  <c r="M181" i="76"/>
  <c r="C181"/>
  <c r="T181"/>
  <c r="B273" i="80"/>
  <c r="T227"/>
  <c r="M227"/>
  <c r="C227"/>
  <c r="T227" i="86"/>
  <c r="C227"/>
  <c r="AA227"/>
  <c r="M227"/>
  <c r="B273"/>
  <c r="M227" i="75"/>
  <c r="B273"/>
  <c r="C227"/>
  <c r="M181" i="84"/>
  <c r="C181"/>
  <c r="T181"/>
  <c r="M227" i="76"/>
  <c r="B273"/>
  <c r="C227"/>
  <c r="T227"/>
  <c r="M182" i="86"/>
  <c r="C182"/>
  <c r="T182"/>
  <c r="C228" i="82"/>
  <c r="T228"/>
  <c r="B274"/>
  <c r="M228"/>
  <c r="T182" i="76"/>
  <c r="C182"/>
  <c r="M182"/>
  <c r="T228" i="74"/>
  <c r="C228"/>
  <c r="M228"/>
  <c r="B274"/>
  <c r="C182" i="80"/>
  <c r="M182"/>
  <c r="C182" i="75"/>
  <c r="T182"/>
  <c r="M182"/>
  <c r="AA182" i="85"/>
  <c r="AH182"/>
  <c r="M182"/>
  <c r="T182"/>
  <c r="AO182"/>
  <c r="C182"/>
  <c r="M228" i="86"/>
  <c r="AA228"/>
  <c r="T228"/>
  <c r="C228"/>
  <c r="B274"/>
  <c r="T182" i="82"/>
  <c r="C182"/>
  <c r="AA182"/>
  <c r="AH182"/>
  <c r="M182"/>
  <c r="T228" i="80"/>
  <c r="C228"/>
  <c r="M228"/>
  <c r="B274"/>
  <c r="AH228" i="85"/>
  <c r="AA228"/>
  <c r="T228"/>
  <c r="M228"/>
  <c r="B274"/>
  <c r="C228"/>
  <c r="AO228"/>
  <c r="AV228"/>
  <c r="M182" i="81"/>
  <c r="T182"/>
  <c r="C182"/>
  <c r="AO182"/>
  <c r="AA182"/>
  <c r="AH182"/>
  <c r="M182" i="74"/>
  <c r="T182"/>
  <c r="C182"/>
  <c r="B274" i="77"/>
  <c r="M228"/>
  <c r="C228"/>
  <c r="T228"/>
  <c r="C182" i="84"/>
  <c r="M182"/>
  <c r="T182"/>
  <c r="T183" i="78"/>
  <c r="C183"/>
  <c r="M183"/>
  <c r="M229"/>
  <c r="C229"/>
  <c r="AA229"/>
  <c r="AO229"/>
  <c r="AH229"/>
  <c r="B275"/>
  <c r="T229"/>
  <c r="AV229"/>
  <c r="BC229"/>
  <c r="BJ229"/>
  <c r="C228" i="81"/>
  <c r="AV228"/>
  <c r="AH228"/>
  <c r="M228"/>
  <c r="B274"/>
  <c r="AO228"/>
  <c r="AA228"/>
  <c r="T228"/>
  <c r="C228" i="76"/>
  <c r="T228"/>
  <c r="B274"/>
  <c r="M228"/>
  <c r="M182" i="77"/>
  <c r="C182"/>
  <c r="B274" i="84"/>
  <c r="T228"/>
  <c r="M228"/>
  <c r="C228"/>
  <c r="C228" i="75"/>
  <c r="M228"/>
  <c r="B274"/>
  <c r="C183" i="86"/>
  <c r="T183"/>
  <c r="M183"/>
  <c r="T229" i="82"/>
  <c r="B275"/>
  <c r="C229"/>
  <c r="M229"/>
  <c r="C229" i="75"/>
  <c r="B275"/>
  <c r="M229"/>
  <c r="B275" i="80"/>
  <c r="M229"/>
  <c r="T229"/>
  <c r="C229"/>
  <c r="T183" i="76"/>
  <c r="M183"/>
  <c r="C183"/>
  <c r="T229" i="81"/>
  <c r="AA229"/>
  <c r="AO229"/>
  <c r="AV229"/>
  <c r="M229"/>
  <c r="C229"/>
  <c r="B275"/>
  <c r="AH229"/>
  <c r="T229" i="86"/>
  <c r="B275"/>
  <c r="M229"/>
  <c r="AA229"/>
  <c r="C229"/>
  <c r="M183" i="83"/>
  <c r="T183"/>
  <c r="C183"/>
  <c r="T183" i="84"/>
  <c r="M183"/>
  <c r="C183"/>
  <c r="M183" i="82"/>
  <c r="T183"/>
  <c r="C183"/>
  <c r="AA183"/>
  <c r="AH183"/>
  <c r="T183" i="74"/>
  <c r="M183"/>
  <c r="C183"/>
  <c r="C183" i="77"/>
  <c r="M183"/>
  <c r="C229" i="83"/>
  <c r="B275"/>
  <c r="M229"/>
  <c r="M184" i="78"/>
  <c r="C184"/>
  <c r="T184"/>
  <c r="B275" i="84"/>
  <c r="M229"/>
  <c r="C229"/>
  <c r="T229"/>
  <c r="AA183" i="85"/>
  <c r="AH183"/>
  <c r="M183"/>
  <c r="AO183"/>
  <c r="T183"/>
  <c r="C183"/>
  <c r="T229" i="74"/>
  <c r="C229"/>
  <c r="B275"/>
  <c r="M229"/>
  <c r="B275" i="77"/>
  <c r="T229"/>
  <c r="M229"/>
  <c r="C229"/>
  <c r="C183" i="75"/>
  <c r="T183"/>
  <c r="M183"/>
  <c r="AA230" i="78"/>
  <c r="AH230"/>
  <c r="BC230"/>
  <c r="B276"/>
  <c r="M230"/>
  <c r="AO230"/>
  <c r="AV230"/>
  <c r="T230"/>
  <c r="BJ230"/>
  <c r="C230"/>
  <c r="M183" i="80"/>
  <c r="C183"/>
  <c r="B275" i="76"/>
  <c r="M229"/>
  <c r="C229"/>
  <c r="T229"/>
  <c r="AA229" i="85"/>
  <c r="AO229"/>
  <c r="C229"/>
  <c r="AH229"/>
  <c r="T229"/>
  <c r="B275"/>
  <c r="M229"/>
  <c r="AV229"/>
  <c r="AH183" i="81"/>
  <c r="M183"/>
  <c r="T183"/>
  <c r="C183"/>
  <c r="AA183"/>
  <c r="AO183"/>
  <c r="M230" i="75"/>
  <c r="C230"/>
  <c r="B276"/>
  <c r="M184" i="84"/>
  <c r="T184"/>
  <c r="C184"/>
  <c r="M184" i="77"/>
  <c r="C184"/>
  <c r="AH230" i="85"/>
  <c r="AA230"/>
  <c r="AV230"/>
  <c r="T230"/>
  <c r="B276"/>
  <c r="C230"/>
  <c r="AO230"/>
  <c r="M230"/>
  <c r="T230" i="74"/>
  <c r="B276"/>
  <c r="M230"/>
  <c r="C230"/>
  <c r="T184" i="75"/>
  <c r="C184"/>
  <c r="M184"/>
  <c r="T230" i="80"/>
  <c r="C230"/>
  <c r="B276"/>
  <c r="M230"/>
  <c r="C230" i="76"/>
  <c r="T230"/>
  <c r="B276"/>
  <c r="M230"/>
  <c r="T230" i="77"/>
  <c r="C230"/>
  <c r="B276"/>
  <c r="M230"/>
  <c r="C230" i="81"/>
  <c r="AO230"/>
  <c r="AV230"/>
  <c r="AA230"/>
  <c r="T230"/>
  <c r="B276"/>
  <c r="M230"/>
  <c r="AH230"/>
  <c r="C185" i="78"/>
  <c r="T185"/>
  <c r="M185"/>
  <c r="T184" i="82"/>
  <c r="AA184"/>
  <c r="AH184"/>
  <c r="M184"/>
  <c r="C184"/>
  <c r="C184" i="83"/>
  <c r="T184"/>
  <c r="M184"/>
  <c r="M231" i="78"/>
  <c r="T231"/>
  <c r="AV231"/>
  <c r="B277"/>
  <c r="C231"/>
  <c r="AA231"/>
  <c r="BJ231"/>
  <c r="AH231"/>
  <c r="AO231"/>
  <c r="BC231"/>
  <c r="C184" i="86"/>
  <c r="M184"/>
  <c r="T184"/>
  <c r="M184" i="74"/>
  <c r="C184"/>
  <c r="T184"/>
  <c r="C230" i="83"/>
  <c r="B276"/>
  <c r="M230"/>
  <c r="B276" i="84"/>
  <c r="M230"/>
  <c r="T230"/>
  <c r="C230"/>
  <c r="C184" i="80"/>
  <c r="M184"/>
  <c r="M184" i="76"/>
  <c r="C184"/>
  <c r="T184"/>
  <c r="C184" i="85"/>
  <c r="T184"/>
  <c r="AA184"/>
  <c r="M184"/>
  <c r="AH184"/>
  <c r="AO184"/>
  <c r="T184" i="81"/>
  <c r="AA184"/>
  <c r="AO184"/>
  <c r="AH184"/>
  <c r="M184"/>
  <c r="C184"/>
  <c r="B276" i="86"/>
  <c r="C230"/>
  <c r="M230"/>
  <c r="T230"/>
  <c r="AA230"/>
  <c r="T230" i="82"/>
  <c r="B276"/>
  <c r="C230"/>
  <c r="M230"/>
  <c r="M185" i="84"/>
  <c r="C185"/>
  <c r="T185"/>
  <c r="M185" i="76"/>
  <c r="C185"/>
  <c r="T185"/>
  <c r="M185" i="81"/>
  <c r="C185"/>
  <c r="T185"/>
  <c r="AA185"/>
  <c r="AH185"/>
  <c r="AO185"/>
  <c r="M185" i="86"/>
  <c r="C185"/>
  <c r="T185"/>
  <c r="B277" i="74"/>
  <c r="C231"/>
  <c r="M231"/>
  <c r="T231"/>
  <c r="C231" i="75"/>
  <c r="B277"/>
  <c r="M231"/>
  <c r="C185" i="80"/>
  <c r="M185"/>
  <c r="T231" i="76"/>
  <c r="B277"/>
  <c r="C231"/>
  <c r="M231"/>
  <c r="AA231" i="85"/>
  <c r="AV231"/>
  <c r="AH231"/>
  <c r="C231"/>
  <c r="AO231"/>
  <c r="B277"/>
  <c r="T231"/>
  <c r="M231"/>
  <c r="T231" i="77"/>
  <c r="B277"/>
  <c r="M231"/>
  <c r="C231"/>
  <c r="B278" i="78"/>
  <c r="AO232"/>
  <c r="T232"/>
  <c r="AV232"/>
  <c r="BC232"/>
  <c r="BJ232"/>
  <c r="C232"/>
  <c r="AH232"/>
  <c r="AA232"/>
  <c r="M232"/>
  <c r="B277" i="84"/>
  <c r="T231"/>
  <c r="M231"/>
  <c r="C231"/>
  <c r="M231" i="81"/>
  <c r="AH231"/>
  <c r="AO231"/>
  <c r="AA231"/>
  <c r="T231"/>
  <c r="AV231"/>
  <c r="B277"/>
  <c r="C231"/>
  <c r="T231" i="86"/>
  <c r="B277"/>
  <c r="M231"/>
  <c r="AA231"/>
  <c r="C231"/>
  <c r="T231" i="82"/>
  <c r="M231"/>
  <c r="B277"/>
  <c r="C231"/>
  <c r="M231" i="80"/>
  <c r="B277"/>
  <c r="C231"/>
  <c r="T231"/>
  <c r="T185" i="85"/>
  <c r="AO185"/>
  <c r="AA185"/>
  <c r="AH185"/>
  <c r="M185"/>
  <c r="C185"/>
  <c r="M185" i="82"/>
  <c r="C185"/>
  <c r="T185"/>
  <c r="AH185"/>
  <c r="AA185"/>
  <c r="T185" i="74"/>
  <c r="M185"/>
  <c r="C185"/>
  <c r="C185" i="77"/>
  <c r="M185"/>
  <c r="C231" i="83"/>
  <c r="B277"/>
  <c r="M231"/>
  <c r="M185"/>
  <c r="C185"/>
  <c r="T185"/>
  <c r="C185" i="75"/>
  <c r="T185"/>
  <c r="M185"/>
  <c r="C186" i="78"/>
  <c r="T186"/>
  <c r="M186"/>
  <c r="T232" i="84"/>
  <c r="C232"/>
  <c r="B278"/>
  <c r="M232"/>
  <c r="M186" i="76"/>
  <c r="C186"/>
  <c r="T186"/>
  <c r="M232" i="85"/>
  <c r="AH232"/>
  <c r="AA232"/>
  <c r="B278"/>
  <c r="AO232"/>
  <c r="AV232"/>
  <c r="T232"/>
  <c r="C232"/>
  <c r="T186" i="81"/>
  <c r="AO186"/>
  <c r="AA186"/>
  <c r="AH186"/>
  <c r="M186"/>
  <c r="C186"/>
  <c r="C232" i="77"/>
  <c r="M232"/>
  <c r="B278"/>
  <c r="T232"/>
  <c r="C186" i="86"/>
  <c r="T186"/>
  <c r="M186"/>
  <c r="B278" i="82"/>
  <c r="M232"/>
  <c r="T232"/>
  <c r="C232"/>
  <c r="T186" i="79"/>
  <c r="M186"/>
  <c r="C186"/>
  <c r="M186" i="75"/>
  <c r="C186"/>
  <c r="T186"/>
  <c r="C186" i="80"/>
  <c r="M186"/>
  <c r="M232" i="76"/>
  <c r="B278"/>
  <c r="C232"/>
  <c r="T232"/>
  <c r="AA233" i="78"/>
  <c r="AO233"/>
  <c r="AH233"/>
  <c r="M233"/>
  <c r="T233"/>
  <c r="AV233"/>
  <c r="B279"/>
  <c r="C233"/>
  <c r="BC233"/>
  <c r="BJ233"/>
  <c r="B278" i="81"/>
  <c r="AH232"/>
  <c r="AV232"/>
  <c r="AO232"/>
  <c r="C232"/>
  <c r="M232"/>
  <c r="AA232"/>
  <c r="T232"/>
  <c r="B278" i="86"/>
  <c r="M232"/>
  <c r="AA232"/>
  <c r="T232"/>
  <c r="C232"/>
  <c r="M186" i="74"/>
  <c r="C186"/>
  <c r="T186"/>
  <c r="T186" i="83"/>
  <c r="M186"/>
  <c r="C186"/>
  <c r="M232" i="79"/>
  <c r="B278"/>
  <c r="T232"/>
  <c r="C232"/>
  <c r="M232" i="75"/>
  <c r="C232"/>
  <c r="B278"/>
  <c r="C187" i="78"/>
  <c r="T187"/>
  <c r="M187"/>
  <c r="T186" i="85"/>
  <c r="AH186"/>
  <c r="M186"/>
  <c r="AO186"/>
  <c r="C186"/>
  <c r="AA186"/>
  <c r="AA186" i="82"/>
  <c r="AH186"/>
  <c r="M186"/>
  <c r="C186"/>
  <c r="T186"/>
  <c r="C232" i="74"/>
  <c r="B278"/>
  <c r="T232"/>
  <c r="M232"/>
  <c r="C232" i="83"/>
  <c r="M232"/>
  <c r="B278"/>
  <c r="C186" i="84"/>
  <c r="M186"/>
  <c r="T186"/>
  <c r="B278" i="80"/>
  <c r="T232"/>
  <c r="C232"/>
  <c r="M232"/>
  <c r="M186" i="77"/>
  <c r="C186"/>
  <c r="B187" i="83"/>
  <c r="C141"/>
  <c r="B233"/>
  <c r="B187" i="80"/>
  <c r="B233"/>
  <c r="C141"/>
  <c r="C141" i="86"/>
  <c r="B187"/>
  <c r="B233"/>
  <c r="B233" i="81"/>
  <c r="C141"/>
  <c r="B187"/>
  <c r="C141" i="77"/>
  <c r="B233"/>
  <c r="B187"/>
  <c r="C17" i="79"/>
  <c r="C18"/>
  <c r="I91" i="78"/>
  <c r="B116"/>
  <c r="B112"/>
  <c r="B108"/>
  <c r="B104"/>
  <c r="B100"/>
  <c r="I96"/>
  <c r="I89"/>
  <c r="I117"/>
  <c r="C45" s="1"/>
  <c r="I115"/>
  <c r="C43" s="1"/>
  <c r="I113"/>
  <c r="C41" s="1"/>
  <c r="I111"/>
  <c r="C39" s="1"/>
  <c r="I109"/>
  <c r="C37" s="1"/>
  <c r="I107"/>
  <c r="C35" s="1"/>
  <c r="I105"/>
  <c r="C33" s="1"/>
  <c r="I103"/>
  <c r="C31" s="1"/>
  <c r="I101"/>
  <c r="C29" s="1"/>
  <c r="I99"/>
  <c r="C27" s="1"/>
  <c r="I97"/>
  <c r="C25" s="1"/>
  <c r="I95"/>
  <c r="B117"/>
  <c r="B113"/>
  <c r="B109"/>
  <c r="B105"/>
  <c r="B101"/>
  <c r="B97"/>
  <c r="I93"/>
  <c r="I118"/>
  <c r="C46" s="1"/>
  <c r="I116"/>
  <c r="C44" s="1"/>
  <c r="I114"/>
  <c r="C42" s="1"/>
  <c r="I112"/>
  <c r="C40" s="1"/>
  <c r="I110"/>
  <c r="C38" s="1"/>
  <c r="I108"/>
  <c r="C36" s="1"/>
  <c r="I106"/>
  <c r="C34" s="1"/>
  <c r="I104"/>
  <c r="C32" s="1"/>
  <c r="I102"/>
  <c r="C30" s="1"/>
  <c r="I100"/>
  <c r="C28" s="1"/>
  <c r="I98"/>
  <c r="C26" s="1"/>
  <c r="I94"/>
  <c r="I87"/>
  <c r="B115"/>
  <c r="B111"/>
  <c r="B107"/>
  <c r="B103"/>
  <c r="B99"/>
  <c r="I92"/>
  <c r="B110"/>
  <c r="I88"/>
  <c r="B114"/>
  <c r="B98"/>
  <c r="B118"/>
  <c r="B102"/>
  <c r="I90"/>
  <c r="B106"/>
  <c r="B233" i="75"/>
  <c r="C141"/>
  <c r="B187"/>
  <c r="B118" i="80"/>
  <c r="B114"/>
  <c r="B110"/>
  <c r="B106"/>
  <c r="B102"/>
  <c r="B98"/>
  <c r="I88"/>
  <c r="I90"/>
  <c r="I87"/>
  <c r="B115"/>
  <c r="B111"/>
  <c r="B107"/>
  <c r="B103"/>
  <c r="B99"/>
  <c r="I92"/>
  <c r="I118"/>
  <c r="C46" s="1"/>
  <c r="I116"/>
  <c r="C44" s="1"/>
  <c r="I114"/>
  <c r="C42" s="1"/>
  <c r="I112"/>
  <c r="C40" s="1"/>
  <c r="I110"/>
  <c r="C38" s="1"/>
  <c r="I108"/>
  <c r="C36" s="1"/>
  <c r="I106"/>
  <c r="C34" s="1"/>
  <c r="I104"/>
  <c r="C32" s="1"/>
  <c r="I102"/>
  <c r="C30" s="1"/>
  <c r="I100"/>
  <c r="C28" s="1"/>
  <c r="I98"/>
  <c r="C26" s="1"/>
  <c r="I94"/>
  <c r="I91"/>
  <c r="B116"/>
  <c r="B112"/>
  <c r="B108"/>
  <c r="B104"/>
  <c r="B100"/>
  <c r="I96"/>
  <c r="I89"/>
  <c r="I95"/>
  <c r="B117"/>
  <c r="B113"/>
  <c r="B109"/>
  <c r="B105"/>
  <c r="B101"/>
  <c r="B97"/>
  <c r="I93"/>
  <c r="I117"/>
  <c r="C45" s="1"/>
  <c r="I115"/>
  <c r="C43"/>
  <c r="I113"/>
  <c r="C41" s="1"/>
  <c r="I111"/>
  <c r="C39" s="1"/>
  <c r="I109"/>
  <c r="C37" s="1"/>
  <c r="I107"/>
  <c r="C35" s="1"/>
  <c r="I105"/>
  <c r="C33"/>
  <c r="I103"/>
  <c r="C31" s="1"/>
  <c r="I101"/>
  <c r="C29"/>
  <c r="I99"/>
  <c r="C27" s="1"/>
  <c r="I97"/>
  <c r="C25" s="1"/>
  <c r="B118" i="86"/>
  <c r="B114"/>
  <c r="B110"/>
  <c r="B106"/>
  <c r="B102"/>
  <c r="B98"/>
  <c r="I88"/>
  <c r="I90"/>
  <c r="B115"/>
  <c r="B111"/>
  <c r="B107"/>
  <c r="B103"/>
  <c r="B99"/>
  <c r="I92"/>
  <c r="I118"/>
  <c r="C46" s="1"/>
  <c r="I116"/>
  <c r="C44" s="1"/>
  <c r="I114"/>
  <c r="C42" s="1"/>
  <c r="I112"/>
  <c r="C40" s="1"/>
  <c r="I110"/>
  <c r="C38" s="1"/>
  <c r="I108"/>
  <c r="C36" s="1"/>
  <c r="I106"/>
  <c r="C34" s="1"/>
  <c r="I104"/>
  <c r="C32" s="1"/>
  <c r="I102"/>
  <c r="C30" s="1"/>
  <c r="I100"/>
  <c r="C28" s="1"/>
  <c r="I98"/>
  <c r="C26" s="1"/>
  <c r="I94"/>
  <c r="I87"/>
  <c r="B117"/>
  <c r="B113"/>
  <c r="B109"/>
  <c r="B105"/>
  <c r="B101"/>
  <c r="B97"/>
  <c r="I93"/>
  <c r="I117"/>
  <c r="C45" s="1"/>
  <c r="I115"/>
  <c r="C43" s="1"/>
  <c r="I113"/>
  <c r="C41" s="1"/>
  <c r="I111"/>
  <c r="C39" s="1"/>
  <c r="I109"/>
  <c r="C37" s="1"/>
  <c r="I107"/>
  <c r="C35" s="1"/>
  <c r="I105"/>
  <c r="C33" s="1"/>
  <c r="I103"/>
  <c r="C31" s="1"/>
  <c r="I101"/>
  <c r="C29" s="1"/>
  <c r="I99"/>
  <c r="C27" s="1"/>
  <c r="I97"/>
  <c r="C25" s="1"/>
  <c r="I91"/>
  <c r="B116"/>
  <c r="B100"/>
  <c r="B104"/>
  <c r="B108"/>
  <c r="I89"/>
  <c r="I95"/>
  <c r="B112"/>
  <c r="I96"/>
  <c r="I118" i="81"/>
  <c r="C46" s="1"/>
  <c r="I116"/>
  <c r="C44"/>
  <c r="I114"/>
  <c r="C42" s="1"/>
  <c r="I112"/>
  <c r="C40" s="1"/>
  <c r="I110"/>
  <c r="C38" s="1"/>
  <c r="I108"/>
  <c r="C36" s="1"/>
  <c r="I106"/>
  <c r="C34" s="1"/>
  <c r="I104"/>
  <c r="C32"/>
  <c r="I102"/>
  <c r="C30" s="1"/>
  <c r="I100"/>
  <c r="C28"/>
  <c r="I98"/>
  <c r="C26" s="1"/>
  <c r="I94"/>
  <c r="I87"/>
  <c r="B115"/>
  <c r="B111"/>
  <c r="B107"/>
  <c r="B103"/>
  <c r="B99"/>
  <c r="I92"/>
  <c r="I89"/>
  <c r="I91"/>
  <c r="B116"/>
  <c r="B112"/>
  <c r="B108"/>
  <c r="B104"/>
  <c r="B100"/>
  <c r="I96"/>
  <c r="I90"/>
  <c r="B118"/>
  <c r="B114"/>
  <c r="B110"/>
  <c r="B106"/>
  <c r="B102"/>
  <c r="B98"/>
  <c r="I88"/>
  <c r="I115"/>
  <c r="C43" s="1"/>
  <c r="I107"/>
  <c r="C35" s="1"/>
  <c r="I99"/>
  <c r="C27" s="1"/>
  <c r="B113"/>
  <c r="B97"/>
  <c r="I117"/>
  <c r="C45" s="1"/>
  <c r="I109"/>
  <c r="C37" s="1"/>
  <c r="I101"/>
  <c r="C29"/>
  <c r="B117"/>
  <c r="B101"/>
  <c r="I93"/>
  <c r="I111"/>
  <c r="C39" s="1"/>
  <c r="I103"/>
  <c r="C31" s="1"/>
  <c r="I95"/>
  <c r="B105"/>
  <c r="I113"/>
  <c r="C41" s="1"/>
  <c r="I105"/>
  <c r="C33" s="1"/>
  <c r="I97"/>
  <c r="C25" s="1"/>
  <c r="B109"/>
  <c r="I95" i="75"/>
  <c r="B117"/>
  <c r="B113"/>
  <c r="B109"/>
  <c r="B105"/>
  <c r="B101"/>
  <c r="B97"/>
  <c r="I93"/>
  <c r="I117"/>
  <c r="C45" s="1"/>
  <c r="I115"/>
  <c r="C43" s="1"/>
  <c r="I113"/>
  <c r="C41" s="1"/>
  <c r="I111"/>
  <c r="C39" s="1"/>
  <c r="I109"/>
  <c r="C37" s="1"/>
  <c r="I107"/>
  <c r="C35" s="1"/>
  <c r="I105"/>
  <c r="C33" s="1"/>
  <c r="I103"/>
  <c r="C31" s="1"/>
  <c r="I101"/>
  <c r="C29" s="1"/>
  <c r="I99"/>
  <c r="C27" s="1"/>
  <c r="I97"/>
  <c r="C25" s="1"/>
  <c r="B118"/>
  <c r="B114"/>
  <c r="B110"/>
  <c r="B106"/>
  <c r="B102"/>
  <c r="B98"/>
  <c r="I88"/>
  <c r="I90"/>
  <c r="I87"/>
  <c r="B115"/>
  <c r="B111"/>
  <c r="B107"/>
  <c r="B103"/>
  <c r="B99"/>
  <c r="I92"/>
  <c r="I118"/>
  <c r="C46" s="1"/>
  <c r="I116"/>
  <c r="C44" s="1"/>
  <c r="I114"/>
  <c r="C42" s="1"/>
  <c r="I112"/>
  <c r="C40" s="1"/>
  <c r="I110"/>
  <c r="C38" s="1"/>
  <c r="I108"/>
  <c r="C36" s="1"/>
  <c r="I106"/>
  <c r="C34" s="1"/>
  <c r="I104"/>
  <c r="C32" s="1"/>
  <c r="I102"/>
  <c r="C30" s="1"/>
  <c r="I100"/>
  <c r="C28" s="1"/>
  <c r="I98"/>
  <c r="C26" s="1"/>
  <c r="I94"/>
  <c r="I91"/>
  <c r="B116"/>
  <c r="B112"/>
  <c r="B108"/>
  <c r="B104"/>
  <c r="B100"/>
  <c r="I96"/>
  <c r="I89"/>
  <c r="I118" i="84"/>
  <c r="C46" s="1"/>
  <c r="I116"/>
  <c r="C44"/>
  <c r="I114"/>
  <c r="C42" s="1"/>
  <c r="I112"/>
  <c r="C40" s="1"/>
  <c r="I110"/>
  <c r="C38" s="1"/>
  <c r="I108"/>
  <c r="C36"/>
  <c r="I106"/>
  <c r="C34" s="1"/>
  <c r="I104"/>
  <c r="C32" s="1"/>
  <c r="I102"/>
  <c r="C30" s="1"/>
  <c r="I100"/>
  <c r="C28"/>
  <c r="I98"/>
  <c r="C26" s="1"/>
  <c r="I94"/>
  <c r="I87"/>
  <c r="B115"/>
  <c r="B111"/>
  <c r="B107"/>
  <c r="B103"/>
  <c r="B99"/>
  <c r="I92"/>
  <c r="I89"/>
  <c r="I91"/>
  <c r="B116"/>
  <c r="B112"/>
  <c r="B108"/>
  <c r="B104"/>
  <c r="B100"/>
  <c r="I96"/>
  <c r="I90"/>
  <c r="B118"/>
  <c r="B114"/>
  <c r="B110"/>
  <c r="B106"/>
  <c r="B102"/>
  <c r="B98"/>
  <c r="I88"/>
  <c r="I113"/>
  <c r="C41" s="1"/>
  <c r="I105"/>
  <c r="C33" s="1"/>
  <c r="I97"/>
  <c r="C25" s="1"/>
  <c r="B109"/>
  <c r="I115"/>
  <c r="C43" s="1"/>
  <c r="I107"/>
  <c r="C35" s="1"/>
  <c r="I99"/>
  <c r="C27" s="1"/>
  <c r="B113"/>
  <c r="B97"/>
  <c r="I117"/>
  <c r="C45" s="1"/>
  <c r="I109"/>
  <c r="C37" s="1"/>
  <c r="I101"/>
  <c r="C29" s="1"/>
  <c r="B117"/>
  <c r="B101"/>
  <c r="I93"/>
  <c r="I111"/>
  <c r="C39" s="1"/>
  <c r="I103"/>
  <c r="C31" s="1"/>
  <c r="I95"/>
  <c r="B105"/>
  <c r="B233" i="79"/>
  <c r="B187"/>
  <c r="C141"/>
  <c r="C141" i="76"/>
  <c r="B187"/>
  <c r="B233"/>
  <c r="C142" i="78"/>
  <c r="B188"/>
  <c r="B234"/>
  <c r="C141" i="85"/>
  <c r="B233"/>
  <c r="B187"/>
  <c r="I93" i="74"/>
  <c r="I117"/>
  <c r="C45" s="1"/>
  <c r="I115"/>
  <c r="C43" s="1"/>
  <c r="I113"/>
  <c r="C41" s="1"/>
  <c r="I111"/>
  <c r="C39" s="1"/>
  <c r="I109"/>
  <c r="C37" s="1"/>
  <c r="I107"/>
  <c r="C35" s="1"/>
  <c r="I105"/>
  <c r="C33" s="1"/>
  <c r="I103"/>
  <c r="C31" s="1"/>
  <c r="I101"/>
  <c r="C29" s="1"/>
  <c r="I99"/>
  <c r="C27" s="1"/>
  <c r="I97"/>
  <c r="C25" s="1"/>
  <c r="I95"/>
  <c r="B117"/>
  <c r="B113"/>
  <c r="B109"/>
  <c r="B105"/>
  <c r="B101"/>
  <c r="B97"/>
  <c r="I90"/>
  <c r="B118"/>
  <c r="B114"/>
  <c r="B110"/>
  <c r="B106"/>
  <c r="B102"/>
  <c r="B98"/>
  <c r="I88"/>
  <c r="I118"/>
  <c r="C46" s="1"/>
  <c r="I116"/>
  <c r="C44" s="1"/>
  <c r="I114"/>
  <c r="C42" s="1"/>
  <c r="I112"/>
  <c r="C40" s="1"/>
  <c r="I110"/>
  <c r="C38" s="1"/>
  <c r="I108"/>
  <c r="C36" s="1"/>
  <c r="I106"/>
  <c r="C34" s="1"/>
  <c r="I104"/>
  <c r="C32" s="1"/>
  <c r="I102"/>
  <c r="C30" s="1"/>
  <c r="I100"/>
  <c r="C28" s="1"/>
  <c r="I98"/>
  <c r="C26" s="1"/>
  <c r="I94"/>
  <c r="I87"/>
  <c r="B115"/>
  <c r="B111"/>
  <c r="B107"/>
  <c r="B103"/>
  <c r="B99"/>
  <c r="I92"/>
  <c r="I89"/>
  <c r="I91"/>
  <c r="B116"/>
  <c r="B112"/>
  <c r="B108"/>
  <c r="B104"/>
  <c r="B100"/>
  <c r="I96"/>
  <c r="I91" i="85"/>
  <c r="B116"/>
  <c r="B112"/>
  <c r="B108"/>
  <c r="B104"/>
  <c r="B100"/>
  <c r="I96"/>
  <c r="I89"/>
  <c r="I95"/>
  <c r="B117"/>
  <c r="B113"/>
  <c r="B109"/>
  <c r="B105"/>
  <c r="B101"/>
  <c r="B97"/>
  <c r="I93"/>
  <c r="I117"/>
  <c r="C45" s="1"/>
  <c r="I115"/>
  <c r="C43" s="1"/>
  <c r="I113"/>
  <c r="C41" s="1"/>
  <c r="I111"/>
  <c r="C39" s="1"/>
  <c r="I109"/>
  <c r="C37" s="1"/>
  <c r="I107"/>
  <c r="C35" s="1"/>
  <c r="I105"/>
  <c r="C33" s="1"/>
  <c r="I103"/>
  <c r="C31" s="1"/>
  <c r="I101"/>
  <c r="C29" s="1"/>
  <c r="I99"/>
  <c r="C27" s="1"/>
  <c r="I97"/>
  <c r="C25" s="1"/>
  <c r="I87"/>
  <c r="B115"/>
  <c r="B111"/>
  <c r="B107"/>
  <c r="B103"/>
  <c r="B99"/>
  <c r="I92"/>
  <c r="I118"/>
  <c r="C46" s="1"/>
  <c r="I116"/>
  <c r="C44" s="1"/>
  <c r="I114"/>
  <c r="C42" s="1"/>
  <c r="I112"/>
  <c r="C40" s="1"/>
  <c r="I110"/>
  <c r="C38" s="1"/>
  <c r="I108"/>
  <c r="C36" s="1"/>
  <c r="I106"/>
  <c r="C34" s="1"/>
  <c r="I104"/>
  <c r="C32" s="1"/>
  <c r="I102"/>
  <c r="C30" s="1"/>
  <c r="I100"/>
  <c r="C28" s="1"/>
  <c r="I98"/>
  <c r="C26" s="1"/>
  <c r="I94"/>
  <c r="B106"/>
  <c r="B110"/>
  <c r="I88"/>
  <c r="I90"/>
  <c r="B114"/>
  <c r="B98"/>
  <c r="B118"/>
  <c r="B102"/>
  <c r="I91" i="82"/>
  <c r="B116"/>
  <c r="B112"/>
  <c r="B108"/>
  <c r="B104"/>
  <c r="B100"/>
  <c r="I96"/>
  <c r="I89"/>
  <c r="I117"/>
  <c r="C45" s="1"/>
  <c r="I115"/>
  <c r="C43" s="1"/>
  <c r="I113"/>
  <c r="C41" s="1"/>
  <c r="I111"/>
  <c r="C39" s="1"/>
  <c r="I109"/>
  <c r="C37" s="1"/>
  <c r="I107"/>
  <c r="C35" s="1"/>
  <c r="I105"/>
  <c r="C33" s="1"/>
  <c r="I103"/>
  <c r="C31" s="1"/>
  <c r="I101"/>
  <c r="C29" s="1"/>
  <c r="I99"/>
  <c r="C27" s="1"/>
  <c r="I97"/>
  <c r="C25" s="1"/>
  <c r="I95"/>
  <c r="B117"/>
  <c r="B113"/>
  <c r="B109"/>
  <c r="B105"/>
  <c r="B101"/>
  <c r="B97"/>
  <c r="I93"/>
  <c r="I118"/>
  <c r="C46" s="1"/>
  <c r="I116"/>
  <c r="C44" s="1"/>
  <c r="I114"/>
  <c r="C42" s="1"/>
  <c r="I112"/>
  <c r="C40" s="1"/>
  <c r="I110"/>
  <c r="C38" s="1"/>
  <c r="I108"/>
  <c r="C36" s="1"/>
  <c r="I106"/>
  <c r="C34" s="1"/>
  <c r="I104"/>
  <c r="C32" s="1"/>
  <c r="I102"/>
  <c r="C30" s="1"/>
  <c r="I100"/>
  <c r="C28" s="1"/>
  <c r="I98"/>
  <c r="C26" s="1"/>
  <c r="I94"/>
  <c r="I87"/>
  <c r="B115"/>
  <c r="B111"/>
  <c r="B107"/>
  <c r="B103"/>
  <c r="B99"/>
  <c r="I92"/>
  <c r="B110"/>
  <c r="I88"/>
  <c r="B114"/>
  <c r="B98"/>
  <c r="B118"/>
  <c r="B102"/>
  <c r="I90"/>
  <c r="B106"/>
  <c r="C17" i="83"/>
  <c r="I90" i="77"/>
  <c r="B118"/>
  <c r="I118"/>
  <c r="C46" s="1"/>
  <c r="I116"/>
  <c r="C44" s="1"/>
  <c r="I114"/>
  <c r="C42" s="1"/>
  <c r="I112"/>
  <c r="C40" s="1"/>
  <c r="I110"/>
  <c r="C38" s="1"/>
  <c r="I108"/>
  <c r="C36" s="1"/>
  <c r="I106"/>
  <c r="C34" s="1"/>
  <c r="I104"/>
  <c r="C32" s="1"/>
  <c r="I102"/>
  <c r="C30" s="1"/>
  <c r="I100"/>
  <c r="C28" s="1"/>
  <c r="I98"/>
  <c r="C26" s="1"/>
  <c r="I94"/>
  <c r="I87"/>
  <c r="I117"/>
  <c r="C45" s="1"/>
  <c r="I115"/>
  <c r="C43" s="1"/>
  <c r="I113"/>
  <c r="C41" s="1"/>
  <c r="I111"/>
  <c r="C39" s="1"/>
  <c r="I109"/>
  <c r="C37" s="1"/>
  <c r="I107"/>
  <c r="C35" s="1"/>
  <c r="I105"/>
  <c r="C33" s="1"/>
  <c r="I103"/>
  <c r="C31" s="1"/>
  <c r="I101"/>
  <c r="C29" s="1"/>
  <c r="I99"/>
  <c r="C27" s="1"/>
  <c r="I97"/>
  <c r="C25" s="1"/>
  <c r="I95"/>
  <c r="B117"/>
  <c r="B115"/>
  <c r="B111"/>
  <c r="B107"/>
  <c r="B103"/>
  <c r="B99"/>
  <c r="I92"/>
  <c r="B116"/>
  <c r="B112"/>
  <c r="B108"/>
  <c r="B104"/>
  <c r="B100"/>
  <c r="I96"/>
  <c r="I89"/>
  <c r="I91"/>
  <c r="B113"/>
  <c r="B109"/>
  <c r="B105"/>
  <c r="B101"/>
  <c r="B97"/>
  <c r="I93"/>
  <c r="B114"/>
  <c r="B110"/>
  <c r="B106"/>
  <c r="B102"/>
  <c r="B98"/>
  <c r="I88"/>
  <c r="B187" i="84"/>
  <c r="B233"/>
  <c r="C141"/>
  <c r="C141" i="82"/>
  <c r="B187"/>
  <c r="B233"/>
  <c r="C141" i="74"/>
  <c r="B187"/>
  <c r="B233"/>
  <c r="B162" i="78"/>
  <c r="I136"/>
  <c r="I157"/>
  <c r="D39" s="1"/>
  <c r="I39" s="1"/>
  <c r="B149"/>
  <c r="I144"/>
  <c r="D26" s="1"/>
  <c r="I26" s="1"/>
  <c r="I160"/>
  <c r="D42" s="1"/>
  <c r="I42" s="1"/>
  <c r="F42" i="68"/>
  <c r="B152" i="78"/>
  <c r="I139"/>
  <c r="I155"/>
  <c r="D37" s="1"/>
  <c r="I37" s="1"/>
  <c r="E42" i="68"/>
  <c r="B147" i="78"/>
  <c r="B163"/>
  <c r="I146"/>
  <c r="D28" s="1"/>
  <c r="I28" s="1"/>
  <c r="I162"/>
  <c r="D44" s="1"/>
  <c r="I44" s="1"/>
  <c r="B154"/>
  <c r="I138"/>
  <c r="I153"/>
  <c r="D35" s="1"/>
  <c r="I35" s="1"/>
  <c r="B145"/>
  <c r="B161"/>
  <c r="I135"/>
  <c r="I156"/>
  <c r="D38" s="1"/>
  <c r="I38" s="1"/>
  <c r="B148"/>
  <c r="B164"/>
  <c r="I133"/>
  <c r="I151"/>
  <c r="D33" s="1"/>
  <c r="I33" s="1"/>
  <c r="B143"/>
  <c r="B159"/>
  <c r="I140"/>
  <c r="I158"/>
  <c r="D40" s="1"/>
  <c r="I40" s="1"/>
  <c r="B150"/>
  <c r="I149"/>
  <c r="D31" s="1"/>
  <c r="I31" s="1"/>
  <c r="I141"/>
  <c r="B157"/>
  <c r="I134"/>
  <c r="I152"/>
  <c r="D34" s="1"/>
  <c r="I34" s="1"/>
  <c r="B144"/>
  <c r="B160"/>
  <c r="I147"/>
  <c r="D29"/>
  <c r="I29" s="1"/>
  <c r="I163"/>
  <c r="D45" s="1"/>
  <c r="I45" s="1"/>
  <c r="B155"/>
  <c r="I137"/>
  <c r="I154"/>
  <c r="D36" s="1"/>
  <c r="I36" s="1"/>
  <c r="B146"/>
  <c r="I145"/>
  <c r="D27"/>
  <c r="I27" s="1"/>
  <c r="C42" i="68"/>
  <c r="I161" i="78"/>
  <c r="D43" s="1"/>
  <c r="I43" s="1"/>
  <c r="B153"/>
  <c r="I148"/>
  <c r="D30" s="1"/>
  <c r="I30" s="1"/>
  <c r="I164"/>
  <c r="D46" s="1"/>
  <c r="I46" s="1"/>
  <c r="B156"/>
  <c r="I143"/>
  <c r="D25" s="1"/>
  <c r="I25" s="1"/>
  <c r="I159"/>
  <c r="D41" s="1"/>
  <c r="I41" s="1"/>
  <c r="B151"/>
  <c r="I150"/>
  <c r="D32" s="1"/>
  <c r="I32" s="1"/>
  <c r="D42" i="68"/>
  <c r="I142" i="78"/>
  <c r="B158"/>
  <c r="G174"/>
  <c r="F177"/>
  <c r="G173"/>
  <c r="F176" s="1"/>
  <c r="W173"/>
  <c r="V176" s="1"/>
  <c r="W174"/>
  <c r="V177" s="1"/>
  <c r="P173"/>
  <c r="O176" s="1"/>
  <c r="P174"/>
  <c r="O177" s="1"/>
  <c r="C271"/>
  <c r="B317"/>
  <c r="C317" s="1"/>
  <c r="B317" i="86"/>
  <c r="C317" s="1"/>
  <c r="C271"/>
  <c r="B317" i="74"/>
  <c r="C317" s="1"/>
  <c r="C271"/>
  <c r="C271" i="85"/>
  <c r="B317"/>
  <c r="C317" s="1"/>
  <c r="B317" i="84"/>
  <c r="C317" s="1"/>
  <c r="C271"/>
  <c r="B317" i="80"/>
  <c r="C317" s="1"/>
  <c r="C271"/>
  <c r="C271" i="75"/>
  <c r="B317"/>
  <c r="C317" s="1"/>
  <c r="C272" i="84"/>
  <c r="B318"/>
  <c r="C318" s="1"/>
  <c r="B318" i="74"/>
  <c r="C318" s="1"/>
  <c r="C272"/>
  <c r="B318" i="75"/>
  <c r="C318"/>
  <c r="C272"/>
  <c r="B318" i="80"/>
  <c r="C318" s="1"/>
  <c r="C272"/>
  <c r="B318" i="85"/>
  <c r="C318" s="1"/>
  <c r="C272"/>
  <c r="C272" i="86"/>
  <c r="B318"/>
  <c r="C318" s="1"/>
  <c r="B319"/>
  <c r="C319" s="1"/>
  <c r="C273"/>
  <c r="C273" i="85"/>
  <c r="B319"/>
  <c r="C319" s="1"/>
  <c r="B319" i="84"/>
  <c r="C319" s="1"/>
  <c r="C273"/>
  <c r="C273" i="76"/>
  <c r="B319"/>
  <c r="C319" s="1"/>
  <c r="B319" i="74"/>
  <c r="C319" s="1"/>
  <c r="C273"/>
  <c r="B319" i="75"/>
  <c r="C319" s="1"/>
  <c r="C273"/>
  <c r="B319" i="80"/>
  <c r="C319"/>
  <c r="C273"/>
  <c r="C274" i="84"/>
  <c r="B320"/>
  <c r="C320"/>
  <c r="C274" i="81"/>
  <c r="B320"/>
  <c r="C320" s="1"/>
  <c r="B321" i="78"/>
  <c r="C321" s="1"/>
  <c r="C275"/>
  <c r="C274" i="86"/>
  <c r="B320"/>
  <c r="C320" s="1"/>
  <c r="C274" i="74"/>
  <c r="B320"/>
  <c r="C320" s="1"/>
  <c r="C274" i="77"/>
  <c r="B320"/>
  <c r="C320" s="1"/>
  <c r="B320" i="85"/>
  <c r="C320" s="1"/>
  <c r="C274"/>
  <c r="B320" i="82"/>
  <c r="C320"/>
  <c r="C274"/>
  <c r="C274" i="75"/>
  <c r="B320"/>
  <c r="C320"/>
  <c r="C274" i="76"/>
  <c r="B320"/>
  <c r="C320" s="1"/>
  <c r="C274" i="80"/>
  <c r="B320"/>
  <c r="C320" s="1"/>
  <c r="C275" i="74"/>
  <c r="B321"/>
  <c r="C321" s="1"/>
  <c r="C275" i="76"/>
  <c r="B321"/>
  <c r="C321" s="1"/>
  <c r="B321" i="84"/>
  <c r="C321" s="1"/>
  <c r="C275"/>
  <c r="B321" i="80"/>
  <c r="C321" s="1"/>
  <c r="C275"/>
  <c r="C275" i="85"/>
  <c r="B321"/>
  <c r="C321" s="1"/>
  <c r="B321" i="82"/>
  <c r="C321" s="1"/>
  <c r="C275"/>
  <c r="C276" i="78"/>
  <c r="B322"/>
  <c r="C322" s="1"/>
  <c r="B321" i="77"/>
  <c r="C321" s="1"/>
  <c r="C275"/>
  <c r="C275" i="83"/>
  <c r="B321"/>
  <c r="C321" s="1"/>
  <c r="C275" i="86"/>
  <c r="B321"/>
  <c r="C321" s="1"/>
  <c r="B321" i="81"/>
  <c r="C321"/>
  <c r="C275"/>
  <c r="B321" i="75"/>
  <c r="C321" s="1"/>
  <c r="C275"/>
  <c r="C276" i="83"/>
  <c r="B322"/>
  <c r="C322" s="1"/>
  <c r="C276" i="81"/>
  <c r="B322"/>
  <c r="C322"/>
  <c r="B322" i="80"/>
  <c r="C322" s="1"/>
  <c r="C276"/>
  <c r="C276" i="85"/>
  <c r="B322"/>
  <c r="C322" s="1"/>
  <c r="C276" i="75"/>
  <c r="B322"/>
  <c r="C322" s="1"/>
  <c r="B323" i="78"/>
  <c r="C323" s="1"/>
  <c r="C277"/>
  <c r="C276" i="82"/>
  <c r="B322"/>
  <c r="C322" s="1"/>
  <c r="B322" i="86"/>
  <c r="C322" s="1"/>
  <c r="C276"/>
  <c r="C276" i="84"/>
  <c r="B322"/>
  <c r="C322" s="1"/>
  <c r="C276" i="77"/>
  <c r="B322"/>
  <c r="C322" s="1"/>
  <c r="C276" i="76"/>
  <c r="B322"/>
  <c r="C322"/>
  <c r="C276" i="74"/>
  <c r="B322"/>
  <c r="C322" s="1"/>
  <c r="C277" i="84"/>
  <c r="B323"/>
  <c r="C323" s="1"/>
  <c r="C277" i="77"/>
  <c r="B323"/>
  <c r="C323" s="1"/>
  <c r="C277" i="80"/>
  <c r="B323"/>
  <c r="C323" s="1"/>
  <c r="C278" i="78"/>
  <c r="B324"/>
  <c r="C324" s="1"/>
  <c r="B323" i="85"/>
  <c r="C323" s="1"/>
  <c r="C277"/>
  <c r="B323" i="76"/>
  <c r="C323"/>
  <c r="C277"/>
  <c r="C277" i="74"/>
  <c r="B323"/>
  <c r="C323"/>
  <c r="B323" i="83"/>
  <c r="C323" s="1"/>
  <c r="C277"/>
  <c r="B323" i="82"/>
  <c r="C323" s="1"/>
  <c r="C277"/>
  <c r="C277" i="81"/>
  <c r="B323"/>
  <c r="C323" s="1"/>
  <c r="C277" i="86"/>
  <c r="B323"/>
  <c r="C323" s="1"/>
  <c r="B323" i="75"/>
  <c r="C277"/>
  <c r="C278" i="86"/>
  <c r="B324"/>
  <c r="C324" s="1"/>
  <c r="B324" i="80"/>
  <c r="C324" s="1"/>
  <c r="C278"/>
  <c r="C278" i="74"/>
  <c r="B324"/>
  <c r="C324" s="1"/>
  <c r="C278" i="76"/>
  <c r="B324"/>
  <c r="C324" s="1"/>
  <c r="C278" i="85"/>
  <c r="B324"/>
  <c r="C324" s="1"/>
  <c r="C278" i="75"/>
  <c r="B324"/>
  <c r="C278" i="81"/>
  <c r="B324"/>
  <c r="C324" s="1"/>
  <c r="C279" i="78"/>
  <c r="B325"/>
  <c r="C325" s="1"/>
  <c r="C278" i="77"/>
  <c r="B324"/>
  <c r="C324" s="1"/>
  <c r="B324" i="84"/>
  <c r="C324" s="1"/>
  <c r="C278"/>
  <c r="C278" i="83"/>
  <c r="B324"/>
  <c r="C324" s="1"/>
  <c r="C278" i="79"/>
  <c r="B324"/>
  <c r="C278" i="82"/>
  <c r="B324"/>
  <c r="C324" s="1"/>
  <c r="T187"/>
  <c r="AA187"/>
  <c r="AH187"/>
  <c r="M187"/>
  <c r="C187"/>
  <c r="K89" i="77"/>
  <c r="C17"/>
  <c r="J89"/>
  <c r="C18"/>
  <c r="J90"/>
  <c r="K90"/>
  <c r="J90" i="82"/>
  <c r="K90"/>
  <c r="C18"/>
  <c r="J91"/>
  <c r="C19"/>
  <c r="K91"/>
  <c r="C24" i="85"/>
  <c r="K96"/>
  <c r="J96"/>
  <c r="C19" i="74"/>
  <c r="K91"/>
  <c r="J91"/>
  <c r="I75"/>
  <c r="F81" s="1"/>
  <c r="C48" s="1"/>
  <c r="J87"/>
  <c r="C15"/>
  <c r="K87"/>
  <c r="J90"/>
  <c r="K90"/>
  <c r="C18"/>
  <c r="T233" i="85"/>
  <c r="AO233"/>
  <c r="M233"/>
  <c r="AH233"/>
  <c r="AA233"/>
  <c r="B279"/>
  <c r="C233"/>
  <c r="AV233"/>
  <c r="C234" i="78"/>
  <c r="AA234"/>
  <c r="AH234"/>
  <c r="T234"/>
  <c r="B280"/>
  <c r="M234"/>
  <c r="AO234"/>
  <c r="AV234"/>
  <c r="BC234"/>
  <c r="BJ234"/>
  <c r="M233" i="79"/>
  <c r="C233"/>
  <c r="T233"/>
  <c r="B279"/>
  <c r="J88" i="84"/>
  <c r="K88"/>
  <c r="C16"/>
  <c r="K96"/>
  <c r="J96"/>
  <c r="C24"/>
  <c r="J92"/>
  <c r="K92"/>
  <c r="C20"/>
  <c r="J96" i="75"/>
  <c r="C24"/>
  <c r="K96"/>
  <c r="J95"/>
  <c r="C23"/>
  <c r="K95"/>
  <c r="K88" i="81"/>
  <c r="C16"/>
  <c r="J88"/>
  <c r="C24"/>
  <c r="J96"/>
  <c r="K96"/>
  <c r="K92"/>
  <c r="J92"/>
  <c r="C20"/>
  <c r="J93" i="80"/>
  <c r="K93"/>
  <c r="C21"/>
  <c r="K89"/>
  <c r="C17"/>
  <c r="J89"/>
  <c r="K94"/>
  <c r="J94"/>
  <c r="C22"/>
  <c r="C20"/>
  <c r="J92"/>
  <c r="K92"/>
  <c r="J88"/>
  <c r="K88"/>
  <c r="C16"/>
  <c r="J90" i="78"/>
  <c r="K90"/>
  <c r="C18"/>
  <c r="C19"/>
  <c r="J91"/>
  <c r="K91"/>
  <c r="AA233" i="86"/>
  <c r="T233"/>
  <c r="C233"/>
  <c r="B279"/>
  <c r="M233"/>
  <c r="T187" i="83"/>
  <c r="M187"/>
  <c r="C187"/>
  <c r="C187" i="74"/>
  <c r="T187"/>
  <c r="M187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B279" i="82"/>
  <c r="M233"/>
  <c r="C233"/>
  <c r="T233"/>
  <c r="K88" i="77"/>
  <c r="J88"/>
  <c r="C16"/>
  <c r="J91"/>
  <c r="K91"/>
  <c r="C19"/>
  <c r="J92"/>
  <c r="K92"/>
  <c r="C20"/>
  <c r="K94"/>
  <c r="C22"/>
  <c r="J94"/>
  <c r="J92" i="82"/>
  <c r="K92"/>
  <c r="C20"/>
  <c r="I75" i="85"/>
  <c r="F81" s="1"/>
  <c r="C48" s="1"/>
  <c r="J87"/>
  <c r="C15"/>
  <c r="K87"/>
  <c r="K93"/>
  <c r="J93"/>
  <c r="C21"/>
  <c r="J89"/>
  <c r="C17"/>
  <c r="K89"/>
  <c r="J95" i="74"/>
  <c r="C23"/>
  <c r="K95"/>
  <c r="J93"/>
  <c r="K93"/>
  <c r="C21"/>
  <c r="C187" i="85"/>
  <c r="T187"/>
  <c r="AH187"/>
  <c r="AA187"/>
  <c r="M187"/>
  <c r="AO187"/>
  <c r="T187" i="79"/>
  <c r="M187"/>
  <c r="C187"/>
  <c r="C18" i="84"/>
  <c r="K90"/>
  <c r="J90"/>
  <c r="K89"/>
  <c r="C17"/>
  <c r="J89"/>
  <c r="J94"/>
  <c r="K94"/>
  <c r="C22"/>
  <c r="C17" i="75"/>
  <c r="J89"/>
  <c r="K89"/>
  <c r="J94"/>
  <c r="K94"/>
  <c r="C22"/>
  <c r="C20"/>
  <c r="J92"/>
  <c r="K92"/>
  <c r="J88"/>
  <c r="K88"/>
  <c r="C16"/>
  <c r="J90" i="81"/>
  <c r="K90"/>
  <c r="C18"/>
  <c r="J89"/>
  <c r="K89"/>
  <c r="C17"/>
  <c r="K94"/>
  <c r="J94"/>
  <c r="C22"/>
  <c r="C24" i="86"/>
  <c r="K96"/>
  <c r="J96"/>
  <c r="J91"/>
  <c r="C19"/>
  <c r="K91"/>
  <c r="K93"/>
  <c r="C21"/>
  <c r="J93"/>
  <c r="C22"/>
  <c r="K94"/>
  <c r="J94"/>
  <c r="J92"/>
  <c r="K92"/>
  <c r="C20"/>
  <c r="C23" i="80"/>
  <c r="J95"/>
  <c r="K95"/>
  <c r="J91"/>
  <c r="K91"/>
  <c r="C19"/>
  <c r="C18"/>
  <c r="J90"/>
  <c r="K90"/>
  <c r="M233" i="75"/>
  <c r="B279"/>
  <c r="C233"/>
  <c r="J92" i="78"/>
  <c r="K92"/>
  <c r="C20"/>
  <c r="C19" i="79"/>
  <c r="C15"/>
  <c r="B279" i="77"/>
  <c r="M233"/>
  <c r="C233"/>
  <c r="T233"/>
  <c r="AA187" i="81"/>
  <c r="AH187"/>
  <c r="T187"/>
  <c r="C187"/>
  <c r="M187"/>
  <c r="AO187"/>
  <c r="C187" i="80"/>
  <c r="M187"/>
  <c r="B279" i="74"/>
  <c r="C233"/>
  <c r="M233"/>
  <c r="T233"/>
  <c r="T187" i="84"/>
  <c r="M187"/>
  <c r="C187"/>
  <c r="K95" i="77"/>
  <c r="C23"/>
  <c r="J95"/>
  <c r="C15"/>
  <c r="K87"/>
  <c r="I75"/>
  <c r="F81" s="1"/>
  <c r="C48" s="1"/>
  <c r="J87"/>
  <c r="K94" i="82"/>
  <c r="C22"/>
  <c r="J94"/>
  <c r="C21"/>
  <c r="K93"/>
  <c r="J93"/>
  <c r="C24"/>
  <c r="J96"/>
  <c r="K96"/>
  <c r="K88" i="85"/>
  <c r="J88"/>
  <c r="C16"/>
  <c r="K95"/>
  <c r="C23"/>
  <c r="J95"/>
  <c r="K91"/>
  <c r="C19"/>
  <c r="J91"/>
  <c r="K96" i="74"/>
  <c r="J96"/>
  <c r="C24"/>
  <c r="J92"/>
  <c r="K92"/>
  <c r="C20"/>
  <c r="C187" i="76"/>
  <c r="T187"/>
  <c r="M187"/>
  <c r="C23" i="84"/>
  <c r="K95"/>
  <c r="J95"/>
  <c r="K91"/>
  <c r="J91"/>
  <c r="C19"/>
  <c r="C15"/>
  <c r="J87"/>
  <c r="I75"/>
  <c r="F81" s="1"/>
  <c r="C48" s="1"/>
  <c r="K87"/>
  <c r="J91" i="75"/>
  <c r="K91"/>
  <c r="C19"/>
  <c r="J90"/>
  <c r="K90"/>
  <c r="C18"/>
  <c r="K95" i="81"/>
  <c r="C23"/>
  <c r="J95"/>
  <c r="J91"/>
  <c r="C19"/>
  <c r="K91"/>
  <c r="C15"/>
  <c r="K87"/>
  <c r="I75"/>
  <c r="F81" s="1"/>
  <c r="C48" s="1"/>
  <c r="J87"/>
  <c r="K89" i="86"/>
  <c r="J89"/>
  <c r="C17"/>
  <c r="K87"/>
  <c r="I75"/>
  <c r="F81" s="1"/>
  <c r="C48" s="1"/>
  <c r="J87"/>
  <c r="C15"/>
  <c r="J88"/>
  <c r="K88"/>
  <c r="C16"/>
  <c r="I75" i="80"/>
  <c r="F81" s="1"/>
  <c r="C48" s="1"/>
  <c r="K87"/>
  <c r="C15"/>
  <c r="J87"/>
  <c r="K94" i="78"/>
  <c r="C22"/>
  <c r="J94"/>
  <c r="J93"/>
  <c r="K93"/>
  <c r="C21"/>
  <c r="K96"/>
  <c r="J96"/>
  <c r="C24"/>
  <c r="M187" i="77"/>
  <c r="C187"/>
  <c r="M233" i="80"/>
  <c r="C233"/>
  <c r="T233"/>
  <c r="B279"/>
  <c r="B279" i="83"/>
  <c r="C233"/>
  <c r="M233"/>
  <c r="C15" i="76"/>
  <c r="C233" i="84"/>
  <c r="M233"/>
  <c r="T233"/>
  <c r="B279"/>
  <c r="C21" i="77"/>
  <c r="K93"/>
  <c r="J93"/>
  <c r="J96"/>
  <c r="K96"/>
  <c r="C24"/>
  <c r="J88" i="82"/>
  <c r="C16"/>
  <c r="K88"/>
  <c r="C15"/>
  <c r="J87"/>
  <c r="I75"/>
  <c r="F81" s="1"/>
  <c r="C48" s="1"/>
  <c r="K87"/>
  <c r="K95"/>
  <c r="C23"/>
  <c r="J95"/>
  <c r="K89"/>
  <c r="C17"/>
  <c r="J89"/>
  <c r="J90" i="85"/>
  <c r="K90"/>
  <c r="C18"/>
  <c r="J94"/>
  <c r="K94"/>
  <c r="C22"/>
  <c r="J92"/>
  <c r="K92"/>
  <c r="C20"/>
  <c r="K89" i="74"/>
  <c r="C17"/>
  <c r="J89"/>
  <c r="C22"/>
  <c r="K94"/>
  <c r="J94"/>
  <c r="C16"/>
  <c r="J88"/>
  <c r="K88"/>
  <c r="C188" i="78"/>
  <c r="M188"/>
  <c r="T188"/>
  <c r="B279" i="76"/>
  <c r="M233"/>
  <c r="C233"/>
  <c r="T233"/>
  <c r="K93" i="84"/>
  <c r="J93"/>
  <c r="C21"/>
  <c r="I75" i="75"/>
  <c r="F81" s="1"/>
  <c r="C48" s="1"/>
  <c r="J87"/>
  <c r="C15"/>
  <c r="K87"/>
  <c r="C21"/>
  <c r="J93"/>
  <c r="K93"/>
  <c r="F82" s="1"/>
  <c r="C49" s="1"/>
  <c r="K93" i="81"/>
  <c r="J93"/>
  <c r="C21"/>
  <c r="K95" i="86"/>
  <c r="C23"/>
  <c r="J95"/>
  <c r="J90"/>
  <c r="K90"/>
  <c r="C18"/>
  <c r="K96" i="80"/>
  <c r="C24"/>
  <c r="J96"/>
  <c r="T187" i="75"/>
  <c r="M187"/>
  <c r="C187"/>
  <c r="K88" i="78"/>
  <c r="C16"/>
  <c r="J88"/>
  <c r="C15"/>
  <c r="K87"/>
  <c r="F82" s="1"/>
  <c r="C49" s="1"/>
  <c r="I75"/>
  <c r="F81"/>
  <c r="C48" s="1"/>
  <c r="J87"/>
  <c r="K95"/>
  <c r="J95"/>
  <c r="C23"/>
  <c r="J89"/>
  <c r="K89"/>
  <c r="C17"/>
  <c r="C16" i="79"/>
  <c r="C20"/>
  <c r="B279" i="81"/>
  <c r="AH233"/>
  <c r="M233"/>
  <c r="T233"/>
  <c r="AA233"/>
  <c r="C233"/>
  <c r="AO233"/>
  <c r="AV233"/>
  <c r="T187" i="86"/>
  <c r="C187"/>
  <c r="M187"/>
  <c r="D19" i="78"/>
  <c r="I19" s="1"/>
  <c r="J137"/>
  <c r="K137"/>
  <c r="D21"/>
  <c r="I21" s="1"/>
  <c r="K139"/>
  <c r="J139"/>
  <c r="F267"/>
  <c r="F269" s="1"/>
  <c r="F268"/>
  <c r="D24"/>
  <c r="I24" s="1"/>
  <c r="K142"/>
  <c r="J142"/>
  <c r="J134"/>
  <c r="K134"/>
  <c r="D16"/>
  <c r="I16" s="1"/>
  <c r="J136"/>
  <c r="K136"/>
  <c r="D18"/>
  <c r="I18" s="1"/>
  <c r="K141"/>
  <c r="J141"/>
  <c r="D23"/>
  <c r="I23" s="1"/>
  <c r="D22"/>
  <c r="I22" s="1"/>
  <c r="K140"/>
  <c r="J140"/>
  <c r="I121"/>
  <c r="G132" s="1"/>
  <c r="D48" s="1"/>
  <c r="D15"/>
  <c r="I15"/>
  <c r="J133"/>
  <c r="K133"/>
  <c r="D17"/>
  <c r="I17"/>
  <c r="J135"/>
  <c r="K135"/>
  <c r="D20"/>
  <c r="I20"/>
  <c r="J138"/>
  <c r="K138"/>
  <c r="C323" i="75"/>
  <c r="C324" i="79"/>
  <c r="C324" i="75"/>
  <c r="F83" i="78"/>
  <c r="C50" s="1"/>
  <c r="F83" i="75"/>
  <c r="C50" s="1"/>
  <c r="F84" i="82"/>
  <c r="C51" s="1"/>
  <c r="F85"/>
  <c r="C52" s="1"/>
  <c r="P173" i="74"/>
  <c r="O176" s="1"/>
  <c r="P174"/>
  <c r="O177" s="1"/>
  <c r="G173"/>
  <c r="F176" s="1"/>
  <c r="G174"/>
  <c r="F177" s="1"/>
  <c r="F83"/>
  <c r="C50" s="1"/>
  <c r="F82"/>
  <c r="C49" s="1"/>
  <c r="F44" i="68"/>
  <c r="D44"/>
  <c r="E44"/>
  <c r="C44"/>
  <c r="C279" i="76"/>
  <c r="B325"/>
  <c r="B325" i="83"/>
  <c r="C279"/>
  <c r="F82" i="80"/>
  <c r="C49" s="1"/>
  <c r="F83"/>
  <c r="C50" s="1"/>
  <c r="F83" i="86"/>
  <c r="C50" s="1"/>
  <c r="F82"/>
  <c r="C49" s="1"/>
  <c r="F85" i="81"/>
  <c r="C52" s="1"/>
  <c r="F84"/>
  <c r="C51" s="1"/>
  <c r="F83" i="84"/>
  <c r="C50" s="1"/>
  <c r="F82"/>
  <c r="C49" s="1"/>
  <c r="F83" i="77"/>
  <c r="C50" s="1"/>
  <c r="F82"/>
  <c r="C49" s="1"/>
  <c r="B325" i="75"/>
  <c r="C279"/>
  <c r="F84" i="85"/>
  <c r="C51" s="1"/>
  <c r="F85"/>
  <c r="C52" s="1"/>
  <c r="W173" i="74"/>
  <c r="V176" s="1"/>
  <c r="X179" s="1"/>
  <c r="W174"/>
  <c r="V177" s="1"/>
  <c r="C280" i="78"/>
  <c r="B326"/>
  <c r="BK265"/>
  <c r="U265"/>
  <c r="BE265"/>
  <c r="O265"/>
  <c r="AY265"/>
  <c r="F265"/>
  <c r="AM265"/>
  <c r="AG265"/>
  <c r="AA265"/>
  <c r="AS265"/>
  <c r="F84" i="75"/>
  <c r="C51" s="1"/>
  <c r="F85"/>
  <c r="C52" s="1"/>
  <c r="F83" i="82"/>
  <c r="C50" s="1"/>
  <c r="F82"/>
  <c r="C49" s="1"/>
  <c r="B325" i="80"/>
  <c r="C325" s="1"/>
  <c r="C279"/>
  <c r="AG265" i="77"/>
  <c r="C279"/>
  <c r="O265"/>
  <c r="BE265"/>
  <c r="AS265"/>
  <c r="B325"/>
  <c r="AM265"/>
  <c r="AA265"/>
  <c r="U265"/>
  <c r="BK265"/>
  <c r="AY265"/>
  <c r="F265"/>
  <c r="C279" i="79"/>
  <c r="B325"/>
  <c r="B325" i="85"/>
  <c r="C325" s="1"/>
  <c r="C279"/>
  <c r="F85" i="74"/>
  <c r="C52" s="1"/>
  <c r="F84"/>
  <c r="C51" s="1"/>
  <c r="F84" i="78"/>
  <c r="C51" s="1"/>
  <c r="F85"/>
  <c r="C52" s="1"/>
  <c r="C279" i="81"/>
  <c r="B325"/>
  <c r="AG265"/>
  <c r="O265"/>
  <c r="BE265"/>
  <c r="AS265"/>
  <c r="AM265"/>
  <c r="AA265"/>
  <c r="U265"/>
  <c r="BK265"/>
  <c r="AY265"/>
  <c r="F265"/>
  <c r="C279" i="84"/>
  <c r="B325"/>
  <c r="F84" i="80"/>
  <c r="C51" s="1"/>
  <c r="F85"/>
  <c r="C52" s="1"/>
  <c r="F85" i="86"/>
  <c r="C52" s="1"/>
  <c r="F84"/>
  <c r="C51" s="1"/>
  <c r="F83" i="81"/>
  <c r="C50" s="1"/>
  <c r="F82"/>
  <c r="C49" s="1"/>
  <c r="F84" i="84"/>
  <c r="C51" s="1"/>
  <c r="F85"/>
  <c r="C52" s="1"/>
  <c r="F85" i="77"/>
  <c r="C52" s="1"/>
  <c r="F84"/>
  <c r="C51" s="1"/>
  <c r="C279" i="74"/>
  <c r="B325"/>
  <c r="F82" i="85"/>
  <c r="C49" s="1"/>
  <c r="F83"/>
  <c r="C50" s="1"/>
  <c r="BK265" i="82"/>
  <c r="AS265"/>
  <c r="U265"/>
  <c r="C279"/>
  <c r="AA265"/>
  <c r="AG265"/>
  <c r="AY265"/>
  <c r="O265"/>
  <c r="F265"/>
  <c r="AM265"/>
  <c r="BE265"/>
  <c r="B325"/>
  <c r="B325" i="86"/>
  <c r="C325" s="1"/>
  <c r="C279"/>
  <c r="G135" i="78"/>
  <c r="D51" s="1"/>
  <c r="G136"/>
  <c r="D52" s="1"/>
  <c r="G133"/>
  <c r="D49" s="1"/>
  <c r="G134"/>
  <c r="D50" s="1"/>
  <c r="B300"/>
  <c r="B296"/>
  <c r="B292"/>
  <c r="B284"/>
  <c r="I273"/>
  <c r="I284"/>
  <c r="G28" s="1"/>
  <c r="I290"/>
  <c r="G34" s="1"/>
  <c r="B282"/>
  <c r="I296"/>
  <c r="G40" s="1"/>
  <c r="I283"/>
  <c r="G27" s="1"/>
  <c r="I293"/>
  <c r="G37"/>
  <c r="I294"/>
  <c r="G38" s="1"/>
  <c r="I295"/>
  <c r="G39" s="1"/>
  <c r="B301"/>
  <c r="B297"/>
  <c r="B293"/>
  <c r="I285"/>
  <c r="G29" s="1"/>
  <c r="I276"/>
  <c r="K276" s="1"/>
  <c r="B287"/>
  <c r="I281"/>
  <c r="G25" s="1"/>
  <c r="B285"/>
  <c r="I300"/>
  <c r="G44" s="1"/>
  <c r="I287"/>
  <c r="G31" s="1"/>
  <c r="I297"/>
  <c r="G41"/>
  <c r="I298"/>
  <c r="G42" s="1"/>
  <c r="I299"/>
  <c r="G43" s="1"/>
  <c r="I271"/>
  <c r="B302"/>
  <c r="B298"/>
  <c r="B294"/>
  <c r="B288"/>
  <c r="I278"/>
  <c r="K278" s="1"/>
  <c r="I288"/>
  <c r="G32" s="1"/>
  <c r="I282"/>
  <c r="G26" s="1"/>
  <c r="I286"/>
  <c r="G30"/>
  <c r="I274"/>
  <c r="B290"/>
  <c r="I301"/>
  <c r="G45"/>
  <c r="I302"/>
  <c r="G46" s="1"/>
  <c r="I272"/>
  <c r="G16" s="1"/>
  <c r="I277"/>
  <c r="B299"/>
  <c r="B295"/>
  <c r="I289"/>
  <c r="G33" s="1"/>
  <c r="I280"/>
  <c r="G24" s="1"/>
  <c r="B291"/>
  <c r="B283"/>
  <c r="B289"/>
  <c r="B281"/>
  <c r="I292"/>
  <c r="G36" s="1"/>
  <c r="I279"/>
  <c r="J279" s="1"/>
  <c r="B286"/>
  <c r="I275"/>
  <c r="K275" s="1"/>
  <c r="I291"/>
  <c r="G35" s="1"/>
  <c r="C325" i="76"/>
  <c r="C325" i="82"/>
  <c r="C325" i="81"/>
  <c r="C325" i="77"/>
  <c r="C325" i="75"/>
  <c r="C325" i="74"/>
  <c r="C325" i="79"/>
  <c r="C326" i="78"/>
  <c r="Q182" i="74"/>
  <c r="R182" s="1"/>
  <c r="Q187"/>
  <c r="R187" s="1"/>
  <c r="Q188"/>
  <c r="R188" s="1"/>
  <c r="Q180"/>
  <c r="Q181"/>
  <c r="R181" s="1"/>
  <c r="Q185"/>
  <c r="R185"/>
  <c r="Q186"/>
  <c r="R186" s="1"/>
  <c r="Q183"/>
  <c r="R183" s="1"/>
  <c r="Q184"/>
  <c r="R184" s="1"/>
  <c r="Q179"/>
  <c r="R179" s="1"/>
  <c r="C325" i="84"/>
  <c r="X184" i="74"/>
  <c r="Y184" s="1"/>
  <c r="C325" i="83"/>
  <c r="G19" i="78"/>
  <c r="J275"/>
  <c r="J280"/>
  <c r="G21"/>
  <c r="K277"/>
  <c r="J277"/>
  <c r="G17"/>
  <c r="G20"/>
  <c r="J276"/>
  <c r="G23"/>
  <c r="K279"/>
  <c r="I259"/>
  <c r="G271" s="1"/>
  <c r="G48" s="1"/>
  <c r="J271"/>
  <c r="G275" s="1"/>
  <c r="G52" s="1"/>
  <c r="G18"/>
  <c r="G22"/>
  <c r="J278"/>
  <c r="G274"/>
  <c r="G51" s="1"/>
  <c r="AF331" i="86"/>
  <c r="AL331" s="1"/>
  <c r="AR331" s="1"/>
  <c r="AX331" s="1"/>
  <c r="BD331" s="1"/>
  <c r="BJ331" s="1"/>
  <c r="AF284"/>
  <c r="AL284" s="1"/>
  <c r="AR284" s="1"/>
  <c r="AX284" s="1"/>
  <c r="BD284" s="1"/>
  <c r="BJ284" s="1"/>
  <c r="AP239"/>
  <c r="AW239" s="1"/>
  <c r="BD239" s="1"/>
  <c r="AJ218"/>
  <c r="AH232" s="1"/>
  <c r="AC172"/>
  <c r="AI193"/>
  <c r="AP193" s="1"/>
  <c r="AW193" s="1"/>
  <c r="BD193" s="1"/>
  <c r="BK193" s="1"/>
  <c r="BR193" s="1"/>
  <c r="BY193" s="1"/>
  <c r="CF193" s="1"/>
  <c r="CM193" s="1"/>
  <c r="CT193" s="1"/>
  <c r="DA193" s="1"/>
  <c r="AF331" i="85"/>
  <c r="AL331"/>
  <c r="AR331" s="1"/>
  <c r="AX331" s="1"/>
  <c r="BD331" s="1"/>
  <c r="BJ331" s="1"/>
  <c r="AF284"/>
  <c r="AL284" s="1"/>
  <c r="AR284" s="1"/>
  <c r="AX284" s="1"/>
  <c r="BD284" s="1"/>
  <c r="BJ284" s="1"/>
  <c r="AF331" i="84"/>
  <c r="AL331"/>
  <c r="AR331" s="1"/>
  <c r="AX331" s="1"/>
  <c r="BD331" s="1"/>
  <c r="BJ331" s="1"/>
  <c r="AF284"/>
  <c r="AL284" s="1"/>
  <c r="AR284" s="1"/>
  <c r="AX284" s="1"/>
  <c r="BD284" s="1"/>
  <c r="BJ284" s="1"/>
  <c r="AI239"/>
  <c r="AP239"/>
  <c r="AW239" s="1"/>
  <c r="BD239" s="1"/>
  <c r="BK239" s="1"/>
  <c r="BR239" s="1"/>
  <c r="AC218"/>
  <c r="AA232" s="1"/>
  <c r="AI193"/>
  <c r="AP193"/>
  <c r="AW193" s="1"/>
  <c r="BD193" s="1"/>
  <c r="AC172"/>
  <c r="AI193" i="83"/>
  <c r="AP193" s="1"/>
  <c r="AW193" s="1"/>
  <c r="BD193" s="1"/>
  <c r="BK193" s="1"/>
  <c r="BR193" s="1"/>
  <c r="BY193" s="1"/>
  <c r="CF193" s="1"/>
  <c r="CM193" s="1"/>
  <c r="CT193" s="1"/>
  <c r="DA193" s="1"/>
  <c r="AC172"/>
  <c r="AA186" s="1"/>
  <c r="B227"/>
  <c r="B225"/>
  <c r="B271" s="1"/>
  <c r="B226"/>
  <c r="C99"/>
  <c r="C15"/>
  <c r="C16"/>
  <c r="AF331" i="80"/>
  <c r="AL331"/>
  <c r="AR331" s="1"/>
  <c r="AX331" s="1"/>
  <c r="BD331" s="1"/>
  <c r="BJ331" s="1"/>
  <c r="AF284"/>
  <c r="AL284"/>
  <c r="AR284" s="1"/>
  <c r="AX284" s="1"/>
  <c r="BD284" s="1"/>
  <c r="BJ284" s="1"/>
  <c r="AI239"/>
  <c r="AP239"/>
  <c r="AW239" s="1"/>
  <c r="BD239" s="1"/>
  <c r="BK239" s="1"/>
  <c r="BR239" s="1"/>
  <c r="BY239" s="1"/>
  <c r="CF239" s="1"/>
  <c r="CM239" s="1"/>
  <c r="CT239" s="1"/>
  <c r="DA239" s="1"/>
  <c r="AC218"/>
  <c r="AI193"/>
  <c r="AP193" s="1"/>
  <c r="AW193" s="1"/>
  <c r="BD193" s="1"/>
  <c r="AI239" i="79"/>
  <c r="AP239"/>
  <c r="AW239" s="1"/>
  <c r="BD239" s="1"/>
  <c r="AC218"/>
  <c r="AA232" s="1"/>
  <c r="AC172"/>
  <c r="AA187" s="1"/>
  <c r="AI193"/>
  <c r="AP193" s="1"/>
  <c r="C99"/>
  <c r="D274" i="76"/>
  <c r="D275" s="1"/>
  <c r="AC218"/>
  <c r="AJ218" s="1"/>
  <c r="AI239"/>
  <c r="AP239" s="1"/>
  <c r="AW239" s="1"/>
  <c r="BD239" s="1"/>
  <c r="BK239" s="1"/>
  <c r="BR239" s="1"/>
  <c r="BY239" s="1"/>
  <c r="CF239" s="1"/>
  <c r="CM239" s="1"/>
  <c r="CT239" s="1"/>
  <c r="DA239" s="1"/>
  <c r="C100"/>
  <c r="C40" i="68"/>
  <c r="F40"/>
  <c r="E40"/>
  <c r="D40"/>
  <c r="AL331" i="75"/>
  <c r="AR331" s="1"/>
  <c r="AX331" s="1"/>
  <c r="BD331" s="1"/>
  <c r="BJ331" s="1"/>
  <c r="AF284"/>
  <c r="AL284" s="1"/>
  <c r="AR284" s="1"/>
  <c r="AX284" s="1"/>
  <c r="BD284" s="1"/>
  <c r="BJ284" s="1"/>
  <c r="AI193"/>
  <c r="AP193" s="1"/>
  <c r="AW193" s="1"/>
  <c r="BD193" s="1"/>
  <c r="BK193" s="1"/>
  <c r="BR193" s="1"/>
  <c r="BY193" s="1"/>
  <c r="CF193" s="1"/>
  <c r="CM193" s="1"/>
  <c r="CT193" s="1"/>
  <c r="DA193" s="1"/>
  <c r="AC172"/>
  <c r="AA184" s="1"/>
  <c r="AF331" i="74"/>
  <c r="AL331"/>
  <c r="AR331" s="1"/>
  <c r="AX331" s="1"/>
  <c r="BD331" s="1"/>
  <c r="BJ331" s="1"/>
  <c r="AF284"/>
  <c r="AL284" s="1"/>
  <c r="AR284" s="1"/>
  <c r="AX284" s="1"/>
  <c r="BD284" s="1"/>
  <c r="BJ284" s="1"/>
  <c r="AC218"/>
  <c r="AA233" s="1"/>
  <c r="AI239"/>
  <c r="AP239" s="1"/>
  <c r="B200"/>
  <c r="I207"/>
  <c r="E43" s="1"/>
  <c r="B203"/>
  <c r="B198"/>
  <c r="I202"/>
  <c r="E38" s="1"/>
  <c r="I190"/>
  <c r="E26" s="1"/>
  <c r="B196"/>
  <c r="I198"/>
  <c r="E34" s="1"/>
  <c r="B206"/>
  <c r="I192"/>
  <c r="E28" s="1"/>
  <c r="I179"/>
  <c r="E15" s="1"/>
  <c r="I182"/>
  <c r="K182" s="1"/>
  <c r="B202"/>
  <c r="I183"/>
  <c r="B190"/>
  <c r="B208"/>
  <c r="I180"/>
  <c r="J180" s="1"/>
  <c r="I203"/>
  <c r="E39" s="1"/>
  <c r="B205"/>
  <c r="I201"/>
  <c r="E37" s="1"/>
  <c r="I208"/>
  <c r="E44" s="1"/>
  <c r="I204"/>
  <c r="E40" s="1"/>
  <c r="I199"/>
  <c r="E35" s="1"/>
  <c r="B210"/>
  <c r="B189"/>
  <c r="B192"/>
  <c r="I184"/>
  <c r="K184" s="1"/>
  <c r="I209"/>
  <c r="E45" s="1"/>
  <c r="I205"/>
  <c r="E41" s="1"/>
  <c r="I187"/>
  <c r="J187" s="1"/>
  <c r="I193"/>
  <c r="E29" s="1"/>
  <c r="I188"/>
  <c r="B191"/>
  <c r="B209"/>
  <c r="I181"/>
  <c r="E17" s="1"/>
  <c r="I186"/>
  <c r="I194"/>
  <c r="E30" s="1"/>
  <c r="I189"/>
  <c r="E25" s="1"/>
  <c r="I197"/>
  <c r="E33" s="1"/>
  <c r="B197"/>
  <c r="I185"/>
  <c r="J185" s="1"/>
  <c r="I196"/>
  <c r="E32" s="1"/>
  <c r="B193"/>
  <c r="B199"/>
  <c r="B194"/>
  <c r="I210"/>
  <c r="E46" s="1"/>
  <c r="I206"/>
  <c r="E42" s="1"/>
  <c r="B195"/>
  <c r="I191"/>
  <c r="E27" s="1"/>
  <c r="B201"/>
  <c r="B204"/>
  <c r="I200"/>
  <c r="E36" s="1"/>
  <c r="I195"/>
  <c r="E31" s="1"/>
  <c r="B207"/>
  <c r="AI193"/>
  <c r="AP193" s="1"/>
  <c r="AW193" s="1"/>
  <c r="BD193" s="1"/>
  <c r="BK193" s="1"/>
  <c r="BR193" s="1"/>
  <c r="BY193" s="1"/>
  <c r="CF193" s="1"/>
  <c r="CM193" s="1"/>
  <c r="CT193" s="1"/>
  <c r="DA193" s="1"/>
  <c r="AC172"/>
  <c r="AA179" s="1"/>
  <c r="W284" i="64"/>
  <c r="AC284" s="1"/>
  <c r="Z239"/>
  <c r="AG239" s="1"/>
  <c r="T218"/>
  <c r="F239" s="1"/>
  <c r="T172"/>
  <c r="E193" s="1"/>
  <c r="Z193"/>
  <c r="AG193" s="1"/>
  <c r="AH228" i="86"/>
  <c r="AQ218"/>
  <c r="AO226" s="1"/>
  <c r="F240"/>
  <c r="AH227"/>
  <c r="AJ172"/>
  <c r="AH184" s="1"/>
  <c r="AA180"/>
  <c r="AA181"/>
  <c r="AA184"/>
  <c r="E193"/>
  <c r="AA182"/>
  <c r="AA185"/>
  <c r="AA186"/>
  <c r="AA179"/>
  <c r="AA183"/>
  <c r="AA187"/>
  <c r="AA226" i="84"/>
  <c r="F239"/>
  <c r="AA230"/>
  <c r="AA229"/>
  <c r="AA180"/>
  <c r="AA184"/>
  <c r="AA185"/>
  <c r="AA182"/>
  <c r="AJ172"/>
  <c r="AH179" s="1"/>
  <c r="AA179"/>
  <c r="E193"/>
  <c r="AA181"/>
  <c r="AA183"/>
  <c r="AA186"/>
  <c r="AA187"/>
  <c r="AA183" i="83"/>
  <c r="AJ172"/>
  <c r="AH183" s="1"/>
  <c r="M225"/>
  <c r="B272"/>
  <c r="C272" s="1"/>
  <c r="C226"/>
  <c r="M226"/>
  <c r="C227"/>
  <c r="M227"/>
  <c r="B273"/>
  <c r="C100"/>
  <c r="C101" s="1"/>
  <c r="AJ218" i="80"/>
  <c r="AA228"/>
  <c r="AA229"/>
  <c r="AA232"/>
  <c r="AA233"/>
  <c r="F239"/>
  <c r="AA226"/>
  <c r="AA225"/>
  <c r="AA231"/>
  <c r="AA227"/>
  <c r="AA230"/>
  <c r="F239" i="79"/>
  <c r="AA233"/>
  <c r="AJ218"/>
  <c r="AH233" s="1"/>
  <c r="AA186"/>
  <c r="C100"/>
  <c r="D15"/>
  <c r="D19"/>
  <c r="D17"/>
  <c r="F20"/>
  <c r="E18"/>
  <c r="E20"/>
  <c r="D16"/>
  <c r="E17"/>
  <c r="E16"/>
  <c r="E19"/>
  <c r="F17"/>
  <c r="F15"/>
  <c r="E15"/>
  <c r="D18"/>
  <c r="D20"/>
  <c r="F16"/>
  <c r="F19"/>
  <c r="F18"/>
  <c r="G15" i="76"/>
  <c r="AA228"/>
  <c r="F239"/>
  <c r="AA230"/>
  <c r="C101"/>
  <c r="E15"/>
  <c r="F15"/>
  <c r="I15" s="1"/>
  <c r="H15"/>
  <c r="D15"/>
  <c r="E193" i="75"/>
  <c r="AA180"/>
  <c r="AA185"/>
  <c r="AA181"/>
  <c r="AA179"/>
  <c r="AA182"/>
  <c r="F239" i="74"/>
  <c r="AA225"/>
  <c r="AA227"/>
  <c r="AA229"/>
  <c r="AJ218"/>
  <c r="AH225" s="1"/>
  <c r="AA226"/>
  <c r="AA228"/>
  <c r="AA232"/>
  <c r="E21"/>
  <c r="E16"/>
  <c r="E23"/>
  <c r="K187"/>
  <c r="K183"/>
  <c r="J183"/>
  <c r="E19"/>
  <c r="J181"/>
  <c r="J184"/>
  <c r="K179"/>
  <c r="E22"/>
  <c r="J186"/>
  <c r="K186"/>
  <c r="E24"/>
  <c r="J188"/>
  <c r="K188"/>
  <c r="E18"/>
  <c r="J182"/>
  <c r="AA188"/>
  <c r="AA182"/>
  <c r="AA185"/>
  <c r="AA186"/>
  <c r="AA181"/>
  <c r="E193"/>
  <c r="AA218" i="64"/>
  <c r="F240" s="1"/>
  <c r="AA172"/>
  <c r="AO228" i="86"/>
  <c r="AO227"/>
  <c r="AO233"/>
  <c r="AO232"/>
  <c r="AH180"/>
  <c r="AH179"/>
  <c r="AH182"/>
  <c r="AH185"/>
  <c r="E194" i="84"/>
  <c r="AH184"/>
  <c r="AH186"/>
  <c r="AH182"/>
  <c r="AQ172"/>
  <c r="AH187"/>
  <c r="E194" i="83"/>
  <c r="AH184"/>
  <c r="C273"/>
  <c r="B319"/>
  <c r="BT174"/>
  <c r="BS177" s="1"/>
  <c r="BT173"/>
  <c r="BS176" s="1"/>
  <c r="BF174"/>
  <c r="BE177" s="1"/>
  <c r="BF173"/>
  <c r="BE176" s="1"/>
  <c r="CA173"/>
  <c r="BZ176" s="1"/>
  <c r="CA174"/>
  <c r="BZ177" s="1"/>
  <c r="CO173"/>
  <c r="CN176" s="1"/>
  <c r="CO174"/>
  <c r="CN177" s="1"/>
  <c r="BM174"/>
  <c r="BL177" s="1"/>
  <c r="BM173"/>
  <c r="BL176" s="1"/>
  <c r="CH174"/>
  <c r="CG177" s="1"/>
  <c r="CH173"/>
  <c r="CG176" s="1"/>
  <c r="B318"/>
  <c r="C318" s="1"/>
  <c r="CV174"/>
  <c r="CU177" s="1"/>
  <c r="CV173"/>
  <c r="CU176" s="1"/>
  <c r="DC173"/>
  <c r="DB176" s="1"/>
  <c r="DC174"/>
  <c r="DB177" s="1"/>
  <c r="AY173"/>
  <c r="AX176" s="1"/>
  <c r="AY174"/>
  <c r="AX177" s="1"/>
  <c r="AR173"/>
  <c r="AQ176" s="1"/>
  <c r="AR174"/>
  <c r="AQ177" s="1"/>
  <c r="D16"/>
  <c r="I16" s="1"/>
  <c r="D15"/>
  <c r="I15" s="1"/>
  <c r="D17"/>
  <c r="I17" s="1"/>
  <c r="AH229" i="80"/>
  <c r="AH231"/>
  <c r="AQ218"/>
  <c r="AO228" s="1"/>
  <c r="AH227"/>
  <c r="AH230"/>
  <c r="AH232"/>
  <c r="F240"/>
  <c r="AH225"/>
  <c r="AH226"/>
  <c r="AH228"/>
  <c r="AH233"/>
  <c r="F240" i="79"/>
  <c r="AH232"/>
  <c r="AQ218"/>
  <c r="C101"/>
  <c r="C102" s="1"/>
  <c r="C103" s="1"/>
  <c r="C104" s="1"/>
  <c r="C105" s="1"/>
  <c r="H17"/>
  <c r="I17" s="1"/>
  <c r="H19"/>
  <c r="I19" s="1"/>
  <c r="H18"/>
  <c r="I18" s="1"/>
  <c r="H20"/>
  <c r="I20" s="1"/>
  <c r="H15"/>
  <c r="I15" s="1"/>
  <c r="H16"/>
  <c r="I16" s="1"/>
  <c r="C102" i="76"/>
  <c r="AH226" i="74"/>
  <c r="AH229"/>
  <c r="AH230"/>
  <c r="AH232"/>
  <c r="AH231"/>
  <c r="AH233"/>
  <c r="E194" i="64"/>
  <c r="AX172" i="84"/>
  <c r="E196" s="1"/>
  <c r="AO181"/>
  <c r="AO182"/>
  <c r="AO187"/>
  <c r="AO183"/>
  <c r="AO184"/>
  <c r="AO185"/>
  <c r="AO186"/>
  <c r="E195"/>
  <c r="AO179"/>
  <c r="AO180"/>
  <c r="C319" i="83"/>
  <c r="AO226" i="80"/>
  <c r="AX218"/>
  <c r="F242" s="1"/>
  <c r="AO225"/>
  <c r="AO227"/>
  <c r="AO231"/>
  <c r="F241"/>
  <c r="AO229"/>
  <c r="AO233"/>
  <c r="AX218" i="79"/>
  <c r="AV233" s="1"/>
  <c r="F241"/>
  <c r="AO233"/>
  <c r="AO232"/>
  <c r="G16"/>
  <c r="G19"/>
  <c r="G20"/>
  <c r="G18"/>
  <c r="G17"/>
  <c r="G15"/>
  <c r="C103" i="76"/>
  <c r="AV182" i="84"/>
  <c r="AV180"/>
  <c r="AV184"/>
  <c r="AV183"/>
  <c r="AV187"/>
  <c r="E17" i="83"/>
  <c r="E15"/>
  <c r="E16"/>
  <c r="AV226" i="80"/>
  <c r="AV232"/>
  <c r="AV227"/>
  <c r="AV228"/>
  <c r="AV232" i="79"/>
  <c r="F242"/>
  <c r="C104" i="76"/>
  <c r="C105" s="1"/>
  <c r="CG220"/>
  <c r="CG221" s="1"/>
  <c r="X184" i="78"/>
  <c r="Y184" s="1"/>
  <c r="X185"/>
  <c r="Y185"/>
  <c r="X186"/>
  <c r="Y186" s="1"/>
  <c r="X188"/>
  <c r="Y188" s="1"/>
  <c r="X181"/>
  <c r="X179"/>
  <c r="X183"/>
  <c r="Y183" s="1"/>
  <c r="X180"/>
  <c r="X182"/>
  <c r="X187"/>
  <c r="Y187" s="1"/>
  <c r="Q180"/>
  <c r="Q184"/>
  <c r="R184" s="1"/>
  <c r="Q181"/>
  <c r="Q185"/>
  <c r="R185" s="1"/>
  <c r="Q179"/>
  <c r="Q186"/>
  <c r="R186" s="1"/>
  <c r="Q182"/>
  <c r="Q188"/>
  <c r="R188" s="1"/>
  <c r="Q183"/>
  <c r="R183" s="1"/>
  <c r="Q187"/>
  <c r="R187" s="1"/>
  <c r="B188" i="85"/>
  <c r="B234"/>
  <c r="B280" s="1"/>
  <c r="B326" s="1"/>
  <c r="C326" s="1"/>
  <c r="C142"/>
  <c r="C142" i="84"/>
  <c r="B234"/>
  <c r="B188"/>
  <c r="E78" i="83"/>
  <c r="E79"/>
  <c r="B136"/>
  <c r="B180" i="78"/>
  <c r="B226"/>
  <c r="C134"/>
  <c r="C142" i="83"/>
  <c r="B234"/>
  <c r="C234" s="1"/>
  <c r="B188"/>
  <c r="B188" i="76"/>
  <c r="C142"/>
  <c r="B234"/>
  <c r="C234" s="1"/>
  <c r="E78"/>
  <c r="E79"/>
  <c r="I92" s="1"/>
  <c r="C20" s="1"/>
  <c r="B134"/>
  <c r="C134" i="81"/>
  <c r="B180"/>
  <c r="B226"/>
  <c r="T188"/>
  <c r="AA188"/>
  <c r="AO188"/>
  <c r="T234" i="82"/>
  <c r="B271" i="81"/>
  <c r="T225"/>
  <c r="AV234"/>
  <c r="AV227"/>
  <c r="B179" i="77"/>
  <c r="C179" s="1"/>
  <c r="M234"/>
  <c r="T234"/>
  <c r="M188" i="82"/>
  <c r="C188"/>
  <c r="AA234" i="81"/>
  <c r="AH234"/>
  <c r="T181" i="82"/>
  <c r="B271" i="77"/>
  <c r="C225"/>
  <c r="AH227" i="81"/>
  <c r="M227"/>
  <c r="AO179"/>
  <c r="M179"/>
  <c r="E79" i="79"/>
  <c r="B139"/>
  <c r="C139" s="1"/>
  <c r="E78"/>
  <c r="I96" s="1"/>
  <c r="B180" i="76"/>
  <c r="B226"/>
  <c r="C134"/>
  <c r="G126" i="84"/>
  <c r="F129" s="1"/>
  <c r="G127"/>
  <c r="F130" s="1"/>
  <c r="AA188" i="85"/>
  <c r="M188"/>
  <c r="AO188"/>
  <c r="C188"/>
  <c r="T188"/>
  <c r="AH188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S191" i="64"/>
  <c r="Z191" s="1"/>
  <c r="AG191" s="1"/>
  <c r="AN191" s="1"/>
  <c r="AU191" s="1"/>
  <c r="BB191" s="1"/>
  <c r="BI191" s="1"/>
  <c r="BP191" s="1"/>
  <c r="BW191" s="1"/>
  <c r="CD191" s="1"/>
  <c r="CK191" s="1"/>
  <c r="CR191" s="1"/>
  <c r="B185" i="79"/>
  <c r="B231"/>
  <c r="S237" i="64"/>
  <c r="Z237" s="1"/>
  <c r="AG237" s="1"/>
  <c r="AN237" s="1"/>
  <c r="AU237" s="1"/>
  <c r="BB237" s="1"/>
  <c r="BI237" s="1"/>
  <c r="BP237" s="1"/>
  <c r="BW237" s="1"/>
  <c r="CD237" s="1"/>
  <c r="CK237" s="1"/>
  <c r="CR237" s="1"/>
  <c r="C271" i="77"/>
  <c r="B317"/>
  <c r="M179"/>
  <c r="M234" i="76"/>
  <c r="B280"/>
  <c r="T234"/>
  <c r="AA234"/>
  <c r="B280" i="83"/>
  <c r="M234"/>
  <c r="C136"/>
  <c r="B182"/>
  <c r="B228"/>
  <c r="M234" i="84"/>
  <c r="T234"/>
  <c r="C234"/>
  <c r="B280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AA234"/>
  <c r="M234" i="85"/>
  <c r="AH234"/>
  <c r="AO234"/>
  <c r="C234"/>
  <c r="AA234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C271" i="81"/>
  <c r="B317"/>
  <c r="AA180"/>
  <c r="T180"/>
  <c r="AH180"/>
  <c r="AO180"/>
  <c r="C180"/>
  <c r="M180"/>
  <c r="N191"/>
  <c r="U19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I89" i="76"/>
  <c r="B98"/>
  <c r="I93"/>
  <c r="I94"/>
  <c r="I88"/>
  <c r="I95"/>
  <c r="I98"/>
  <c r="C26" s="1"/>
  <c r="I91"/>
  <c r="I90"/>
  <c r="I97"/>
  <c r="C25" s="1"/>
  <c r="B97"/>
  <c r="I99"/>
  <c r="C27"/>
  <c r="B99"/>
  <c r="I101"/>
  <c r="C29"/>
  <c r="I100"/>
  <c r="C28" s="1"/>
  <c r="B102"/>
  <c r="I104"/>
  <c r="C32" s="1"/>
  <c r="B104"/>
  <c r="B103"/>
  <c r="M188" i="83"/>
  <c r="C188"/>
  <c r="T188"/>
  <c r="AA188"/>
  <c r="AH188"/>
  <c r="C180" i="78"/>
  <c r="M180"/>
  <c r="T180"/>
  <c r="Y180"/>
  <c r="R180"/>
  <c r="M188" i="84"/>
  <c r="T188"/>
  <c r="C188"/>
  <c r="N191"/>
  <c r="U19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AH188"/>
  <c r="AA188"/>
  <c r="AO188"/>
  <c r="AV188"/>
  <c r="G126" i="85"/>
  <c r="F129" s="1"/>
  <c r="G127"/>
  <c r="F130" s="1"/>
  <c r="Q167" i="78"/>
  <c r="O179" s="1"/>
  <c r="F191" s="1"/>
  <c r="R179"/>
  <c r="O180" s="1"/>
  <c r="G191" s="1"/>
  <c r="AH226" i="81"/>
  <c r="T226"/>
  <c r="B272"/>
  <c r="M226"/>
  <c r="AA226"/>
  <c r="AO226"/>
  <c r="C226"/>
  <c r="AV226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M188" i="76"/>
  <c r="T188"/>
  <c r="C188"/>
  <c r="AH226" i="78"/>
  <c r="C226"/>
  <c r="BC226"/>
  <c r="BJ226"/>
  <c r="M226"/>
  <c r="AO226"/>
  <c r="T226"/>
  <c r="AV226"/>
  <c r="B272"/>
  <c r="AA226"/>
  <c r="I90" i="83"/>
  <c r="I95"/>
  <c r="I97"/>
  <c r="C25" s="1"/>
  <c r="I91"/>
  <c r="I94"/>
  <c r="I93"/>
  <c r="B97"/>
  <c r="I96"/>
  <c r="I92"/>
  <c r="B98"/>
  <c r="B99"/>
  <c r="I100"/>
  <c r="C28"/>
  <c r="B100"/>
  <c r="I98"/>
  <c r="C26" s="1"/>
  <c r="I99"/>
  <c r="C27"/>
  <c r="X167" i="78"/>
  <c r="V179" s="1"/>
  <c r="F192" s="1"/>
  <c r="Y179"/>
  <c r="V180" s="1"/>
  <c r="G192" s="1"/>
  <c r="K96" i="83"/>
  <c r="C24"/>
  <c r="J96"/>
  <c r="K91"/>
  <c r="C19"/>
  <c r="J91"/>
  <c r="B318" i="81"/>
  <c r="C272"/>
  <c r="AR173" i="84"/>
  <c r="AQ176" s="1"/>
  <c r="AR174"/>
  <c r="AQ177" s="1"/>
  <c r="C23" i="76"/>
  <c r="K95"/>
  <c r="J95"/>
  <c r="J93"/>
  <c r="C21"/>
  <c r="K93"/>
  <c r="F268" i="81"/>
  <c r="F267"/>
  <c r="F269" s="1"/>
  <c r="B326" i="84"/>
  <c r="C280"/>
  <c r="U265"/>
  <c r="AS265"/>
  <c r="AM264"/>
  <c r="AG264"/>
  <c r="AY265"/>
  <c r="AM265"/>
  <c r="BK265"/>
  <c r="AY264"/>
  <c r="O265"/>
  <c r="AS264"/>
  <c r="O264"/>
  <c r="F264"/>
  <c r="N282" s="1"/>
  <c r="F265"/>
  <c r="U264"/>
  <c r="BE264"/>
  <c r="BE265"/>
  <c r="AA264"/>
  <c r="AA265"/>
  <c r="BK264"/>
  <c r="AG265"/>
  <c r="G127" i="83"/>
  <c r="F130" s="1"/>
  <c r="G126"/>
  <c r="F129" s="1"/>
  <c r="P173" i="77"/>
  <c r="O176" s="1"/>
  <c r="P174"/>
  <c r="O177" s="1"/>
  <c r="C317"/>
  <c r="C231" i="79"/>
  <c r="M231"/>
  <c r="B277"/>
  <c r="T231"/>
  <c r="AH231"/>
  <c r="AA231"/>
  <c r="AV231"/>
  <c r="AO231"/>
  <c r="AK173" i="85"/>
  <c r="AJ176" s="1"/>
  <c r="AK174"/>
  <c r="AJ177" s="1"/>
  <c r="G174"/>
  <c r="F177" s="1"/>
  <c r="G173"/>
  <c r="F176" s="1"/>
  <c r="P174"/>
  <c r="O177" s="1"/>
  <c r="P173"/>
  <c r="O176" s="1"/>
  <c r="G126" i="76"/>
  <c r="F129" s="1"/>
  <c r="G127"/>
  <c r="F130" s="1"/>
  <c r="C24" i="79"/>
  <c r="J96"/>
  <c r="K96"/>
  <c r="U264" i="81"/>
  <c r="BE264"/>
  <c r="AM264"/>
  <c r="K92" i="83"/>
  <c r="C20"/>
  <c r="J92"/>
  <c r="J94"/>
  <c r="K94"/>
  <c r="C22"/>
  <c r="C18"/>
  <c r="K90"/>
  <c r="J90"/>
  <c r="I75"/>
  <c r="F81" s="1"/>
  <c r="C48" s="1"/>
  <c r="B318" i="78"/>
  <c r="C272"/>
  <c r="J272"/>
  <c r="K272"/>
  <c r="P173" i="84"/>
  <c r="O176" s="1"/>
  <c r="P174"/>
  <c r="O177" s="1"/>
  <c r="C22" i="76"/>
  <c r="J94"/>
  <c r="K94"/>
  <c r="J89"/>
  <c r="C17"/>
  <c r="K89"/>
  <c r="C317" i="81"/>
  <c r="M182" i="83"/>
  <c r="C182"/>
  <c r="T182"/>
  <c r="AH182"/>
  <c r="AA182"/>
  <c r="N191"/>
  <c r="U19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B326" i="76"/>
  <c r="C280"/>
  <c r="F265"/>
  <c r="BE265"/>
  <c r="AY265"/>
  <c r="AS265"/>
  <c r="AG265"/>
  <c r="O265"/>
  <c r="BK265"/>
  <c r="U265"/>
  <c r="AA265"/>
  <c r="AM265"/>
  <c r="M219" i="64"/>
  <c r="M220"/>
  <c r="M221" s="1"/>
  <c r="AR173" i="85"/>
  <c r="AQ176" s="1"/>
  <c r="AR174"/>
  <c r="AQ177" s="1"/>
  <c r="O264" i="81"/>
  <c r="AS264"/>
  <c r="BK264"/>
  <c r="C21" i="83"/>
  <c r="J93"/>
  <c r="K93"/>
  <c r="J95"/>
  <c r="K95"/>
  <c r="C23"/>
  <c r="AD173" i="84"/>
  <c r="AC176" s="1"/>
  <c r="AD174"/>
  <c r="AC177" s="1"/>
  <c r="W174"/>
  <c r="V177" s="1"/>
  <c r="W173"/>
  <c r="V176" s="1"/>
  <c r="J91" i="76"/>
  <c r="K91"/>
  <c r="C19"/>
  <c r="J92"/>
  <c r="K92"/>
  <c r="M228" i="83"/>
  <c r="B274"/>
  <c r="C228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C280"/>
  <c r="B326"/>
  <c r="AY265"/>
  <c r="BE265"/>
  <c r="AS265"/>
  <c r="AM265"/>
  <c r="AA265"/>
  <c r="U265"/>
  <c r="AG265"/>
  <c r="F265"/>
  <c r="O265"/>
  <c r="BK265"/>
  <c r="T185" i="79"/>
  <c r="C185"/>
  <c r="M185"/>
  <c r="AA185"/>
  <c r="M180" i="76"/>
  <c r="C180"/>
  <c r="T180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AG264" i="81"/>
  <c r="AA264"/>
  <c r="G173" i="84"/>
  <c r="F176" s="1"/>
  <c r="G174"/>
  <c r="F177" s="1"/>
  <c r="K90" i="76"/>
  <c r="C18"/>
  <c r="J90"/>
  <c r="J88"/>
  <c r="K88"/>
  <c r="C16"/>
  <c r="C280" i="85"/>
  <c r="AA264"/>
  <c r="BK264"/>
  <c r="BE265"/>
  <c r="U264"/>
  <c r="U309" s="1"/>
  <c r="AS264"/>
  <c r="AM265"/>
  <c r="F264"/>
  <c r="N282" s="1"/>
  <c r="T282" s="1"/>
  <c r="Z282" s="1"/>
  <c r="AF282" s="1"/>
  <c r="AL282" s="1"/>
  <c r="AR282" s="1"/>
  <c r="AX282" s="1"/>
  <c r="BD282" s="1"/>
  <c r="BJ282" s="1"/>
  <c r="AG264"/>
  <c r="F265"/>
  <c r="AA265"/>
  <c r="U265"/>
  <c r="AM264"/>
  <c r="BE264"/>
  <c r="AS265"/>
  <c r="AY265"/>
  <c r="F268" i="77"/>
  <c r="F267"/>
  <c r="F269" s="1"/>
  <c r="N173" i="64"/>
  <c r="M176" s="1"/>
  <c r="N174"/>
  <c r="M177" s="1"/>
  <c r="W173" i="85"/>
  <c r="V176" s="1"/>
  <c r="W174"/>
  <c r="V177" s="1"/>
  <c r="AD173"/>
  <c r="AC176" s="1"/>
  <c r="AD174"/>
  <c r="AC177" s="1"/>
  <c r="C226" i="76"/>
  <c r="M226"/>
  <c r="B272"/>
  <c r="BK264" s="1"/>
  <c r="T226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AA226"/>
  <c r="F264" i="81"/>
  <c r="N282" s="1"/>
  <c r="AY264"/>
  <c r="G173" i="76"/>
  <c r="F176" s="1"/>
  <c r="G174"/>
  <c r="F177" s="1"/>
  <c r="C326" i="83"/>
  <c r="B320"/>
  <c r="C274"/>
  <c r="U264"/>
  <c r="O264"/>
  <c r="AG264"/>
  <c r="BK264"/>
  <c r="F264"/>
  <c r="N282" s="1"/>
  <c r="AM264"/>
  <c r="BE264"/>
  <c r="AY264"/>
  <c r="AS264"/>
  <c r="AA264"/>
  <c r="G173"/>
  <c r="F176" s="1"/>
  <c r="G174"/>
  <c r="F177" s="1"/>
  <c r="C318" i="78"/>
  <c r="U309" i="81"/>
  <c r="U263"/>
  <c r="B291" i="77"/>
  <c r="B300"/>
  <c r="B292"/>
  <c r="I278"/>
  <c r="I298"/>
  <c r="G42" s="1"/>
  <c r="I275"/>
  <c r="I282"/>
  <c r="G26" s="1"/>
  <c r="B289"/>
  <c r="B301"/>
  <c r="B293"/>
  <c r="I296"/>
  <c r="G40" s="1"/>
  <c r="B290"/>
  <c r="B286"/>
  <c r="B302"/>
  <c r="B294"/>
  <c r="I273"/>
  <c r="I289"/>
  <c r="G33" s="1"/>
  <c r="I300"/>
  <c r="G44" s="1"/>
  <c r="I292"/>
  <c r="G36" s="1"/>
  <c r="I293"/>
  <c r="G37" s="1"/>
  <c r="I299"/>
  <c r="G43" s="1"/>
  <c r="I291"/>
  <c r="G35" s="1"/>
  <c r="W174" i="76"/>
  <c r="V177" s="1"/>
  <c r="W173"/>
  <c r="V176" s="1"/>
  <c r="O309" i="81"/>
  <c r="O263"/>
  <c r="W173" i="83"/>
  <c r="V176" s="1"/>
  <c r="W174"/>
  <c r="V177" s="1"/>
  <c r="F82"/>
  <c r="C49" s="1"/>
  <c r="F83"/>
  <c r="C50" s="1"/>
  <c r="B323" i="79"/>
  <c r="C277"/>
  <c r="U263" i="84"/>
  <c r="U309"/>
  <c r="F268" i="85"/>
  <c r="B288" s="1"/>
  <c r="F267"/>
  <c r="F269" s="1"/>
  <c r="Q282" i="64"/>
  <c r="W282" s="1"/>
  <c r="AC282" s="1"/>
  <c r="AI282" s="1"/>
  <c r="AO282" s="1"/>
  <c r="AU282" s="1"/>
  <c r="BA282" s="1"/>
  <c r="Q329"/>
  <c r="W329"/>
  <c r="AC329" s="1"/>
  <c r="AI329" s="1"/>
  <c r="AO329" s="1"/>
  <c r="AU329" s="1"/>
  <c r="BA329" s="1"/>
  <c r="F85" i="83"/>
  <c r="C52" s="1"/>
  <c r="F84"/>
  <c r="C51" s="1"/>
  <c r="O309" i="84"/>
  <c r="O263"/>
  <c r="M275" s="1"/>
  <c r="C326"/>
  <c r="C318" i="81"/>
  <c r="F312" s="1"/>
  <c r="F315" s="1"/>
  <c r="AM264" i="76"/>
  <c r="O264"/>
  <c r="B318"/>
  <c r="AG264"/>
  <c r="F264"/>
  <c r="N282" s="1"/>
  <c r="C272"/>
  <c r="AA264"/>
  <c r="AS264"/>
  <c r="U264"/>
  <c r="P173"/>
  <c r="O176" s="1"/>
  <c r="P174"/>
  <c r="O177" s="1"/>
  <c r="C326"/>
  <c r="P173" i="83"/>
  <c r="O176" s="1"/>
  <c r="P174"/>
  <c r="O177" s="1"/>
  <c r="T282" i="84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F267"/>
  <c r="F269" s="1"/>
  <c r="F268"/>
  <c r="I288" i="81"/>
  <c r="G32" s="1"/>
  <c r="I281"/>
  <c r="G25" s="1"/>
  <c r="B289"/>
  <c r="B282"/>
  <c r="B301"/>
  <c r="B297"/>
  <c r="B293"/>
  <c r="B288"/>
  <c r="I280"/>
  <c r="I272"/>
  <c r="I296"/>
  <c r="G40" s="1"/>
  <c r="B290"/>
  <c r="I297"/>
  <c r="G41" s="1"/>
  <c r="B286"/>
  <c r="I299"/>
  <c r="G43" s="1"/>
  <c r="I291"/>
  <c r="G35" s="1"/>
  <c r="B291"/>
  <c r="I284"/>
  <c r="G28" s="1"/>
  <c r="B285"/>
  <c r="B302"/>
  <c r="B298"/>
  <c r="B294"/>
  <c r="B284"/>
  <c r="I273"/>
  <c r="J273" s="1"/>
  <c r="I283"/>
  <c r="G27" s="1"/>
  <c r="I298"/>
  <c r="G42" s="1"/>
  <c r="I275"/>
  <c r="B281"/>
  <c r="B296"/>
  <c r="I285"/>
  <c r="G29" s="1"/>
  <c r="I271"/>
  <c r="I287"/>
  <c r="G31" s="1"/>
  <c r="I294"/>
  <c r="G38" s="1"/>
  <c r="I282"/>
  <c r="G26"/>
  <c r="B299"/>
  <c r="I289"/>
  <c r="G33" s="1"/>
  <c r="I276"/>
  <c r="I292"/>
  <c r="G36" s="1"/>
  <c r="I301"/>
  <c r="G45"/>
  <c r="I295"/>
  <c r="G39" s="1"/>
  <c r="B283"/>
  <c r="I286"/>
  <c r="G30"/>
  <c r="B300"/>
  <c r="B292"/>
  <c r="I278"/>
  <c r="I279"/>
  <c r="K279" s="1"/>
  <c r="I302"/>
  <c r="G46" s="1"/>
  <c r="B287"/>
  <c r="I290"/>
  <c r="G34" s="1"/>
  <c r="I274"/>
  <c r="J274" s="1"/>
  <c r="B295"/>
  <c r="I300"/>
  <c r="G44" s="1"/>
  <c r="I293"/>
  <c r="G37"/>
  <c r="I277"/>
  <c r="AS183" i="84"/>
  <c r="AT183" s="1"/>
  <c r="AS185"/>
  <c r="AT185"/>
  <c r="AS184"/>
  <c r="AT184" s="1"/>
  <c r="AS188"/>
  <c r="AT188" s="1"/>
  <c r="AS181"/>
  <c r="AT181" s="1"/>
  <c r="AS180"/>
  <c r="AT180" s="1"/>
  <c r="AS187"/>
  <c r="AT187" s="1"/>
  <c r="AS186"/>
  <c r="AT186" s="1"/>
  <c r="AS182"/>
  <c r="AT182" s="1"/>
  <c r="AS179"/>
  <c r="AT179" s="1"/>
  <c r="G237" i="64"/>
  <c r="H237"/>
  <c r="M325" i="81"/>
  <c r="M326"/>
  <c r="M324"/>
  <c r="M319"/>
  <c r="M320"/>
  <c r="M317"/>
  <c r="E329"/>
  <c r="M323"/>
  <c r="M322"/>
  <c r="M318"/>
  <c r="M321"/>
  <c r="G17" i="77"/>
  <c r="G19"/>
  <c r="K275"/>
  <c r="J275"/>
  <c r="E284" i="64"/>
  <c r="R263"/>
  <c r="AS167" i="84"/>
  <c r="AQ179" s="1"/>
  <c r="F195" s="1"/>
  <c r="K273" i="81"/>
  <c r="B282" i="85"/>
  <c r="B285"/>
  <c r="B284"/>
  <c r="I275"/>
  <c r="I276"/>
  <c r="I286"/>
  <c r="G30" s="1"/>
  <c r="B296"/>
  <c r="B289"/>
  <c r="B293"/>
  <c r="I284"/>
  <c r="G28" s="1"/>
  <c r="B294"/>
  <c r="I282"/>
  <c r="G26" s="1"/>
  <c r="I300"/>
  <c r="G44" s="1"/>
  <c r="I292"/>
  <c r="G36" s="1"/>
  <c r="I274"/>
  <c r="I277"/>
  <c r="I281"/>
  <c r="G25" s="1"/>
  <c r="I299"/>
  <c r="G43" s="1"/>
  <c r="I295"/>
  <c r="G39" s="1"/>
  <c r="I291"/>
  <c r="G35" s="1"/>
  <c r="B297"/>
  <c r="B291"/>
  <c r="B298"/>
  <c r="I283"/>
  <c r="G27" s="1"/>
  <c r="I289"/>
  <c r="G33" s="1"/>
  <c r="B286"/>
  <c r="B281"/>
  <c r="I285"/>
  <c r="G29" s="1"/>
  <c r="I271"/>
  <c r="B301"/>
  <c r="I280"/>
  <c r="B302"/>
  <c r="I273"/>
  <c r="I302"/>
  <c r="G46" s="1"/>
  <c r="I294"/>
  <c r="G38" s="1"/>
  <c r="B290"/>
  <c r="I290"/>
  <c r="G34" s="1"/>
  <c r="B295"/>
  <c r="B283"/>
  <c r="B292"/>
  <c r="I301"/>
  <c r="G45" s="1"/>
  <c r="I297"/>
  <c r="G41" s="1"/>
  <c r="I293"/>
  <c r="G37" s="1"/>
  <c r="G22" i="77"/>
  <c r="J278"/>
  <c r="K278"/>
  <c r="S274" i="81"/>
  <c r="E284"/>
  <c r="S280"/>
  <c r="AA263"/>
  <c r="Y275" s="1"/>
  <c r="S275"/>
  <c r="S278"/>
  <c r="S276"/>
  <c r="S271"/>
  <c r="S277"/>
  <c r="S279"/>
  <c r="S273"/>
  <c r="S272"/>
  <c r="U309" i="83"/>
  <c r="U263"/>
  <c r="R309" i="64"/>
  <c r="E330"/>
  <c r="F311" i="81"/>
  <c r="F314" s="1"/>
  <c r="M326" i="84"/>
  <c r="M323"/>
  <c r="M320"/>
  <c r="M325"/>
  <c r="M321"/>
  <c r="E329"/>
  <c r="M318"/>
  <c r="M322"/>
  <c r="M319"/>
  <c r="M324"/>
  <c r="M317"/>
  <c r="O312" s="1"/>
  <c r="O315" s="1"/>
  <c r="K280" i="81"/>
  <c r="J280"/>
  <c r="G24"/>
  <c r="S278" i="84"/>
  <c r="S272"/>
  <c r="S279"/>
  <c r="S276"/>
  <c r="S280"/>
  <c r="S273"/>
  <c r="S274"/>
  <c r="S275"/>
  <c r="E284"/>
  <c r="S271"/>
  <c r="S277"/>
  <c r="AA263"/>
  <c r="G18" i="81"/>
  <c r="G16"/>
  <c r="J272"/>
  <c r="K272"/>
  <c r="B281" i="84"/>
  <c r="I275"/>
  <c r="I278"/>
  <c r="B300"/>
  <c r="B286"/>
  <c r="B292"/>
  <c r="I302"/>
  <c r="G46" s="1"/>
  <c r="B295"/>
  <c r="B294"/>
  <c r="I291"/>
  <c r="G35" s="1"/>
  <c r="I289"/>
  <c r="G33" s="1"/>
  <c r="B288"/>
  <c r="I284"/>
  <c r="G28" s="1"/>
  <c r="B289"/>
  <c r="I285"/>
  <c r="G29" s="1"/>
  <c r="B285"/>
  <c r="I272"/>
  <c r="I293"/>
  <c r="G37" s="1"/>
  <c r="B284"/>
  <c r="I295"/>
  <c r="G39" s="1"/>
  <c r="I271"/>
  <c r="I280"/>
  <c r="J280" s="1"/>
  <c r="B282"/>
  <c r="I281"/>
  <c r="G25" s="1"/>
  <c r="I276"/>
  <c r="K276" s="1"/>
  <c r="I286"/>
  <c r="G30" s="1"/>
  <c r="B298"/>
  <c r="I301"/>
  <c r="G45" s="1"/>
  <c r="I277"/>
  <c r="K277" s="1"/>
  <c r="B296"/>
  <c r="I292"/>
  <c r="G36" s="1"/>
  <c r="I282"/>
  <c r="G26" s="1"/>
  <c r="B302"/>
  <c r="I283"/>
  <c r="G27" s="1"/>
  <c r="I297"/>
  <c r="G41" s="1"/>
  <c r="I300"/>
  <c r="G44" s="1"/>
  <c r="B290"/>
  <c r="I290"/>
  <c r="G34" s="1"/>
  <c r="B293"/>
  <c r="I287"/>
  <c r="G31" s="1"/>
  <c r="I279"/>
  <c r="E329" i="64"/>
  <c r="Q184" i="76"/>
  <c r="R184" s="1"/>
  <c r="Q188"/>
  <c r="R188" s="1"/>
  <c r="Q186"/>
  <c r="R186" s="1"/>
  <c r="Q185"/>
  <c r="R185" s="1"/>
  <c r="Q180"/>
  <c r="Q183"/>
  <c r="R183"/>
  <c r="Q181"/>
  <c r="R181"/>
  <c r="Q187"/>
  <c r="R187"/>
  <c r="Q182"/>
  <c r="R182"/>
  <c r="U309"/>
  <c r="S322" s="1"/>
  <c r="U263"/>
  <c r="E284" s="1"/>
  <c r="C318"/>
  <c r="M272" i="84"/>
  <c r="M276"/>
  <c r="M280"/>
  <c r="M273"/>
  <c r="M277"/>
  <c r="E283"/>
  <c r="M271"/>
  <c r="M278"/>
  <c r="S319"/>
  <c r="S321"/>
  <c r="S320"/>
  <c r="S322"/>
  <c r="S323"/>
  <c r="E330"/>
  <c r="S317"/>
  <c r="U311" s="1"/>
  <c r="U314" s="1"/>
  <c r="S325"/>
  <c r="S326"/>
  <c r="S318"/>
  <c r="S324"/>
  <c r="AA309"/>
  <c r="C323" i="79"/>
  <c r="M276" i="81"/>
  <c r="M271"/>
  <c r="M272"/>
  <c r="M275"/>
  <c r="M278"/>
  <c r="M279"/>
  <c r="M277"/>
  <c r="E283"/>
  <c r="M274"/>
  <c r="M280"/>
  <c r="M273"/>
  <c r="C320" i="83"/>
  <c r="G22" i="81"/>
  <c r="K278"/>
  <c r="J278"/>
  <c r="G20"/>
  <c r="J276"/>
  <c r="K276"/>
  <c r="O263" i="76"/>
  <c r="M272" s="1"/>
  <c r="O309"/>
  <c r="M326" s="1"/>
  <c r="G191" i="64"/>
  <c r="F191"/>
  <c r="O263" i="83"/>
  <c r="M275" s="1"/>
  <c r="O309"/>
  <c r="M319" s="1"/>
  <c r="G21" i="81"/>
  <c r="K277"/>
  <c r="J277"/>
  <c r="G23"/>
  <c r="J279"/>
  <c r="I259"/>
  <c r="G271" s="1"/>
  <c r="G48" s="1"/>
  <c r="G15"/>
  <c r="J271"/>
  <c r="G275" s="1"/>
  <c r="G52" s="1"/>
  <c r="K271"/>
  <c r="G19"/>
  <c r="K275"/>
  <c r="J275"/>
  <c r="E283" i="64"/>
  <c r="F311" i="84"/>
  <c r="F314" s="1"/>
  <c r="F312"/>
  <c r="F315" s="1"/>
  <c r="X184" i="83"/>
  <c r="Y184" s="1"/>
  <c r="X183"/>
  <c r="Y183" s="1"/>
  <c r="X182"/>
  <c r="Y182" s="1"/>
  <c r="X188"/>
  <c r="Y188" s="1"/>
  <c r="X187"/>
  <c r="Y187" s="1"/>
  <c r="X185"/>
  <c r="Y185" s="1"/>
  <c r="X186"/>
  <c r="Y186" s="1"/>
  <c r="E330" i="81"/>
  <c r="S325"/>
  <c r="S317"/>
  <c r="S318"/>
  <c r="S322"/>
  <c r="S323"/>
  <c r="AA309"/>
  <c r="Y317" s="1"/>
  <c r="S324"/>
  <c r="S321"/>
  <c r="S319"/>
  <c r="S320"/>
  <c r="S326"/>
  <c r="B208" i="83"/>
  <c r="B197"/>
  <c r="I197"/>
  <c r="E33" s="1"/>
  <c r="I198"/>
  <c r="E34" s="1"/>
  <c r="B190"/>
  <c r="B206"/>
  <c r="B203"/>
  <c r="I186"/>
  <c r="K186" s="1"/>
  <c r="I184"/>
  <c r="I182"/>
  <c r="I187"/>
  <c r="J187" s="1"/>
  <c r="B193"/>
  <c r="B198"/>
  <c r="I200"/>
  <c r="E36" s="1"/>
  <c r="B191"/>
  <c r="I199"/>
  <c r="E35" s="1"/>
  <c r="I195"/>
  <c r="E31" s="1"/>
  <c r="B202"/>
  <c r="I202"/>
  <c r="E38" s="1"/>
  <c r="I209"/>
  <c r="E45" s="1"/>
  <c r="I196"/>
  <c r="E32" s="1"/>
  <c r="B207"/>
  <c r="I201"/>
  <c r="E37" s="1"/>
  <c r="B192"/>
  <c r="B210"/>
  <c r="I192"/>
  <c r="E28" s="1"/>
  <c r="B199"/>
  <c r="B196"/>
  <c r="B194"/>
  <c r="I207"/>
  <c r="E43" s="1"/>
  <c r="I203"/>
  <c r="E39" s="1"/>
  <c r="I206"/>
  <c r="E42" s="1"/>
  <c r="I194"/>
  <c r="E30" s="1"/>
  <c r="I205"/>
  <c r="E41" s="1"/>
  <c r="B189"/>
  <c r="I190"/>
  <c r="E26" s="1"/>
  <c r="B205"/>
  <c r="B209"/>
  <c r="I191"/>
  <c r="E27" s="1"/>
  <c r="I210"/>
  <c r="E46" s="1"/>
  <c r="I183"/>
  <c r="K183" s="1"/>
  <c r="I208"/>
  <c r="E44" s="1"/>
  <c r="B195"/>
  <c r="I189"/>
  <c r="E25" s="1"/>
  <c r="I204"/>
  <c r="E40" s="1"/>
  <c r="I188"/>
  <c r="J188" s="1"/>
  <c r="B201"/>
  <c r="I185"/>
  <c r="J185" s="1"/>
  <c r="B200"/>
  <c r="I193"/>
  <c r="E29" s="1"/>
  <c r="B204"/>
  <c r="K187"/>
  <c r="M323" i="76"/>
  <c r="M324"/>
  <c r="M320"/>
  <c r="M322"/>
  <c r="M321"/>
  <c r="M325"/>
  <c r="M319"/>
  <c r="Y317" i="84"/>
  <c r="E331"/>
  <c r="Y319"/>
  <c r="Y326"/>
  <c r="AG309"/>
  <c r="Y320"/>
  <c r="Y318"/>
  <c r="AA311" s="1"/>
  <c r="AA314" s="1"/>
  <c r="Y322"/>
  <c r="Y325"/>
  <c r="Y321"/>
  <c r="Y323"/>
  <c r="Y324"/>
  <c r="F311" i="76"/>
  <c r="F314" s="1"/>
  <c r="F312"/>
  <c r="F315" s="1"/>
  <c r="S319"/>
  <c r="S324"/>
  <c r="S320"/>
  <c r="S326"/>
  <c r="S321"/>
  <c r="S323"/>
  <c r="R180"/>
  <c r="G21" i="84"/>
  <c r="J277"/>
  <c r="Y277"/>
  <c r="Y279"/>
  <c r="AG263"/>
  <c r="Y278"/>
  <c r="Y273"/>
  <c r="Y275"/>
  <c r="Y276"/>
  <c r="Y280"/>
  <c r="E285"/>
  <c r="Y271"/>
  <c r="Y272"/>
  <c r="Y274"/>
  <c r="S278" i="83"/>
  <c r="S274"/>
  <c r="S277"/>
  <c r="S271"/>
  <c r="S272"/>
  <c r="AA263"/>
  <c r="Y272" s="1"/>
  <c r="E284"/>
  <c r="S273"/>
  <c r="S276"/>
  <c r="S280"/>
  <c r="S275"/>
  <c r="S279"/>
  <c r="K276" i="85"/>
  <c r="G20"/>
  <c r="J276"/>
  <c r="E285" i="64"/>
  <c r="X263"/>
  <c r="Y323" i="81"/>
  <c r="Y320"/>
  <c r="Y325"/>
  <c r="Y324"/>
  <c r="Y319"/>
  <c r="Y318"/>
  <c r="Y326"/>
  <c r="Y322"/>
  <c r="Y321"/>
  <c r="J186" i="83"/>
  <c r="E22"/>
  <c r="U312" i="84"/>
  <c r="U315" s="1"/>
  <c r="S274" i="76"/>
  <c r="S279"/>
  <c r="S280"/>
  <c r="S276"/>
  <c r="AA263"/>
  <c r="E285" s="1"/>
  <c r="S272"/>
  <c r="S273"/>
  <c r="S278"/>
  <c r="J279" i="84"/>
  <c r="K279"/>
  <c r="G23"/>
  <c r="G15"/>
  <c r="J271"/>
  <c r="K271"/>
  <c r="K272"/>
  <c r="J272"/>
  <c r="G16"/>
  <c r="O311"/>
  <c r="O314" s="1"/>
  <c r="E331" i="64"/>
  <c r="X309"/>
  <c r="U267" i="81"/>
  <c r="U269" s="1"/>
  <c r="U268"/>
  <c r="V271" s="1"/>
  <c r="E285"/>
  <c r="Y274"/>
  <c r="Y276"/>
  <c r="Y277"/>
  <c r="Y272"/>
  <c r="Y278"/>
  <c r="Y279"/>
  <c r="Y273"/>
  <c r="AG263"/>
  <c r="AE277" s="1"/>
  <c r="Y280"/>
  <c r="J271" i="85"/>
  <c r="K271"/>
  <c r="G15"/>
  <c r="G18"/>
  <c r="J274"/>
  <c r="K274"/>
  <c r="J183" i="83"/>
  <c r="E19"/>
  <c r="K184"/>
  <c r="E20"/>
  <c r="J184"/>
  <c r="G274" i="81"/>
  <c r="G51" s="1"/>
  <c r="E283" i="83"/>
  <c r="M278"/>
  <c r="M277"/>
  <c r="M274"/>
  <c r="M279"/>
  <c r="M273"/>
  <c r="M276"/>
  <c r="M271"/>
  <c r="O267" i="81"/>
  <c r="O269" s="1"/>
  <c r="O268"/>
  <c r="P273" s="1"/>
  <c r="Q273" s="1"/>
  <c r="J275" i="84"/>
  <c r="K275"/>
  <c r="G19"/>
  <c r="U268"/>
  <c r="V276" s="1"/>
  <c r="U267"/>
  <c r="U269" s="1"/>
  <c r="J273" i="85"/>
  <c r="G17"/>
  <c r="K273"/>
  <c r="K277"/>
  <c r="G21"/>
  <c r="J277"/>
  <c r="J275"/>
  <c r="G19"/>
  <c r="K275"/>
  <c r="O312" i="81"/>
  <c r="O315" s="1"/>
  <c r="O311"/>
  <c r="O314" s="1"/>
  <c r="E24" i="83"/>
  <c r="K188"/>
  <c r="E18"/>
  <c r="I167"/>
  <c r="G179" s="1"/>
  <c r="E48" s="1"/>
  <c r="J182"/>
  <c r="K182"/>
  <c r="G272" i="81"/>
  <c r="G49" s="1"/>
  <c r="G273"/>
  <c r="G50"/>
  <c r="M318" i="83"/>
  <c r="M320"/>
  <c r="M325"/>
  <c r="M323"/>
  <c r="M321"/>
  <c r="M326"/>
  <c r="M324"/>
  <c r="M275" i="76"/>
  <c r="M279"/>
  <c r="M274"/>
  <c r="M276"/>
  <c r="E283"/>
  <c r="M278"/>
  <c r="M273"/>
  <c r="M277"/>
  <c r="J276" i="84"/>
  <c r="G20"/>
  <c r="G24"/>
  <c r="K280"/>
  <c r="K278"/>
  <c r="G22"/>
  <c r="J278"/>
  <c r="E330" i="83"/>
  <c r="S321"/>
  <c r="AA309"/>
  <c r="Y320" s="1"/>
  <c r="S326"/>
  <c r="S323"/>
  <c r="S318"/>
  <c r="S319"/>
  <c r="S320"/>
  <c r="S322"/>
  <c r="S324"/>
  <c r="S325"/>
  <c r="G24" i="85"/>
  <c r="K280"/>
  <c r="J280"/>
  <c r="O267" i="83"/>
  <c r="O269" s="1"/>
  <c r="O268"/>
  <c r="P273" s="1"/>
  <c r="Q273" s="1"/>
  <c r="V280" i="81"/>
  <c r="W280" s="1"/>
  <c r="V279"/>
  <c r="W279" s="1"/>
  <c r="V274"/>
  <c r="W274" s="1"/>
  <c r="V272"/>
  <c r="W272" s="1"/>
  <c r="V276"/>
  <c r="W276" s="1"/>
  <c r="V277"/>
  <c r="W277" s="1"/>
  <c r="V278"/>
  <c r="W278" s="1"/>
  <c r="E332" i="64"/>
  <c r="AD309"/>
  <c r="AJ309" s="1"/>
  <c r="Y276" i="83"/>
  <c r="Y280"/>
  <c r="Y275"/>
  <c r="Y277"/>
  <c r="AG263"/>
  <c r="E286" s="1"/>
  <c r="Y274"/>
  <c r="E285"/>
  <c r="Y271"/>
  <c r="Y278"/>
  <c r="AA267" i="84"/>
  <c r="AA269" s="1"/>
  <c r="AA268"/>
  <c r="M275" i="64"/>
  <c r="M280"/>
  <c r="M278"/>
  <c r="M279"/>
  <c r="M272"/>
  <c r="M277"/>
  <c r="M276"/>
  <c r="M274"/>
  <c r="M271"/>
  <c r="M273"/>
  <c r="Y276" i="76"/>
  <c r="Y279"/>
  <c r="Y274"/>
  <c r="Y275"/>
  <c r="Y278"/>
  <c r="Y272"/>
  <c r="AG263"/>
  <c r="AE275" s="1"/>
  <c r="Y273"/>
  <c r="AE271" i="84"/>
  <c r="AG268" s="1"/>
  <c r="AE272"/>
  <c r="AM263"/>
  <c r="E287" s="1"/>
  <c r="AE275"/>
  <c r="AE277"/>
  <c r="AE279"/>
  <c r="AE280"/>
  <c r="AE273"/>
  <c r="AE276"/>
  <c r="AE278"/>
  <c r="AE274"/>
  <c r="E286"/>
  <c r="V275"/>
  <c r="W275" s="1"/>
  <c r="V273"/>
  <c r="W273" s="1"/>
  <c r="V277"/>
  <c r="W277" s="1"/>
  <c r="V271"/>
  <c r="W271" s="1"/>
  <c r="V278"/>
  <c r="W278" s="1"/>
  <c r="V274"/>
  <c r="W274" s="1"/>
  <c r="V272"/>
  <c r="W272" s="1"/>
  <c r="V279"/>
  <c r="W279" s="1"/>
  <c r="P278" i="81"/>
  <c r="Q278" s="1"/>
  <c r="P279"/>
  <c r="Q279" s="1"/>
  <c r="P277"/>
  <c r="Q277" s="1"/>
  <c r="P275"/>
  <c r="Q275" s="1"/>
  <c r="U268" i="83"/>
  <c r="V279" s="1"/>
  <c r="W279" s="1"/>
  <c r="U267"/>
  <c r="U269" s="1"/>
  <c r="Y326"/>
  <c r="Y324"/>
  <c r="Y318"/>
  <c r="Y321"/>
  <c r="Y323"/>
  <c r="Y319"/>
  <c r="E331"/>
  <c r="Y325"/>
  <c r="M323" i="64"/>
  <c r="M317"/>
  <c r="M318"/>
  <c r="M320"/>
  <c r="M326"/>
  <c r="M319"/>
  <c r="M324"/>
  <c r="M325"/>
  <c r="M321"/>
  <c r="M322"/>
  <c r="AM263" i="81"/>
  <c r="AK272" s="1"/>
  <c r="AE276"/>
  <c r="AE271"/>
  <c r="AG268" s="1"/>
  <c r="AE278"/>
  <c r="AE275"/>
  <c r="AE272"/>
  <c r="AE280"/>
  <c r="E286"/>
  <c r="AE274"/>
  <c r="E286" i="64"/>
  <c r="AE321" i="84"/>
  <c r="AE318"/>
  <c r="AE319"/>
  <c r="AE326"/>
  <c r="AE322"/>
  <c r="AM309"/>
  <c r="AK317" s="1"/>
  <c r="AE317"/>
  <c r="AE323"/>
  <c r="AE325"/>
  <c r="E332"/>
  <c r="AE324"/>
  <c r="AE320"/>
  <c r="AA312"/>
  <c r="AA315" s="1"/>
  <c r="F330" i="64"/>
  <c r="G330"/>
  <c r="G329"/>
  <c r="F329"/>
  <c r="E333"/>
  <c r="G283"/>
  <c r="F283"/>
  <c r="AK276" i="84"/>
  <c r="AK272"/>
  <c r="AK273"/>
  <c r="AK271"/>
  <c r="AK280"/>
  <c r="AK275"/>
  <c r="AK278"/>
  <c r="AK277"/>
  <c r="AK279"/>
  <c r="AG267" i="81"/>
  <c r="AG269" s="1"/>
  <c r="V276" i="83"/>
  <c r="W276" s="1"/>
  <c r="V274"/>
  <c r="W274"/>
  <c r="V272"/>
  <c r="W272" s="1"/>
  <c r="V271"/>
  <c r="V259" s="1"/>
  <c r="U271" s="1"/>
  <c r="F284" s="1"/>
  <c r="V280"/>
  <c r="W280" s="1"/>
  <c r="V273"/>
  <c r="W273" s="1"/>
  <c r="V278"/>
  <c r="W278" s="1"/>
  <c r="V277"/>
  <c r="W277" s="1"/>
  <c r="V275"/>
  <c r="W275" s="1"/>
  <c r="AA268"/>
  <c r="AB279" s="1"/>
  <c r="AC279" s="1"/>
  <c r="AA267"/>
  <c r="AA269" s="1"/>
  <c r="AE278"/>
  <c r="AE271"/>
  <c r="AM263"/>
  <c r="AK280" s="1"/>
  <c r="AE280"/>
  <c r="AE279"/>
  <c r="AE272"/>
  <c r="AE277"/>
  <c r="AE276"/>
  <c r="AE273"/>
  <c r="AS309" i="84"/>
  <c r="AQ322" s="1"/>
  <c r="AK325"/>
  <c r="AK318"/>
  <c r="AK320"/>
  <c r="AK324"/>
  <c r="AK319"/>
  <c r="AK321"/>
  <c r="AK322"/>
  <c r="AK323"/>
  <c r="AK278" i="81"/>
  <c r="AS263"/>
  <c r="AQ278" s="1"/>
  <c r="AK277"/>
  <c r="AK280"/>
  <c r="AK276"/>
  <c r="AK279"/>
  <c r="E287"/>
  <c r="AK271"/>
  <c r="AK274"/>
  <c r="AG267" i="84"/>
  <c r="AG269" s="1"/>
  <c r="AE274" i="76"/>
  <c r="AE279"/>
  <c r="AM263"/>
  <c r="AK274" s="1"/>
  <c r="AE277"/>
  <c r="AE273"/>
  <c r="AE276"/>
  <c r="AE278"/>
  <c r="AE280"/>
  <c r="AE272"/>
  <c r="F284" i="64"/>
  <c r="G284"/>
  <c r="AB274" i="84"/>
  <c r="AC274" s="1"/>
  <c r="AB271"/>
  <c r="AB279"/>
  <c r="AC279" s="1"/>
  <c r="AB280"/>
  <c r="AC280"/>
  <c r="AB277"/>
  <c r="AC277" s="1"/>
  <c r="AB278"/>
  <c r="AC278"/>
  <c r="AB272"/>
  <c r="AC272" s="1"/>
  <c r="AB275"/>
  <c r="AC275"/>
  <c r="AB276"/>
  <c r="AC276" s="1"/>
  <c r="AB273"/>
  <c r="AC273"/>
  <c r="P271" i="83"/>
  <c r="P276"/>
  <c r="Q276" s="1"/>
  <c r="P280"/>
  <c r="Q280"/>
  <c r="P279"/>
  <c r="Q279" s="1"/>
  <c r="P275"/>
  <c r="Q275" s="1"/>
  <c r="P274"/>
  <c r="Q274" s="1"/>
  <c r="P277"/>
  <c r="Q277" s="1"/>
  <c r="P272"/>
  <c r="Q272" s="1"/>
  <c r="AQ273" i="81"/>
  <c r="AQ277"/>
  <c r="AQ272"/>
  <c r="AQ274"/>
  <c r="AQ271"/>
  <c r="AK272" i="83"/>
  <c r="AK277"/>
  <c r="AK279"/>
  <c r="AK275"/>
  <c r="AK274"/>
  <c r="E287"/>
  <c r="AK278"/>
  <c r="AK276"/>
  <c r="AS263"/>
  <c r="AQ279" s="1"/>
  <c r="AC271" i="84"/>
  <c r="AQ324"/>
  <c r="E334"/>
  <c r="AQ320"/>
  <c r="AQ317"/>
  <c r="AQ318"/>
  <c r="AQ321"/>
  <c r="AQ323"/>
  <c r="AQ325"/>
  <c r="AY309"/>
  <c r="E335" s="1"/>
  <c r="W271" i="83"/>
  <c r="U272"/>
  <c r="G284" s="1"/>
  <c r="P259"/>
  <c r="O271" s="1"/>
  <c r="F283" s="1"/>
  <c r="Q271"/>
  <c r="O272"/>
  <c r="G283" s="1"/>
  <c r="AK273" i="76"/>
  <c r="AK280"/>
  <c r="AK277"/>
  <c r="AK278"/>
  <c r="AK275"/>
  <c r="AK272"/>
  <c r="E287"/>
  <c r="AK279"/>
  <c r="AM267" i="81"/>
  <c r="AM269" s="1"/>
  <c r="AM268"/>
  <c r="AG267" i="83"/>
  <c r="AG269" s="1"/>
  <c r="AG268"/>
  <c r="AB272"/>
  <c r="AC272" s="1"/>
  <c r="AB271"/>
  <c r="AC271" s="1"/>
  <c r="AA272" s="1"/>
  <c r="G285" s="1"/>
  <c r="AB273"/>
  <c r="AC273" s="1"/>
  <c r="AB278"/>
  <c r="AC278" s="1"/>
  <c r="AB277"/>
  <c r="AC277" s="1"/>
  <c r="AB275"/>
  <c r="AC275" s="1"/>
  <c r="AB276"/>
  <c r="AC276" s="1"/>
  <c r="AB274"/>
  <c r="AC274" s="1"/>
  <c r="AB259"/>
  <c r="AA271" s="1"/>
  <c r="F285" s="1"/>
  <c r="AN271" i="81"/>
  <c r="AO271" s="1"/>
  <c r="AM272" s="1"/>
  <c r="G287" s="1"/>
  <c r="AN273"/>
  <c r="AO273" s="1"/>
  <c r="AN272"/>
  <c r="AO272" s="1"/>
  <c r="AN279"/>
  <c r="AO279" s="1"/>
  <c r="AW325" i="84"/>
  <c r="AW319"/>
  <c r="AW326"/>
  <c r="AW322"/>
  <c r="AW320"/>
  <c r="AW324"/>
  <c r="AW321"/>
  <c r="BE309"/>
  <c r="BC325" s="1"/>
  <c r="AW318"/>
  <c r="AH274" i="83"/>
  <c r="AI274" s="1"/>
  <c r="AH280"/>
  <c r="AI280" s="1"/>
  <c r="AH275"/>
  <c r="AI275" s="1"/>
  <c r="AH273"/>
  <c r="AI273" s="1"/>
  <c r="AH271"/>
  <c r="AH259" s="1"/>
  <c r="AG271" s="1"/>
  <c r="F286" s="1"/>
  <c r="AH276"/>
  <c r="AI276" s="1"/>
  <c r="AH279"/>
  <c r="AI279" s="1"/>
  <c r="AH278"/>
  <c r="AI278" s="1"/>
  <c r="AH272"/>
  <c r="AI272" s="1"/>
  <c r="AH277"/>
  <c r="AI277" s="1"/>
  <c r="AS268" i="81"/>
  <c r="AT275" s="1"/>
  <c r="AU275" s="1"/>
  <c r="AS267"/>
  <c r="AS269" s="1"/>
  <c r="E288" i="83"/>
  <c r="AQ272"/>
  <c r="AQ274"/>
  <c r="AQ271"/>
  <c r="AS268" s="1"/>
  <c r="AY263"/>
  <c r="AW278" s="1"/>
  <c r="AQ275"/>
  <c r="AQ278"/>
  <c r="AQ277"/>
  <c r="AQ280"/>
  <c r="E289"/>
  <c r="AW272"/>
  <c r="AW275"/>
  <c r="AT272" i="81"/>
  <c r="AU272" s="1"/>
  <c r="BC319" i="84"/>
  <c r="BC320"/>
  <c r="BC321"/>
  <c r="BC324"/>
  <c r="BC322"/>
  <c r="BC326"/>
  <c r="BC317"/>
  <c r="E336"/>
  <c r="AN259" i="81"/>
  <c r="AM271" s="1"/>
  <c r="F287" s="1"/>
  <c r="AP309" i="92"/>
  <c r="AV309" s="1"/>
  <c r="E334"/>
  <c r="AN282"/>
  <c r="AH329"/>
  <c r="M275"/>
  <c r="D276"/>
  <c r="D277" s="1"/>
  <c r="AN282" i="91"/>
  <c r="AT282" s="1"/>
  <c r="AH329"/>
  <c r="M321"/>
  <c r="D322"/>
  <c r="A92" i="90"/>
  <c r="D185"/>
  <c r="O184"/>
  <c r="AN282"/>
  <c r="AN329" s="1"/>
  <c r="AH329"/>
  <c r="C139" i="64"/>
  <c r="B231"/>
  <c r="B185"/>
  <c r="B136"/>
  <c r="B182" s="1"/>
  <c r="E227"/>
  <c r="D228"/>
  <c r="E228" s="1"/>
  <c r="B142"/>
  <c r="C142" s="1"/>
  <c r="B141"/>
  <c r="B187" s="1"/>
  <c r="A180"/>
  <c r="A226"/>
  <c r="A272" s="1"/>
  <c r="A318" s="1"/>
  <c r="B140"/>
  <c r="B186" s="1"/>
  <c r="B138"/>
  <c r="C138" s="1"/>
  <c r="B137"/>
  <c r="B229" s="1"/>
  <c r="D139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B135"/>
  <c r="B227" s="1"/>
  <c r="B134"/>
  <c r="C134" s="1"/>
  <c r="E79"/>
  <c r="B133"/>
  <c r="C133" s="1"/>
  <c r="E78"/>
  <c r="B118" s="1"/>
  <c r="M276" i="92"/>
  <c r="AN329"/>
  <c r="AT282"/>
  <c r="E335"/>
  <c r="D323" i="91"/>
  <c r="M323" s="1"/>
  <c r="M322"/>
  <c r="D186" i="90"/>
  <c r="O186" s="1"/>
  <c r="O185"/>
  <c r="A93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B180" i="64"/>
  <c r="R180" s="1"/>
  <c r="B226"/>
  <c r="B272" s="1"/>
  <c r="B183"/>
  <c r="Y183" s="1"/>
  <c r="C137"/>
  <c r="B232"/>
  <c r="R232" s="1"/>
  <c r="B188"/>
  <c r="R188" s="1"/>
  <c r="B234"/>
  <c r="C234" s="1"/>
  <c r="I114"/>
  <c r="C42" s="1"/>
  <c r="I92"/>
  <c r="K92" s="1"/>
  <c r="D229"/>
  <c r="E229" s="1"/>
  <c r="C231"/>
  <c r="B277"/>
  <c r="C277" s="1"/>
  <c r="AZ282" i="92"/>
  <c r="AZ329" s="1"/>
  <c r="AT329"/>
  <c r="D187" i="90"/>
  <c r="D188" s="1"/>
  <c r="Y188" i="64"/>
  <c r="R226"/>
  <c r="B323"/>
  <c r="P277"/>
  <c r="D230"/>
  <c r="E230" s="1"/>
  <c r="Y234"/>
  <c r="R234"/>
  <c r="C323"/>
  <c r="P323"/>
  <c r="D137" i="94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A226"/>
  <c r="A272" s="1"/>
  <c r="A318" s="1"/>
  <c r="A180"/>
  <c r="D182"/>
  <c r="D183" s="1"/>
  <c r="A89"/>
  <c r="O181"/>
  <c r="O180"/>
  <c r="O179"/>
  <c r="T172"/>
  <c r="AA172" s="1"/>
  <c r="A179"/>
  <c r="O225"/>
  <c r="O226"/>
  <c r="O227"/>
  <c r="D227"/>
  <c r="D273"/>
  <c r="D274" s="1"/>
  <c r="M272"/>
  <c r="X263"/>
  <c r="AD263" s="1"/>
  <c r="E285"/>
  <c r="AB329"/>
  <c r="AH282"/>
  <c r="V329"/>
  <c r="D319"/>
  <c r="R309"/>
  <c r="E331" s="1"/>
  <c r="A135" i="91"/>
  <c r="A181" s="1"/>
  <c r="A90"/>
  <c r="A91" s="1"/>
  <c r="A137" s="1"/>
  <c r="A134"/>
  <c r="A135" i="94"/>
  <c r="A227" s="1"/>
  <c r="A273" s="1"/>
  <c r="A319" s="1"/>
  <c r="A90"/>
  <c r="A136" s="1"/>
  <c r="D320"/>
  <c r="M319"/>
  <c r="AN282"/>
  <c r="AN329" s="1"/>
  <c r="AH329"/>
  <c r="E286"/>
  <c r="E227"/>
  <c r="D228"/>
  <c r="D229" s="1"/>
  <c r="A136" i="91"/>
  <c r="A228" s="1"/>
  <c r="A274" s="1"/>
  <c r="A320" s="1"/>
  <c r="A226"/>
  <c r="A272" s="1"/>
  <c r="A318" s="1"/>
  <c r="A180"/>
  <c r="M320" i="94"/>
  <c r="D321"/>
  <c r="M321" s="1"/>
  <c r="G40" i="87"/>
  <c r="A319" i="90"/>
  <c r="A136"/>
  <c r="A318"/>
  <c r="A137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D189" l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O188"/>
  <c r="V319" i="84"/>
  <c r="W319" s="1"/>
  <c r="V326"/>
  <c r="W326" s="1"/>
  <c r="V317"/>
  <c r="V324"/>
  <c r="W324" s="1"/>
  <c r="V320"/>
  <c r="W320" s="1"/>
  <c r="V322"/>
  <c r="W322" s="1"/>
  <c r="V321"/>
  <c r="W321" s="1"/>
  <c r="V318"/>
  <c r="W318" s="1"/>
  <c r="V323"/>
  <c r="W323" s="1"/>
  <c r="V325"/>
  <c r="W325" s="1"/>
  <c r="R229" i="64"/>
  <c r="B275"/>
  <c r="C229"/>
  <c r="E334"/>
  <c r="AP309"/>
  <c r="AH323"/>
  <c r="W276" i="84"/>
  <c r="W271" i="81"/>
  <c r="U272" s="1"/>
  <c r="G284" s="1"/>
  <c r="V259"/>
  <c r="U271" s="1"/>
  <c r="F284" s="1"/>
  <c r="X182" i="76"/>
  <c r="Y182" s="1"/>
  <c r="X183"/>
  <c r="Y183" s="1"/>
  <c r="X186"/>
  <c r="Y186" s="1"/>
  <c r="X184"/>
  <c r="Y184" s="1"/>
  <c r="X188"/>
  <c r="Y188" s="1"/>
  <c r="X180"/>
  <c r="X181"/>
  <c r="Y181" s="1"/>
  <c r="X185"/>
  <c r="Y185" s="1"/>
  <c r="X187"/>
  <c r="Y187" s="1"/>
  <c r="AB320" i="84"/>
  <c r="AC320" s="1"/>
  <c r="AB317"/>
  <c r="AC317" s="1"/>
  <c r="S320" i="85"/>
  <c r="S326"/>
  <c r="S324"/>
  <c r="S319"/>
  <c r="S325"/>
  <c r="S323"/>
  <c r="E330"/>
  <c r="S317"/>
  <c r="AA309"/>
  <c r="S318"/>
  <c r="S322"/>
  <c r="S321"/>
  <c r="F312"/>
  <c r="F315" s="1"/>
  <c r="F311"/>
  <c r="F314" s="1"/>
  <c r="AH277" i="84"/>
  <c r="AI277" s="1"/>
  <c r="AH272"/>
  <c r="AI272" s="1"/>
  <c r="AH280"/>
  <c r="AI280" s="1"/>
  <c r="AH271"/>
  <c r="AI271" s="1"/>
  <c r="AH274"/>
  <c r="AI274" s="1"/>
  <c r="AH275"/>
  <c r="AI275" s="1"/>
  <c r="AH273"/>
  <c r="AI273" s="1"/>
  <c r="AH279"/>
  <c r="AI279" s="1"/>
  <c r="AA312" i="81"/>
  <c r="AA315" s="1"/>
  <c r="AA311"/>
  <c r="AA314" s="1"/>
  <c r="AT274" i="83"/>
  <c r="AU274" s="1"/>
  <c r="AT278"/>
  <c r="AU278" s="1"/>
  <c r="G173" i="77"/>
  <c r="F176" s="1"/>
  <c r="G174"/>
  <c r="F177" s="1"/>
  <c r="A144" i="74"/>
  <c r="A99"/>
  <c r="I89" i="64"/>
  <c r="I93"/>
  <c r="K93" s="1"/>
  <c r="O228" i="94"/>
  <c r="O187" i="90"/>
  <c r="I98" i="64"/>
  <c r="C26" s="1"/>
  <c r="AS267" i="83"/>
  <c r="AS269" s="1"/>
  <c r="AI271"/>
  <c r="AG272" s="1"/>
  <c r="G286" s="1"/>
  <c r="AW277"/>
  <c r="AW273"/>
  <c r="D322" i="94"/>
  <c r="A91"/>
  <c r="AT282"/>
  <c r="AZ282" s="1"/>
  <c r="AZ329" s="1"/>
  <c r="O182"/>
  <c r="D231" i="64"/>
  <c r="N277"/>
  <c r="Y226"/>
  <c r="R183"/>
  <c r="C141"/>
  <c r="B105"/>
  <c r="C136"/>
  <c r="AT282" i="90"/>
  <c r="AT329" s="1"/>
  <c r="AN329" i="91"/>
  <c r="AT271" i="83"/>
  <c r="AT280"/>
  <c r="AU280" s="1"/>
  <c r="BC318" i="84"/>
  <c r="BC323"/>
  <c r="AT276" i="81"/>
  <c r="AU276" s="1"/>
  <c r="BE263" i="83"/>
  <c r="AQ273"/>
  <c r="AQ276"/>
  <c r="AW323" i="84"/>
  <c r="AW317"/>
  <c r="AN275" i="81"/>
  <c r="AO275" s="1"/>
  <c r="AN280"/>
  <c r="AO280" s="1"/>
  <c r="AB280" i="83"/>
  <c r="AC280" s="1"/>
  <c r="AS263" i="76"/>
  <c r="AK276"/>
  <c r="AQ319" i="84"/>
  <c r="AQ326"/>
  <c r="AK273" i="83"/>
  <c r="AK271"/>
  <c r="AQ276" i="81"/>
  <c r="AY263"/>
  <c r="P278" i="83"/>
  <c r="Q278" s="1"/>
  <c r="E286" i="76"/>
  <c r="AK275" i="81"/>
  <c r="AK273"/>
  <c r="AK326" i="84"/>
  <c r="AM311" s="1"/>
  <c r="AM314" s="1"/>
  <c r="E333"/>
  <c r="AE275" i="83"/>
  <c r="AE274"/>
  <c r="AK274" i="84"/>
  <c r="AS263"/>
  <c r="AE279" i="81"/>
  <c r="AE273"/>
  <c r="AG309" i="83"/>
  <c r="Y322"/>
  <c r="V280" i="84"/>
  <c r="W280" s="1"/>
  <c r="Y280" i="76"/>
  <c r="Y277"/>
  <c r="Y273" i="83"/>
  <c r="Y279"/>
  <c r="V273" i="81"/>
  <c r="W273" s="1"/>
  <c r="V275"/>
  <c r="W275" s="1"/>
  <c r="M280" i="76"/>
  <c r="M322" i="83"/>
  <c r="E329"/>
  <c r="M280"/>
  <c r="M272"/>
  <c r="Y271" i="81"/>
  <c r="S275" i="76"/>
  <c r="S277"/>
  <c r="E331" i="81"/>
  <c r="AG309"/>
  <c r="E329" i="76"/>
  <c r="M318"/>
  <c r="U311" i="81"/>
  <c r="U314" s="1"/>
  <c r="M279" i="84"/>
  <c r="M274"/>
  <c r="O267" s="1"/>
  <c r="O269" s="1"/>
  <c r="B301"/>
  <c r="I296"/>
  <c r="G40" s="1"/>
  <c r="I273"/>
  <c r="I294"/>
  <c r="G38" s="1"/>
  <c r="I274"/>
  <c r="I288"/>
  <c r="G32" s="1"/>
  <c r="I299"/>
  <c r="G43" s="1"/>
  <c r="B291"/>
  <c r="B299"/>
  <c r="I298"/>
  <c r="G42" s="1"/>
  <c r="B283"/>
  <c r="B297"/>
  <c r="B287"/>
  <c r="K274" i="81"/>
  <c r="I279" i="85"/>
  <c r="I288"/>
  <c r="G32" s="1"/>
  <c r="I298"/>
  <c r="G42" s="1"/>
  <c r="I287"/>
  <c r="G31" s="1"/>
  <c r="B287"/>
  <c r="B300"/>
  <c r="I296"/>
  <c r="G40" s="1"/>
  <c r="I272"/>
  <c r="I278"/>
  <c r="B299"/>
  <c r="I301" i="77"/>
  <c r="G45" s="1"/>
  <c r="B299"/>
  <c r="B283"/>
  <c r="I280"/>
  <c r="I302"/>
  <c r="G46" s="1"/>
  <c r="I287"/>
  <c r="G31" s="1"/>
  <c r="I286"/>
  <c r="G30" s="1"/>
  <c r="B281"/>
  <c r="AG265" i="85"/>
  <c r="O264"/>
  <c r="AY264"/>
  <c r="BK265"/>
  <c r="O265"/>
  <c r="C106" i="76"/>
  <c r="B105"/>
  <c r="I105"/>
  <c r="C33" s="1"/>
  <c r="B317" i="83"/>
  <c r="C271"/>
  <c r="E228" i="94"/>
  <c r="X309"/>
  <c r="BE311" i="84"/>
  <c r="BE314" s="1"/>
  <c r="P271" i="81"/>
  <c r="U263" i="85"/>
  <c r="BK309" i="84"/>
  <c r="V220" i="81"/>
  <c r="V221" s="1"/>
  <c r="V219"/>
  <c r="A182" i="91"/>
  <c r="A227"/>
  <c r="A273" s="1"/>
  <c r="A319" s="1"/>
  <c r="V323" i="64"/>
  <c r="C135"/>
  <c r="I109"/>
  <c r="C37" s="1"/>
  <c r="B228"/>
  <c r="R228" s="1"/>
  <c r="B184"/>
  <c r="E21" i="83"/>
  <c r="Q167" i="76"/>
  <c r="O179" s="1"/>
  <c r="F191" s="1"/>
  <c r="BE218" i="81"/>
  <c r="F242"/>
  <c r="A145" i="56"/>
  <c r="A100"/>
  <c r="AV229" i="80"/>
  <c r="AV225"/>
  <c r="AV186" i="84"/>
  <c r="AV185"/>
  <c r="AV179"/>
  <c r="AH185" i="83"/>
  <c r="AH187"/>
  <c r="AH185" i="84"/>
  <c r="AH181"/>
  <c r="AH181" i="86"/>
  <c r="AQ172"/>
  <c r="AO230"/>
  <c r="AO231"/>
  <c r="AA180" i="74"/>
  <c r="AD173" s="1"/>
  <c r="AC176" s="1"/>
  <c r="AJ172"/>
  <c r="AA184"/>
  <c r="I167"/>
  <c r="G179" s="1"/>
  <c r="E48" s="1"/>
  <c r="E20"/>
  <c r="K180"/>
  <c r="K185"/>
  <c r="AA229" i="76"/>
  <c r="AA233"/>
  <c r="AJ172" i="79"/>
  <c r="AA185" i="83"/>
  <c r="E193"/>
  <c r="AA231" i="84"/>
  <c r="AA225"/>
  <c r="AJ218"/>
  <c r="AH231" i="86"/>
  <c r="AH225"/>
  <c r="A99" i="81"/>
  <c r="A234"/>
  <c r="A280" s="1"/>
  <c r="A326" s="1"/>
  <c r="D234" i="84"/>
  <c r="A232" i="81"/>
  <c r="A278" s="1"/>
  <c r="A324" s="1"/>
  <c r="AW282" i="77"/>
  <c r="F243" i="78"/>
  <c r="A94" i="77"/>
  <c r="A230" i="81"/>
  <c r="A276" s="1"/>
  <c r="A322" s="1"/>
  <c r="AQ329" i="84"/>
  <c r="AW282"/>
  <c r="A140" i="80"/>
  <c r="A95"/>
  <c r="A94" i="84"/>
  <c r="A139"/>
  <c r="A139" i="85"/>
  <c r="A94"/>
  <c r="E232" i="82"/>
  <c r="D233"/>
  <c r="A184" i="80"/>
  <c r="A230"/>
  <c r="A276" s="1"/>
  <c r="A322" s="1"/>
  <c r="D230" i="78"/>
  <c r="E229"/>
  <c r="E229" i="83"/>
  <c r="D230"/>
  <c r="A189" i="53"/>
  <c r="A235"/>
  <c r="A281" s="1"/>
  <c r="A327" s="1"/>
  <c r="E231" i="85"/>
  <c r="D232"/>
  <c r="A93" i="83"/>
  <c r="A138"/>
  <c r="A229" i="85"/>
  <c r="A275" s="1"/>
  <c r="A321" s="1"/>
  <c r="A183"/>
  <c r="AK282" i="81"/>
  <c r="AE329"/>
  <c r="AH188" i="82"/>
  <c r="AH181"/>
  <c r="AQ172"/>
  <c r="E194"/>
  <c r="E230" i="77"/>
  <c r="D231"/>
  <c r="E229" i="86"/>
  <c r="D230"/>
  <c r="A100" i="53"/>
  <c r="A145"/>
  <c r="I102" i="76"/>
  <c r="C30" s="1"/>
  <c r="I103"/>
  <c r="C31" s="1"/>
  <c r="B101"/>
  <c r="B100"/>
  <c r="I96"/>
  <c r="T234" i="85"/>
  <c r="AV234"/>
  <c r="I98" i="79"/>
  <c r="C26" s="1"/>
  <c r="AV230" i="80"/>
  <c r="AV231"/>
  <c r="AV181" i="84"/>
  <c r="AH228" i="74"/>
  <c r="AH227"/>
  <c r="AH183" i="84"/>
  <c r="AH180"/>
  <c r="AH183" i="86"/>
  <c r="E194"/>
  <c r="F241"/>
  <c r="AX218"/>
  <c r="AA183" i="74"/>
  <c r="AA187"/>
  <c r="J179"/>
  <c r="G182" s="1"/>
  <c r="E51" s="1"/>
  <c r="K181"/>
  <c r="AA230"/>
  <c r="AA231"/>
  <c r="AJ172" i="75"/>
  <c r="AA183"/>
  <c r="AA227" i="76"/>
  <c r="E193" i="79"/>
  <c r="AA187" i="83"/>
  <c r="AA228" i="84"/>
  <c r="AA227"/>
  <c r="AH226" i="86"/>
  <c r="AH233"/>
  <c r="A143" i="74"/>
  <c r="A141"/>
  <c r="AW282"/>
  <c r="AQ282" i="79"/>
  <c r="D232" i="74"/>
  <c r="E231"/>
  <c r="AK329" i="78"/>
  <c r="AQ282"/>
  <c r="AQ282" i="83"/>
  <c r="AK329"/>
  <c r="AK329" i="82"/>
  <c r="AQ282"/>
  <c r="AK282" i="76"/>
  <c r="AE329"/>
  <c r="AE329" i="80"/>
  <c r="AK282"/>
  <c r="E195" i="85"/>
  <c r="AX172"/>
  <c r="A183" i="84"/>
  <c r="A229"/>
  <c r="A275" s="1"/>
  <c r="A321" s="1"/>
  <c r="D229" i="76"/>
  <c r="E228"/>
  <c r="B102" i="79"/>
  <c r="AQ172" i="83"/>
  <c r="BS218" i="78"/>
  <c r="D232" i="53"/>
  <c r="E231"/>
  <c r="E198" i="40"/>
  <c r="T189"/>
  <c r="B171" i="50"/>
  <c r="B217"/>
  <c r="C125"/>
  <c r="B187" i="54"/>
  <c r="C141"/>
  <c r="B233"/>
  <c r="Y329" i="56"/>
  <c r="AE282"/>
  <c r="B184"/>
  <c r="C138"/>
  <c r="B230"/>
  <c r="D185" i="91"/>
  <c r="O184"/>
  <c r="A230" i="84"/>
  <c r="A276" s="1"/>
  <c r="A322" s="1"/>
  <c r="BE218" i="85"/>
  <c r="AO181" i="81"/>
  <c r="E230" i="85"/>
  <c r="AA181" i="82"/>
  <c r="M227"/>
  <c r="E194" i="81"/>
  <c r="AK282" i="85"/>
  <c r="M232" i="57"/>
  <c r="A144" i="56"/>
  <c r="B186" i="40"/>
  <c r="B234"/>
  <c r="C138"/>
  <c r="M176" i="50"/>
  <c r="T176"/>
  <c r="AH176"/>
  <c r="AO176"/>
  <c r="AV176"/>
  <c r="AA176"/>
  <c r="C176"/>
  <c r="M188" i="53"/>
  <c r="T188"/>
  <c r="C188"/>
  <c r="A140" i="54"/>
  <c r="A95"/>
  <c r="AG193" i="91"/>
  <c r="AN193" s="1"/>
  <c r="AU193" s="1"/>
  <c r="BB193" s="1"/>
  <c r="BI193" s="1"/>
  <c r="BP193" s="1"/>
  <c r="BW193" s="1"/>
  <c r="CD193" s="1"/>
  <c r="CK193" s="1"/>
  <c r="CR193" s="1"/>
  <c r="AA172"/>
  <c r="AG239" i="92"/>
  <c r="AN239" s="1"/>
  <c r="AU239" s="1"/>
  <c r="BB239" s="1"/>
  <c r="BI239" s="1"/>
  <c r="BP239" s="1"/>
  <c r="BW239" s="1"/>
  <c r="CD239" s="1"/>
  <c r="CK239" s="1"/>
  <c r="CR239" s="1"/>
  <c r="AA218"/>
  <c r="B21" i="66"/>
  <c r="B24" i="67" s="1"/>
  <c r="A135" i="64"/>
  <c r="A82" i="50"/>
  <c r="A127"/>
  <c r="E233" i="56"/>
  <c r="D234"/>
  <c r="F243" i="54"/>
  <c r="BC230"/>
  <c r="BL218"/>
  <c r="B320" i="53"/>
  <c r="C320" s="1"/>
  <c r="C274"/>
  <c r="A80" i="40"/>
  <c r="A127"/>
  <c r="A223" s="1"/>
  <c r="A271" s="1"/>
  <c r="A319" s="1"/>
  <c r="C138" i="53"/>
  <c r="B184"/>
  <c r="B230"/>
  <c r="AC172" i="57"/>
  <c r="T184"/>
  <c r="E192"/>
  <c r="T188"/>
  <c r="T214" i="50"/>
  <c r="C214"/>
  <c r="M214"/>
  <c r="AE329" i="78"/>
  <c r="C273" i="81"/>
  <c r="B273" i="82"/>
  <c r="M188" i="81"/>
  <c r="M182" i="56"/>
  <c r="C182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B240" i="40"/>
  <c r="C144"/>
  <c r="B192"/>
  <c r="F239" i="50"/>
  <c r="AC219"/>
  <c r="T221"/>
  <c r="B220"/>
  <c r="C128"/>
  <c r="B174"/>
  <c r="C99" i="53"/>
  <c r="C135"/>
  <c r="G127" s="1"/>
  <c r="F130" s="1"/>
  <c r="B227"/>
  <c r="B181"/>
  <c r="C137" i="56"/>
  <c r="B183"/>
  <c r="B229"/>
  <c r="Y282" i="57"/>
  <c r="S329"/>
  <c r="CM193"/>
  <c r="CT193" s="1"/>
  <c r="CG172"/>
  <c r="E79"/>
  <c r="C95"/>
  <c r="C96" s="1"/>
  <c r="C97" s="1"/>
  <c r="C98" s="1"/>
  <c r="BX187"/>
  <c r="T187"/>
  <c r="AA187"/>
  <c r="C187"/>
  <c r="M187"/>
  <c r="CE187"/>
  <c r="D275" i="90"/>
  <c r="M274"/>
  <c r="O183" i="92"/>
  <c r="D184"/>
  <c r="T219" i="50"/>
  <c r="T175" i="40"/>
  <c r="AC172" i="53"/>
  <c r="E79"/>
  <c r="B98" s="1"/>
  <c r="A139" i="54"/>
  <c r="M329" i="57"/>
  <c r="A134" i="74"/>
  <c r="S282" i="75"/>
  <c r="Y282" s="1"/>
  <c r="A89" i="86"/>
  <c r="AB329" i="91"/>
  <c r="M273" i="90"/>
  <c r="O183" i="91"/>
  <c r="R263"/>
  <c r="AH230" i="56"/>
  <c r="M226"/>
  <c r="M181" i="50"/>
  <c r="B265"/>
  <c r="C265" s="1"/>
  <c r="T218"/>
  <c r="T231"/>
  <c r="T176" i="40"/>
  <c r="C234" i="54"/>
  <c r="T234"/>
  <c r="M189" i="40"/>
  <c r="B234" i="53"/>
  <c r="C142"/>
  <c r="B9" i="67"/>
  <c r="V172" i="80"/>
  <c r="T218" i="91"/>
  <c r="R263" i="92"/>
  <c r="E285" s="1"/>
  <c r="BE173" i="50"/>
  <c r="AV173"/>
  <c r="AH227" i="56"/>
  <c r="B272"/>
  <c r="M227" i="50"/>
  <c r="M219"/>
  <c r="B323"/>
  <c r="C323" s="1"/>
  <c r="M231"/>
  <c r="B262"/>
  <c r="M218"/>
  <c r="BC329" i="54"/>
  <c r="E232" i="56"/>
  <c r="BC234" i="54"/>
  <c r="AV230"/>
  <c r="F242"/>
  <c r="E230" i="53"/>
  <c r="AA234" i="54"/>
  <c r="B280"/>
  <c r="C228" i="53"/>
  <c r="B278"/>
  <c r="AA233" i="54"/>
  <c r="T185" i="40"/>
  <c r="B329"/>
  <c r="C329" s="1"/>
  <c r="B237"/>
  <c r="A126"/>
  <c r="A222" s="1"/>
  <c r="A270" s="1"/>
  <c r="A318" s="1"/>
  <c r="M329" i="53"/>
  <c r="M233" i="57"/>
  <c r="B279"/>
  <c r="B325" s="1"/>
  <c r="C325" s="1"/>
  <c r="C141"/>
  <c r="D20" i="66"/>
  <c r="D23" i="67" s="1"/>
  <c r="C20" i="66"/>
  <c r="C23" i="67" s="1"/>
  <c r="C22" i="66"/>
  <c r="C25"/>
  <c r="A89" i="76"/>
  <c r="A89" i="79"/>
  <c r="D227" i="80"/>
  <c r="AV170" i="50"/>
  <c r="T227"/>
  <c r="T185"/>
  <c r="B267"/>
  <c r="M185"/>
  <c r="AV234" i="54"/>
  <c r="AH234"/>
  <c r="E79" i="50"/>
  <c r="A89" i="78"/>
  <c r="R309" i="90"/>
  <c r="E331" s="1"/>
  <c r="B12" i="87"/>
  <c r="D12" i="88" s="1"/>
  <c r="E12" i="97" s="1"/>
  <c r="I13" i="87"/>
  <c r="M83" i="97" s="1"/>
  <c r="I137"/>
  <c r="D35" i="98"/>
  <c r="I133" i="97"/>
  <c r="D31" i="98"/>
  <c r="K137" i="97"/>
  <c r="E35" i="98"/>
  <c r="B35" s="1"/>
  <c r="F35" s="1"/>
  <c r="K133" i="97"/>
  <c r="E31" i="98"/>
  <c r="B31" s="1"/>
  <c r="F31" s="1"/>
  <c r="I115" i="97"/>
  <c r="D19" i="98"/>
  <c r="K117" i="97"/>
  <c r="E21" i="98"/>
  <c r="K122" i="97"/>
  <c r="E26" i="98"/>
  <c r="I119" i="97"/>
  <c r="D23" i="98"/>
  <c r="K116" i="97"/>
  <c r="E20" i="98"/>
  <c r="K120" i="97"/>
  <c r="E24" i="98"/>
  <c r="B13" i="87"/>
  <c r="D13" i="88" s="1"/>
  <c r="E13" i="97" s="1"/>
  <c r="G23" i="88"/>
  <c r="G27" i="97" s="1"/>
  <c r="G113"/>
  <c r="C17" i="98"/>
  <c r="G115" i="97"/>
  <c r="C19" i="98"/>
  <c r="D33" i="87"/>
  <c r="C33" s="1"/>
  <c r="I117" i="97"/>
  <c r="D21" i="98"/>
  <c r="K115" i="97"/>
  <c r="E19" i="98"/>
  <c r="K119" i="97"/>
  <c r="E23" i="98"/>
  <c r="G137" i="97"/>
  <c r="D75" i="87"/>
  <c r="C75" s="1"/>
  <c r="I122" i="97"/>
  <c r="D26" i="98"/>
  <c r="I120" i="97"/>
  <c r="D24" i="98"/>
  <c r="I113" i="97"/>
  <c r="D17" i="98"/>
  <c r="I116" i="97"/>
  <c r="D20" i="98"/>
  <c r="K114" i="97"/>
  <c r="E18" i="98"/>
  <c r="G133" i="97"/>
  <c r="D71" i="87"/>
  <c r="C71" s="1"/>
  <c r="F45" i="88" s="1"/>
  <c r="I45" s="1"/>
  <c r="I57" i="97" s="1"/>
  <c r="I121"/>
  <c r="D25" i="98"/>
  <c r="L103" i="87"/>
  <c r="L142"/>
  <c r="L155"/>
  <c r="L194"/>
  <c r="L207"/>
  <c r="L220"/>
  <c r="G49" i="88"/>
  <c r="G61" i="97" s="1"/>
  <c r="E61"/>
  <c r="G45" i="88"/>
  <c r="G57" i="97" s="1"/>
  <c r="E57"/>
  <c r="G34" i="88"/>
  <c r="G42" i="97" s="1"/>
  <c r="E42"/>
  <c r="G31" i="88"/>
  <c r="G39" i="97" s="1"/>
  <c r="E39"/>
  <c r="G21" i="88"/>
  <c r="G25" i="97" s="1"/>
  <c r="E25"/>
  <c r="G47" i="88"/>
  <c r="G59" i="97" s="1"/>
  <c r="E59"/>
  <c r="G38" i="88"/>
  <c r="G46" i="97" s="1"/>
  <c r="E46"/>
  <c r="G20" i="88"/>
  <c r="G24" i="97" s="1"/>
  <c r="E24"/>
  <c r="B5" i="87"/>
  <c r="D5" i="88" s="1"/>
  <c r="E5" i="97" s="1"/>
  <c r="G51" i="88"/>
  <c r="G63" i="97" s="1"/>
  <c r="E63"/>
  <c r="G48" i="88"/>
  <c r="G60" i="97" s="1"/>
  <c r="E60"/>
  <c r="G35" i="88"/>
  <c r="G43" i="97" s="1"/>
  <c r="E43"/>
  <c r="G33" i="88"/>
  <c r="G41" i="97" s="1"/>
  <c r="E41"/>
  <c r="G32" i="88"/>
  <c r="G40" i="97" s="1"/>
  <c r="E40"/>
  <c r="G19" i="88"/>
  <c r="G23" i="97" s="1"/>
  <c r="E23"/>
  <c r="G26" i="88"/>
  <c r="G30" i="97" s="1"/>
  <c r="E30"/>
  <c r="B10" i="87"/>
  <c r="D10" i="88" s="1"/>
  <c r="E10" i="97" s="1"/>
  <c r="G52" i="88"/>
  <c r="G64" i="97" s="1"/>
  <c r="E64"/>
  <c r="G46" i="88"/>
  <c r="G58" i="97" s="1"/>
  <c r="E58"/>
  <c r="G44" i="88"/>
  <c r="G56" i="97" s="1"/>
  <c r="E56"/>
  <c r="G36" i="88"/>
  <c r="G44" i="97" s="1"/>
  <c r="E44"/>
  <c r="G18" i="88"/>
  <c r="G22" i="97" s="1"/>
  <c r="E22"/>
  <c r="G22" i="88"/>
  <c r="G26" i="97" s="1"/>
  <c r="E26"/>
  <c r="G25" i="88"/>
  <c r="G29" i="97" s="1"/>
  <c r="E29"/>
  <c r="B6" i="87"/>
  <c r="D6" i="88" s="1"/>
  <c r="E6" i="97" s="1"/>
  <c r="B113"/>
  <c r="D39"/>
  <c r="C6" i="88"/>
  <c r="C6" i="97" s="1"/>
  <c r="C23"/>
  <c r="B133"/>
  <c r="N133" s="1"/>
  <c r="D57"/>
  <c r="B115"/>
  <c r="J115" s="1"/>
  <c r="D41"/>
  <c r="C8" i="88"/>
  <c r="C8" i="97" s="1"/>
  <c r="C25"/>
  <c r="B135"/>
  <c r="N135" s="1"/>
  <c r="D59"/>
  <c r="B117"/>
  <c r="D43"/>
  <c r="C10" i="88"/>
  <c r="C27" i="97"/>
  <c r="B137"/>
  <c r="N137" s="1"/>
  <c r="D61"/>
  <c r="B119"/>
  <c r="D45"/>
  <c r="C12" i="88"/>
  <c r="C29" i="97"/>
  <c r="B139"/>
  <c r="N139" s="1"/>
  <c r="D63"/>
  <c r="L117"/>
  <c r="G8" i="88"/>
  <c r="G8" i="97" s="1"/>
  <c r="B6" i="88"/>
  <c r="B6" i="97" s="1"/>
  <c r="B23"/>
  <c r="B8" i="88"/>
  <c r="B8" i="97" s="1"/>
  <c r="B25"/>
  <c r="B10" i="88"/>
  <c r="B10" i="97" s="1"/>
  <c r="L12" s="1"/>
  <c r="B27"/>
  <c r="B12" i="88"/>
  <c r="B12" i="97" s="1"/>
  <c r="B29"/>
  <c r="B5" i="88"/>
  <c r="B5" i="97" s="1"/>
  <c r="B22"/>
  <c r="B132"/>
  <c r="N132" s="1"/>
  <c r="D56"/>
  <c r="B114"/>
  <c r="D40"/>
  <c r="C7" i="88"/>
  <c r="C7" i="97" s="1"/>
  <c r="C24"/>
  <c r="B134"/>
  <c r="N134" s="1"/>
  <c r="D58"/>
  <c r="B116"/>
  <c r="D42"/>
  <c r="C9" i="88"/>
  <c r="C9" i="97" s="1"/>
  <c r="C26"/>
  <c r="B136"/>
  <c r="N136" s="1"/>
  <c r="D60"/>
  <c r="B118"/>
  <c r="D44"/>
  <c r="C11" i="88"/>
  <c r="C28" i="97"/>
  <c r="B138"/>
  <c r="N138" s="1"/>
  <c r="D62"/>
  <c r="B120"/>
  <c r="D46"/>
  <c r="G12" i="88"/>
  <c r="G12" i="97" s="1"/>
  <c r="C5" i="88"/>
  <c r="C5" i="97" s="1"/>
  <c r="C22"/>
  <c r="B7" i="88"/>
  <c r="B7" i="97" s="1"/>
  <c r="B24"/>
  <c r="B9" i="88"/>
  <c r="B9" i="97" s="1"/>
  <c r="B26"/>
  <c r="F22" i="88"/>
  <c r="I22" s="1"/>
  <c r="I26" i="97" s="1"/>
  <c r="I7" i="87"/>
  <c r="M77" i="97" s="1"/>
  <c r="M115"/>
  <c r="N115" s="1"/>
  <c r="I11" i="87"/>
  <c r="M81" i="97" s="1"/>
  <c r="M119"/>
  <c r="N119" s="1"/>
  <c r="C98"/>
  <c r="C99"/>
  <c r="E108"/>
  <c r="E107"/>
  <c r="C103"/>
  <c r="E106" s="1"/>
  <c r="M106" s="1"/>
  <c r="C95"/>
  <c r="G10" i="87"/>
  <c r="K80" i="97" s="1"/>
  <c r="K118"/>
  <c r="I6" i="87"/>
  <c r="M76" i="97" s="1"/>
  <c r="M114"/>
  <c r="N114" s="1"/>
  <c r="I10" i="87"/>
  <c r="M80" i="97" s="1"/>
  <c r="M118"/>
  <c r="N118" s="1"/>
  <c r="H137"/>
  <c r="I14" i="87"/>
  <c r="M84" i="97" s="1"/>
  <c r="M122"/>
  <c r="C97"/>
  <c r="I5" i="87"/>
  <c r="M75" i="97" s="1"/>
  <c r="M113"/>
  <c r="N113" s="1"/>
  <c r="I9" i="87"/>
  <c r="M79" i="97" s="1"/>
  <c r="M117"/>
  <c r="N117" s="1"/>
  <c r="H22" i="88"/>
  <c r="F26" i="97"/>
  <c r="C96"/>
  <c r="I8" i="87"/>
  <c r="M78" i="97" s="1"/>
  <c r="M116"/>
  <c r="N116" s="1"/>
  <c r="I12" i="87"/>
  <c r="M82" i="97" s="1"/>
  <c r="M120"/>
  <c r="N120" s="1"/>
  <c r="C101"/>
  <c r="B121"/>
  <c r="B13" i="88"/>
  <c r="B13" i="97" s="1"/>
  <c r="B47"/>
  <c r="D47" s="1"/>
  <c r="B102"/>
  <c r="D30"/>
  <c r="B140"/>
  <c r="D64"/>
  <c r="G6" i="87"/>
  <c r="K76" i="97" s="1"/>
  <c r="E27" i="88"/>
  <c r="F31" i="97" s="1"/>
  <c r="G39" i="87"/>
  <c r="E70"/>
  <c r="C30" i="98" s="1"/>
  <c r="E74" i="87"/>
  <c r="C34" i="98" s="1"/>
  <c r="F70" i="87"/>
  <c r="D30" i="98" s="1"/>
  <c r="F74" i="87"/>
  <c r="G70"/>
  <c r="G74"/>
  <c r="E34" i="98" s="1"/>
  <c r="F19" i="88"/>
  <c r="I19" s="1"/>
  <c r="I23" i="97" s="1"/>
  <c r="E19" i="88"/>
  <c r="E23"/>
  <c r="F23"/>
  <c r="I23" s="1"/>
  <c r="I27" i="97" s="1"/>
  <c r="E73" i="87"/>
  <c r="C33" i="98" s="1"/>
  <c r="E77" i="87"/>
  <c r="C37" i="98" s="1"/>
  <c r="F73" i="87"/>
  <c r="F77"/>
  <c r="G73"/>
  <c r="E33" i="98" s="1"/>
  <c r="G77" i="87"/>
  <c r="E37" i="98" s="1"/>
  <c r="G31" i="87"/>
  <c r="E17" i="98" s="1"/>
  <c r="E35" i="87"/>
  <c r="E9" s="1"/>
  <c r="F32"/>
  <c r="F36"/>
  <c r="D22" i="98" s="1"/>
  <c r="B11" i="88"/>
  <c r="B11" i="97" s="1"/>
  <c r="G39" i="88"/>
  <c r="G47" i="97" s="1"/>
  <c r="C13" i="88"/>
  <c r="L13" s="1"/>
  <c r="E39" i="87"/>
  <c r="E40"/>
  <c r="E78"/>
  <c r="C38" i="98" s="1"/>
  <c r="E79" i="87"/>
  <c r="C39" i="98" s="1"/>
  <c r="G79" i="87"/>
  <c r="E39" i="98" s="1"/>
  <c r="G78" i="87"/>
  <c r="F79"/>
  <c r="D39" i="98" s="1"/>
  <c r="AH276" i="81"/>
  <c r="AI276" s="1"/>
  <c r="AH274"/>
  <c r="AI274" s="1"/>
  <c r="AH280"/>
  <c r="AI280" s="1"/>
  <c r="AH277"/>
  <c r="AI277" s="1"/>
  <c r="AH279"/>
  <c r="AI279" s="1"/>
  <c r="AH278"/>
  <c r="AI278" s="1"/>
  <c r="AH272"/>
  <c r="AI272" s="1"/>
  <c r="AH275"/>
  <c r="AI275" s="1"/>
  <c r="AH273"/>
  <c r="AI273" s="1"/>
  <c r="AH271"/>
  <c r="B193" i="76"/>
  <c r="I189"/>
  <c r="E25" s="1"/>
  <c r="I195"/>
  <c r="E31" s="1"/>
  <c r="I190"/>
  <c r="E26" s="1"/>
  <c r="B206"/>
  <c r="I186"/>
  <c r="B195"/>
  <c r="I191"/>
  <c r="E27" s="1"/>
  <c r="B202"/>
  <c r="B189"/>
  <c r="B196"/>
  <c r="I198"/>
  <c r="E34" s="1"/>
  <c r="I208"/>
  <c r="E44" s="1"/>
  <c r="I206"/>
  <c r="E42" s="1"/>
  <c r="I182"/>
  <c r="I192"/>
  <c r="E28" s="1"/>
  <c r="B192"/>
  <c r="I188"/>
  <c r="B191"/>
  <c r="I199"/>
  <c r="E35" s="1"/>
  <c r="B197"/>
  <c r="I185"/>
  <c r="B208"/>
  <c r="B205"/>
  <c r="I187"/>
  <c r="B204"/>
  <c r="I201"/>
  <c r="E37" s="1"/>
  <c r="I202"/>
  <c r="E38" s="1"/>
  <c r="I205"/>
  <c r="E41" s="1"/>
  <c r="I210"/>
  <c r="E46" s="1"/>
  <c r="I203"/>
  <c r="E39" s="1"/>
  <c r="B199"/>
  <c r="B198"/>
  <c r="I200"/>
  <c r="E36" s="1"/>
  <c r="I180"/>
  <c r="I194"/>
  <c r="E30" s="1"/>
  <c r="B207"/>
  <c r="I183"/>
  <c r="I209"/>
  <c r="E45" s="1"/>
  <c r="I193"/>
  <c r="E29" s="1"/>
  <c r="B201"/>
  <c r="I197"/>
  <c r="E33" s="1"/>
  <c r="B194"/>
  <c r="B209"/>
  <c r="I181"/>
  <c r="B210"/>
  <c r="I184"/>
  <c r="B200"/>
  <c r="B190"/>
  <c r="I207"/>
  <c r="E43" s="1"/>
  <c r="I204"/>
  <c r="E40" s="1"/>
  <c r="B203"/>
  <c r="I196"/>
  <c r="E32" s="1"/>
  <c r="B153"/>
  <c r="I157"/>
  <c r="D39" s="1"/>
  <c r="I164"/>
  <c r="D46" s="1"/>
  <c r="I134"/>
  <c r="I163"/>
  <c r="D45" s="1"/>
  <c r="B154"/>
  <c r="I151"/>
  <c r="D33" s="1"/>
  <c r="B156"/>
  <c r="B151"/>
  <c r="I145"/>
  <c r="D27" s="1"/>
  <c r="B148"/>
  <c r="B161"/>
  <c r="I161"/>
  <c r="D43" s="1"/>
  <c r="I146"/>
  <c r="D28" s="1"/>
  <c r="I154"/>
  <c r="D36" s="1"/>
  <c r="I162"/>
  <c r="D44" s="1"/>
  <c r="B160"/>
  <c r="B158"/>
  <c r="I155"/>
  <c r="D37" s="1"/>
  <c r="I144"/>
  <c r="D26" s="1"/>
  <c r="B143"/>
  <c r="I158"/>
  <c r="D40" s="1"/>
  <c r="B155"/>
  <c r="B149"/>
  <c r="I135"/>
  <c r="B164"/>
  <c r="B159"/>
  <c r="I149"/>
  <c r="D31" s="1"/>
  <c r="I143"/>
  <c r="D25" s="1"/>
  <c r="B162"/>
  <c r="I147"/>
  <c r="D29" s="1"/>
  <c r="I156"/>
  <c r="D38" s="1"/>
  <c r="I153"/>
  <c r="D35" s="1"/>
  <c r="B150"/>
  <c r="B146"/>
  <c r="B144"/>
  <c r="I148"/>
  <c r="D30" s="1"/>
  <c r="I141"/>
  <c r="B152"/>
  <c r="I142"/>
  <c r="I137"/>
  <c r="I150"/>
  <c r="D32" s="1"/>
  <c r="I152"/>
  <c r="D34" s="1"/>
  <c r="I159"/>
  <c r="D41" s="1"/>
  <c r="B147"/>
  <c r="I136"/>
  <c r="I140"/>
  <c r="B163"/>
  <c r="B157"/>
  <c r="I160"/>
  <c r="D42" s="1"/>
  <c r="I139"/>
  <c r="I138"/>
  <c r="B145"/>
  <c r="AN193" i="64"/>
  <c r="AU193" s="1"/>
  <c r="BB193" s="1"/>
  <c r="BI193" s="1"/>
  <c r="BP193" s="1"/>
  <c r="BW193" s="1"/>
  <c r="CD193" s="1"/>
  <c r="CK193" s="1"/>
  <c r="CR193" s="1"/>
  <c r="AH172"/>
  <c r="AF182" s="1"/>
  <c r="AI284"/>
  <c r="AO284" s="1"/>
  <c r="AU284" s="1"/>
  <c r="BA284" s="1"/>
  <c r="AD263"/>
  <c r="AQ172" i="79"/>
  <c r="AW193"/>
  <c r="BD193" s="1"/>
  <c r="BK193" s="1"/>
  <c r="BR193" s="1"/>
  <c r="BY193" s="1"/>
  <c r="CF193" s="1"/>
  <c r="CM193" s="1"/>
  <c r="CT193" s="1"/>
  <c r="DA193" s="1"/>
  <c r="BY239" i="84"/>
  <c r="CF239" s="1"/>
  <c r="CM239" s="1"/>
  <c r="CT239" s="1"/>
  <c r="DA239" s="1"/>
  <c r="A229" i="91"/>
  <c r="A275" s="1"/>
  <c r="A321" s="1"/>
  <c r="A183"/>
  <c r="D275" i="94"/>
  <c r="M274"/>
  <c r="D184"/>
  <c r="O183"/>
  <c r="C182" i="64"/>
  <c r="R182"/>
  <c r="Y182"/>
  <c r="AT329" i="91"/>
  <c r="AZ282"/>
  <c r="AZ329" s="1"/>
  <c r="BB309" i="92"/>
  <c r="E336"/>
  <c r="P259" i="81"/>
  <c r="O271" s="1"/>
  <c r="F283" s="1"/>
  <c r="Q271"/>
  <c r="O272" s="1"/>
  <c r="G283" s="1"/>
  <c r="I339" i="76"/>
  <c r="H37" s="1"/>
  <c r="I330"/>
  <c r="H28" s="1"/>
  <c r="B331"/>
  <c r="I348"/>
  <c r="H46" s="1"/>
  <c r="B337"/>
  <c r="I322"/>
  <c r="I342"/>
  <c r="H40" s="1"/>
  <c r="B342"/>
  <c r="I320"/>
  <c r="I319"/>
  <c r="B339"/>
  <c r="B338"/>
  <c r="I336"/>
  <c r="H34" s="1"/>
  <c r="I343"/>
  <c r="H41" s="1"/>
  <c r="I332"/>
  <c r="H30" s="1"/>
  <c r="B332"/>
  <c r="I335"/>
  <c r="H33" s="1"/>
  <c r="I318"/>
  <c r="I334"/>
  <c r="H32" s="1"/>
  <c r="I326"/>
  <c r="I329"/>
  <c r="H27" s="1"/>
  <c r="B336"/>
  <c r="B334"/>
  <c r="B330"/>
  <c r="B348"/>
  <c r="I321"/>
  <c r="I325"/>
  <c r="B328"/>
  <c r="I346"/>
  <c r="H44" s="1"/>
  <c r="B344"/>
  <c r="B343"/>
  <c r="B345"/>
  <c r="I324"/>
  <c r="I328"/>
  <c r="H26" s="1"/>
  <c r="I341"/>
  <c r="H39" s="1"/>
  <c r="I347"/>
  <c r="H45" s="1"/>
  <c r="B335"/>
  <c r="I345"/>
  <c r="H43" s="1"/>
  <c r="B329"/>
  <c r="B340"/>
  <c r="I338"/>
  <c r="H36" s="1"/>
  <c r="I331"/>
  <c r="H29" s="1"/>
  <c r="I337"/>
  <c r="H35" s="1"/>
  <c r="I333"/>
  <c r="H31" s="1"/>
  <c r="B346"/>
  <c r="I323"/>
  <c r="B341"/>
  <c r="B347"/>
  <c r="I327"/>
  <c r="H25" s="1"/>
  <c r="I344"/>
  <c r="H42" s="1"/>
  <c r="I340"/>
  <c r="H38" s="1"/>
  <c r="B333"/>
  <c r="B327"/>
  <c r="T282" i="83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O179" i="64"/>
  <c r="O188"/>
  <c r="P188" s="1"/>
  <c r="O183"/>
  <c r="O181"/>
  <c r="O184"/>
  <c r="P184" s="1"/>
  <c r="O187"/>
  <c r="O186"/>
  <c r="O180"/>
  <c r="P180" s="1"/>
  <c r="O185"/>
  <c r="O182"/>
  <c r="P182" s="1"/>
  <c r="B205" i="85"/>
  <c r="I208"/>
  <c r="E44" s="1"/>
  <c r="B197"/>
  <c r="B206"/>
  <c r="I197"/>
  <c r="E33" s="1"/>
  <c r="I189"/>
  <c r="E25" s="1"/>
  <c r="I206"/>
  <c r="E42" s="1"/>
  <c r="I183"/>
  <c r="I185"/>
  <c r="B203"/>
  <c r="I186"/>
  <c r="B207"/>
  <c r="B209"/>
  <c r="I210"/>
  <c r="E46" s="1"/>
  <c r="I187"/>
  <c r="B189"/>
  <c r="B208"/>
  <c r="I188"/>
  <c r="B194"/>
  <c r="B198"/>
  <c r="B191"/>
  <c r="I201"/>
  <c r="E37" s="1"/>
  <c r="I181"/>
  <c r="I180"/>
  <c r="B202"/>
  <c r="I209"/>
  <c r="E45" s="1"/>
  <c r="I203"/>
  <c r="E39" s="1"/>
  <c r="I207"/>
  <c r="E43" s="1"/>
  <c r="B190"/>
  <c r="I196"/>
  <c r="E32" s="1"/>
  <c r="B200"/>
  <c r="I198"/>
  <c r="E34" s="1"/>
  <c r="I205"/>
  <c r="E41" s="1"/>
  <c r="B201"/>
  <c r="B199"/>
  <c r="I191"/>
  <c r="E27" s="1"/>
  <c r="I200"/>
  <c r="E36" s="1"/>
  <c r="I195"/>
  <c r="E31" s="1"/>
  <c r="I192"/>
  <c r="E28" s="1"/>
  <c r="B195"/>
  <c r="I179"/>
  <c r="I190"/>
  <c r="E26" s="1"/>
  <c r="I199"/>
  <c r="E35" s="1"/>
  <c r="B192"/>
  <c r="I194"/>
  <c r="E30" s="1"/>
  <c r="I184"/>
  <c r="I202"/>
  <c r="E38" s="1"/>
  <c r="I204"/>
  <c r="E40" s="1"/>
  <c r="B204"/>
  <c r="I193"/>
  <c r="E29" s="1"/>
  <c r="B193"/>
  <c r="B196"/>
  <c r="I182"/>
  <c r="B210"/>
  <c r="X229" i="81"/>
  <c r="Y229" s="1"/>
  <c r="X227"/>
  <c r="Y227" s="1"/>
  <c r="X226"/>
  <c r="Y226" s="1"/>
  <c r="X234"/>
  <c r="Y234" s="1"/>
  <c r="X231"/>
  <c r="Y231" s="1"/>
  <c r="X225"/>
  <c r="X230"/>
  <c r="Y230" s="1"/>
  <c r="X233"/>
  <c r="Y233" s="1"/>
  <c r="X228"/>
  <c r="Y228" s="1"/>
  <c r="X232"/>
  <c r="Y232" s="1"/>
  <c r="C102" i="83"/>
  <c r="I101"/>
  <c r="C29" s="1"/>
  <c r="B101"/>
  <c r="AH218" i="64"/>
  <c r="AN239"/>
  <c r="AU239" s="1"/>
  <c r="BB239" s="1"/>
  <c r="BI239" s="1"/>
  <c r="BP239" s="1"/>
  <c r="BW239" s="1"/>
  <c r="CD239" s="1"/>
  <c r="CK239" s="1"/>
  <c r="CR239" s="1"/>
  <c r="BK239" i="79"/>
  <c r="BR239" s="1"/>
  <c r="BY239" s="1"/>
  <c r="CF239" s="1"/>
  <c r="CM239" s="1"/>
  <c r="CT239" s="1"/>
  <c r="DA239" s="1"/>
  <c r="BE218"/>
  <c r="O229" i="94"/>
  <c r="E229"/>
  <c r="D230"/>
  <c r="D278" i="92"/>
  <c r="M277"/>
  <c r="AS187" i="85"/>
  <c r="AT187" s="1"/>
  <c r="AS186"/>
  <c r="AT186" s="1"/>
  <c r="AS182"/>
  <c r="AT182" s="1"/>
  <c r="AS180"/>
  <c r="AT180" s="1"/>
  <c r="AS183"/>
  <c r="AT183" s="1"/>
  <c r="AS188"/>
  <c r="AT188" s="1"/>
  <c r="AS184"/>
  <c r="AT184" s="1"/>
  <c r="AS181"/>
  <c r="AT181" s="1"/>
  <c r="AS185"/>
  <c r="AT185" s="1"/>
  <c r="AS179"/>
  <c r="AL186"/>
  <c r="AM186" s="1"/>
  <c r="AL187"/>
  <c r="AM187" s="1"/>
  <c r="AL185"/>
  <c r="AM185" s="1"/>
  <c r="AL181"/>
  <c r="AM181" s="1"/>
  <c r="AL184"/>
  <c r="AM184" s="1"/>
  <c r="AL183"/>
  <c r="AM183" s="1"/>
  <c r="AL182"/>
  <c r="AM182" s="1"/>
  <c r="AL180"/>
  <c r="AM180" s="1"/>
  <c r="AL188"/>
  <c r="AM188" s="1"/>
  <c r="AL179"/>
  <c r="M317" i="83"/>
  <c r="O312" s="1"/>
  <c r="O315" s="1"/>
  <c r="S317"/>
  <c r="Y317"/>
  <c r="C317"/>
  <c r="G180" i="74"/>
  <c r="E49" s="1"/>
  <c r="G181"/>
  <c r="E50" s="1"/>
  <c r="AW239"/>
  <c r="BD239" s="1"/>
  <c r="BK239" s="1"/>
  <c r="BR239" s="1"/>
  <c r="BY239" s="1"/>
  <c r="CF239" s="1"/>
  <c r="CM239" s="1"/>
  <c r="CT239" s="1"/>
  <c r="DA239" s="1"/>
  <c r="AQ218"/>
  <c r="O268" i="76"/>
  <c r="D276"/>
  <c r="D277" s="1"/>
  <c r="D278" s="1"/>
  <c r="D279" s="1"/>
  <c r="D280" s="1"/>
  <c r="O267"/>
  <c r="O269" s="1"/>
  <c r="AM267"/>
  <c r="AM269" s="1"/>
  <c r="F267"/>
  <c r="F269" s="1"/>
  <c r="U267"/>
  <c r="U269" s="1"/>
  <c r="AM268"/>
  <c r="BK193" i="80"/>
  <c r="BR193" s="1"/>
  <c r="BY193" s="1"/>
  <c r="CF193" s="1"/>
  <c r="CM193" s="1"/>
  <c r="CT193" s="1"/>
  <c r="DA193" s="1"/>
  <c r="BI318" i="84"/>
  <c r="BI322"/>
  <c r="BI317"/>
  <c r="BI326"/>
  <c r="BI325"/>
  <c r="BI321"/>
  <c r="BI319"/>
  <c r="BI320"/>
  <c r="BI323"/>
  <c r="E337"/>
  <c r="BI324"/>
  <c r="BK239" i="86"/>
  <c r="BR239" s="1"/>
  <c r="BY239" s="1"/>
  <c r="CF239" s="1"/>
  <c r="CM239" s="1"/>
  <c r="CT239" s="1"/>
  <c r="DA239" s="1"/>
  <c r="BE218"/>
  <c r="A228" i="94"/>
  <c r="A274" s="1"/>
  <c r="A320" s="1"/>
  <c r="A182"/>
  <c r="AJ263"/>
  <c r="E287"/>
  <c r="AH172"/>
  <c r="E194"/>
  <c r="N329" i="76"/>
  <c r="T329" s="1"/>
  <c r="Z329" s="1"/>
  <c r="AF329" s="1"/>
  <c r="AL329" s="1"/>
  <c r="AR329" s="1"/>
  <c r="AX329" s="1"/>
  <c r="BD329" s="1"/>
  <c r="BJ329" s="1"/>
  <c r="T282"/>
  <c r="Z282" s="1"/>
  <c r="AF282" s="1"/>
  <c r="AL282" s="1"/>
  <c r="AR282" s="1"/>
  <c r="AX282" s="1"/>
  <c r="BD282" s="1"/>
  <c r="BJ282" s="1"/>
  <c r="O225" i="64"/>
  <c r="O227"/>
  <c r="O231"/>
  <c r="P231" s="1"/>
  <c r="O228"/>
  <c r="P228" s="1"/>
  <c r="O230"/>
  <c r="O226"/>
  <c r="P226" s="1"/>
  <c r="O229"/>
  <c r="P229" s="1"/>
  <c r="Q186" i="85"/>
  <c r="R186" s="1"/>
  <c r="Q185"/>
  <c r="R185" s="1"/>
  <c r="Q181"/>
  <c r="R181" s="1"/>
  <c r="Q187"/>
  <c r="R187" s="1"/>
  <c r="Q188"/>
  <c r="R188" s="1"/>
  <c r="Q182"/>
  <c r="R182" s="1"/>
  <c r="Q180"/>
  <c r="R180" s="1"/>
  <c r="Q179"/>
  <c r="Q184"/>
  <c r="R184" s="1"/>
  <c r="Q183"/>
  <c r="R183" s="1"/>
  <c r="B154" i="84"/>
  <c r="I160"/>
  <c r="D42" s="1"/>
  <c r="I157"/>
  <c r="D39" s="1"/>
  <c r="B158"/>
  <c r="B159"/>
  <c r="B144"/>
  <c r="I156"/>
  <c r="D38" s="1"/>
  <c r="I147"/>
  <c r="D29" s="1"/>
  <c r="B164"/>
  <c r="I139"/>
  <c r="I133"/>
  <c r="I164"/>
  <c r="D46" s="1"/>
  <c r="I163"/>
  <c r="D45" s="1"/>
  <c r="I140"/>
  <c r="I137"/>
  <c r="I141"/>
  <c r="I162"/>
  <c r="D44" s="1"/>
  <c r="I153"/>
  <c r="D35" s="1"/>
  <c r="B160"/>
  <c r="B145"/>
  <c r="I155"/>
  <c r="D37" s="1"/>
  <c r="I144"/>
  <c r="D26" s="1"/>
  <c r="I143"/>
  <c r="D25" s="1"/>
  <c r="I148"/>
  <c r="D30" s="1"/>
  <c r="B151"/>
  <c r="B152"/>
  <c r="B153"/>
  <c r="I150"/>
  <c r="D32" s="1"/>
  <c r="B155"/>
  <c r="B156"/>
  <c r="I138"/>
  <c r="I159"/>
  <c r="D41" s="1"/>
  <c r="I146"/>
  <c r="D28" s="1"/>
  <c r="B161"/>
  <c r="B146"/>
  <c r="B147"/>
  <c r="I149"/>
  <c r="D31" s="1"/>
  <c r="I154"/>
  <c r="D36" s="1"/>
  <c r="I134"/>
  <c r="I135"/>
  <c r="I136"/>
  <c r="I161"/>
  <c r="D43" s="1"/>
  <c r="I152"/>
  <c r="D34" s="1"/>
  <c r="B157"/>
  <c r="I142"/>
  <c r="B143"/>
  <c r="I151"/>
  <c r="D33" s="1"/>
  <c r="B162"/>
  <c r="B163"/>
  <c r="B148"/>
  <c r="B149"/>
  <c r="B150"/>
  <c r="I158"/>
  <c r="D40" s="1"/>
  <c r="I145"/>
  <c r="D27" s="1"/>
  <c r="C106" i="79"/>
  <c r="C107" s="1"/>
  <c r="C108" s="1"/>
  <c r="C109" s="1"/>
  <c r="C110" s="1"/>
  <c r="C111" s="1"/>
  <c r="I105"/>
  <c r="C33" s="1"/>
  <c r="AX172" i="83"/>
  <c r="AO186"/>
  <c r="AO179"/>
  <c r="AO184"/>
  <c r="AO181"/>
  <c r="AO182"/>
  <c r="AO185"/>
  <c r="AO180"/>
  <c r="AO183"/>
  <c r="AO187"/>
  <c r="AO188"/>
  <c r="AH230" i="76"/>
  <c r="F240"/>
  <c r="AH228"/>
  <c r="AH233"/>
  <c r="AH227"/>
  <c r="AQ218"/>
  <c r="AH232"/>
  <c r="AH234"/>
  <c r="AH226"/>
  <c r="AH231"/>
  <c r="AH229"/>
  <c r="BK193" i="84"/>
  <c r="BR193" s="1"/>
  <c r="BY193" s="1"/>
  <c r="CF193" s="1"/>
  <c r="CM193" s="1"/>
  <c r="CT193" s="1"/>
  <c r="DA193" s="1"/>
  <c r="BE172"/>
  <c r="Y179" i="74"/>
  <c r="B205" i="78"/>
  <c r="B203"/>
  <c r="I203"/>
  <c r="E39" s="1"/>
  <c r="I200"/>
  <c r="E36" s="1"/>
  <c r="I198"/>
  <c r="E34" s="1"/>
  <c r="I183"/>
  <c r="B197"/>
  <c r="B200"/>
  <c r="I202"/>
  <c r="E38" s="1"/>
  <c r="I186"/>
  <c r="I195"/>
  <c r="E31" s="1"/>
  <c r="B198"/>
  <c r="B195"/>
  <c r="B189"/>
  <c r="I196"/>
  <c r="E32" s="1"/>
  <c r="B204"/>
  <c r="I189"/>
  <c r="E25" s="1"/>
  <c r="I199"/>
  <c r="E35" s="1"/>
  <c r="I209"/>
  <c r="E45" s="1"/>
  <c r="B196"/>
  <c r="B199"/>
  <c r="B190"/>
  <c r="I187"/>
  <c r="B206"/>
  <c r="B193"/>
  <c r="I206"/>
  <c r="E42" s="1"/>
  <c r="I182"/>
  <c r="E18" s="1"/>
  <c r="B209"/>
  <c r="B207"/>
  <c r="I192"/>
  <c r="E28" s="1"/>
  <c r="I180"/>
  <c r="I185"/>
  <c r="B191"/>
  <c r="B194"/>
  <c r="I204"/>
  <c r="E40" s="1"/>
  <c r="I210"/>
  <c r="E46" s="1"/>
  <c r="I184"/>
  <c r="I207"/>
  <c r="E43" s="1"/>
  <c r="I201"/>
  <c r="E37" s="1"/>
  <c r="I193"/>
  <c r="E29" s="1"/>
  <c r="I197"/>
  <c r="E33" s="1"/>
  <c r="I181"/>
  <c r="E17" s="1"/>
  <c r="I191"/>
  <c r="E27" s="1"/>
  <c r="I208"/>
  <c r="E44" s="1"/>
  <c r="I190"/>
  <c r="E26" s="1"/>
  <c r="B202"/>
  <c r="I179"/>
  <c r="I188"/>
  <c r="I205"/>
  <c r="E41" s="1"/>
  <c r="B192"/>
  <c r="B210"/>
  <c r="B201"/>
  <c r="B208"/>
  <c r="I194"/>
  <c r="E30" s="1"/>
  <c r="AT329" i="94"/>
  <c r="A92" i="91"/>
  <c r="E193" i="94"/>
  <c r="M273"/>
  <c r="P275" i="64"/>
  <c r="C228"/>
  <c r="B274"/>
  <c r="AF229"/>
  <c r="B280"/>
  <c r="V277"/>
  <c r="C226"/>
  <c r="B278"/>
  <c r="C188"/>
  <c r="AF188"/>
  <c r="AZ282" i="90"/>
  <c r="AZ329" s="1"/>
  <c r="D324" i="91"/>
  <c r="B181" i="64"/>
  <c r="B102"/>
  <c r="I96"/>
  <c r="B110"/>
  <c r="I118"/>
  <c r="C46" s="1"/>
  <c r="B97"/>
  <c r="B230"/>
  <c r="AT272" i="83"/>
  <c r="AU272" s="1"/>
  <c r="AT273"/>
  <c r="AU273" s="1"/>
  <c r="AT280" i="81"/>
  <c r="AU280" s="1"/>
  <c r="AT274"/>
  <c r="AU274" s="1"/>
  <c r="AW279" i="83"/>
  <c r="AW276"/>
  <c r="AW274"/>
  <c r="AN276" i="81"/>
  <c r="AO276" s="1"/>
  <c r="AH276" i="84"/>
  <c r="AH278"/>
  <c r="AI278" s="1"/>
  <c r="AQ280" i="81"/>
  <c r="E288"/>
  <c r="AB322"/>
  <c r="AC322" s="1"/>
  <c r="AB320"/>
  <c r="AC320" s="1"/>
  <c r="AB321"/>
  <c r="AC321" s="1"/>
  <c r="AE324" i="83"/>
  <c r="AE321"/>
  <c r="AE317"/>
  <c r="P272" i="81"/>
  <c r="Q272" s="1"/>
  <c r="P276"/>
  <c r="Q276" s="1"/>
  <c r="K185" i="83"/>
  <c r="G180" s="1"/>
  <c r="E49" s="1"/>
  <c r="U312" i="81"/>
  <c r="U315" s="1"/>
  <c r="V319" s="1"/>
  <c r="W319" s="1"/>
  <c r="S325" i="76"/>
  <c r="E330"/>
  <c r="G17" i="81"/>
  <c r="I276" i="77"/>
  <c r="I274"/>
  <c r="I281"/>
  <c r="G25" s="1"/>
  <c r="I294"/>
  <c r="G38" s="1"/>
  <c r="B284"/>
  <c r="B285"/>
  <c r="I295"/>
  <c r="G39" s="1"/>
  <c r="B288"/>
  <c r="B282"/>
  <c r="I271"/>
  <c r="B296"/>
  <c r="I284"/>
  <c r="G28" s="1"/>
  <c r="I107" i="79"/>
  <c r="C35" s="1"/>
  <c r="I97"/>
  <c r="C25" s="1"/>
  <c r="AV233" i="80"/>
  <c r="BE218"/>
  <c r="AO232"/>
  <c r="AO230"/>
  <c r="AO187" i="86"/>
  <c r="AX172"/>
  <c r="AV228"/>
  <c r="F242"/>
  <c r="AQ172" i="74"/>
  <c r="AH182"/>
  <c r="F240"/>
  <c r="AH186" i="75"/>
  <c r="AQ172"/>
  <c r="AH186" i="83"/>
  <c r="AH228" i="84"/>
  <c r="AH186" i="86"/>
  <c r="AH187"/>
  <c r="AO225"/>
  <c r="AO229"/>
  <c r="AA187" i="75"/>
  <c r="AA186"/>
  <c r="AA231" i="76"/>
  <c r="AA232"/>
  <c r="C225" i="83"/>
  <c r="AA184"/>
  <c r="AA233" i="84"/>
  <c r="AH229" i="86"/>
  <c r="AH230"/>
  <c r="A236" i="81"/>
  <c r="A282" s="1"/>
  <c r="A328" s="1"/>
  <c r="A190"/>
  <c r="AF231" i="64"/>
  <c r="U272" i="84"/>
  <c r="G284" s="1"/>
  <c r="Q167" i="74"/>
  <c r="O179" s="1"/>
  <c r="F191" s="1"/>
  <c r="R180"/>
  <c r="O180" s="1"/>
  <c r="G191" s="1"/>
  <c r="G15" i="78"/>
  <c r="K271"/>
  <c r="A181" i="94"/>
  <c r="AF228" i="64"/>
  <c r="J89"/>
  <c r="Y232"/>
  <c r="C20"/>
  <c r="C21"/>
  <c r="R231"/>
  <c r="B233"/>
  <c r="I104"/>
  <c r="C32" s="1"/>
  <c r="I94"/>
  <c r="I106"/>
  <c r="C34" s="1"/>
  <c r="B117"/>
  <c r="I100"/>
  <c r="C28" s="1"/>
  <c r="I101"/>
  <c r="C29" s="1"/>
  <c r="AF185"/>
  <c r="AT271" i="81"/>
  <c r="AT273"/>
  <c r="AU273" s="1"/>
  <c r="AT279"/>
  <c r="AU279" s="1"/>
  <c r="AA272" i="84"/>
  <c r="G285" s="1"/>
  <c r="AB318" i="81"/>
  <c r="AE323" i="83"/>
  <c r="AE325"/>
  <c r="E332"/>
  <c r="P280" i="81"/>
  <c r="Q280" s="1"/>
  <c r="P274"/>
  <c r="Q274" s="1"/>
  <c r="S318" i="76"/>
  <c r="AA309"/>
  <c r="X167" i="83"/>
  <c r="V179" s="1"/>
  <c r="F192" s="1"/>
  <c r="AY264" i="76"/>
  <c r="BE264"/>
  <c r="B295" i="77"/>
  <c r="I290"/>
  <c r="G34" s="1"/>
  <c r="I288"/>
  <c r="G32" s="1"/>
  <c r="I283"/>
  <c r="G27" s="1"/>
  <c r="B298"/>
  <c r="I277"/>
  <c r="I297"/>
  <c r="G41" s="1"/>
  <c r="I272"/>
  <c r="G16" s="1"/>
  <c r="B297"/>
  <c r="B287"/>
  <c r="I279"/>
  <c r="I285"/>
  <c r="G29" s="1"/>
  <c r="B105" i="79"/>
  <c r="B100"/>
  <c r="X187" i="74"/>
  <c r="Y187" s="1"/>
  <c r="X183"/>
  <c r="Y183" s="1"/>
  <c r="X188"/>
  <c r="Y188" s="1"/>
  <c r="X180"/>
  <c r="Y180" s="1"/>
  <c r="X182"/>
  <c r="Y182" s="1"/>
  <c r="X186"/>
  <c r="Y186" s="1"/>
  <c r="X185"/>
  <c r="Y185" s="1"/>
  <c r="X181"/>
  <c r="Y181" s="1"/>
  <c r="A234"/>
  <c r="A280" s="1"/>
  <c r="A326" s="1"/>
  <c r="A188"/>
  <c r="AF232" i="64"/>
  <c r="J92"/>
  <c r="I108"/>
  <c r="C36" s="1"/>
  <c r="I105"/>
  <c r="C33" s="1"/>
  <c r="I95"/>
  <c r="I112"/>
  <c r="C40" s="1"/>
  <c r="I117"/>
  <c r="C45" s="1"/>
  <c r="I103"/>
  <c r="C31" s="1"/>
  <c r="AT278" i="81"/>
  <c r="AU278" s="1"/>
  <c r="AT277"/>
  <c r="AU277" s="1"/>
  <c r="AB259" i="84"/>
  <c r="AA271" s="1"/>
  <c r="F285" s="1"/>
  <c r="AE319" i="83"/>
  <c r="AE326"/>
  <c r="AB323" i="84"/>
  <c r="AC323" s="1"/>
  <c r="AG312"/>
  <c r="AG315" s="1"/>
  <c r="D138" i="81"/>
  <c r="D139" s="1"/>
  <c r="D140" s="1"/>
  <c r="D141" s="1"/>
  <c r="D142" s="1"/>
  <c r="A136" i="64"/>
  <c r="A91"/>
  <c r="K280" i="78"/>
  <c r="M188" i="77"/>
  <c r="C188"/>
  <c r="D185" i="81"/>
  <c r="BD193"/>
  <c r="BK193" s="1"/>
  <c r="BR193" s="1"/>
  <c r="BY193" s="1"/>
  <c r="CF193" s="1"/>
  <c r="CM193" s="1"/>
  <c r="CT193" s="1"/>
  <c r="DA193" s="1"/>
  <c r="AX172"/>
  <c r="V329" i="64"/>
  <c r="AB282"/>
  <c r="C278" i="57"/>
  <c r="B324"/>
  <c r="A146" i="53"/>
  <c r="A101"/>
  <c r="AO227" i="81"/>
  <c r="B24" i="66"/>
  <c r="B27" i="67" s="1"/>
  <c r="C186" i="57"/>
  <c r="AA186"/>
  <c r="T186"/>
  <c r="B19" i="66"/>
  <c r="B22" i="67" s="1"/>
  <c r="C22"/>
  <c r="C280" i="82"/>
  <c r="B23" i="66"/>
  <c r="B26" i="67" s="1"/>
  <c r="B20" i="66"/>
  <c r="B23" i="67" s="1"/>
  <c r="A229" i="53"/>
  <c r="A275" s="1"/>
  <c r="A321" s="1"/>
  <c r="A183"/>
  <c r="AE330" i="50"/>
  <c r="AK283"/>
  <c r="B310"/>
  <c r="C264"/>
  <c r="AW239" i="56"/>
  <c r="BD239" s="1"/>
  <c r="BK239" s="1"/>
  <c r="BR239" s="1"/>
  <c r="BY239" s="1"/>
  <c r="CF239" s="1"/>
  <c r="CM239" s="1"/>
  <c r="CT239" s="1"/>
  <c r="DA239" s="1"/>
  <c r="AQ218"/>
  <c r="B319" i="50"/>
  <c r="C273"/>
  <c r="B279"/>
  <c r="M233"/>
  <c r="C233"/>
  <c r="AA233"/>
  <c r="T233"/>
  <c r="C181" i="56"/>
  <c r="C227" i="50"/>
  <c r="B311"/>
  <c r="T173"/>
  <c r="M216"/>
  <c r="T222"/>
  <c r="C231"/>
  <c r="M222"/>
  <c r="T175"/>
  <c r="B187"/>
  <c r="C229" i="56"/>
  <c r="AA226"/>
  <c r="B275"/>
  <c r="T216" i="50"/>
  <c r="C170"/>
  <c r="C96" i="54"/>
  <c r="E79" s="1"/>
  <c r="B188" i="40"/>
  <c r="C140"/>
  <c r="B236"/>
  <c r="B184"/>
  <c r="C136"/>
  <c r="B232"/>
  <c r="B229"/>
  <c r="C133"/>
  <c r="B181"/>
  <c r="B226"/>
  <c r="C130"/>
  <c r="B178"/>
  <c r="A128"/>
  <c r="A81"/>
  <c r="BC232" i="54"/>
  <c r="AI247" i="40"/>
  <c r="AP247" s="1"/>
  <c r="AW247" s="1"/>
  <c r="BD247" s="1"/>
  <c r="BK247" s="1"/>
  <c r="BR247" s="1"/>
  <c r="BY247" s="1"/>
  <c r="CF247" s="1"/>
  <c r="CM247" s="1"/>
  <c r="CT247" s="1"/>
  <c r="DA247" s="1"/>
  <c r="AC226"/>
  <c r="C240"/>
  <c r="B288"/>
  <c r="AA240"/>
  <c r="M240"/>
  <c r="T240"/>
  <c r="AI199"/>
  <c r="AP199" s="1"/>
  <c r="AW199" s="1"/>
  <c r="BD199" s="1"/>
  <c r="BK199" s="1"/>
  <c r="BR199" s="1"/>
  <c r="BY199" s="1"/>
  <c r="CF199" s="1"/>
  <c r="CM199" s="1"/>
  <c r="CT199" s="1"/>
  <c r="DA199" s="1"/>
  <c r="AC178"/>
  <c r="AA180" s="1"/>
  <c r="B241"/>
  <c r="B193"/>
  <c r="C145"/>
  <c r="C142"/>
  <c r="B190"/>
  <c r="B238"/>
  <c r="T179"/>
  <c r="C179"/>
  <c r="M179"/>
  <c r="AA184" i="53"/>
  <c r="AA186"/>
  <c r="AJ172"/>
  <c r="E193"/>
  <c r="AA188"/>
  <c r="AA182"/>
  <c r="DA193" i="57"/>
  <c r="C99"/>
  <c r="Y292" i="40"/>
  <c r="S341"/>
  <c r="T180"/>
  <c r="M180"/>
  <c r="C180"/>
  <c r="C146"/>
  <c r="B242"/>
  <c r="B194"/>
  <c r="C143"/>
  <c r="B239"/>
  <c r="B191"/>
  <c r="C139"/>
  <c r="B235"/>
  <c r="B187"/>
  <c r="C135"/>
  <c r="B183"/>
  <c r="B231"/>
  <c r="B177"/>
  <c r="B225"/>
  <c r="C129"/>
  <c r="C126"/>
  <c r="B222"/>
  <c r="B174"/>
  <c r="D233" i="54"/>
  <c r="E232"/>
  <c r="A214" i="50"/>
  <c r="A260" s="1"/>
  <c r="A306" s="1"/>
  <c r="A168"/>
  <c r="AA184" i="54"/>
  <c r="C278"/>
  <c r="B323" i="40"/>
  <c r="C192"/>
  <c r="AA185"/>
  <c r="M228"/>
  <c r="B230"/>
  <c r="T186"/>
  <c r="E80"/>
  <c r="M234"/>
  <c r="C139" i="57"/>
  <c r="B185"/>
  <c r="B231"/>
  <c r="B260" i="50"/>
  <c r="A175" i="40"/>
  <c r="A174"/>
  <c r="C175"/>
  <c r="B182"/>
  <c r="S329" i="53"/>
  <c r="Y282"/>
  <c r="E192" i="54"/>
  <c r="AC172"/>
  <c r="A95" i="57"/>
  <c r="A140"/>
  <c r="AC218" i="77"/>
  <c r="AA225" s="1"/>
  <c r="AI239"/>
  <c r="AP239" s="1"/>
  <c r="AW239" s="1"/>
  <c r="BD239" s="1"/>
  <c r="BK239" s="1"/>
  <c r="BR239" s="1"/>
  <c r="BY239" s="1"/>
  <c r="CF239" s="1"/>
  <c r="CM239" s="1"/>
  <c r="CT239" s="1"/>
  <c r="DA239" s="1"/>
  <c r="B140" i="50"/>
  <c r="B138"/>
  <c r="B136"/>
  <c r="B134"/>
  <c r="B132"/>
  <c r="V218" i="53"/>
  <c r="AB192"/>
  <c r="AI192" s="1"/>
  <c r="AP192" s="1"/>
  <c r="AW192" s="1"/>
  <c r="BD192" s="1"/>
  <c r="BK192" s="1"/>
  <c r="BR192" s="1"/>
  <c r="BY192" s="1"/>
  <c r="CF192" s="1"/>
  <c r="CM192" s="1"/>
  <c r="CT192" s="1"/>
  <c r="DA192" s="1"/>
  <c r="AB192" i="54"/>
  <c r="AI192" s="1"/>
  <c r="AP192" s="1"/>
  <c r="AW192" s="1"/>
  <c r="BD192" s="1"/>
  <c r="BK192" s="1"/>
  <c r="BR192" s="1"/>
  <c r="BY192" s="1"/>
  <c r="CF192" s="1"/>
  <c r="CM192" s="1"/>
  <c r="CT192" s="1"/>
  <c r="DA192" s="1"/>
  <c r="C139"/>
  <c r="S329" i="56"/>
  <c r="C279" i="57"/>
  <c r="B168" i="50"/>
  <c r="C18" i="66"/>
  <c r="B4"/>
  <c r="E17" s="1"/>
  <c r="E20" i="67" s="1"/>
  <c r="F5"/>
  <c r="AE282" i="75"/>
  <c r="Y329"/>
  <c r="B137" i="50"/>
  <c r="B133"/>
  <c r="B131"/>
  <c r="B123"/>
  <c r="B225" i="53"/>
  <c r="B179"/>
  <c r="B231" i="54"/>
  <c r="E231"/>
  <c r="V172" i="56"/>
  <c r="V218" i="57"/>
  <c r="A184"/>
  <c r="A139"/>
  <c r="C122" i="50"/>
  <c r="E80"/>
  <c r="F18" i="66"/>
  <c r="F21" i="67" s="1"/>
  <c r="B3" i="66"/>
  <c r="C28" i="67"/>
  <c r="F32" s="1"/>
  <c r="B25" i="66"/>
  <c r="B28" i="67" s="1"/>
  <c r="D18" i="66"/>
  <c r="D21" i="67" s="1"/>
  <c r="AC172" i="78"/>
  <c r="AB238" i="74"/>
  <c r="AI238" s="1"/>
  <c r="AP238" s="1"/>
  <c r="AW238" s="1"/>
  <c r="BD238" s="1"/>
  <c r="BK238" s="1"/>
  <c r="BR238" s="1"/>
  <c r="BY238" s="1"/>
  <c r="CF238" s="1"/>
  <c r="CM238" s="1"/>
  <c r="CT238" s="1"/>
  <c r="DA238" s="1"/>
  <c r="V218" i="75"/>
  <c r="S329"/>
  <c r="AB193" i="76"/>
  <c r="V172" i="77"/>
  <c r="E226"/>
  <c r="AC218" i="82"/>
  <c r="AB238" i="81"/>
  <c r="AI238" s="1"/>
  <c r="AP238" s="1"/>
  <c r="AW238" s="1"/>
  <c r="BD238" s="1"/>
  <c r="BK238" s="1"/>
  <c r="BR238" s="1"/>
  <c r="BY238" s="1"/>
  <c r="CF238" s="1"/>
  <c r="CM238" s="1"/>
  <c r="CT238" s="1"/>
  <c r="DA238" s="1"/>
  <c r="E25" i="88"/>
  <c r="A89" i="75"/>
  <c r="AC331" i="90"/>
  <c r="AI331" s="1"/>
  <c r="AO331" s="1"/>
  <c r="AU331" s="1"/>
  <c r="BA331" s="1"/>
  <c r="X309"/>
  <c r="D274" i="91"/>
  <c r="M273"/>
  <c r="A89" i="82"/>
  <c r="E226"/>
  <c r="V218" i="83"/>
  <c r="M329" i="85"/>
  <c r="S282" i="86"/>
  <c r="E72" i="87"/>
  <c r="C32" i="98" s="1"/>
  <c r="E76" i="87"/>
  <c r="C36" i="98" s="1"/>
  <c r="F72" i="87"/>
  <c r="D32" i="98" s="1"/>
  <c r="F76" i="87"/>
  <c r="D36" i="98" s="1"/>
  <c r="G72" i="87"/>
  <c r="E32" i="98" s="1"/>
  <c r="G76" i="87"/>
  <c r="E36" i="98" s="1"/>
  <c r="F78" i="87"/>
  <c r="D38" i="98" s="1"/>
  <c r="E36" i="87"/>
  <c r="E37"/>
  <c r="E38"/>
  <c r="C10" i="93"/>
  <c r="C15"/>
  <c r="C20"/>
  <c r="C5"/>
  <c r="D228" i="90"/>
  <c r="O228" s="1"/>
  <c r="E227"/>
  <c r="AD263"/>
  <c r="E286"/>
  <c r="O228" i="91"/>
  <c r="O226"/>
  <c r="O227"/>
  <c r="O225"/>
  <c r="AI284"/>
  <c r="AO284" s="1"/>
  <c r="AU284" s="1"/>
  <c r="BA284" s="1"/>
  <c r="AC331"/>
  <c r="AI331" s="1"/>
  <c r="AO331" s="1"/>
  <c r="AU331" s="1"/>
  <c r="BA331" s="1"/>
  <c r="X309"/>
  <c r="A135" i="92"/>
  <c r="A90"/>
  <c r="O227"/>
  <c r="D228"/>
  <c r="E227"/>
  <c r="E32" i="87"/>
  <c r="E34"/>
  <c r="L90"/>
  <c r="O185" i="91"/>
  <c r="D186"/>
  <c r="AG193" i="90"/>
  <c r="AN193" s="1"/>
  <c r="AU193" s="1"/>
  <c r="BB193" s="1"/>
  <c r="BI193" s="1"/>
  <c r="BP193" s="1"/>
  <c r="BW193" s="1"/>
  <c r="CD193" s="1"/>
  <c r="CK193" s="1"/>
  <c r="CR193" s="1"/>
  <c r="AA172"/>
  <c r="AG239"/>
  <c r="AN239" s="1"/>
  <c r="AU239" s="1"/>
  <c r="BB239" s="1"/>
  <c r="BI239" s="1"/>
  <c r="BP239" s="1"/>
  <c r="BW239" s="1"/>
  <c r="CD239" s="1"/>
  <c r="CK239" s="1"/>
  <c r="CR239" s="1"/>
  <c r="AA218"/>
  <c r="O181" i="92"/>
  <c r="O180"/>
  <c r="O182"/>
  <c r="O179"/>
  <c r="O179" i="90"/>
  <c r="O181"/>
  <c r="O180"/>
  <c r="O182"/>
  <c r="O226"/>
  <c r="O227"/>
  <c r="O225"/>
  <c r="E227" i="91"/>
  <c r="D228"/>
  <c r="AG193" i="92"/>
  <c r="AN193" s="1"/>
  <c r="AU193" s="1"/>
  <c r="BB193" s="1"/>
  <c r="BI193" s="1"/>
  <c r="BP193" s="1"/>
  <c r="BW193" s="1"/>
  <c r="CD193" s="1"/>
  <c r="CK193" s="1"/>
  <c r="CR193" s="1"/>
  <c r="AA172"/>
  <c r="D321"/>
  <c r="M320"/>
  <c r="D319" i="90"/>
  <c r="X263" i="92"/>
  <c r="T218" i="94"/>
  <c r="D5" i="93"/>
  <c r="E10"/>
  <c r="F15"/>
  <c r="F20"/>
  <c r="F33" i="89"/>
  <c r="G15" i="93" s="1"/>
  <c r="D10"/>
  <c r="E15"/>
  <c r="E20"/>
  <c r="E285" i="90"/>
  <c r="P329" i="94"/>
  <c r="F5" i="93"/>
  <c r="D15"/>
  <c r="R187" i="64"/>
  <c r="AF187"/>
  <c r="C187"/>
  <c r="Y187"/>
  <c r="P187"/>
  <c r="Y186"/>
  <c r="C186"/>
  <c r="AF186"/>
  <c r="R186"/>
  <c r="P186"/>
  <c r="C272"/>
  <c r="AB272"/>
  <c r="B318"/>
  <c r="N272"/>
  <c r="V272"/>
  <c r="P272"/>
  <c r="B273"/>
  <c r="R227"/>
  <c r="P227"/>
  <c r="AF227"/>
  <c r="Y227"/>
  <c r="C227"/>
  <c r="P318" i="84"/>
  <c r="Q318" s="1"/>
  <c r="P320"/>
  <c r="Q320" s="1"/>
  <c r="P324"/>
  <c r="Q324" s="1"/>
  <c r="P326"/>
  <c r="Q326" s="1"/>
  <c r="P319"/>
  <c r="Q319" s="1"/>
  <c r="P321"/>
  <c r="Q321" s="1"/>
  <c r="P323"/>
  <c r="Q323" s="1"/>
  <c r="P325"/>
  <c r="Q325" s="1"/>
  <c r="P322"/>
  <c r="Q322" s="1"/>
  <c r="P317"/>
  <c r="I339" i="85"/>
  <c r="H37" s="1"/>
  <c r="I317"/>
  <c r="I326"/>
  <c r="I340"/>
  <c r="H38" s="1"/>
  <c r="I320"/>
  <c r="B345"/>
  <c r="I341"/>
  <c r="H39" s="1"/>
  <c r="I343"/>
  <c r="H41" s="1"/>
  <c r="B332"/>
  <c r="B340"/>
  <c r="B331"/>
  <c r="I325"/>
  <c r="B344"/>
  <c r="B342"/>
  <c r="B333"/>
  <c r="I336"/>
  <c r="H34" s="1"/>
  <c r="I346"/>
  <c r="H44" s="1"/>
  <c r="I322"/>
  <c r="B327"/>
  <c r="B347"/>
  <c r="B348"/>
  <c r="B339"/>
  <c r="I318"/>
  <c r="B328"/>
  <c r="B335"/>
  <c r="I319"/>
  <c r="I342"/>
  <c r="H40" s="1"/>
  <c r="B336"/>
  <c r="I324"/>
  <c r="I329"/>
  <c r="H27" s="1"/>
  <c r="B334"/>
  <c r="B329"/>
  <c r="B338"/>
  <c r="I323"/>
  <c r="I334"/>
  <c r="H32" s="1"/>
  <c r="I333"/>
  <c r="H31" s="1"/>
  <c r="B341"/>
  <c r="I327"/>
  <c r="H25" s="1"/>
  <c r="I331"/>
  <c r="H29" s="1"/>
  <c r="I332"/>
  <c r="H30" s="1"/>
  <c r="I328"/>
  <c r="H26" s="1"/>
  <c r="I345"/>
  <c r="H43" s="1"/>
  <c r="I347"/>
  <c r="H45" s="1"/>
  <c r="B337"/>
  <c r="I338"/>
  <c r="H36" s="1"/>
  <c r="I321"/>
  <c r="I335"/>
  <c r="H33" s="1"/>
  <c r="B346"/>
  <c r="I348"/>
  <c r="H46" s="1"/>
  <c r="I330"/>
  <c r="H28" s="1"/>
  <c r="B343"/>
  <c r="I337"/>
  <c r="H35" s="1"/>
  <c r="I344"/>
  <c r="H42" s="1"/>
  <c r="B330"/>
  <c r="K96" i="64"/>
  <c r="C181"/>
  <c r="R185"/>
  <c r="C185"/>
  <c r="C140"/>
  <c r="G126" s="1"/>
  <c r="F129" s="1"/>
  <c r="O180" i="76"/>
  <c r="G191" s="1"/>
  <c r="AQ180" i="84"/>
  <c r="G195" s="1"/>
  <c r="Q183" i="83"/>
  <c r="R183" s="1"/>
  <c r="Q185"/>
  <c r="R185" s="1"/>
  <c r="Q182"/>
  <c r="Q184"/>
  <c r="R184" s="1"/>
  <c r="Q186"/>
  <c r="R186" s="1"/>
  <c r="Q188"/>
  <c r="R188" s="1"/>
  <c r="Q187"/>
  <c r="R187" s="1"/>
  <c r="C274" i="64"/>
  <c r="AB278"/>
  <c r="AB323"/>
  <c r="AN323"/>
  <c r="B276"/>
  <c r="Y228"/>
  <c r="Y229"/>
  <c r="AB277"/>
  <c r="C232"/>
  <c r="B279"/>
  <c r="C180"/>
  <c r="P183"/>
  <c r="C183"/>
  <c r="J94"/>
  <c r="R181"/>
  <c r="Y181"/>
  <c r="J93"/>
  <c r="Y231"/>
  <c r="I102"/>
  <c r="C30" s="1"/>
  <c r="I88"/>
  <c r="I115"/>
  <c r="C43" s="1"/>
  <c r="B113"/>
  <c r="I110"/>
  <c r="C38" s="1"/>
  <c r="B111"/>
  <c r="B108"/>
  <c r="B107"/>
  <c r="B115"/>
  <c r="B112"/>
  <c r="I97"/>
  <c r="C25" s="1"/>
  <c r="B100"/>
  <c r="B103"/>
  <c r="I107"/>
  <c r="C35" s="1"/>
  <c r="I91"/>
  <c r="B101"/>
  <c r="I113"/>
  <c r="C41" s="1"/>
  <c r="B179"/>
  <c r="B225"/>
  <c r="P185"/>
  <c r="Y185"/>
  <c r="AN278" i="76"/>
  <c r="AO278" s="1"/>
  <c r="AW280" i="83"/>
  <c r="AW271"/>
  <c r="AN274" i="81"/>
  <c r="AO274" s="1"/>
  <c r="AN277"/>
  <c r="AO277" s="1"/>
  <c r="AN278"/>
  <c r="AO278" s="1"/>
  <c r="AQ275"/>
  <c r="AQ279"/>
  <c r="P318"/>
  <c r="Q318" s="1"/>
  <c r="P319"/>
  <c r="Q319" s="1"/>
  <c r="P321"/>
  <c r="Q321" s="1"/>
  <c r="P326"/>
  <c r="Q326" s="1"/>
  <c r="P325"/>
  <c r="Q325" s="1"/>
  <c r="P322"/>
  <c r="Q322" s="1"/>
  <c r="P317"/>
  <c r="P324"/>
  <c r="Q324" s="1"/>
  <c r="P320"/>
  <c r="Q320" s="1"/>
  <c r="P323"/>
  <c r="Q323" s="1"/>
  <c r="B345" i="84"/>
  <c r="B331"/>
  <c r="I325"/>
  <c r="I328"/>
  <c r="H26" s="1"/>
  <c r="I342"/>
  <c r="H40" s="1"/>
  <c r="I322"/>
  <c r="B342"/>
  <c r="B328"/>
  <c r="I345"/>
  <c r="H43" s="1"/>
  <c r="B339"/>
  <c r="B329"/>
  <c r="B337"/>
  <c r="I348"/>
  <c r="H46" s="1"/>
  <c r="I323"/>
  <c r="B332"/>
  <c r="I334"/>
  <c r="H32" s="1"/>
  <c r="B347"/>
  <c r="I320"/>
  <c r="I324"/>
  <c r="B336"/>
  <c r="I327"/>
  <c r="H25" s="1"/>
  <c r="I335"/>
  <c r="H33" s="1"/>
  <c r="B341"/>
  <c r="I337"/>
  <c r="H35" s="1"/>
  <c r="I321"/>
  <c r="B346"/>
  <c r="B334"/>
  <c r="I347"/>
  <c r="H45" s="1"/>
  <c r="I333"/>
  <c r="H31" s="1"/>
  <c r="B348"/>
  <c r="B333"/>
  <c r="I330"/>
  <c r="H28" s="1"/>
  <c r="I317"/>
  <c r="I339"/>
  <c r="H37" s="1"/>
  <c r="I340"/>
  <c r="H38" s="1"/>
  <c r="I346"/>
  <c r="H44" s="1"/>
  <c r="B335"/>
  <c r="B343"/>
  <c r="I343"/>
  <c r="H41" s="1"/>
  <c r="I338"/>
  <c r="H36" s="1"/>
  <c r="B340"/>
  <c r="I336"/>
  <c r="H34" s="1"/>
  <c r="B338"/>
  <c r="I344"/>
  <c r="H42" s="1"/>
  <c r="B327"/>
  <c r="B344"/>
  <c r="I332"/>
  <c r="H30" s="1"/>
  <c r="I319"/>
  <c r="I329"/>
  <c r="H27" s="1"/>
  <c r="I331"/>
  <c r="H29" s="1"/>
  <c r="B330"/>
  <c r="I341"/>
  <c r="H39" s="1"/>
  <c r="I326"/>
  <c r="I318"/>
  <c r="I347" i="81"/>
  <c r="H45" s="1"/>
  <c r="I339"/>
  <c r="H37" s="1"/>
  <c r="B331"/>
  <c r="I344"/>
  <c r="H42" s="1"/>
  <c r="B336"/>
  <c r="I322"/>
  <c r="I333"/>
  <c r="H31" s="1"/>
  <c r="I334"/>
  <c r="H32" s="1"/>
  <c r="B329"/>
  <c r="B339"/>
  <c r="B348"/>
  <c r="B338"/>
  <c r="B327"/>
  <c r="I335"/>
  <c r="H33" s="1"/>
  <c r="I326"/>
  <c r="I319"/>
  <c r="B334"/>
  <c r="I336"/>
  <c r="H34" s="1"/>
  <c r="B343"/>
  <c r="B347"/>
  <c r="I345"/>
  <c r="H43" s="1"/>
  <c r="I337"/>
  <c r="H35" s="1"/>
  <c r="B340"/>
  <c r="I346"/>
  <c r="H44" s="1"/>
  <c r="I338"/>
  <c r="H36" s="1"/>
  <c r="B328"/>
  <c r="I318"/>
  <c r="B332"/>
  <c r="I330"/>
  <c r="H28" s="1"/>
  <c r="I343"/>
  <c r="H41" s="1"/>
  <c r="I321"/>
  <c r="I348"/>
  <c r="H46" s="1"/>
  <c r="I340"/>
  <c r="H38" s="1"/>
  <c r="I324"/>
  <c r="B330"/>
  <c r="B345"/>
  <c r="B333"/>
  <c r="B346"/>
  <c r="I331"/>
  <c r="H29" s="1"/>
  <c r="I323"/>
  <c r="B341"/>
  <c r="B342"/>
  <c r="I332"/>
  <c r="H30" s="1"/>
  <c r="B337"/>
  <c r="I329"/>
  <c r="H27" s="1"/>
  <c r="I327"/>
  <c r="H25" s="1"/>
  <c r="I341"/>
  <c r="H39" s="1"/>
  <c r="I317"/>
  <c r="I328"/>
  <c r="H26" s="1"/>
  <c r="I342"/>
  <c r="H40" s="1"/>
  <c r="B344"/>
  <c r="B335"/>
  <c r="I320"/>
  <c r="I325"/>
  <c r="N278" i="64"/>
  <c r="N323"/>
  <c r="Y180"/>
  <c r="AF183"/>
  <c r="B109"/>
  <c r="I111"/>
  <c r="C39" s="1"/>
  <c r="B99"/>
  <c r="B98"/>
  <c r="I99"/>
  <c r="C27" s="1"/>
  <c r="B116"/>
  <c r="B106"/>
  <c r="I116"/>
  <c r="C44" s="1"/>
  <c r="I90"/>
  <c r="I87"/>
  <c r="B114"/>
  <c r="B104"/>
  <c r="V180" i="83"/>
  <c r="G192" s="1"/>
  <c r="G183"/>
  <c r="E52" s="1"/>
  <c r="G182"/>
  <c r="E51" s="1"/>
  <c r="B196" i="84"/>
  <c r="I182"/>
  <c r="B202"/>
  <c r="B210"/>
  <c r="I185"/>
  <c r="I190"/>
  <c r="E26" s="1"/>
  <c r="B189"/>
  <c r="B201"/>
  <c r="I184"/>
  <c r="I207"/>
  <c r="E43" s="1"/>
  <c r="I191"/>
  <c r="E27" s="1"/>
  <c r="I183"/>
  <c r="B206"/>
  <c r="B199"/>
  <c r="I187"/>
  <c r="I203"/>
  <c r="E39" s="1"/>
  <c r="I208"/>
  <c r="E44" s="1"/>
  <c r="I199"/>
  <c r="E35" s="1"/>
  <c r="B191"/>
  <c r="B193"/>
  <c r="I210"/>
  <c r="E46" s="1"/>
  <c r="I188"/>
  <c r="B190"/>
  <c r="B209"/>
  <c r="I209"/>
  <c r="E45" s="1"/>
  <c r="I196"/>
  <c r="E32" s="1"/>
  <c r="I204"/>
  <c r="E40" s="1"/>
  <c r="I194"/>
  <c r="E30" s="1"/>
  <c r="B200"/>
  <c r="I195"/>
  <c r="E31" s="1"/>
  <c r="B204"/>
  <c r="B194"/>
  <c r="I200"/>
  <c r="E36" s="1"/>
  <c r="B208"/>
  <c r="I197"/>
  <c r="E33" s="1"/>
  <c r="B203"/>
  <c r="I180"/>
  <c r="B198"/>
  <c r="I201"/>
  <c r="E37" s="1"/>
  <c r="I179"/>
  <c r="I193"/>
  <c r="E29" s="1"/>
  <c r="B207"/>
  <c r="I186"/>
  <c r="B197"/>
  <c r="I202"/>
  <c r="E38" s="1"/>
  <c r="I198"/>
  <c r="E34" s="1"/>
  <c r="I206"/>
  <c r="E42" s="1"/>
  <c r="I189"/>
  <c r="E25" s="1"/>
  <c r="B195"/>
  <c r="I192"/>
  <c r="E28" s="1"/>
  <c r="I205"/>
  <c r="E41" s="1"/>
  <c r="B205"/>
  <c r="B192"/>
  <c r="I181"/>
  <c r="I144" i="83"/>
  <c r="D26" s="1"/>
  <c r="I26" s="1"/>
  <c r="I162"/>
  <c r="D44" s="1"/>
  <c r="I44" s="1"/>
  <c r="I161"/>
  <c r="D43" s="1"/>
  <c r="I43" s="1"/>
  <c r="B144"/>
  <c r="B146"/>
  <c r="I150"/>
  <c r="D32" s="1"/>
  <c r="I32" s="1"/>
  <c r="I137"/>
  <c r="I156"/>
  <c r="D38" s="1"/>
  <c r="I38" s="1"/>
  <c r="B143"/>
  <c r="B152"/>
  <c r="I158"/>
  <c r="D40" s="1"/>
  <c r="I40" s="1"/>
  <c r="I138"/>
  <c r="I157"/>
  <c r="D39" s="1"/>
  <c r="I39" s="1"/>
  <c r="B145"/>
  <c r="B157"/>
  <c r="B164"/>
  <c r="I147"/>
  <c r="D29" s="1"/>
  <c r="I29" s="1"/>
  <c r="I154"/>
  <c r="D36" s="1"/>
  <c r="I36" s="1"/>
  <c r="B155"/>
  <c r="I136"/>
  <c r="I141"/>
  <c r="B151"/>
  <c r="B150"/>
  <c r="I143"/>
  <c r="D25" s="1"/>
  <c r="I25" s="1"/>
  <c r="B153"/>
  <c r="I151"/>
  <c r="D33" s="1"/>
  <c r="I33" s="1"/>
  <c r="I160"/>
  <c r="D42" s="1"/>
  <c r="I42" s="1"/>
  <c r="I149"/>
  <c r="D31" s="1"/>
  <c r="I31" s="1"/>
  <c r="B148"/>
  <c r="I145"/>
  <c r="D27" s="1"/>
  <c r="I27" s="1"/>
  <c r="B154"/>
  <c r="I164"/>
  <c r="D46" s="1"/>
  <c r="I46" s="1"/>
  <c r="B159"/>
  <c r="I152"/>
  <c r="D34" s="1"/>
  <c r="I34" s="1"/>
  <c r="B147"/>
  <c r="B163"/>
  <c r="B161"/>
  <c r="I155"/>
  <c r="D37" s="1"/>
  <c r="I37" s="1"/>
  <c r="I142"/>
  <c r="I140"/>
  <c r="I163"/>
  <c r="D45" s="1"/>
  <c r="I45" s="1"/>
  <c r="I139"/>
  <c r="B160"/>
  <c r="B156"/>
  <c r="I148"/>
  <c r="D30" s="1"/>
  <c r="I30" s="1"/>
  <c r="I153"/>
  <c r="D35" s="1"/>
  <c r="I35" s="1"/>
  <c r="B162"/>
  <c r="I159"/>
  <c r="D41" s="1"/>
  <c r="I41" s="1"/>
  <c r="I146"/>
  <c r="D28" s="1"/>
  <c r="I28" s="1"/>
  <c r="B149"/>
  <c r="B158"/>
  <c r="T282" i="81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AG311" i="84"/>
  <c r="AG314" s="1"/>
  <c r="AB324"/>
  <c r="AC324" s="1"/>
  <c r="AB319"/>
  <c r="AC319" s="1"/>
  <c r="AB318"/>
  <c r="AB322"/>
  <c r="AC322" s="1"/>
  <c r="O311" i="83"/>
  <c r="O314" s="1"/>
  <c r="E23"/>
  <c r="AE185" i="85"/>
  <c r="AF185" s="1"/>
  <c r="AE186"/>
  <c r="AF186" s="1"/>
  <c r="AE181"/>
  <c r="AF181" s="1"/>
  <c r="AE180"/>
  <c r="AF180" s="1"/>
  <c r="AE187"/>
  <c r="AF187" s="1"/>
  <c r="AE183"/>
  <c r="AF183" s="1"/>
  <c r="AE188"/>
  <c r="AF188" s="1"/>
  <c r="AE184"/>
  <c r="AF184" s="1"/>
  <c r="AE182"/>
  <c r="AF182" s="1"/>
  <c r="AE179"/>
  <c r="X184"/>
  <c r="Y184" s="1"/>
  <c r="X186"/>
  <c r="Y186" s="1"/>
  <c r="X179"/>
  <c r="X185"/>
  <c r="Y185" s="1"/>
  <c r="X182"/>
  <c r="Y182" s="1"/>
  <c r="X187"/>
  <c r="Y187" s="1"/>
  <c r="X180"/>
  <c r="Y180" s="1"/>
  <c r="X188"/>
  <c r="Y188" s="1"/>
  <c r="X181"/>
  <c r="Y181" s="1"/>
  <c r="X183"/>
  <c r="Y183" s="1"/>
  <c r="X188" i="84"/>
  <c r="Y188" s="1"/>
  <c r="X185"/>
  <c r="Y185" s="1"/>
  <c r="X179"/>
  <c r="X186"/>
  <c r="Y186" s="1"/>
  <c r="X182"/>
  <c r="Y182" s="1"/>
  <c r="X183"/>
  <c r="Y183" s="1"/>
  <c r="X180"/>
  <c r="Y180" s="1"/>
  <c r="X184"/>
  <c r="Y184" s="1"/>
  <c r="X181"/>
  <c r="Y181" s="1"/>
  <c r="X187"/>
  <c r="Y187" s="1"/>
  <c r="B205" i="77"/>
  <c r="B192"/>
  <c r="B200"/>
  <c r="I199"/>
  <c r="E35" s="1"/>
  <c r="B210"/>
  <c r="I192"/>
  <c r="E28" s="1"/>
  <c r="I210"/>
  <c r="E46" s="1"/>
  <c r="I206"/>
  <c r="E42" s="1"/>
  <c r="B195"/>
  <c r="I179"/>
  <c r="I201"/>
  <c r="E37" s="1"/>
  <c r="I191"/>
  <c r="E27" s="1"/>
  <c r="I193"/>
  <c r="E29" s="1"/>
  <c r="I196"/>
  <c r="E32" s="1"/>
  <c r="I203"/>
  <c r="E39" s="1"/>
  <c r="B209"/>
  <c r="B198"/>
  <c r="I194"/>
  <c r="E30" s="1"/>
  <c r="I184"/>
  <c r="B191"/>
  <c r="I183"/>
  <c r="B197"/>
  <c r="B196"/>
  <c r="I187"/>
  <c r="I200"/>
  <c r="E36" s="1"/>
  <c r="B201"/>
  <c r="I197"/>
  <c r="E33" s="1"/>
  <c r="I207"/>
  <c r="E43" s="1"/>
  <c r="B203"/>
  <c r="I180"/>
  <c r="E16" s="1"/>
  <c r="B208"/>
  <c r="B199"/>
  <c r="B193"/>
  <c r="I188"/>
  <c r="I208"/>
  <c r="E44" s="1"/>
  <c r="I204"/>
  <c r="E40" s="1"/>
  <c r="B202"/>
  <c r="I189"/>
  <c r="E25" s="1"/>
  <c r="I182"/>
  <c r="I195"/>
  <c r="E31" s="1"/>
  <c r="B207"/>
  <c r="B204"/>
  <c r="B190"/>
  <c r="B194"/>
  <c r="I198"/>
  <c r="E34" s="1"/>
  <c r="I181"/>
  <c r="E17" s="1"/>
  <c r="I190"/>
  <c r="E26" s="1"/>
  <c r="I185"/>
  <c r="I202"/>
  <c r="E38" s="1"/>
  <c r="I186"/>
  <c r="B206"/>
  <c r="B189"/>
  <c r="I209"/>
  <c r="E45" s="1"/>
  <c r="I205"/>
  <c r="E41" s="1"/>
  <c r="I137" i="85"/>
  <c r="B144"/>
  <c r="B150"/>
  <c r="B143"/>
  <c r="B148"/>
  <c r="B153"/>
  <c r="I164"/>
  <c r="D46" s="1"/>
  <c r="I135"/>
  <c r="B152"/>
  <c r="I138"/>
  <c r="I163"/>
  <c r="D45" s="1"/>
  <c r="I136"/>
  <c r="B146"/>
  <c r="B155"/>
  <c r="B160"/>
  <c r="I148"/>
  <c r="D30" s="1"/>
  <c r="I134"/>
  <c r="B159"/>
  <c r="B164"/>
  <c r="I140"/>
  <c r="B154"/>
  <c r="I149"/>
  <c r="D31" s="1"/>
  <c r="I139"/>
  <c r="B157"/>
  <c r="I153"/>
  <c r="D35" s="1"/>
  <c r="I160"/>
  <c r="D42" s="1"/>
  <c r="B151"/>
  <c r="I156"/>
  <c r="D38" s="1"/>
  <c r="I155"/>
  <c r="D37" s="1"/>
  <c r="B162"/>
  <c r="B149"/>
  <c r="I158"/>
  <c r="D40" s="1"/>
  <c r="B147"/>
  <c r="I142"/>
  <c r="I145"/>
  <c r="D27" s="1"/>
  <c r="I141"/>
  <c r="B145"/>
  <c r="I157"/>
  <c r="D39" s="1"/>
  <c r="I154"/>
  <c r="D36" s="1"/>
  <c r="I133"/>
  <c r="I144"/>
  <c r="D26" s="1"/>
  <c r="I151"/>
  <c r="D33" s="1"/>
  <c r="I150"/>
  <c r="D32" s="1"/>
  <c r="I161"/>
  <c r="D43" s="1"/>
  <c r="B163"/>
  <c r="I143"/>
  <c r="D25" s="1"/>
  <c r="I162"/>
  <c r="D44" s="1"/>
  <c r="I159"/>
  <c r="D41" s="1"/>
  <c r="B158"/>
  <c r="I152"/>
  <c r="D34" s="1"/>
  <c r="B156"/>
  <c r="B161"/>
  <c r="I147"/>
  <c r="D29" s="1"/>
  <c r="I146"/>
  <c r="D28" s="1"/>
  <c r="AE183" i="84"/>
  <c r="AF183" s="1"/>
  <c r="AE182"/>
  <c r="AF182" s="1"/>
  <c r="AE185"/>
  <c r="AF185" s="1"/>
  <c r="AE187"/>
  <c r="AF187" s="1"/>
  <c r="AE181"/>
  <c r="AF181" s="1"/>
  <c r="AE184"/>
  <c r="AF184" s="1"/>
  <c r="AE188"/>
  <c r="AF188" s="1"/>
  <c r="AE179"/>
  <c r="AE180"/>
  <c r="AF180" s="1"/>
  <c r="AE186"/>
  <c r="AF186" s="1"/>
  <c r="Q187"/>
  <c r="R187" s="1"/>
  <c r="Q183"/>
  <c r="R183" s="1"/>
  <c r="Q179"/>
  <c r="Q184"/>
  <c r="R184" s="1"/>
  <c r="Q188"/>
  <c r="R188" s="1"/>
  <c r="Q186"/>
  <c r="R186" s="1"/>
  <c r="Q185"/>
  <c r="R185" s="1"/>
  <c r="Q182"/>
  <c r="R182" s="1"/>
  <c r="Q180"/>
  <c r="R180" s="1"/>
  <c r="Q181"/>
  <c r="R181" s="1"/>
  <c r="Q188" i="77"/>
  <c r="R188" s="1"/>
  <c r="Q179"/>
  <c r="Q180"/>
  <c r="Q182"/>
  <c r="R182" s="1"/>
  <c r="Q183"/>
  <c r="R183" s="1"/>
  <c r="Q187"/>
  <c r="R187" s="1"/>
  <c r="Q184"/>
  <c r="R184" s="1"/>
  <c r="Q185"/>
  <c r="R185" s="1"/>
  <c r="Q186"/>
  <c r="R186" s="1"/>
  <c r="Q181"/>
  <c r="AB321" i="84"/>
  <c r="AC321" s="1"/>
  <c r="AB325"/>
  <c r="AC325" s="1"/>
  <c r="AB326"/>
  <c r="AC326" s="1"/>
  <c r="N329" i="85"/>
  <c r="T329" s="1"/>
  <c r="Z329" s="1"/>
  <c r="AF329" s="1"/>
  <c r="AL329" s="1"/>
  <c r="AR329" s="1"/>
  <c r="AX329" s="1"/>
  <c r="BD329" s="1"/>
  <c r="BJ329" s="1"/>
  <c r="D21" i="84"/>
  <c r="B111" i="79"/>
  <c r="I108"/>
  <c r="C36" s="1"/>
  <c r="I106"/>
  <c r="C34" s="1"/>
  <c r="B103"/>
  <c r="I103"/>
  <c r="C31" s="1"/>
  <c r="I101"/>
  <c r="C29" s="1"/>
  <c r="B98"/>
  <c r="I94"/>
  <c r="B106"/>
  <c r="I109"/>
  <c r="C37" s="1"/>
  <c r="B104"/>
  <c r="I99"/>
  <c r="C27" s="1"/>
  <c r="B99"/>
  <c r="I95"/>
  <c r="B97"/>
  <c r="I110"/>
  <c r="C38" s="1"/>
  <c r="B110"/>
  <c r="B109"/>
  <c r="B107"/>
  <c r="B108"/>
  <c r="I104"/>
  <c r="C32" s="1"/>
  <c r="B101"/>
  <c r="I102"/>
  <c r="C30" s="1"/>
  <c r="I100"/>
  <c r="C28" s="1"/>
  <c r="I93"/>
  <c r="AS186" i="83"/>
  <c r="AT186" s="1"/>
  <c r="AS188"/>
  <c r="AT188" s="1"/>
  <c r="AS179"/>
  <c r="AS184"/>
  <c r="AT184" s="1"/>
  <c r="AS182"/>
  <c r="AT182" s="1"/>
  <c r="AS183"/>
  <c r="AT183" s="1"/>
  <c r="AS185"/>
  <c r="AT185" s="1"/>
  <c r="AS181"/>
  <c r="AT181" s="1"/>
  <c r="AS187"/>
  <c r="AT187" s="1"/>
  <c r="AS180"/>
  <c r="AT180" s="1"/>
  <c r="AZ186"/>
  <c r="BA186" s="1"/>
  <c r="AZ183"/>
  <c r="BA183" s="1"/>
  <c r="AZ188"/>
  <c r="BA188" s="1"/>
  <c r="AZ179"/>
  <c r="AZ187"/>
  <c r="BA187" s="1"/>
  <c r="AZ185"/>
  <c r="BA185" s="1"/>
  <c r="AZ181"/>
  <c r="BA181" s="1"/>
  <c r="AZ184"/>
  <c r="BA184" s="1"/>
  <c r="AZ180"/>
  <c r="BA180" s="1"/>
  <c r="AZ182"/>
  <c r="BA182" s="1"/>
  <c r="C142" i="74"/>
  <c r="B234"/>
  <c r="B181" i="77"/>
  <c r="C135"/>
  <c r="B227"/>
  <c r="B180" i="82"/>
  <c r="B226"/>
  <c r="C134"/>
  <c r="G126" i="77"/>
  <c r="F129" s="1"/>
  <c r="G127"/>
  <c r="F130" s="1"/>
  <c r="AH225" i="81"/>
  <c r="BC225"/>
  <c r="AO225"/>
  <c r="C225"/>
  <c r="M225"/>
  <c r="AV225"/>
  <c r="AA225"/>
  <c r="C142" i="86"/>
  <c r="B188"/>
  <c r="B234"/>
  <c r="B234" i="80"/>
  <c r="B188"/>
  <c r="C142"/>
  <c r="C136" i="78"/>
  <c r="B182"/>
  <c r="B228"/>
  <c r="C133" i="82"/>
  <c r="B225"/>
  <c r="B179"/>
  <c r="B234" i="79"/>
  <c r="C142"/>
  <c r="B188"/>
  <c r="B234" i="75"/>
  <c r="B188"/>
  <c r="C142"/>
  <c r="B227" i="78"/>
  <c r="C135"/>
  <c r="B181"/>
  <c r="B180" i="77"/>
  <c r="B226"/>
  <c r="C134"/>
  <c r="B47" i="67"/>
  <c r="B22" i="68" s="1"/>
  <c r="A135" i="78" l="1"/>
  <c r="A90"/>
  <c r="A135" i="76"/>
  <c r="A90"/>
  <c r="B326" i="54"/>
  <c r="C326" s="1"/>
  <c r="C280"/>
  <c r="AA218" i="91"/>
  <c r="F239"/>
  <c r="B280" i="53"/>
  <c r="C234"/>
  <c r="M234"/>
  <c r="E285" i="91"/>
  <c r="X263"/>
  <c r="A135" i="86"/>
  <c r="A90"/>
  <c r="A231" i="54"/>
  <c r="A277" s="1"/>
  <c r="A323" s="1"/>
  <c r="A185"/>
  <c r="Y329" i="57"/>
  <c r="AE282"/>
  <c r="C181" i="53"/>
  <c r="T181"/>
  <c r="M181"/>
  <c r="AA181"/>
  <c r="AA220" i="50"/>
  <c r="T220"/>
  <c r="B266"/>
  <c r="C220"/>
  <c r="M220"/>
  <c r="T192" i="40"/>
  <c r="M192"/>
  <c r="C184" i="53"/>
  <c r="T184"/>
  <c r="M184"/>
  <c r="A83" i="50"/>
  <c r="A128"/>
  <c r="A232" i="54"/>
  <c r="A278" s="1"/>
  <c r="A324" s="1"/>
  <c r="A186"/>
  <c r="AK329" i="85"/>
  <c r="AQ282"/>
  <c r="C184" i="56"/>
  <c r="M184"/>
  <c r="C171" i="50"/>
  <c r="AH171"/>
  <c r="AV171"/>
  <c r="T171"/>
  <c r="M171"/>
  <c r="AA171"/>
  <c r="AO171"/>
  <c r="BC171"/>
  <c r="D233" i="53"/>
  <c r="E232"/>
  <c r="AW329" i="74"/>
  <c r="BC282"/>
  <c r="E230" i="86"/>
  <c r="D231"/>
  <c r="A184" i="83"/>
  <c r="A230"/>
  <c r="A276" s="1"/>
  <c r="A322" s="1"/>
  <c r="D231"/>
  <c r="E230"/>
  <c r="A140" i="85"/>
  <c r="A95"/>
  <c r="A141" i="80"/>
  <c r="A96"/>
  <c r="F267" i="83"/>
  <c r="F269" s="1"/>
  <c r="F268"/>
  <c r="B106" i="76"/>
  <c r="C107"/>
  <c r="I106"/>
  <c r="C34" s="1"/>
  <c r="J278" i="85"/>
  <c r="K278"/>
  <c r="G22"/>
  <c r="G23"/>
  <c r="K279"/>
  <c r="J279"/>
  <c r="K273" i="84"/>
  <c r="J273"/>
  <c r="I259"/>
  <c r="G271" s="1"/>
  <c r="G48" s="1"/>
  <c r="G17"/>
  <c r="AE317" i="81"/>
  <c r="AE325"/>
  <c r="E332"/>
  <c r="AE318"/>
  <c r="AE320"/>
  <c r="AM309"/>
  <c r="AE326"/>
  <c r="AE322"/>
  <c r="AE319"/>
  <c r="AE323"/>
  <c r="AE324"/>
  <c r="AE321"/>
  <c r="AA268"/>
  <c r="AA267"/>
  <c r="AA269" s="1"/>
  <c r="AY311" i="84"/>
  <c r="AY314" s="1"/>
  <c r="AY312"/>
  <c r="AY315" s="1"/>
  <c r="BC274" i="83"/>
  <c r="BC273"/>
  <c r="E290"/>
  <c r="BC276"/>
  <c r="BC272"/>
  <c r="BC275"/>
  <c r="BC280"/>
  <c r="BC271"/>
  <c r="BC277"/>
  <c r="BC278"/>
  <c r="BC279"/>
  <c r="BK263"/>
  <c r="D232" i="64"/>
  <c r="E231"/>
  <c r="M322" i="94"/>
  <c r="D323"/>
  <c r="Y180" i="76"/>
  <c r="V180" s="1"/>
  <c r="G192" s="1"/>
  <c r="X167"/>
  <c r="V179" s="1"/>
  <c r="F192" s="1"/>
  <c r="AV309" i="64"/>
  <c r="E335"/>
  <c r="V305" i="84"/>
  <c r="U317" s="1"/>
  <c r="F330" s="1"/>
  <c r="W317"/>
  <c r="U318" s="1"/>
  <c r="G330" s="1"/>
  <c r="U268" i="76"/>
  <c r="AG267"/>
  <c r="AG269" s="1"/>
  <c r="I98" i="53"/>
  <c r="C26" s="1"/>
  <c r="I26" s="1"/>
  <c r="AS312" i="84"/>
  <c r="AS315" s="1"/>
  <c r="AD174" i="74"/>
  <c r="AC177" s="1"/>
  <c r="AT279" i="83"/>
  <c r="AU279" s="1"/>
  <c r="AS311" i="84"/>
  <c r="AS314" s="1"/>
  <c r="V259"/>
  <c r="U271" s="1"/>
  <c r="F284" s="1"/>
  <c r="A135" i="79"/>
  <c r="A90"/>
  <c r="C272" i="56"/>
  <c r="B318"/>
  <c r="C318" s="1"/>
  <c r="G127"/>
  <c r="F130" s="1"/>
  <c r="G126"/>
  <c r="F129" s="1"/>
  <c r="C273" i="82"/>
  <c r="B319"/>
  <c r="C319" s="1"/>
  <c r="B276" i="53"/>
  <c r="M230"/>
  <c r="C230"/>
  <c r="A219" i="50"/>
  <c r="A265" s="1"/>
  <c r="A311" s="1"/>
  <c r="A173"/>
  <c r="F240" i="92"/>
  <c r="AH218"/>
  <c r="A141" i="54"/>
  <c r="A96"/>
  <c r="AO233"/>
  <c r="B279"/>
  <c r="BJ233"/>
  <c r="T233"/>
  <c r="M233"/>
  <c r="BC233"/>
  <c r="C233"/>
  <c r="AH233"/>
  <c r="AV233"/>
  <c r="B263" i="50"/>
  <c r="AA217"/>
  <c r="C217"/>
  <c r="T217"/>
  <c r="M217"/>
  <c r="AQ282" i="80"/>
  <c r="AK329"/>
  <c r="AW282" i="82"/>
  <c r="AQ329"/>
  <c r="AQ329" i="78"/>
  <c r="AW282"/>
  <c r="AQ329" i="79"/>
  <c r="AW282"/>
  <c r="AH187" i="75"/>
  <c r="AH179"/>
  <c r="AH182"/>
  <c r="AH185"/>
  <c r="AH180"/>
  <c r="E194"/>
  <c r="AH183"/>
  <c r="AH181"/>
  <c r="AH184"/>
  <c r="D231" i="78"/>
  <c r="E230"/>
  <c r="A140" i="84"/>
  <c r="A95"/>
  <c r="AW329" i="77"/>
  <c r="BC282"/>
  <c r="A100" i="81"/>
  <c r="A145"/>
  <c r="E194" i="79"/>
  <c r="AH187"/>
  <c r="AH186"/>
  <c r="AH185"/>
  <c r="E194" i="74"/>
  <c r="AH179"/>
  <c r="AK174" s="1"/>
  <c r="AJ177" s="1"/>
  <c r="AH188"/>
  <c r="AH187"/>
  <c r="AH186"/>
  <c r="AH185"/>
  <c r="AH181"/>
  <c r="AH184"/>
  <c r="AH180"/>
  <c r="AH183"/>
  <c r="AO185" i="86"/>
  <c r="AO181"/>
  <c r="AO184"/>
  <c r="AO183"/>
  <c r="AO182"/>
  <c r="AO179"/>
  <c r="AO180"/>
  <c r="E195"/>
  <c r="AO186"/>
  <c r="A237" i="56"/>
  <c r="A283" s="1"/>
  <c r="A329" s="1"/>
  <c r="A191"/>
  <c r="Y184" i="64"/>
  <c r="R184"/>
  <c r="C184"/>
  <c r="K280" i="77"/>
  <c r="G24"/>
  <c r="J280"/>
  <c r="AW273" i="81"/>
  <c r="AW276"/>
  <c r="AW279"/>
  <c r="AW280"/>
  <c r="E289"/>
  <c r="AW278"/>
  <c r="BE263"/>
  <c r="AW274"/>
  <c r="AW271"/>
  <c r="AW275"/>
  <c r="AW277"/>
  <c r="AW272"/>
  <c r="AT259" i="83"/>
  <c r="AS271" s="1"/>
  <c r="F288" s="1"/>
  <c r="AU271"/>
  <c r="AS272" s="1"/>
  <c r="G288" s="1"/>
  <c r="A92" i="94"/>
  <c r="A137"/>
  <c r="A236" i="74"/>
  <c r="A282" s="1"/>
  <c r="A328" s="1"/>
  <c r="A190"/>
  <c r="AB319" i="81"/>
  <c r="AC319" s="1"/>
  <c r="AB324"/>
  <c r="AC324" s="1"/>
  <c r="AB323"/>
  <c r="AC323" s="1"/>
  <c r="AB325"/>
  <c r="AC325" s="1"/>
  <c r="AB317"/>
  <c r="AC317" s="1"/>
  <c r="AB326"/>
  <c r="AC326" s="1"/>
  <c r="U312" i="85"/>
  <c r="U315" s="1"/>
  <c r="U311"/>
  <c r="U314" s="1"/>
  <c r="N275" i="64"/>
  <c r="V275"/>
  <c r="C275"/>
  <c r="B321"/>
  <c r="AT275" i="83"/>
  <c r="AU275" s="1"/>
  <c r="O268" i="84"/>
  <c r="E227" i="80"/>
  <c r="D228"/>
  <c r="C25" i="67"/>
  <c r="C32" s="1"/>
  <c r="B22" i="66"/>
  <c r="B25" i="67" s="1"/>
  <c r="B285" i="40"/>
  <c r="T237"/>
  <c r="C237"/>
  <c r="M237"/>
  <c r="B324" i="53"/>
  <c r="C324" s="1"/>
  <c r="C278"/>
  <c r="B308" i="50"/>
  <c r="C308" s="1"/>
  <c r="C262"/>
  <c r="BL173"/>
  <c r="BC185"/>
  <c r="BC173"/>
  <c r="BC175"/>
  <c r="BC172"/>
  <c r="BC170"/>
  <c r="BC181"/>
  <c r="E198"/>
  <c r="A226" i="74"/>
  <c r="A272" s="1"/>
  <c r="A318" s="1"/>
  <c r="A180"/>
  <c r="AA187" i="53"/>
  <c r="AA180"/>
  <c r="AA185"/>
  <c r="AA183"/>
  <c r="O184" i="92"/>
  <c r="D185"/>
  <c r="M183" i="56"/>
  <c r="C183"/>
  <c r="AH174" i="50"/>
  <c r="AA174"/>
  <c r="AO174"/>
  <c r="BC174"/>
  <c r="BJ174"/>
  <c r="T174"/>
  <c r="M174"/>
  <c r="C174"/>
  <c r="AV174"/>
  <c r="AA216"/>
  <c r="AJ219"/>
  <c r="AA218"/>
  <c r="AA227"/>
  <c r="AA231"/>
  <c r="F240"/>
  <c r="AA219"/>
  <c r="AA221"/>
  <c r="AA222"/>
  <c r="AJ172" i="57"/>
  <c r="AA184"/>
  <c r="AA188"/>
  <c r="E193"/>
  <c r="BJ232" i="54"/>
  <c r="F244"/>
  <c r="BJ230"/>
  <c r="BS218"/>
  <c r="BJ234"/>
  <c r="M186" i="40"/>
  <c r="C186"/>
  <c r="BL218" i="85"/>
  <c r="F243"/>
  <c r="BC230"/>
  <c r="BC234"/>
  <c r="BC227"/>
  <c r="BC232"/>
  <c r="BC226"/>
  <c r="BC229"/>
  <c r="BC225"/>
  <c r="BC228"/>
  <c r="BC231"/>
  <c r="BC233"/>
  <c r="C230" i="56"/>
  <c r="B276"/>
  <c r="T230"/>
  <c r="AA230"/>
  <c r="M230"/>
  <c r="D230" i="76"/>
  <c r="E229"/>
  <c r="AQ282"/>
  <c r="AK329"/>
  <c r="AQ329" i="83"/>
  <c r="AW282"/>
  <c r="D233" i="74"/>
  <c r="E232"/>
  <c r="A235"/>
  <c r="A281" s="1"/>
  <c r="A327" s="1"/>
  <c r="A189"/>
  <c r="AV225" i="86"/>
  <c r="AV233"/>
  <c r="AV231"/>
  <c r="AV230"/>
  <c r="AV232"/>
  <c r="AV229"/>
  <c r="AV227"/>
  <c r="AV226"/>
  <c r="AK173" i="84"/>
  <c r="AJ176" s="1"/>
  <c r="AK174"/>
  <c r="AJ177" s="1"/>
  <c r="A191" i="53"/>
  <c r="A237"/>
  <c r="A283" s="1"/>
  <c r="A329" s="1"/>
  <c r="D232" i="77"/>
  <c r="E231"/>
  <c r="E232" i="85"/>
  <c r="D233"/>
  <c r="D234" i="82"/>
  <c r="E233"/>
  <c r="A185" i="84"/>
  <c r="A231"/>
  <c r="A277" s="1"/>
  <c r="A323" s="1"/>
  <c r="AW329"/>
  <c r="BC282"/>
  <c r="AH227"/>
  <c r="AH230"/>
  <c r="AH226"/>
  <c r="AH234"/>
  <c r="AH225"/>
  <c r="AH229"/>
  <c r="AQ218"/>
  <c r="F240"/>
  <c r="AH232"/>
  <c r="AH231"/>
  <c r="AH233"/>
  <c r="A101" i="56"/>
  <c r="A146"/>
  <c r="S277" i="85"/>
  <c r="S275"/>
  <c r="S272"/>
  <c r="S279"/>
  <c r="S278"/>
  <c r="S280"/>
  <c r="S273"/>
  <c r="S276"/>
  <c r="S271"/>
  <c r="E284"/>
  <c r="S274"/>
  <c r="AA263"/>
  <c r="K274" i="84"/>
  <c r="J274"/>
  <c r="G274" s="1"/>
  <c r="G51" s="1"/>
  <c r="G18"/>
  <c r="O311" i="76"/>
  <c r="O314" s="1"/>
  <c r="O312"/>
  <c r="O315" s="1"/>
  <c r="AE320" i="83"/>
  <c r="AE322"/>
  <c r="AM309"/>
  <c r="AE318"/>
  <c r="AM268" i="84"/>
  <c r="AM267"/>
  <c r="AM269" s="1"/>
  <c r="AQ280" i="76"/>
  <c r="AQ277"/>
  <c r="AQ275"/>
  <c r="AQ273"/>
  <c r="AQ278"/>
  <c r="AQ279"/>
  <c r="AQ272"/>
  <c r="AQ274"/>
  <c r="AY263"/>
  <c r="AQ276"/>
  <c r="E288"/>
  <c r="A145" i="74"/>
  <c r="A100"/>
  <c r="Y318" i="85"/>
  <c r="Y321"/>
  <c r="Y319"/>
  <c r="E331"/>
  <c r="Y325"/>
  <c r="AG309"/>
  <c r="Y326"/>
  <c r="Y317"/>
  <c r="Y322"/>
  <c r="Y324"/>
  <c r="Y320"/>
  <c r="Y323"/>
  <c r="G127" i="81"/>
  <c r="F130" s="1"/>
  <c r="H113" i="97"/>
  <c r="E78" i="57"/>
  <c r="G126" i="53"/>
  <c r="F129" s="1"/>
  <c r="AA214" i="50"/>
  <c r="BC176"/>
  <c r="G183" i="74"/>
  <c r="E52" s="1"/>
  <c r="AM312" i="84"/>
  <c r="AM315" s="1"/>
  <c r="AN320" s="1"/>
  <c r="AO320" s="1"/>
  <c r="B313" i="50"/>
  <c r="C313" s="1"/>
  <c r="C267"/>
  <c r="E192" i="80"/>
  <c r="T182"/>
  <c r="AC172"/>
  <c r="T179"/>
  <c r="T181"/>
  <c r="T184"/>
  <c r="T185"/>
  <c r="T180"/>
  <c r="T187"/>
  <c r="T183"/>
  <c r="T186"/>
  <c r="I88" i="53"/>
  <c r="I92"/>
  <c r="I95"/>
  <c r="I90"/>
  <c r="I87"/>
  <c r="B97"/>
  <c r="I93"/>
  <c r="I91"/>
  <c r="I94"/>
  <c r="I97"/>
  <c r="C25" s="1"/>
  <c r="I25" s="1"/>
  <c r="I96"/>
  <c r="I89"/>
  <c r="M275" i="90"/>
  <c r="D276"/>
  <c r="E201" i="57"/>
  <c r="CN172"/>
  <c r="CE188"/>
  <c r="CE186"/>
  <c r="CE184"/>
  <c r="M229" i="56"/>
  <c r="AH229"/>
  <c r="AA229"/>
  <c r="T229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C227" i="53"/>
  <c r="B273"/>
  <c r="M227"/>
  <c r="C100"/>
  <c r="I99"/>
  <c r="C27" s="1"/>
  <c r="I27" s="1"/>
  <c r="B99"/>
  <c r="P174" i="56"/>
  <c r="O177" s="1"/>
  <c r="P173"/>
  <c r="O176" s="1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E234"/>
  <c r="O219" s="1"/>
  <c r="A181" i="64"/>
  <c r="A227"/>
  <c r="A273" s="1"/>
  <c r="A319" s="1"/>
  <c r="AH172" i="91"/>
  <c r="E194"/>
  <c r="B282" i="40"/>
  <c r="C234"/>
  <c r="T234"/>
  <c r="A190" i="56"/>
  <c r="A236"/>
  <c r="A282" s="1"/>
  <c r="A328" s="1"/>
  <c r="AK282"/>
  <c r="AE329"/>
  <c r="M187" i="54"/>
  <c r="C187"/>
  <c r="T187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BZ218" i="78"/>
  <c r="BQ229"/>
  <c r="BQ231"/>
  <c r="BQ232"/>
  <c r="BQ234"/>
  <c r="BQ226"/>
  <c r="F245"/>
  <c r="BQ225"/>
  <c r="BQ230"/>
  <c r="BQ233"/>
  <c r="BE172" i="85"/>
  <c r="E196"/>
  <c r="AV181"/>
  <c r="AV182"/>
  <c r="AV185"/>
  <c r="AV186"/>
  <c r="AV187"/>
  <c r="AV179"/>
  <c r="AV180"/>
  <c r="AV183"/>
  <c r="AV184"/>
  <c r="AV188"/>
  <c r="A233" i="74"/>
  <c r="A279" s="1"/>
  <c r="A325" s="1"/>
  <c r="A187"/>
  <c r="K96" i="76"/>
  <c r="I75"/>
  <c r="F81" s="1"/>
  <c r="C48" s="1"/>
  <c r="J96"/>
  <c r="C24"/>
  <c r="AO188" i="82"/>
  <c r="AX172"/>
  <c r="E195"/>
  <c r="AO182"/>
  <c r="AO185"/>
  <c r="AO181"/>
  <c r="AO183"/>
  <c r="AO186"/>
  <c r="AO187"/>
  <c r="AO184"/>
  <c r="AK329" i="81"/>
  <c r="AQ282"/>
  <c r="A139" i="83"/>
  <c r="A94"/>
  <c r="A185" i="85"/>
  <c r="A231"/>
  <c r="A277" s="1"/>
  <c r="A323" s="1"/>
  <c r="A186" i="80"/>
  <c r="A232"/>
  <c r="A278" s="1"/>
  <c r="A324" s="1"/>
  <c r="A95" i="77"/>
  <c r="A140"/>
  <c r="D235" i="84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E234"/>
  <c r="AY174"/>
  <c r="AX177" s="1"/>
  <c r="AY173"/>
  <c r="AX176" s="1"/>
  <c r="BL218" i="81"/>
  <c r="F243"/>
  <c r="BC234"/>
  <c r="BC228"/>
  <c r="BC231"/>
  <c r="BC233"/>
  <c r="BC230"/>
  <c r="BC232"/>
  <c r="BC229"/>
  <c r="BC227"/>
  <c r="BC226"/>
  <c r="E332" i="94"/>
  <c r="AD309"/>
  <c r="O309" i="85"/>
  <c r="O263"/>
  <c r="I259"/>
  <c r="G271" s="1"/>
  <c r="G48" s="1"/>
  <c r="J272"/>
  <c r="G16"/>
  <c r="K272"/>
  <c r="AQ272" i="84"/>
  <c r="AQ274"/>
  <c r="AQ280"/>
  <c r="AQ275"/>
  <c r="AQ276"/>
  <c r="AQ278"/>
  <c r="AY263"/>
  <c r="AQ279"/>
  <c r="AQ273"/>
  <c r="AQ277"/>
  <c r="AQ271"/>
  <c r="E288"/>
  <c r="AM267" i="83"/>
  <c r="AM269" s="1"/>
  <c r="AM268"/>
  <c r="C17" i="64"/>
  <c r="K89"/>
  <c r="G126" i="81"/>
  <c r="F129" s="1"/>
  <c r="AJ220" i="84"/>
  <c r="AJ221" s="1"/>
  <c r="BE312"/>
  <c r="BE315" s="1"/>
  <c r="AT276" i="83"/>
  <c r="AU276" s="1"/>
  <c r="AT277"/>
  <c r="AU277" s="1"/>
  <c r="B36" i="98"/>
  <c r="F36" s="1"/>
  <c r="L116" i="97"/>
  <c r="L114"/>
  <c r="J113"/>
  <c r="L119"/>
  <c r="J117"/>
  <c r="H115"/>
  <c r="L137"/>
  <c r="J137"/>
  <c r="L115"/>
  <c r="J119"/>
  <c r="L133"/>
  <c r="J133"/>
  <c r="C10"/>
  <c r="B80" s="1"/>
  <c r="L10" i="88"/>
  <c r="C11" i="97"/>
  <c r="B81" s="1"/>
  <c r="N81" s="1"/>
  <c r="L11" i="88"/>
  <c r="C12" i="97"/>
  <c r="B82" s="1"/>
  <c r="N82" s="1"/>
  <c r="L12" i="88"/>
  <c r="J120" i="97"/>
  <c r="E133"/>
  <c r="F133" s="1"/>
  <c r="H133"/>
  <c r="I127"/>
  <c r="B39" i="98"/>
  <c r="F39" s="1"/>
  <c r="B32"/>
  <c r="F32" s="1"/>
  <c r="I136" i="97"/>
  <c r="J136" s="1"/>
  <c r="D34" i="98"/>
  <c r="B34" s="1"/>
  <c r="F34" s="1"/>
  <c r="E137" i="97"/>
  <c r="F137" s="1"/>
  <c r="K140"/>
  <c r="L140" s="1"/>
  <c r="E38" i="98"/>
  <c r="B38" s="1"/>
  <c r="F38" s="1"/>
  <c r="I135" i="97"/>
  <c r="J135" s="1"/>
  <c r="D33" i="98"/>
  <c r="B33" s="1"/>
  <c r="F33" s="1"/>
  <c r="K132" i="97"/>
  <c r="L132" s="1"/>
  <c r="E30" i="98"/>
  <c r="B30" s="1"/>
  <c r="F30" s="1"/>
  <c r="I139" i="97"/>
  <c r="J139" s="1"/>
  <c r="D37" i="98"/>
  <c r="B37" s="1"/>
  <c r="F37" s="1"/>
  <c r="K126" i="97"/>
  <c r="E45" i="88"/>
  <c r="H45" s="1"/>
  <c r="E115" i="97"/>
  <c r="F115" s="1"/>
  <c r="I114"/>
  <c r="J114" s="1"/>
  <c r="D18" i="98"/>
  <c r="G135" i="97"/>
  <c r="H135" s="1"/>
  <c r="D73" i="87"/>
  <c r="C73" s="1"/>
  <c r="K121" i="97"/>
  <c r="L121" s="1"/>
  <c r="E25" i="98"/>
  <c r="G114" i="97"/>
  <c r="H114" s="1"/>
  <c r="C18" i="98"/>
  <c r="D32" i="87"/>
  <c r="C32" s="1"/>
  <c r="G118" i="97"/>
  <c r="H118" s="1"/>
  <c r="C22" i="98"/>
  <c r="D36" i="87"/>
  <c r="C36" s="1"/>
  <c r="G140" i="97"/>
  <c r="H140" s="1"/>
  <c r="D78" i="87"/>
  <c r="C78" s="1"/>
  <c r="C21" i="98"/>
  <c r="D35" i="87"/>
  <c r="C35" s="1"/>
  <c r="D31"/>
  <c r="C31" s="1"/>
  <c r="C20" i="98"/>
  <c r="D34" i="87"/>
  <c r="C34" s="1"/>
  <c r="C23" i="98"/>
  <c r="D37" i="87"/>
  <c r="C37" s="1"/>
  <c r="F37" i="88" s="1"/>
  <c r="G141" i="97"/>
  <c r="G145" s="1"/>
  <c r="D79" i="87"/>
  <c r="C79" s="1"/>
  <c r="C24" i="98"/>
  <c r="D38" i="87"/>
  <c r="C38" s="1"/>
  <c r="G138" i="97"/>
  <c r="H138" s="1"/>
  <c r="D76" i="87"/>
  <c r="C76" s="1"/>
  <c r="G121" i="97"/>
  <c r="H121" s="1"/>
  <c r="C25" i="98"/>
  <c r="D39" i="87"/>
  <c r="C39" s="1"/>
  <c r="G139" i="97"/>
  <c r="H139" s="1"/>
  <c r="D77" i="87"/>
  <c r="C77" s="1"/>
  <c r="F51" i="88" s="1"/>
  <c r="I51" s="1"/>
  <c r="I63" i="97" s="1"/>
  <c r="D70" i="87"/>
  <c r="C70" s="1"/>
  <c r="C26" i="98"/>
  <c r="B26" s="1"/>
  <c r="D40" i="87"/>
  <c r="C40" s="1"/>
  <c r="G136" i="97"/>
  <c r="H136" s="1"/>
  <c r="D74" i="87"/>
  <c r="C74" s="1"/>
  <c r="D72"/>
  <c r="C72" s="1"/>
  <c r="B17" i="98"/>
  <c r="F17" s="1"/>
  <c r="B19"/>
  <c r="F19" s="1"/>
  <c r="G79" i="97"/>
  <c r="G7" i="88"/>
  <c r="G7" i="97" s="1"/>
  <c r="F6" i="87"/>
  <c r="I76" i="97" s="1"/>
  <c r="F25" i="88"/>
  <c r="I25" s="1"/>
  <c r="I29" i="97" s="1"/>
  <c r="L25" i="87"/>
  <c r="K25" s="1"/>
  <c r="G10" i="88"/>
  <c r="G10" i="97" s="1"/>
  <c r="G6" i="88"/>
  <c r="G6" i="97" s="1"/>
  <c r="B98"/>
  <c r="D98" s="1"/>
  <c r="D26"/>
  <c r="D12"/>
  <c r="B78"/>
  <c r="N78" s="1"/>
  <c r="D8"/>
  <c r="L120"/>
  <c r="G9" i="88"/>
  <c r="G9" i="97" s="1"/>
  <c r="B75"/>
  <c r="N75" s="1"/>
  <c r="D5"/>
  <c r="D11"/>
  <c r="B77"/>
  <c r="N77" s="1"/>
  <c r="D7"/>
  <c r="B101"/>
  <c r="D29"/>
  <c r="B97"/>
  <c r="D25"/>
  <c r="D101"/>
  <c r="B94"/>
  <c r="D22"/>
  <c r="B100"/>
  <c r="D28"/>
  <c r="B96"/>
  <c r="D24"/>
  <c r="D10"/>
  <c r="B76"/>
  <c r="L76" s="1"/>
  <c r="D6"/>
  <c r="G5" i="88"/>
  <c r="G5" i="97" s="1"/>
  <c r="B79"/>
  <c r="D9"/>
  <c r="B99"/>
  <c r="D99" s="1"/>
  <c r="D27"/>
  <c r="B95"/>
  <c r="D23"/>
  <c r="J116"/>
  <c r="E12" i="87"/>
  <c r="F9"/>
  <c r="I79" i="97" s="1"/>
  <c r="F12" i="87"/>
  <c r="I82" i="97" s="1"/>
  <c r="F8" i="87"/>
  <c r="I78" i="97" s="1"/>
  <c r="J78" s="1"/>
  <c r="G7" i="87"/>
  <c r="K77" i="97" s="1"/>
  <c r="K134"/>
  <c r="L134" s="1"/>
  <c r="E7" i="87"/>
  <c r="G134" i="97"/>
  <c r="H25" i="88"/>
  <c r="F29" i="97"/>
  <c r="G8" i="87"/>
  <c r="K78" i="97" s="1"/>
  <c r="L78" s="1"/>
  <c r="K135"/>
  <c r="L135" s="1"/>
  <c r="F5" i="87"/>
  <c r="I75" i="97" s="1"/>
  <c r="I132"/>
  <c r="H26"/>
  <c r="B19" i="90"/>
  <c r="B91" s="1"/>
  <c r="B137" s="1"/>
  <c r="M126" i="97"/>
  <c r="M127"/>
  <c r="K104"/>
  <c r="I104"/>
  <c r="G11" i="87"/>
  <c r="K81" i="97" s="1"/>
  <c r="K138"/>
  <c r="G122"/>
  <c r="F10" i="87"/>
  <c r="I80" i="97" s="1"/>
  <c r="I118"/>
  <c r="G12" i="87"/>
  <c r="K82" i="97" s="1"/>
  <c r="K139"/>
  <c r="L139" s="1"/>
  <c r="E104"/>
  <c r="G116"/>
  <c r="G119"/>
  <c r="F13" i="87"/>
  <c r="I83" i="97" s="1"/>
  <c r="I140"/>
  <c r="F7" i="87"/>
  <c r="I77" i="97" s="1"/>
  <c r="I134"/>
  <c r="J134" s="1"/>
  <c r="G14" i="87"/>
  <c r="K84" i="97" s="1"/>
  <c r="K141"/>
  <c r="K113"/>
  <c r="H19" i="88"/>
  <c r="F23" i="97"/>
  <c r="E5" i="87"/>
  <c r="G132" i="97"/>
  <c r="L118"/>
  <c r="C108"/>
  <c r="C107"/>
  <c r="K106"/>
  <c r="I106"/>
  <c r="I105"/>
  <c r="K105"/>
  <c r="G120"/>
  <c r="F11" i="87"/>
  <c r="I81" i="97" s="1"/>
  <c r="I138"/>
  <c r="F14" i="87"/>
  <c r="I84" i="97" s="1"/>
  <c r="I141"/>
  <c r="G117"/>
  <c r="H23" i="88"/>
  <c r="F27" i="97"/>
  <c r="F34" s="1"/>
  <c r="G9" i="87"/>
  <c r="K79" i="97" s="1"/>
  <c r="K136"/>
  <c r="L136" s="1"/>
  <c r="M88"/>
  <c r="M89"/>
  <c r="E105"/>
  <c r="G13" i="88"/>
  <c r="G13" i="97" s="1"/>
  <c r="C13"/>
  <c r="N102"/>
  <c r="J102"/>
  <c r="H102"/>
  <c r="F102"/>
  <c r="L102"/>
  <c r="D102"/>
  <c r="N121"/>
  <c r="J121"/>
  <c r="N140"/>
  <c r="F49" i="88"/>
  <c r="I49" s="1"/>
  <c r="I61" i="97" s="1"/>
  <c r="E49" i="88"/>
  <c r="E26"/>
  <c r="G13" i="87"/>
  <c r="K83" i="97" s="1"/>
  <c r="E13" i="87"/>
  <c r="F26" i="88"/>
  <c r="I26" s="1"/>
  <c r="I30" i="97" s="1"/>
  <c r="F27" i="88"/>
  <c r="G5" i="87"/>
  <c r="E8"/>
  <c r="E14"/>
  <c r="AA218" i="94"/>
  <c r="F239"/>
  <c r="D322" i="92"/>
  <c r="M321"/>
  <c r="F240" i="90"/>
  <c r="AH218"/>
  <c r="O186" i="91"/>
  <c r="D187"/>
  <c r="E6" i="87"/>
  <c r="E20" i="88"/>
  <c r="F20"/>
  <c r="I20" s="1"/>
  <c r="I24" i="97" s="1"/>
  <c r="A91" i="92"/>
  <c r="A136"/>
  <c r="E10" i="87"/>
  <c r="F238" i="83"/>
  <c r="AC218"/>
  <c r="T233"/>
  <c r="T229"/>
  <c r="T230"/>
  <c r="T232"/>
  <c r="T231"/>
  <c r="T225"/>
  <c r="T234"/>
  <c r="T227"/>
  <c r="T228"/>
  <c r="T226"/>
  <c r="M274" i="91"/>
  <c r="D275"/>
  <c r="F239" i="82"/>
  <c r="AJ218"/>
  <c r="AA227"/>
  <c r="AA234"/>
  <c r="AA231"/>
  <c r="AA229"/>
  <c r="AA228"/>
  <c r="AA230"/>
  <c r="AA232"/>
  <c r="AA233"/>
  <c r="F16" i="66"/>
  <c r="F19" i="67" s="1"/>
  <c r="D16" i="66"/>
  <c r="D19" i="67" s="1"/>
  <c r="B5"/>
  <c r="E192" i="56"/>
  <c r="AC172"/>
  <c r="T181"/>
  <c r="T179"/>
  <c r="T183"/>
  <c r="T184"/>
  <c r="T187"/>
  <c r="T180"/>
  <c r="T182"/>
  <c r="T185"/>
  <c r="T186"/>
  <c r="T188"/>
  <c r="C225" i="53"/>
  <c r="B271"/>
  <c r="M225"/>
  <c r="T225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C137" i="50"/>
  <c r="B183"/>
  <c r="B229"/>
  <c r="C168"/>
  <c r="AA168"/>
  <c r="T168"/>
  <c r="M168"/>
  <c r="AO168"/>
  <c r="AV168"/>
  <c r="BC168"/>
  <c r="BJ168"/>
  <c r="AH168"/>
  <c r="B226"/>
  <c r="C134"/>
  <c r="B180"/>
  <c r="T182" i="40"/>
  <c r="C182"/>
  <c r="AA182"/>
  <c r="M182"/>
  <c r="B277" i="57"/>
  <c r="C231"/>
  <c r="M231"/>
  <c r="T231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C323" i="40"/>
  <c r="T177"/>
  <c r="M177"/>
  <c r="C177"/>
  <c r="AA177"/>
  <c r="M191"/>
  <c r="AA191"/>
  <c r="C191"/>
  <c r="T191"/>
  <c r="T194"/>
  <c r="C194"/>
  <c r="AA194"/>
  <c r="M194"/>
  <c r="T241"/>
  <c r="B289"/>
  <c r="AA241"/>
  <c r="C241"/>
  <c r="M241"/>
  <c r="AA234"/>
  <c r="AA223"/>
  <c r="AA224"/>
  <c r="AA227"/>
  <c r="AA237"/>
  <c r="AA228"/>
  <c r="F247"/>
  <c r="AA233"/>
  <c r="AJ226"/>
  <c r="AH229" s="1"/>
  <c r="M178"/>
  <c r="C178"/>
  <c r="T178"/>
  <c r="AA178"/>
  <c r="T229"/>
  <c r="C229"/>
  <c r="M229"/>
  <c r="B277"/>
  <c r="AA229"/>
  <c r="AA184"/>
  <c r="T184"/>
  <c r="C184"/>
  <c r="M184"/>
  <c r="G173" i="56"/>
  <c r="F176" s="1"/>
  <c r="G174"/>
  <c r="F177" s="1"/>
  <c r="B325" i="50"/>
  <c r="C279"/>
  <c r="A147" i="53"/>
  <c r="A102"/>
  <c r="AV188" i="81"/>
  <c r="BE172"/>
  <c r="E196"/>
  <c r="AV181"/>
  <c r="AV187"/>
  <c r="AV183"/>
  <c r="AV182"/>
  <c r="AV186"/>
  <c r="AV184"/>
  <c r="AV185"/>
  <c r="AV180"/>
  <c r="AV179"/>
  <c r="I135"/>
  <c r="I138"/>
  <c r="I140"/>
  <c r="I141"/>
  <c r="I142"/>
  <c r="I134"/>
  <c r="I139"/>
  <c r="I137"/>
  <c r="I136"/>
  <c r="I133"/>
  <c r="J279" i="77"/>
  <c r="K279"/>
  <c r="G23"/>
  <c r="G272" i="78"/>
  <c r="G49" s="1"/>
  <c r="G273"/>
  <c r="G50" s="1"/>
  <c r="AD174" i="83"/>
  <c r="AC177" s="1"/>
  <c r="AD173"/>
  <c r="AC176" s="1"/>
  <c r="B320" i="64"/>
  <c r="N274"/>
  <c r="V274"/>
  <c r="P274"/>
  <c r="E20" i="78"/>
  <c r="K184"/>
  <c r="J184"/>
  <c r="BC183" i="84"/>
  <c r="BC181"/>
  <c r="BC188"/>
  <c r="BC187"/>
  <c r="BC179"/>
  <c r="BC186"/>
  <c r="BC180"/>
  <c r="BL172"/>
  <c r="BC184"/>
  <c r="E197"/>
  <c r="BC185"/>
  <c r="BC182"/>
  <c r="AX218" i="76"/>
  <c r="AO228"/>
  <c r="AO233"/>
  <c r="AO229"/>
  <c r="AO234"/>
  <c r="AO226"/>
  <c r="AO231"/>
  <c r="F241"/>
  <c r="AO232"/>
  <c r="AO227"/>
  <c r="AO230"/>
  <c r="AV185" i="83"/>
  <c r="AV181"/>
  <c r="AV183"/>
  <c r="AV180"/>
  <c r="AV182"/>
  <c r="AV186"/>
  <c r="AV187"/>
  <c r="AV188"/>
  <c r="AV184"/>
  <c r="BE172"/>
  <c r="AV179"/>
  <c r="I111" i="79"/>
  <c r="C39" s="1"/>
  <c r="C112"/>
  <c r="D16" i="84"/>
  <c r="K134"/>
  <c r="J134"/>
  <c r="J138"/>
  <c r="D20"/>
  <c r="K138"/>
  <c r="K137"/>
  <c r="D19"/>
  <c r="J137"/>
  <c r="K133"/>
  <c r="I121"/>
  <c r="G132" s="1"/>
  <c r="D48" s="1"/>
  <c r="D15"/>
  <c r="J133"/>
  <c r="BK312"/>
  <c r="BK315" s="1"/>
  <c r="BK311"/>
  <c r="BK314" s="1"/>
  <c r="V274" i="76"/>
  <c r="W274" s="1"/>
  <c r="V275"/>
  <c r="W275" s="1"/>
  <c r="V278"/>
  <c r="W278" s="1"/>
  <c r="V277"/>
  <c r="W277" s="1"/>
  <c r="V276"/>
  <c r="W276" s="1"/>
  <c r="P278"/>
  <c r="Q278" s="1"/>
  <c r="P280"/>
  <c r="Q280" s="1"/>
  <c r="P277"/>
  <c r="Q277" s="1"/>
  <c r="P275"/>
  <c r="Q275" s="1"/>
  <c r="P274"/>
  <c r="Q274" s="1"/>
  <c r="P279"/>
  <c r="Q279" s="1"/>
  <c r="P276"/>
  <c r="Q276" s="1"/>
  <c r="P273"/>
  <c r="Q273" s="1"/>
  <c r="P272"/>
  <c r="M278" i="92"/>
  <c r="D279"/>
  <c r="J180" i="85"/>
  <c r="K180"/>
  <c r="E16"/>
  <c r="E19"/>
  <c r="K183"/>
  <c r="J183"/>
  <c r="H24" i="76"/>
  <c r="K326"/>
  <c r="J326"/>
  <c r="E337" i="92"/>
  <c r="AJ263" i="64"/>
  <c r="E287"/>
  <c r="AB280"/>
  <c r="AB275"/>
  <c r="AB274"/>
  <c r="K137" i="76"/>
  <c r="J137"/>
  <c r="D19"/>
  <c r="D17"/>
  <c r="K135"/>
  <c r="J135"/>
  <c r="E78" i="54"/>
  <c r="X167" i="74"/>
  <c r="V179" s="1"/>
  <c r="F192" s="1"/>
  <c r="V318" i="81"/>
  <c r="W318" s="1"/>
  <c r="V326"/>
  <c r="W326" s="1"/>
  <c r="AJ219" i="84"/>
  <c r="AL229" s="1"/>
  <c r="AM229" s="1"/>
  <c r="G20" i="93"/>
  <c r="G10"/>
  <c r="G5"/>
  <c r="D229" i="91"/>
  <c r="E228"/>
  <c r="F21" i="88"/>
  <c r="I21" s="1"/>
  <c r="I25" i="97" s="1"/>
  <c r="E21" i="88"/>
  <c r="E287" i="90"/>
  <c r="AJ263"/>
  <c r="A135" i="75"/>
  <c r="A90"/>
  <c r="AC172" i="76"/>
  <c r="AI193"/>
  <c r="AP193" s="1"/>
  <c r="AW193" s="1"/>
  <c r="BD193" s="1"/>
  <c r="BK193" s="1"/>
  <c r="BR193" s="1"/>
  <c r="BY193" s="1"/>
  <c r="CF193" s="1"/>
  <c r="CM193" s="1"/>
  <c r="CT193" s="1"/>
  <c r="DA193" s="1"/>
  <c r="AJ172" i="78"/>
  <c r="E193"/>
  <c r="AA187"/>
  <c r="AA188"/>
  <c r="AA179"/>
  <c r="AA183"/>
  <c r="AA184"/>
  <c r="AA185"/>
  <c r="AA186"/>
  <c r="AA180"/>
  <c r="I108" i="50"/>
  <c r="C36" s="1"/>
  <c r="I98"/>
  <c r="C26" s="1"/>
  <c r="I114"/>
  <c r="C42" s="1"/>
  <c r="I92"/>
  <c r="I86"/>
  <c r="B115"/>
  <c r="I95"/>
  <c r="B97"/>
  <c r="I113"/>
  <c r="C41" s="1"/>
  <c r="B114"/>
  <c r="B106"/>
  <c r="B107"/>
  <c r="I107"/>
  <c r="C35" s="1"/>
  <c r="I97"/>
  <c r="C25" s="1"/>
  <c r="I112"/>
  <c r="C40" s="1"/>
  <c r="B116"/>
  <c r="I87"/>
  <c r="I79"/>
  <c r="I84"/>
  <c r="B96"/>
  <c r="B101"/>
  <c r="B102"/>
  <c r="I118"/>
  <c r="C46" s="1"/>
  <c r="B108"/>
  <c r="B104"/>
  <c r="I91"/>
  <c r="I78"/>
  <c r="B113"/>
  <c r="I90"/>
  <c r="I82"/>
  <c r="I105"/>
  <c r="C33" s="1"/>
  <c r="I103"/>
  <c r="C31" s="1"/>
  <c r="B117"/>
  <c r="I104"/>
  <c r="C32" s="1"/>
  <c r="I77"/>
  <c r="I81"/>
  <c r="I96"/>
  <c r="C24" s="1"/>
  <c r="B105"/>
  <c r="I106"/>
  <c r="C34" s="1"/>
  <c r="B103"/>
  <c r="B109"/>
  <c r="I111"/>
  <c r="C39" s="1"/>
  <c r="I110"/>
  <c r="C38" s="1"/>
  <c r="B100"/>
  <c r="I99"/>
  <c r="C27" s="1"/>
  <c r="B98"/>
  <c r="I116"/>
  <c r="C44" s="1"/>
  <c r="B111"/>
  <c r="B110"/>
  <c r="I93"/>
  <c r="I83"/>
  <c r="I88"/>
  <c r="I80"/>
  <c r="I89"/>
  <c r="I100"/>
  <c r="C28" s="1"/>
  <c r="I109"/>
  <c r="C37" s="1"/>
  <c r="B112"/>
  <c r="B99"/>
  <c r="I76"/>
  <c r="I117"/>
  <c r="C45" s="1"/>
  <c r="I94"/>
  <c r="B118"/>
  <c r="I101"/>
  <c r="C29" s="1"/>
  <c r="I102"/>
  <c r="C30" s="1"/>
  <c r="I115"/>
  <c r="C43" s="1"/>
  <c r="I85"/>
  <c r="F238" i="57"/>
  <c r="AC218"/>
  <c r="AA231" s="1"/>
  <c r="T230"/>
  <c r="T234"/>
  <c r="T233"/>
  <c r="T232"/>
  <c r="C179" i="53"/>
  <c r="T179"/>
  <c r="AA179"/>
  <c r="M179"/>
  <c r="AH179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B179" i="50"/>
  <c r="B225"/>
  <c r="C133"/>
  <c r="G127" i="54"/>
  <c r="F130" s="1"/>
  <c r="G126"/>
  <c r="F129" s="1"/>
  <c r="B178" i="50"/>
  <c r="C132"/>
  <c r="B224"/>
  <c r="B232"/>
  <c r="C140"/>
  <c r="B186"/>
  <c r="AA187" i="54"/>
  <c r="E193"/>
  <c r="AA185"/>
  <c r="AA188"/>
  <c r="AJ172"/>
  <c r="AA186"/>
  <c r="C260" i="50"/>
  <c r="B306"/>
  <c r="B278" i="40"/>
  <c r="M230"/>
  <c r="T230"/>
  <c r="AH230"/>
  <c r="C230"/>
  <c r="AA230"/>
  <c r="AA174"/>
  <c r="C174"/>
  <c r="N197"/>
  <c r="U197" s="1"/>
  <c r="AB197" s="1"/>
  <c r="AI197" s="1"/>
  <c r="AP197" s="1"/>
  <c r="AW197" s="1"/>
  <c r="BD197" s="1"/>
  <c r="BK197" s="1"/>
  <c r="BR197" s="1"/>
  <c r="BY197" s="1"/>
  <c r="CF197" s="1"/>
  <c r="CM197" s="1"/>
  <c r="CT197" s="1"/>
  <c r="DA197" s="1"/>
  <c r="M174"/>
  <c r="T174"/>
  <c r="G130"/>
  <c r="F133" s="1"/>
  <c r="G131"/>
  <c r="F134" s="1"/>
  <c r="M225"/>
  <c r="B273"/>
  <c r="AA225"/>
  <c r="AH225"/>
  <c r="C225"/>
  <c r="T225"/>
  <c r="C183"/>
  <c r="T183"/>
  <c r="M183"/>
  <c r="AA183"/>
  <c r="C187"/>
  <c r="T187"/>
  <c r="AA187"/>
  <c r="M187"/>
  <c r="Y341"/>
  <c r="AE292"/>
  <c r="E194" i="53"/>
  <c r="AQ172"/>
  <c r="AH182"/>
  <c r="AH188"/>
  <c r="AH181"/>
  <c r="AH184"/>
  <c r="AH186"/>
  <c r="AH185"/>
  <c r="AH187"/>
  <c r="AH183"/>
  <c r="AH180"/>
  <c r="T238" i="40"/>
  <c r="AH238"/>
  <c r="B286"/>
  <c r="C238"/>
  <c r="AA238"/>
  <c r="M238"/>
  <c r="M226"/>
  <c r="AA226"/>
  <c r="B274"/>
  <c r="AH226"/>
  <c r="C226"/>
  <c r="T226"/>
  <c r="M236"/>
  <c r="T236"/>
  <c r="AH236"/>
  <c r="C236"/>
  <c r="B284"/>
  <c r="AA236"/>
  <c r="AO228" i="56"/>
  <c r="AO233"/>
  <c r="AX218"/>
  <c r="AO229"/>
  <c r="AO227"/>
  <c r="F241"/>
  <c r="AO226"/>
  <c r="AO230"/>
  <c r="AO234"/>
  <c r="AO232"/>
  <c r="AO225"/>
  <c r="AO231"/>
  <c r="AQ283" i="50"/>
  <c r="AK330"/>
  <c r="D186" i="81"/>
  <c r="A228" i="64"/>
  <c r="A274" s="1"/>
  <c r="A320" s="1"/>
  <c r="A182"/>
  <c r="U311" i="76"/>
  <c r="U314" s="1"/>
  <c r="U312"/>
  <c r="U315" s="1"/>
  <c r="K94" i="64"/>
  <c r="C22"/>
  <c r="AK174" i="83"/>
  <c r="AJ177" s="1"/>
  <c r="AK173"/>
  <c r="AJ176" s="1"/>
  <c r="BC230" i="80"/>
  <c r="BC226"/>
  <c r="BL218"/>
  <c r="BC228"/>
  <c r="BC232"/>
  <c r="BC233"/>
  <c r="BC227"/>
  <c r="BC231"/>
  <c r="BC225"/>
  <c r="F243"/>
  <c r="BC229"/>
  <c r="G20" i="77"/>
  <c r="J276"/>
  <c r="K276"/>
  <c r="AG311" i="83"/>
  <c r="AG314" s="1"/>
  <c r="AG312"/>
  <c r="AG315" s="1"/>
  <c r="AI276" i="84"/>
  <c r="AG272" s="1"/>
  <c r="G286" s="1"/>
  <c r="AH259"/>
  <c r="AG271" s="1"/>
  <c r="F286" s="1"/>
  <c r="AF181" i="64"/>
  <c r="P181"/>
  <c r="B324"/>
  <c r="V278"/>
  <c r="C278"/>
  <c r="P278"/>
  <c r="K186" i="78"/>
  <c r="J186"/>
  <c r="E22"/>
  <c r="E19"/>
  <c r="J183"/>
  <c r="K183"/>
  <c r="K135" i="84"/>
  <c r="J135"/>
  <c r="D17"/>
  <c r="D23"/>
  <c r="J141"/>
  <c r="K141"/>
  <c r="E288" i="94"/>
  <c r="AP263"/>
  <c r="AO230" i="74"/>
  <c r="AO227"/>
  <c r="AO231"/>
  <c r="AO225"/>
  <c r="AO226"/>
  <c r="AX218"/>
  <c r="F241"/>
  <c r="AO233"/>
  <c r="AO232"/>
  <c r="AO229"/>
  <c r="AO228"/>
  <c r="D231" i="94"/>
  <c r="O230"/>
  <c r="E230"/>
  <c r="F243" i="79"/>
  <c r="BC232"/>
  <c r="BL218"/>
  <c r="BC231"/>
  <c r="BC233"/>
  <c r="C103" i="83"/>
  <c r="I102"/>
  <c r="C30" s="1"/>
  <c r="B102"/>
  <c r="K182" i="85"/>
  <c r="J182"/>
  <c r="E18"/>
  <c r="J179"/>
  <c r="E15"/>
  <c r="K179"/>
  <c r="I167"/>
  <c r="G179" s="1"/>
  <c r="E48" s="1"/>
  <c r="E21"/>
  <c r="J185"/>
  <c r="K185"/>
  <c r="H22" i="76"/>
  <c r="K324"/>
  <c r="J324"/>
  <c r="K320"/>
  <c r="H18"/>
  <c r="J320"/>
  <c r="O184" i="94"/>
  <c r="D185"/>
  <c r="AO186" i="79"/>
  <c r="E195"/>
  <c r="AX172"/>
  <c r="AO187"/>
  <c r="AO185"/>
  <c r="K136" i="76"/>
  <c r="J136"/>
  <c r="D18"/>
  <c r="D23"/>
  <c r="J141"/>
  <c r="K141"/>
  <c r="J181"/>
  <c r="K181"/>
  <c r="E17"/>
  <c r="K187"/>
  <c r="E23"/>
  <c r="J187"/>
  <c r="AH259" i="81"/>
  <c r="AG271" s="1"/>
  <c r="F286" s="1"/>
  <c r="AI271"/>
  <c r="AG272" s="1"/>
  <c r="G286" s="1"/>
  <c r="G127" i="64"/>
  <c r="F130" s="1"/>
  <c r="E11" i="87"/>
  <c r="C17" i="66"/>
  <c r="AA179" i="40"/>
  <c r="V317" i="81"/>
  <c r="V322"/>
  <c r="W322" s="1"/>
  <c r="V325"/>
  <c r="W325" s="1"/>
  <c r="AA267" i="76"/>
  <c r="AA269" s="1"/>
  <c r="AA268"/>
  <c r="AG268"/>
  <c r="G181" i="83"/>
  <c r="E50" s="1"/>
  <c r="D320" i="90"/>
  <c r="M319"/>
  <c r="AH172"/>
  <c r="E194"/>
  <c r="O228" i="92"/>
  <c r="D229"/>
  <c r="E228"/>
  <c r="AD309" i="91"/>
  <c r="E332"/>
  <c r="F18" i="88"/>
  <c r="I18" s="1"/>
  <c r="I22" i="97" s="1"/>
  <c r="E18" i="88"/>
  <c r="Y282" i="86"/>
  <c r="S329"/>
  <c r="A135" i="82"/>
  <c r="A90"/>
  <c r="F35" i="88"/>
  <c r="I35" s="1"/>
  <c r="I43" i="97" s="1"/>
  <c r="E33" i="88"/>
  <c r="F33"/>
  <c r="I33" s="1"/>
  <c r="I41" i="97" s="1"/>
  <c r="E192" i="77"/>
  <c r="AC172"/>
  <c r="T182"/>
  <c r="T187"/>
  <c r="T185"/>
  <c r="T186"/>
  <c r="T183"/>
  <c r="T184"/>
  <c r="T188"/>
  <c r="T179"/>
  <c r="T231" i="54"/>
  <c r="C231"/>
  <c r="M231"/>
  <c r="AH231"/>
  <c r="B277"/>
  <c r="AO231"/>
  <c r="AA231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BC231"/>
  <c r="AV231"/>
  <c r="BJ231"/>
  <c r="BQ231"/>
  <c r="B223" i="50"/>
  <c r="B177"/>
  <c r="C131"/>
  <c r="AE329" i="75"/>
  <c r="AK282"/>
  <c r="C21" i="67"/>
  <c r="B18" i="66"/>
  <c r="B21" i="67" s="1"/>
  <c r="T230" i="53"/>
  <c r="T232"/>
  <c r="T228"/>
  <c r="T231"/>
  <c r="F238"/>
  <c r="AC218"/>
  <c r="T234"/>
  <c r="T229"/>
  <c r="T227"/>
  <c r="T226"/>
  <c r="T233"/>
  <c r="B230" i="50"/>
  <c r="B184"/>
  <c r="C138"/>
  <c r="A96" i="57"/>
  <c r="A141"/>
  <c r="G127"/>
  <c r="F130" s="1"/>
  <c r="G126"/>
  <c r="F129" s="1"/>
  <c r="AD174" i="54"/>
  <c r="AC177" s="1"/>
  <c r="AD173"/>
  <c r="AC176" s="1"/>
  <c r="E233"/>
  <c r="D234"/>
  <c r="AA231" i="40"/>
  <c r="AH231"/>
  <c r="C231"/>
  <c r="M231"/>
  <c r="B279"/>
  <c r="T231"/>
  <c r="C239"/>
  <c r="AH239"/>
  <c r="AA239"/>
  <c r="T239"/>
  <c r="B287"/>
  <c r="M239"/>
  <c r="B290"/>
  <c r="T242"/>
  <c r="C242"/>
  <c r="AH242"/>
  <c r="M242"/>
  <c r="AA242"/>
  <c r="C193"/>
  <c r="T193"/>
  <c r="AA193"/>
  <c r="M193"/>
  <c r="C288"/>
  <c r="B336"/>
  <c r="A176"/>
  <c r="A224"/>
  <c r="A272" s="1"/>
  <c r="A320" s="1"/>
  <c r="T188"/>
  <c r="C188"/>
  <c r="M188"/>
  <c r="AA188"/>
  <c r="AC220" i="56"/>
  <c r="AC221" s="1"/>
  <c r="AC219"/>
  <c r="M187" i="50"/>
  <c r="AA187"/>
  <c r="C187"/>
  <c r="T187"/>
  <c r="AV187"/>
  <c r="BJ187"/>
  <c r="AH187"/>
  <c r="AO187"/>
  <c r="BC187"/>
  <c r="C319"/>
  <c r="C310"/>
  <c r="C324" i="57"/>
  <c r="AH282" i="64"/>
  <c r="AB329"/>
  <c r="A92"/>
  <c r="A137"/>
  <c r="D143" i="8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B164" s="1"/>
  <c r="E331" i="76"/>
  <c r="Y323"/>
  <c r="Y324"/>
  <c r="Y326"/>
  <c r="Y320"/>
  <c r="Y319"/>
  <c r="AG309"/>
  <c r="Y321"/>
  <c r="Y325"/>
  <c r="Y322"/>
  <c r="Y318"/>
  <c r="AC318" i="81"/>
  <c r="AA318" s="1"/>
  <c r="G331" s="1"/>
  <c r="AB305"/>
  <c r="AA317" s="1"/>
  <c r="F331" s="1"/>
  <c r="AU271"/>
  <c r="AS272" s="1"/>
  <c r="G288" s="1"/>
  <c r="AT259"/>
  <c r="AS271" s="1"/>
  <c r="F288" s="1"/>
  <c r="AO181" i="75"/>
  <c r="AO184"/>
  <c r="E195"/>
  <c r="AO180"/>
  <c r="AO183"/>
  <c r="AO187"/>
  <c r="AO182"/>
  <c r="AO179"/>
  <c r="AO185"/>
  <c r="AX172"/>
  <c r="AO186"/>
  <c r="AO179" i="74"/>
  <c r="AO180"/>
  <c r="AO187"/>
  <c r="E195"/>
  <c r="AO182"/>
  <c r="AO186"/>
  <c r="AO188"/>
  <c r="AO183"/>
  <c r="AO185"/>
  <c r="AX172"/>
  <c r="AO181"/>
  <c r="AO184"/>
  <c r="G15" i="77"/>
  <c r="I259"/>
  <c r="G271" s="1"/>
  <c r="G48" s="1"/>
  <c r="J271"/>
  <c r="K271"/>
  <c r="J274"/>
  <c r="G18"/>
  <c r="K274"/>
  <c r="B326" i="64"/>
  <c r="V280"/>
  <c r="C280"/>
  <c r="P280"/>
  <c r="N280"/>
  <c r="A138" i="91"/>
  <c r="A93"/>
  <c r="E15" i="78"/>
  <c r="I167"/>
  <c r="G179" s="1"/>
  <c r="E48" s="1"/>
  <c r="K179"/>
  <c r="J179"/>
  <c r="E16"/>
  <c r="J180"/>
  <c r="K180"/>
  <c r="J187"/>
  <c r="K187"/>
  <c r="E23"/>
  <c r="J142" i="84"/>
  <c r="K142"/>
  <c r="D24"/>
  <c r="J136"/>
  <c r="K136"/>
  <c r="D18"/>
  <c r="F243" i="86"/>
  <c r="BC231"/>
  <c r="BC226"/>
  <c r="BC230"/>
  <c r="BC228"/>
  <c r="BC225"/>
  <c r="BC229"/>
  <c r="BC233"/>
  <c r="BL218"/>
  <c r="BC227"/>
  <c r="BC232"/>
  <c r="AN276" i="76"/>
  <c r="AO276" s="1"/>
  <c r="AN279"/>
  <c r="AO279" s="1"/>
  <c r="AN274"/>
  <c r="AO274" s="1"/>
  <c r="AN272"/>
  <c r="AO272" s="1"/>
  <c r="AN277"/>
  <c r="AO277" s="1"/>
  <c r="AN273"/>
  <c r="AO273" s="1"/>
  <c r="AM272" s="1"/>
  <c r="G287" s="1"/>
  <c r="AN280"/>
  <c r="AO280" s="1"/>
  <c r="AN275"/>
  <c r="AO275" s="1"/>
  <c r="D28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U311" i="83"/>
  <c r="U314" s="1"/>
  <c r="U312"/>
  <c r="U315" s="1"/>
  <c r="AM179" i="85"/>
  <c r="AJ180" s="1"/>
  <c r="G194" s="1"/>
  <c r="AL167"/>
  <c r="AJ179" s="1"/>
  <c r="F194" s="1"/>
  <c r="AS167"/>
  <c r="AQ179" s="1"/>
  <c r="F195" s="1"/>
  <c r="AT179"/>
  <c r="AQ180" s="1"/>
  <c r="G195" s="1"/>
  <c r="AF226" i="64"/>
  <c r="AO218"/>
  <c r="AF234"/>
  <c r="F241"/>
  <c r="X213" i="81"/>
  <c r="V224" s="1"/>
  <c r="G238" s="1"/>
  <c r="Y225"/>
  <c r="V225" s="1"/>
  <c r="H238" s="1"/>
  <c r="K184" i="85"/>
  <c r="J184"/>
  <c r="E20"/>
  <c r="K188"/>
  <c r="J188"/>
  <c r="E24"/>
  <c r="H21" i="76"/>
  <c r="J323"/>
  <c r="K323"/>
  <c r="K321"/>
  <c r="J321"/>
  <c r="H19"/>
  <c r="I305"/>
  <c r="G317" s="1"/>
  <c r="H48" s="1"/>
  <c r="J318"/>
  <c r="K318"/>
  <c r="H16"/>
  <c r="K319"/>
  <c r="J319"/>
  <c r="H17"/>
  <c r="K322"/>
  <c r="J322"/>
  <c r="H20"/>
  <c r="E195" i="64"/>
  <c r="AF180"/>
  <c r="AO172"/>
  <c r="AM181" s="1"/>
  <c r="AF184"/>
  <c r="D21" i="76"/>
  <c r="K139"/>
  <c r="J139"/>
  <c r="D22"/>
  <c r="K140"/>
  <c r="J140"/>
  <c r="K183"/>
  <c r="J183"/>
  <c r="E19"/>
  <c r="K185"/>
  <c r="E21"/>
  <c r="J185"/>
  <c r="J188"/>
  <c r="K188"/>
  <c r="E24"/>
  <c r="E22"/>
  <c r="K186"/>
  <c r="J186"/>
  <c r="C16" i="66"/>
  <c r="E16"/>
  <c r="E19" i="67" s="1"/>
  <c r="V321" i="81"/>
  <c r="W321" s="1"/>
  <c r="V323"/>
  <c r="W323" s="1"/>
  <c r="V320"/>
  <c r="W320" s="1"/>
  <c r="F268" i="76"/>
  <c r="AC219" i="84"/>
  <c r="AD263" i="92"/>
  <c r="E286"/>
  <c r="E194"/>
  <c r="AH172"/>
  <c r="A181"/>
  <c r="A227"/>
  <c r="A273" s="1"/>
  <c r="A319" s="1"/>
  <c r="E228" i="90"/>
  <c r="D229"/>
  <c r="E24" i="88"/>
  <c r="F24"/>
  <c r="E332" i="90"/>
  <c r="AD309"/>
  <c r="AC218" i="75"/>
  <c r="F238"/>
  <c r="T230"/>
  <c r="T228"/>
  <c r="T225"/>
  <c r="T226"/>
  <c r="T227"/>
  <c r="T232"/>
  <c r="T233"/>
  <c r="T229"/>
  <c r="T231"/>
  <c r="A185" i="57"/>
  <c r="A231"/>
  <c r="A277" s="1"/>
  <c r="A323" s="1"/>
  <c r="B169" i="50"/>
  <c r="C123"/>
  <c r="B215"/>
  <c r="B6" i="67"/>
  <c r="D17" i="66"/>
  <c r="D20" i="67" s="1"/>
  <c r="F17" i="66"/>
  <c r="F20" i="67" s="1"/>
  <c r="C136" i="50"/>
  <c r="B182"/>
  <c r="B228"/>
  <c r="AJ218" i="77"/>
  <c r="AA234"/>
  <c r="F239"/>
  <c r="AA233"/>
  <c r="AA231"/>
  <c r="AA228"/>
  <c r="AA229"/>
  <c r="AA230"/>
  <c r="AA232"/>
  <c r="A232" i="57"/>
  <c r="A278" s="1"/>
  <c r="A324" s="1"/>
  <c r="A186"/>
  <c r="AE282" i="53"/>
  <c r="Y329"/>
  <c r="C185" i="57"/>
  <c r="M185"/>
  <c r="BX185"/>
  <c r="CE185"/>
  <c r="AA185"/>
  <c r="AH185"/>
  <c r="T185"/>
  <c r="CL185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I108" i="40"/>
  <c r="C34" s="1"/>
  <c r="I120"/>
  <c r="C46" s="1"/>
  <c r="I115"/>
  <c r="C41" s="1"/>
  <c r="I93"/>
  <c r="B107"/>
  <c r="B120"/>
  <c r="I97"/>
  <c r="I94"/>
  <c r="I91"/>
  <c r="B100"/>
  <c r="I107"/>
  <c r="C33" s="1"/>
  <c r="I80"/>
  <c r="B110"/>
  <c r="B116"/>
  <c r="I109"/>
  <c r="C35" s="1"/>
  <c r="I113"/>
  <c r="C39" s="1"/>
  <c r="B118"/>
  <c r="I112"/>
  <c r="C38" s="1"/>
  <c r="B105"/>
  <c r="B122"/>
  <c r="I101"/>
  <c r="C27" s="1"/>
  <c r="I86"/>
  <c r="B119"/>
  <c r="I78"/>
  <c r="I95"/>
  <c r="B106"/>
  <c r="I83"/>
  <c r="B121"/>
  <c r="B112"/>
  <c r="I103"/>
  <c r="C29" s="1"/>
  <c r="B117"/>
  <c r="I98"/>
  <c r="B103"/>
  <c r="I122"/>
  <c r="C48" s="1"/>
  <c r="I106"/>
  <c r="C32" s="1"/>
  <c r="I88"/>
  <c r="I117"/>
  <c r="C43" s="1"/>
  <c r="B102"/>
  <c r="I104"/>
  <c r="C30" s="1"/>
  <c r="I118"/>
  <c r="C44" s="1"/>
  <c r="B113"/>
  <c r="I92"/>
  <c r="I96"/>
  <c r="I85"/>
  <c r="I114"/>
  <c r="C40" s="1"/>
  <c r="I100"/>
  <c r="C26" s="1"/>
  <c r="I84"/>
  <c r="I82"/>
  <c r="I121"/>
  <c r="C47" s="1"/>
  <c r="B114"/>
  <c r="B115"/>
  <c r="B108"/>
  <c r="I99"/>
  <c r="C25" s="1"/>
  <c r="B99"/>
  <c r="B111"/>
  <c r="B101"/>
  <c r="B104"/>
  <c r="I116"/>
  <c r="C42" s="1"/>
  <c r="I102"/>
  <c r="C28" s="1"/>
  <c r="I110"/>
  <c r="C36" s="1"/>
  <c r="I111"/>
  <c r="C37" s="1"/>
  <c r="I79"/>
  <c r="I90"/>
  <c r="I105"/>
  <c r="C31" s="1"/>
  <c r="I119"/>
  <c r="C45" s="1"/>
  <c r="I81"/>
  <c r="I87"/>
  <c r="I89"/>
  <c r="B109"/>
  <c r="B270"/>
  <c r="T222"/>
  <c r="AH222"/>
  <c r="M222"/>
  <c r="N245"/>
  <c r="U245" s="1"/>
  <c r="AB245" s="1"/>
  <c r="AI245" s="1"/>
  <c r="AP245" s="1"/>
  <c r="AW245" s="1"/>
  <c r="BD245" s="1"/>
  <c r="BK245" s="1"/>
  <c r="BR245" s="1"/>
  <c r="BY245" s="1"/>
  <c r="CF245" s="1"/>
  <c r="CM245" s="1"/>
  <c r="CT245" s="1"/>
  <c r="DA245" s="1"/>
  <c r="AA222"/>
  <c r="C222"/>
  <c r="AA235"/>
  <c r="AH235"/>
  <c r="M235"/>
  <c r="B283"/>
  <c r="T235"/>
  <c r="C235"/>
  <c r="I99" i="57"/>
  <c r="C27" s="1"/>
  <c r="C100"/>
  <c r="B99"/>
  <c r="M190" i="40"/>
  <c r="AA190"/>
  <c r="C190"/>
  <c r="T190"/>
  <c r="E199"/>
  <c r="AA186"/>
  <c r="AA192"/>
  <c r="AA175"/>
  <c r="AJ178"/>
  <c r="AH182" s="1"/>
  <c r="AA189"/>
  <c r="AA176"/>
  <c r="A82"/>
  <c r="A129"/>
  <c r="M181"/>
  <c r="T181"/>
  <c r="C181"/>
  <c r="AH181"/>
  <c r="AA181"/>
  <c r="C232"/>
  <c r="T232"/>
  <c r="B280"/>
  <c r="AA232"/>
  <c r="M232"/>
  <c r="AH232"/>
  <c r="C97" i="54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B321" i="56"/>
  <c r="C275"/>
  <c r="AM264"/>
  <c r="BE264"/>
  <c r="BK264"/>
  <c r="U264"/>
  <c r="AA264"/>
  <c r="AS264"/>
  <c r="AY264"/>
  <c r="O264"/>
  <c r="AG264"/>
  <c r="F264"/>
  <c r="N282" s="1"/>
  <c r="G219"/>
  <c r="G220"/>
  <c r="G221" s="1"/>
  <c r="C311" i="50"/>
  <c r="A238" i="53"/>
  <c r="A284" s="1"/>
  <c r="A330" s="1"/>
  <c r="A192"/>
  <c r="C23" i="64"/>
  <c r="K95"/>
  <c r="J95"/>
  <c r="K277" i="77"/>
  <c r="J277"/>
  <c r="G21"/>
  <c r="Y233" i="64"/>
  <c r="C233"/>
  <c r="AM233"/>
  <c r="R233"/>
  <c r="AF233"/>
  <c r="AV180" i="86"/>
  <c r="AV179"/>
  <c r="AV187"/>
  <c r="BE172"/>
  <c r="AV185"/>
  <c r="AV186"/>
  <c r="AV184"/>
  <c r="AV182"/>
  <c r="AV181"/>
  <c r="AV183"/>
  <c r="E196"/>
  <c r="AF230" i="64"/>
  <c r="R230"/>
  <c r="C230"/>
  <c r="AM230"/>
  <c r="P230"/>
  <c r="Y230"/>
  <c r="J96"/>
  <c r="C24"/>
  <c r="M324" i="91"/>
  <c r="D325"/>
  <c r="J188" i="78"/>
  <c r="E24"/>
  <c r="K188"/>
  <c r="K185"/>
  <c r="J185"/>
  <c r="E21"/>
  <c r="K140" i="84"/>
  <c r="J140"/>
  <c r="D22"/>
  <c r="J139"/>
  <c r="K139"/>
  <c r="Q167" i="85"/>
  <c r="O179" s="1"/>
  <c r="F191" s="1"/>
  <c r="R179"/>
  <c r="O180" s="1"/>
  <c r="G191" s="1"/>
  <c r="AO172" i="94"/>
  <c r="E195"/>
  <c r="F312" i="83"/>
  <c r="F315" s="1"/>
  <c r="F311"/>
  <c r="F314" s="1"/>
  <c r="AA311"/>
  <c r="AA314" s="1"/>
  <c r="AA312"/>
  <c r="AA315" s="1"/>
  <c r="E17" i="85"/>
  <c r="K181"/>
  <c r="J181"/>
  <c r="K187"/>
  <c r="E23"/>
  <c r="J187"/>
  <c r="K186"/>
  <c r="E22"/>
  <c r="J186"/>
  <c r="H23" i="76"/>
  <c r="K325"/>
  <c r="J325"/>
  <c r="M275" i="94"/>
  <c r="D276"/>
  <c r="K138" i="76"/>
  <c r="J138"/>
  <c r="D20"/>
  <c r="K142"/>
  <c r="D24"/>
  <c r="J142"/>
  <c r="I121"/>
  <c r="G132" s="1"/>
  <c r="D48" s="1"/>
  <c r="D16"/>
  <c r="K134"/>
  <c r="J134"/>
  <c r="J184"/>
  <c r="K184"/>
  <c r="E20"/>
  <c r="E16"/>
  <c r="J180"/>
  <c r="K180"/>
  <c r="I167"/>
  <c r="G179" s="1"/>
  <c r="E48" s="1"/>
  <c r="E18"/>
  <c r="K182"/>
  <c r="J182"/>
  <c r="AK173" i="74"/>
  <c r="AJ176" s="1"/>
  <c r="V180"/>
  <c r="G192" s="1"/>
  <c r="V324" i="81"/>
  <c r="W324" s="1"/>
  <c r="I151" i="64"/>
  <c r="D33" s="1"/>
  <c r="B147"/>
  <c r="I157"/>
  <c r="D39" s="1"/>
  <c r="I153"/>
  <c r="D35" s="1"/>
  <c r="I139"/>
  <c r="I136"/>
  <c r="B149"/>
  <c r="I142"/>
  <c r="B148"/>
  <c r="I133"/>
  <c r="I150"/>
  <c r="D32" s="1"/>
  <c r="B153"/>
  <c r="I163"/>
  <c r="D45" s="1"/>
  <c r="I156"/>
  <c r="D38" s="1"/>
  <c r="I135"/>
  <c r="B152"/>
  <c r="I149"/>
  <c r="D31" s="1"/>
  <c r="I162"/>
  <c r="D44" s="1"/>
  <c r="B155"/>
  <c r="B154"/>
  <c r="I155"/>
  <c r="D37" s="1"/>
  <c r="B144"/>
  <c r="I145"/>
  <c r="D27" s="1"/>
  <c r="I144"/>
  <c r="D26" s="1"/>
  <c r="I140"/>
  <c r="I141"/>
  <c r="B162"/>
  <c r="I164"/>
  <c r="D46" s="1"/>
  <c r="B163"/>
  <c r="B146"/>
  <c r="B159"/>
  <c r="I154"/>
  <c r="D36" s="1"/>
  <c r="I161"/>
  <c r="D43" s="1"/>
  <c r="B158"/>
  <c r="I146"/>
  <c r="D28" s="1"/>
  <c r="I148"/>
  <c r="D30" s="1"/>
  <c r="B151"/>
  <c r="I147"/>
  <c r="D29" s="1"/>
  <c r="B156"/>
  <c r="I152"/>
  <c r="D34" s="1"/>
  <c r="B161"/>
  <c r="B150"/>
  <c r="B164"/>
  <c r="I138"/>
  <c r="I159"/>
  <c r="D41" s="1"/>
  <c r="I134"/>
  <c r="I143"/>
  <c r="D25" s="1"/>
  <c r="B157"/>
  <c r="I160"/>
  <c r="D42" s="1"/>
  <c r="I137"/>
  <c r="B160"/>
  <c r="B143"/>
  <c r="B145"/>
  <c r="I158"/>
  <c r="D40" s="1"/>
  <c r="M188" i="79"/>
  <c r="T188"/>
  <c r="AA188"/>
  <c r="AH188"/>
  <c r="AO188"/>
  <c r="AV188"/>
  <c r="C188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AH182" i="78"/>
  <c r="M182"/>
  <c r="C182"/>
  <c r="AA182"/>
  <c r="K182"/>
  <c r="J182"/>
  <c r="R182"/>
  <c r="T182"/>
  <c r="Y182"/>
  <c r="M234" i="80"/>
  <c r="C234"/>
  <c r="T234"/>
  <c r="B280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AA234"/>
  <c r="AH234"/>
  <c r="AV234"/>
  <c r="BC234"/>
  <c r="AO234"/>
  <c r="BJ234"/>
  <c r="D22" i="85"/>
  <c r="J140"/>
  <c r="K140"/>
  <c r="J135"/>
  <c r="K135"/>
  <c r="D17"/>
  <c r="K188" i="84"/>
  <c r="J188"/>
  <c r="E24"/>
  <c r="K324" i="81"/>
  <c r="H22"/>
  <c r="J324"/>
  <c r="B280" i="75"/>
  <c r="M234"/>
  <c r="C234"/>
  <c r="T234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AA234"/>
  <c r="B274" i="78"/>
  <c r="AH228"/>
  <c r="AO228"/>
  <c r="BC228"/>
  <c r="M228"/>
  <c r="T228"/>
  <c r="AA228"/>
  <c r="BJ228"/>
  <c r="BX228"/>
  <c r="C228"/>
  <c r="AV228"/>
  <c r="BQ228"/>
  <c r="T188" i="80"/>
  <c r="M188"/>
  <c r="C188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AA188"/>
  <c r="C188" i="86"/>
  <c r="T188"/>
  <c r="M188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AA188"/>
  <c r="BC188"/>
  <c r="AH188"/>
  <c r="AO188"/>
  <c r="AV188"/>
  <c r="G220" i="81"/>
  <c r="G221" s="1"/>
  <c r="G219"/>
  <c r="AH227" i="77"/>
  <c r="B273"/>
  <c r="T227"/>
  <c r="C227"/>
  <c r="M227"/>
  <c r="AA227"/>
  <c r="G126" i="74"/>
  <c r="F129" s="1"/>
  <c r="G127"/>
  <c r="F130" s="1"/>
  <c r="R179" i="84"/>
  <c r="O180" s="1"/>
  <c r="G191" s="1"/>
  <c r="Q167"/>
  <c r="O179" s="1"/>
  <c r="F191" s="1"/>
  <c r="K134" i="85"/>
  <c r="D16"/>
  <c r="J134"/>
  <c r="K137"/>
  <c r="J137"/>
  <c r="D19"/>
  <c r="J183" i="77"/>
  <c r="K183"/>
  <c r="E19"/>
  <c r="AF179" i="85"/>
  <c r="AC180" s="1"/>
  <c r="G193" s="1"/>
  <c r="AE167"/>
  <c r="AC179" s="1"/>
  <c r="F193" s="1"/>
  <c r="D21" i="83"/>
  <c r="I21" s="1"/>
  <c r="K139"/>
  <c r="J139"/>
  <c r="K186" i="84"/>
  <c r="J186"/>
  <c r="E22"/>
  <c r="J187"/>
  <c r="K187"/>
  <c r="E23"/>
  <c r="J321" i="81"/>
  <c r="H19"/>
  <c r="K321"/>
  <c r="K318"/>
  <c r="J318"/>
  <c r="H16"/>
  <c r="J326"/>
  <c r="H24"/>
  <c r="K326"/>
  <c r="J326" i="84"/>
  <c r="K326"/>
  <c r="H24"/>
  <c r="I305"/>
  <c r="G317" s="1"/>
  <c r="H48" s="1"/>
  <c r="K317"/>
  <c r="H15"/>
  <c r="J317"/>
  <c r="K321"/>
  <c r="H19"/>
  <c r="J321"/>
  <c r="H23" i="85"/>
  <c r="J325"/>
  <c r="K325"/>
  <c r="V273" i="64"/>
  <c r="N273"/>
  <c r="P273"/>
  <c r="C273"/>
  <c r="AB273"/>
  <c r="B319"/>
  <c r="AH273"/>
  <c r="AT318"/>
  <c r="N318"/>
  <c r="AH318"/>
  <c r="V318"/>
  <c r="AB318"/>
  <c r="C318"/>
  <c r="P318"/>
  <c r="AN318"/>
  <c r="B272" i="77"/>
  <c r="M226"/>
  <c r="T226"/>
  <c r="C226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AH226"/>
  <c r="AA226"/>
  <c r="C179" i="82"/>
  <c r="AV179"/>
  <c r="AA179"/>
  <c r="T179"/>
  <c r="AH179"/>
  <c r="AO179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M179"/>
  <c r="G127" i="86"/>
  <c r="F130" s="1"/>
  <c r="G126"/>
  <c r="F129" s="1"/>
  <c r="AQ219" i="81"/>
  <c r="AQ220"/>
  <c r="AQ221" s="1"/>
  <c r="C23" i="79"/>
  <c r="J95"/>
  <c r="K95"/>
  <c r="K94"/>
  <c r="J94"/>
  <c r="C22"/>
  <c r="I121" i="85"/>
  <c r="G132" s="1"/>
  <c r="D48" s="1"/>
  <c r="D15"/>
  <c r="J133"/>
  <c r="K133"/>
  <c r="K141" i="83"/>
  <c r="D23"/>
  <c r="I23" s="1"/>
  <c r="J141"/>
  <c r="J182" i="84"/>
  <c r="K182"/>
  <c r="E18"/>
  <c r="K87" i="64"/>
  <c r="I75"/>
  <c r="F81" s="1"/>
  <c r="C48" s="1"/>
  <c r="J87"/>
  <c r="C15"/>
  <c r="J325" i="81"/>
  <c r="K325"/>
  <c r="H23"/>
  <c r="H17" i="84"/>
  <c r="J319"/>
  <c r="K319"/>
  <c r="AJ265" i="64"/>
  <c r="X265"/>
  <c r="P276"/>
  <c r="C276"/>
  <c r="AD265"/>
  <c r="BB265"/>
  <c r="AH276"/>
  <c r="AB276"/>
  <c r="B322"/>
  <c r="AP265"/>
  <c r="AV265"/>
  <c r="N276"/>
  <c r="F265"/>
  <c r="R265"/>
  <c r="V276"/>
  <c r="H16" i="85"/>
  <c r="K318"/>
  <c r="J318"/>
  <c r="J326"/>
  <c r="K326"/>
  <c r="H24"/>
  <c r="AA181" i="78"/>
  <c r="M181"/>
  <c r="T181"/>
  <c r="C181"/>
  <c r="K181"/>
  <c r="J181"/>
  <c r="Y181"/>
  <c r="R181"/>
  <c r="AH181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M234" i="79"/>
  <c r="C234"/>
  <c r="T234"/>
  <c r="AA234"/>
  <c r="AV234"/>
  <c r="BC234"/>
  <c r="AH234"/>
  <c r="AO234"/>
  <c r="BJ234"/>
  <c r="B280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G126" i="80"/>
  <c r="F129" s="1"/>
  <c r="G127"/>
  <c r="F130" s="1"/>
  <c r="B280" i="86"/>
  <c r="C234"/>
  <c r="T234"/>
  <c r="M234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AO234"/>
  <c r="BC234"/>
  <c r="BJ234"/>
  <c r="AH234"/>
  <c r="AV234"/>
  <c r="AA234"/>
  <c r="AC220" i="81"/>
  <c r="AC221" s="1"/>
  <c r="AC219"/>
  <c r="O219"/>
  <c r="O220"/>
  <c r="O221" s="1"/>
  <c r="AJ220"/>
  <c r="AJ221" s="1"/>
  <c r="AJ219"/>
  <c r="AH180" i="82"/>
  <c r="C180"/>
  <c r="AV180"/>
  <c r="M180"/>
  <c r="T180"/>
  <c r="AO180"/>
  <c r="AA180"/>
  <c r="T234" i="74"/>
  <c r="M234"/>
  <c r="B280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C234"/>
  <c r="AA234"/>
  <c r="AH234"/>
  <c r="AO234"/>
  <c r="AV234"/>
  <c r="R179" i="77"/>
  <c r="O180" s="1"/>
  <c r="G191" s="1"/>
  <c r="Q167"/>
  <c r="O179" s="1"/>
  <c r="F191" s="1"/>
  <c r="AF179" i="84"/>
  <c r="AC180" s="1"/>
  <c r="G193" s="1"/>
  <c r="AE167"/>
  <c r="AC179" s="1"/>
  <c r="F193" s="1"/>
  <c r="K142" i="85"/>
  <c r="D24"/>
  <c r="J142"/>
  <c r="J138"/>
  <c r="K138"/>
  <c r="D20"/>
  <c r="K186" i="77"/>
  <c r="J186"/>
  <c r="E22"/>
  <c r="E24"/>
  <c r="J188"/>
  <c r="K188"/>
  <c r="I167"/>
  <c r="G179" s="1"/>
  <c r="E48" s="1"/>
  <c r="J179"/>
  <c r="E15"/>
  <c r="K179"/>
  <c r="Y179" i="84"/>
  <c r="V180" s="1"/>
  <c r="G192" s="1"/>
  <c r="X167"/>
  <c r="V179" s="1"/>
  <c r="F192" s="1"/>
  <c r="AC318"/>
  <c r="AA318" s="1"/>
  <c r="G331" s="1"/>
  <c r="AB305"/>
  <c r="AA317" s="1"/>
  <c r="F331" s="1"/>
  <c r="D24" i="83"/>
  <c r="I24" s="1"/>
  <c r="K142"/>
  <c r="J142"/>
  <c r="K137"/>
  <c r="D19"/>
  <c r="I19" s="1"/>
  <c r="J137"/>
  <c r="I167" i="84"/>
  <c r="G179" s="1"/>
  <c r="E48" s="1"/>
  <c r="K179"/>
  <c r="E15"/>
  <c r="J179"/>
  <c r="J183"/>
  <c r="E19"/>
  <c r="K183"/>
  <c r="I305" i="81"/>
  <c r="G317" s="1"/>
  <c r="H48" s="1"/>
  <c r="J317"/>
  <c r="H15"/>
  <c r="K317"/>
  <c r="H21"/>
  <c r="J323"/>
  <c r="K323"/>
  <c r="K319"/>
  <c r="J319"/>
  <c r="H17"/>
  <c r="K318" i="84"/>
  <c r="J318"/>
  <c r="H16"/>
  <c r="J320"/>
  <c r="K320"/>
  <c r="H18"/>
  <c r="K323"/>
  <c r="J323"/>
  <c r="H21"/>
  <c r="K322"/>
  <c r="H20"/>
  <c r="J322"/>
  <c r="AY268" i="83"/>
  <c r="AY267"/>
  <c r="AY269" s="1"/>
  <c r="AM179" i="64"/>
  <c r="AF179"/>
  <c r="P179"/>
  <c r="M180" s="1"/>
  <c r="G192" s="1"/>
  <c r="Y179"/>
  <c r="R179"/>
  <c r="C179"/>
  <c r="O167"/>
  <c r="M179" s="1"/>
  <c r="F192" s="1"/>
  <c r="J88"/>
  <c r="C16"/>
  <c r="K88"/>
  <c r="H22" i="85"/>
  <c r="J324"/>
  <c r="K324"/>
  <c r="H18"/>
  <c r="K320"/>
  <c r="J320"/>
  <c r="AN259" i="76"/>
  <c r="AM271" s="1"/>
  <c r="F287" s="1"/>
  <c r="C227" i="78"/>
  <c r="AV227"/>
  <c r="AH227"/>
  <c r="BJ227"/>
  <c r="BX227"/>
  <c r="M227"/>
  <c r="AO227"/>
  <c r="BQ227"/>
  <c r="AA227"/>
  <c r="BC227"/>
  <c r="T227"/>
  <c r="B273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B162" i="77"/>
  <c r="B146"/>
  <c r="I155"/>
  <c r="D37" s="1"/>
  <c r="I37" s="1"/>
  <c r="I146"/>
  <c r="D28" s="1"/>
  <c r="I28" s="1"/>
  <c r="B163"/>
  <c r="B147"/>
  <c r="I151"/>
  <c r="D33" s="1"/>
  <c r="I33" s="1"/>
  <c r="B160"/>
  <c r="B144"/>
  <c r="I163"/>
  <c r="D45" s="1"/>
  <c r="I45" s="1"/>
  <c r="I135"/>
  <c r="B153"/>
  <c r="I161"/>
  <c r="D43" s="1"/>
  <c r="I43" s="1"/>
  <c r="I150"/>
  <c r="D32" s="1"/>
  <c r="I32" s="1"/>
  <c r="I148"/>
  <c r="D30" s="1"/>
  <c r="I30" s="1"/>
  <c r="B150"/>
  <c r="I144"/>
  <c r="D26" s="1"/>
  <c r="I26" s="1"/>
  <c r="I133"/>
  <c r="B151"/>
  <c r="I160"/>
  <c r="D42" s="1"/>
  <c r="I42" s="1"/>
  <c r="I158"/>
  <c r="D40" s="1"/>
  <c r="I40" s="1"/>
  <c r="I149"/>
  <c r="D31" s="1"/>
  <c r="I31" s="1"/>
  <c r="B164"/>
  <c r="B148"/>
  <c r="I154"/>
  <c r="D36" s="1"/>
  <c r="I36" s="1"/>
  <c r="B157"/>
  <c r="I138"/>
  <c r="I159"/>
  <c r="D41" s="1"/>
  <c r="I41" s="1"/>
  <c r="I145"/>
  <c r="D27" s="1"/>
  <c r="I27" s="1"/>
  <c r="I136"/>
  <c r="B154"/>
  <c r="I164"/>
  <c r="D46" s="1"/>
  <c r="I46" s="1"/>
  <c r="I140"/>
  <c r="B155"/>
  <c r="I137"/>
  <c r="I156"/>
  <c r="D38" s="1"/>
  <c r="I38" s="1"/>
  <c r="I134"/>
  <c r="B152"/>
  <c r="I147"/>
  <c r="D29" s="1"/>
  <c r="I29" s="1"/>
  <c r="B161"/>
  <c r="B145"/>
  <c r="I157"/>
  <c r="D39" s="1"/>
  <c r="I39" s="1"/>
  <c r="B158"/>
  <c r="I142"/>
  <c r="I162"/>
  <c r="D44" s="1"/>
  <c r="I44" s="1"/>
  <c r="B159"/>
  <c r="B143"/>
  <c r="I153"/>
  <c r="D35" s="1"/>
  <c r="I35" s="1"/>
  <c r="B156"/>
  <c r="I141"/>
  <c r="I143"/>
  <c r="D25" s="1"/>
  <c r="I25" s="1"/>
  <c r="I139"/>
  <c r="B149"/>
  <c r="I152"/>
  <c r="D34" s="1"/>
  <c r="I34" s="1"/>
  <c r="K141" i="85"/>
  <c r="J141"/>
  <c r="D23"/>
  <c r="J136"/>
  <c r="D18"/>
  <c r="K136"/>
  <c r="J185" i="77"/>
  <c r="E21"/>
  <c r="K185"/>
  <c r="E23"/>
  <c r="K187"/>
  <c r="J187"/>
  <c r="X167" i="85"/>
  <c r="V179" s="1"/>
  <c r="F192" s="1"/>
  <c r="Y179"/>
  <c r="V180" s="1"/>
  <c r="G192" s="1"/>
  <c r="E17" i="84"/>
  <c r="J181"/>
  <c r="K181"/>
  <c r="J322" i="81"/>
  <c r="K322"/>
  <c r="H20"/>
  <c r="R182" i="83"/>
  <c r="O180" s="1"/>
  <c r="G191" s="1"/>
  <c r="Q167"/>
  <c r="O179" s="1"/>
  <c r="F191" s="1"/>
  <c r="T188" i="75"/>
  <c r="C188"/>
  <c r="M188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AO188"/>
  <c r="AH188"/>
  <c r="AV188"/>
  <c r="AA188"/>
  <c r="G127" i="82"/>
  <c r="F130" s="1"/>
  <c r="G126"/>
  <c r="F129" s="1"/>
  <c r="B47" i="68"/>
  <c r="B42"/>
  <c r="B41"/>
  <c r="B45"/>
  <c r="B46"/>
  <c r="B44"/>
  <c r="B40"/>
  <c r="M180" i="77"/>
  <c r="AA180"/>
  <c r="C180"/>
  <c r="T180"/>
  <c r="R180"/>
  <c r="N191"/>
  <c r="U191" s="1"/>
  <c r="AB191" s="1"/>
  <c r="AI191" s="1"/>
  <c r="AP191" s="1"/>
  <c r="AW191" s="1"/>
  <c r="BD191" s="1"/>
  <c r="BK191" s="1"/>
  <c r="BR191" s="1"/>
  <c r="BY191" s="1"/>
  <c r="CF191" s="1"/>
  <c r="CM191" s="1"/>
  <c r="CT191" s="1"/>
  <c r="DA191" s="1"/>
  <c r="J180"/>
  <c r="K180"/>
  <c r="G126" i="75"/>
  <c r="F129" s="1"/>
  <c r="G127"/>
  <c r="F130" s="1"/>
  <c r="G126" i="79"/>
  <c r="F129" s="1"/>
  <c r="G127"/>
  <c r="F130" s="1"/>
  <c r="B271" i="82"/>
  <c r="AH225"/>
  <c r="C225"/>
  <c r="T225"/>
  <c r="N237"/>
  <c r="U237" s="1"/>
  <c r="AB237" s="1"/>
  <c r="AI237" s="1"/>
  <c r="AP237" s="1"/>
  <c r="AW237" s="1"/>
  <c r="BD237" s="1"/>
  <c r="BK237" s="1"/>
  <c r="BR237" s="1"/>
  <c r="BY237" s="1"/>
  <c r="CF237" s="1"/>
  <c r="CM237" s="1"/>
  <c r="CT237" s="1"/>
  <c r="DA237" s="1"/>
  <c r="M225"/>
  <c r="AA225"/>
  <c r="AX220" i="81"/>
  <c r="AX221" s="1"/>
  <c r="AX219"/>
  <c r="BE220"/>
  <c r="BE221" s="1"/>
  <c r="BE219"/>
  <c r="B272" i="82"/>
  <c r="C226"/>
  <c r="T226"/>
  <c r="M226"/>
  <c r="AA226"/>
  <c r="AH226"/>
  <c r="T181" i="77"/>
  <c r="C181"/>
  <c r="AA181"/>
  <c r="M181"/>
  <c r="R181"/>
  <c r="J181"/>
  <c r="K181"/>
  <c r="BA179" i="83"/>
  <c r="AX180" s="1"/>
  <c r="AZ167"/>
  <c r="AX179" s="1"/>
  <c r="AT179"/>
  <c r="AQ180" s="1"/>
  <c r="AS167"/>
  <c r="AQ179" s="1"/>
  <c r="K93" i="79"/>
  <c r="J93"/>
  <c r="I75"/>
  <c r="F81" s="1"/>
  <c r="C48" s="1"/>
  <c r="C21"/>
  <c r="D21" i="85"/>
  <c r="J139"/>
  <c r="K139"/>
  <c r="J182" i="77"/>
  <c r="K182"/>
  <c r="E18"/>
  <c r="J184"/>
  <c r="K184"/>
  <c r="E20"/>
  <c r="P319" i="83"/>
  <c r="Q319" s="1"/>
  <c r="P320"/>
  <c r="Q320" s="1"/>
  <c r="P322"/>
  <c r="Q322" s="1"/>
  <c r="P324"/>
  <c r="Q324" s="1"/>
  <c r="P317"/>
  <c r="P323"/>
  <c r="Q323" s="1"/>
  <c r="P326"/>
  <c r="Q326" s="1"/>
  <c r="P318"/>
  <c r="Q318" s="1"/>
  <c r="P325"/>
  <c r="Q325" s="1"/>
  <c r="P321"/>
  <c r="Q321" s="1"/>
  <c r="AH323" i="84"/>
  <c r="AI323" s="1"/>
  <c r="AH326"/>
  <c r="AI326" s="1"/>
  <c r="AH322"/>
  <c r="AI322" s="1"/>
  <c r="AH325"/>
  <c r="AI325" s="1"/>
  <c r="AH320"/>
  <c r="AI320" s="1"/>
  <c r="AH318"/>
  <c r="AI318" s="1"/>
  <c r="AH319"/>
  <c r="AI319" s="1"/>
  <c r="AH321"/>
  <c r="AI321" s="1"/>
  <c r="AH324"/>
  <c r="AI324" s="1"/>
  <c r="AH317"/>
  <c r="J140" i="83"/>
  <c r="D22"/>
  <c r="I22" s="1"/>
  <c r="K140"/>
  <c r="J136"/>
  <c r="D18"/>
  <c r="I18" s="1"/>
  <c r="I121"/>
  <c r="G132" s="1"/>
  <c r="D48" s="1"/>
  <c r="K136"/>
  <c r="D20"/>
  <c r="I20" s="1"/>
  <c r="K138"/>
  <c r="J138"/>
  <c r="K180" i="84"/>
  <c r="E16"/>
  <c r="J180"/>
  <c r="J184"/>
  <c r="K184"/>
  <c r="E20"/>
  <c r="E21"/>
  <c r="K185"/>
  <c r="J185"/>
  <c r="J90" i="64"/>
  <c r="K90"/>
  <c r="C18"/>
  <c r="H18" i="81"/>
  <c r="K320"/>
  <c r="J320"/>
  <c r="H22" i="84"/>
  <c r="J324"/>
  <c r="K324"/>
  <c r="J325"/>
  <c r="K325"/>
  <c r="H23"/>
  <c r="P305" i="81"/>
  <c r="O317" s="1"/>
  <c r="F329" s="1"/>
  <c r="Q317"/>
  <c r="O318" s="1"/>
  <c r="G329" s="1"/>
  <c r="AM225" i="64"/>
  <c r="R225"/>
  <c r="C225"/>
  <c r="O213"/>
  <c r="M224" s="1"/>
  <c r="G238" s="1"/>
  <c r="AF225"/>
  <c r="P225"/>
  <c r="M225" s="1"/>
  <c r="H238" s="1"/>
  <c r="B271"/>
  <c r="Y225"/>
  <c r="K91"/>
  <c r="C19"/>
  <c r="J91"/>
  <c r="C279"/>
  <c r="AB279"/>
  <c r="AH279"/>
  <c r="B325"/>
  <c r="V279"/>
  <c r="N279"/>
  <c r="P279"/>
  <c r="H19" i="85"/>
  <c r="J321"/>
  <c r="K321"/>
  <c r="J323"/>
  <c r="K323"/>
  <c r="H21"/>
  <c r="K319"/>
  <c r="H17"/>
  <c r="J319"/>
  <c r="J322"/>
  <c r="K322"/>
  <c r="H20"/>
  <c r="K317"/>
  <c r="I305"/>
  <c r="G317" s="1"/>
  <c r="H48" s="1"/>
  <c r="H15"/>
  <c r="J317"/>
  <c r="P305" i="84"/>
  <c r="O317" s="1"/>
  <c r="F329" s="1"/>
  <c r="Q317"/>
  <c r="O318" s="1"/>
  <c r="G329" s="1"/>
  <c r="L80" i="97" l="1"/>
  <c r="N80"/>
  <c r="M326" i="85"/>
  <c r="M320"/>
  <c r="M324"/>
  <c r="M323"/>
  <c r="M325"/>
  <c r="E329"/>
  <c r="M322"/>
  <c r="M317"/>
  <c r="M319"/>
  <c r="M321"/>
  <c r="M318"/>
  <c r="V220" i="84"/>
  <c r="V221" s="1"/>
  <c r="G219"/>
  <c r="G220"/>
  <c r="G221" s="1"/>
  <c r="V219"/>
  <c r="O219"/>
  <c r="O220"/>
  <c r="O221" s="1"/>
  <c r="A95" i="83"/>
  <c r="A140"/>
  <c r="BE172" i="82"/>
  <c r="AV181"/>
  <c r="E196"/>
  <c r="AV187"/>
  <c r="AV184"/>
  <c r="AV182"/>
  <c r="AV183"/>
  <c r="AV188"/>
  <c r="AV185"/>
  <c r="AV186"/>
  <c r="AY174" i="85"/>
  <c r="AX177" s="1"/>
  <c r="AY173"/>
  <c r="AX176" s="1"/>
  <c r="W173" i="54"/>
  <c r="V176" s="1"/>
  <c r="W174"/>
  <c r="V177" s="1"/>
  <c r="AQ282" i="56"/>
  <c r="AK329"/>
  <c r="Q180"/>
  <c r="R180" s="1"/>
  <c r="Q183"/>
  <c r="R183" s="1"/>
  <c r="Q186"/>
  <c r="R186" s="1"/>
  <c r="Q181"/>
  <c r="R181" s="1"/>
  <c r="Q184"/>
  <c r="R184" s="1"/>
  <c r="Q185"/>
  <c r="R185" s="1"/>
  <c r="Q188"/>
  <c r="R188" s="1"/>
  <c r="Q182"/>
  <c r="R182" s="1"/>
  <c r="Q187"/>
  <c r="R187" s="1"/>
  <c r="Q179"/>
  <c r="C101" i="53"/>
  <c r="B100"/>
  <c r="I100"/>
  <c r="C28" s="1"/>
  <c r="I28" s="1"/>
  <c r="C22"/>
  <c r="I22" s="1"/>
  <c r="J94"/>
  <c r="K94"/>
  <c r="K87"/>
  <c r="J87"/>
  <c r="I75"/>
  <c r="F81" s="1"/>
  <c r="C48" s="1"/>
  <c r="C15"/>
  <c r="I15" s="1"/>
  <c r="J88"/>
  <c r="C16"/>
  <c r="I16" s="1"/>
  <c r="K88"/>
  <c r="A191" i="74"/>
  <c r="A237"/>
  <c r="A283" s="1"/>
  <c r="A329" s="1"/>
  <c r="A147" i="56"/>
  <c r="A102"/>
  <c r="BC329" i="84"/>
  <c r="BI282"/>
  <c r="BI329" s="1"/>
  <c r="BS218" i="85"/>
  <c r="BJ225"/>
  <c r="BJ226"/>
  <c r="BJ227"/>
  <c r="BJ228"/>
  <c r="BJ230"/>
  <c r="BJ231"/>
  <c r="BJ232"/>
  <c r="BJ233"/>
  <c r="F244"/>
  <c r="BJ229"/>
  <c r="BJ234"/>
  <c r="F245" i="54"/>
  <c r="BZ218"/>
  <c r="BQ232"/>
  <c r="BQ230"/>
  <c r="BQ234"/>
  <c r="BJ172" i="50"/>
  <c r="BS173"/>
  <c r="E199"/>
  <c r="BJ175"/>
  <c r="BJ173"/>
  <c r="BJ170"/>
  <c r="BJ181"/>
  <c r="BJ185"/>
  <c r="BJ176"/>
  <c r="A138" i="94"/>
  <c r="A93"/>
  <c r="BC329" i="77"/>
  <c r="BI282"/>
  <c r="BI329" s="1"/>
  <c r="AW329" i="82"/>
  <c r="BC282"/>
  <c r="B309" i="50"/>
  <c r="C309" s="1"/>
  <c r="C263"/>
  <c r="A187" i="54"/>
  <c r="A233"/>
  <c r="A279" s="1"/>
  <c r="A325" s="1"/>
  <c r="V280" i="76"/>
  <c r="W280" s="1"/>
  <c r="V273"/>
  <c r="W273" s="1"/>
  <c r="V279"/>
  <c r="W279" s="1"/>
  <c r="V272"/>
  <c r="BE268" i="83"/>
  <c r="BE267"/>
  <c r="AB271" i="81"/>
  <c r="AB280"/>
  <c r="AC280" s="1"/>
  <c r="AB277"/>
  <c r="AC277" s="1"/>
  <c r="AB275"/>
  <c r="AC275" s="1"/>
  <c r="AB279"/>
  <c r="AC279" s="1"/>
  <c r="AB272"/>
  <c r="AC272" s="1"/>
  <c r="AB274"/>
  <c r="AC274" s="1"/>
  <c r="AB273"/>
  <c r="AC273" s="1"/>
  <c r="AB276"/>
  <c r="AC276" s="1"/>
  <c r="AB278"/>
  <c r="AC278" s="1"/>
  <c r="G273" i="84"/>
  <c r="G50" s="1"/>
  <c r="G272"/>
  <c r="G49" s="1"/>
  <c r="I107" i="76"/>
  <c r="C35" s="1"/>
  <c r="B107"/>
  <c r="C108"/>
  <c r="A142" i="80"/>
  <c r="A97"/>
  <c r="E231" i="86"/>
  <c r="D232"/>
  <c r="A84" i="50"/>
  <c r="A129"/>
  <c r="AK282" i="57"/>
  <c r="AE329"/>
  <c r="A91" i="86"/>
  <c r="A136"/>
  <c r="F240" i="91"/>
  <c r="AH218"/>
  <c r="A227" i="76"/>
  <c r="A273" s="1"/>
  <c r="A319" s="1"/>
  <c r="A181"/>
  <c r="L79" i="97"/>
  <c r="L82"/>
  <c r="AJ219" i="56"/>
  <c r="V220"/>
  <c r="V221" s="1"/>
  <c r="AG312" i="81"/>
  <c r="AG315" s="1"/>
  <c r="AN324" i="84"/>
  <c r="AO324" s="1"/>
  <c r="AN317"/>
  <c r="AN319"/>
  <c r="AO319" s="1"/>
  <c r="BF324"/>
  <c r="BG324" s="1"/>
  <c r="BF321"/>
  <c r="BG321" s="1"/>
  <c r="BF317"/>
  <c r="BF322"/>
  <c r="BG322" s="1"/>
  <c r="BF319"/>
  <c r="BG319" s="1"/>
  <c r="BF318"/>
  <c r="BG318" s="1"/>
  <c r="BF326"/>
  <c r="BG326" s="1"/>
  <c r="BF323"/>
  <c r="BG323" s="1"/>
  <c r="BF320"/>
  <c r="BG320" s="1"/>
  <c r="BF325"/>
  <c r="BG325" s="1"/>
  <c r="G273" i="85"/>
  <c r="G50" s="1"/>
  <c r="G272"/>
  <c r="G49" s="1"/>
  <c r="M274"/>
  <c r="M278"/>
  <c r="M279"/>
  <c r="M280"/>
  <c r="M275"/>
  <c r="M272"/>
  <c r="M277"/>
  <c r="M276"/>
  <c r="M271"/>
  <c r="E283"/>
  <c r="M273"/>
  <c r="A96" i="77"/>
  <c r="A141"/>
  <c r="F85" i="76"/>
  <c r="C52" s="1"/>
  <c r="F84"/>
  <c r="C51" s="1"/>
  <c r="E197" i="85"/>
  <c r="BC179"/>
  <c r="BC183"/>
  <c r="BC188"/>
  <c r="BC185"/>
  <c r="BC187"/>
  <c r="BL172"/>
  <c r="BC182"/>
  <c r="BC186"/>
  <c r="BC180"/>
  <c r="BC181"/>
  <c r="BC184"/>
  <c r="E195" i="91"/>
  <c r="AO172"/>
  <c r="D277" i="90"/>
  <c r="M276"/>
  <c r="C20" i="53"/>
  <c r="I20" s="1"/>
  <c r="K92"/>
  <c r="J92"/>
  <c r="I92" i="57"/>
  <c r="I93"/>
  <c r="B97"/>
  <c r="I97"/>
  <c r="C25" s="1"/>
  <c r="I94"/>
  <c r="B98"/>
  <c r="I95"/>
  <c r="I98"/>
  <c r="C26" s="1"/>
  <c r="AA311" i="85"/>
  <c r="AA314" s="1"/>
  <c r="AA312"/>
  <c r="AA315" s="1"/>
  <c r="A101" i="74"/>
  <c r="A146"/>
  <c r="BE263" i="76"/>
  <c r="AW277"/>
  <c r="AW274"/>
  <c r="AW280"/>
  <c r="AW276"/>
  <c r="E289"/>
  <c r="AW272"/>
  <c r="AW275"/>
  <c r="AW279"/>
  <c r="AW278"/>
  <c r="AW273"/>
  <c r="AK323" i="83"/>
  <c r="AS309"/>
  <c r="AK326"/>
  <c r="AK319"/>
  <c r="AK325"/>
  <c r="AK324"/>
  <c r="AK321"/>
  <c r="AK318"/>
  <c r="AK320"/>
  <c r="E333"/>
  <c r="AK322"/>
  <c r="AK317"/>
  <c r="P326" i="76"/>
  <c r="Q326" s="1"/>
  <c r="P320"/>
  <c r="Q320" s="1"/>
  <c r="P322"/>
  <c r="Q322" s="1"/>
  <c r="P323"/>
  <c r="Q323" s="1"/>
  <c r="P319"/>
  <c r="Q319" s="1"/>
  <c r="P325"/>
  <c r="Q325" s="1"/>
  <c r="P324"/>
  <c r="Q324" s="1"/>
  <c r="P318"/>
  <c r="P321"/>
  <c r="Q321" s="1"/>
  <c r="Y274" i="85"/>
  <c r="E285"/>
  <c r="Y278"/>
  <c r="Y271"/>
  <c r="Y280"/>
  <c r="Y277"/>
  <c r="AG263"/>
  <c r="Y272"/>
  <c r="Y276"/>
  <c r="Y279"/>
  <c r="Y273"/>
  <c r="Y275"/>
  <c r="A192" i="56"/>
  <c r="A238"/>
  <c r="A284" s="1"/>
  <c r="A330" s="1"/>
  <c r="D231" i="76"/>
  <c r="E230"/>
  <c r="F265" i="56"/>
  <c r="AA265"/>
  <c r="AG265"/>
  <c r="BK265"/>
  <c r="C276"/>
  <c r="U265"/>
  <c r="B322"/>
  <c r="C322" s="1"/>
  <c r="AM265"/>
  <c r="AY265"/>
  <c r="AS265"/>
  <c r="BE265"/>
  <c r="O265"/>
  <c r="E194" i="57"/>
  <c r="AQ172"/>
  <c r="AH184"/>
  <c r="AH188"/>
  <c r="AH186"/>
  <c r="AH187"/>
  <c r="AH218" i="50"/>
  <c r="AH219"/>
  <c r="AH231"/>
  <c r="AH221"/>
  <c r="AH216"/>
  <c r="F241"/>
  <c r="AH222"/>
  <c r="AH227"/>
  <c r="AH233"/>
  <c r="AQ219"/>
  <c r="AH214"/>
  <c r="P272" i="84"/>
  <c r="Q272" s="1"/>
  <c r="P275"/>
  <c r="Q275" s="1"/>
  <c r="P273"/>
  <c r="Q273" s="1"/>
  <c r="P280"/>
  <c r="Q280" s="1"/>
  <c r="P271"/>
  <c r="P276"/>
  <c r="Q276" s="1"/>
  <c r="P278"/>
  <c r="Q278" s="1"/>
  <c r="P274"/>
  <c r="Q274" s="1"/>
  <c r="P279"/>
  <c r="Q279" s="1"/>
  <c r="P277"/>
  <c r="Q277" s="1"/>
  <c r="A183" i="94"/>
  <c r="A229"/>
  <c r="A275" s="1"/>
  <c r="A321" s="1"/>
  <c r="AY268" i="81"/>
  <c r="AY267"/>
  <c r="AY269" s="1"/>
  <c r="A146"/>
  <c r="A101"/>
  <c r="A232" i="84"/>
  <c r="A278" s="1"/>
  <c r="A324" s="1"/>
  <c r="A186"/>
  <c r="BC282" i="79"/>
  <c r="AW329"/>
  <c r="A142" i="54"/>
  <c r="A97"/>
  <c r="C276" i="53"/>
  <c r="BK265"/>
  <c r="U265"/>
  <c r="BE265"/>
  <c r="AA265"/>
  <c r="AG265"/>
  <c r="AM265"/>
  <c r="F265"/>
  <c r="AY265"/>
  <c r="B322"/>
  <c r="C322" s="1"/>
  <c r="AS265"/>
  <c r="O265"/>
  <c r="A181" i="79"/>
  <c r="A227"/>
  <c r="A273" s="1"/>
  <c r="A319" s="1"/>
  <c r="AE183" i="74"/>
  <c r="AF183" s="1"/>
  <c r="AE187"/>
  <c r="AF187" s="1"/>
  <c r="AE186"/>
  <c r="AF186" s="1"/>
  <c r="AE184"/>
  <c r="AF184" s="1"/>
  <c r="AE188"/>
  <c r="AF188" s="1"/>
  <c r="AE181"/>
  <c r="AF181" s="1"/>
  <c r="AE182"/>
  <c r="AF182" s="1"/>
  <c r="AE179"/>
  <c r="AE180"/>
  <c r="AF180" s="1"/>
  <c r="AE185"/>
  <c r="AF185" s="1"/>
  <c r="E336" i="64"/>
  <c r="BB309"/>
  <c r="AT323"/>
  <c r="AT321"/>
  <c r="BI279" i="83"/>
  <c r="BI277"/>
  <c r="BI274"/>
  <c r="E291"/>
  <c r="BI275"/>
  <c r="BI278"/>
  <c r="BI271"/>
  <c r="BI276"/>
  <c r="BI272"/>
  <c r="BI280"/>
  <c r="BI273"/>
  <c r="AS309" i="81"/>
  <c r="E333"/>
  <c r="AK325"/>
  <c r="AK323"/>
  <c r="AK326"/>
  <c r="AK324"/>
  <c r="AK317"/>
  <c r="AK322"/>
  <c r="AK320"/>
  <c r="AK318"/>
  <c r="AK321"/>
  <c r="AK319"/>
  <c r="A232" i="85"/>
  <c r="A278" s="1"/>
  <c r="A324" s="1"/>
  <c r="A186"/>
  <c r="AQ329"/>
  <c r="AW282"/>
  <c r="A174" i="50"/>
  <c r="A220"/>
  <c r="A266" s="1"/>
  <c r="A312" s="1"/>
  <c r="C266"/>
  <c r="B312"/>
  <c r="C312" s="1"/>
  <c r="A136" i="76"/>
  <c r="A91"/>
  <c r="G128" i="50"/>
  <c r="F131" s="1"/>
  <c r="J81" i="97"/>
  <c r="J82"/>
  <c r="O220" i="56"/>
  <c r="O221" s="1"/>
  <c r="AJ220"/>
  <c r="AJ221" s="1"/>
  <c r="AH217" i="50"/>
  <c r="G275" i="84"/>
  <c r="G52" s="1"/>
  <c r="AN326"/>
  <c r="AO326" s="1"/>
  <c r="AN323"/>
  <c r="AO323" s="1"/>
  <c r="AN318"/>
  <c r="AO318" s="1"/>
  <c r="AZ182"/>
  <c r="BA182" s="1"/>
  <c r="AZ179"/>
  <c r="AZ188"/>
  <c r="BA188" s="1"/>
  <c r="AZ186"/>
  <c r="BA186" s="1"/>
  <c r="AZ184"/>
  <c r="BA184" s="1"/>
  <c r="AZ185"/>
  <c r="BA185" s="1"/>
  <c r="AZ187"/>
  <c r="BA187" s="1"/>
  <c r="AZ181"/>
  <c r="BA181" s="1"/>
  <c r="AZ183"/>
  <c r="BA183" s="1"/>
  <c r="AZ180"/>
  <c r="BA180" s="1"/>
  <c r="A232" i="77"/>
  <c r="A278" s="1"/>
  <c r="A324" s="1"/>
  <c r="A186"/>
  <c r="AQ329" i="81"/>
  <c r="AW282"/>
  <c r="P173" i="54"/>
  <c r="O176" s="1"/>
  <c r="P174"/>
  <c r="O177" s="1"/>
  <c r="B319" i="53"/>
  <c r="C319" s="1"/>
  <c r="C273"/>
  <c r="K96"/>
  <c r="J96"/>
  <c r="C24"/>
  <c r="I24" s="1"/>
  <c r="J93"/>
  <c r="K93"/>
  <c r="C21"/>
  <c r="I21" s="1"/>
  <c r="K95"/>
  <c r="J95"/>
  <c r="C23"/>
  <c r="I23" s="1"/>
  <c r="I142"/>
  <c r="B156"/>
  <c r="I137"/>
  <c r="I152"/>
  <c r="D34" s="1"/>
  <c r="I134"/>
  <c r="B159"/>
  <c r="I159"/>
  <c r="D41" s="1"/>
  <c r="B150"/>
  <c r="B145"/>
  <c r="B143"/>
  <c r="I148"/>
  <c r="D30" s="1"/>
  <c r="B147"/>
  <c r="I147"/>
  <c r="D29" s="1"/>
  <c r="I133"/>
  <c r="I161"/>
  <c r="D43" s="1"/>
  <c r="I162"/>
  <c r="D44" s="1"/>
  <c r="I144"/>
  <c r="D26" s="1"/>
  <c r="B148"/>
  <c r="I140"/>
  <c r="I151"/>
  <c r="D33" s="1"/>
  <c r="B149"/>
  <c r="I157"/>
  <c r="D39" s="1"/>
  <c r="I158"/>
  <c r="D40" s="1"/>
  <c r="B154"/>
  <c r="I141"/>
  <c r="B155"/>
  <c r="B160"/>
  <c r="I153"/>
  <c r="D35" s="1"/>
  <c r="I154"/>
  <c r="D36" s="1"/>
  <c r="B164"/>
  <c r="B151"/>
  <c r="B161"/>
  <c r="I143"/>
  <c r="D25" s="1"/>
  <c r="I136"/>
  <c r="I149"/>
  <c r="D31" s="1"/>
  <c r="I150"/>
  <c r="D32" s="1"/>
  <c r="I135"/>
  <c r="I164"/>
  <c r="D46" s="1"/>
  <c r="B157"/>
  <c r="I163"/>
  <c r="D45" s="1"/>
  <c r="I145"/>
  <c r="D27" s="1"/>
  <c r="I146"/>
  <c r="D28" s="1"/>
  <c r="I138"/>
  <c r="I160"/>
  <c r="D42" s="1"/>
  <c r="I139"/>
  <c r="B158"/>
  <c r="B153"/>
  <c r="B163"/>
  <c r="B162"/>
  <c r="B152"/>
  <c r="I156"/>
  <c r="D38" s="1"/>
  <c r="B146"/>
  <c r="I155"/>
  <c r="D37" s="1"/>
  <c r="B144"/>
  <c r="U268" i="85"/>
  <c r="U267"/>
  <c r="U269" s="1"/>
  <c r="E233"/>
  <c r="D234"/>
  <c r="BC282" i="83"/>
  <c r="AW329"/>
  <c r="B333" i="40"/>
  <c r="C333" s="1"/>
  <c r="C285"/>
  <c r="A191" i="81"/>
  <c r="A237"/>
  <c r="A283" s="1"/>
  <c r="A329" s="1"/>
  <c r="A96" i="84"/>
  <c r="A141"/>
  <c r="AW282" i="80"/>
  <c r="AQ329"/>
  <c r="B144" i="56"/>
  <c r="I157"/>
  <c r="D39" s="1"/>
  <c r="I39" s="1"/>
  <c r="I159"/>
  <c r="D41" s="1"/>
  <c r="I41" s="1"/>
  <c r="B161"/>
  <c r="I140"/>
  <c r="I138"/>
  <c r="B155"/>
  <c r="I155"/>
  <c r="D37" s="1"/>
  <c r="I37" s="1"/>
  <c r="B158"/>
  <c r="I141"/>
  <c r="B160"/>
  <c r="I149"/>
  <c r="D31" s="1"/>
  <c r="I31" s="1"/>
  <c r="I136"/>
  <c r="I162"/>
  <c r="D44" s="1"/>
  <c r="I44" s="1"/>
  <c r="I137"/>
  <c r="B152"/>
  <c r="B148"/>
  <c r="I147"/>
  <c r="D29" s="1"/>
  <c r="I29" s="1"/>
  <c r="B157"/>
  <c r="B149"/>
  <c r="I139"/>
  <c r="B163"/>
  <c r="I144"/>
  <c r="D26" s="1"/>
  <c r="I26" s="1"/>
  <c r="I154"/>
  <c r="D36" s="1"/>
  <c r="I36" s="1"/>
  <c r="B147"/>
  <c r="I151"/>
  <c r="D33" s="1"/>
  <c r="I33" s="1"/>
  <c r="I161"/>
  <c r="D43" s="1"/>
  <c r="I43" s="1"/>
  <c r="I134"/>
  <c r="I148"/>
  <c r="D30" s="1"/>
  <c r="I30" s="1"/>
  <c r="I150"/>
  <c r="D32" s="1"/>
  <c r="I32" s="1"/>
  <c r="I160"/>
  <c r="D42" s="1"/>
  <c r="I42" s="1"/>
  <c r="B151"/>
  <c r="B156"/>
  <c r="B159"/>
  <c r="I146"/>
  <c r="D28" s="1"/>
  <c r="I28" s="1"/>
  <c r="I164"/>
  <c r="D46" s="1"/>
  <c r="I46" s="1"/>
  <c r="I143"/>
  <c r="D25" s="1"/>
  <c r="I25" s="1"/>
  <c r="I142"/>
  <c r="B146"/>
  <c r="I135"/>
  <c r="B164"/>
  <c r="B145"/>
  <c r="B153"/>
  <c r="B154"/>
  <c r="B150"/>
  <c r="I156"/>
  <c r="D38" s="1"/>
  <c r="I38" s="1"/>
  <c r="I158"/>
  <c r="D40" s="1"/>
  <c r="I40" s="1"/>
  <c r="I145"/>
  <c r="D27" s="1"/>
  <c r="I27" s="1"/>
  <c r="B162"/>
  <c r="B143"/>
  <c r="I153"/>
  <c r="D35" s="1"/>
  <c r="I35" s="1"/>
  <c r="I163"/>
  <c r="D45" s="1"/>
  <c r="I45" s="1"/>
  <c r="I133"/>
  <c r="I152"/>
  <c r="D34" s="1"/>
  <c r="I34" s="1"/>
  <c r="A136" i="79"/>
  <c r="A91"/>
  <c r="D324" i="94"/>
  <c r="M323"/>
  <c r="AZ326" i="84"/>
  <c r="BA326" s="1"/>
  <c r="AZ317"/>
  <c r="AZ320"/>
  <c r="BA320" s="1"/>
  <c r="AZ323"/>
  <c r="BA323" s="1"/>
  <c r="AZ318"/>
  <c r="BA318" s="1"/>
  <c r="AZ321"/>
  <c r="BA321" s="1"/>
  <c r="AZ324"/>
  <c r="BA324" s="1"/>
  <c r="AZ322"/>
  <c r="BA322" s="1"/>
  <c r="AZ319"/>
  <c r="BA319" s="1"/>
  <c r="AZ325"/>
  <c r="BA325" s="1"/>
  <c r="B289" i="83"/>
  <c r="I299"/>
  <c r="G43" s="1"/>
  <c r="B292"/>
  <c r="I271"/>
  <c r="I276"/>
  <c r="I284"/>
  <c r="G28" s="1"/>
  <c r="B296"/>
  <c r="I278"/>
  <c r="I282"/>
  <c r="G26" s="1"/>
  <c r="B300"/>
  <c r="B299"/>
  <c r="B302"/>
  <c r="I294"/>
  <c r="G38" s="1"/>
  <c r="B284"/>
  <c r="I297"/>
  <c r="G41" s="1"/>
  <c r="B294"/>
  <c r="B301"/>
  <c r="I288"/>
  <c r="G32" s="1"/>
  <c r="I273"/>
  <c r="B283"/>
  <c r="B295"/>
  <c r="I291"/>
  <c r="G35" s="1"/>
  <c r="I283"/>
  <c r="G27" s="1"/>
  <c r="B287"/>
  <c r="I280"/>
  <c r="B291"/>
  <c r="I274"/>
  <c r="I285"/>
  <c r="G29" s="1"/>
  <c r="I298"/>
  <c r="G42" s="1"/>
  <c r="I300"/>
  <c r="G44" s="1"/>
  <c r="I295"/>
  <c r="G39" s="1"/>
  <c r="B298"/>
  <c r="I286"/>
  <c r="G30" s="1"/>
  <c r="I301"/>
  <c r="G45" s="1"/>
  <c r="I275"/>
  <c r="I292"/>
  <c r="G36" s="1"/>
  <c r="B290"/>
  <c r="I296"/>
  <c r="G40" s="1"/>
  <c r="I302"/>
  <c r="G46" s="1"/>
  <c r="I290"/>
  <c r="G34" s="1"/>
  <c r="B288"/>
  <c r="I287"/>
  <c r="G31" s="1"/>
  <c r="I289"/>
  <c r="G33" s="1"/>
  <c r="I293"/>
  <c r="G37" s="1"/>
  <c r="I277"/>
  <c r="B285"/>
  <c r="I281"/>
  <c r="G25" s="1"/>
  <c r="B281"/>
  <c r="B297"/>
  <c r="I279"/>
  <c r="I272"/>
  <c r="B293"/>
  <c r="B286"/>
  <c r="B282"/>
  <c r="A141" i="85"/>
  <c r="A96"/>
  <c r="BC329" i="74"/>
  <c r="BI282"/>
  <c r="BI329" s="1"/>
  <c r="E286" i="91"/>
  <c r="AD263"/>
  <c r="B326" i="53"/>
  <c r="C326" s="1"/>
  <c r="C280"/>
  <c r="A227" i="78"/>
  <c r="A273" s="1"/>
  <c r="A319" s="1"/>
  <c r="A181"/>
  <c r="V219" i="56"/>
  <c r="I96" i="57"/>
  <c r="AC220" i="84"/>
  <c r="AC221" s="1"/>
  <c r="AE229" s="1"/>
  <c r="AF229" s="1"/>
  <c r="AH220" i="50"/>
  <c r="AN325" i="84"/>
  <c r="AO325" s="1"/>
  <c r="AN321"/>
  <c r="AO321" s="1"/>
  <c r="AN275" i="83"/>
  <c r="AO275" s="1"/>
  <c r="AN277"/>
  <c r="AO277" s="1"/>
  <c r="AN278"/>
  <c r="AO278" s="1"/>
  <c r="AN273"/>
  <c r="AO273" s="1"/>
  <c r="AN279"/>
  <c r="AO279" s="1"/>
  <c r="AN274"/>
  <c r="AO274" s="1"/>
  <c r="AN276"/>
  <c r="AO276" s="1"/>
  <c r="AN280"/>
  <c r="AO280" s="1"/>
  <c r="AN271"/>
  <c r="AN272"/>
  <c r="AO272" s="1"/>
  <c r="AS268" i="84"/>
  <c r="AS267"/>
  <c r="AS269" s="1"/>
  <c r="E289"/>
  <c r="AW272"/>
  <c r="AW273"/>
  <c r="AW280"/>
  <c r="AW271"/>
  <c r="AW279"/>
  <c r="AW278"/>
  <c r="AW274"/>
  <c r="AW277"/>
  <c r="BE263"/>
  <c r="AW275"/>
  <c r="AW276"/>
  <c r="G274" i="85"/>
  <c r="G51" s="1"/>
  <c r="G275"/>
  <c r="G52" s="1"/>
  <c r="AJ309" i="94"/>
  <c r="E333"/>
  <c r="BS218" i="81"/>
  <c r="F244"/>
  <c r="BJ234"/>
  <c r="BJ229"/>
  <c r="BJ232"/>
  <c r="BJ230"/>
  <c r="BJ226"/>
  <c r="BJ228"/>
  <c r="BJ231"/>
  <c r="BJ233"/>
  <c r="BJ227"/>
  <c r="BJ225"/>
  <c r="A231" i="83"/>
  <c r="A277" s="1"/>
  <c r="A323" s="1"/>
  <c r="A185"/>
  <c r="F83" i="76"/>
  <c r="C50" s="1"/>
  <c r="F82"/>
  <c r="C49" s="1"/>
  <c r="BX226" i="78"/>
  <c r="BX234"/>
  <c r="BX229"/>
  <c r="BX233"/>
  <c r="F246"/>
  <c r="BX232"/>
  <c r="BX225"/>
  <c r="BX231"/>
  <c r="CG218"/>
  <c r="BX230"/>
  <c r="G173" i="54"/>
  <c r="F176" s="1"/>
  <c r="G174"/>
  <c r="F177" s="1"/>
  <c r="C282" i="40"/>
  <c r="B330"/>
  <c r="C330" s="1"/>
  <c r="CL188" i="57"/>
  <c r="E202"/>
  <c r="CL184"/>
  <c r="CL187"/>
  <c r="CL186"/>
  <c r="CU172"/>
  <c r="C17" i="53"/>
  <c r="I17" s="1"/>
  <c r="J89"/>
  <c r="K89"/>
  <c r="J91"/>
  <c r="C19"/>
  <c r="I19" s="1"/>
  <c r="K91"/>
  <c r="C18"/>
  <c r="I18" s="1"/>
  <c r="J90"/>
  <c r="K90"/>
  <c r="AA187" i="80"/>
  <c r="AJ172"/>
  <c r="AA186"/>
  <c r="AA184"/>
  <c r="AA182"/>
  <c r="AA181"/>
  <c r="AA183"/>
  <c r="AA179"/>
  <c r="E193"/>
  <c r="AA180"/>
  <c r="AA185"/>
  <c r="AE324" i="85"/>
  <c r="AE323"/>
  <c r="AE325"/>
  <c r="AE319"/>
  <c r="AE322"/>
  <c r="AE321"/>
  <c r="AE326"/>
  <c r="AE318"/>
  <c r="AM309"/>
  <c r="AE317"/>
  <c r="AG312" s="1"/>
  <c r="AG315" s="1"/>
  <c r="E332"/>
  <c r="AE320"/>
  <c r="AS267" i="76"/>
  <c r="AS269" s="1"/>
  <c r="AS268"/>
  <c r="AN271" i="84"/>
  <c r="AN276"/>
  <c r="AO276" s="1"/>
  <c r="AN280"/>
  <c r="AO280" s="1"/>
  <c r="AN279"/>
  <c r="AO279" s="1"/>
  <c r="AN275"/>
  <c r="AO275" s="1"/>
  <c r="AN277"/>
  <c r="AO277" s="1"/>
  <c r="AN278"/>
  <c r="AO278" s="1"/>
  <c r="AN273"/>
  <c r="AO273" s="1"/>
  <c r="AN274"/>
  <c r="AO274" s="1"/>
  <c r="AN272"/>
  <c r="AO272" s="1"/>
  <c r="AO229"/>
  <c r="AO230"/>
  <c r="AO232"/>
  <c r="AO228"/>
  <c r="AO231"/>
  <c r="AO226"/>
  <c r="AO227"/>
  <c r="AO234"/>
  <c r="AO225"/>
  <c r="AQ220" s="1"/>
  <c r="AQ221" s="1"/>
  <c r="AX218"/>
  <c r="AO233"/>
  <c r="F241"/>
  <c r="E234" i="82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E232" i="77"/>
  <c r="D233"/>
  <c r="AL184" i="84"/>
  <c r="AM184" s="1"/>
  <c r="AL182"/>
  <c r="AM182" s="1"/>
  <c r="AL187"/>
  <c r="AM187" s="1"/>
  <c r="AL183"/>
  <c r="AM183" s="1"/>
  <c r="AL186"/>
  <c r="AM186" s="1"/>
  <c r="AL181"/>
  <c r="AM181" s="1"/>
  <c r="AL188"/>
  <c r="AM188" s="1"/>
  <c r="AL180"/>
  <c r="AM180" s="1"/>
  <c r="AL179"/>
  <c r="AL185"/>
  <c r="AM185" s="1"/>
  <c r="E233" i="74"/>
  <c r="D234"/>
  <c r="AW282" i="76"/>
  <c r="AQ329"/>
  <c r="O185" i="92"/>
  <c r="D186"/>
  <c r="E228" i="80"/>
  <c r="D229"/>
  <c r="N321" i="64"/>
  <c r="P321"/>
  <c r="C321"/>
  <c r="AH321"/>
  <c r="V321"/>
  <c r="AB321"/>
  <c r="V326" i="85"/>
  <c r="W326" s="1"/>
  <c r="V324"/>
  <c r="W324" s="1"/>
  <c r="V317"/>
  <c r="V323"/>
  <c r="W323" s="1"/>
  <c r="V320"/>
  <c r="W320" s="1"/>
  <c r="V318"/>
  <c r="W318" s="1"/>
  <c r="V325"/>
  <c r="W325" s="1"/>
  <c r="V321"/>
  <c r="W321" s="1"/>
  <c r="V319"/>
  <c r="W319" s="1"/>
  <c r="V322"/>
  <c r="W322" s="1"/>
  <c r="BC274" i="81"/>
  <c r="BC276"/>
  <c r="BC278"/>
  <c r="BK263"/>
  <c r="BC271"/>
  <c r="BC272"/>
  <c r="BC279"/>
  <c r="BC275"/>
  <c r="BC273"/>
  <c r="E290"/>
  <c r="BC277"/>
  <c r="BC280"/>
  <c r="D232" i="78"/>
  <c r="E231"/>
  <c r="BC282"/>
  <c r="AW329"/>
  <c r="B325" i="54"/>
  <c r="C325" s="1"/>
  <c r="C279"/>
  <c r="AO218" i="92"/>
  <c r="F241"/>
  <c r="AT320" i="84"/>
  <c r="AU320" s="1"/>
  <c r="AT317"/>
  <c r="AT325"/>
  <c r="AU325" s="1"/>
  <c r="AT323"/>
  <c r="AU323" s="1"/>
  <c r="AT322"/>
  <c r="AU322" s="1"/>
  <c r="AT324"/>
  <c r="AU324" s="1"/>
  <c r="AT326"/>
  <c r="AU326" s="1"/>
  <c r="AT319"/>
  <c r="AU319" s="1"/>
  <c r="AT321"/>
  <c r="AU321" s="1"/>
  <c r="AT318"/>
  <c r="AU318" s="1"/>
  <c r="D233" i="64"/>
  <c r="E232"/>
  <c r="O232"/>
  <c r="P232" s="1"/>
  <c r="A187" i="80"/>
  <c r="A233"/>
  <c r="A279" s="1"/>
  <c r="A325" s="1"/>
  <c r="E231" i="83"/>
  <c r="D232"/>
  <c r="E233" i="53"/>
  <c r="D234"/>
  <c r="A181" i="86"/>
  <c r="A227"/>
  <c r="A273" s="1"/>
  <c r="A319" s="1"/>
  <c r="A91" i="78"/>
  <c r="A136"/>
  <c r="L81" i="97"/>
  <c r="BQ233" i="54"/>
  <c r="AN321" i="64"/>
  <c r="AG311" i="81"/>
  <c r="AG314" s="1"/>
  <c r="BJ171" i="50"/>
  <c r="AN322" i="84"/>
  <c r="AO322" s="1"/>
  <c r="D6" i="87"/>
  <c r="C6" s="1"/>
  <c r="E34" i="88"/>
  <c r="C133" i="97"/>
  <c r="D133" s="1"/>
  <c r="E31" i="88"/>
  <c r="F39" i="97" s="1"/>
  <c r="B40" i="87"/>
  <c r="B27"/>
  <c r="D27" i="88" s="1"/>
  <c r="E31" i="97" s="1"/>
  <c r="B79" i="87"/>
  <c r="F57" i="97"/>
  <c r="J77"/>
  <c r="L77"/>
  <c r="E38" i="88"/>
  <c r="F46" i="97" s="1"/>
  <c r="C137"/>
  <c r="D137" s="1"/>
  <c r="E114"/>
  <c r="C114" s="1"/>
  <c r="D114" s="1"/>
  <c r="D11" i="87"/>
  <c r="C11" s="1"/>
  <c r="D10"/>
  <c r="C10" s="1"/>
  <c r="E35" i="88"/>
  <c r="F43" i="97" s="1"/>
  <c r="C115"/>
  <c r="D115" s="1"/>
  <c r="E121"/>
  <c r="C121" s="1"/>
  <c r="D121" s="1"/>
  <c r="E39" i="88"/>
  <c r="F47" i="97" s="1"/>
  <c r="E140"/>
  <c r="F140" s="1"/>
  <c r="G146"/>
  <c r="E40" i="88"/>
  <c r="F48" i="97" s="1"/>
  <c r="G36" i="98"/>
  <c r="G39"/>
  <c r="B20"/>
  <c r="F20" s="1"/>
  <c r="B21"/>
  <c r="F21" s="1"/>
  <c r="B22"/>
  <c r="F22" s="1"/>
  <c r="F26"/>
  <c r="B24"/>
  <c r="F24" s="1"/>
  <c r="B23"/>
  <c r="F23" s="1"/>
  <c r="D8" i="87"/>
  <c r="C8" s="1"/>
  <c r="D14"/>
  <c r="C14" s="1"/>
  <c r="B18" i="98"/>
  <c r="F18" s="1"/>
  <c r="B25"/>
  <c r="F25" s="1"/>
  <c r="G77" i="97"/>
  <c r="E77" s="1"/>
  <c r="D7" i="87"/>
  <c r="C7" s="1"/>
  <c r="F7" i="88" s="1"/>
  <c r="I7" s="1"/>
  <c r="I7" i="97" s="1"/>
  <c r="H79"/>
  <c r="D9" i="87"/>
  <c r="C9" s="1"/>
  <c r="G83" i="97"/>
  <c r="E83" s="1"/>
  <c r="C83" s="1"/>
  <c r="D13" i="87"/>
  <c r="C13" s="1"/>
  <c r="F13" i="88" s="1"/>
  <c r="I13" s="1"/>
  <c r="I13" i="97" s="1"/>
  <c r="G82"/>
  <c r="H82" s="1"/>
  <c r="D12" i="87"/>
  <c r="C12" s="1"/>
  <c r="F12" i="88" s="1"/>
  <c r="I12" s="1"/>
  <c r="I12" i="97" s="1"/>
  <c r="G75"/>
  <c r="H75" s="1"/>
  <c r="D5" i="87"/>
  <c r="C5" s="1"/>
  <c r="F5" i="88" s="1"/>
  <c r="I5" s="1"/>
  <c r="I5" i="97" s="1"/>
  <c r="N79"/>
  <c r="J79"/>
  <c r="N76"/>
  <c r="J76"/>
  <c r="F34" i="88"/>
  <c r="I34" s="1"/>
  <c r="I42" i="97" s="1"/>
  <c r="E9" i="88"/>
  <c r="J99" i="97"/>
  <c r="L99"/>
  <c r="N99"/>
  <c r="H99"/>
  <c r="F99"/>
  <c r="L96"/>
  <c r="J96"/>
  <c r="N96"/>
  <c r="H96"/>
  <c r="F96"/>
  <c r="L94"/>
  <c r="J94"/>
  <c r="N94"/>
  <c r="H94"/>
  <c r="F94"/>
  <c r="D94"/>
  <c r="N101"/>
  <c r="J101"/>
  <c r="L101"/>
  <c r="H101"/>
  <c r="F101"/>
  <c r="N98"/>
  <c r="H98"/>
  <c r="L98"/>
  <c r="J98"/>
  <c r="F98"/>
  <c r="D96"/>
  <c r="N95"/>
  <c r="L95"/>
  <c r="J95"/>
  <c r="H95"/>
  <c r="F95"/>
  <c r="L100"/>
  <c r="N100"/>
  <c r="J100"/>
  <c r="H100"/>
  <c r="F100"/>
  <c r="D100"/>
  <c r="L97"/>
  <c r="N97"/>
  <c r="J97"/>
  <c r="H97"/>
  <c r="F97"/>
  <c r="D95"/>
  <c r="D97"/>
  <c r="J140"/>
  <c r="E141"/>
  <c r="E145" s="1"/>
  <c r="E138"/>
  <c r="C138" s="1"/>
  <c r="D138" s="1"/>
  <c r="F38" i="88"/>
  <c r="I38" s="1"/>
  <c r="I46" i="97" s="1"/>
  <c r="F31" i="88"/>
  <c r="I31" s="1"/>
  <c r="I39" i="97" s="1"/>
  <c r="E37" i="88"/>
  <c r="F45" i="97" s="1"/>
  <c r="G106"/>
  <c r="F39" i="88"/>
  <c r="I39" s="1"/>
  <c r="I47" i="97" s="1"/>
  <c r="E135"/>
  <c r="C135" s="1"/>
  <c r="D135" s="1"/>
  <c r="D40" i="88"/>
  <c r="E48" i="97" s="1"/>
  <c r="E52" s="1"/>
  <c r="F40" i="88"/>
  <c r="E139" i="97"/>
  <c r="F139" s="1"/>
  <c r="G78"/>
  <c r="I145"/>
  <c r="I146"/>
  <c r="J138"/>
  <c r="E132"/>
  <c r="H132"/>
  <c r="K146"/>
  <c r="K145"/>
  <c r="E116"/>
  <c r="H116"/>
  <c r="G126"/>
  <c r="G127"/>
  <c r="E122"/>
  <c r="J75"/>
  <c r="B22" i="90"/>
  <c r="B94" s="1"/>
  <c r="B140" s="1"/>
  <c r="H29" i="97"/>
  <c r="H24" i="88"/>
  <c r="F28" i="97"/>
  <c r="H33" i="88"/>
  <c r="F41" i="97"/>
  <c r="H49" i="88"/>
  <c r="F61" i="97"/>
  <c r="J80"/>
  <c r="L138"/>
  <c r="J132"/>
  <c r="H18" i="88"/>
  <c r="F22" i="97"/>
  <c r="G81"/>
  <c r="H21" i="88"/>
  <c r="F25" i="97"/>
  <c r="G80"/>
  <c r="G76"/>
  <c r="E35"/>
  <c r="E34"/>
  <c r="M105"/>
  <c r="G105"/>
  <c r="E117"/>
  <c r="H117"/>
  <c r="E120"/>
  <c r="H120"/>
  <c r="L113"/>
  <c r="K127"/>
  <c r="E113"/>
  <c r="H119"/>
  <c r="E119"/>
  <c r="M104"/>
  <c r="G104"/>
  <c r="J118"/>
  <c r="I126"/>
  <c r="B16" i="92"/>
  <c r="B88" s="1"/>
  <c r="B134" s="1"/>
  <c r="H57" i="97"/>
  <c r="E79"/>
  <c r="H35" i="88"/>
  <c r="H31"/>
  <c r="H34"/>
  <c r="F42" i="97"/>
  <c r="H20" i="88"/>
  <c r="F24" i="97"/>
  <c r="G84"/>
  <c r="K75"/>
  <c r="H26" i="88"/>
  <c r="B23" i="90" s="1"/>
  <c r="B95" s="1"/>
  <c r="B141" s="1"/>
  <c r="F30" i="97"/>
  <c r="B20" i="90"/>
  <c r="B92" s="1"/>
  <c r="B138" s="1"/>
  <c r="H27" i="97"/>
  <c r="I88"/>
  <c r="I89"/>
  <c r="B16" i="90"/>
  <c r="B88" s="1"/>
  <c r="B134" s="1"/>
  <c r="H23" i="97"/>
  <c r="K88"/>
  <c r="B183" i="90"/>
  <c r="C137"/>
  <c r="B229"/>
  <c r="E134" i="97"/>
  <c r="H134"/>
  <c r="E136"/>
  <c r="E118"/>
  <c r="B83"/>
  <c r="D13"/>
  <c r="I27" i="88"/>
  <c r="I31" i="97" s="1"/>
  <c r="E44" i="88"/>
  <c r="F44"/>
  <c r="I44" s="1"/>
  <c r="I56" i="97" s="1"/>
  <c r="F48" i="88"/>
  <c r="I48" s="1"/>
  <c r="I60" i="97" s="1"/>
  <c r="E48" i="88"/>
  <c r="E51"/>
  <c r="F47"/>
  <c r="I47" s="1"/>
  <c r="I59" i="97" s="1"/>
  <c r="E47" i="88"/>
  <c r="F53"/>
  <c r="E53"/>
  <c r="F65" i="97" s="1"/>
  <c r="F46" i="88"/>
  <c r="I46" s="1"/>
  <c r="I58" i="97" s="1"/>
  <c r="E46" i="88"/>
  <c r="G182" i="76"/>
  <c r="E51" s="1"/>
  <c r="G183"/>
  <c r="E52" s="1"/>
  <c r="D326" i="91"/>
  <c r="M325"/>
  <c r="I240" i="56"/>
  <c r="F30" s="1"/>
  <c r="I248"/>
  <c r="F38" s="1"/>
  <c r="I256"/>
  <c r="F46" s="1"/>
  <c r="B252"/>
  <c r="I234"/>
  <c r="B239"/>
  <c r="I232"/>
  <c r="I235"/>
  <c r="F25" s="1"/>
  <c r="I243"/>
  <c r="F33" s="1"/>
  <c r="I251"/>
  <c r="F41" s="1"/>
  <c r="B237"/>
  <c r="B246"/>
  <c r="B243"/>
  <c r="B253"/>
  <c r="I237"/>
  <c r="F27" s="1"/>
  <c r="I245"/>
  <c r="F35" s="1"/>
  <c r="I253"/>
  <c r="F43" s="1"/>
  <c r="B249"/>
  <c r="I226"/>
  <c r="B247"/>
  <c r="I225"/>
  <c r="I242"/>
  <c r="F32" s="1"/>
  <c r="I250"/>
  <c r="F40" s="1"/>
  <c r="I227"/>
  <c r="B235"/>
  <c r="B254"/>
  <c r="B244"/>
  <c r="I236"/>
  <c r="F26" s="1"/>
  <c r="I244"/>
  <c r="F34" s="1"/>
  <c r="I252"/>
  <c r="F42" s="1"/>
  <c r="I231"/>
  <c r="B241"/>
  <c r="B250"/>
  <c r="B238"/>
  <c r="B248"/>
  <c r="I239"/>
  <c r="F29" s="1"/>
  <c r="I247"/>
  <c r="F37" s="1"/>
  <c r="I255"/>
  <c r="F45" s="1"/>
  <c r="B255"/>
  <c r="I233"/>
  <c r="B256"/>
  <c r="I228"/>
  <c r="I241"/>
  <c r="F31" s="1"/>
  <c r="I249"/>
  <c r="F39" s="1"/>
  <c r="B236"/>
  <c r="B242"/>
  <c r="I229"/>
  <c r="B240"/>
  <c r="I238"/>
  <c r="F28" s="1"/>
  <c r="I246"/>
  <c r="F36" s="1"/>
  <c r="I254"/>
  <c r="F44" s="1"/>
  <c r="B245"/>
  <c r="I230"/>
  <c r="B251"/>
  <c r="C321"/>
  <c r="AC227" i="40"/>
  <c r="AC228"/>
  <c r="AC229" s="1"/>
  <c r="V227"/>
  <c r="V228"/>
  <c r="V229" s="1"/>
  <c r="C13"/>
  <c r="K87"/>
  <c r="J87"/>
  <c r="K90"/>
  <c r="J90"/>
  <c r="C16"/>
  <c r="C10"/>
  <c r="K84"/>
  <c r="J84"/>
  <c r="J96"/>
  <c r="K96"/>
  <c r="C22"/>
  <c r="K83"/>
  <c r="J83"/>
  <c r="C9"/>
  <c r="J97"/>
  <c r="C23"/>
  <c r="K97"/>
  <c r="W174" i="57"/>
  <c r="V177" s="1"/>
  <c r="W173"/>
  <c r="V176" s="1"/>
  <c r="CA174"/>
  <c r="BZ177" s="1"/>
  <c r="CA173"/>
  <c r="BZ176" s="1"/>
  <c r="AE329" i="53"/>
  <c r="AK282"/>
  <c r="AA169" i="50"/>
  <c r="M169"/>
  <c r="C169"/>
  <c r="AH169"/>
  <c r="AO169"/>
  <c r="BC169"/>
  <c r="BJ169"/>
  <c r="AV169"/>
  <c r="T169"/>
  <c r="BQ169"/>
  <c r="G181" i="78"/>
  <c r="E50" s="1"/>
  <c r="G180"/>
  <c r="E49" s="1"/>
  <c r="A230" i="91"/>
  <c r="A276" s="1"/>
  <c r="A322" s="1"/>
  <c r="A184"/>
  <c r="AR173" i="74"/>
  <c r="AQ176" s="1"/>
  <c r="AR174"/>
  <c r="AQ177" s="1"/>
  <c r="A229" i="64"/>
  <c r="A275" s="1"/>
  <c r="A321" s="1"/>
  <c r="A183"/>
  <c r="AE229" i="56"/>
  <c r="AF229" s="1"/>
  <c r="AE231"/>
  <c r="AF231" s="1"/>
  <c r="AE228"/>
  <c r="AF228" s="1"/>
  <c r="AE227"/>
  <c r="AF227" s="1"/>
  <c r="AE233"/>
  <c r="AF233" s="1"/>
  <c r="AE230"/>
  <c r="AF230" s="1"/>
  <c r="AE232"/>
  <c r="AF232" s="1"/>
  <c r="AE234"/>
  <c r="AF234" s="1"/>
  <c r="AE226"/>
  <c r="AF226" s="1"/>
  <c r="AE225"/>
  <c r="C177" i="50"/>
  <c r="M177"/>
  <c r="T177"/>
  <c r="BJ177"/>
  <c r="AH177"/>
  <c r="BC177"/>
  <c r="BQ177"/>
  <c r="AA177"/>
  <c r="AO177"/>
  <c r="AV177"/>
  <c r="A227" i="82"/>
  <c r="A273" s="1"/>
  <c r="A319" s="1"/>
  <c r="A181"/>
  <c r="AJ309" i="91"/>
  <c r="E333"/>
  <c r="AB280" i="76"/>
  <c r="AC280" s="1"/>
  <c r="AB279"/>
  <c r="AC279" s="1"/>
  <c r="AB278"/>
  <c r="AC278" s="1"/>
  <c r="AB272"/>
  <c r="AB275"/>
  <c r="AC275" s="1"/>
  <c r="AB273"/>
  <c r="AC273" s="1"/>
  <c r="AB277"/>
  <c r="AC277" s="1"/>
  <c r="AB276"/>
  <c r="AC276" s="1"/>
  <c r="AB274"/>
  <c r="AC274" s="1"/>
  <c r="W317" i="81"/>
  <c r="U318" s="1"/>
  <c r="G330" s="1"/>
  <c r="V305"/>
  <c r="U317" s="1"/>
  <c r="F330" s="1"/>
  <c r="D186" i="94"/>
  <c r="O185"/>
  <c r="AV233" i="74"/>
  <c r="AV230"/>
  <c r="AV226"/>
  <c r="AV227"/>
  <c r="AV229"/>
  <c r="AV232"/>
  <c r="BE218"/>
  <c r="AV225"/>
  <c r="AV231"/>
  <c r="F242"/>
  <c r="AV228"/>
  <c r="AB324" i="64"/>
  <c r="N324"/>
  <c r="AZ324"/>
  <c r="AN324"/>
  <c r="AH324"/>
  <c r="V324"/>
  <c r="C324"/>
  <c r="AT324"/>
  <c r="P324"/>
  <c r="D187" i="81"/>
  <c r="AQ219" i="56"/>
  <c r="AQ220"/>
  <c r="AQ221" s="1"/>
  <c r="B147" i="40"/>
  <c r="I132"/>
  <c r="I164"/>
  <c r="D42" s="1"/>
  <c r="B151"/>
  <c r="I157"/>
  <c r="D35" s="1"/>
  <c r="B157"/>
  <c r="I148"/>
  <c r="D26" s="1"/>
  <c r="I128"/>
  <c r="I145"/>
  <c r="B158"/>
  <c r="B148"/>
  <c r="B164"/>
  <c r="I139"/>
  <c r="I130"/>
  <c r="I144"/>
  <c r="I170"/>
  <c r="D48" s="1"/>
  <c r="B162"/>
  <c r="I161"/>
  <c r="D39" s="1"/>
  <c r="I147"/>
  <c r="D25" s="1"/>
  <c r="B166"/>
  <c r="I149"/>
  <c r="D27" s="1"/>
  <c r="B163"/>
  <c r="B156"/>
  <c r="I138"/>
  <c r="I167"/>
  <c r="D45" s="1"/>
  <c r="B152"/>
  <c r="I159"/>
  <c r="D37" s="1"/>
  <c r="B167"/>
  <c r="B155"/>
  <c r="I160"/>
  <c r="D38" s="1"/>
  <c r="I152"/>
  <c r="D30" s="1"/>
  <c r="B154"/>
  <c r="I133"/>
  <c r="I127"/>
  <c r="I158"/>
  <c r="D36" s="1"/>
  <c r="I156"/>
  <c r="D34" s="1"/>
  <c r="B168"/>
  <c r="B165"/>
  <c r="I140"/>
  <c r="B153"/>
  <c r="I163"/>
  <c r="D41" s="1"/>
  <c r="I146"/>
  <c r="I131"/>
  <c r="I143"/>
  <c r="I153"/>
  <c r="D31" s="1"/>
  <c r="I150"/>
  <c r="D28" s="1"/>
  <c r="B170"/>
  <c r="I169"/>
  <c r="D47" s="1"/>
  <c r="B169"/>
  <c r="I141"/>
  <c r="I126"/>
  <c r="I166"/>
  <c r="D44" s="1"/>
  <c r="I162"/>
  <c r="D40" s="1"/>
  <c r="B149"/>
  <c r="I135"/>
  <c r="B161"/>
  <c r="I129"/>
  <c r="I136"/>
  <c r="I151"/>
  <c r="D29" s="1"/>
  <c r="I168"/>
  <c r="D46" s="1"/>
  <c r="I134"/>
  <c r="I142"/>
  <c r="I155"/>
  <c r="D33" s="1"/>
  <c r="I154"/>
  <c r="D32" s="1"/>
  <c r="B160"/>
  <c r="I165"/>
  <c r="D43" s="1"/>
  <c r="I137"/>
  <c r="B159"/>
  <c r="B150"/>
  <c r="P179"/>
  <c r="O182" s="1"/>
  <c r="P180"/>
  <c r="O183" s="1"/>
  <c r="AD180"/>
  <c r="AC183" s="1"/>
  <c r="AD179"/>
  <c r="AC182" s="1"/>
  <c r="B326"/>
  <c r="C278"/>
  <c r="C306" i="50"/>
  <c r="C186"/>
  <c r="AA186"/>
  <c r="M186"/>
  <c r="T186"/>
  <c r="BC186"/>
  <c r="AH186"/>
  <c r="AO186"/>
  <c r="BQ186"/>
  <c r="AV186"/>
  <c r="BJ186"/>
  <c r="I150" i="54"/>
  <c r="D32" s="1"/>
  <c r="B149"/>
  <c r="B156"/>
  <c r="I161"/>
  <c r="D43" s="1"/>
  <c r="B163"/>
  <c r="B154"/>
  <c r="I159"/>
  <c r="D41" s="1"/>
  <c r="I153"/>
  <c r="D35" s="1"/>
  <c r="I154"/>
  <c r="D36" s="1"/>
  <c r="I160"/>
  <c r="D42" s="1"/>
  <c r="B160"/>
  <c r="I141"/>
  <c r="B159"/>
  <c r="I138"/>
  <c r="I149"/>
  <c r="D31" s="1"/>
  <c r="I156"/>
  <c r="D38" s="1"/>
  <c r="B148"/>
  <c r="B155"/>
  <c r="B146"/>
  <c r="B161"/>
  <c r="B152"/>
  <c r="B151"/>
  <c r="I152"/>
  <c r="D34" s="1"/>
  <c r="O30" s="1"/>
  <c r="I158"/>
  <c r="D40" s="1"/>
  <c r="I140"/>
  <c r="I163"/>
  <c r="D45" s="1"/>
  <c r="B147"/>
  <c r="I155"/>
  <c r="D37" s="1"/>
  <c r="I145"/>
  <c r="D27" s="1"/>
  <c r="I146"/>
  <c r="D28" s="1"/>
  <c r="I162"/>
  <c r="D44" s="1"/>
  <c r="O32" s="1"/>
  <c r="B153"/>
  <c r="B144"/>
  <c r="I151"/>
  <c r="D33" s="1"/>
  <c r="B143"/>
  <c r="B150"/>
  <c r="I157"/>
  <c r="D39" s="1"/>
  <c r="O31" s="1"/>
  <c r="B157"/>
  <c r="I164"/>
  <c r="D46" s="1"/>
  <c r="B164"/>
  <c r="I148"/>
  <c r="D30" s="1"/>
  <c r="B162"/>
  <c r="B145"/>
  <c r="I139"/>
  <c r="I142"/>
  <c r="I144"/>
  <c r="D26" s="1"/>
  <c r="I143"/>
  <c r="D25" s="1"/>
  <c r="I147"/>
  <c r="D29" s="1"/>
  <c r="O29" s="1"/>
  <c r="B158"/>
  <c r="P173" i="53"/>
  <c r="O176" s="1"/>
  <c r="P174"/>
  <c r="O177" s="1"/>
  <c r="G174"/>
  <c r="F177" s="1"/>
  <c r="G173"/>
  <c r="F176" s="1"/>
  <c r="C13" i="50"/>
  <c r="J85"/>
  <c r="K85"/>
  <c r="C17"/>
  <c r="J89"/>
  <c r="K89"/>
  <c r="C21"/>
  <c r="J93"/>
  <c r="K93"/>
  <c r="C10"/>
  <c r="J82"/>
  <c r="K82"/>
  <c r="C19"/>
  <c r="J91"/>
  <c r="K91"/>
  <c r="C7"/>
  <c r="J79"/>
  <c r="K79"/>
  <c r="A136" i="75"/>
  <c r="A91"/>
  <c r="AP263" i="90"/>
  <c r="E288"/>
  <c r="E50" i="88"/>
  <c r="F50"/>
  <c r="AP263" i="64"/>
  <c r="AH280"/>
  <c r="AH275"/>
  <c r="E288"/>
  <c r="AH277"/>
  <c r="AH272"/>
  <c r="AH274"/>
  <c r="AH278"/>
  <c r="G133" i="84"/>
  <c r="D49" s="1"/>
  <c r="G134"/>
  <c r="D50" s="1"/>
  <c r="AE184" i="83"/>
  <c r="AF184" s="1"/>
  <c r="AE183"/>
  <c r="AF183" s="1"/>
  <c r="AE182"/>
  <c r="AE185"/>
  <c r="AF185" s="1"/>
  <c r="AE188"/>
  <c r="AF188" s="1"/>
  <c r="AE187"/>
  <c r="AF187" s="1"/>
  <c r="AE186"/>
  <c r="AF186" s="1"/>
  <c r="D24" i="81"/>
  <c r="I24" s="1"/>
  <c r="J142"/>
  <c r="K142"/>
  <c r="T229" i="50"/>
  <c r="B275"/>
  <c r="M229"/>
  <c r="C229"/>
  <c r="AA229"/>
  <c r="AH229"/>
  <c r="AO229"/>
  <c r="B317" i="53"/>
  <c r="C271"/>
  <c r="AA264"/>
  <c r="O264"/>
  <c r="AM264"/>
  <c r="BK264"/>
  <c r="AG264"/>
  <c r="AY264"/>
  <c r="BE264"/>
  <c r="AS264"/>
  <c r="U264"/>
  <c r="F264"/>
  <c r="N282" s="1"/>
  <c r="E193" i="56"/>
  <c r="AJ172"/>
  <c r="AA179"/>
  <c r="AA183"/>
  <c r="AA185"/>
  <c r="AA184"/>
  <c r="AA182"/>
  <c r="AA180"/>
  <c r="AA187"/>
  <c r="AA186"/>
  <c r="AA188"/>
  <c r="AA181"/>
  <c r="M322" i="92"/>
  <c r="D323"/>
  <c r="AH187" i="40"/>
  <c r="I150" i="81"/>
  <c r="D32" s="1"/>
  <c r="I32" s="1"/>
  <c r="B148"/>
  <c r="B155"/>
  <c r="B149"/>
  <c r="B144"/>
  <c r="B151"/>
  <c r="B145"/>
  <c r="B156"/>
  <c r="B147"/>
  <c r="B154"/>
  <c r="I147"/>
  <c r="D29" s="1"/>
  <c r="I29" s="1"/>
  <c r="B143"/>
  <c r="AH241" i="40"/>
  <c r="AH191"/>
  <c r="AL228" i="84"/>
  <c r="AM228" s="1"/>
  <c r="AL226"/>
  <c r="AM226" s="1"/>
  <c r="AL231"/>
  <c r="AM231" s="1"/>
  <c r="AE231"/>
  <c r="AF231" s="1"/>
  <c r="AE230"/>
  <c r="AF230" s="1"/>
  <c r="F52" i="88"/>
  <c r="I52" s="1"/>
  <c r="I64" i="97" s="1"/>
  <c r="E52" i="88"/>
  <c r="AL185" i="74"/>
  <c r="AM185" s="1"/>
  <c r="AL181"/>
  <c r="AM181" s="1"/>
  <c r="AL179"/>
  <c r="AL183"/>
  <c r="AM183" s="1"/>
  <c r="AL187"/>
  <c r="AM187" s="1"/>
  <c r="AL188"/>
  <c r="AM188" s="1"/>
  <c r="AL180"/>
  <c r="AM180" s="1"/>
  <c r="AL182"/>
  <c r="AM182" s="1"/>
  <c r="AL184"/>
  <c r="AM184" s="1"/>
  <c r="AL186"/>
  <c r="AM186" s="1"/>
  <c r="G180" i="76"/>
  <c r="E49" s="1"/>
  <c r="G181"/>
  <c r="E50" s="1"/>
  <c r="T282" i="56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U263"/>
  <c r="U309"/>
  <c r="F268"/>
  <c r="F267"/>
  <c r="F269" s="1"/>
  <c r="A83" i="40"/>
  <c r="A130"/>
  <c r="C101" i="57"/>
  <c r="B100"/>
  <c r="I100"/>
  <c r="C28" s="1"/>
  <c r="G227" i="40"/>
  <c r="G228"/>
  <c r="G229" s="1"/>
  <c r="J89"/>
  <c r="K89"/>
  <c r="C15"/>
  <c r="C8"/>
  <c r="K82"/>
  <c r="J82"/>
  <c r="J85"/>
  <c r="C11"/>
  <c r="K85"/>
  <c r="J88"/>
  <c r="K88"/>
  <c r="C14"/>
  <c r="J98"/>
  <c r="C24"/>
  <c r="K98"/>
  <c r="K78"/>
  <c r="I77"/>
  <c r="F83" s="1"/>
  <c r="C50" s="1"/>
  <c r="J78"/>
  <c r="C4"/>
  <c r="C6"/>
  <c r="J80"/>
  <c r="K80"/>
  <c r="J94"/>
  <c r="K94"/>
  <c r="C20"/>
  <c r="C19"/>
  <c r="K93"/>
  <c r="J93"/>
  <c r="CO173" i="57"/>
  <c r="CN176" s="1"/>
  <c r="CO174"/>
  <c r="CN177" s="1"/>
  <c r="CH173"/>
  <c r="CG176" s="1"/>
  <c r="CH174"/>
  <c r="CG177" s="1"/>
  <c r="AQ218" i="77"/>
  <c r="F240"/>
  <c r="AH234"/>
  <c r="AH230"/>
  <c r="AH231"/>
  <c r="AH232"/>
  <c r="AH229"/>
  <c r="AH228"/>
  <c r="AH233"/>
  <c r="AH225"/>
  <c r="M182" i="50"/>
  <c r="C182"/>
  <c r="AA182"/>
  <c r="T182"/>
  <c r="BJ182"/>
  <c r="BQ182"/>
  <c r="AH182"/>
  <c r="AV182"/>
  <c r="AO182"/>
  <c r="BC182"/>
  <c r="AJ218" i="75"/>
  <c r="F239"/>
  <c r="AA226"/>
  <c r="AA231"/>
  <c r="AA233"/>
  <c r="AA225"/>
  <c r="AA227"/>
  <c r="AA228"/>
  <c r="AA229"/>
  <c r="AA230"/>
  <c r="AA232"/>
  <c r="V319" i="83"/>
  <c r="W319" s="1"/>
  <c r="V322"/>
  <c r="W322" s="1"/>
  <c r="V320"/>
  <c r="W320" s="1"/>
  <c r="V318"/>
  <c r="W318" s="1"/>
  <c r="V321"/>
  <c r="W321" s="1"/>
  <c r="V325"/>
  <c r="W325" s="1"/>
  <c r="V326"/>
  <c r="W326" s="1"/>
  <c r="V323"/>
  <c r="W323" s="1"/>
  <c r="V324"/>
  <c r="W324" s="1"/>
  <c r="V317"/>
  <c r="G183" i="78"/>
  <c r="E52" s="1"/>
  <c r="G182"/>
  <c r="E51" s="1"/>
  <c r="A139" i="91"/>
  <c r="A94"/>
  <c r="BE172" i="74"/>
  <c r="AV182"/>
  <c r="AV188"/>
  <c r="AV181"/>
  <c r="AV180"/>
  <c r="AV187"/>
  <c r="E196"/>
  <c r="AV186"/>
  <c r="AV183"/>
  <c r="AV184"/>
  <c r="AV185"/>
  <c r="AV179"/>
  <c r="D235" i="54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E234"/>
  <c r="B147" i="57"/>
  <c r="B161"/>
  <c r="B146"/>
  <c r="B150"/>
  <c r="I157"/>
  <c r="D39" s="1"/>
  <c r="I156"/>
  <c r="D38" s="1"/>
  <c r="B158"/>
  <c r="I144"/>
  <c r="D26" s="1"/>
  <c r="B148"/>
  <c r="I150"/>
  <c r="D32" s="1"/>
  <c r="I153"/>
  <c r="D35" s="1"/>
  <c r="B149"/>
  <c r="B159"/>
  <c r="I141"/>
  <c r="B156"/>
  <c r="B155"/>
  <c r="B152"/>
  <c r="I147"/>
  <c r="D29" s="1"/>
  <c r="I155"/>
  <c r="D37" s="1"/>
  <c r="B162"/>
  <c r="B145"/>
  <c r="B153"/>
  <c r="I149"/>
  <c r="D31" s="1"/>
  <c r="I158"/>
  <c r="D40" s="1"/>
  <c r="I163"/>
  <c r="D45" s="1"/>
  <c r="B160"/>
  <c r="I138"/>
  <c r="I142"/>
  <c r="I146"/>
  <c r="D28" s="1"/>
  <c r="B144"/>
  <c r="I162"/>
  <c r="D44" s="1"/>
  <c r="I160"/>
  <c r="D42" s="1"/>
  <c r="B143"/>
  <c r="I164"/>
  <c r="D46" s="1"/>
  <c r="I161"/>
  <c r="D43" s="1"/>
  <c r="I145"/>
  <c r="D27" s="1"/>
  <c r="B163"/>
  <c r="B164"/>
  <c r="I140"/>
  <c r="I143"/>
  <c r="D25" s="1"/>
  <c r="I151"/>
  <c r="D33" s="1"/>
  <c r="B151"/>
  <c r="I159"/>
  <c r="D41" s="1"/>
  <c r="I139"/>
  <c r="I152"/>
  <c r="D34" s="1"/>
  <c r="I154"/>
  <c r="D36" s="1"/>
  <c r="B154"/>
  <c r="I148"/>
  <c r="D30" s="1"/>
  <c r="B157"/>
  <c r="B276" i="50"/>
  <c r="C230"/>
  <c r="M230"/>
  <c r="T230"/>
  <c r="AH230"/>
  <c r="AA230"/>
  <c r="AO230"/>
  <c r="F239" i="53"/>
  <c r="AJ218"/>
  <c r="AA231"/>
  <c r="AA234"/>
  <c r="AA230"/>
  <c r="AA232"/>
  <c r="AA228"/>
  <c r="AA233"/>
  <c r="AA229"/>
  <c r="AA227"/>
  <c r="AA226"/>
  <c r="AQ282" i="75"/>
  <c r="AK329"/>
  <c r="W173" i="77"/>
  <c r="V176" s="1"/>
  <c r="W174"/>
  <c r="V177" s="1"/>
  <c r="AJ172"/>
  <c r="E193"/>
  <c r="AA183"/>
  <c r="AA184"/>
  <c r="AA187"/>
  <c r="AA182"/>
  <c r="AA185"/>
  <c r="AA186"/>
  <c r="AA179"/>
  <c r="AA188"/>
  <c r="A91" i="82"/>
  <c r="A136"/>
  <c r="M320" i="90"/>
  <c r="D321"/>
  <c r="AH279" i="76"/>
  <c r="AI279" s="1"/>
  <c r="AH273"/>
  <c r="AI273" s="1"/>
  <c r="AH274"/>
  <c r="AI274" s="1"/>
  <c r="AH272"/>
  <c r="AH280"/>
  <c r="AI280" s="1"/>
  <c r="AH277"/>
  <c r="AI277" s="1"/>
  <c r="AH276"/>
  <c r="AI276" s="1"/>
  <c r="AH275"/>
  <c r="AI275" s="1"/>
  <c r="AH278"/>
  <c r="AI278" s="1"/>
  <c r="G183" i="85"/>
  <c r="E52" s="1"/>
  <c r="G182"/>
  <c r="E51" s="1"/>
  <c r="O231" i="94"/>
  <c r="D232"/>
  <c r="E231"/>
  <c r="AL183" i="83"/>
  <c r="AM183" s="1"/>
  <c r="AL188"/>
  <c r="AM188" s="1"/>
  <c r="AL187"/>
  <c r="AM187" s="1"/>
  <c r="AL184"/>
  <c r="AM184" s="1"/>
  <c r="AL186"/>
  <c r="AM186" s="1"/>
  <c r="AL185"/>
  <c r="AM185" s="1"/>
  <c r="AL182"/>
  <c r="AW283" i="50"/>
  <c r="AQ330"/>
  <c r="C284" i="40"/>
  <c r="B332"/>
  <c r="C274"/>
  <c r="B322"/>
  <c r="B334"/>
  <c r="BE275"/>
  <c r="BK275"/>
  <c r="AA275"/>
  <c r="C286"/>
  <c r="AY275"/>
  <c r="AM275"/>
  <c r="U275"/>
  <c r="F275"/>
  <c r="AS275"/>
  <c r="O275"/>
  <c r="AG275"/>
  <c r="AO182" i="53"/>
  <c r="AO188"/>
  <c r="AO186"/>
  <c r="AO184"/>
  <c r="AO181"/>
  <c r="E195"/>
  <c r="AX172"/>
  <c r="AO185"/>
  <c r="AO183"/>
  <c r="AO180"/>
  <c r="AO187"/>
  <c r="AE341" i="40"/>
  <c r="AK292"/>
  <c r="G179"/>
  <c r="F182" s="1"/>
  <c r="G180"/>
  <c r="F183" s="1"/>
  <c r="AA178" i="50"/>
  <c r="M178"/>
  <c r="C178"/>
  <c r="BC178"/>
  <c r="AH178"/>
  <c r="AV178"/>
  <c r="BQ178"/>
  <c r="T178"/>
  <c r="AO178"/>
  <c r="BJ178"/>
  <c r="AK173" i="53"/>
  <c r="AJ176" s="1"/>
  <c r="AK174"/>
  <c r="AJ177" s="1"/>
  <c r="W174"/>
  <c r="V177" s="1"/>
  <c r="W173"/>
  <c r="V176" s="1"/>
  <c r="J76" i="50"/>
  <c r="I75"/>
  <c r="F82" s="1"/>
  <c r="C48" s="1"/>
  <c r="C4"/>
  <c r="K76"/>
  <c r="C11"/>
  <c r="K83"/>
  <c r="J83"/>
  <c r="C5"/>
  <c r="K77"/>
  <c r="J77"/>
  <c r="C6"/>
  <c r="J78"/>
  <c r="K78"/>
  <c r="C12"/>
  <c r="J84"/>
  <c r="K84"/>
  <c r="J95"/>
  <c r="C23"/>
  <c r="K95"/>
  <c r="AD173" i="78"/>
  <c r="AC176" s="1"/>
  <c r="AD174"/>
  <c r="AC177" s="1"/>
  <c r="E194"/>
  <c r="AQ172"/>
  <c r="AH179"/>
  <c r="AH185"/>
  <c r="AH186"/>
  <c r="AH183"/>
  <c r="AH184"/>
  <c r="AH187"/>
  <c r="AH188"/>
  <c r="AH180"/>
  <c r="O229" i="91"/>
  <c r="D230"/>
  <c r="E229"/>
  <c r="I96" i="54"/>
  <c r="B97"/>
  <c r="B105"/>
  <c r="B113"/>
  <c r="I97"/>
  <c r="C25" s="1"/>
  <c r="I115"/>
  <c r="C43" s="1"/>
  <c r="B110"/>
  <c r="I118"/>
  <c r="C46" s="1"/>
  <c r="B116"/>
  <c r="B98"/>
  <c r="I104"/>
  <c r="C32" s="1"/>
  <c r="I112"/>
  <c r="C40" s="1"/>
  <c r="B103"/>
  <c r="B111"/>
  <c r="I93"/>
  <c r="I109"/>
  <c r="C37" s="1"/>
  <c r="I117"/>
  <c r="C45" s="1"/>
  <c r="I99"/>
  <c r="C27" s="1"/>
  <c r="I107"/>
  <c r="C35" s="1"/>
  <c r="I110"/>
  <c r="C38" s="1"/>
  <c r="I98"/>
  <c r="C26" s="1"/>
  <c r="B102"/>
  <c r="B108"/>
  <c r="B101"/>
  <c r="B109"/>
  <c r="B117"/>
  <c r="I101"/>
  <c r="C29" s="1"/>
  <c r="N29" s="1"/>
  <c r="I95"/>
  <c r="I94"/>
  <c r="B112"/>
  <c r="I102"/>
  <c r="C30" s="1"/>
  <c r="B100"/>
  <c r="B114"/>
  <c r="I100"/>
  <c r="C28" s="1"/>
  <c r="I108"/>
  <c r="C36" s="1"/>
  <c r="I116"/>
  <c r="C44" s="1"/>
  <c r="N32" s="1"/>
  <c r="B99"/>
  <c r="B107"/>
  <c r="B115"/>
  <c r="I105"/>
  <c r="C33" s="1"/>
  <c r="I113"/>
  <c r="C41" s="1"/>
  <c r="I92"/>
  <c r="I103"/>
  <c r="C31" s="1"/>
  <c r="I111"/>
  <c r="C39" s="1"/>
  <c r="N31" s="1"/>
  <c r="B104"/>
  <c r="I114"/>
  <c r="C42" s="1"/>
  <c r="B118"/>
  <c r="I106"/>
  <c r="C34" s="1"/>
  <c r="N30" s="1"/>
  <c r="B106"/>
  <c r="Q272" i="76"/>
  <c r="O272" s="1"/>
  <c r="G283" s="1"/>
  <c r="P259"/>
  <c r="O271" s="1"/>
  <c r="F283" s="1"/>
  <c r="BJ181" i="84"/>
  <c r="BJ187"/>
  <c r="BJ179"/>
  <c r="BJ186"/>
  <c r="BJ185"/>
  <c r="BS172"/>
  <c r="BJ183"/>
  <c r="BJ184"/>
  <c r="BJ180"/>
  <c r="BJ182"/>
  <c r="E198"/>
  <c r="BJ188"/>
  <c r="C320" i="64"/>
  <c r="AB320"/>
  <c r="N320"/>
  <c r="P320"/>
  <c r="AH320"/>
  <c r="AT320"/>
  <c r="AN320"/>
  <c r="V320"/>
  <c r="AZ320"/>
  <c r="D15" i="81"/>
  <c r="I15" s="1"/>
  <c r="I121"/>
  <c r="G132" s="1"/>
  <c r="D48" s="1"/>
  <c r="J133"/>
  <c r="K133"/>
  <c r="J136"/>
  <c r="K136"/>
  <c r="D18"/>
  <c r="I18" s="1"/>
  <c r="D19"/>
  <c r="I19" s="1"/>
  <c r="K137"/>
  <c r="J137"/>
  <c r="D23"/>
  <c r="I23" s="1"/>
  <c r="K141"/>
  <c r="J141"/>
  <c r="E197"/>
  <c r="BC188"/>
  <c r="BC179"/>
  <c r="BC181"/>
  <c r="BL172"/>
  <c r="BC182"/>
  <c r="BC187"/>
  <c r="BC183"/>
  <c r="BC184"/>
  <c r="BC185"/>
  <c r="BC186"/>
  <c r="BC180"/>
  <c r="C325" i="50"/>
  <c r="C277" i="40"/>
  <c r="B325"/>
  <c r="C289"/>
  <c r="B337"/>
  <c r="B323" i="57"/>
  <c r="C277"/>
  <c r="F265"/>
  <c r="AA265"/>
  <c r="O264"/>
  <c r="AG265"/>
  <c r="AS265"/>
  <c r="AS264"/>
  <c r="O265"/>
  <c r="BE265"/>
  <c r="U264"/>
  <c r="AG264"/>
  <c r="BK265"/>
  <c r="F264"/>
  <c r="N282" s="1"/>
  <c r="BE264"/>
  <c r="AY265"/>
  <c r="AM264"/>
  <c r="AA264"/>
  <c r="U265"/>
  <c r="AM265"/>
  <c r="BK264"/>
  <c r="AY264"/>
  <c r="B272" i="50"/>
  <c r="C226"/>
  <c r="M226"/>
  <c r="T226"/>
  <c r="AA226"/>
  <c r="AO226"/>
  <c r="AH226"/>
  <c r="AQ218" i="82"/>
  <c r="F240"/>
  <c r="AH227"/>
  <c r="AH231"/>
  <c r="AH228"/>
  <c r="AH229"/>
  <c r="AH230"/>
  <c r="AH233"/>
  <c r="AH232"/>
  <c r="AH234"/>
  <c r="AJ218" i="83"/>
  <c r="F239"/>
  <c r="AA229"/>
  <c r="AA230"/>
  <c r="AA232"/>
  <c r="AA233"/>
  <c r="AA231"/>
  <c r="AA226"/>
  <c r="AA225"/>
  <c r="AA227"/>
  <c r="AA228"/>
  <c r="AA234"/>
  <c r="D188" i="91"/>
  <c r="O187"/>
  <c r="AO218" i="90"/>
  <c r="F241"/>
  <c r="B162" i="81"/>
  <c r="I158"/>
  <c r="D40" s="1"/>
  <c r="I40" s="1"/>
  <c r="I164"/>
  <c r="D46" s="1"/>
  <c r="I46" s="1"/>
  <c r="I163"/>
  <c r="D45" s="1"/>
  <c r="I45" s="1"/>
  <c r="I155"/>
  <c r="D37" s="1"/>
  <c r="I37" s="1"/>
  <c r="I162"/>
  <c r="D44" s="1"/>
  <c r="I44" s="1"/>
  <c r="I161"/>
  <c r="D43" s="1"/>
  <c r="I43" s="1"/>
  <c r="B157"/>
  <c r="I157"/>
  <c r="D39" s="1"/>
  <c r="I39" s="1"/>
  <c r="I153"/>
  <c r="D35" s="1"/>
  <c r="I35" s="1"/>
  <c r="AH178" i="40"/>
  <c r="G127" i="50"/>
  <c r="F130" s="1"/>
  <c r="AL225" i="84"/>
  <c r="AL234"/>
  <c r="AM234" s="1"/>
  <c r="AL230"/>
  <c r="AM230" s="1"/>
  <c r="AE232"/>
  <c r="AF232" s="1"/>
  <c r="AE225"/>
  <c r="G133" i="76"/>
  <c r="D49" s="1"/>
  <c r="G134"/>
  <c r="D50" s="1"/>
  <c r="I334" i="83"/>
  <c r="H32" s="1"/>
  <c r="B338"/>
  <c r="I341"/>
  <c r="H39" s="1"/>
  <c r="B346"/>
  <c r="I339"/>
  <c r="H37" s="1"/>
  <c r="B327"/>
  <c r="I319"/>
  <c r="I343"/>
  <c r="H41" s="1"/>
  <c r="B342"/>
  <c r="I327"/>
  <c r="H25" s="1"/>
  <c r="I324"/>
  <c r="B330"/>
  <c r="I337"/>
  <c r="H35" s="1"/>
  <c r="I318"/>
  <c r="I321"/>
  <c r="B335"/>
  <c r="B347"/>
  <c r="I338"/>
  <c r="H36" s="1"/>
  <c r="I323"/>
  <c r="I325"/>
  <c r="B336"/>
  <c r="B344"/>
  <c r="I322"/>
  <c r="I344"/>
  <c r="H42" s="1"/>
  <c r="I320"/>
  <c r="I329"/>
  <c r="H27" s="1"/>
  <c r="B331"/>
  <c r="I317"/>
  <c r="I347"/>
  <c r="H45" s="1"/>
  <c r="B334"/>
  <c r="I330"/>
  <c r="H28" s="1"/>
  <c r="I336"/>
  <c r="H34" s="1"/>
  <c r="I348"/>
  <c r="H46" s="1"/>
  <c r="I335"/>
  <c r="H33" s="1"/>
  <c r="B339"/>
  <c r="B329"/>
  <c r="I328"/>
  <c r="H26" s="1"/>
  <c r="B333"/>
  <c r="B348"/>
  <c r="I326"/>
  <c r="I342"/>
  <c r="H40" s="1"/>
  <c r="I332"/>
  <c r="H30" s="1"/>
  <c r="I346"/>
  <c r="H44" s="1"/>
  <c r="B345"/>
  <c r="I331"/>
  <c r="H29" s="1"/>
  <c r="I333"/>
  <c r="H31" s="1"/>
  <c r="B332"/>
  <c r="B337"/>
  <c r="B343"/>
  <c r="B328"/>
  <c r="I345"/>
  <c r="H43" s="1"/>
  <c r="I340"/>
  <c r="H38" s="1"/>
  <c r="B340"/>
  <c r="B341"/>
  <c r="C280" i="40"/>
  <c r="B328"/>
  <c r="A225"/>
  <c r="A273" s="1"/>
  <c r="A321" s="1"/>
  <c r="A177"/>
  <c r="AH189"/>
  <c r="AQ178"/>
  <c r="AH186"/>
  <c r="AH176"/>
  <c r="AH175"/>
  <c r="E200"/>
  <c r="AH179"/>
  <c r="AH180"/>
  <c r="AH192"/>
  <c r="AH185"/>
  <c r="O227"/>
  <c r="O228"/>
  <c r="O229" s="1"/>
  <c r="K95"/>
  <c r="J95"/>
  <c r="C21"/>
  <c r="C17"/>
  <c r="K91"/>
  <c r="J91"/>
  <c r="AD174" i="57"/>
  <c r="AC177" s="1"/>
  <c r="AD173"/>
  <c r="AC176" s="1"/>
  <c r="G174"/>
  <c r="F177" s="1"/>
  <c r="G173"/>
  <c r="F176" s="1"/>
  <c r="M228" i="50"/>
  <c r="AA228"/>
  <c r="C228"/>
  <c r="T228"/>
  <c r="B274"/>
  <c r="AH228"/>
  <c r="AO228"/>
  <c r="T215"/>
  <c r="B261"/>
  <c r="AH215"/>
  <c r="M215"/>
  <c r="C215"/>
  <c r="AA215"/>
  <c r="AO215"/>
  <c r="N238"/>
  <c r="U238" s="1"/>
  <c r="AB238" s="1"/>
  <c r="AI238" s="1"/>
  <c r="AP238" s="1"/>
  <c r="AW238" s="1"/>
  <c r="BD238" s="1"/>
  <c r="BK238" s="1"/>
  <c r="BR238" s="1"/>
  <c r="BY238" s="1"/>
  <c r="CF238" s="1"/>
  <c r="CM238" s="1"/>
  <c r="CT238" s="1"/>
  <c r="DA238" s="1"/>
  <c r="AJ309" i="90"/>
  <c r="E333"/>
  <c r="E229"/>
  <c r="D230"/>
  <c r="O229"/>
  <c r="E195" i="92"/>
  <c r="AO172"/>
  <c r="E287"/>
  <c r="AJ263"/>
  <c r="I272" i="76"/>
  <c r="I276"/>
  <c r="B283"/>
  <c r="I287"/>
  <c r="G31" s="1"/>
  <c r="I285"/>
  <c r="G29" s="1"/>
  <c r="B286"/>
  <c r="B298"/>
  <c r="B295"/>
  <c r="B302"/>
  <c r="I275"/>
  <c r="I273"/>
  <c r="I282"/>
  <c r="G26" s="1"/>
  <c r="I284"/>
  <c r="G28" s="1"/>
  <c r="B284"/>
  <c r="I290"/>
  <c r="G34" s="1"/>
  <c r="B285"/>
  <c r="I289"/>
  <c r="G33" s="1"/>
  <c r="B292"/>
  <c r="I293"/>
  <c r="G37" s="1"/>
  <c r="I301"/>
  <c r="G45" s="1"/>
  <c r="I296"/>
  <c r="G40" s="1"/>
  <c r="I299"/>
  <c r="G43" s="1"/>
  <c r="I292"/>
  <c r="G36" s="1"/>
  <c r="I295"/>
  <c r="G39" s="1"/>
  <c r="I302"/>
  <c r="G46" s="1"/>
  <c r="I274"/>
  <c r="I277"/>
  <c r="I281"/>
  <c r="G25" s="1"/>
  <c r="B282"/>
  <c r="B289"/>
  <c r="B287"/>
  <c r="I291"/>
  <c r="G35" s="1"/>
  <c r="B291"/>
  <c r="I300"/>
  <c r="G44" s="1"/>
  <c r="B301"/>
  <c r="B294"/>
  <c r="I297"/>
  <c r="G41" s="1"/>
  <c r="I278"/>
  <c r="I279"/>
  <c r="I280"/>
  <c r="B281"/>
  <c r="I283"/>
  <c r="G27" s="1"/>
  <c r="B288"/>
  <c r="I286"/>
  <c r="G30" s="1"/>
  <c r="I288"/>
  <c r="G32" s="1"/>
  <c r="B290"/>
  <c r="B299"/>
  <c r="B297"/>
  <c r="I294"/>
  <c r="G38" s="1"/>
  <c r="I298"/>
  <c r="G42" s="1"/>
  <c r="B300"/>
  <c r="B293"/>
  <c r="B296"/>
  <c r="G320"/>
  <c r="H51" s="1"/>
  <c r="G321"/>
  <c r="H52" s="1"/>
  <c r="F242" i="64"/>
  <c r="AM229"/>
  <c r="AM228"/>
  <c r="AV218"/>
  <c r="AM226"/>
  <c r="AM232"/>
  <c r="AM231"/>
  <c r="AM234"/>
  <c r="AM227"/>
  <c r="F244" i="86"/>
  <c r="BJ225"/>
  <c r="BJ230"/>
  <c r="BS218"/>
  <c r="BJ229"/>
  <c r="BJ233"/>
  <c r="BJ227"/>
  <c r="BJ231"/>
  <c r="BJ228"/>
  <c r="BJ226"/>
  <c r="BJ232"/>
  <c r="G275" i="77"/>
  <c r="G52" s="1"/>
  <c r="G274"/>
  <c r="G51" s="1"/>
  <c r="AV181" i="75"/>
  <c r="AV179"/>
  <c r="BE172"/>
  <c r="E196"/>
  <c r="AV187"/>
  <c r="AV186"/>
  <c r="AV183"/>
  <c r="AV184"/>
  <c r="AV182"/>
  <c r="AV180"/>
  <c r="AV185"/>
  <c r="AE323" i="76"/>
  <c r="AE319"/>
  <c r="AE324"/>
  <c r="AE325"/>
  <c r="AE326"/>
  <c r="E332"/>
  <c r="AE322"/>
  <c r="AE320"/>
  <c r="AE321"/>
  <c r="AE318"/>
  <c r="AM309"/>
  <c r="C336" i="40"/>
  <c r="B338"/>
  <c r="C290"/>
  <c r="A142" i="57"/>
  <c r="A97"/>
  <c r="T184" i="50"/>
  <c r="M184"/>
  <c r="C184"/>
  <c r="AA184"/>
  <c r="AH184"/>
  <c r="AV184"/>
  <c r="AO184"/>
  <c r="BJ184"/>
  <c r="BC184"/>
  <c r="BQ184"/>
  <c r="F265" i="54"/>
  <c r="U264"/>
  <c r="AY265"/>
  <c r="O265"/>
  <c r="BE264"/>
  <c r="AS264"/>
  <c r="O264"/>
  <c r="AA265"/>
  <c r="AY264"/>
  <c r="U265"/>
  <c r="B323"/>
  <c r="BE265"/>
  <c r="BK264"/>
  <c r="AA264"/>
  <c r="BK265"/>
  <c r="AS265"/>
  <c r="C277"/>
  <c r="F264"/>
  <c r="N282" s="1"/>
  <c r="AG265"/>
  <c r="AM264"/>
  <c r="AM265"/>
  <c r="AG264"/>
  <c r="AE282" i="86"/>
  <c r="Y329"/>
  <c r="O229" i="92"/>
  <c r="E229"/>
  <c r="D230"/>
  <c r="C20" i="67"/>
  <c r="B17" i="66"/>
  <c r="B20" i="67" s="1"/>
  <c r="F244" i="79"/>
  <c r="BS218"/>
  <c r="BJ232"/>
  <c r="BJ233"/>
  <c r="BJ231"/>
  <c r="W180" i="40"/>
  <c r="V183" s="1"/>
  <c r="W179"/>
  <c r="V182" s="1"/>
  <c r="M232" i="50"/>
  <c r="AA232"/>
  <c r="T232"/>
  <c r="C232"/>
  <c r="B278"/>
  <c r="AH232"/>
  <c r="AO232"/>
  <c r="C179"/>
  <c r="M179"/>
  <c r="T179"/>
  <c r="AA179"/>
  <c r="AH179"/>
  <c r="BC179"/>
  <c r="BJ179"/>
  <c r="AV179"/>
  <c r="BQ179"/>
  <c r="AO179"/>
  <c r="AD173" i="53"/>
  <c r="AC176" s="1"/>
  <c r="AD174"/>
  <c r="AC177" s="1"/>
  <c r="AA233" i="57"/>
  <c r="F239"/>
  <c r="AA230"/>
  <c r="AJ218"/>
  <c r="AA234"/>
  <c r="AA232"/>
  <c r="C16" i="50"/>
  <c r="J88"/>
  <c r="K88"/>
  <c r="C9"/>
  <c r="K81"/>
  <c r="J81"/>
  <c r="J92"/>
  <c r="C20"/>
  <c r="K92"/>
  <c r="M279" i="92"/>
  <c r="D280"/>
  <c r="C113" i="79"/>
  <c r="B112"/>
  <c r="I112"/>
  <c r="C40" s="1"/>
  <c r="AV230" i="76"/>
  <c r="AV232"/>
  <c r="AV226"/>
  <c r="AV228"/>
  <c r="AV229"/>
  <c r="AV227"/>
  <c r="BE218"/>
  <c r="F242"/>
  <c r="AV231"/>
  <c r="AV233"/>
  <c r="AV234"/>
  <c r="BF173" i="84"/>
  <c r="BE176" s="1"/>
  <c r="BF174"/>
  <c r="BE177" s="1"/>
  <c r="K138" i="81"/>
  <c r="J138"/>
  <c r="D20"/>
  <c r="I20" s="1"/>
  <c r="J135"/>
  <c r="K135"/>
  <c r="D17"/>
  <c r="I17" s="1"/>
  <c r="A193" i="53"/>
  <c r="A239"/>
  <c r="A285" s="1"/>
  <c r="A331" s="1"/>
  <c r="G219" i="57"/>
  <c r="G220"/>
  <c r="G221" s="1"/>
  <c r="W173" i="56"/>
  <c r="V176" s="1"/>
  <c r="W174"/>
  <c r="V177" s="1"/>
  <c r="F36" i="88"/>
  <c r="I36" s="1"/>
  <c r="I44" i="97" s="1"/>
  <c r="E36" i="88"/>
  <c r="A137" i="92"/>
  <c r="A92"/>
  <c r="E32" i="88"/>
  <c r="F32"/>
  <c r="I32" s="1"/>
  <c r="I40" i="97" s="1"/>
  <c r="F240" i="94"/>
  <c r="AH218"/>
  <c r="AH190" i="40"/>
  <c r="AH188"/>
  <c r="AH193"/>
  <c r="AH183"/>
  <c r="B150" i="81"/>
  <c r="B153"/>
  <c r="I154"/>
  <c r="D36" s="1"/>
  <c r="I36" s="1"/>
  <c r="B146"/>
  <c r="I143"/>
  <c r="D25" s="1"/>
  <c r="I25" s="1"/>
  <c r="I146"/>
  <c r="D28" s="1"/>
  <c r="I28" s="1"/>
  <c r="I159"/>
  <c r="D41" s="1"/>
  <c r="I41" s="1"/>
  <c r="I148"/>
  <c r="D30" s="1"/>
  <c r="I30" s="1"/>
  <c r="I149"/>
  <c r="D31" s="1"/>
  <c r="I31" s="1"/>
  <c r="I152"/>
  <c r="D34" s="1"/>
  <c r="I34" s="1"/>
  <c r="I156"/>
  <c r="D38" s="1"/>
  <c r="I38" s="1"/>
  <c r="I145"/>
  <c r="D27" s="1"/>
  <c r="I27" s="1"/>
  <c r="AH184" i="40"/>
  <c r="AH177"/>
  <c r="AL233" i="84"/>
  <c r="AM233" s="1"/>
  <c r="AL232"/>
  <c r="AM232" s="1"/>
  <c r="AE226"/>
  <c r="AF226" s="1"/>
  <c r="AE228"/>
  <c r="AF228" s="1"/>
  <c r="AE234"/>
  <c r="AF234" s="1"/>
  <c r="G135" i="76"/>
  <c r="D51" s="1"/>
  <c r="G136"/>
  <c r="D52" s="1"/>
  <c r="M276" i="94"/>
  <c r="D277"/>
  <c r="AB324" i="83"/>
  <c r="AC324" s="1"/>
  <c r="AB321"/>
  <c r="AC321" s="1"/>
  <c r="AB326"/>
  <c r="AC326" s="1"/>
  <c r="AB325"/>
  <c r="AC325" s="1"/>
  <c r="AB317"/>
  <c r="AB318"/>
  <c r="AC318" s="1"/>
  <c r="AB319"/>
  <c r="AC319" s="1"/>
  <c r="AB320"/>
  <c r="AC320" s="1"/>
  <c r="AB323"/>
  <c r="AC323" s="1"/>
  <c r="AB322"/>
  <c r="AC322" s="1"/>
  <c r="AV172" i="94"/>
  <c r="E196"/>
  <c r="BC180" i="86"/>
  <c r="BC186"/>
  <c r="BC179"/>
  <c r="E197"/>
  <c r="BC184"/>
  <c r="BL172"/>
  <c r="BC183"/>
  <c r="BC182"/>
  <c r="BC181"/>
  <c r="BC187"/>
  <c r="BC185"/>
  <c r="O309" i="56"/>
  <c r="O263"/>
  <c r="C283" i="40"/>
  <c r="B331"/>
  <c r="B318"/>
  <c r="O274"/>
  <c r="F274"/>
  <c r="N292" s="1"/>
  <c r="U274"/>
  <c r="AM274"/>
  <c r="C270"/>
  <c r="BE274"/>
  <c r="AG274"/>
  <c r="AA274"/>
  <c r="BK274"/>
  <c r="AY274"/>
  <c r="AS274"/>
  <c r="J81"/>
  <c r="C7"/>
  <c r="K81"/>
  <c r="K79"/>
  <c r="C5"/>
  <c r="J79"/>
  <c r="C18"/>
  <c r="J92"/>
  <c r="K92"/>
  <c r="J86"/>
  <c r="C12"/>
  <c r="K86"/>
  <c r="AK173" i="57"/>
  <c r="AJ176" s="1"/>
  <c r="AK174"/>
  <c r="AJ177" s="1"/>
  <c r="P173"/>
  <c r="O176" s="1"/>
  <c r="P174"/>
  <c r="O177" s="1"/>
  <c r="C19" i="67"/>
  <c r="B16" i="66"/>
  <c r="B19" i="67" s="1"/>
  <c r="E196" i="64"/>
  <c r="AM180"/>
  <c r="AM184"/>
  <c r="AM185"/>
  <c r="AV172"/>
  <c r="AM188"/>
  <c r="AM183"/>
  <c r="AM186"/>
  <c r="AM187"/>
  <c r="AM182"/>
  <c r="G319" i="76"/>
  <c r="H50" s="1"/>
  <c r="G318"/>
  <c r="H49" s="1"/>
  <c r="AZ326" i="64"/>
  <c r="V326"/>
  <c r="AN326"/>
  <c r="AT326"/>
  <c r="N326"/>
  <c r="AH326"/>
  <c r="C326"/>
  <c r="P326"/>
  <c r="AB326"/>
  <c r="G272" i="77"/>
  <c r="G49" s="1"/>
  <c r="G273"/>
  <c r="G50" s="1"/>
  <c r="AA311" i="76"/>
  <c r="AA314" s="1"/>
  <c r="AA312"/>
  <c r="AA315" s="1"/>
  <c r="A138" i="64"/>
  <c r="A93"/>
  <c r="AH329"/>
  <c r="AN282"/>
  <c r="C287" i="40"/>
  <c r="B335"/>
  <c r="C279"/>
  <c r="B327"/>
  <c r="AE187" i="54"/>
  <c r="AF187" s="1"/>
  <c r="AE188"/>
  <c r="AF188" s="1"/>
  <c r="AE184"/>
  <c r="AE186"/>
  <c r="AF186" s="1"/>
  <c r="AE185"/>
  <c r="AF185" s="1"/>
  <c r="A233" i="57"/>
  <c r="A279" s="1"/>
  <c r="A325" s="1"/>
  <c r="A187"/>
  <c r="M223" i="50"/>
  <c r="AA223"/>
  <c r="B269"/>
  <c r="T223"/>
  <c r="C223"/>
  <c r="AO223"/>
  <c r="AH223"/>
  <c r="AO172" i="90"/>
  <c r="E195"/>
  <c r="AV187" i="79"/>
  <c r="E196"/>
  <c r="AV186"/>
  <c r="AV185"/>
  <c r="BE172"/>
  <c r="G181" i="85"/>
  <c r="E50" s="1"/>
  <c r="G180"/>
  <c r="E49" s="1"/>
  <c r="C104" i="83"/>
  <c r="I103"/>
  <c r="C31" s="1"/>
  <c r="B103"/>
  <c r="E289" i="94"/>
  <c r="AV263"/>
  <c r="AH325" i="83"/>
  <c r="AI325" s="1"/>
  <c r="AH322"/>
  <c r="AI322" s="1"/>
  <c r="AH319"/>
  <c r="AI319" s="1"/>
  <c r="AH317"/>
  <c r="AH324"/>
  <c r="AI324" s="1"/>
  <c r="AH320"/>
  <c r="AI320" s="1"/>
  <c r="AH326"/>
  <c r="AI326" s="1"/>
  <c r="AH321"/>
  <c r="AI321" s="1"/>
  <c r="AH323"/>
  <c r="AI323" s="1"/>
  <c r="AH318"/>
  <c r="AI318" s="1"/>
  <c r="BS218" i="80"/>
  <c r="F244"/>
  <c r="BJ231"/>
  <c r="BJ230"/>
  <c r="BJ233"/>
  <c r="BJ229"/>
  <c r="BJ232"/>
  <c r="BJ227"/>
  <c r="BJ225"/>
  <c r="BJ226"/>
  <c r="BJ228"/>
  <c r="V318" i="76"/>
  <c r="V322"/>
  <c r="W322" s="1"/>
  <c r="V325"/>
  <c r="W325" s="1"/>
  <c r="V321"/>
  <c r="W321" s="1"/>
  <c r="V319"/>
  <c r="W319" s="1"/>
  <c r="V324"/>
  <c r="W324" s="1"/>
  <c r="V326"/>
  <c r="W326" s="1"/>
  <c r="V320"/>
  <c r="W320" s="1"/>
  <c r="V323"/>
  <c r="W323" s="1"/>
  <c r="F242" i="56"/>
  <c r="AV233"/>
  <c r="AV230"/>
  <c r="AV228"/>
  <c r="AV226"/>
  <c r="AV231"/>
  <c r="AV229"/>
  <c r="AV225"/>
  <c r="AV234"/>
  <c r="BE218"/>
  <c r="AV232"/>
  <c r="AV227"/>
  <c r="B321" i="40"/>
  <c r="C273"/>
  <c r="AH186" i="54"/>
  <c r="AH188"/>
  <c r="AQ172"/>
  <c r="AH185"/>
  <c r="AH184"/>
  <c r="AH187"/>
  <c r="E194"/>
  <c r="B270" i="50"/>
  <c r="AA224"/>
  <c r="T224"/>
  <c r="C224"/>
  <c r="AO224"/>
  <c r="AH224"/>
  <c r="M224"/>
  <c r="M225"/>
  <c r="C225"/>
  <c r="B271"/>
  <c r="AA225"/>
  <c r="T225"/>
  <c r="AH225"/>
  <c r="AO225"/>
  <c r="V219" i="57"/>
  <c r="V220"/>
  <c r="V221" s="1"/>
  <c r="C22" i="50"/>
  <c r="J94"/>
  <c r="K94"/>
  <c r="C8"/>
  <c r="J80"/>
  <c r="K80"/>
  <c r="C18"/>
  <c r="J90"/>
  <c r="K90"/>
  <c r="C15"/>
  <c r="K87"/>
  <c r="J87"/>
  <c r="C14"/>
  <c r="K86"/>
  <c r="J86"/>
  <c r="AA181" i="76"/>
  <c r="AA182"/>
  <c r="E193"/>
  <c r="AJ172"/>
  <c r="AA187"/>
  <c r="AA186"/>
  <c r="AA185"/>
  <c r="AA180"/>
  <c r="AA183"/>
  <c r="AA184"/>
  <c r="AA188"/>
  <c r="A227" i="75"/>
  <c r="A273" s="1"/>
  <c r="A319" s="1"/>
  <c r="A181"/>
  <c r="BL321" i="84"/>
  <c r="BM321" s="1"/>
  <c r="BL322"/>
  <c r="BM322" s="1"/>
  <c r="BL323"/>
  <c r="BM323" s="1"/>
  <c r="BL319"/>
  <c r="BM319" s="1"/>
  <c r="BL325"/>
  <c r="BM325" s="1"/>
  <c r="BL320"/>
  <c r="BM320" s="1"/>
  <c r="BL318"/>
  <c r="BM318" s="1"/>
  <c r="BL324"/>
  <c r="BM324" s="1"/>
  <c r="BL317"/>
  <c r="BL326"/>
  <c r="BM326" s="1"/>
  <c r="G136"/>
  <c r="D52" s="1"/>
  <c r="G135"/>
  <c r="D51" s="1"/>
  <c r="BC184" i="83"/>
  <c r="BC186"/>
  <c r="BC181"/>
  <c r="BC185"/>
  <c r="BC179"/>
  <c r="BC188"/>
  <c r="BL172"/>
  <c r="BC180"/>
  <c r="BC187"/>
  <c r="BC183"/>
  <c r="BC182"/>
  <c r="BG186"/>
  <c r="BH186" s="1"/>
  <c r="BG179"/>
  <c r="BG180"/>
  <c r="BH180" s="1"/>
  <c r="BG187"/>
  <c r="BH187" s="1"/>
  <c r="BG185"/>
  <c r="BH185" s="1"/>
  <c r="BG183"/>
  <c r="BH183" s="1"/>
  <c r="BG188"/>
  <c r="BH188" s="1"/>
  <c r="BG182"/>
  <c r="BH182" s="1"/>
  <c r="BG184"/>
  <c r="BH184" s="1"/>
  <c r="BG181"/>
  <c r="BH181" s="1"/>
  <c r="D21" i="81"/>
  <c r="I21" s="1"/>
  <c r="J139"/>
  <c r="K139"/>
  <c r="D16"/>
  <c r="I16" s="1"/>
  <c r="J134"/>
  <c r="K134"/>
  <c r="D22"/>
  <c r="I22" s="1"/>
  <c r="J140"/>
  <c r="K140"/>
  <c r="A103" i="53"/>
  <c r="A148"/>
  <c r="B193" i="56"/>
  <c r="I198"/>
  <c r="E34" s="1"/>
  <c r="I192"/>
  <c r="E28" s="1"/>
  <c r="I189"/>
  <c r="E25" s="1"/>
  <c r="I196"/>
  <c r="E32" s="1"/>
  <c r="I193"/>
  <c r="E29" s="1"/>
  <c r="B200"/>
  <c r="B194"/>
  <c r="I206"/>
  <c r="E42" s="1"/>
  <c r="I203"/>
  <c r="E39" s="1"/>
  <c r="I200"/>
  <c r="E36" s="1"/>
  <c r="I183"/>
  <c r="I188"/>
  <c r="B196"/>
  <c r="B201"/>
  <c r="I195"/>
  <c r="E31" s="1"/>
  <c r="I210"/>
  <c r="E46" s="1"/>
  <c r="I207"/>
  <c r="E43" s="1"/>
  <c r="B197"/>
  <c r="B210"/>
  <c r="B208"/>
  <c r="B195"/>
  <c r="B205"/>
  <c r="I197"/>
  <c r="E33" s="1"/>
  <c r="I202"/>
  <c r="E38" s="1"/>
  <c r="I185"/>
  <c r="B207"/>
  <c r="B191"/>
  <c r="I182"/>
  <c r="I208"/>
  <c r="E44" s="1"/>
  <c r="I205"/>
  <c r="E41" s="1"/>
  <c r="B203"/>
  <c r="I209"/>
  <c r="E45" s="1"/>
  <c r="B198"/>
  <c r="B204"/>
  <c r="B206"/>
  <c r="I190"/>
  <c r="E26" s="1"/>
  <c r="I187"/>
  <c r="I184"/>
  <c r="B192"/>
  <c r="I199"/>
  <c r="E35" s="1"/>
  <c r="I204"/>
  <c r="E40" s="1"/>
  <c r="B202"/>
  <c r="B209"/>
  <c r="B199"/>
  <c r="I194"/>
  <c r="E30" s="1"/>
  <c r="I191"/>
  <c r="E27" s="1"/>
  <c r="B190"/>
  <c r="I180"/>
  <c r="I181"/>
  <c r="I186"/>
  <c r="B189"/>
  <c r="I201"/>
  <c r="E37" s="1"/>
  <c r="I179"/>
  <c r="AH228" i="40"/>
  <c r="AH224"/>
  <c r="AH234"/>
  <c r="AH233"/>
  <c r="F248"/>
  <c r="AQ226"/>
  <c r="AH237"/>
  <c r="AH227"/>
  <c r="AH223"/>
  <c r="AH240"/>
  <c r="O220" i="57"/>
  <c r="O221" s="1"/>
  <c r="O219"/>
  <c r="T180" i="50"/>
  <c r="C180"/>
  <c r="M180"/>
  <c r="AA180"/>
  <c r="AO180"/>
  <c r="BQ180"/>
  <c r="BC180"/>
  <c r="AH180"/>
  <c r="AV180"/>
  <c r="AY175" s="1"/>
  <c r="AX178" s="1"/>
  <c r="BJ180"/>
  <c r="T183"/>
  <c r="AA183"/>
  <c r="C183"/>
  <c r="M183"/>
  <c r="AV183"/>
  <c r="BC183"/>
  <c r="BQ183"/>
  <c r="AH183"/>
  <c r="AO183"/>
  <c r="BJ183"/>
  <c r="M275" i="91"/>
  <c r="D276"/>
  <c r="A182" i="92"/>
  <c r="A228"/>
  <c r="A274" s="1"/>
  <c r="A320" s="1"/>
  <c r="F6" i="88"/>
  <c r="I6" s="1"/>
  <c r="I6" i="97" s="1"/>
  <c r="E6" i="88"/>
  <c r="AH174" i="40"/>
  <c r="AO179" i="53"/>
  <c r="I160" i="81"/>
  <c r="D42" s="1"/>
  <c r="I42" s="1"/>
  <c r="I151"/>
  <c r="D33" s="1"/>
  <c r="I33" s="1"/>
  <c r="B160"/>
  <c r="B158"/>
  <c r="B161"/>
  <c r="I144"/>
  <c r="D26" s="1"/>
  <c r="I26" s="1"/>
  <c r="B163"/>
  <c r="B152"/>
  <c r="B159"/>
  <c r="AH194" i="40"/>
  <c r="N192" i="50"/>
  <c r="U192" s="1"/>
  <c r="AB192" s="1"/>
  <c r="AI192" s="1"/>
  <c r="AP192" s="1"/>
  <c r="AW192" s="1"/>
  <c r="BD192" s="1"/>
  <c r="BK192" s="1"/>
  <c r="BR192" s="1"/>
  <c r="BY192" s="1"/>
  <c r="CF192" s="1"/>
  <c r="CM192" s="1"/>
  <c r="CT192" s="1"/>
  <c r="DA192" s="1"/>
  <c r="AA225" i="53"/>
  <c r="AL227" i="84"/>
  <c r="AM227" s="1"/>
  <c r="AE227"/>
  <c r="AF227" s="1"/>
  <c r="AE233"/>
  <c r="AF233" s="1"/>
  <c r="G320" i="85"/>
  <c r="H51" s="1"/>
  <c r="G321"/>
  <c r="H52" s="1"/>
  <c r="B317" i="64"/>
  <c r="AP264"/>
  <c r="F264"/>
  <c r="AN271"/>
  <c r="M259"/>
  <c r="C271"/>
  <c r="R264"/>
  <c r="BB264"/>
  <c r="V271"/>
  <c r="P271"/>
  <c r="AJ264"/>
  <c r="AD264"/>
  <c r="AH271"/>
  <c r="AV264"/>
  <c r="X264"/>
  <c r="N271"/>
  <c r="AB271"/>
  <c r="Q317" i="83"/>
  <c r="O318" s="1"/>
  <c r="G329" s="1"/>
  <c r="P305"/>
  <c r="O317" s="1"/>
  <c r="F329" s="1"/>
  <c r="BG227" i="81"/>
  <c r="BH227" s="1"/>
  <c r="BG232"/>
  <c r="BH232" s="1"/>
  <c r="BG233"/>
  <c r="BH233" s="1"/>
  <c r="BG230"/>
  <c r="BH230" s="1"/>
  <c r="BG234"/>
  <c r="BH234" s="1"/>
  <c r="BG231"/>
  <c r="BH231" s="1"/>
  <c r="BG225"/>
  <c r="BG229"/>
  <c r="BH229" s="1"/>
  <c r="BG228"/>
  <c r="BH228" s="1"/>
  <c r="BG226"/>
  <c r="BH226" s="1"/>
  <c r="AZ233"/>
  <c r="BA233" s="1"/>
  <c r="AZ229"/>
  <c r="BA229" s="1"/>
  <c r="AZ234"/>
  <c r="BA234" s="1"/>
  <c r="AZ231"/>
  <c r="BA231" s="1"/>
  <c r="AZ232"/>
  <c r="BA232" s="1"/>
  <c r="AZ228"/>
  <c r="BA228" s="1"/>
  <c r="AZ226"/>
  <c r="BA226" s="1"/>
  <c r="AZ225"/>
  <c r="AZ227"/>
  <c r="BA227" s="1"/>
  <c r="AZ230"/>
  <c r="BA230" s="1"/>
  <c r="G220" i="82"/>
  <c r="G221" s="1"/>
  <c r="G219"/>
  <c r="AJ220"/>
  <c r="AJ221" s="1"/>
  <c r="AJ219"/>
  <c r="W173" i="75"/>
  <c r="V176" s="1"/>
  <c r="W174"/>
  <c r="V177" s="1"/>
  <c r="D23" i="77"/>
  <c r="I23" s="1"/>
  <c r="K141"/>
  <c r="J141"/>
  <c r="K136"/>
  <c r="D18"/>
  <c r="I18" s="1"/>
  <c r="J136"/>
  <c r="J133"/>
  <c r="D15"/>
  <c r="I15" s="1"/>
  <c r="K133"/>
  <c r="I121"/>
  <c r="G132" s="1"/>
  <c r="D48" s="1"/>
  <c r="U173" i="64"/>
  <c r="T176" s="1"/>
  <c r="U174"/>
  <c r="T177" s="1"/>
  <c r="AI174"/>
  <c r="AH177" s="1"/>
  <c r="AI173"/>
  <c r="AH176" s="1"/>
  <c r="G321" i="81"/>
  <c r="H52" s="1"/>
  <c r="G320"/>
  <c r="H51" s="1"/>
  <c r="G181" i="77"/>
  <c r="E50" s="1"/>
  <c r="G180"/>
  <c r="E49" s="1"/>
  <c r="Q230" i="81"/>
  <c r="R230" s="1"/>
  <c r="Q227"/>
  <c r="R227" s="1"/>
  <c r="Q233"/>
  <c r="R233" s="1"/>
  <c r="Q226"/>
  <c r="R226" s="1"/>
  <c r="Q231"/>
  <c r="R231" s="1"/>
  <c r="Q229"/>
  <c r="R229" s="1"/>
  <c r="Q234"/>
  <c r="R234" s="1"/>
  <c r="Q225"/>
  <c r="Q228"/>
  <c r="R228" s="1"/>
  <c r="Q232"/>
  <c r="R232" s="1"/>
  <c r="C280" i="86"/>
  <c r="AG264"/>
  <c r="AA265"/>
  <c r="BK264"/>
  <c r="U264"/>
  <c r="BK265"/>
  <c r="AY265"/>
  <c r="AS264"/>
  <c r="AM265"/>
  <c r="F264"/>
  <c r="N282" s="1"/>
  <c r="O265"/>
  <c r="AA264"/>
  <c r="BE264"/>
  <c r="BE265"/>
  <c r="AG265"/>
  <c r="AM264"/>
  <c r="O264"/>
  <c r="F265"/>
  <c r="U265"/>
  <c r="AS265"/>
  <c r="AY264"/>
  <c r="B326"/>
  <c r="BE220" i="79"/>
  <c r="BE221" s="1"/>
  <c r="BE219"/>
  <c r="G220"/>
  <c r="G221" s="1"/>
  <c r="G219"/>
  <c r="F84" i="64"/>
  <c r="C51" s="1"/>
  <c r="F85"/>
  <c r="C52" s="1"/>
  <c r="G134" i="85"/>
  <c r="D50" s="1"/>
  <c r="G133"/>
  <c r="D49" s="1"/>
  <c r="B162" i="86"/>
  <c r="B157"/>
  <c r="B147"/>
  <c r="B148"/>
  <c r="B144"/>
  <c r="B153"/>
  <c r="B145"/>
  <c r="B154"/>
  <c r="B150"/>
  <c r="I146"/>
  <c r="D28" s="1"/>
  <c r="B160"/>
  <c r="I161"/>
  <c r="D43" s="1"/>
  <c r="I144"/>
  <c r="D26" s="1"/>
  <c r="B143"/>
  <c r="I141"/>
  <c r="I148"/>
  <c r="D30" s="1"/>
  <c r="I151"/>
  <c r="D33" s="1"/>
  <c r="I155"/>
  <c r="D37" s="1"/>
  <c r="I134"/>
  <c r="I154"/>
  <c r="D36" s="1"/>
  <c r="I153"/>
  <c r="D35" s="1"/>
  <c r="I162"/>
  <c r="D44" s="1"/>
  <c r="I145"/>
  <c r="D27" s="1"/>
  <c r="B159"/>
  <c r="I160"/>
  <c r="D42" s="1"/>
  <c r="I150"/>
  <c r="D32" s="1"/>
  <c r="I136"/>
  <c r="B156"/>
  <c r="I164"/>
  <c r="D46" s="1"/>
  <c r="B149"/>
  <c r="B146"/>
  <c r="I143"/>
  <c r="D25" s="1"/>
  <c r="B152"/>
  <c r="I163"/>
  <c r="D45" s="1"/>
  <c r="I133"/>
  <c r="I139"/>
  <c r="I152"/>
  <c r="D34" s="1"/>
  <c r="I158"/>
  <c r="D40" s="1"/>
  <c r="I157"/>
  <c r="D39" s="1"/>
  <c r="I156"/>
  <c r="D38" s="1"/>
  <c r="B155"/>
  <c r="I140"/>
  <c r="I138"/>
  <c r="I137"/>
  <c r="B163"/>
  <c r="B151"/>
  <c r="I135"/>
  <c r="B161"/>
  <c r="B164"/>
  <c r="I149"/>
  <c r="D31" s="1"/>
  <c r="I147"/>
  <c r="D29" s="1"/>
  <c r="B158"/>
  <c r="I159"/>
  <c r="D41" s="1"/>
  <c r="I142"/>
  <c r="AK174" i="82"/>
  <c r="AJ177" s="1"/>
  <c r="AK173"/>
  <c r="AJ176" s="1"/>
  <c r="C272" i="77"/>
  <c r="B318"/>
  <c r="AG264"/>
  <c r="F264"/>
  <c r="N282" s="1"/>
  <c r="AM264"/>
  <c r="AA264"/>
  <c r="AY264"/>
  <c r="O264"/>
  <c r="AS264"/>
  <c r="U264"/>
  <c r="BE264"/>
  <c r="BK264"/>
  <c r="K272"/>
  <c r="J272"/>
  <c r="BF173" i="86"/>
  <c r="BE176" s="1"/>
  <c r="BF174"/>
  <c r="BE177" s="1"/>
  <c r="AC220" i="75"/>
  <c r="AC221" s="1"/>
  <c r="AC219"/>
  <c r="B326"/>
  <c r="C280"/>
  <c r="AS265"/>
  <c r="F265"/>
  <c r="U265"/>
  <c r="BK265"/>
  <c r="BK264"/>
  <c r="AM265"/>
  <c r="AY264"/>
  <c r="AG264"/>
  <c r="O265"/>
  <c r="AS264"/>
  <c r="BE264"/>
  <c r="BE265"/>
  <c r="O264"/>
  <c r="AG265"/>
  <c r="AA265"/>
  <c r="F264"/>
  <c r="N282" s="1"/>
  <c r="AA264"/>
  <c r="U264"/>
  <c r="AM264"/>
  <c r="AY265"/>
  <c r="AR173" i="79"/>
  <c r="AQ176" s="1"/>
  <c r="AR174"/>
  <c r="AQ177" s="1"/>
  <c r="P174"/>
  <c r="O177" s="1"/>
  <c r="P173"/>
  <c r="O176" s="1"/>
  <c r="J140" i="64"/>
  <c r="K140"/>
  <c r="D22"/>
  <c r="D21"/>
  <c r="J139"/>
  <c r="K139"/>
  <c r="G318" i="85"/>
  <c r="H49" s="1"/>
  <c r="G319"/>
  <c r="H50" s="1"/>
  <c r="F83" i="79"/>
  <c r="C50" s="1"/>
  <c r="F82"/>
  <c r="C49" s="1"/>
  <c r="V220" i="82"/>
  <c r="V221" s="1"/>
  <c r="V219"/>
  <c r="I138" i="75"/>
  <c r="B155"/>
  <c r="B160"/>
  <c r="I147"/>
  <c r="D29" s="1"/>
  <c r="I160"/>
  <c r="D42" s="1"/>
  <c r="B161"/>
  <c r="B159"/>
  <c r="I148"/>
  <c r="D30" s="1"/>
  <c r="I144"/>
  <c r="D26" s="1"/>
  <c r="B149"/>
  <c r="B147"/>
  <c r="B152"/>
  <c r="B158"/>
  <c r="B153"/>
  <c r="B157"/>
  <c r="I136"/>
  <c r="I140"/>
  <c r="B148"/>
  <c r="I151"/>
  <c r="D33" s="1"/>
  <c r="B163"/>
  <c r="I134"/>
  <c r="I135"/>
  <c r="B150"/>
  <c r="I143"/>
  <c r="D25" s="1"/>
  <c r="I163"/>
  <c r="D45" s="1"/>
  <c r="I159"/>
  <c r="D41" s="1"/>
  <c r="I157"/>
  <c r="D39" s="1"/>
  <c r="I156"/>
  <c r="D38" s="1"/>
  <c r="I155"/>
  <c r="D37" s="1"/>
  <c r="I164"/>
  <c r="D46" s="1"/>
  <c r="B162"/>
  <c r="I152"/>
  <c r="D34" s="1"/>
  <c r="I154"/>
  <c r="D36" s="1"/>
  <c r="B164"/>
  <c r="B154"/>
  <c r="I145"/>
  <c r="D27" s="1"/>
  <c r="B151"/>
  <c r="I141"/>
  <c r="I133"/>
  <c r="I158"/>
  <c r="D40" s="1"/>
  <c r="I137"/>
  <c r="B144"/>
  <c r="B145"/>
  <c r="B143"/>
  <c r="I142"/>
  <c r="I146"/>
  <c r="D28" s="1"/>
  <c r="I150"/>
  <c r="D32" s="1"/>
  <c r="I162"/>
  <c r="D44" s="1"/>
  <c r="I149"/>
  <c r="D31" s="1"/>
  <c r="I161"/>
  <c r="D43" s="1"/>
  <c r="I139"/>
  <c r="B156"/>
  <c r="I153"/>
  <c r="D35" s="1"/>
  <c r="B146"/>
  <c r="B164" i="82"/>
  <c r="B148"/>
  <c r="I160"/>
  <c r="D42" s="1"/>
  <c r="I42" s="1"/>
  <c r="I158"/>
  <c r="D40" s="1"/>
  <c r="I40" s="1"/>
  <c r="I144"/>
  <c r="D26" s="1"/>
  <c r="I26" s="1"/>
  <c r="I139"/>
  <c r="B149"/>
  <c r="I147"/>
  <c r="D29" s="1"/>
  <c r="I29" s="1"/>
  <c r="B162"/>
  <c r="B146"/>
  <c r="I154"/>
  <c r="D36" s="1"/>
  <c r="I36" s="1"/>
  <c r="B155"/>
  <c r="I137"/>
  <c r="I159"/>
  <c r="D41" s="1"/>
  <c r="I41" s="1"/>
  <c r="B152"/>
  <c r="I153"/>
  <c r="D35" s="1"/>
  <c r="I35" s="1"/>
  <c r="I135"/>
  <c r="B153"/>
  <c r="I163"/>
  <c r="D45" s="1"/>
  <c r="I45" s="1"/>
  <c r="I145"/>
  <c r="D27" s="1"/>
  <c r="I27" s="1"/>
  <c r="I136"/>
  <c r="B150"/>
  <c r="I146"/>
  <c r="D28" s="1"/>
  <c r="I28" s="1"/>
  <c r="B159"/>
  <c r="B143"/>
  <c r="I157"/>
  <c r="D39" s="1"/>
  <c r="I39" s="1"/>
  <c r="B156"/>
  <c r="I141"/>
  <c r="I151"/>
  <c r="D33" s="1"/>
  <c r="I33" s="1"/>
  <c r="B157"/>
  <c r="I138"/>
  <c r="I155"/>
  <c r="D37" s="1"/>
  <c r="I37" s="1"/>
  <c r="I152"/>
  <c r="D34" s="1"/>
  <c r="I34" s="1"/>
  <c r="B154"/>
  <c r="I164"/>
  <c r="D46" s="1"/>
  <c r="I46" s="1"/>
  <c r="I140"/>
  <c r="B163"/>
  <c r="B147"/>
  <c r="I150"/>
  <c r="D32" s="1"/>
  <c r="I32" s="1"/>
  <c r="I143"/>
  <c r="D25" s="1"/>
  <c r="I25" s="1"/>
  <c r="B160"/>
  <c r="B144"/>
  <c r="I162"/>
  <c r="D44" s="1"/>
  <c r="I44" s="1"/>
  <c r="I148"/>
  <c r="D30" s="1"/>
  <c r="I30" s="1"/>
  <c r="B161"/>
  <c r="B145"/>
  <c r="I149"/>
  <c r="D31" s="1"/>
  <c r="I31" s="1"/>
  <c r="B158"/>
  <c r="I142"/>
  <c r="I156"/>
  <c r="D38" s="1"/>
  <c r="I38" s="1"/>
  <c r="I133"/>
  <c r="B151"/>
  <c r="I161"/>
  <c r="D43" s="1"/>
  <c r="I43" s="1"/>
  <c r="I134"/>
  <c r="AY173" i="75"/>
  <c r="AX176" s="1"/>
  <c r="AY174"/>
  <c r="AX177" s="1"/>
  <c r="AR173"/>
  <c r="AQ176" s="1"/>
  <c r="AR174"/>
  <c r="AQ177" s="1"/>
  <c r="G173"/>
  <c r="F176" s="1"/>
  <c r="G174"/>
  <c r="F177" s="1"/>
  <c r="D19" i="77"/>
  <c r="I19" s="1"/>
  <c r="K137"/>
  <c r="J137"/>
  <c r="J138"/>
  <c r="D20"/>
  <c r="I20" s="1"/>
  <c r="K138"/>
  <c r="K135"/>
  <c r="J135"/>
  <c r="D17"/>
  <c r="I17" s="1"/>
  <c r="C273" i="78"/>
  <c r="BE264"/>
  <c r="AS264"/>
  <c r="O264"/>
  <c r="B319"/>
  <c r="AM264"/>
  <c r="AG264"/>
  <c r="U264"/>
  <c r="J273"/>
  <c r="AY264"/>
  <c r="K273"/>
  <c r="F264"/>
  <c r="N282" s="1"/>
  <c r="AA264"/>
  <c r="BK264"/>
  <c r="G173" i="64"/>
  <c r="F176" s="1"/>
  <c r="G174"/>
  <c r="F177" s="1"/>
  <c r="AB174"/>
  <c r="AA177" s="1"/>
  <c r="AB173"/>
  <c r="AA176" s="1"/>
  <c r="AZ273" i="83"/>
  <c r="BA273" s="1"/>
  <c r="AZ272"/>
  <c r="BA272" s="1"/>
  <c r="AZ280"/>
  <c r="BA280" s="1"/>
  <c r="AZ278"/>
  <c r="BA278" s="1"/>
  <c r="AZ274"/>
  <c r="BA274" s="1"/>
  <c r="AZ271"/>
  <c r="AZ276"/>
  <c r="BA276" s="1"/>
  <c r="AZ277"/>
  <c r="BA277" s="1"/>
  <c r="AZ279"/>
  <c r="BA279" s="1"/>
  <c r="AZ275"/>
  <c r="BA275" s="1"/>
  <c r="G181" i="84"/>
  <c r="E50" s="1"/>
  <c r="G180"/>
  <c r="E49" s="1"/>
  <c r="AE234" i="81"/>
  <c r="AF234" s="1"/>
  <c r="AE232"/>
  <c r="AF232" s="1"/>
  <c r="AE226"/>
  <c r="AF226" s="1"/>
  <c r="AE227"/>
  <c r="AF227" s="1"/>
  <c r="AE231"/>
  <c r="AF231" s="1"/>
  <c r="AE230"/>
  <c r="AF230" s="1"/>
  <c r="AE225"/>
  <c r="AE228"/>
  <c r="AF228" s="1"/>
  <c r="AE229"/>
  <c r="AF229" s="1"/>
  <c r="AE233"/>
  <c r="AF233" s="1"/>
  <c r="AJ220" i="79"/>
  <c r="AJ221" s="1"/>
  <c r="AJ219"/>
  <c r="V220"/>
  <c r="V221" s="1"/>
  <c r="V219"/>
  <c r="AB322" i="64"/>
  <c r="AT322"/>
  <c r="C322"/>
  <c r="AH322"/>
  <c r="P322"/>
  <c r="V322"/>
  <c r="N322"/>
  <c r="AN322"/>
  <c r="AZ322"/>
  <c r="AR173" i="82"/>
  <c r="AQ176" s="1"/>
  <c r="AR174"/>
  <c r="AQ177" s="1"/>
  <c r="AD174"/>
  <c r="AC177" s="1"/>
  <c r="AD173"/>
  <c r="AC176" s="1"/>
  <c r="AY173"/>
  <c r="AX176" s="1"/>
  <c r="AY174"/>
  <c r="AX177" s="1"/>
  <c r="G173"/>
  <c r="F176" s="1"/>
  <c r="G174"/>
  <c r="F177" s="1"/>
  <c r="AT319" i="64"/>
  <c r="V319"/>
  <c r="AB319"/>
  <c r="AZ319"/>
  <c r="P319"/>
  <c r="N319"/>
  <c r="C319"/>
  <c r="AN319"/>
  <c r="AH319"/>
  <c r="G319" i="84"/>
  <c r="H50" s="1"/>
  <c r="G318"/>
  <c r="H49" s="1"/>
  <c r="B164" i="74"/>
  <c r="B163"/>
  <c r="B156"/>
  <c r="B157"/>
  <c r="I136"/>
  <c r="I149"/>
  <c r="D31" s="1"/>
  <c r="B143"/>
  <c r="B162"/>
  <c r="B145"/>
  <c r="I133"/>
  <c r="I139"/>
  <c r="B155"/>
  <c r="B158"/>
  <c r="I135"/>
  <c r="I134"/>
  <c r="I140"/>
  <c r="I164"/>
  <c r="D46" s="1"/>
  <c r="B144"/>
  <c r="I161"/>
  <c r="D43" s="1"/>
  <c r="I152"/>
  <c r="D34" s="1"/>
  <c r="I151"/>
  <c r="D33" s="1"/>
  <c r="B150"/>
  <c r="B149"/>
  <c r="I144"/>
  <c r="D26" s="1"/>
  <c r="I137"/>
  <c r="I142"/>
  <c r="I154"/>
  <c r="D36" s="1"/>
  <c r="I145"/>
  <c r="D27" s="1"/>
  <c r="B152"/>
  <c r="B151"/>
  <c r="B154"/>
  <c r="I158"/>
  <c r="D40" s="1"/>
  <c r="I157"/>
  <c r="D39" s="1"/>
  <c r="I155"/>
  <c r="D37" s="1"/>
  <c r="B161"/>
  <c r="I163"/>
  <c r="D45" s="1"/>
  <c r="I162"/>
  <c r="D44" s="1"/>
  <c r="I146"/>
  <c r="D28" s="1"/>
  <c r="I147"/>
  <c r="D29" s="1"/>
  <c r="I159"/>
  <c r="D41" s="1"/>
  <c r="I143"/>
  <c r="D25" s="1"/>
  <c r="I148"/>
  <c r="D30" s="1"/>
  <c r="B159"/>
  <c r="B146"/>
  <c r="B147"/>
  <c r="I160"/>
  <c r="D42" s="1"/>
  <c r="I153"/>
  <c r="D35" s="1"/>
  <c r="B153"/>
  <c r="I156"/>
  <c r="D38" s="1"/>
  <c r="B148"/>
  <c r="I141"/>
  <c r="I138"/>
  <c r="I150"/>
  <c r="D32" s="1"/>
  <c r="B160"/>
  <c r="B256" i="81"/>
  <c r="I231"/>
  <c r="B235"/>
  <c r="I245"/>
  <c r="F35" s="1"/>
  <c r="I240"/>
  <c r="F30" s="1"/>
  <c r="I235"/>
  <c r="F25" s="1"/>
  <c r="B248"/>
  <c r="B243"/>
  <c r="B246"/>
  <c r="B238"/>
  <c r="B245"/>
  <c r="B239"/>
  <c r="I228"/>
  <c r="B242"/>
  <c r="B253"/>
  <c r="I252"/>
  <c r="F42" s="1"/>
  <c r="I250"/>
  <c r="F40" s="1"/>
  <c r="I246"/>
  <c r="F36" s="1"/>
  <c r="I237"/>
  <c r="F27" s="1"/>
  <c r="I242"/>
  <c r="F32" s="1"/>
  <c r="B249"/>
  <c r="B244"/>
  <c r="I244"/>
  <c r="F34" s="1"/>
  <c r="I236"/>
  <c r="F26" s="1"/>
  <c r="I254"/>
  <c r="F44" s="1"/>
  <c r="I227"/>
  <c r="B247"/>
  <c r="I251"/>
  <c r="F41" s="1"/>
  <c r="B240"/>
  <c r="I238"/>
  <c r="F28" s="1"/>
  <c r="I230"/>
  <c r="B237"/>
  <c r="I243"/>
  <c r="F33" s="1"/>
  <c r="I248"/>
  <c r="F38" s="1"/>
  <c r="I226"/>
  <c r="B251"/>
  <c r="I256"/>
  <c r="F46" s="1"/>
  <c r="I233"/>
  <c r="B252"/>
  <c r="I225"/>
  <c r="I247"/>
  <c r="F37" s="1"/>
  <c r="B236"/>
  <c r="I255"/>
  <c r="F45" s="1"/>
  <c r="B250"/>
  <c r="I241"/>
  <c r="F31" s="1"/>
  <c r="B254"/>
  <c r="I232"/>
  <c r="B241"/>
  <c r="I249"/>
  <c r="F39" s="1"/>
  <c r="B255"/>
  <c r="I239"/>
  <c r="F29" s="1"/>
  <c r="I234"/>
  <c r="I253"/>
  <c r="F43" s="1"/>
  <c r="I229"/>
  <c r="AY174" i="86"/>
  <c r="AX177" s="1"/>
  <c r="AY173"/>
  <c r="AX176" s="1"/>
  <c r="G174"/>
  <c r="F177" s="1"/>
  <c r="G173"/>
  <c r="F176" s="1"/>
  <c r="W173" i="80"/>
  <c r="V176" s="1"/>
  <c r="W174"/>
  <c r="V177" s="1"/>
  <c r="C274" i="78"/>
  <c r="B320"/>
  <c r="J274"/>
  <c r="K274"/>
  <c r="G219" i="75"/>
  <c r="G220"/>
  <c r="G221" s="1"/>
  <c r="AY173" i="79"/>
  <c r="AX176" s="1"/>
  <c r="AY174"/>
  <c r="AX177" s="1"/>
  <c r="W173"/>
  <c r="V176" s="1"/>
  <c r="W174"/>
  <c r="V177" s="1"/>
  <c r="D19" i="64"/>
  <c r="J137"/>
  <c r="K137"/>
  <c r="D16"/>
  <c r="J134"/>
  <c r="K134"/>
  <c r="J141"/>
  <c r="D23"/>
  <c r="K141"/>
  <c r="D15"/>
  <c r="I121"/>
  <c r="G132" s="1"/>
  <c r="D48" s="1"/>
  <c r="J133"/>
  <c r="K133"/>
  <c r="J136"/>
  <c r="K136"/>
  <c r="D18"/>
  <c r="P325"/>
  <c r="AZ325"/>
  <c r="AN325"/>
  <c r="AT325"/>
  <c r="AB325"/>
  <c r="AH325"/>
  <c r="C325"/>
  <c r="N325"/>
  <c r="V325"/>
  <c r="G133" i="83"/>
  <c r="D49" s="1"/>
  <c r="G134"/>
  <c r="D50" s="1"/>
  <c r="F85" i="79"/>
  <c r="C52" s="1"/>
  <c r="F84"/>
  <c r="C51" s="1"/>
  <c r="B318" i="82"/>
  <c r="C272"/>
  <c r="AC219"/>
  <c r="AC220"/>
  <c r="AC221" s="1"/>
  <c r="O219"/>
  <c r="O220"/>
  <c r="O221" s="1"/>
  <c r="AD173" i="75"/>
  <c r="AC176" s="1"/>
  <c r="AD174"/>
  <c r="AC177" s="1"/>
  <c r="P174"/>
  <c r="O177" s="1"/>
  <c r="P173"/>
  <c r="O176" s="1"/>
  <c r="D21" i="77"/>
  <c r="I21" s="1"/>
  <c r="K139"/>
  <c r="J139"/>
  <c r="J142"/>
  <c r="D24"/>
  <c r="I24" s="1"/>
  <c r="K142"/>
  <c r="G318" i="81"/>
  <c r="H49" s="1"/>
  <c r="G319"/>
  <c r="H50" s="1"/>
  <c r="G182" i="77"/>
  <c r="E51" s="1"/>
  <c r="G183"/>
  <c r="E52" s="1"/>
  <c r="B326" i="74"/>
  <c r="C280"/>
  <c r="AA264"/>
  <c r="BK265"/>
  <c r="BK264"/>
  <c r="F265"/>
  <c r="AG264"/>
  <c r="AS265"/>
  <c r="O264"/>
  <c r="BE264"/>
  <c r="AY265"/>
  <c r="AG265"/>
  <c r="AM264"/>
  <c r="BE265"/>
  <c r="O265"/>
  <c r="AM265"/>
  <c r="AY264"/>
  <c r="F264"/>
  <c r="N282" s="1"/>
  <c r="U265"/>
  <c r="U264"/>
  <c r="AS264"/>
  <c r="AA265"/>
  <c r="I152" i="80"/>
  <c r="D34" s="1"/>
  <c r="I144"/>
  <c r="D26" s="1"/>
  <c r="B158"/>
  <c r="I142"/>
  <c r="I156"/>
  <c r="D38" s="1"/>
  <c r="I150"/>
  <c r="D32" s="1"/>
  <c r="B156"/>
  <c r="I141"/>
  <c r="I153"/>
  <c r="D35" s="1"/>
  <c r="I134"/>
  <c r="B149"/>
  <c r="I151"/>
  <c r="D33" s="1"/>
  <c r="I157"/>
  <c r="D39" s="1"/>
  <c r="B155"/>
  <c r="I149"/>
  <c r="D31" s="1"/>
  <c r="I145"/>
  <c r="D27" s="1"/>
  <c r="B147"/>
  <c r="I158"/>
  <c r="D40" s="1"/>
  <c r="I146"/>
  <c r="D28" s="1"/>
  <c r="I135"/>
  <c r="B150"/>
  <c r="I162"/>
  <c r="D44" s="1"/>
  <c r="I154"/>
  <c r="D36" s="1"/>
  <c r="B164"/>
  <c r="B148"/>
  <c r="I147"/>
  <c r="D29" s="1"/>
  <c r="B157"/>
  <c r="I138"/>
  <c r="I136"/>
  <c r="I143"/>
  <c r="D25" s="1"/>
  <c r="I163"/>
  <c r="D45" s="1"/>
  <c r="B159"/>
  <c r="I164"/>
  <c r="D46" s="1"/>
  <c r="B154"/>
  <c r="I139"/>
  <c r="I140"/>
  <c r="B152"/>
  <c r="I161"/>
  <c r="D43" s="1"/>
  <c r="I155"/>
  <c r="D37" s="1"/>
  <c r="B161"/>
  <c r="B145"/>
  <c r="I137"/>
  <c r="I160"/>
  <c r="D42" s="1"/>
  <c r="B162"/>
  <c r="I159"/>
  <c r="D41" s="1"/>
  <c r="I133"/>
  <c r="B143"/>
  <c r="B144"/>
  <c r="B153"/>
  <c r="B160"/>
  <c r="B163"/>
  <c r="B146"/>
  <c r="I148"/>
  <c r="D30" s="1"/>
  <c r="B151"/>
  <c r="B326" i="79"/>
  <c r="AA264"/>
  <c r="AS265"/>
  <c r="AG265"/>
  <c r="AG264"/>
  <c r="C280"/>
  <c r="AS264"/>
  <c r="U265"/>
  <c r="BK265"/>
  <c r="F264"/>
  <c r="N282" s="1"/>
  <c r="AY264"/>
  <c r="AM264"/>
  <c r="AY265"/>
  <c r="AM265"/>
  <c r="AA265"/>
  <c r="BE264"/>
  <c r="BK264"/>
  <c r="F265"/>
  <c r="O265"/>
  <c r="BE265"/>
  <c r="U264"/>
  <c r="O264"/>
  <c r="AQ220"/>
  <c r="AQ221" s="1"/>
  <c r="AQ219"/>
  <c r="AC220"/>
  <c r="AC221" s="1"/>
  <c r="AC219"/>
  <c r="F83" i="64"/>
  <c r="C50" s="1"/>
  <c r="F82"/>
  <c r="C49" s="1"/>
  <c r="AS230" i="81"/>
  <c r="AT230" s="1"/>
  <c r="AS227"/>
  <c r="AT227" s="1"/>
  <c r="AS233"/>
  <c r="AT233" s="1"/>
  <c r="AS234"/>
  <c r="AT234" s="1"/>
  <c r="AS229"/>
  <c r="AT229" s="1"/>
  <c r="AS225"/>
  <c r="AS228"/>
  <c r="AT228" s="1"/>
  <c r="AS232"/>
  <c r="AT232" s="1"/>
  <c r="AS226"/>
  <c r="AT226" s="1"/>
  <c r="AS231"/>
  <c r="AT231" s="1"/>
  <c r="P173" i="82"/>
  <c r="O176" s="1"/>
  <c r="P174"/>
  <c r="O177" s="1"/>
  <c r="W174"/>
  <c r="V177" s="1"/>
  <c r="W173"/>
  <c r="V176" s="1"/>
  <c r="AK174" i="86"/>
  <c r="AJ177" s="1"/>
  <c r="AK173"/>
  <c r="AJ176" s="1"/>
  <c r="W173"/>
  <c r="V176" s="1"/>
  <c r="W174"/>
  <c r="V177" s="1"/>
  <c r="P173" i="80"/>
  <c r="O176" s="1"/>
  <c r="P174"/>
  <c r="O177" s="1"/>
  <c r="V220" i="75"/>
  <c r="V221" s="1"/>
  <c r="V219"/>
  <c r="O219"/>
  <c r="O220"/>
  <c r="O221" s="1"/>
  <c r="C280" i="80"/>
  <c r="B326"/>
  <c r="F264"/>
  <c r="N282" s="1"/>
  <c r="O265"/>
  <c r="BK264"/>
  <c r="AS264"/>
  <c r="AY264"/>
  <c r="AM265"/>
  <c r="O264"/>
  <c r="U264"/>
  <c r="U265"/>
  <c r="AS265"/>
  <c r="AY265"/>
  <c r="AA265"/>
  <c r="BK265"/>
  <c r="F265"/>
  <c r="AM264"/>
  <c r="AA264"/>
  <c r="BE265"/>
  <c r="BE264"/>
  <c r="AG265"/>
  <c r="AG264"/>
  <c r="G173" i="79"/>
  <c r="F176" s="1"/>
  <c r="G174"/>
  <c r="F177" s="1"/>
  <c r="AD174"/>
  <c r="AC177" s="1"/>
  <c r="AD173"/>
  <c r="AC176" s="1"/>
  <c r="D17" i="64"/>
  <c r="J135"/>
  <c r="K135"/>
  <c r="G135" i="83"/>
  <c r="D51" s="1"/>
  <c r="G136"/>
  <c r="D52" s="1"/>
  <c r="AI317" i="84"/>
  <c r="AG318" s="1"/>
  <c r="G332" s="1"/>
  <c r="AH305"/>
  <c r="AG317" s="1"/>
  <c r="F332" s="1"/>
  <c r="C271" i="82"/>
  <c r="B317"/>
  <c r="AS264"/>
  <c r="AY264"/>
  <c r="O264"/>
  <c r="AM264"/>
  <c r="AA264"/>
  <c r="AG264"/>
  <c r="BK264"/>
  <c r="U264"/>
  <c r="F264"/>
  <c r="N282" s="1"/>
  <c r="BE264"/>
  <c r="B158" i="79"/>
  <c r="I151"/>
  <c r="D33" s="1"/>
  <c r="I154"/>
  <c r="D36" s="1"/>
  <c r="B164"/>
  <c r="B157"/>
  <c r="B147"/>
  <c r="I144"/>
  <c r="D26" s="1"/>
  <c r="I160"/>
  <c r="D42" s="1"/>
  <c r="B150"/>
  <c r="B155"/>
  <c r="I158"/>
  <c r="D40" s="1"/>
  <c r="I153"/>
  <c r="D35" s="1"/>
  <c r="B143"/>
  <c r="I156"/>
  <c r="D38" s="1"/>
  <c r="I155"/>
  <c r="D37" s="1"/>
  <c r="B163"/>
  <c r="I145"/>
  <c r="D27" s="1"/>
  <c r="B145"/>
  <c r="I162"/>
  <c r="D44" s="1"/>
  <c r="I157"/>
  <c r="D39" s="1"/>
  <c r="I147"/>
  <c r="D29" s="1"/>
  <c r="B144"/>
  <c r="I143"/>
  <c r="D25" s="1"/>
  <c r="I159"/>
  <c r="D41" s="1"/>
  <c r="B159"/>
  <c r="I149"/>
  <c r="D31" s="1"/>
  <c r="I148"/>
  <c r="D30" s="1"/>
  <c r="B146"/>
  <c r="I161"/>
  <c r="D43" s="1"/>
  <c r="B161"/>
  <c r="I152"/>
  <c r="D34" s="1"/>
  <c r="B151"/>
  <c r="I141"/>
  <c r="B149"/>
  <c r="I163"/>
  <c r="D45" s="1"/>
  <c r="B162"/>
  <c r="I139"/>
  <c r="I142"/>
  <c r="I164"/>
  <c r="D46" s="1"/>
  <c r="B152"/>
  <c r="B156"/>
  <c r="B153"/>
  <c r="B148"/>
  <c r="I150"/>
  <c r="D32" s="1"/>
  <c r="I140"/>
  <c r="B160"/>
  <c r="I146"/>
  <c r="D28" s="1"/>
  <c r="B154"/>
  <c r="AK174" i="75"/>
  <c r="AJ177" s="1"/>
  <c r="AK173"/>
  <c r="AJ176" s="1"/>
  <c r="J134" i="77"/>
  <c r="D16"/>
  <c r="I16" s="1"/>
  <c r="K134"/>
  <c r="D22"/>
  <c r="I22" s="1"/>
  <c r="K140"/>
  <c r="J140"/>
  <c r="AP173" i="64"/>
  <c r="AO176" s="1"/>
  <c r="AP174"/>
  <c r="AO177" s="1"/>
  <c r="G182" i="84"/>
  <c r="E51" s="1"/>
  <c r="G183"/>
  <c r="E52" s="1"/>
  <c r="AL228" i="81"/>
  <c r="AM228" s="1"/>
  <c r="AL232"/>
  <c r="AM232" s="1"/>
  <c r="AL233"/>
  <c r="AM233" s="1"/>
  <c r="AL230"/>
  <c r="AM230" s="1"/>
  <c r="AL234"/>
  <c r="AM234" s="1"/>
  <c r="AL226"/>
  <c r="AM226" s="1"/>
  <c r="AL227"/>
  <c r="AM227" s="1"/>
  <c r="AL231"/>
  <c r="AM231" s="1"/>
  <c r="AL229"/>
  <c r="AM229" s="1"/>
  <c r="AL225"/>
  <c r="BL220" i="79"/>
  <c r="BL221" s="1"/>
  <c r="BL219"/>
  <c r="AX219"/>
  <c r="AX220"/>
  <c r="AX221" s="1"/>
  <c r="O219"/>
  <c r="O220"/>
  <c r="O221" s="1"/>
  <c r="G136" i="85"/>
  <c r="D52" s="1"/>
  <c r="G135"/>
  <c r="D51" s="1"/>
  <c r="G320" i="84"/>
  <c r="H51" s="1"/>
  <c r="G321"/>
  <c r="H52" s="1"/>
  <c r="B319" i="77"/>
  <c r="C273"/>
  <c r="J273"/>
  <c r="K273"/>
  <c r="AR174" i="86"/>
  <c r="AQ177" s="1"/>
  <c r="AR173"/>
  <c r="AQ176" s="1"/>
  <c r="AD174"/>
  <c r="AC177" s="1"/>
  <c r="AD173"/>
  <c r="AC176" s="1"/>
  <c r="P174"/>
  <c r="O177" s="1"/>
  <c r="P173"/>
  <c r="O176" s="1"/>
  <c r="AD174" i="80"/>
  <c r="AC177" s="1"/>
  <c r="AD173"/>
  <c r="AC176" s="1"/>
  <c r="G174"/>
  <c r="F177" s="1"/>
  <c r="G173"/>
  <c r="F176" s="1"/>
  <c r="AK173" i="79"/>
  <c r="AJ176" s="1"/>
  <c r="AK174"/>
  <c r="AJ177" s="1"/>
  <c r="K138" i="64"/>
  <c r="D20"/>
  <c r="J138"/>
  <c r="K142"/>
  <c r="J142"/>
  <c r="D24"/>
  <c r="A92" i="78" l="1"/>
  <c r="A137"/>
  <c r="AU317" i="84"/>
  <c r="AS318" s="1"/>
  <c r="G334" s="1"/>
  <c r="AT305"/>
  <c r="AS317" s="1"/>
  <c r="F334" s="1"/>
  <c r="AW329" i="76"/>
  <c r="BC282"/>
  <c r="AL167" i="84"/>
  <c r="AJ179" s="1"/>
  <c r="F194" s="1"/>
  <c r="AM179"/>
  <c r="AJ180" s="1"/>
  <c r="G194" s="1"/>
  <c r="AN259"/>
  <c r="AM271" s="1"/>
  <c r="F287" s="1"/>
  <c r="AO271"/>
  <c r="AM272" s="1"/>
  <c r="G287" s="1"/>
  <c r="AK319" i="85"/>
  <c r="AK325"/>
  <c r="E333"/>
  <c r="AK321"/>
  <c r="AK318"/>
  <c r="AK317"/>
  <c r="AK322"/>
  <c r="AK320"/>
  <c r="AK324"/>
  <c r="AK323"/>
  <c r="AK326"/>
  <c r="AS309"/>
  <c r="CE234" i="78"/>
  <c r="CN218"/>
  <c r="CE233"/>
  <c r="CE230"/>
  <c r="CE226"/>
  <c r="CE232"/>
  <c r="F247"/>
  <c r="CE229"/>
  <c r="CE231"/>
  <c r="CE225"/>
  <c r="CE228"/>
  <c r="CE227"/>
  <c r="BZ218" i="81"/>
  <c r="BQ227"/>
  <c r="BQ234"/>
  <c r="BQ230"/>
  <c r="BQ232"/>
  <c r="F245"/>
  <c r="BQ229"/>
  <c r="BQ226"/>
  <c r="BQ231"/>
  <c r="BQ233"/>
  <c r="BQ228"/>
  <c r="BQ225"/>
  <c r="BC279" i="84"/>
  <c r="E290"/>
  <c r="BC272"/>
  <c r="BC277"/>
  <c r="BC273"/>
  <c r="BC275"/>
  <c r="BC278"/>
  <c r="BC280"/>
  <c r="BC276"/>
  <c r="BC271"/>
  <c r="BC274"/>
  <c r="BK263"/>
  <c r="G21" i="83"/>
  <c r="K277"/>
  <c r="J277"/>
  <c r="K280"/>
  <c r="G24"/>
  <c r="J280"/>
  <c r="G20"/>
  <c r="J276"/>
  <c r="K276"/>
  <c r="D325" i="94"/>
  <c r="M324"/>
  <c r="K133" i="56"/>
  <c r="I121"/>
  <c r="G132" s="1"/>
  <c r="D48" s="1"/>
  <c r="J133"/>
  <c r="D15"/>
  <c r="I15" s="1"/>
  <c r="D21"/>
  <c r="I21" s="1"/>
  <c r="J139"/>
  <c r="K139"/>
  <c r="J136"/>
  <c r="D18"/>
  <c r="I18" s="1"/>
  <c r="K136"/>
  <c r="D22"/>
  <c r="I22" s="1"/>
  <c r="K140"/>
  <c r="J140"/>
  <c r="A97" i="84"/>
  <c r="A142"/>
  <c r="D21" i="53"/>
  <c r="K139"/>
  <c r="J139"/>
  <c r="D17"/>
  <c r="J135"/>
  <c r="K135"/>
  <c r="D23"/>
  <c r="K141"/>
  <c r="J141"/>
  <c r="K134"/>
  <c r="J134"/>
  <c r="D16"/>
  <c r="D24"/>
  <c r="J142"/>
  <c r="K142"/>
  <c r="AL230" i="56"/>
  <c r="AM230" s="1"/>
  <c r="AL234"/>
  <c r="AM234" s="1"/>
  <c r="AL232"/>
  <c r="AM232" s="1"/>
  <c r="AL231"/>
  <c r="AM231" s="1"/>
  <c r="AL225"/>
  <c r="AL227"/>
  <c r="AM227" s="1"/>
  <c r="AL229"/>
  <c r="AM229" s="1"/>
  <c r="AL233"/>
  <c r="AM233" s="1"/>
  <c r="AL226"/>
  <c r="AM226" s="1"/>
  <c r="AL228"/>
  <c r="AM228" s="1"/>
  <c r="A188" i="54"/>
  <c r="A234"/>
  <c r="A280" s="1"/>
  <c r="A326" s="1"/>
  <c r="AZ278" i="81"/>
  <c r="BA278" s="1"/>
  <c r="AZ274"/>
  <c r="BA274" s="1"/>
  <c r="AZ271"/>
  <c r="AZ275"/>
  <c r="BA275" s="1"/>
  <c r="AZ273"/>
  <c r="BA273" s="1"/>
  <c r="AZ277"/>
  <c r="BA277" s="1"/>
  <c r="AZ279"/>
  <c r="BA279" s="1"/>
  <c r="AZ272"/>
  <c r="BA272" s="1"/>
  <c r="AZ280"/>
  <c r="BA280" s="1"/>
  <c r="AZ276"/>
  <c r="BA276" s="1"/>
  <c r="P259" i="84"/>
  <c r="O271" s="1"/>
  <c r="F283" s="1"/>
  <c r="Q271"/>
  <c r="O272" s="1"/>
  <c r="G283" s="1"/>
  <c r="AO184" i="57"/>
  <c r="AO188"/>
  <c r="E195"/>
  <c r="AX172"/>
  <c r="AO186"/>
  <c r="AO187"/>
  <c r="AO185"/>
  <c r="AA267" i="85"/>
  <c r="AA269" s="1"/>
  <c r="AA268"/>
  <c r="A192" i="74"/>
  <c r="A238"/>
  <c r="A284" s="1"/>
  <c r="A330" s="1"/>
  <c r="D278" i="90"/>
  <c r="M277"/>
  <c r="E198" i="85"/>
  <c r="BJ181"/>
  <c r="BJ182"/>
  <c r="BJ185"/>
  <c r="BJ187"/>
  <c r="BJ188"/>
  <c r="BS172"/>
  <c r="BJ186"/>
  <c r="BJ179"/>
  <c r="BJ180"/>
  <c r="BJ184"/>
  <c r="BJ183"/>
  <c r="X229" i="56"/>
  <c r="Y229" s="1"/>
  <c r="X226"/>
  <c r="Y226" s="1"/>
  <c r="X227"/>
  <c r="Y227" s="1"/>
  <c r="X233"/>
  <c r="Y233" s="1"/>
  <c r="X232"/>
  <c r="Y232" s="1"/>
  <c r="X234"/>
  <c r="Y234" s="1"/>
  <c r="X230"/>
  <c r="Y230" s="1"/>
  <c r="X231"/>
  <c r="Y231" s="1"/>
  <c r="X228"/>
  <c r="Y228" s="1"/>
  <c r="X225"/>
  <c r="AK329" i="57"/>
  <c r="AQ282"/>
  <c r="W272" i="76"/>
  <c r="U272" s="1"/>
  <c r="G284" s="1"/>
  <c r="V259"/>
  <c r="U271" s="1"/>
  <c r="F284" s="1"/>
  <c r="BI282" i="82"/>
  <c r="BI329" s="1"/>
  <c r="BC329"/>
  <c r="A94" i="94"/>
  <c r="A139"/>
  <c r="A103" i="56"/>
  <c r="A148"/>
  <c r="C102" i="53"/>
  <c r="I101"/>
  <c r="C29" s="1"/>
  <c r="I29" s="1"/>
  <c r="B101"/>
  <c r="AW282" i="56"/>
  <c r="AQ329"/>
  <c r="A96" i="83"/>
  <c r="A141"/>
  <c r="X227" i="84"/>
  <c r="Y227" s="1"/>
  <c r="X233"/>
  <c r="Y233" s="1"/>
  <c r="X231"/>
  <c r="Y231" s="1"/>
  <c r="X230"/>
  <c r="Y230" s="1"/>
  <c r="X229"/>
  <c r="Y229" s="1"/>
  <c r="X225"/>
  <c r="X228"/>
  <c r="Y228" s="1"/>
  <c r="X232"/>
  <c r="Y232" s="1"/>
  <c r="X226"/>
  <c r="Y226" s="1"/>
  <c r="X234"/>
  <c r="Y234" s="1"/>
  <c r="W175" i="50"/>
  <c r="V178" s="1"/>
  <c r="BF175"/>
  <c r="BE178" s="1"/>
  <c r="AY267" i="84"/>
  <c r="AY269" s="1"/>
  <c r="AM311" i="81"/>
  <c r="AM314" s="1"/>
  <c r="F84" i="53"/>
  <c r="C51" s="1"/>
  <c r="AQ219" i="84"/>
  <c r="AS233" s="1"/>
  <c r="AT233" s="1"/>
  <c r="AH326" i="81"/>
  <c r="AI326" s="1"/>
  <c r="AH323"/>
  <c r="AI323" s="1"/>
  <c r="AH317"/>
  <c r="AH324"/>
  <c r="AI324" s="1"/>
  <c r="AH325"/>
  <c r="AI325" s="1"/>
  <c r="AH321"/>
  <c r="AI321" s="1"/>
  <c r="AH319"/>
  <c r="AI319" s="1"/>
  <c r="AH320"/>
  <c r="AI320" s="1"/>
  <c r="AH318"/>
  <c r="AI318" s="1"/>
  <c r="AH322"/>
  <c r="AI322" s="1"/>
  <c r="A228" i="78"/>
  <c r="A274" s="1"/>
  <c r="A320" s="1"/>
  <c r="A182"/>
  <c r="E234" i="53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O233" i="64"/>
  <c r="P233" s="1"/>
  <c r="D234"/>
  <c r="E233"/>
  <c r="F242" i="92"/>
  <c r="AV218"/>
  <c r="BC329" i="78"/>
  <c r="BI282"/>
  <c r="BI329" s="1"/>
  <c r="BI273" i="81"/>
  <c r="BI279"/>
  <c r="BI274"/>
  <c r="BI272"/>
  <c r="BI271"/>
  <c r="BI277"/>
  <c r="BI276"/>
  <c r="E291"/>
  <c r="BI278"/>
  <c r="BI275"/>
  <c r="BI280"/>
  <c r="D230" i="80"/>
  <c r="E229"/>
  <c r="AT272" i="84"/>
  <c r="AU272" s="1"/>
  <c r="AT276"/>
  <c r="AU276" s="1"/>
  <c r="AT279"/>
  <c r="AU279" s="1"/>
  <c r="AT274"/>
  <c r="AU274" s="1"/>
  <c r="AT280"/>
  <c r="AU280" s="1"/>
  <c r="AT271"/>
  <c r="AT275"/>
  <c r="AU275" s="1"/>
  <c r="AT277"/>
  <c r="AU277" s="1"/>
  <c r="AT273"/>
  <c r="AU273" s="1"/>
  <c r="AT278"/>
  <c r="AU278" s="1"/>
  <c r="K279" i="83"/>
  <c r="G23"/>
  <c r="J279"/>
  <c r="J142" i="56"/>
  <c r="K142"/>
  <c r="D24"/>
  <c r="I24" s="1"/>
  <c r="J141"/>
  <c r="K141"/>
  <c r="D23"/>
  <c r="I23" s="1"/>
  <c r="J138"/>
  <c r="K138"/>
  <c r="D20"/>
  <c r="I20" s="1"/>
  <c r="A187" i="84"/>
  <c r="A233"/>
  <c r="A279" s="1"/>
  <c r="A325" s="1"/>
  <c r="E234" i="85"/>
  <c r="O220" s="1"/>
  <c r="O221" s="1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J136" i="53"/>
  <c r="D18"/>
  <c r="K136"/>
  <c r="K133"/>
  <c r="J133"/>
  <c r="D15"/>
  <c r="I121"/>
  <c r="G132" s="1"/>
  <c r="D48" s="1"/>
  <c r="AW329" i="85"/>
  <c r="BC282"/>
  <c r="A98" i="54"/>
  <c r="A143"/>
  <c r="E231" i="76"/>
  <c r="D232"/>
  <c r="AQ322" i="83"/>
  <c r="AY309"/>
  <c r="AQ321"/>
  <c r="E334"/>
  <c r="AQ326"/>
  <c r="AQ319"/>
  <c r="AQ323"/>
  <c r="AQ318"/>
  <c r="AQ324"/>
  <c r="AQ320"/>
  <c r="AQ325"/>
  <c r="AQ317"/>
  <c r="E290" i="76"/>
  <c r="BC274"/>
  <c r="BC277"/>
  <c r="BK263"/>
  <c r="BC279"/>
  <c r="BC275"/>
  <c r="BC272"/>
  <c r="BC280"/>
  <c r="BC276"/>
  <c r="BC273"/>
  <c r="BC278"/>
  <c r="AB323" i="85"/>
  <c r="AC323" s="1"/>
  <c r="AB318"/>
  <c r="AC318" s="1"/>
  <c r="AB325"/>
  <c r="AC325" s="1"/>
  <c r="AB321"/>
  <c r="AC321" s="1"/>
  <c r="AB319"/>
  <c r="AC319" s="1"/>
  <c r="AB322"/>
  <c r="AC322" s="1"/>
  <c r="AB320"/>
  <c r="AC320" s="1"/>
  <c r="AB317"/>
  <c r="AB326"/>
  <c r="AC326" s="1"/>
  <c r="K94" i="57"/>
  <c r="J94"/>
  <c r="C22"/>
  <c r="K92"/>
  <c r="I75"/>
  <c r="F81" s="1"/>
  <c r="C48" s="1"/>
  <c r="C20"/>
  <c r="J92"/>
  <c r="O267" i="85"/>
  <c r="O269" s="1"/>
  <c r="O268"/>
  <c r="F241" i="91"/>
  <c r="AO218"/>
  <c r="D233" i="86"/>
  <c r="E232"/>
  <c r="C109" i="76"/>
  <c r="B108"/>
  <c r="I108"/>
  <c r="C36" s="1"/>
  <c r="BF277" i="83"/>
  <c r="BG277" s="1"/>
  <c r="BF272"/>
  <c r="BG272" s="1"/>
  <c r="BF276"/>
  <c r="BG276" s="1"/>
  <c r="BF273"/>
  <c r="BG273" s="1"/>
  <c r="BF280"/>
  <c r="BG280" s="1"/>
  <c r="BF275"/>
  <c r="BG275" s="1"/>
  <c r="BF271"/>
  <c r="BF274"/>
  <c r="BG274" s="1"/>
  <c r="BF278"/>
  <c r="BG278" s="1"/>
  <c r="AZ183" i="85"/>
  <c r="BA183" s="1"/>
  <c r="AZ185"/>
  <c r="BA185" s="1"/>
  <c r="AZ186"/>
  <c r="BA186" s="1"/>
  <c r="AZ188"/>
  <c r="BA188" s="1"/>
  <c r="AZ184"/>
  <c r="BA184" s="1"/>
  <c r="AZ180"/>
  <c r="BA180" s="1"/>
  <c r="AZ182"/>
  <c r="BA182" s="1"/>
  <c r="AZ187"/>
  <c r="BA187" s="1"/>
  <c r="AZ181"/>
  <c r="BA181" s="1"/>
  <c r="AZ179"/>
  <c r="A232" i="83"/>
  <c r="A278" s="1"/>
  <c r="A324" s="1"/>
  <c r="A186"/>
  <c r="Q232" i="84"/>
  <c r="R232" s="1"/>
  <c r="Q225"/>
  <c r="Q227"/>
  <c r="R227" s="1"/>
  <c r="Q233"/>
  <c r="R233" s="1"/>
  <c r="Q234"/>
  <c r="R234" s="1"/>
  <c r="Q230"/>
  <c r="R230" s="1"/>
  <c r="Q226"/>
  <c r="R226" s="1"/>
  <c r="Q231"/>
  <c r="R231" s="1"/>
  <c r="Q228"/>
  <c r="R228" s="1"/>
  <c r="Q229"/>
  <c r="R229" s="1"/>
  <c r="P174" i="50"/>
  <c r="O177" s="1"/>
  <c r="AK175"/>
  <c r="AJ178" s="1"/>
  <c r="AG311" i="85"/>
  <c r="AG314" s="1"/>
  <c r="AC219"/>
  <c r="BE267" i="81"/>
  <c r="BE269" s="1"/>
  <c r="BE268"/>
  <c r="W317" i="85"/>
  <c r="U318" s="1"/>
  <c r="G330" s="1"/>
  <c r="V305"/>
  <c r="U317" s="1"/>
  <c r="F330" s="1"/>
  <c r="AH180" i="80"/>
  <c r="AQ172"/>
  <c r="AH185"/>
  <c r="AH179"/>
  <c r="AH184"/>
  <c r="AH181"/>
  <c r="E194"/>
  <c r="AH183"/>
  <c r="AH187"/>
  <c r="AH182"/>
  <c r="AH186"/>
  <c r="AH188"/>
  <c r="B189" i="54"/>
  <c r="B199"/>
  <c r="B201"/>
  <c r="B203"/>
  <c r="I185"/>
  <c r="I191"/>
  <c r="E27" s="1"/>
  <c r="I188"/>
  <c r="B204"/>
  <c r="B193"/>
  <c r="B209"/>
  <c r="I201"/>
  <c r="E37" s="1"/>
  <c r="B192"/>
  <c r="I197"/>
  <c r="E33" s="1"/>
  <c r="I199"/>
  <c r="E35" s="1"/>
  <c r="I208"/>
  <c r="E44" s="1"/>
  <c r="P32" s="1"/>
  <c r="B191"/>
  <c r="B206"/>
  <c r="I192"/>
  <c r="E28" s="1"/>
  <c r="B195"/>
  <c r="B200"/>
  <c r="B208"/>
  <c r="I193"/>
  <c r="E29" s="1"/>
  <c r="P29" s="1"/>
  <c r="I194"/>
  <c r="E30" s="1"/>
  <c r="I207"/>
  <c r="E43" s="1"/>
  <c r="B205"/>
  <c r="I187"/>
  <c r="B210"/>
  <c r="I209"/>
  <c r="E45" s="1"/>
  <c r="B194"/>
  <c r="I184"/>
  <c r="I186"/>
  <c r="B202"/>
  <c r="B190"/>
  <c r="B198"/>
  <c r="B196"/>
  <c r="I204"/>
  <c r="E40" s="1"/>
  <c r="I206"/>
  <c r="E42" s="1"/>
  <c r="I198"/>
  <c r="E34" s="1"/>
  <c r="P30" s="1"/>
  <c r="I196"/>
  <c r="E32" s="1"/>
  <c r="I202"/>
  <c r="E38" s="1"/>
  <c r="B207"/>
  <c r="I205"/>
  <c r="E41" s="1"/>
  <c r="I200"/>
  <c r="E36" s="1"/>
  <c r="I210"/>
  <c r="E46" s="1"/>
  <c r="I203"/>
  <c r="E39" s="1"/>
  <c r="P31" s="1"/>
  <c r="B197"/>
  <c r="I189"/>
  <c r="E25" s="1"/>
  <c r="I190"/>
  <c r="E26" s="1"/>
  <c r="I195"/>
  <c r="E31" s="1"/>
  <c r="AP309" i="94"/>
  <c r="E334"/>
  <c r="J96" i="57"/>
  <c r="K96"/>
  <c r="C24"/>
  <c r="A187" i="85"/>
  <c r="A233"/>
  <c r="A279" s="1"/>
  <c r="A325" s="1"/>
  <c r="G16" i="83"/>
  <c r="K272"/>
  <c r="J272"/>
  <c r="J275"/>
  <c r="G19"/>
  <c r="K275"/>
  <c r="G18"/>
  <c r="J274"/>
  <c r="K274"/>
  <c r="G17"/>
  <c r="K273"/>
  <c r="J273"/>
  <c r="A228" i="79"/>
  <c r="A274" s="1"/>
  <c r="A320" s="1"/>
  <c r="A182"/>
  <c r="K137" i="56"/>
  <c r="D19"/>
  <c r="I19" s="1"/>
  <c r="J137"/>
  <c r="BC282" i="80"/>
  <c r="AW329"/>
  <c r="BI282" i="83"/>
  <c r="BI329" s="1"/>
  <c r="BC329"/>
  <c r="V276" i="85"/>
  <c r="W276" s="1"/>
  <c r="V278"/>
  <c r="W278" s="1"/>
  <c r="V274"/>
  <c r="W274" s="1"/>
  <c r="V273"/>
  <c r="W273" s="1"/>
  <c r="V275"/>
  <c r="W275" s="1"/>
  <c r="V280"/>
  <c r="W280" s="1"/>
  <c r="V279"/>
  <c r="W279" s="1"/>
  <c r="V277"/>
  <c r="W277" s="1"/>
  <c r="V272"/>
  <c r="W272" s="1"/>
  <c r="V271"/>
  <c r="K138" i="53"/>
  <c r="D20"/>
  <c r="J138"/>
  <c r="K140"/>
  <c r="J140"/>
  <c r="D22"/>
  <c r="K137"/>
  <c r="D19"/>
  <c r="J137"/>
  <c r="BC282" i="81"/>
  <c r="AW329"/>
  <c r="BA179" i="84"/>
  <c r="AZ167"/>
  <c r="AX179" s="1"/>
  <c r="F196" s="1"/>
  <c r="A228" i="76"/>
  <c r="A274" s="1"/>
  <c r="A320" s="1"/>
  <c r="A182"/>
  <c r="AQ321" i="81"/>
  <c r="AQ325"/>
  <c r="AQ324"/>
  <c r="E334"/>
  <c r="AQ322"/>
  <c r="AQ320"/>
  <c r="AQ319"/>
  <c r="AQ317"/>
  <c r="AY309"/>
  <c r="AQ323"/>
  <c r="AQ326"/>
  <c r="AQ318"/>
  <c r="BK267" i="83"/>
  <c r="BK268"/>
  <c r="BI282" i="79"/>
  <c r="BI329" s="1"/>
  <c r="BC329"/>
  <c r="A192" i="81"/>
  <c r="A238"/>
  <c r="A284" s="1"/>
  <c r="A330" s="1"/>
  <c r="AO222" i="50"/>
  <c r="F242"/>
  <c r="AO216"/>
  <c r="AO219"/>
  <c r="AO231"/>
  <c r="AX219"/>
  <c r="AO221"/>
  <c r="AO233"/>
  <c r="AO218"/>
  <c r="AO227"/>
  <c r="AO214"/>
  <c r="AO220"/>
  <c r="AO217"/>
  <c r="J93" i="57"/>
  <c r="C21"/>
  <c r="K93"/>
  <c r="A142" i="77"/>
  <c r="A97"/>
  <c r="A92" i="86"/>
  <c r="A137"/>
  <c r="A85" i="50"/>
  <c r="A130"/>
  <c r="A188" i="80"/>
  <c r="A234"/>
  <c r="A280" s="1"/>
  <c r="A326" s="1"/>
  <c r="BF279" i="83"/>
  <c r="BG279" s="1"/>
  <c r="BE269"/>
  <c r="CG218" i="54"/>
  <c r="BX230"/>
  <c r="BX232"/>
  <c r="F246"/>
  <c r="BX233"/>
  <c r="BX234"/>
  <c r="BX231"/>
  <c r="X186"/>
  <c r="Y186" s="1"/>
  <c r="X184"/>
  <c r="X188"/>
  <c r="Y188" s="1"/>
  <c r="X187"/>
  <c r="Y187" s="1"/>
  <c r="X185"/>
  <c r="Y185" s="1"/>
  <c r="BC181" i="82"/>
  <c r="BL172"/>
  <c r="BC188"/>
  <c r="E197"/>
  <c r="BC183"/>
  <c r="BC184"/>
  <c r="BC185"/>
  <c r="BC186"/>
  <c r="BC182"/>
  <c r="BC187"/>
  <c r="BC179"/>
  <c r="BC180"/>
  <c r="I242" i="84"/>
  <c r="F32" s="1"/>
  <c r="I32" s="1"/>
  <c r="D17" i="68" s="1"/>
  <c r="D48" s="1"/>
  <c r="B241" i="84"/>
  <c r="I231"/>
  <c r="I234"/>
  <c r="I229"/>
  <c r="I255"/>
  <c r="F45" s="1"/>
  <c r="I45" s="1"/>
  <c r="B253"/>
  <c r="I248"/>
  <c r="F38" s="1"/>
  <c r="I38" s="1"/>
  <c r="I254"/>
  <c r="F44" s="1"/>
  <c r="I44" s="1"/>
  <c r="I247"/>
  <c r="F37" s="1"/>
  <c r="I37" s="1"/>
  <c r="E17" i="68" s="1"/>
  <c r="E48" s="1"/>
  <c r="I241" i="84"/>
  <c r="F31" s="1"/>
  <c r="I31" s="1"/>
  <c r="B250"/>
  <c r="I225"/>
  <c r="I238"/>
  <c r="F28" s="1"/>
  <c r="I28" s="1"/>
  <c r="I232"/>
  <c r="I246"/>
  <c r="F36" s="1"/>
  <c r="I36" s="1"/>
  <c r="I252"/>
  <c r="F42" s="1"/>
  <c r="I42" s="1"/>
  <c r="F17" i="68" s="1"/>
  <c r="F48" s="1"/>
  <c r="I228" i="84"/>
  <c r="I237"/>
  <c r="F27" s="1"/>
  <c r="I27" s="1"/>
  <c r="C17" i="68" s="1"/>
  <c r="C48" s="1"/>
  <c r="I244" i="84"/>
  <c r="F34" s="1"/>
  <c r="I34" s="1"/>
  <c r="B249"/>
  <c r="I243"/>
  <c r="F33" s="1"/>
  <c r="I33" s="1"/>
  <c r="I249"/>
  <c r="F39" s="1"/>
  <c r="I39" s="1"/>
  <c r="I235"/>
  <c r="F25" s="1"/>
  <c r="I25" s="1"/>
  <c r="B240"/>
  <c r="I253"/>
  <c r="F43" s="1"/>
  <c r="I43" s="1"/>
  <c r="I236"/>
  <c r="F26" s="1"/>
  <c r="I26" s="1"/>
  <c r="B245"/>
  <c r="B243"/>
  <c r="I256"/>
  <c r="F46" s="1"/>
  <c r="I46" s="1"/>
  <c r="B246"/>
  <c r="B251"/>
  <c r="B244"/>
  <c r="B252"/>
  <c r="I239"/>
  <c r="F29" s="1"/>
  <c r="I29" s="1"/>
  <c r="B256"/>
  <c r="I240"/>
  <c r="F30" s="1"/>
  <c r="I30" s="1"/>
  <c r="B239"/>
  <c r="I233"/>
  <c r="B236"/>
  <c r="B255"/>
  <c r="B248"/>
  <c r="B254"/>
  <c r="I226"/>
  <c r="B242"/>
  <c r="B235"/>
  <c r="I250"/>
  <c r="F40" s="1"/>
  <c r="I40" s="1"/>
  <c r="B237"/>
  <c r="I227"/>
  <c r="I251"/>
  <c r="F41" s="1"/>
  <c r="I41" s="1"/>
  <c r="B247"/>
  <c r="I245"/>
  <c r="F35" s="1"/>
  <c r="I35" s="1"/>
  <c r="B238"/>
  <c r="I230"/>
  <c r="O312" i="85"/>
  <c r="O315" s="1"/>
  <c r="O311"/>
  <c r="O314" s="1"/>
  <c r="AD174" i="50"/>
  <c r="AC177" s="1"/>
  <c r="AR175"/>
  <c r="AQ178" s="1"/>
  <c r="AJ228" i="40"/>
  <c r="AJ229" s="1"/>
  <c r="BM175" i="50"/>
  <c r="BL178" s="1"/>
  <c r="F82" i="53"/>
  <c r="C49" s="1"/>
  <c r="AX180" i="84"/>
  <c r="G196" s="1"/>
  <c r="AB324" i="85"/>
  <c r="AC324" s="1"/>
  <c r="AQ220"/>
  <c r="AQ221" s="1"/>
  <c r="F83" i="53"/>
  <c r="C50" s="1"/>
  <c r="AJ220" i="85"/>
  <c r="AJ221" s="1"/>
  <c r="D233" i="83"/>
  <c r="E232"/>
  <c r="D233" i="78"/>
  <c r="E232"/>
  <c r="O186" i="92"/>
  <c r="D187"/>
  <c r="E234" i="74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E233" i="77"/>
  <c r="D234"/>
  <c r="AV228" i="84"/>
  <c r="BE218"/>
  <c r="AV229"/>
  <c r="AV227"/>
  <c r="F242"/>
  <c r="AV234"/>
  <c r="AV226"/>
  <c r="AV233"/>
  <c r="AV225"/>
  <c r="AV230"/>
  <c r="AV231"/>
  <c r="AV232"/>
  <c r="AT276" i="76"/>
  <c r="AU276" s="1"/>
  <c r="AT278"/>
  <c r="AU278" s="1"/>
  <c r="AT272"/>
  <c r="AT273"/>
  <c r="AU273" s="1"/>
  <c r="AT280"/>
  <c r="AU280" s="1"/>
  <c r="AT277"/>
  <c r="AU277" s="1"/>
  <c r="AT274"/>
  <c r="AU274" s="1"/>
  <c r="AT275"/>
  <c r="AU275" s="1"/>
  <c r="AT279"/>
  <c r="AU279" s="1"/>
  <c r="E203" i="57"/>
  <c r="CS188"/>
  <c r="DB172"/>
  <c r="CS185"/>
  <c r="CS184"/>
  <c r="CS187"/>
  <c r="CS186"/>
  <c r="BL220" i="81"/>
  <c r="BL221" s="1"/>
  <c r="BL219"/>
  <c r="AO271" i="83"/>
  <c r="AM272" s="1"/>
  <c r="G287" s="1"/>
  <c r="AN259"/>
  <c r="AM271" s="1"/>
  <c r="F287" s="1"/>
  <c r="AJ263" i="91"/>
  <c r="E287"/>
  <c r="A142" i="85"/>
  <c r="A97"/>
  <c r="K278" i="83"/>
  <c r="G22"/>
  <c r="J278"/>
  <c r="K271"/>
  <c r="G15"/>
  <c r="I259"/>
  <c r="G271" s="1"/>
  <c r="G48" s="1"/>
  <c r="J271"/>
  <c r="BA317" i="84"/>
  <c r="AY318" s="1"/>
  <c r="G335" s="1"/>
  <c r="AZ305"/>
  <c r="AY317" s="1"/>
  <c r="F335" s="1"/>
  <c r="A137" i="79"/>
  <c r="A92"/>
  <c r="J135" i="56"/>
  <c r="K135"/>
  <c r="D17"/>
  <c r="I17" s="1"/>
  <c r="D16"/>
  <c r="I16" s="1"/>
  <c r="K134"/>
  <c r="J134"/>
  <c r="Q187" i="54"/>
  <c r="R187" s="1"/>
  <c r="Q185"/>
  <c r="R185" s="1"/>
  <c r="Q188"/>
  <c r="R188" s="1"/>
  <c r="Q186"/>
  <c r="R186" s="1"/>
  <c r="Q184"/>
  <c r="Q229" i="56"/>
  <c r="R229" s="1"/>
  <c r="Q233"/>
  <c r="R233" s="1"/>
  <c r="Q227"/>
  <c r="R227" s="1"/>
  <c r="Q231"/>
  <c r="R231" s="1"/>
  <c r="Q232"/>
  <c r="R232" s="1"/>
  <c r="Q228"/>
  <c r="R228" s="1"/>
  <c r="Q230"/>
  <c r="R230" s="1"/>
  <c r="Q226"/>
  <c r="R226" s="1"/>
  <c r="Q234"/>
  <c r="R234" s="1"/>
  <c r="Q225"/>
  <c r="A137" i="76"/>
  <c r="A92"/>
  <c r="E337" i="64"/>
  <c r="AZ323"/>
  <c r="AZ321"/>
  <c r="AZ318"/>
  <c r="AE167" i="74"/>
  <c r="AC179" s="1"/>
  <c r="F193" s="1"/>
  <c r="AF179"/>
  <c r="AC180" s="1"/>
  <c r="G193" s="1"/>
  <c r="A102" i="81"/>
  <c r="A147"/>
  <c r="AE279" i="85"/>
  <c r="AE276"/>
  <c r="AE271"/>
  <c r="AE273"/>
  <c r="AE274"/>
  <c r="AE272"/>
  <c r="AE278"/>
  <c r="E286"/>
  <c r="AE277"/>
  <c r="AE275"/>
  <c r="AM263"/>
  <c r="AE280"/>
  <c r="P305" i="76"/>
  <c r="O317" s="1"/>
  <c r="F329" s="1"/>
  <c r="Q318"/>
  <c r="O318" s="1"/>
  <c r="G329" s="1"/>
  <c r="AM311" i="83"/>
  <c r="AM314" s="1"/>
  <c r="AM312"/>
  <c r="AM315" s="1"/>
  <c r="AY267" i="76"/>
  <c r="AY269" s="1"/>
  <c r="AY268"/>
  <c r="A102" i="74"/>
  <c r="A147"/>
  <c r="C23" i="57"/>
  <c r="K95"/>
  <c r="J95"/>
  <c r="AV172" i="91"/>
  <c r="E196"/>
  <c r="BF173" i="85"/>
  <c r="BE176" s="1"/>
  <c r="BF174"/>
  <c r="BE177" s="1"/>
  <c r="A187" i="77"/>
  <c r="A233"/>
  <c r="A279" s="1"/>
  <c r="A325" s="1"/>
  <c r="BF305" i="84"/>
  <c r="BE317" s="1"/>
  <c r="F336" s="1"/>
  <c r="BG317"/>
  <c r="BE318" s="1"/>
  <c r="G336" s="1"/>
  <c r="AO317"/>
  <c r="AM318" s="1"/>
  <c r="G333" s="1"/>
  <c r="AN305"/>
  <c r="AM317" s="1"/>
  <c r="F333" s="1"/>
  <c r="A228" i="86"/>
  <c r="A274" s="1"/>
  <c r="A320" s="1"/>
  <c r="A182"/>
  <c r="A175" i="50"/>
  <c r="A221"/>
  <c r="A267" s="1"/>
  <c r="A313" s="1"/>
  <c r="A143" i="80"/>
  <c r="A98"/>
  <c r="AB259" i="81"/>
  <c r="AA271" s="1"/>
  <c r="F285" s="1"/>
  <c r="AC271"/>
  <c r="AA272" s="1"/>
  <c r="G285" s="1"/>
  <c r="A230" i="94"/>
  <c r="A276" s="1"/>
  <c r="A322" s="1"/>
  <c r="A184"/>
  <c r="E200" i="50"/>
  <c r="BQ172"/>
  <c r="BQ170"/>
  <c r="BZ173"/>
  <c r="BQ181"/>
  <c r="BQ173"/>
  <c r="BQ185"/>
  <c r="BQ175"/>
  <c r="BQ176"/>
  <c r="BQ187"/>
  <c r="BQ168"/>
  <c r="BQ174"/>
  <c r="BT175" s="1"/>
  <c r="BS178" s="1"/>
  <c r="BQ171"/>
  <c r="F245" i="85"/>
  <c r="BQ226"/>
  <c r="BQ227"/>
  <c r="BQ228"/>
  <c r="BQ232"/>
  <c r="BQ234"/>
  <c r="BZ218"/>
  <c r="BQ229"/>
  <c r="BQ230"/>
  <c r="BQ233"/>
  <c r="BQ225"/>
  <c r="BQ231"/>
  <c r="A239" i="56"/>
  <c r="A285" s="1"/>
  <c r="A331" s="1"/>
  <c r="A193"/>
  <c r="R179"/>
  <c r="O180" s="1"/>
  <c r="G191" s="1"/>
  <c r="Q167"/>
  <c r="O179" s="1"/>
  <c r="F191" s="1"/>
  <c r="AY174" i="50"/>
  <c r="AX177" s="1"/>
  <c r="AZ175" s="1"/>
  <c r="BA175" s="1"/>
  <c r="G174"/>
  <c r="F177" s="1"/>
  <c r="AY268" i="84"/>
  <c r="G219" i="85"/>
  <c r="AM312" i="81"/>
  <c r="AM315" s="1"/>
  <c r="BE219" i="85"/>
  <c r="F85" i="53"/>
  <c r="C52" s="1"/>
  <c r="F114" i="97"/>
  <c r="H38" i="88"/>
  <c r="H46" i="97" s="1"/>
  <c r="E10" i="88"/>
  <c r="F10" i="97" s="1"/>
  <c r="E12" i="88"/>
  <c r="F12" i="97" s="1"/>
  <c r="F138"/>
  <c r="P229" i="90"/>
  <c r="E82" i="97"/>
  <c r="C82" s="1"/>
  <c r="D82" s="1"/>
  <c r="F121"/>
  <c r="C140"/>
  <c r="D140" s="1"/>
  <c r="E14" i="88"/>
  <c r="F14" i="97" s="1"/>
  <c r="F52"/>
  <c r="H39" i="88"/>
  <c r="H47" i="97" s="1"/>
  <c r="G23" i="98"/>
  <c r="G26"/>
  <c r="H77" i="97"/>
  <c r="E8" i="88"/>
  <c r="F8" i="97" s="1"/>
  <c r="E75"/>
  <c r="C75" s="1"/>
  <c r="F10" i="88"/>
  <c r="I10" s="1"/>
  <c r="I10" i="97" s="1"/>
  <c r="F9" i="88"/>
  <c r="I9" s="1"/>
  <c r="I9" i="97" s="1"/>
  <c r="E11" i="88"/>
  <c r="H11" s="1"/>
  <c r="C141" i="97"/>
  <c r="E144" s="1"/>
  <c r="M144" s="1"/>
  <c r="F8" i="88"/>
  <c r="I8" s="1"/>
  <c r="I8" i="97" s="1"/>
  <c r="F82"/>
  <c r="F11" i="88"/>
  <c r="L11" i="87"/>
  <c r="F14" i="88"/>
  <c r="E7"/>
  <c r="H7" s="1"/>
  <c r="F32" i="97"/>
  <c r="H30"/>
  <c r="C139"/>
  <c r="D139" s="1"/>
  <c r="E146"/>
  <c r="I40" i="88"/>
  <c r="I48" i="97" s="1"/>
  <c r="I52" s="1"/>
  <c r="E5" i="88"/>
  <c r="H5" s="1"/>
  <c r="E13"/>
  <c r="F13" i="97" s="1"/>
  <c r="F135"/>
  <c r="H37" i="88"/>
  <c r="H45" i="97" s="1"/>
  <c r="E51"/>
  <c r="K89"/>
  <c r="B233" i="90"/>
  <c r="AF233" s="1"/>
  <c r="B187"/>
  <c r="C187" s="1"/>
  <c r="C141"/>
  <c r="H52" i="88"/>
  <c r="H64" i="97" s="1"/>
  <c r="F64"/>
  <c r="H50" i="88"/>
  <c r="F62" i="97"/>
  <c r="H44" i="88"/>
  <c r="F56" i="97"/>
  <c r="F69" s="1"/>
  <c r="I35"/>
  <c r="I34"/>
  <c r="C118"/>
  <c r="F118"/>
  <c r="C134"/>
  <c r="D134" s="1"/>
  <c r="F134"/>
  <c r="G88"/>
  <c r="G89"/>
  <c r="E84"/>
  <c r="F79"/>
  <c r="C79"/>
  <c r="D79" s="1"/>
  <c r="B226" i="92"/>
  <c r="C134"/>
  <c r="B180"/>
  <c r="AM180" s="1"/>
  <c r="F113" i="97"/>
  <c r="C113"/>
  <c r="H80"/>
  <c r="E80"/>
  <c r="E81"/>
  <c r="H81"/>
  <c r="E78"/>
  <c r="H78"/>
  <c r="F68"/>
  <c r="H47" i="88"/>
  <c r="F59" i="97"/>
  <c r="R183" i="90"/>
  <c r="AF183"/>
  <c r="Y183"/>
  <c r="P183"/>
  <c r="C183"/>
  <c r="B184"/>
  <c r="AM184" s="1"/>
  <c r="C138"/>
  <c r="B230"/>
  <c r="AM230" s="1"/>
  <c r="B17"/>
  <c r="B89" s="1"/>
  <c r="B135" s="1"/>
  <c r="H24" i="97"/>
  <c r="B15" i="91"/>
  <c r="B87" s="1"/>
  <c r="B133" s="1"/>
  <c r="C133" s="1"/>
  <c r="H39" i="97"/>
  <c r="B19" i="91"/>
  <c r="B91" s="1"/>
  <c r="B137" s="1"/>
  <c r="H43" i="97"/>
  <c r="C117"/>
  <c r="D117" s="1"/>
  <c r="F117"/>
  <c r="B18" i="90"/>
  <c r="B90" s="1"/>
  <c r="B136" s="1"/>
  <c r="H25" i="97"/>
  <c r="B15" i="90"/>
  <c r="B87" s="1"/>
  <c r="B133" s="1"/>
  <c r="H22" i="97"/>
  <c r="B17" i="91"/>
  <c r="B89" s="1"/>
  <c r="B135" s="1"/>
  <c r="H41" i="97"/>
  <c r="H32" i="88"/>
  <c r="F40" i="97"/>
  <c r="H9" i="88"/>
  <c r="F9" i="97"/>
  <c r="B180" i="90"/>
  <c r="AM180" s="1"/>
  <c r="B226"/>
  <c r="AM226" s="1"/>
  <c r="C134"/>
  <c r="L75" i="97"/>
  <c r="F119"/>
  <c r="C119"/>
  <c r="D119" s="1"/>
  <c r="E76"/>
  <c r="H76"/>
  <c r="F33"/>
  <c r="F35"/>
  <c r="B186" i="90"/>
  <c r="AM186" s="1"/>
  <c r="C140"/>
  <c r="B232"/>
  <c r="F132" i="97"/>
  <c r="C132"/>
  <c r="H6" i="88"/>
  <c r="F6" i="97"/>
  <c r="H36" i="88"/>
  <c r="F44" i="97"/>
  <c r="H46" i="88"/>
  <c r="F58" i="97"/>
  <c r="H51" i="88"/>
  <c r="F63" i="97"/>
  <c r="H48" i="88"/>
  <c r="F60" i="97"/>
  <c r="C136"/>
  <c r="D136" s="1"/>
  <c r="F136"/>
  <c r="B275" i="90"/>
  <c r="R229"/>
  <c r="AF229"/>
  <c r="C229"/>
  <c r="Y229"/>
  <c r="B18" i="91"/>
  <c r="B90" s="1"/>
  <c r="B136" s="1"/>
  <c r="H42" i="97"/>
  <c r="F77"/>
  <c r="C77"/>
  <c r="D77" s="1"/>
  <c r="F120"/>
  <c r="C120"/>
  <c r="D120" s="1"/>
  <c r="B20" i="92"/>
  <c r="B92" s="1"/>
  <c r="B138" s="1"/>
  <c r="H61" i="97"/>
  <c r="B21" i="90"/>
  <c r="B93" s="1"/>
  <c r="B139" s="1"/>
  <c r="H28" i="97"/>
  <c r="C122"/>
  <c r="E125" s="1"/>
  <c r="M125" s="1"/>
  <c r="E126"/>
  <c r="E127"/>
  <c r="C116"/>
  <c r="D116" s="1"/>
  <c r="F116"/>
  <c r="N83"/>
  <c r="H83"/>
  <c r="J83"/>
  <c r="L83"/>
  <c r="F83"/>
  <c r="D83"/>
  <c r="AZ177" i="50"/>
  <c r="BA177" s="1"/>
  <c r="AZ169"/>
  <c r="BA169" s="1"/>
  <c r="AZ186"/>
  <c r="BA186" s="1"/>
  <c r="AZ180"/>
  <c r="BA180" s="1"/>
  <c r="AZ172"/>
  <c r="BA172" s="1"/>
  <c r="AZ185"/>
  <c r="BA185" s="1"/>
  <c r="AZ178"/>
  <c r="BA178" s="1"/>
  <c r="AZ187"/>
  <c r="BA187" s="1"/>
  <c r="AZ174"/>
  <c r="BA174" s="1"/>
  <c r="AZ184"/>
  <c r="BA184" s="1"/>
  <c r="AZ171"/>
  <c r="BA171" s="1"/>
  <c r="AZ170"/>
  <c r="BA170" s="1"/>
  <c r="AZ176"/>
  <c r="BA176" s="1"/>
  <c r="AZ181"/>
  <c r="BA181" s="1"/>
  <c r="AZ168"/>
  <c r="AK180" i="40"/>
  <c r="AJ183" s="1"/>
  <c r="AK179"/>
  <c r="AJ182" s="1"/>
  <c r="D277" i="91"/>
  <c r="M276"/>
  <c r="E16" i="56"/>
  <c r="J180"/>
  <c r="K180"/>
  <c r="K182"/>
  <c r="E18"/>
  <c r="J182"/>
  <c r="K188"/>
  <c r="J188"/>
  <c r="E24"/>
  <c r="BG167" i="83"/>
  <c r="BE179" s="1"/>
  <c r="BH179"/>
  <c r="BE180" s="1"/>
  <c r="BL305" i="84"/>
  <c r="BK317" s="1"/>
  <c r="F337" s="1"/>
  <c r="BM317"/>
  <c r="BK318" s="1"/>
  <c r="G337" s="1"/>
  <c r="AO184" i="54"/>
  <c r="AO185"/>
  <c r="AO188"/>
  <c r="E195"/>
  <c r="AX172"/>
  <c r="AO187"/>
  <c r="AO186"/>
  <c r="I104" i="83"/>
  <c r="C32" s="1"/>
  <c r="C105"/>
  <c r="B104"/>
  <c r="B315" i="50"/>
  <c r="C269"/>
  <c r="AT282" i="64"/>
  <c r="AN329"/>
  <c r="BC172"/>
  <c r="AT188"/>
  <c r="AT183"/>
  <c r="E197"/>
  <c r="AT187"/>
  <c r="AT181"/>
  <c r="AT184"/>
  <c r="AT180"/>
  <c r="AT182"/>
  <c r="AT186"/>
  <c r="AT185"/>
  <c r="AT179"/>
  <c r="Q188" i="57"/>
  <c r="R188" s="1"/>
  <c r="Q184"/>
  <c r="Q186"/>
  <c r="R186" s="1"/>
  <c r="Q187"/>
  <c r="R187" s="1"/>
  <c r="Q185"/>
  <c r="R185" s="1"/>
  <c r="F278" i="40"/>
  <c r="F277"/>
  <c r="F279" s="1"/>
  <c r="O273"/>
  <c r="O321"/>
  <c r="M321" i="56"/>
  <c r="M319"/>
  <c r="M325"/>
  <c r="M318"/>
  <c r="M317"/>
  <c r="M322"/>
  <c r="M324"/>
  <c r="M323"/>
  <c r="E329"/>
  <c r="M320"/>
  <c r="M326"/>
  <c r="BJ183" i="86"/>
  <c r="BJ185"/>
  <c r="E198"/>
  <c r="BJ179"/>
  <c r="BJ181"/>
  <c r="BJ184"/>
  <c r="BJ187"/>
  <c r="BJ182"/>
  <c r="BJ186"/>
  <c r="BS172"/>
  <c r="BJ180"/>
  <c r="BJ188"/>
  <c r="BC172" i="94"/>
  <c r="E197"/>
  <c r="AO218"/>
  <c r="F241"/>
  <c r="A138" i="92"/>
  <c r="A93"/>
  <c r="I237" i="57"/>
  <c r="F27" s="1"/>
  <c r="I245"/>
  <c r="F35" s="1"/>
  <c r="B249"/>
  <c r="I254"/>
  <c r="F44" s="1"/>
  <c r="I235"/>
  <c r="F25" s="1"/>
  <c r="I243"/>
  <c r="F33" s="1"/>
  <c r="B254"/>
  <c r="B245"/>
  <c r="I250"/>
  <c r="F40" s="1"/>
  <c r="I233"/>
  <c r="I244"/>
  <c r="F34" s="1"/>
  <c r="B256"/>
  <c r="I230"/>
  <c r="I234"/>
  <c r="I231"/>
  <c r="I242"/>
  <c r="F32" s="1"/>
  <c r="B241"/>
  <c r="B250"/>
  <c r="B237"/>
  <c r="B246"/>
  <c r="I251"/>
  <c r="F41" s="1"/>
  <c r="B251"/>
  <c r="I248"/>
  <c r="F38" s="1"/>
  <c r="B248"/>
  <c r="B240"/>
  <c r="I255"/>
  <c r="F45" s="1"/>
  <c r="I241"/>
  <c r="F31" s="1"/>
  <c r="I232"/>
  <c r="I246"/>
  <c r="F36" s="1"/>
  <c r="B242"/>
  <c r="I239"/>
  <c r="F29" s="1"/>
  <c r="I247"/>
  <c r="F37" s="1"/>
  <c r="I238"/>
  <c r="F28" s="1"/>
  <c r="B235"/>
  <c r="B243"/>
  <c r="I253"/>
  <c r="F43" s="1"/>
  <c r="B253"/>
  <c r="B239"/>
  <c r="I256"/>
  <c r="F46" s="1"/>
  <c r="B252"/>
  <c r="I252"/>
  <c r="F42" s="1"/>
  <c r="B255"/>
  <c r="I240"/>
  <c r="F30" s="1"/>
  <c r="B236"/>
  <c r="B244"/>
  <c r="B238"/>
  <c r="I249"/>
  <c r="F39" s="1"/>
  <c r="I236"/>
  <c r="F26" s="1"/>
  <c r="B247"/>
  <c r="I113" i="79"/>
  <c r="C41" s="1"/>
  <c r="C114"/>
  <c r="B113"/>
  <c r="AH233" i="57"/>
  <c r="AH230"/>
  <c r="AH234"/>
  <c r="AQ218"/>
  <c r="F240"/>
  <c r="AH232"/>
  <c r="AH231"/>
  <c r="C278" i="50"/>
  <c r="B324"/>
  <c r="C323" i="54"/>
  <c r="O309"/>
  <c r="O263"/>
  <c r="C338" i="40"/>
  <c r="AT234" i="64"/>
  <c r="F243"/>
  <c r="BC218"/>
  <c r="AT226"/>
  <c r="AT229"/>
  <c r="AT228"/>
  <c r="AT227"/>
  <c r="AT231"/>
  <c r="AT232"/>
  <c r="AT233"/>
  <c r="AT225"/>
  <c r="AT230"/>
  <c r="G16" i="76"/>
  <c r="I259"/>
  <c r="G271" s="1"/>
  <c r="G48" s="1"/>
  <c r="J272"/>
  <c r="K272"/>
  <c r="E334" i="90"/>
  <c r="AP309"/>
  <c r="AC220" i="50"/>
  <c r="AC221"/>
  <c r="AC222" s="1"/>
  <c r="B307"/>
  <c r="C261"/>
  <c r="AG265"/>
  <c r="BK265"/>
  <c r="O265"/>
  <c r="AS265"/>
  <c r="AA265"/>
  <c r="BE265"/>
  <c r="F265"/>
  <c r="N283" s="1"/>
  <c r="AM265"/>
  <c r="U265"/>
  <c r="U310" s="1"/>
  <c r="AY265"/>
  <c r="AE187" i="57"/>
  <c r="AF187" s="1"/>
  <c r="AE188"/>
  <c r="AF188" s="1"/>
  <c r="AE184"/>
  <c r="AE185"/>
  <c r="AF185" s="1"/>
  <c r="AE186"/>
  <c r="AF186" s="1"/>
  <c r="AO192" i="40"/>
  <c r="AO175"/>
  <c r="E201"/>
  <c r="AX178"/>
  <c r="AO189"/>
  <c r="AO186"/>
  <c r="AO185"/>
  <c r="AO176"/>
  <c r="AO179"/>
  <c r="AO180"/>
  <c r="AO183"/>
  <c r="AO193"/>
  <c r="AO181"/>
  <c r="AO182"/>
  <c r="AO190"/>
  <c r="AO177"/>
  <c r="AO191"/>
  <c r="AO194"/>
  <c r="AO174"/>
  <c r="AO187"/>
  <c r="AO178"/>
  <c r="AO184"/>
  <c r="AO188"/>
  <c r="J320" i="83"/>
  <c r="K320"/>
  <c r="H18"/>
  <c r="AL213" i="84"/>
  <c r="AJ224" s="1"/>
  <c r="G240" s="1"/>
  <c r="AM225"/>
  <c r="AJ225" s="1"/>
  <c r="H240" s="1"/>
  <c r="D189" i="9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O188"/>
  <c r="AQ218" i="83"/>
  <c r="F240"/>
  <c r="AH229"/>
  <c r="AH230"/>
  <c r="AH232"/>
  <c r="AH233"/>
  <c r="AH231"/>
  <c r="AH226"/>
  <c r="AH227"/>
  <c r="AH234"/>
  <c r="AH225"/>
  <c r="AH228"/>
  <c r="B318" i="50"/>
  <c r="C272"/>
  <c r="F267" i="57"/>
  <c r="F269" s="1"/>
  <c r="F268"/>
  <c r="C22" i="54"/>
  <c r="K94"/>
  <c r="J94"/>
  <c r="J96"/>
  <c r="K96"/>
  <c r="C24"/>
  <c r="AL188" i="53"/>
  <c r="AM188" s="1"/>
  <c r="AL183"/>
  <c r="AM183" s="1"/>
  <c r="AL179"/>
  <c r="AL185"/>
  <c r="AM185" s="1"/>
  <c r="AL184"/>
  <c r="AM184" s="1"/>
  <c r="AL187"/>
  <c r="AM187" s="1"/>
  <c r="AL182"/>
  <c r="AM182" s="1"/>
  <c r="AL186"/>
  <c r="AM186" s="1"/>
  <c r="AL181"/>
  <c r="AM181" s="1"/>
  <c r="AL180"/>
  <c r="AM180" s="1"/>
  <c r="O232" i="94"/>
  <c r="D233"/>
  <c r="E232"/>
  <c r="J139" i="57"/>
  <c r="K139"/>
  <c r="D21"/>
  <c r="J142"/>
  <c r="K142"/>
  <c r="D24"/>
  <c r="A231" i="91"/>
  <c r="A277" s="1"/>
  <c r="A323" s="1"/>
  <c r="A185"/>
  <c r="AO225" i="77"/>
  <c r="AX218"/>
  <c r="AO234"/>
  <c r="F241"/>
  <c r="AO232"/>
  <c r="AO228"/>
  <c r="AO233"/>
  <c r="AO230"/>
  <c r="AO231"/>
  <c r="AO229"/>
  <c r="AO227"/>
  <c r="AO226"/>
  <c r="CP186" i="57"/>
  <c r="CQ186" s="1"/>
  <c r="CP184"/>
  <c r="CP187"/>
  <c r="CQ187" s="1"/>
  <c r="CP185"/>
  <c r="CQ185" s="1"/>
  <c r="CP188"/>
  <c r="CQ188" s="1"/>
  <c r="D53" i="88"/>
  <c r="E65" i="97" s="1"/>
  <c r="B14" i="87"/>
  <c r="D14" i="88" s="1"/>
  <c r="E14" i="97" s="1"/>
  <c r="O263" i="53"/>
  <c r="O309"/>
  <c r="AV263" i="90"/>
  <c r="E289"/>
  <c r="Q180" i="53"/>
  <c r="R180" s="1"/>
  <c r="Q187"/>
  <c r="R187" s="1"/>
  <c r="Q186"/>
  <c r="R186" s="1"/>
  <c r="Q188"/>
  <c r="R188" s="1"/>
  <c r="Q183"/>
  <c r="R183" s="1"/>
  <c r="Q179"/>
  <c r="Q181"/>
  <c r="R181" s="1"/>
  <c r="Q185"/>
  <c r="R185" s="1"/>
  <c r="Q182"/>
  <c r="R182" s="1"/>
  <c r="Q184"/>
  <c r="R184" s="1"/>
  <c r="K138" i="54"/>
  <c r="I121"/>
  <c r="G132" s="1"/>
  <c r="D48" s="1"/>
  <c r="D20"/>
  <c r="J138"/>
  <c r="D21" i="40"/>
  <c r="K143"/>
  <c r="J143"/>
  <c r="K138"/>
  <c r="J138"/>
  <c r="D16"/>
  <c r="D6"/>
  <c r="K128"/>
  <c r="J128"/>
  <c r="E334" i="91"/>
  <c r="AP309"/>
  <c r="K230" i="56"/>
  <c r="F20"/>
  <c r="J230"/>
  <c r="I213"/>
  <c r="H224" s="1"/>
  <c r="F48" s="1"/>
  <c r="K225"/>
  <c r="F15"/>
  <c r="J225"/>
  <c r="F24"/>
  <c r="K234"/>
  <c r="J234"/>
  <c r="AD175" i="50"/>
  <c r="AC178" s="1"/>
  <c r="AE178" s="1"/>
  <c r="AF178" s="1"/>
  <c r="F84"/>
  <c r="C50" s="1"/>
  <c r="G175"/>
  <c r="F178" s="1"/>
  <c r="B197" s="1"/>
  <c r="BT174"/>
  <c r="BS177" s="1"/>
  <c r="BM174"/>
  <c r="BL177" s="1"/>
  <c r="F85"/>
  <c r="C51" s="1"/>
  <c r="AJ227" i="40"/>
  <c r="AL238" s="1"/>
  <c r="AM238" s="1"/>
  <c r="W174" i="50"/>
  <c r="V177" s="1"/>
  <c r="AK174"/>
  <c r="AJ177" s="1"/>
  <c r="AC220" i="53"/>
  <c r="AC221" s="1"/>
  <c r="AC219"/>
  <c r="AR173"/>
  <c r="AQ176" s="1"/>
  <c r="AR174"/>
  <c r="AQ177" s="1"/>
  <c r="Q232" i="57"/>
  <c r="R232" s="1"/>
  <c r="Q233"/>
  <c r="R233" s="1"/>
  <c r="Q231"/>
  <c r="R231" s="1"/>
  <c r="Q230"/>
  <c r="Q234"/>
  <c r="R234" s="1"/>
  <c r="I167" i="56"/>
  <c r="G179" s="1"/>
  <c r="E48" s="1"/>
  <c r="E15"/>
  <c r="J179"/>
  <c r="K179"/>
  <c r="K181"/>
  <c r="E17"/>
  <c r="J181"/>
  <c r="E23"/>
  <c r="J187"/>
  <c r="K187"/>
  <c r="J185"/>
  <c r="K185"/>
  <c r="E21"/>
  <c r="AD173" i="76"/>
  <c r="AC176" s="1"/>
  <c r="AD174"/>
  <c r="AC177" s="1"/>
  <c r="E194"/>
  <c r="AH186"/>
  <c r="AQ172"/>
  <c r="AH183"/>
  <c r="AH180"/>
  <c r="AH185"/>
  <c r="AH181"/>
  <c r="AH188"/>
  <c r="AH182"/>
  <c r="AH184"/>
  <c r="AH187"/>
  <c r="C270" i="50"/>
  <c r="B316"/>
  <c r="C321" i="40"/>
  <c r="F245" i="80"/>
  <c r="BQ231"/>
  <c r="BQ226"/>
  <c r="BQ228"/>
  <c r="BZ218"/>
  <c r="BQ227"/>
  <c r="BQ232"/>
  <c r="BQ233"/>
  <c r="BQ225"/>
  <c r="BQ230"/>
  <c r="BQ229"/>
  <c r="BQ234"/>
  <c r="BL172" i="79"/>
  <c r="BC187"/>
  <c r="BC185"/>
  <c r="E197"/>
  <c r="BC186"/>
  <c r="BC188"/>
  <c r="AV172" i="90"/>
  <c r="E196"/>
  <c r="AM183"/>
  <c r="AE167" i="54"/>
  <c r="AC179" s="1"/>
  <c r="F193" s="1"/>
  <c r="AF184"/>
  <c r="AC180" s="1"/>
  <c r="G193" s="1"/>
  <c r="A230" i="64"/>
  <c r="A276" s="1"/>
  <c r="A322" s="1"/>
  <c r="A184"/>
  <c r="T292" i="40"/>
  <c r="Z292" s="1"/>
  <c r="AF292" s="1"/>
  <c r="AL292" s="1"/>
  <c r="AR292" s="1"/>
  <c r="AX292" s="1"/>
  <c r="BD292" s="1"/>
  <c r="BJ292" s="1"/>
  <c r="N341"/>
  <c r="M279" i="56"/>
  <c r="M271"/>
  <c r="M274"/>
  <c r="M276"/>
  <c r="E283"/>
  <c r="M280"/>
  <c r="M273"/>
  <c r="M275"/>
  <c r="M277"/>
  <c r="M272"/>
  <c r="M278"/>
  <c r="M277" i="94"/>
  <c r="D278"/>
  <c r="X184" i="40"/>
  <c r="Y184" s="1"/>
  <c r="X175"/>
  <c r="Y175" s="1"/>
  <c r="X191"/>
  <c r="Y191" s="1"/>
  <c r="X188"/>
  <c r="Y188" s="1"/>
  <c r="X190"/>
  <c r="Y190" s="1"/>
  <c r="X177"/>
  <c r="Y177" s="1"/>
  <c r="X193"/>
  <c r="Y193" s="1"/>
  <c r="X186"/>
  <c r="Y186" s="1"/>
  <c r="X183"/>
  <c r="Y183" s="1"/>
  <c r="X182"/>
  <c r="Y182" s="1"/>
  <c r="X174"/>
  <c r="X189"/>
  <c r="Y189" s="1"/>
  <c r="X180"/>
  <c r="Y180" s="1"/>
  <c r="X178"/>
  <c r="Y178" s="1"/>
  <c r="X181"/>
  <c r="Y181" s="1"/>
  <c r="X194"/>
  <c r="Y194" s="1"/>
  <c r="X187"/>
  <c r="Y187" s="1"/>
  <c r="X179"/>
  <c r="Y179" s="1"/>
  <c r="X176"/>
  <c r="Y176" s="1"/>
  <c r="X185"/>
  <c r="Y185" s="1"/>
  <c r="X192"/>
  <c r="Y192" s="1"/>
  <c r="D231" i="92"/>
  <c r="E230"/>
  <c r="O230"/>
  <c r="A234" i="57"/>
  <c r="A280" s="1"/>
  <c r="A326" s="1"/>
  <c r="A188"/>
  <c r="AG311" i="76"/>
  <c r="AG314" s="1"/>
  <c r="AG312"/>
  <c r="AG315" s="1"/>
  <c r="BC182" i="75"/>
  <c r="E197"/>
  <c r="BC179"/>
  <c r="BC187"/>
  <c r="BL172"/>
  <c r="BC185"/>
  <c r="BC186"/>
  <c r="BC183"/>
  <c r="BC184"/>
  <c r="BC180"/>
  <c r="BC181"/>
  <c r="BC188"/>
  <c r="BQ225" i="86"/>
  <c r="BQ232"/>
  <c r="BZ218"/>
  <c r="BQ230"/>
  <c r="BQ226"/>
  <c r="BQ229"/>
  <c r="F245"/>
  <c r="BQ233"/>
  <c r="BQ227"/>
  <c r="BQ231"/>
  <c r="BQ228"/>
  <c r="BQ234"/>
  <c r="G22" i="76"/>
  <c r="K278"/>
  <c r="J278"/>
  <c r="G18"/>
  <c r="K274"/>
  <c r="J274"/>
  <c r="J275"/>
  <c r="K275"/>
  <c r="G19"/>
  <c r="J276"/>
  <c r="G20"/>
  <c r="K276"/>
  <c r="AJ220" i="50"/>
  <c r="AJ221"/>
  <c r="AJ222" s="1"/>
  <c r="C328" i="40"/>
  <c r="K318" i="83"/>
  <c r="J318"/>
  <c r="H16"/>
  <c r="BJ188" i="81"/>
  <c r="BJ184"/>
  <c r="BJ185"/>
  <c r="BJ187"/>
  <c r="BJ179"/>
  <c r="BJ183"/>
  <c r="BJ186"/>
  <c r="BS172"/>
  <c r="BJ182"/>
  <c r="E198"/>
  <c r="BJ181"/>
  <c r="BJ180"/>
  <c r="I75" i="54"/>
  <c r="F81" s="1"/>
  <c r="C48" s="1"/>
  <c r="C20"/>
  <c r="K92"/>
  <c r="J92"/>
  <c r="C332" i="40"/>
  <c r="A92" i="82"/>
  <c r="A137"/>
  <c r="X180" i="77"/>
  <c r="Y180" s="1"/>
  <c r="X183"/>
  <c r="Y183" s="1"/>
  <c r="X188"/>
  <c r="Y188" s="1"/>
  <c r="X182"/>
  <c r="Y182" s="1"/>
  <c r="X179"/>
  <c r="X186"/>
  <c r="Y186" s="1"/>
  <c r="X181"/>
  <c r="Y181" s="1"/>
  <c r="X187"/>
  <c r="Y187" s="1"/>
  <c r="X184"/>
  <c r="Y184" s="1"/>
  <c r="X185"/>
  <c r="Y185" s="1"/>
  <c r="AY173" i="74"/>
  <c r="AX176" s="1"/>
  <c r="AY174"/>
  <c r="AX177" s="1"/>
  <c r="A140" i="91"/>
  <c r="A95"/>
  <c r="V305" i="83"/>
  <c r="U317" s="1"/>
  <c r="F330" s="1"/>
  <c r="W317"/>
  <c r="U318" s="1"/>
  <c r="G330" s="1"/>
  <c r="A84" i="40"/>
  <c r="A131"/>
  <c r="S275" i="56"/>
  <c r="S277"/>
  <c r="S276"/>
  <c r="S272"/>
  <c r="S278"/>
  <c r="S273"/>
  <c r="S271"/>
  <c r="S274"/>
  <c r="E284"/>
  <c r="AA263"/>
  <c r="S280"/>
  <c r="S279"/>
  <c r="D324" i="92"/>
  <c r="M323"/>
  <c r="C317" i="53"/>
  <c r="AF182" i="83"/>
  <c r="AC180" s="1"/>
  <c r="G193" s="1"/>
  <c r="AE167"/>
  <c r="AC179" s="1"/>
  <c r="F193" s="1"/>
  <c r="AE189" i="40"/>
  <c r="AF189" s="1"/>
  <c r="AE188"/>
  <c r="AF188" s="1"/>
  <c r="AE190"/>
  <c r="AF190" s="1"/>
  <c r="AE176"/>
  <c r="AF176" s="1"/>
  <c r="AE187"/>
  <c r="AF187" s="1"/>
  <c r="AE181"/>
  <c r="AF181" s="1"/>
  <c r="AE184"/>
  <c r="AF184" s="1"/>
  <c r="AE178"/>
  <c r="AF178" s="1"/>
  <c r="AE182"/>
  <c r="AF182" s="1"/>
  <c r="AE185"/>
  <c r="AF185" s="1"/>
  <c r="AE177"/>
  <c r="AF177" s="1"/>
  <c r="AE193"/>
  <c r="AF193" s="1"/>
  <c r="AE180"/>
  <c r="AF180" s="1"/>
  <c r="AE179"/>
  <c r="AF179" s="1"/>
  <c r="AE192"/>
  <c r="AF192" s="1"/>
  <c r="AE175"/>
  <c r="AF175" s="1"/>
  <c r="AE191"/>
  <c r="AF191" s="1"/>
  <c r="AE186"/>
  <c r="AF186" s="1"/>
  <c r="AE194"/>
  <c r="AF194" s="1"/>
  <c r="AE183"/>
  <c r="AF183" s="1"/>
  <c r="AE174"/>
  <c r="J134"/>
  <c r="K134"/>
  <c r="D12"/>
  <c r="D7"/>
  <c r="J129"/>
  <c r="K129"/>
  <c r="D11"/>
  <c r="J133"/>
  <c r="K133"/>
  <c r="D17"/>
  <c r="J139"/>
  <c r="K139"/>
  <c r="D23"/>
  <c r="J145"/>
  <c r="K145"/>
  <c r="D188" i="81"/>
  <c r="AK173" s="1"/>
  <c r="AJ176" s="1"/>
  <c r="P173"/>
  <c r="O176" s="1"/>
  <c r="BM173"/>
  <c r="BL176" s="1"/>
  <c r="AD174"/>
  <c r="AC177" s="1"/>
  <c r="AY173"/>
  <c r="AX176" s="1"/>
  <c r="AR173"/>
  <c r="AQ176" s="1"/>
  <c r="BC227" i="74"/>
  <c r="BC226"/>
  <c r="BC230"/>
  <c r="BC225"/>
  <c r="BL218"/>
  <c r="F243"/>
  <c r="BC232"/>
  <c r="BC231"/>
  <c r="BC229"/>
  <c r="BC228"/>
  <c r="BC233"/>
  <c r="BC234"/>
  <c r="AC272" i="76"/>
  <c r="AA272" s="1"/>
  <c r="G285" s="1"/>
  <c r="AB259"/>
  <c r="AA271" s="1"/>
  <c r="F285" s="1"/>
  <c r="CB187" i="57"/>
  <c r="CC187" s="1"/>
  <c r="CB188"/>
  <c r="CC188" s="1"/>
  <c r="CB184"/>
  <c r="CB185"/>
  <c r="CC185" s="1"/>
  <c r="CB186"/>
  <c r="CC186" s="1"/>
  <c r="X242" i="40"/>
  <c r="Y242" s="1"/>
  <c r="X229"/>
  <c r="Y229" s="1"/>
  <c r="X235"/>
  <c r="Y235" s="1"/>
  <c r="X233"/>
  <c r="Y233" s="1"/>
  <c r="X237"/>
  <c r="Y237" s="1"/>
  <c r="X224"/>
  <c r="Y224" s="1"/>
  <c r="X223"/>
  <c r="Y223" s="1"/>
  <c r="X227"/>
  <c r="Y227" s="1"/>
  <c r="X240"/>
  <c r="Y240" s="1"/>
  <c r="X234"/>
  <c r="Y234" s="1"/>
  <c r="X222"/>
  <c r="X232"/>
  <c r="Y232" s="1"/>
  <c r="X228"/>
  <c r="Y228" s="1"/>
  <c r="X238"/>
  <c r="Y238" s="1"/>
  <c r="X225"/>
  <c r="Y225" s="1"/>
  <c r="X230"/>
  <c r="Y230" s="1"/>
  <c r="X236"/>
  <c r="Y236" s="1"/>
  <c r="X226"/>
  <c r="Y226" s="1"/>
  <c r="X231"/>
  <c r="Y231" s="1"/>
  <c r="X239"/>
  <c r="Y239" s="1"/>
  <c r="X241"/>
  <c r="Y241" s="1"/>
  <c r="J228" i="56"/>
  <c r="K228"/>
  <c r="F18"/>
  <c r="F86" i="50"/>
  <c r="C52" s="1"/>
  <c r="AR174"/>
  <c r="AQ177" s="1"/>
  <c r="F84" i="40"/>
  <c r="C51" s="1"/>
  <c r="BF174" i="50"/>
  <c r="BE177" s="1"/>
  <c r="K186" i="56"/>
  <c r="E22"/>
  <c r="J186"/>
  <c r="J184"/>
  <c r="E20"/>
  <c r="K184"/>
  <c r="A149" i="53"/>
  <c r="A104"/>
  <c r="BJ186" i="83"/>
  <c r="BJ184"/>
  <c r="BJ181"/>
  <c r="BN183"/>
  <c r="BO183" s="1"/>
  <c r="BJ183"/>
  <c r="BJ179"/>
  <c r="BN188"/>
  <c r="BO188" s="1"/>
  <c r="BS172"/>
  <c r="BJ180"/>
  <c r="BN184"/>
  <c r="BO184" s="1"/>
  <c r="BJ188"/>
  <c r="BJ182"/>
  <c r="BJ187"/>
  <c r="BJ185"/>
  <c r="BN185"/>
  <c r="BO185" s="1"/>
  <c r="BN180"/>
  <c r="BO180" s="1"/>
  <c r="BN182"/>
  <c r="BO182" s="1"/>
  <c r="BN186"/>
  <c r="BO186" s="1"/>
  <c r="BN187"/>
  <c r="BO187" s="1"/>
  <c r="BN179"/>
  <c r="BN181"/>
  <c r="BO181" s="1"/>
  <c r="X232" i="57"/>
  <c r="Y232" s="1"/>
  <c r="X230"/>
  <c r="X233"/>
  <c r="Y233" s="1"/>
  <c r="X231"/>
  <c r="Y231" s="1"/>
  <c r="X234"/>
  <c r="Y234" s="1"/>
  <c r="AK173" i="54"/>
  <c r="AJ176" s="1"/>
  <c r="AK174"/>
  <c r="AJ177" s="1"/>
  <c r="W318" i="76"/>
  <c r="V305"/>
  <c r="U317" s="1"/>
  <c r="F330" s="1"/>
  <c r="AI317" i="83"/>
  <c r="AG318" s="1"/>
  <c r="G332" s="1"/>
  <c r="AH305"/>
  <c r="AG317" s="1"/>
  <c r="F332" s="1"/>
  <c r="BB263" i="94"/>
  <c r="E290"/>
  <c r="C335" i="40"/>
  <c r="A139" i="64"/>
  <c r="A94"/>
  <c r="AL188" i="57"/>
  <c r="AM188" s="1"/>
  <c r="AL187"/>
  <c r="AM187" s="1"/>
  <c r="AL185"/>
  <c r="AM185" s="1"/>
  <c r="AL186"/>
  <c r="AM186" s="1"/>
  <c r="AL184"/>
  <c r="U321" i="40"/>
  <c r="U273"/>
  <c r="AB305" i="83"/>
  <c r="AA317" s="1"/>
  <c r="F331" s="1"/>
  <c r="AC317"/>
  <c r="AA318" s="1"/>
  <c r="G331" s="1"/>
  <c r="BC231" i="76"/>
  <c r="BL218"/>
  <c r="BC229"/>
  <c r="BC233"/>
  <c r="BC232"/>
  <c r="BC230"/>
  <c r="BC234"/>
  <c r="BC226"/>
  <c r="F243"/>
  <c r="BC228"/>
  <c r="BC227"/>
  <c r="AK282" i="86"/>
  <c r="AE329"/>
  <c r="F268" i="54"/>
  <c r="F267"/>
  <c r="F269" s="1"/>
  <c r="A98" i="57"/>
  <c r="A143"/>
  <c r="AK324" i="76"/>
  <c r="AK320"/>
  <c r="AK326"/>
  <c r="AK325"/>
  <c r="AK322"/>
  <c r="AK323"/>
  <c r="AK318"/>
  <c r="AK319"/>
  <c r="AK321"/>
  <c r="E333"/>
  <c r="AS309"/>
  <c r="G23"/>
  <c r="J279"/>
  <c r="K279"/>
  <c r="K277"/>
  <c r="G21"/>
  <c r="J277"/>
  <c r="K273"/>
  <c r="G17"/>
  <c r="J273"/>
  <c r="AP263" i="92"/>
  <c r="E288"/>
  <c r="E196"/>
  <c r="AV172"/>
  <c r="O220" i="50"/>
  <c r="O221"/>
  <c r="O222" s="1"/>
  <c r="I198" i="57"/>
  <c r="E34" s="1"/>
  <c r="I34" s="1"/>
  <c r="I210"/>
  <c r="E46" s="1"/>
  <c r="I46" s="1"/>
  <c r="I199"/>
  <c r="E35" s="1"/>
  <c r="I35" s="1"/>
  <c r="B205"/>
  <c r="I193"/>
  <c r="E29" s="1"/>
  <c r="I29" s="1"/>
  <c r="I195"/>
  <c r="E31" s="1"/>
  <c r="I31" s="1"/>
  <c r="B207"/>
  <c r="I207"/>
  <c r="E43" s="1"/>
  <c r="I43" s="1"/>
  <c r="B201"/>
  <c r="I203"/>
  <c r="E39" s="1"/>
  <c r="I39" s="1"/>
  <c r="B190"/>
  <c r="I204"/>
  <c r="E40" s="1"/>
  <c r="I40" s="1"/>
  <c r="I209"/>
  <c r="E45" s="1"/>
  <c r="I45" s="1"/>
  <c r="B202"/>
  <c r="B208"/>
  <c r="B197"/>
  <c r="B193"/>
  <c r="B198"/>
  <c r="B192"/>
  <c r="I206"/>
  <c r="E42" s="1"/>
  <c r="I42" s="1"/>
  <c r="B209"/>
  <c r="I189"/>
  <c r="E25" s="1"/>
  <c r="I25" s="1"/>
  <c r="I192"/>
  <c r="E28" s="1"/>
  <c r="I28" s="1"/>
  <c r="B200"/>
  <c r="I200"/>
  <c r="E36" s="1"/>
  <c r="I36" s="1"/>
  <c r="B210"/>
  <c r="B194"/>
  <c r="I194"/>
  <c r="E30" s="1"/>
  <c r="I30" s="1"/>
  <c r="I196"/>
  <c r="E32" s="1"/>
  <c r="I32" s="1"/>
  <c r="I201"/>
  <c r="E37" s="1"/>
  <c r="I37" s="1"/>
  <c r="I205"/>
  <c r="E41" s="1"/>
  <c r="I41" s="1"/>
  <c r="B204"/>
  <c r="I191"/>
  <c r="E27" s="1"/>
  <c r="I27" s="1"/>
  <c r="B199"/>
  <c r="B203"/>
  <c r="B206"/>
  <c r="I188"/>
  <c r="I208"/>
  <c r="E44" s="1"/>
  <c r="I44" s="1"/>
  <c r="I190"/>
  <c r="E26" s="1"/>
  <c r="I26" s="1"/>
  <c r="I186"/>
  <c r="I202"/>
  <c r="E38" s="1"/>
  <c r="I38" s="1"/>
  <c r="I197"/>
  <c r="E33" s="1"/>
  <c r="I33" s="1"/>
  <c r="I184"/>
  <c r="I185"/>
  <c r="I187"/>
  <c r="B196"/>
  <c r="B191"/>
  <c r="B195"/>
  <c r="B189"/>
  <c r="Q235" i="40"/>
  <c r="R235" s="1"/>
  <c r="Q226"/>
  <c r="R226" s="1"/>
  <c r="Q239"/>
  <c r="R239" s="1"/>
  <c r="Q231"/>
  <c r="R231" s="1"/>
  <c r="Q237"/>
  <c r="R237" s="1"/>
  <c r="Q228"/>
  <c r="R228" s="1"/>
  <c r="Q234"/>
  <c r="R234" s="1"/>
  <c r="Q233"/>
  <c r="R233" s="1"/>
  <c r="Q229"/>
  <c r="R229" s="1"/>
  <c r="Q232"/>
  <c r="R232" s="1"/>
  <c r="Q222"/>
  <c r="Q241"/>
  <c r="R241" s="1"/>
  <c r="Q242"/>
  <c r="R242" s="1"/>
  <c r="Q227"/>
  <c r="R227" s="1"/>
  <c r="Q224"/>
  <c r="R224" s="1"/>
  <c r="Q240"/>
  <c r="R240" s="1"/>
  <c r="Q230"/>
  <c r="R230" s="1"/>
  <c r="Q225"/>
  <c r="R225" s="1"/>
  <c r="Q223"/>
  <c r="R223" s="1"/>
  <c r="Q238"/>
  <c r="R238" s="1"/>
  <c r="Q236"/>
  <c r="R236" s="1"/>
  <c r="H20" i="83"/>
  <c r="K322"/>
  <c r="J322"/>
  <c r="J323"/>
  <c r="K323"/>
  <c r="H21"/>
  <c r="J321"/>
  <c r="K321"/>
  <c r="H19"/>
  <c r="H22"/>
  <c r="J324"/>
  <c r="K324"/>
  <c r="H17"/>
  <c r="J319"/>
  <c r="K319"/>
  <c r="AV218" i="90"/>
  <c r="F242"/>
  <c r="AM229"/>
  <c r="F241" i="82"/>
  <c r="AX218"/>
  <c r="AO232"/>
  <c r="AO228"/>
  <c r="AO230"/>
  <c r="AO233"/>
  <c r="AO231"/>
  <c r="AO229"/>
  <c r="AO227"/>
  <c r="AO234"/>
  <c r="AO226"/>
  <c r="AO225"/>
  <c r="C325" i="40"/>
  <c r="G136" i="81"/>
  <c r="D52" s="1"/>
  <c r="G135"/>
  <c r="D51" s="1"/>
  <c r="BQ184" i="84"/>
  <c r="BQ186"/>
  <c r="BQ182"/>
  <c r="BQ188"/>
  <c r="BQ183"/>
  <c r="BQ185"/>
  <c r="BQ181"/>
  <c r="BZ172"/>
  <c r="E199"/>
  <c r="BQ180"/>
  <c r="BQ187"/>
  <c r="BQ179"/>
  <c r="J93" i="54"/>
  <c r="K93"/>
  <c r="C21"/>
  <c r="O230" i="91"/>
  <c r="D231"/>
  <c r="E230"/>
  <c r="AX172" i="78"/>
  <c r="E195"/>
  <c r="AO186"/>
  <c r="AO183"/>
  <c r="AO184"/>
  <c r="AO188"/>
  <c r="AO179"/>
  <c r="AO185"/>
  <c r="AO187"/>
  <c r="AO180"/>
  <c r="AO181"/>
  <c r="AO182"/>
  <c r="AQ292" i="40"/>
  <c r="AK341"/>
  <c r="C334"/>
  <c r="C322"/>
  <c r="BC283" i="50"/>
  <c r="AW330"/>
  <c r="AL167" i="83"/>
  <c r="AJ179" s="1"/>
  <c r="F194" s="1"/>
  <c r="AM182"/>
  <c r="AJ180" s="1"/>
  <c r="G194" s="1"/>
  <c r="A182" i="82"/>
  <c r="A228"/>
  <c r="A274" s="1"/>
  <c r="A320" s="1"/>
  <c r="B322" i="50"/>
  <c r="C276"/>
  <c r="D23" i="57"/>
  <c r="K141"/>
  <c r="J141"/>
  <c r="BC182" i="74"/>
  <c r="BL172"/>
  <c r="BC184"/>
  <c r="BC185"/>
  <c r="BC187"/>
  <c r="BC180"/>
  <c r="BC181"/>
  <c r="BC186"/>
  <c r="BC179"/>
  <c r="BC183"/>
  <c r="BC188"/>
  <c r="E197"/>
  <c r="CI186" i="57"/>
  <c r="CJ186" s="1"/>
  <c r="CI185"/>
  <c r="CJ185" s="1"/>
  <c r="CI188"/>
  <c r="CJ188" s="1"/>
  <c r="CI187"/>
  <c r="CJ187" s="1"/>
  <c r="CI184"/>
  <c r="A226" i="40"/>
  <c r="A274" s="1"/>
  <c r="A322" s="1"/>
  <c r="A178"/>
  <c r="S321" i="56"/>
  <c r="S324"/>
  <c r="S326"/>
  <c r="S322"/>
  <c r="S317"/>
  <c r="S319"/>
  <c r="AA309"/>
  <c r="S318"/>
  <c r="S320"/>
  <c r="S325"/>
  <c r="E330"/>
  <c r="S323"/>
  <c r="AQ172"/>
  <c r="E194"/>
  <c r="AH183"/>
  <c r="AH179"/>
  <c r="AH180"/>
  <c r="AH187"/>
  <c r="AH186"/>
  <c r="AH182"/>
  <c r="AH185"/>
  <c r="AH184"/>
  <c r="AH188"/>
  <c r="AH181"/>
  <c r="U263" i="53"/>
  <c r="U309"/>
  <c r="F268"/>
  <c r="F267"/>
  <c r="F269" s="1"/>
  <c r="BK266" i="50"/>
  <c r="AY266"/>
  <c r="AM266"/>
  <c r="AA266"/>
  <c r="O266"/>
  <c r="BE266"/>
  <c r="AS266"/>
  <c r="AG266"/>
  <c r="U266"/>
  <c r="F266"/>
  <c r="B321"/>
  <c r="C275"/>
  <c r="A228" i="75"/>
  <c r="A274" s="1"/>
  <c r="A320" s="1"/>
  <c r="A182"/>
  <c r="J139" i="54"/>
  <c r="D21"/>
  <c r="K139"/>
  <c r="K141"/>
  <c r="D23"/>
  <c r="J141"/>
  <c r="C326" i="40"/>
  <c r="Q187"/>
  <c r="R187" s="1"/>
  <c r="Q194"/>
  <c r="R194" s="1"/>
  <c r="Q178"/>
  <c r="R178" s="1"/>
  <c r="Q176"/>
  <c r="R176" s="1"/>
  <c r="Q184"/>
  <c r="R184" s="1"/>
  <c r="Q181"/>
  <c r="R181" s="1"/>
  <c r="Q192"/>
  <c r="R192" s="1"/>
  <c r="Q179"/>
  <c r="R179" s="1"/>
  <c r="Q180"/>
  <c r="R180" s="1"/>
  <c r="Q193"/>
  <c r="R193" s="1"/>
  <c r="Q177"/>
  <c r="R177" s="1"/>
  <c r="Q190"/>
  <c r="R190" s="1"/>
  <c r="Q188"/>
  <c r="R188" s="1"/>
  <c r="Q191"/>
  <c r="R191" s="1"/>
  <c r="Q189"/>
  <c r="R189" s="1"/>
  <c r="Q175"/>
  <c r="R175" s="1"/>
  <c r="Q186"/>
  <c r="R186" s="1"/>
  <c r="Q182"/>
  <c r="R182" s="1"/>
  <c r="Q185"/>
  <c r="R185" s="1"/>
  <c r="Q183"/>
  <c r="R183" s="1"/>
  <c r="Q174"/>
  <c r="D20"/>
  <c r="K142"/>
  <c r="J142"/>
  <c r="D14"/>
  <c r="K136"/>
  <c r="J136"/>
  <c r="J141"/>
  <c r="D19"/>
  <c r="K141"/>
  <c r="D24"/>
  <c r="J146"/>
  <c r="K146"/>
  <c r="K127"/>
  <c r="J127"/>
  <c r="D5"/>
  <c r="D8"/>
  <c r="J130"/>
  <c r="K130"/>
  <c r="J132"/>
  <c r="K132"/>
  <c r="D10"/>
  <c r="AS228" i="56"/>
  <c r="AT228" s="1"/>
  <c r="AS232"/>
  <c r="AT232" s="1"/>
  <c r="AS233"/>
  <c r="AT233" s="1"/>
  <c r="AS227"/>
  <c r="AT227" s="1"/>
  <c r="AS225"/>
  <c r="AS226"/>
  <c r="AT226" s="1"/>
  <c r="AS234"/>
  <c r="AT234" s="1"/>
  <c r="AS229"/>
  <c r="AT229" s="1"/>
  <c r="AS231"/>
  <c r="AT231" s="1"/>
  <c r="AS230"/>
  <c r="AT230" s="1"/>
  <c r="AS180" i="74"/>
  <c r="AT180" s="1"/>
  <c r="AS181"/>
  <c r="AT181" s="1"/>
  <c r="AS185"/>
  <c r="AT185" s="1"/>
  <c r="AS188"/>
  <c r="AT188" s="1"/>
  <c r="AS182"/>
  <c r="AT182" s="1"/>
  <c r="AS186"/>
  <c r="AT186" s="1"/>
  <c r="AS187"/>
  <c r="AT187" s="1"/>
  <c r="AS179"/>
  <c r="AS183"/>
  <c r="AT183" s="1"/>
  <c r="AS184"/>
  <c r="AT184" s="1"/>
  <c r="F312" i="56"/>
  <c r="F315" s="1"/>
  <c r="F311"/>
  <c r="F314" s="1"/>
  <c r="K229"/>
  <c r="J229"/>
  <c r="F19"/>
  <c r="J231"/>
  <c r="F21"/>
  <c r="K231"/>
  <c r="K226"/>
  <c r="F16"/>
  <c r="J226"/>
  <c r="F22"/>
  <c r="J232"/>
  <c r="K232"/>
  <c r="D327" i="9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M326"/>
  <c r="U318" i="76"/>
  <c r="G330" s="1"/>
  <c r="P175" i="50"/>
  <c r="O178" s="1"/>
  <c r="Q183" s="1"/>
  <c r="R183" s="1"/>
  <c r="F87" i="40"/>
  <c r="C54" s="1"/>
  <c r="AX226"/>
  <c r="AO237"/>
  <c r="AO224"/>
  <c r="AO234"/>
  <c r="F249"/>
  <c r="AO227"/>
  <c r="AO240"/>
  <c r="AO223"/>
  <c r="AO228"/>
  <c r="AO233"/>
  <c r="AO241"/>
  <c r="AO230"/>
  <c r="AO225"/>
  <c r="AO238"/>
  <c r="AO236"/>
  <c r="AO239"/>
  <c r="AO222"/>
  <c r="AO232"/>
  <c r="AO226"/>
  <c r="AO231"/>
  <c r="AO235"/>
  <c r="AO229"/>
  <c r="AO242"/>
  <c r="J183" i="56"/>
  <c r="K183"/>
  <c r="E19"/>
  <c r="A240" i="53"/>
  <c r="A286" s="1"/>
  <c r="A332" s="1"/>
  <c r="A194"/>
  <c r="B317" i="50"/>
  <c r="C271"/>
  <c r="F243" i="56"/>
  <c r="BC229"/>
  <c r="BC225"/>
  <c r="BC228"/>
  <c r="BC226"/>
  <c r="BC231"/>
  <c r="BC233"/>
  <c r="BC230"/>
  <c r="BC234"/>
  <c r="BL218"/>
  <c r="BC232"/>
  <c r="BC227"/>
  <c r="AX220"/>
  <c r="AX221" s="1"/>
  <c r="AX219"/>
  <c r="C327" i="40"/>
  <c r="AB323" i="76"/>
  <c r="AC323" s="1"/>
  <c r="AB324"/>
  <c r="AC324" s="1"/>
  <c r="AB322"/>
  <c r="AC322" s="1"/>
  <c r="AB318"/>
  <c r="AB319"/>
  <c r="AC319" s="1"/>
  <c r="AB326"/>
  <c r="AC326" s="1"/>
  <c r="AB320"/>
  <c r="AC320" s="1"/>
  <c r="AB321"/>
  <c r="AC321" s="1"/>
  <c r="AB325"/>
  <c r="AC325" s="1"/>
  <c r="C318" i="40"/>
  <c r="C331"/>
  <c r="A229" i="92"/>
  <c r="A275" s="1"/>
  <c r="A321" s="1"/>
  <c r="A183"/>
  <c r="X188" i="56"/>
  <c r="Y188" s="1"/>
  <c r="X180"/>
  <c r="Y180" s="1"/>
  <c r="X179"/>
  <c r="X185"/>
  <c r="Y185" s="1"/>
  <c r="X182"/>
  <c r="Y182" s="1"/>
  <c r="X181"/>
  <c r="Y181" s="1"/>
  <c r="X187"/>
  <c r="Y187" s="1"/>
  <c r="X183"/>
  <c r="Y183" s="1"/>
  <c r="X184"/>
  <c r="Y184" s="1"/>
  <c r="X186"/>
  <c r="Y186" s="1"/>
  <c r="BG181" i="84"/>
  <c r="BH181" s="1"/>
  <c r="BG185"/>
  <c r="BH185" s="1"/>
  <c r="BG188"/>
  <c r="BH188" s="1"/>
  <c r="BG180"/>
  <c r="BH180" s="1"/>
  <c r="BG179"/>
  <c r="BG183"/>
  <c r="BH183" s="1"/>
  <c r="BG182"/>
  <c r="BH182" s="1"/>
  <c r="BG187"/>
  <c r="BH187" s="1"/>
  <c r="BG184"/>
  <c r="BH184" s="1"/>
  <c r="BG186"/>
  <c r="BH186" s="1"/>
  <c r="D281" i="92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M280"/>
  <c r="AC220" i="57"/>
  <c r="AC221" s="1"/>
  <c r="AC219"/>
  <c r="AE181" i="53"/>
  <c r="AF181" s="1"/>
  <c r="AE187"/>
  <c r="AF187" s="1"/>
  <c r="AE182"/>
  <c r="AF182" s="1"/>
  <c r="AE185"/>
  <c r="AF185" s="1"/>
  <c r="AE184"/>
  <c r="AF184" s="1"/>
  <c r="AE188"/>
  <c r="AF188" s="1"/>
  <c r="AE179"/>
  <c r="AE180"/>
  <c r="AF180" s="1"/>
  <c r="AE186"/>
  <c r="AF186" s="1"/>
  <c r="AE183"/>
  <c r="AF183" s="1"/>
  <c r="F245" i="79"/>
  <c r="BQ232"/>
  <c r="BZ218"/>
  <c r="BQ233"/>
  <c r="BQ231"/>
  <c r="BQ234"/>
  <c r="T282" i="54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U263"/>
  <c r="U309"/>
  <c r="J280" i="76"/>
  <c r="K280"/>
  <c r="G24"/>
  <c r="D231" i="90"/>
  <c r="E230"/>
  <c r="O230"/>
  <c r="AQ220" i="50"/>
  <c r="AQ221"/>
  <c r="AQ222" s="1"/>
  <c r="G220"/>
  <c r="G221"/>
  <c r="G222" s="1"/>
  <c r="V221"/>
  <c r="V222" s="1"/>
  <c r="V220"/>
  <c r="B320"/>
  <c r="C274"/>
  <c r="H24" i="83"/>
  <c r="K326"/>
  <c r="J326"/>
  <c r="J317"/>
  <c r="H15"/>
  <c r="I305"/>
  <c r="G317" s="1"/>
  <c r="H48" s="1"/>
  <c r="K317"/>
  <c r="J325"/>
  <c r="H23"/>
  <c r="K325"/>
  <c r="AE213" i="84"/>
  <c r="AC224" s="1"/>
  <c r="G239" s="1"/>
  <c r="AF225"/>
  <c r="AC225" s="1"/>
  <c r="H239" s="1"/>
  <c r="I152" i="50"/>
  <c r="D34" s="1"/>
  <c r="B156"/>
  <c r="I160"/>
  <c r="D42" s="1"/>
  <c r="I155"/>
  <c r="D37" s="1"/>
  <c r="B162"/>
  <c r="B147"/>
  <c r="B152"/>
  <c r="I149"/>
  <c r="D31" s="1"/>
  <c r="I132"/>
  <c r="B163"/>
  <c r="I159"/>
  <c r="D41" s="1"/>
  <c r="I161"/>
  <c r="D43" s="1"/>
  <c r="I156"/>
  <c r="D38" s="1"/>
  <c r="I137"/>
  <c r="I127"/>
  <c r="B153"/>
  <c r="I139"/>
  <c r="I144"/>
  <c r="D26" s="1"/>
  <c r="I143"/>
  <c r="D25" s="1"/>
  <c r="I123"/>
  <c r="B150"/>
  <c r="I164"/>
  <c r="D46" s="1"/>
  <c r="B149"/>
  <c r="I148"/>
  <c r="D30" s="1"/>
  <c r="B157"/>
  <c r="I157"/>
  <c r="D39" s="1"/>
  <c r="B158"/>
  <c r="I135"/>
  <c r="I126"/>
  <c r="I130"/>
  <c r="B161"/>
  <c r="B154"/>
  <c r="B151"/>
  <c r="I158"/>
  <c r="D40" s="1"/>
  <c r="I162"/>
  <c r="D44" s="1"/>
  <c r="B142"/>
  <c r="B234" s="1"/>
  <c r="B280" s="1"/>
  <c r="B326" s="1"/>
  <c r="I163"/>
  <c r="D45" s="1"/>
  <c r="I142"/>
  <c r="D24" s="1"/>
  <c r="B145"/>
  <c r="I125"/>
  <c r="I151"/>
  <c r="D33" s="1"/>
  <c r="I122"/>
  <c r="I145"/>
  <c r="D27" s="1"/>
  <c r="B143"/>
  <c r="I133"/>
  <c r="I136"/>
  <c r="I154"/>
  <c r="D36" s="1"/>
  <c r="I146"/>
  <c r="D28" s="1"/>
  <c r="B146"/>
  <c r="I150"/>
  <c r="D32" s="1"/>
  <c r="I129"/>
  <c r="B159"/>
  <c r="I153"/>
  <c r="D35" s="1"/>
  <c r="B144"/>
  <c r="I128"/>
  <c r="B155"/>
  <c r="I147"/>
  <c r="D29" s="1"/>
  <c r="I134"/>
  <c r="I141"/>
  <c r="I131"/>
  <c r="I138"/>
  <c r="B164"/>
  <c r="I140"/>
  <c r="B160"/>
  <c r="B148"/>
  <c r="I124"/>
  <c r="T282" i="57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U263"/>
  <c r="U309"/>
  <c r="O263"/>
  <c r="O309"/>
  <c r="C323"/>
  <c r="C337" i="40"/>
  <c r="G134" i="81"/>
  <c r="D50" s="1"/>
  <c r="G133"/>
  <c r="D49" s="1"/>
  <c r="BM174" i="84"/>
  <c r="BL177" s="1"/>
  <c r="BM173"/>
  <c r="BL176" s="1"/>
  <c r="K95" i="54"/>
  <c r="C23"/>
  <c r="J95"/>
  <c r="AK174" i="78"/>
  <c r="AJ177" s="1"/>
  <c r="AK173"/>
  <c r="AJ176" s="1"/>
  <c r="AE184"/>
  <c r="AF184" s="1"/>
  <c r="AE181"/>
  <c r="AF181" s="1"/>
  <c r="AE182"/>
  <c r="AF182" s="1"/>
  <c r="AE180"/>
  <c r="AF180" s="1"/>
  <c r="AE185"/>
  <c r="AF185" s="1"/>
  <c r="AE179"/>
  <c r="AE186"/>
  <c r="AF186" s="1"/>
  <c r="AE183"/>
  <c r="AF183" s="1"/>
  <c r="AE188"/>
  <c r="AF188" s="1"/>
  <c r="AE187"/>
  <c r="AF187" s="1"/>
  <c r="X180" i="53"/>
  <c r="Y180" s="1"/>
  <c r="X187"/>
  <c r="Y187" s="1"/>
  <c r="X182"/>
  <c r="Y182" s="1"/>
  <c r="X186"/>
  <c r="Y186" s="1"/>
  <c r="X183"/>
  <c r="Y183" s="1"/>
  <c r="X179"/>
  <c r="X188"/>
  <c r="Y188" s="1"/>
  <c r="X185"/>
  <c r="Y185" s="1"/>
  <c r="X181"/>
  <c r="Y181" s="1"/>
  <c r="X184"/>
  <c r="Y184" s="1"/>
  <c r="B209" i="40"/>
  <c r="I187"/>
  <c r="I212"/>
  <c r="E42" s="1"/>
  <c r="B197"/>
  <c r="I217"/>
  <c r="E47" s="1"/>
  <c r="I211"/>
  <c r="E41" s="1"/>
  <c r="B202"/>
  <c r="I195"/>
  <c r="E25" s="1"/>
  <c r="I196"/>
  <c r="E26" s="1"/>
  <c r="B213"/>
  <c r="I182"/>
  <c r="I216"/>
  <c r="E46" s="1"/>
  <c r="B205"/>
  <c r="B195"/>
  <c r="I192"/>
  <c r="I193"/>
  <c r="I180"/>
  <c r="B203"/>
  <c r="B211"/>
  <c r="I204"/>
  <c r="E34" s="1"/>
  <c r="I176"/>
  <c r="I209"/>
  <c r="E39" s="1"/>
  <c r="I198"/>
  <c r="E28" s="1"/>
  <c r="I215"/>
  <c r="E45" s="1"/>
  <c r="B218"/>
  <c r="I202"/>
  <c r="E32" s="1"/>
  <c r="I218"/>
  <c r="E48" s="1"/>
  <c r="B199"/>
  <c r="I206"/>
  <c r="E36" s="1"/>
  <c r="I179"/>
  <c r="I181"/>
  <c r="I210"/>
  <c r="E40" s="1"/>
  <c r="B206"/>
  <c r="I188"/>
  <c r="I178"/>
  <c r="I175"/>
  <c r="I201"/>
  <c r="E31" s="1"/>
  <c r="B204"/>
  <c r="I183"/>
  <c r="B215"/>
  <c r="B214"/>
  <c r="B198"/>
  <c r="B212"/>
  <c r="I203"/>
  <c r="E33" s="1"/>
  <c r="B217"/>
  <c r="B207"/>
  <c r="I191"/>
  <c r="I197"/>
  <c r="E27" s="1"/>
  <c r="B201"/>
  <c r="B200"/>
  <c r="I184"/>
  <c r="I185"/>
  <c r="I213"/>
  <c r="E43" s="1"/>
  <c r="B208"/>
  <c r="B216"/>
  <c r="I189"/>
  <c r="I200"/>
  <c r="E30" s="1"/>
  <c r="I214"/>
  <c r="E44" s="1"/>
  <c r="I186"/>
  <c r="B196"/>
  <c r="I194"/>
  <c r="I177"/>
  <c r="I208"/>
  <c r="E38" s="1"/>
  <c r="I205"/>
  <c r="E35" s="1"/>
  <c r="B210"/>
  <c r="I190"/>
  <c r="I174"/>
  <c r="I207"/>
  <c r="E37" s="1"/>
  <c r="I199"/>
  <c r="E29" s="1"/>
  <c r="E196" i="53"/>
  <c r="BE172"/>
  <c r="AV181"/>
  <c r="AV188"/>
  <c r="AV186"/>
  <c r="AV184"/>
  <c r="AV182"/>
  <c r="AV187"/>
  <c r="AV180"/>
  <c r="AV185"/>
  <c r="AV183"/>
  <c r="AV179"/>
  <c r="AH259" i="76"/>
  <c r="AG271" s="1"/>
  <c r="F286" s="1"/>
  <c r="AI272"/>
  <c r="AG272" s="1"/>
  <c r="G286" s="1"/>
  <c r="D322" i="90"/>
  <c r="M321"/>
  <c r="AD174" i="77"/>
  <c r="AC177" s="1"/>
  <c r="AD173"/>
  <c r="AC176" s="1"/>
  <c r="AQ172"/>
  <c r="E194"/>
  <c r="AH185"/>
  <c r="AH186"/>
  <c r="AH182"/>
  <c r="AH183"/>
  <c r="AH184"/>
  <c r="AH187"/>
  <c r="AH179"/>
  <c r="AH188"/>
  <c r="AH180"/>
  <c r="AH181"/>
  <c r="AQ329" i="75"/>
  <c r="AW282"/>
  <c r="AH234" i="53"/>
  <c r="AH230"/>
  <c r="AH232"/>
  <c r="AH228"/>
  <c r="AH231"/>
  <c r="AQ218"/>
  <c r="F240"/>
  <c r="AH233"/>
  <c r="AH227"/>
  <c r="AH226"/>
  <c r="AH229"/>
  <c r="AH225"/>
  <c r="K140" i="57"/>
  <c r="D22"/>
  <c r="J140"/>
  <c r="D20"/>
  <c r="I121"/>
  <c r="G132" s="1"/>
  <c r="D48" s="1"/>
  <c r="J138"/>
  <c r="K138"/>
  <c r="O219" i="54"/>
  <c r="G219"/>
  <c r="V219"/>
  <c r="BE219"/>
  <c r="BS219"/>
  <c r="BL219"/>
  <c r="O220"/>
  <c r="O221" s="1"/>
  <c r="V220"/>
  <c r="V221" s="1"/>
  <c r="AC219"/>
  <c r="AX219"/>
  <c r="BL220"/>
  <c r="BL221" s="1"/>
  <c r="AJ220"/>
  <c r="AJ221" s="1"/>
  <c r="AJ219"/>
  <c r="AX220"/>
  <c r="AX221" s="1"/>
  <c r="BE220"/>
  <c r="BE221" s="1"/>
  <c r="BZ219"/>
  <c r="G220"/>
  <c r="G221" s="1"/>
  <c r="AQ220"/>
  <c r="AQ221" s="1"/>
  <c r="AC220"/>
  <c r="AC221" s="1"/>
  <c r="AQ219"/>
  <c r="BS220"/>
  <c r="BS221" s="1"/>
  <c r="BZ220"/>
  <c r="BZ221" s="1"/>
  <c r="F240" i="75"/>
  <c r="AQ218"/>
  <c r="AH225"/>
  <c r="AH229"/>
  <c r="AH230"/>
  <c r="AH231"/>
  <c r="AH233"/>
  <c r="AH227"/>
  <c r="AH228"/>
  <c r="AH232"/>
  <c r="AH226"/>
  <c r="AH234"/>
  <c r="B258" i="40"/>
  <c r="B260"/>
  <c r="I240"/>
  <c r="I263"/>
  <c r="F45" s="1"/>
  <c r="I223"/>
  <c r="I253"/>
  <c r="F35" s="1"/>
  <c r="I230"/>
  <c r="B244"/>
  <c r="I225"/>
  <c r="I224"/>
  <c r="B248"/>
  <c r="I244"/>
  <c r="F26" s="1"/>
  <c r="B245"/>
  <c r="B262"/>
  <c r="I252"/>
  <c r="F34" s="1"/>
  <c r="I264"/>
  <c r="F46" s="1"/>
  <c r="I233"/>
  <c r="B264"/>
  <c r="B243"/>
  <c r="I237"/>
  <c r="I262"/>
  <c r="F44" s="1"/>
  <c r="I241"/>
  <c r="I258"/>
  <c r="F40" s="1"/>
  <c r="I254"/>
  <c r="F36" s="1"/>
  <c r="B252"/>
  <c r="I235"/>
  <c r="I231"/>
  <c r="I266"/>
  <c r="F48" s="1"/>
  <c r="I245"/>
  <c r="F27" s="1"/>
  <c r="I250"/>
  <c r="F32" s="1"/>
  <c r="B255"/>
  <c r="B247"/>
  <c r="B249"/>
  <c r="I227"/>
  <c r="B251"/>
  <c r="B261"/>
  <c r="B266"/>
  <c r="B250"/>
  <c r="B265"/>
  <c r="I248"/>
  <c r="F30" s="1"/>
  <c r="I265"/>
  <c r="F47" s="1"/>
  <c r="B263"/>
  <c r="I247"/>
  <c r="F29" s="1"/>
  <c r="I256"/>
  <c r="F38" s="1"/>
  <c r="I255"/>
  <c r="F37" s="1"/>
  <c r="I226"/>
  <c r="B246"/>
  <c r="I232"/>
  <c r="I238"/>
  <c r="I261"/>
  <c r="F43" s="1"/>
  <c r="B253"/>
  <c r="B256"/>
  <c r="B259"/>
  <c r="I228"/>
  <c r="I242"/>
  <c r="I257"/>
  <c r="F39" s="1"/>
  <c r="I259"/>
  <c r="F41" s="1"/>
  <c r="I243"/>
  <c r="F25" s="1"/>
  <c r="I239"/>
  <c r="I249"/>
  <c r="F31" s="1"/>
  <c r="B257"/>
  <c r="I260"/>
  <c r="F42" s="1"/>
  <c r="I251"/>
  <c r="F33" s="1"/>
  <c r="I246"/>
  <c r="F28" s="1"/>
  <c r="I222"/>
  <c r="I234"/>
  <c r="I229"/>
  <c r="I236"/>
  <c r="B254"/>
  <c r="B101" i="57"/>
  <c r="C102"/>
  <c r="I101"/>
  <c r="C29" s="1"/>
  <c r="I279" i="56"/>
  <c r="I286"/>
  <c r="G30" s="1"/>
  <c r="I294"/>
  <c r="G38" s="1"/>
  <c r="I302"/>
  <c r="G46" s="1"/>
  <c r="B281"/>
  <c r="I283"/>
  <c r="G27" s="1"/>
  <c r="I291"/>
  <c r="G35" s="1"/>
  <c r="I299"/>
  <c r="G43" s="1"/>
  <c r="B286"/>
  <c r="B298"/>
  <c r="I284"/>
  <c r="G28" s="1"/>
  <c r="I292"/>
  <c r="G36" s="1"/>
  <c r="I300"/>
  <c r="G44" s="1"/>
  <c r="B297"/>
  <c r="I273"/>
  <c r="B283"/>
  <c r="I271"/>
  <c r="B300"/>
  <c r="I277"/>
  <c r="I280"/>
  <c r="B287"/>
  <c r="I278"/>
  <c r="B292"/>
  <c r="B295"/>
  <c r="I285"/>
  <c r="G29" s="1"/>
  <c r="I293"/>
  <c r="G37" s="1"/>
  <c r="I301"/>
  <c r="G45" s="1"/>
  <c r="B293"/>
  <c r="I282"/>
  <c r="G26" s="1"/>
  <c r="I290"/>
  <c r="G34" s="1"/>
  <c r="I298"/>
  <c r="G42" s="1"/>
  <c r="B288"/>
  <c r="B302"/>
  <c r="I287"/>
  <c r="G31" s="1"/>
  <c r="I295"/>
  <c r="G39" s="1"/>
  <c r="I272"/>
  <c r="B301"/>
  <c r="I275"/>
  <c r="I288"/>
  <c r="G32" s="1"/>
  <c r="I296"/>
  <c r="G40" s="1"/>
  <c r="B284"/>
  <c r="B294"/>
  <c r="B290"/>
  <c r="B282"/>
  <c r="I274"/>
  <c r="B289"/>
  <c r="B296"/>
  <c r="B299"/>
  <c r="B285"/>
  <c r="I281"/>
  <c r="G25" s="1"/>
  <c r="I289"/>
  <c r="G33" s="1"/>
  <c r="I297"/>
  <c r="G41" s="1"/>
  <c r="I276"/>
  <c r="B291"/>
  <c r="AL167" i="74"/>
  <c r="AJ179" s="1"/>
  <c r="F194" s="1"/>
  <c r="AM179"/>
  <c r="AJ180" s="1"/>
  <c r="G194" s="1"/>
  <c r="AD173" i="56"/>
  <c r="AC176" s="1"/>
  <c r="AD174"/>
  <c r="AC177" s="1"/>
  <c r="T282" i="53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AN275" i="64"/>
  <c r="E289"/>
  <c r="AN280"/>
  <c r="AV263"/>
  <c r="AN278"/>
  <c r="AN272"/>
  <c r="AN274"/>
  <c r="AN277"/>
  <c r="AN279"/>
  <c r="AN273"/>
  <c r="AN276"/>
  <c r="A92" i="75"/>
  <c r="A137"/>
  <c r="I189" i="53"/>
  <c r="E25" s="1"/>
  <c r="I197"/>
  <c r="E33" s="1"/>
  <c r="I205"/>
  <c r="E41" s="1"/>
  <c r="B196"/>
  <c r="B205"/>
  <c r="B202"/>
  <c r="I194"/>
  <c r="E30" s="1"/>
  <c r="I202"/>
  <c r="E38" s="1"/>
  <c r="I210"/>
  <c r="E46" s="1"/>
  <c r="B208"/>
  <c r="I188"/>
  <c r="B206"/>
  <c r="I186"/>
  <c r="B199"/>
  <c r="I181"/>
  <c r="B197"/>
  <c r="B194"/>
  <c r="B203"/>
  <c r="I191"/>
  <c r="E27" s="1"/>
  <c r="I199"/>
  <c r="E35" s="1"/>
  <c r="I207"/>
  <c r="E43" s="1"/>
  <c r="I180"/>
  <c r="B190"/>
  <c r="B207"/>
  <c r="I196"/>
  <c r="E32" s="1"/>
  <c r="I204"/>
  <c r="E40" s="1"/>
  <c r="B191"/>
  <c r="B193"/>
  <c r="I193"/>
  <c r="E29" s="1"/>
  <c r="I201"/>
  <c r="E37" s="1"/>
  <c r="I209"/>
  <c r="E45" s="1"/>
  <c r="I184"/>
  <c r="I187"/>
  <c r="I190"/>
  <c r="E26" s="1"/>
  <c r="I198"/>
  <c r="E34" s="1"/>
  <c r="I206"/>
  <c r="E42" s="1"/>
  <c r="B195"/>
  <c r="I185"/>
  <c r="B200"/>
  <c r="B201"/>
  <c r="B198"/>
  <c r="B204"/>
  <c r="I179"/>
  <c r="I182"/>
  <c r="B210"/>
  <c r="I195"/>
  <c r="E31" s="1"/>
  <c r="I203"/>
  <c r="E39" s="1"/>
  <c r="B189"/>
  <c r="B192"/>
  <c r="I183"/>
  <c r="I192"/>
  <c r="E28" s="1"/>
  <c r="I200"/>
  <c r="E36" s="1"/>
  <c r="I208"/>
  <c r="E44" s="1"/>
  <c r="B209"/>
  <c r="D24" i="54"/>
  <c r="K142"/>
  <c r="J142"/>
  <c r="D22"/>
  <c r="J140"/>
  <c r="K140"/>
  <c r="K137" i="40"/>
  <c r="J137"/>
  <c r="G140" s="1"/>
  <c r="D54" s="1"/>
  <c r="D15"/>
  <c r="D13"/>
  <c r="J135"/>
  <c r="K135"/>
  <c r="I125"/>
  <c r="G136" s="1"/>
  <c r="D50" s="1"/>
  <c r="D4"/>
  <c r="J126"/>
  <c r="K126"/>
  <c r="K131"/>
  <c r="D9"/>
  <c r="J131"/>
  <c r="D18"/>
  <c r="K140"/>
  <c r="J140"/>
  <c r="K144"/>
  <c r="D22"/>
  <c r="J144"/>
  <c r="O186" i="94"/>
  <c r="D187"/>
  <c r="AF225" i="56"/>
  <c r="AC225" s="1"/>
  <c r="H239" s="1"/>
  <c r="AE213"/>
  <c r="AC224" s="1"/>
  <c r="G239" s="1"/>
  <c r="AQ282" i="53"/>
  <c r="AK329"/>
  <c r="X187" i="57"/>
  <c r="Y187" s="1"/>
  <c r="X185"/>
  <c r="Y185" s="1"/>
  <c r="X186"/>
  <c r="Y186" s="1"/>
  <c r="X188"/>
  <c r="Y188" s="1"/>
  <c r="X184"/>
  <c r="AE230" i="40"/>
  <c r="AF230" s="1"/>
  <c r="AE235"/>
  <c r="AF235" s="1"/>
  <c r="AE229"/>
  <c r="AF229" s="1"/>
  <c r="AE238"/>
  <c r="AF238" s="1"/>
  <c r="AE227"/>
  <c r="AF227" s="1"/>
  <c r="AE241"/>
  <c r="AF241" s="1"/>
  <c r="AE242"/>
  <c r="AF242" s="1"/>
  <c r="AE239"/>
  <c r="AF239" s="1"/>
  <c r="AE232"/>
  <c r="AF232" s="1"/>
  <c r="AE236"/>
  <c r="AF236" s="1"/>
  <c r="AE224"/>
  <c r="AF224" s="1"/>
  <c r="AE231"/>
  <c r="AF231" s="1"/>
  <c r="AE226"/>
  <c r="AF226" s="1"/>
  <c r="AE228"/>
  <c r="AF228" s="1"/>
  <c r="AE223"/>
  <c r="AF223" s="1"/>
  <c r="AE225"/>
  <c r="AF225" s="1"/>
  <c r="AE234"/>
  <c r="AF234" s="1"/>
  <c r="AE237"/>
  <c r="AF237" s="1"/>
  <c r="AE233"/>
  <c r="AF233" s="1"/>
  <c r="AE240"/>
  <c r="AF240" s="1"/>
  <c r="AE222"/>
  <c r="F23" i="56"/>
  <c r="K233"/>
  <c r="J233"/>
  <c r="F17"/>
  <c r="K227"/>
  <c r="J227"/>
  <c r="BF174" i="81"/>
  <c r="BE177" s="1"/>
  <c r="F83" i="50"/>
  <c r="C49" s="1"/>
  <c r="F86" i="40"/>
  <c r="C53" s="1"/>
  <c r="F85"/>
  <c r="C52" s="1"/>
  <c r="BF173" i="81"/>
  <c r="BE176" s="1"/>
  <c r="AD173"/>
  <c r="AC176" s="1"/>
  <c r="I205" i="80"/>
  <c r="E41" s="1"/>
  <c r="B191"/>
  <c r="I188"/>
  <c r="B206"/>
  <c r="I196"/>
  <c r="E32" s="1"/>
  <c r="B199"/>
  <c r="I185"/>
  <c r="B205"/>
  <c r="I179"/>
  <c r="B208"/>
  <c r="I197"/>
  <c r="E33" s="1"/>
  <c r="I184"/>
  <c r="I204"/>
  <c r="E40" s="1"/>
  <c r="I181"/>
  <c r="B204"/>
  <c r="B197"/>
  <c r="I198"/>
  <c r="E34" s="1"/>
  <c r="I195"/>
  <c r="E31" s="1"/>
  <c r="I207"/>
  <c r="E43" s="1"/>
  <c r="B207"/>
  <c r="I190"/>
  <c r="E26" s="1"/>
  <c r="I206"/>
  <c r="E42" s="1"/>
  <c r="I194"/>
  <c r="E30" s="1"/>
  <c r="B190"/>
  <c r="I201"/>
  <c r="E37" s="1"/>
  <c r="B201"/>
  <c r="I209"/>
  <c r="E45" s="1"/>
  <c r="I187"/>
  <c r="I193"/>
  <c r="E29" s="1"/>
  <c r="B193"/>
  <c r="I186"/>
  <c r="I182"/>
  <c r="B198"/>
  <c r="I191"/>
  <c r="E27" s="1"/>
  <c r="I183"/>
  <c r="I203"/>
  <c r="E39" s="1"/>
  <c r="B209"/>
  <c r="B192"/>
  <c r="I180"/>
  <c r="I208"/>
  <c r="E44" s="1"/>
  <c r="I199"/>
  <c r="E35" s="1"/>
  <c r="I192"/>
  <c r="E28" s="1"/>
  <c r="B194"/>
  <c r="I200"/>
  <c r="E36" s="1"/>
  <c r="B210"/>
  <c r="B203"/>
  <c r="I202"/>
  <c r="E38" s="1"/>
  <c r="I210"/>
  <c r="E46" s="1"/>
  <c r="B195"/>
  <c r="B202"/>
  <c r="I189"/>
  <c r="E25" s="1"/>
  <c r="B200"/>
  <c r="B196"/>
  <c r="B189"/>
  <c r="Q182" i="86"/>
  <c r="R182" s="1"/>
  <c r="Q181"/>
  <c r="R181" s="1"/>
  <c r="Q187"/>
  <c r="R187" s="1"/>
  <c r="Q180"/>
  <c r="R180" s="1"/>
  <c r="Q179"/>
  <c r="Q183"/>
  <c r="R183" s="1"/>
  <c r="Q185"/>
  <c r="R185" s="1"/>
  <c r="Q186"/>
  <c r="R186" s="1"/>
  <c r="Q188"/>
  <c r="R188" s="1"/>
  <c r="Q184"/>
  <c r="R184" s="1"/>
  <c r="AS181"/>
  <c r="AT181" s="1"/>
  <c r="AS184"/>
  <c r="AT184" s="1"/>
  <c r="AS187"/>
  <c r="AT187" s="1"/>
  <c r="AS186"/>
  <c r="AT186" s="1"/>
  <c r="AS185"/>
  <c r="AT185" s="1"/>
  <c r="AS180"/>
  <c r="AT180" s="1"/>
  <c r="AS188"/>
  <c r="AT188" s="1"/>
  <c r="AS183"/>
  <c r="AT183" s="1"/>
  <c r="AS182"/>
  <c r="AT182" s="1"/>
  <c r="AS179"/>
  <c r="C319" i="77"/>
  <c r="BN234" i="79"/>
  <c r="BO234" s="1"/>
  <c r="BN231"/>
  <c r="BN233"/>
  <c r="BO233" s="1"/>
  <c r="BN232"/>
  <c r="BO232" s="1"/>
  <c r="AQ186" i="64"/>
  <c r="AR186" s="1"/>
  <c r="AQ184"/>
  <c r="AR184" s="1"/>
  <c r="AQ188"/>
  <c r="AR188" s="1"/>
  <c r="AQ183"/>
  <c r="AR183" s="1"/>
  <c r="AQ179"/>
  <c r="AQ185"/>
  <c r="AR185" s="1"/>
  <c r="AQ180"/>
  <c r="AR180" s="1"/>
  <c r="AQ187"/>
  <c r="AR187" s="1"/>
  <c r="AQ182"/>
  <c r="AR182" s="1"/>
  <c r="AQ181"/>
  <c r="AR181" s="1"/>
  <c r="U263" i="82"/>
  <c r="U309"/>
  <c r="B200" i="79"/>
  <c r="I198"/>
  <c r="E34" s="1"/>
  <c r="I203"/>
  <c r="E39" s="1"/>
  <c r="I194"/>
  <c r="E30" s="1"/>
  <c r="I208"/>
  <c r="E44" s="1"/>
  <c r="I186"/>
  <c r="B199"/>
  <c r="B198"/>
  <c r="I204"/>
  <c r="E40" s="1"/>
  <c r="I189"/>
  <c r="E25" s="1"/>
  <c r="B196"/>
  <c r="B205"/>
  <c r="B206"/>
  <c r="B201"/>
  <c r="I195"/>
  <c r="E31" s="1"/>
  <c r="I197"/>
  <c r="E33" s="1"/>
  <c r="I185"/>
  <c r="I190"/>
  <c r="E26" s="1"/>
  <c r="I201"/>
  <c r="E37" s="1"/>
  <c r="I199"/>
  <c r="E35" s="1"/>
  <c r="I196"/>
  <c r="E32" s="1"/>
  <c r="I188"/>
  <c r="I191"/>
  <c r="E27" s="1"/>
  <c r="I206"/>
  <c r="E42" s="1"/>
  <c r="B209"/>
  <c r="B210"/>
  <c r="B197"/>
  <c r="B202"/>
  <c r="I193"/>
  <c r="E29" s="1"/>
  <c r="I192"/>
  <c r="E28" s="1"/>
  <c r="B204"/>
  <c r="B208"/>
  <c r="B195"/>
  <c r="B207"/>
  <c r="B190"/>
  <c r="I209"/>
  <c r="E45" s="1"/>
  <c r="I200"/>
  <c r="E36" s="1"/>
  <c r="I202"/>
  <c r="E38" s="1"/>
  <c r="B203"/>
  <c r="B189"/>
  <c r="B192"/>
  <c r="I210"/>
  <c r="E46" s="1"/>
  <c r="B194"/>
  <c r="I205"/>
  <c r="E41" s="1"/>
  <c r="B191"/>
  <c r="B193"/>
  <c r="I187"/>
  <c r="I207"/>
  <c r="E43" s="1"/>
  <c r="U263" i="80"/>
  <c r="U309"/>
  <c r="C326"/>
  <c r="X231" i="75"/>
  <c r="Y231" s="1"/>
  <c r="X230"/>
  <c r="Y230" s="1"/>
  <c r="X227"/>
  <c r="Y227" s="1"/>
  <c r="X234"/>
  <c r="Y234" s="1"/>
  <c r="X233"/>
  <c r="Y233" s="1"/>
  <c r="X229"/>
  <c r="Y229" s="1"/>
  <c r="X232"/>
  <c r="Y232" s="1"/>
  <c r="X225"/>
  <c r="X226"/>
  <c r="Y226" s="1"/>
  <c r="X228"/>
  <c r="Y228" s="1"/>
  <c r="Q185" i="82"/>
  <c r="R185" s="1"/>
  <c r="Q180"/>
  <c r="R180" s="1"/>
  <c r="Q181"/>
  <c r="R181" s="1"/>
  <c r="Q179"/>
  <c r="Q183"/>
  <c r="R183" s="1"/>
  <c r="Q184"/>
  <c r="R184" s="1"/>
  <c r="Q182"/>
  <c r="R182" s="1"/>
  <c r="Q188"/>
  <c r="R188" s="1"/>
  <c r="Q186"/>
  <c r="R186" s="1"/>
  <c r="Q187"/>
  <c r="R187" s="1"/>
  <c r="AE234" i="79"/>
  <c r="AF234" s="1"/>
  <c r="AE233"/>
  <c r="AF233" s="1"/>
  <c r="AE232"/>
  <c r="AF232" s="1"/>
  <c r="AE231"/>
  <c r="O263"/>
  <c r="O309"/>
  <c r="T282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F268"/>
  <c r="F267"/>
  <c r="F269" s="1"/>
  <c r="J140" i="80"/>
  <c r="K140"/>
  <c r="D22"/>
  <c r="D20"/>
  <c r="K138"/>
  <c r="J138"/>
  <c r="K135"/>
  <c r="D17"/>
  <c r="J135"/>
  <c r="K141"/>
  <c r="D23"/>
  <c r="J141"/>
  <c r="D24"/>
  <c r="K142"/>
  <c r="J142"/>
  <c r="O309" i="74"/>
  <c r="O263"/>
  <c r="C326"/>
  <c r="G134" i="64"/>
  <c r="D50" s="1"/>
  <c r="G133"/>
  <c r="D49" s="1"/>
  <c r="AZ187" i="79"/>
  <c r="BA187" s="1"/>
  <c r="AZ186"/>
  <c r="BA186" s="1"/>
  <c r="AZ188"/>
  <c r="BA188" s="1"/>
  <c r="AZ185"/>
  <c r="C320" i="78"/>
  <c r="I188" i="86"/>
  <c r="I198"/>
  <c r="E34" s="1"/>
  <c r="I34" s="1"/>
  <c r="I194"/>
  <c r="E30" s="1"/>
  <c r="I30" s="1"/>
  <c r="I192"/>
  <c r="E28" s="1"/>
  <c r="I28" s="1"/>
  <c r="I196"/>
  <c r="E32" s="1"/>
  <c r="I32" s="1"/>
  <c r="D5" i="68" s="1"/>
  <c r="D34" s="1"/>
  <c r="D33" s="1"/>
  <c r="D53" s="1"/>
  <c r="E5" i="73" s="1"/>
  <c r="E12" s="1"/>
  <c r="F14" i="69" s="1"/>
  <c r="F19" s="1"/>
  <c r="I201" i="86"/>
  <c r="E37" s="1"/>
  <c r="I37" s="1"/>
  <c r="E5" i="68" s="1"/>
  <c r="E34" s="1"/>
  <c r="E33" s="1"/>
  <c r="E53" s="1"/>
  <c r="F5" i="73" s="1"/>
  <c r="F12" s="1"/>
  <c r="G14" i="69" s="1"/>
  <c r="G19" s="1"/>
  <c r="B191" i="86"/>
  <c r="I190"/>
  <c r="E26" s="1"/>
  <c r="I26" s="1"/>
  <c r="B210"/>
  <c r="I184"/>
  <c r="I204"/>
  <c r="E40" s="1"/>
  <c r="I40" s="1"/>
  <c r="B207"/>
  <c r="I202"/>
  <c r="E38" s="1"/>
  <c r="I38" s="1"/>
  <c r="B197"/>
  <c r="I210"/>
  <c r="E46" s="1"/>
  <c r="I46" s="1"/>
  <c r="I183"/>
  <c r="B202"/>
  <c r="B208"/>
  <c r="I197"/>
  <c r="E33" s="1"/>
  <c r="I33" s="1"/>
  <c r="I185"/>
  <c r="I193"/>
  <c r="E29" s="1"/>
  <c r="I29" s="1"/>
  <c r="I179"/>
  <c r="B195"/>
  <c r="I209"/>
  <c r="E45" s="1"/>
  <c r="I45" s="1"/>
  <c r="B194"/>
  <c r="B204"/>
  <c r="I203"/>
  <c r="E39" s="1"/>
  <c r="I39" s="1"/>
  <c r="I181"/>
  <c r="I186"/>
  <c r="I187"/>
  <c r="I205"/>
  <c r="E41" s="1"/>
  <c r="I41" s="1"/>
  <c r="I199"/>
  <c r="E35" s="1"/>
  <c r="I35" s="1"/>
  <c r="B189"/>
  <c r="B200"/>
  <c r="B203"/>
  <c r="B190"/>
  <c r="B198"/>
  <c r="B192"/>
  <c r="B193"/>
  <c r="B199"/>
  <c r="I208"/>
  <c r="E44" s="1"/>
  <c r="I44" s="1"/>
  <c r="I191"/>
  <c r="E27" s="1"/>
  <c r="I27" s="1"/>
  <c r="C5" i="68" s="1"/>
  <c r="C34" s="1"/>
  <c r="C33" s="1"/>
  <c r="C53" s="1"/>
  <c r="D5" i="73" s="1"/>
  <c r="D12" s="1"/>
  <c r="E14" i="69" s="1"/>
  <c r="E19" s="1"/>
  <c r="I182" i="86"/>
  <c r="I195"/>
  <c r="E31" s="1"/>
  <c r="I31" s="1"/>
  <c r="B201"/>
  <c r="I200"/>
  <c r="E36" s="1"/>
  <c r="I36" s="1"/>
  <c r="I180"/>
  <c r="B209"/>
  <c r="B205"/>
  <c r="B196"/>
  <c r="I189"/>
  <c r="E25" s="1"/>
  <c r="I25" s="1"/>
  <c r="I206"/>
  <c r="E42" s="1"/>
  <c r="I42" s="1"/>
  <c r="F5" i="68" s="1"/>
  <c r="F34" s="1"/>
  <c r="F33" s="1"/>
  <c r="F53" s="1"/>
  <c r="G5" i="73" s="1"/>
  <c r="G12" s="1"/>
  <c r="H14" i="69" s="1"/>
  <c r="H19" s="1"/>
  <c r="I207" i="86"/>
  <c r="E43" s="1"/>
  <c r="I43" s="1"/>
  <c r="B206"/>
  <c r="F24" i="81"/>
  <c r="J234"/>
  <c r="K234"/>
  <c r="F15"/>
  <c r="I213"/>
  <c r="H224" s="1"/>
  <c r="F48" s="1"/>
  <c r="J225"/>
  <c r="K225"/>
  <c r="D24" i="74"/>
  <c r="J142"/>
  <c r="K142"/>
  <c r="K135"/>
  <c r="J135"/>
  <c r="D17"/>
  <c r="I121"/>
  <c r="G132" s="1"/>
  <c r="D48" s="1"/>
  <c r="K133"/>
  <c r="D15"/>
  <c r="J133"/>
  <c r="AZ186" i="82"/>
  <c r="BA186" s="1"/>
  <c r="AZ182"/>
  <c r="BA182" s="1"/>
  <c r="AZ180"/>
  <c r="BA180" s="1"/>
  <c r="AZ188"/>
  <c r="BA188" s="1"/>
  <c r="AZ187"/>
  <c r="BA187" s="1"/>
  <c r="AZ181"/>
  <c r="BA181" s="1"/>
  <c r="AZ183"/>
  <c r="BA183" s="1"/>
  <c r="AZ179"/>
  <c r="AZ184"/>
  <c r="BA184" s="1"/>
  <c r="AZ185"/>
  <c r="BA185" s="1"/>
  <c r="AS187"/>
  <c r="AT187" s="1"/>
  <c r="AS179"/>
  <c r="AS184"/>
  <c r="AT184" s="1"/>
  <c r="AS186"/>
  <c r="AT186" s="1"/>
  <c r="AS181"/>
  <c r="AT181" s="1"/>
  <c r="AS185"/>
  <c r="AT185" s="1"/>
  <c r="AS182"/>
  <c r="AT182" s="1"/>
  <c r="AS188"/>
  <c r="AT188" s="1"/>
  <c r="AS183"/>
  <c r="AT183" s="1"/>
  <c r="AS180"/>
  <c r="AT180" s="1"/>
  <c r="BA271" i="83"/>
  <c r="AY272" s="1"/>
  <c r="G289" s="1"/>
  <c r="AZ259"/>
  <c r="AY271" s="1"/>
  <c r="F289" s="1"/>
  <c r="AC185" i="64"/>
  <c r="AD185" s="1"/>
  <c r="AC188"/>
  <c r="AD188" s="1"/>
  <c r="AC183"/>
  <c r="AD183" s="1"/>
  <c r="AC181"/>
  <c r="AD181" s="1"/>
  <c r="AC182"/>
  <c r="AD182" s="1"/>
  <c r="AC186"/>
  <c r="AD186" s="1"/>
  <c r="AC187"/>
  <c r="AD187" s="1"/>
  <c r="AC180"/>
  <c r="AD180" s="1"/>
  <c r="AC184"/>
  <c r="AD184" s="1"/>
  <c r="AC179"/>
  <c r="T282" i="78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U309"/>
  <c r="U263"/>
  <c r="O309"/>
  <c r="O263"/>
  <c r="K134" i="82"/>
  <c r="D16"/>
  <c r="I16" s="1"/>
  <c r="J134"/>
  <c r="K139"/>
  <c r="J139"/>
  <c r="D21"/>
  <c r="I21" s="1"/>
  <c r="J136" i="75"/>
  <c r="D18"/>
  <c r="K136"/>
  <c r="T282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F268"/>
  <c r="F267"/>
  <c r="F269" s="1"/>
  <c r="O263" i="77"/>
  <c r="O309"/>
  <c r="T282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J142" i="86"/>
  <c r="D24"/>
  <c r="K142"/>
  <c r="K140"/>
  <c r="D22"/>
  <c r="J140"/>
  <c r="O309"/>
  <c r="O263"/>
  <c r="U309"/>
  <c r="U263"/>
  <c r="F268"/>
  <c r="F267"/>
  <c r="F269" s="1"/>
  <c r="AZ213" i="81"/>
  <c r="AX224" s="1"/>
  <c r="G242" s="1"/>
  <c r="BA225"/>
  <c r="AX225" s="1"/>
  <c r="H242" s="1"/>
  <c r="AD268" i="64"/>
  <c r="AD267"/>
  <c r="AD269" s="1"/>
  <c r="R267"/>
  <c r="R269" s="1"/>
  <c r="R268"/>
  <c r="F268"/>
  <c r="F267"/>
  <c r="F269" s="1"/>
  <c r="N317"/>
  <c r="P317"/>
  <c r="AT317"/>
  <c r="C317"/>
  <c r="AB317"/>
  <c r="AN317"/>
  <c r="AZ317"/>
  <c r="M305"/>
  <c r="AH317"/>
  <c r="V317"/>
  <c r="AZ233" i="79"/>
  <c r="BA233" s="1"/>
  <c r="AZ234"/>
  <c r="BA234" s="1"/>
  <c r="AZ231"/>
  <c r="AZ232"/>
  <c r="BA232" s="1"/>
  <c r="AL213" i="81"/>
  <c r="AJ224" s="1"/>
  <c r="G240" s="1"/>
  <c r="AM225"/>
  <c r="AJ225" s="1"/>
  <c r="H240" s="1"/>
  <c r="K140" i="79"/>
  <c r="D22"/>
  <c r="J140"/>
  <c r="I121"/>
  <c r="G132" s="1"/>
  <c r="D48" s="1"/>
  <c r="J139"/>
  <c r="D21"/>
  <c r="K139"/>
  <c r="K141"/>
  <c r="J141"/>
  <c r="D23"/>
  <c r="T282" i="82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F268"/>
  <c r="F267"/>
  <c r="F269" s="1"/>
  <c r="T282" i="80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AL183" i="86"/>
  <c r="AM183" s="1"/>
  <c r="AL182"/>
  <c r="AM182" s="1"/>
  <c r="AL184"/>
  <c r="AM184" s="1"/>
  <c r="AL185"/>
  <c r="AM185" s="1"/>
  <c r="AL179"/>
  <c r="AL186"/>
  <c r="AM186" s="1"/>
  <c r="AL188"/>
  <c r="AM188" s="1"/>
  <c r="AL181"/>
  <c r="AM181" s="1"/>
  <c r="AL180"/>
  <c r="AM180" s="1"/>
  <c r="AL187"/>
  <c r="AM187" s="1"/>
  <c r="K136" i="80"/>
  <c r="J136"/>
  <c r="D18"/>
  <c r="T282" i="74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F267"/>
  <c r="F269" s="1"/>
  <c r="F268"/>
  <c r="Q185" i="75"/>
  <c r="R185" s="1"/>
  <c r="Q183"/>
  <c r="R183" s="1"/>
  <c r="Q184"/>
  <c r="R184" s="1"/>
  <c r="Q188"/>
  <c r="R188" s="1"/>
  <c r="Q186"/>
  <c r="R186" s="1"/>
  <c r="Q187"/>
  <c r="R187" s="1"/>
  <c r="Q179"/>
  <c r="Q182"/>
  <c r="R182" s="1"/>
  <c r="Q180"/>
  <c r="R180" s="1"/>
  <c r="Q181"/>
  <c r="R181" s="1"/>
  <c r="AE227" i="82"/>
  <c r="AF227" s="1"/>
  <c r="AE232"/>
  <c r="AF232" s="1"/>
  <c r="AE234"/>
  <c r="AF234" s="1"/>
  <c r="AE231"/>
  <c r="AF231" s="1"/>
  <c r="AE233"/>
  <c r="AF233" s="1"/>
  <c r="AE228"/>
  <c r="AF228" s="1"/>
  <c r="AE230"/>
  <c r="AF230" s="1"/>
  <c r="AE226"/>
  <c r="AF226" s="1"/>
  <c r="AE229"/>
  <c r="AF229" s="1"/>
  <c r="AE225"/>
  <c r="X183" i="80"/>
  <c r="Y183" s="1"/>
  <c r="X185"/>
  <c r="Y185" s="1"/>
  <c r="X186"/>
  <c r="Y186" s="1"/>
  <c r="X187"/>
  <c r="Y187" s="1"/>
  <c r="X184"/>
  <c r="Y184" s="1"/>
  <c r="X179"/>
  <c r="X188"/>
  <c r="Y188" s="1"/>
  <c r="X180"/>
  <c r="Y180" s="1"/>
  <c r="X181"/>
  <c r="Y181" s="1"/>
  <c r="X182"/>
  <c r="Y182" s="1"/>
  <c r="K228" i="81"/>
  <c r="F18"/>
  <c r="J228"/>
  <c r="D23" i="74"/>
  <c r="K141"/>
  <c r="J141"/>
  <c r="J134"/>
  <c r="K134"/>
  <c r="D16"/>
  <c r="D21"/>
  <c r="K139"/>
  <c r="J139"/>
  <c r="X231" i="79"/>
  <c r="X232"/>
  <c r="Y232" s="1"/>
  <c r="X233"/>
  <c r="Y233" s="1"/>
  <c r="X234"/>
  <c r="Y234" s="1"/>
  <c r="B204" i="64"/>
  <c r="B196"/>
  <c r="B199"/>
  <c r="I186"/>
  <c r="B197"/>
  <c r="B205"/>
  <c r="I202"/>
  <c r="E38" s="1"/>
  <c r="I191"/>
  <c r="E27" s="1"/>
  <c r="B209"/>
  <c r="I180"/>
  <c r="B207"/>
  <c r="B208"/>
  <c r="I184"/>
  <c r="I204"/>
  <c r="E40" s="1"/>
  <c r="B200"/>
  <c r="I192"/>
  <c r="E28" s="1"/>
  <c r="B206"/>
  <c r="I199"/>
  <c r="E35" s="1"/>
  <c r="I194"/>
  <c r="E30" s="1"/>
  <c r="I187"/>
  <c r="I200"/>
  <c r="E36" s="1"/>
  <c r="I196"/>
  <c r="E32" s="1"/>
  <c r="I182"/>
  <c r="I210"/>
  <c r="E46" s="1"/>
  <c r="B193"/>
  <c r="I203"/>
  <c r="E39" s="1"/>
  <c r="I179"/>
  <c r="I189"/>
  <c r="E25" s="1"/>
  <c r="I208"/>
  <c r="E44" s="1"/>
  <c r="I185"/>
  <c r="B203"/>
  <c r="I206"/>
  <c r="E42" s="1"/>
  <c r="I197"/>
  <c r="E33" s="1"/>
  <c r="I198"/>
  <c r="E34" s="1"/>
  <c r="B191"/>
  <c r="B190"/>
  <c r="B210"/>
  <c r="B202"/>
  <c r="B195"/>
  <c r="I209"/>
  <c r="E45" s="1"/>
  <c r="B201"/>
  <c r="I201"/>
  <c r="E37" s="1"/>
  <c r="B194"/>
  <c r="I181"/>
  <c r="I188"/>
  <c r="B189"/>
  <c r="B192"/>
  <c r="I190"/>
  <c r="E26" s="1"/>
  <c r="I205"/>
  <c r="E41" s="1"/>
  <c r="I207"/>
  <c r="E43" s="1"/>
  <c r="I193"/>
  <c r="E29" s="1"/>
  <c r="B198"/>
  <c r="I183"/>
  <c r="I195"/>
  <c r="E31" s="1"/>
  <c r="C319" i="78"/>
  <c r="I184" i="75"/>
  <c r="I180"/>
  <c r="B195"/>
  <c r="I196"/>
  <c r="E32" s="1"/>
  <c r="I209"/>
  <c r="E45" s="1"/>
  <c r="I210"/>
  <c r="E46" s="1"/>
  <c r="I199"/>
  <c r="E35" s="1"/>
  <c r="I206"/>
  <c r="E42" s="1"/>
  <c r="B190"/>
  <c r="I208"/>
  <c r="E44" s="1"/>
  <c r="I191"/>
  <c r="E27" s="1"/>
  <c r="I200"/>
  <c r="E36" s="1"/>
  <c r="I192"/>
  <c r="E28" s="1"/>
  <c r="B198"/>
  <c r="I182"/>
  <c r="I183"/>
  <c r="B210"/>
  <c r="B208"/>
  <c r="B196"/>
  <c r="I190"/>
  <c r="E26" s="1"/>
  <c r="I197"/>
  <c r="E33" s="1"/>
  <c r="B189"/>
  <c r="I204"/>
  <c r="E40" s="1"/>
  <c r="I202"/>
  <c r="E38" s="1"/>
  <c r="B194"/>
  <c r="B200"/>
  <c r="B199"/>
  <c r="B204"/>
  <c r="I201"/>
  <c r="E37" s="1"/>
  <c r="B197"/>
  <c r="I186"/>
  <c r="I185"/>
  <c r="I181"/>
  <c r="B201"/>
  <c r="B192"/>
  <c r="B202"/>
  <c r="I198"/>
  <c r="E34" s="1"/>
  <c r="I205"/>
  <c r="E41" s="1"/>
  <c r="B209"/>
  <c r="B205"/>
  <c r="B203"/>
  <c r="I203"/>
  <c r="E39" s="1"/>
  <c r="B207"/>
  <c r="B206"/>
  <c r="I187"/>
  <c r="I179"/>
  <c r="I188"/>
  <c r="I194"/>
  <c r="E30" s="1"/>
  <c r="I195"/>
  <c r="E31" s="1"/>
  <c r="B191"/>
  <c r="I189"/>
  <c r="E25" s="1"/>
  <c r="I193"/>
  <c r="E29" s="1"/>
  <c r="B193"/>
  <c r="I207"/>
  <c r="E43" s="1"/>
  <c r="AZ181"/>
  <c r="BA181" s="1"/>
  <c r="AZ187"/>
  <c r="BA187" s="1"/>
  <c r="AZ188"/>
  <c r="BA188" s="1"/>
  <c r="AZ186"/>
  <c r="BA186" s="1"/>
  <c r="AZ179"/>
  <c r="AZ180"/>
  <c r="BA180" s="1"/>
  <c r="AZ185"/>
  <c r="BA185" s="1"/>
  <c r="AZ184"/>
  <c r="BA184" s="1"/>
  <c r="AZ183"/>
  <c r="BA183" s="1"/>
  <c r="AZ182"/>
  <c r="BA182" s="1"/>
  <c r="K133" i="82"/>
  <c r="I121"/>
  <c r="G132" s="1"/>
  <c r="D48" s="1"/>
  <c r="D15"/>
  <c r="I15" s="1"/>
  <c r="J133"/>
  <c r="J138"/>
  <c r="D20"/>
  <c r="I20" s="1"/>
  <c r="K138"/>
  <c r="K142" i="75"/>
  <c r="J142"/>
  <c r="D24"/>
  <c r="J137"/>
  <c r="D19"/>
  <c r="K137"/>
  <c r="J134"/>
  <c r="D16"/>
  <c r="K134"/>
  <c r="D22"/>
  <c r="K140"/>
  <c r="J140"/>
  <c r="D20"/>
  <c r="K138"/>
  <c r="J138"/>
  <c r="Q188" i="79"/>
  <c r="R188" s="1"/>
  <c r="Q186"/>
  <c r="R186" s="1"/>
  <c r="Q185"/>
  <c r="Q187"/>
  <c r="R187" s="1"/>
  <c r="O309" i="75"/>
  <c r="O263"/>
  <c r="BG187" i="86"/>
  <c r="BH187" s="1"/>
  <c r="BG182"/>
  <c r="BH182" s="1"/>
  <c r="BG188"/>
  <c r="BH188" s="1"/>
  <c r="BG185"/>
  <c r="BH185" s="1"/>
  <c r="BG179"/>
  <c r="BG184"/>
  <c r="BH184" s="1"/>
  <c r="BG186"/>
  <c r="BH186" s="1"/>
  <c r="BG181"/>
  <c r="BH181" s="1"/>
  <c r="BG180"/>
  <c r="BH180" s="1"/>
  <c r="BG183"/>
  <c r="BH183" s="1"/>
  <c r="J135"/>
  <c r="K135"/>
  <c r="D17"/>
  <c r="K138"/>
  <c r="J138"/>
  <c r="D20"/>
  <c r="D15"/>
  <c r="I121"/>
  <c r="G132" s="1"/>
  <c r="D48" s="1"/>
  <c r="K133"/>
  <c r="J133"/>
  <c r="K136"/>
  <c r="J136"/>
  <c r="D18"/>
  <c r="K134"/>
  <c r="D16"/>
  <c r="J134"/>
  <c r="J141"/>
  <c r="K141"/>
  <c r="D23"/>
  <c r="BG233" i="79"/>
  <c r="BH233" s="1"/>
  <c r="BG231"/>
  <c r="BG234"/>
  <c r="BH234" s="1"/>
  <c r="BG232"/>
  <c r="BH232" s="1"/>
  <c r="T282" i="86"/>
  <c r="Z282" s="1"/>
  <c r="AF282" s="1"/>
  <c r="AL282" s="1"/>
  <c r="AR282" s="1"/>
  <c r="AX282" s="1"/>
  <c r="BD282" s="1"/>
  <c r="BJ282" s="1"/>
  <c r="N329"/>
  <c r="T329" s="1"/>
  <c r="Z329" s="1"/>
  <c r="AF329" s="1"/>
  <c r="AL329" s="1"/>
  <c r="AR329" s="1"/>
  <c r="AX329" s="1"/>
  <c r="BD329" s="1"/>
  <c r="BJ329" s="1"/>
  <c r="G135" i="77"/>
  <c r="D51" s="1"/>
  <c r="G136"/>
  <c r="D52" s="1"/>
  <c r="AL228" i="82"/>
  <c r="AM228" s="1"/>
  <c r="AL233"/>
  <c r="AM233" s="1"/>
  <c r="AL231"/>
  <c r="AM231" s="1"/>
  <c r="AL232"/>
  <c r="AM232" s="1"/>
  <c r="AL226"/>
  <c r="AM226" s="1"/>
  <c r="AL234"/>
  <c r="AM234" s="1"/>
  <c r="AL229"/>
  <c r="AM229" s="1"/>
  <c r="AL230"/>
  <c r="AM230" s="1"/>
  <c r="AL225"/>
  <c r="AL227"/>
  <c r="AM227" s="1"/>
  <c r="B248"/>
  <c r="I247"/>
  <c r="F37" s="1"/>
  <c r="I248"/>
  <c r="F38" s="1"/>
  <c r="I232"/>
  <c r="B252"/>
  <c r="I252"/>
  <c r="F42" s="1"/>
  <c r="I234"/>
  <c r="I241"/>
  <c r="F31" s="1"/>
  <c r="B251"/>
  <c r="I253"/>
  <c r="F43" s="1"/>
  <c r="I239"/>
  <c r="F29" s="1"/>
  <c r="B254"/>
  <c r="I233"/>
  <c r="B236"/>
  <c r="I237"/>
  <c r="F27" s="1"/>
  <c r="B242"/>
  <c r="I240"/>
  <c r="F30" s="1"/>
  <c r="B241"/>
  <c r="I227"/>
  <c r="I256"/>
  <c r="F46" s="1"/>
  <c r="B245"/>
  <c r="I245"/>
  <c r="F35" s="1"/>
  <c r="B238"/>
  <c r="I230"/>
  <c r="B249"/>
  <c r="B235"/>
  <c r="I238"/>
  <c r="F28" s="1"/>
  <c r="I226"/>
  <c r="B239"/>
  <c r="B253"/>
  <c r="I251"/>
  <c r="F41" s="1"/>
  <c r="I244"/>
  <c r="F34" s="1"/>
  <c r="I229"/>
  <c r="B246"/>
  <c r="I228"/>
  <c r="B247"/>
  <c r="B244"/>
  <c r="B256"/>
  <c r="I250"/>
  <c r="F40" s="1"/>
  <c r="B240"/>
  <c r="I225"/>
  <c r="I243"/>
  <c r="F33" s="1"/>
  <c r="I255"/>
  <c r="F45" s="1"/>
  <c r="B237"/>
  <c r="I235"/>
  <c r="F25" s="1"/>
  <c r="I236"/>
  <c r="F26" s="1"/>
  <c r="I242"/>
  <c r="F32" s="1"/>
  <c r="B250"/>
  <c r="B243"/>
  <c r="I254"/>
  <c r="F44" s="1"/>
  <c r="I249"/>
  <c r="F39" s="1"/>
  <c r="B255"/>
  <c r="I246"/>
  <c r="F36" s="1"/>
  <c r="I231"/>
  <c r="BG213" i="81"/>
  <c r="BE224" s="1"/>
  <c r="G243" s="1"/>
  <c r="BH225"/>
  <c r="BE225" s="1"/>
  <c r="H243" s="1"/>
  <c r="AJ267" i="64"/>
  <c r="AJ269" s="1"/>
  <c r="AJ268"/>
  <c r="AE187" i="80"/>
  <c r="AF187" s="1"/>
  <c r="AE182"/>
  <c r="AF182" s="1"/>
  <c r="AE184"/>
  <c r="AF184" s="1"/>
  <c r="AE185"/>
  <c r="AF185" s="1"/>
  <c r="AE188"/>
  <c r="AF188" s="1"/>
  <c r="AE183"/>
  <c r="AF183" s="1"/>
  <c r="AE186"/>
  <c r="AF186" s="1"/>
  <c r="AE180"/>
  <c r="AF180" s="1"/>
  <c r="AE181"/>
  <c r="AF181" s="1"/>
  <c r="AE179"/>
  <c r="AE181" i="86"/>
  <c r="AF181" s="1"/>
  <c r="AE187"/>
  <c r="AF187" s="1"/>
  <c r="AE185"/>
  <c r="AF185" s="1"/>
  <c r="AE188"/>
  <c r="AF188" s="1"/>
  <c r="AE186"/>
  <c r="AF186" s="1"/>
  <c r="AE184"/>
  <c r="AF184" s="1"/>
  <c r="AE182"/>
  <c r="AF182" s="1"/>
  <c r="AE183"/>
  <c r="AF183" s="1"/>
  <c r="AE179"/>
  <c r="AE180"/>
  <c r="AF180" s="1"/>
  <c r="AL187" i="75"/>
  <c r="AM187" s="1"/>
  <c r="AL180"/>
  <c r="AM180" s="1"/>
  <c r="AL182"/>
  <c r="AM182" s="1"/>
  <c r="AL181"/>
  <c r="AM181" s="1"/>
  <c r="AL183"/>
  <c r="AM183" s="1"/>
  <c r="AL188"/>
  <c r="AM188" s="1"/>
  <c r="AL186"/>
  <c r="AM186" s="1"/>
  <c r="AL185"/>
  <c r="AM185" s="1"/>
  <c r="AL184"/>
  <c r="AM184" s="1"/>
  <c r="AL179"/>
  <c r="K142" i="79"/>
  <c r="D24"/>
  <c r="J142"/>
  <c r="C317" i="82"/>
  <c r="Q183" i="80"/>
  <c r="R183" s="1"/>
  <c r="Q180"/>
  <c r="R180" s="1"/>
  <c r="Q187"/>
  <c r="R187" s="1"/>
  <c r="Q184"/>
  <c r="R184" s="1"/>
  <c r="Q182"/>
  <c r="R182" s="1"/>
  <c r="Q186"/>
  <c r="R186" s="1"/>
  <c r="Q188"/>
  <c r="R188" s="1"/>
  <c r="Q185"/>
  <c r="R185" s="1"/>
  <c r="Q181"/>
  <c r="R181" s="1"/>
  <c r="Q179"/>
  <c r="X188" i="86"/>
  <c r="Y188" s="1"/>
  <c r="X186"/>
  <c r="Y186" s="1"/>
  <c r="X179"/>
  <c r="X183"/>
  <c r="Y183" s="1"/>
  <c r="X187"/>
  <c r="Y187" s="1"/>
  <c r="X180"/>
  <c r="Y180" s="1"/>
  <c r="X184"/>
  <c r="Y184" s="1"/>
  <c r="X182"/>
  <c r="Y182" s="1"/>
  <c r="X181"/>
  <c r="Y181" s="1"/>
  <c r="X185"/>
  <c r="Y185" s="1"/>
  <c r="AS232" i="79"/>
  <c r="AT232" s="1"/>
  <c r="AS231"/>
  <c r="AS234"/>
  <c r="AT234" s="1"/>
  <c r="AS233"/>
  <c r="AT233" s="1"/>
  <c r="K133" i="80"/>
  <c r="D15"/>
  <c r="I121"/>
  <c r="G132" s="1"/>
  <c r="D48" s="1"/>
  <c r="J133"/>
  <c r="J137"/>
  <c r="K137"/>
  <c r="D19"/>
  <c r="J134"/>
  <c r="K134"/>
  <c r="D16"/>
  <c r="AE184" i="75"/>
  <c r="AF184" s="1"/>
  <c r="AE179"/>
  <c r="AE187"/>
  <c r="AF187" s="1"/>
  <c r="AE188"/>
  <c r="AF188" s="1"/>
  <c r="AE181"/>
  <c r="AF181" s="1"/>
  <c r="AE185"/>
  <c r="AF185" s="1"/>
  <c r="AE183"/>
  <c r="AF183" s="1"/>
  <c r="AE182"/>
  <c r="AF182" s="1"/>
  <c r="AE180"/>
  <c r="AF180" s="1"/>
  <c r="AE186"/>
  <c r="AF186" s="1"/>
  <c r="X185" i="79"/>
  <c r="X187"/>
  <c r="Y187" s="1"/>
  <c r="X186"/>
  <c r="Y186" s="1"/>
  <c r="X188"/>
  <c r="Y188" s="1"/>
  <c r="AZ185" i="86"/>
  <c r="BA185" s="1"/>
  <c r="AZ188"/>
  <c r="BA188" s="1"/>
  <c r="AZ179"/>
  <c r="AZ187"/>
  <c r="BA187" s="1"/>
  <c r="AZ186"/>
  <c r="BA186" s="1"/>
  <c r="AZ181"/>
  <c r="BA181" s="1"/>
  <c r="AZ180"/>
  <c r="BA180" s="1"/>
  <c r="AZ184"/>
  <c r="BA184" s="1"/>
  <c r="AZ182"/>
  <c r="BA182" s="1"/>
  <c r="AZ183"/>
  <c r="BA183" s="1"/>
  <c r="J229" i="81"/>
  <c r="K229"/>
  <c r="F19"/>
  <c r="F23"/>
  <c r="K233"/>
  <c r="J233"/>
  <c r="F17"/>
  <c r="J227"/>
  <c r="K227"/>
  <c r="J231"/>
  <c r="F21"/>
  <c r="K231"/>
  <c r="K138" i="74"/>
  <c r="D20"/>
  <c r="J138"/>
  <c r="K140"/>
  <c r="J140"/>
  <c r="D22"/>
  <c r="B191" i="82"/>
  <c r="B210"/>
  <c r="I204"/>
  <c r="E40" s="1"/>
  <c r="I196"/>
  <c r="E32" s="1"/>
  <c r="I193"/>
  <c r="E29" s="1"/>
  <c r="B206"/>
  <c r="I189"/>
  <c r="E25" s="1"/>
  <c r="I207"/>
  <c r="E43" s="1"/>
  <c r="I187"/>
  <c r="I197"/>
  <c r="E33" s="1"/>
  <c r="I184"/>
  <c r="B194"/>
  <c r="I186"/>
  <c r="I194"/>
  <c r="E30" s="1"/>
  <c r="I182"/>
  <c r="I208"/>
  <c r="E44" s="1"/>
  <c r="B195"/>
  <c r="B193"/>
  <c r="I203"/>
  <c r="E39" s="1"/>
  <c r="I190"/>
  <c r="E26" s="1"/>
  <c r="I205"/>
  <c r="E41" s="1"/>
  <c r="B192"/>
  <c r="B201"/>
  <c r="I183"/>
  <c r="I206"/>
  <c r="E42" s="1"/>
  <c r="B200"/>
  <c r="I202"/>
  <c r="E38" s="1"/>
  <c r="B189"/>
  <c r="I210"/>
  <c r="E46" s="1"/>
  <c r="B203"/>
  <c r="I201"/>
  <c r="E37" s="1"/>
  <c r="I199"/>
  <c r="E35" s="1"/>
  <c r="B198"/>
  <c r="B197"/>
  <c r="I200"/>
  <c r="E36" s="1"/>
  <c r="I191"/>
  <c r="E27" s="1"/>
  <c r="B207"/>
  <c r="I188"/>
  <c r="B208"/>
  <c r="I209"/>
  <c r="E45" s="1"/>
  <c r="B209"/>
  <c r="B205"/>
  <c r="B196"/>
  <c r="I181"/>
  <c r="I192"/>
  <c r="E28" s="1"/>
  <c r="B202"/>
  <c r="I195"/>
  <c r="E31" s="1"/>
  <c r="I185"/>
  <c r="I198"/>
  <c r="E34" s="1"/>
  <c r="I179"/>
  <c r="B190"/>
  <c r="B204"/>
  <c r="B199"/>
  <c r="I180"/>
  <c r="D22"/>
  <c r="I22" s="1"/>
  <c r="J140"/>
  <c r="K140"/>
  <c r="D23"/>
  <c r="I23" s="1"/>
  <c r="K141"/>
  <c r="J141"/>
  <c r="D23" i="75"/>
  <c r="K141"/>
  <c r="J141"/>
  <c r="J135"/>
  <c r="D17"/>
  <c r="K135"/>
  <c r="AS187" i="79"/>
  <c r="AT187" s="1"/>
  <c r="AS185"/>
  <c r="AS188"/>
  <c r="AT188" s="1"/>
  <c r="AS186"/>
  <c r="AT186" s="1"/>
  <c r="U263" i="75"/>
  <c r="U309"/>
  <c r="U263" i="77"/>
  <c r="U309"/>
  <c r="C318"/>
  <c r="AL186" i="82"/>
  <c r="AM186" s="1"/>
  <c r="AL179"/>
  <c r="AL185"/>
  <c r="AM185" s="1"/>
  <c r="AL181"/>
  <c r="AM181" s="1"/>
  <c r="AL182"/>
  <c r="AM182" s="1"/>
  <c r="AL183"/>
  <c r="AM183" s="1"/>
  <c r="AL187"/>
  <c r="AM187" s="1"/>
  <c r="AL188"/>
  <c r="AM188" s="1"/>
  <c r="AL184"/>
  <c r="AM184" s="1"/>
  <c r="AL180"/>
  <c r="AM180" s="1"/>
  <c r="D19" i="86"/>
  <c r="J137"/>
  <c r="K137"/>
  <c r="K139"/>
  <c r="J139"/>
  <c r="D21"/>
  <c r="C326"/>
  <c r="V182" i="64"/>
  <c r="W182" s="1"/>
  <c r="V183"/>
  <c r="W183" s="1"/>
  <c r="V186"/>
  <c r="W186" s="1"/>
  <c r="V180"/>
  <c r="W180" s="1"/>
  <c r="V187"/>
  <c r="W187" s="1"/>
  <c r="V184"/>
  <c r="W184" s="1"/>
  <c r="V188"/>
  <c r="W188" s="1"/>
  <c r="V185"/>
  <c r="W185" s="1"/>
  <c r="V181"/>
  <c r="W181" s="1"/>
  <c r="V179"/>
  <c r="AL185" i="79"/>
  <c r="AL188"/>
  <c r="AM188" s="1"/>
  <c r="AL187"/>
  <c r="AM187" s="1"/>
  <c r="AL186"/>
  <c r="AM186" s="1"/>
  <c r="Q234"/>
  <c r="R234" s="1"/>
  <c r="Q233"/>
  <c r="R233" s="1"/>
  <c r="Q232"/>
  <c r="R232" s="1"/>
  <c r="Q231"/>
  <c r="O263" i="82"/>
  <c r="O309"/>
  <c r="AE188" i="79"/>
  <c r="AF188" s="1"/>
  <c r="AE185"/>
  <c r="AE186"/>
  <c r="AF186" s="1"/>
  <c r="AE187"/>
  <c r="AF187" s="1"/>
  <c r="O309" i="80"/>
  <c r="O263"/>
  <c r="F267"/>
  <c r="F269" s="1"/>
  <c r="F268"/>
  <c r="Q232" i="75"/>
  <c r="R232" s="1"/>
  <c r="Q226"/>
  <c r="R226" s="1"/>
  <c r="Q230"/>
  <c r="R230" s="1"/>
  <c r="Q233"/>
  <c r="R233" s="1"/>
  <c r="Q225"/>
  <c r="Q228"/>
  <c r="R228" s="1"/>
  <c r="Q231"/>
  <c r="R231" s="1"/>
  <c r="Q234"/>
  <c r="R234" s="1"/>
  <c r="Q227"/>
  <c r="R227" s="1"/>
  <c r="Q229"/>
  <c r="R229" s="1"/>
  <c r="X187" i="82"/>
  <c r="Y187" s="1"/>
  <c r="X182"/>
  <c r="Y182" s="1"/>
  <c r="X184"/>
  <c r="Y184" s="1"/>
  <c r="X179"/>
  <c r="X181"/>
  <c r="Y181" s="1"/>
  <c r="X180"/>
  <c r="Y180" s="1"/>
  <c r="X188"/>
  <c r="Y188" s="1"/>
  <c r="X186"/>
  <c r="Y186" s="1"/>
  <c r="X183"/>
  <c r="Y183" s="1"/>
  <c r="X185"/>
  <c r="Y185" s="1"/>
  <c r="AT225" i="81"/>
  <c r="AQ225" s="1"/>
  <c r="H241" s="1"/>
  <c r="AS213"/>
  <c r="AQ224" s="1"/>
  <c r="G241" s="1"/>
  <c r="U309" i="79"/>
  <c r="U263"/>
  <c r="C326"/>
  <c r="D21" i="80"/>
  <c r="J139"/>
  <c r="K139"/>
  <c r="U309" i="74"/>
  <c r="U263"/>
  <c r="Q226" i="82"/>
  <c r="R226" s="1"/>
  <c r="Q229"/>
  <c r="R229" s="1"/>
  <c r="Q233"/>
  <c r="R233" s="1"/>
  <c r="Q234"/>
  <c r="R234" s="1"/>
  <c r="Q232"/>
  <c r="R232" s="1"/>
  <c r="Q230"/>
  <c r="R230" s="1"/>
  <c r="Q231"/>
  <c r="R231" s="1"/>
  <c r="Q228"/>
  <c r="R228" s="1"/>
  <c r="Q227"/>
  <c r="R227" s="1"/>
  <c r="Q225"/>
  <c r="C318"/>
  <c r="G136" i="64"/>
  <c r="D52" s="1"/>
  <c r="G135"/>
  <c r="D51" s="1"/>
  <c r="I246" i="75"/>
  <c r="F36" s="1"/>
  <c r="I36" s="1"/>
  <c r="I226"/>
  <c r="I237"/>
  <c r="F27" s="1"/>
  <c r="I27" s="1"/>
  <c r="C8" i="68" s="1"/>
  <c r="C39" s="1"/>
  <c r="I236" i="75"/>
  <c r="F26" s="1"/>
  <c r="I26" s="1"/>
  <c r="B250"/>
  <c r="I225"/>
  <c r="I253"/>
  <c r="F43" s="1"/>
  <c r="I43" s="1"/>
  <c r="B236"/>
  <c r="B251"/>
  <c r="I228"/>
  <c r="B237"/>
  <c r="B256"/>
  <c r="I230"/>
  <c r="I252"/>
  <c r="F42" s="1"/>
  <c r="I42" s="1"/>
  <c r="F8" i="68" s="1"/>
  <c r="F39" s="1"/>
  <c r="B241" i="75"/>
  <c r="I232"/>
  <c r="B235"/>
  <c r="I234"/>
  <c r="I251"/>
  <c r="F41" s="1"/>
  <c r="I41" s="1"/>
  <c r="I242"/>
  <c r="F32" s="1"/>
  <c r="I32" s="1"/>
  <c r="D8" i="68" s="1"/>
  <c r="D39" s="1"/>
  <c r="I241" i="75"/>
  <c r="F31" s="1"/>
  <c r="I31" s="1"/>
  <c r="B255"/>
  <c r="B245"/>
  <c r="B239"/>
  <c r="I240"/>
  <c r="F30" s="1"/>
  <c r="I30" s="1"/>
  <c r="B243"/>
  <c r="I248"/>
  <c r="F38" s="1"/>
  <c r="I38" s="1"/>
  <c r="B249"/>
  <c r="B248"/>
  <c r="B238"/>
  <c r="I227"/>
  <c r="B244"/>
  <c r="B247"/>
  <c r="I238"/>
  <c r="F28" s="1"/>
  <c r="I28" s="1"/>
  <c r="I256"/>
  <c r="F46" s="1"/>
  <c r="I46" s="1"/>
  <c r="I249"/>
  <c r="F39" s="1"/>
  <c r="I39" s="1"/>
  <c r="B253"/>
  <c r="I245"/>
  <c r="F35" s="1"/>
  <c r="I35" s="1"/>
  <c r="B254"/>
  <c r="I239"/>
  <c r="F29" s="1"/>
  <c r="I29" s="1"/>
  <c r="I243"/>
  <c r="F33" s="1"/>
  <c r="I33" s="1"/>
  <c r="I255"/>
  <c r="F45" s="1"/>
  <c r="I45" s="1"/>
  <c r="I229"/>
  <c r="I244"/>
  <c r="F34" s="1"/>
  <c r="I34" s="1"/>
  <c r="B246"/>
  <c r="I231"/>
  <c r="B252"/>
  <c r="I235"/>
  <c r="F25" s="1"/>
  <c r="I25" s="1"/>
  <c r="B242"/>
  <c r="I254"/>
  <c r="F44" s="1"/>
  <c r="I44" s="1"/>
  <c r="I250"/>
  <c r="F40" s="1"/>
  <c r="I40" s="1"/>
  <c r="I233"/>
  <c r="B240"/>
  <c r="I247"/>
  <c r="F37" s="1"/>
  <c r="I37" s="1"/>
  <c r="E8" i="68" s="1"/>
  <c r="E39" s="1"/>
  <c r="F22" i="81"/>
  <c r="J232"/>
  <c r="K232"/>
  <c r="F16"/>
  <c r="K226"/>
  <c r="J226"/>
  <c r="J230"/>
  <c r="K230"/>
  <c r="F20"/>
  <c r="J137" i="74"/>
  <c r="K137"/>
  <c r="D19"/>
  <c r="K136"/>
  <c r="D18"/>
  <c r="J136"/>
  <c r="AE181" i="82"/>
  <c r="AF181" s="1"/>
  <c r="AE185"/>
  <c r="AF185" s="1"/>
  <c r="AE179"/>
  <c r="AE183"/>
  <c r="AF183" s="1"/>
  <c r="AE182"/>
  <c r="AF182" s="1"/>
  <c r="AE187"/>
  <c r="AF187" s="1"/>
  <c r="AE184"/>
  <c r="AF184" s="1"/>
  <c r="AE186"/>
  <c r="AF186" s="1"/>
  <c r="AE188"/>
  <c r="AF188" s="1"/>
  <c r="AE180"/>
  <c r="AF180" s="1"/>
  <c r="AL233" i="79"/>
  <c r="AM233" s="1"/>
  <c r="AL234"/>
  <c r="AM234" s="1"/>
  <c r="AL232"/>
  <c r="AM232" s="1"/>
  <c r="AL231"/>
  <c r="AF225" i="81"/>
  <c r="AC225" s="1"/>
  <c r="H239" s="1"/>
  <c r="AE213"/>
  <c r="AC224" s="1"/>
  <c r="G239" s="1"/>
  <c r="AS184" i="75"/>
  <c r="AT184" s="1"/>
  <c r="AS180"/>
  <c r="AT180" s="1"/>
  <c r="AS188"/>
  <c r="AT188" s="1"/>
  <c r="AS187"/>
  <c r="AT187" s="1"/>
  <c r="AS182"/>
  <c r="AT182" s="1"/>
  <c r="AS185"/>
  <c r="AT185" s="1"/>
  <c r="AS181"/>
  <c r="AT181" s="1"/>
  <c r="AS186"/>
  <c r="AT186" s="1"/>
  <c r="AS183"/>
  <c r="AT183" s="1"/>
  <c r="AS179"/>
  <c r="D24" i="82"/>
  <c r="I24" s="1"/>
  <c r="K142"/>
  <c r="J142"/>
  <c r="D18"/>
  <c r="I18" s="1"/>
  <c r="J136"/>
  <c r="K136"/>
  <c r="K135"/>
  <c r="J135"/>
  <c r="D17"/>
  <c r="I17" s="1"/>
  <c r="J137"/>
  <c r="D19"/>
  <c r="I19" s="1"/>
  <c r="K137"/>
  <c r="J139" i="75"/>
  <c r="D21"/>
  <c r="K139"/>
  <c r="J133"/>
  <c r="K133"/>
  <c r="I121"/>
  <c r="G132" s="1"/>
  <c r="D48" s="1"/>
  <c r="D15"/>
  <c r="X234" i="82"/>
  <c r="Y234" s="1"/>
  <c r="X231"/>
  <c r="Y231" s="1"/>
  <c r="X232"/>
  <c r="Y232" s="1"/>
  <c r="X230"/>
  <c r="Y230" s="1"/>
  <c r="X229"/>
  <c r="Y229" s="1"/>
  <c r="X233"/>
  <c r="Y233" s="1"/>
  <c r="X227"/>
  <c r="Y227" s="1"/>
  <c r="X225"/>
  <c r="X226"/>
  <c r="Y226" s="1"/>
  <c r="X228"/>
  <c r="Y228" s="1"/>
  <c r="C326" i="75"/>
  <c r="AE234"/>
  <c r="AF234" s="1"/>
  <c r="AE230"/>
  <c r="AF230" s="1"/>
  <c r="AE231"/>
  <c r="AF231" s="1"/>
  <c r="AE232"/>
  <c r="AF232" s="1"/>
  <c r="AE233"/>
  <c r="AF233" s="1"/>
  <c r="AE229"/>
  <c r="AF229" s="1"/>
  <c r="AE226"/>
  <c r="AF226" s="1"/>
  <c r="AE227"/>
  <c r="AF227" s="1"/>
  <c r="AE228"/>
  <c r="AF228" s="1"/>
  <c r="AE225"/>
  <c r="B240" i="79"/>
  <c r="B245"/>
  <c r="I247"/>
  <c r="F37" s="1"/>
  <c r="B238"/>
  <c r="I238"/>
  <c r="F28" s="1"/>
  <c r="I255"/>
  <c r="F45" s="1"/>
  <c r="I234"/>
  <c r="I232"/>
  <c r="B251"/>
  <c r="B256"/>
  <c r="I242"/>
  <c r="F32" s="1"/>
  <c r="I250"/>
  <c r="F40" s="1"/>
  <c r="B254"/>
  <c r="I248"/>
  <c r="F38" s="1"/>
  <c r="I249"/>
  <c r="F39" s="1"/>
  <c r="I253"/>
  <c r="F43" s="1"/>
  <c r="I251"/>
  <c r="F41" s="1"/>
  <c r="I244"/>
  <c r="F34" s="1"/>
  <c r="B249"/>
  <c r="I236"/>
  <c r="F26" s="1"/>
  <c r="B236"/>
  <c r="B237"/>
  <c r="I241"/>
  <c r="F31" s="1"/>
  <c r="B247"/>
  <c r="I233"/>
  <c r="B252"/>
  <c r="B248"/>
  <c r="I252"/>
  <c r="F42" s="1"/>
  <c r="B235"/>
  <c r="B250"/>
  <c r="B253"/>
  <c r="I235"/>
  <c r="F25" s="1"/>
  <c r="B244"/>
  <c r="I254"/>
  <c r="F44" s="1"/>
  <c r="B241"/>
  <c r="I256"/>
  <c r="F46" s="1"/>
  <c r="B242"/>
  <c r="I240"/>
  <c r="F30" s="1"/>
  <c r="B255"/>
  <c r="I246"/>
  <c r="F36" s="1"/>
  <c r="B239"/>
  <c r="B243"/>
  <c r="I231"/>
  <c r="I245"/>
  <c r="F35" s="1"/>
  <c r="I239"/>
  <c r="F29" s="1"/>
  <c r="I237"/>
  <c r="F27" s="1"/>
  <c r="I243"/>
  <c r="F33" s="1"/>
  <c r="B246"/>
  <c r="Q213" i="81"/>
  <c r="O224" s="1"/>
  <c r="G237" s="1"/>
  <c r="R225"/>
  <c r="O225" s="1"/>
  <c r="H237" s="1"/>
  <c r="AJ186" i="64"/>
  <c r="AK186" s="1"/>
  <c r="AJ184"/>
  <c r="AK184" s="1"/>
  <c r="AJ179"/>
  <c r="AJ180"/>
  <c r="AK180" s="1"/>
  <c r="AJ181"/>
  <c r="AK181" s="1"/>
  <c r="AJ185"/>
  <c r="AK185" s="1"/>
  <c r="AJ182"/>
  <c r="AK182" s="1"/>
  <c r="AJ188"/>
  <c r="AK188" s="1"/>
  <c r="AJ187"/>
  <c r="AK187" s="1"/>
  <c r="AJ183"/>
  <c r="AK183" s="1"/>
  <c r="G133" i="77"/>
  <c r="D49" s="1"/>
  <c r="G134"/>
  <c r="D50" s="1"/>
  <c r="X182" i="75"/>
  <c r="Y182" s="1"/>
  <c r="X184"/>
  <c r="Y184" s="1"/>
  <c r="X186"/>
  <c r="Y186" s="1"/>
  <c r="X187"/>
  <c r="Y187" s="1"/>
  <c r="X181"/>
  <c r="Y181" s="1"/>
  <c r="X179"/>
  <c r="X183"/>
  <c r="Y183" s="1"/>
  <c r="X180"/>
  <c r="Y180" s="1"/>
  <c r="X185"/>
  <c r="Y185" s="1"/>
  <c r="X188"/>
  <c r="Y188" s="1"/>
  <c r="X267" i="64"/>
  <c r="X269" s="1"/>
  <c r="X268"/>
  <c r="AP268"/>
  <c r="AP267"/>
  <c r="AP269" s="1"/>
  <c r="AZ271" i="84" l="1"/>
  <c r="AZ275"/>
  <c r="BA275" s="1"/>
  <c r="AZ280"/>
  <c r="BA280" s="1"/>
  <c r="AZ276"/>
  <c r="BA276" s="1"/>
  <c r="AZ272"/>
  <c r="BA272" s="1"/>
  <c r="AZ277"/>
  <c r="BA277" s="1"/>
  <c r="AZ279"/>
  <c r="BA279" s="1"/>
  <c r="AZ278"/>
  <c r="BA278" s="1"/>
  <c r="AZ273"/>
  <c r="BA273" s="1"/>
  <c r="AZ274"/>
  <c r="BA274" s="1"/>
  <c r="A235" i="80"/>
  <c r="A281" s="1"/>
  <c r="A327" s="1"/>
  <c r="A189"/>
  <c r="BG186" i="85"/>
  <c r="BH186" s="1"/>
  <c r="BG187"/>
  <c r="BH187" s="1"/>
  <c r="BG179"/>
  <c r="BG183"/>
  <c r="BH183" s="1"/>
  <c r="BG181"/>
  <c r="BH181" s="1"/>
  <c r="BG188"/>
  <c r="BH188" s="1"/>
  <c r="BG184"/>
  <c r="BH184" s="1"/>
  <c r="BG185"/>
  <c r="BH185" s="1"/>
  <c r="BG182"/>
  <c r="BH182" s="1"/>
  <c r="BG180"/>
  <c r="BH180" s="1"/>
  <c r="AZ272" i="76"/>
  <c r="AZ276"/>
  <c r="BA276" s="1"/>
  <c r="AZ279"/>
  <c r="BA279" s="1"/>
  <c r="AZ278"/>
  <c r="BA278" s="1"/>
  <c r="AZ277"/>
  <c r="BA277" s="1"/>
  <c r="AZ273"/>
  <c r="BA273" s="1"/>
  <c r="AZ275"/>
  <c r="BA275" s="1"/>
  <c r="AZ274"/>
  <c r="BA274" s="1"/>
  <c r="AZ280"/>
  <c r="BA280" s="1"/>
  <c r="AG267" i="85"/>
  <c r="AG268"/>
  <c r="A148" i="81"/>
  <c r="A103"/>
  <c r="A229" i="76"/>
  <c r="A275" s="1"/>
  <c r="A321" s="1"/>
  <c r="A183"/>
  <c r="E288" i="91"/>
  <c r="AP263"/>
  <c r="BN226" i="81"/>
  <c r="BO226" s="1"/>
  <c r="BN232"/>
  <c r="BO232" s="1"/>
  <c r="BN233"/>
  <c r="BO233" s="1"/>
  <c r="BN231"/>
  <c r="BO231" s="1"/>
  <c r="BN225"/>
  <c r="BN229"/>
  <c r="BO229" s="1"/>
  <c r="BN234"/>
  <c r="BO234" s="1"/>
  <c r="BN227"/>
  <c r="BO227" s="1"/>
  <c r="BN230"/>
  <c r="BO230" s="1"/>
  <c r="BN228"/>
  <c r="BO228" s="1"/>
  <c r="G219" i="74"/>
  <c r="AX220"/>
  <c r="AX221" s="1"/>
  <c r="AJ220"/>
  <c r="AJ221" s="1"/>
  <c r="G220"/>
  <c r="G221" s="1"/>
  <c r="O219"/>
  <c r="AC219"/>
  <c r="AQ219"/>
  <c r="V220"/>
  <c r="V221" s="1"/>
  <c r="O220"/>
  <c r="O221" s="1"/>
  <c r="AC220"/>
  <c r="AC221" s="1"/>
  <c r="AQ220"/>
  <c r="AQ221" s="1"/>
  <c r="V219"/>
  <c r="AX219"/>
  <c r="AJ219"/>
  <c r="E233" i="78"/>
  <c r="D234"/>
  <c r="K233" i="84"/>
  <c r="F23"/>
  <c r="I23" s="1"/>
  <c r="J233"/>
  <c r="K232"/>
  <c r="J232"/>
  <c r="F22"/>
  <c r="I22" s="1"/>
  <c r="K231"/>
  <c r="J231"/>
  <c r="F21"/>
  <c r="I21" s="1"/>
  <c r="BF174" i="82"/>
  <c r="BE177" s="1"/>
  <c r="BF173"/>
  <c r="BE176" s="1"/>
  <c r="A86" i="50"/>
  <c r="A131"/>
  <c r="A234" i="77"/>
  <c r="A280" s="1"/>
  <c r="A326" s="1"/>
  <c r="A188"/>
  <c r="AV231" i="50"/>
  <c r="AV222"/>
  <c r="AV216"/>
  <c r="F243"/>
  <c r="AV219"/>
  <c r="BE219"/>
  <c r="AV227"/>
  <c r="AV221"/>
  <c r="AV233"/>
  <c r="AV218"/>
  <c r="AV214"/>
  <c r="AV220"/>
  <c r="AV217"/>
  <c r="AV229"/>
  <c r="AV228"/>
  <c r="AV215"/>
  <c r="AV223"/>
  <c r="AV224"/>
  <c r="AV226"/>
  <c r="AV232"/>
  <c r="AV225"/>
  <c r="AV230"/>
  <c r="AS311" i="81"/>
  <c r="AS314" s="1"/>
  <c r="AS312"/>
  <c r="AS315" s="1"/>
  <c r="BC329" i="80"/>
  <c r="BI282"/>
  <c r="BI329" s="1"/>
  <c r="AV309" i="94"/>
  <c r="E335"/>
  <c r="K184" i="54"/>
  <c r="I167"/>
  <c r="G179" s="1"/>
  <c r="E48" s="1"/>
  <c r="E20"/>
  <c r="J184"/>
  <c r="K187"/>
  <c r="E23"/>
  <c r="J187"/>
  <c r="AO185" i="80"/>
  <c r="AO179"/>
  <c r="E195"/>
  <c r="AX172"/>
  <c r="AO187"/>
  <c r="AO186"/>
  <c r="AO182"/>
  <c r="AO183"/>
  <c r="AO181"/>
  <c r="AO180"/>
  <c r="AO184"/>
  <c r="AO188"/>
  <c r="BF271" i="81"/>
  <c r="BF272"/>
  <c r="BG272" s="1"/>
  <c r="BF280"/>
  <c r="BG280" s="1"/>
  <c r="BF278"/>
  <c r="BG278" s="1"/>
  <c r="BF274"/>
  <c r="BG274" s="1"/>
  <c r="BF276"/>
  <c r="BG276" s="1"/>
  <c r="BF279"/>
  <c r="BG279" s="1"/>
  <c r="BF275"/>
  <c r="BG275" s="1"/>
  <c r="BF273"/>
  <c r="BG273" s="1"/>
  <c r="BF277"/>
  <c r="BG277" s="1"/>
  <c r="Q213" i="84"/>
  <c r="O224" s="1"/>
  <c r="G237" s="1"/>
  <c r="R225"/>
  <c r="O225" s="1"/>
  <c r="H237" s="1"/>
  <c r="AZ167" i="85"/>
  <c r="AX179" s="1"/>
  <c r="F196" s="1"/>
  <c r="BA179"/>
  <c r="AX180" s="1"/>
  <c r="G196" s="1"/>
  <c r="BF259" i="83"/>
  <c r="BE271" s="1"/>
  <c r="F290" s="1"/>
  <c r="BG271"/>
  <c r="BE272" s="1"/>
  <c r="G290" s="1"/>
  <c r="F242" i="91"/>
  <c r="AV218"/>
  <c r="F85" i="57"/>
  <c r="C52" s="1"/>
  <c r="F84"/>
  <c r="C51" s="1"/>
  <c r="AB305" i="85"/>
  <c r="AA317" s="1"/>
  <c r="F331" s="1"/>
  <c r="AC317"/>
  <c r="AA318" s="1"/>
  <c r="G331" s="1"/>
  <c r="BE268" i="76"/>
  <c r="BE267"/>
  <c r="BE269" s="1"/>
  <c r="G133" i="53"/>
  <c r="D49" s="1"/>
  <c r="G134"/>
  <c r="D50" s="1"/>
  <c r="AU271" i="84"/>
  <c r="AT259"/>
  <c r="AS271" s="1"/>
  <c r="F288" s="1"/>
  <c r="O220" i="53"/>
  <c r="O221" s="1"/>
  <c r="V220"/>
  <c r="V221" s="1"/>
  <c r="G219"/>
  <c r="O219"/>
  <c r="V219"/>
  <c r="G220"/>
  <c r="G221" s="1"/>
  <c r="AW329" i="56"/>
  <c r="BC282"/>
  <c r="A194"/>
  <c r="A240"/>
  <c r="A286" s="1"/>
  <c r="A332" s="1"/>
  <c r="AW282" i="57"/>
  <c r="AQ329"/>
  <c r="AB273" i="85"/>
  <c r="AC273" s="1"/>
  <c r="AB274"/>
  <c r="AC274" s="1"/>
  <c r="AB279"/>
  <c r="AC279" s="1"/>
  <c r="AB275"/>
  <c r="AC275" s="1"/>
  <c r="AB278"/>
  <c r="AC278" s="1"/>
  <c r="AB272"/>
  <c r="AC272" s="1"/>
  <c r="AB277"/>
  <c r="AC277" s="1"/>
  <c r="AB271"/>
  <c r="AB276"/>
  <c r="AC276" s="1"/>
  <c r="AB280"/>
  <c r="AC280" s="1"/>
  <c r="AR174" i="57"/>
  <c r="AQ177" s="1"/>
  <c r="AR173"/>
  <c r="AQ176" s="1"/>
  <c r="AL213" i="56"/>
  <c r="AJ224" s="1"/>
  <c r="G240" s="1"/>
  <c r="AM225"/>
  <c r="AJ225" s="1"/>
  <c r="H240" s="1"/>
  <c r="A188" i="84"/>
  <c r="A234"/>
  <c r="A280" s="1"/>
  <c r="A326" s="1"/>
  <c r="G136" i="56"/>
  <c r="D52" s="1"/>
  <c r="G135"/>
  <c r="D51" s="1"/>
  <c r="D326" i="94"/>
  <c r="M325"/>
  <c r="BS219" i="81"/>
  <c r="BS220"/>
  <c r="BS221" s="1"/>
  <c r="AM311" i="85"/>
  <c r="AM314" s="1"/>
  <c r="AM312"/>
  <c r="AM315" s="1"/>
  <c r="A229" i="78"/>
  <c r="A275" s="1"/>
  <c r="A321" s="1"/>
  <c r="A183"/>
  <c r="AZ173" i="50"/>
  <c r="BA173" s="1"/>
  <c r="AZ182"/>
  <c r="BA182" s="1"/>
  <c r="AZ183"/>
  <c r="BA183" s="1"/>
  <c r="AZ179"/>
  <c r="BA179" s="1"/>
  <c r="AX219" i="84"/>
  <c r="BL220" i="85"/>
  <c r="BL221" s="1"/>
  <c r="AS272" i="84"/>
  <c r="G288" s="1"/>
  <c r="AS234"/>
  <c r="AT234" s="1"/>
  <c r="AS226"/>
  <c r="AT226" s="1"/>
  <c r="F246" i="85"/>
  <c r="BX227"/>
  <c r="BX233"/>
  <c r="BX225"/>
  <c r="BX226"/>
  <c r="BX228"/>
  <c r="BX229"/>
  <c r="BX231"/>
  <c r="BX234"/>
  <c r="BZ220" s="1"/>
  <c r="BZ221" s="1"/>
  <c r="CG218"/>
  <c r="BX230"/>
  <c r="BX232"/>
  <c r="BX173" i="50"/>
  <c r="BX181"/>
  <c r="CG173"/>
  <c r="BX185"/>
  <c r="BX170"/>
  <c r="E201"/>
  <c r="BX176"/>
  <c r="BX172"/>
  <c r="BX175"/>
  <c r="BX174"/>
  <c r="BX168"/>
  <c r="BX171"/>
  <c r="BX187"/>
  <c r="BX178"/>
  <c r="BX169"/>
  <c r="BX186"/>
  <c r="BX182"/>
  <c r="BX183"/>
  <c r="BX180"/>
  <c r="BX177"/>
  <c r="BX184"/>
  <c r="BX179"/>
  <c r="A144" i="80"/>
  <c r="A99"/>
  <c r="A148" i="74"/>
  <c r="A103"/>
  <c r="AN320" i="83"/>
  <c r="AO320" s="1"/>
  <c r="AN319"/>
  <c r="AO319" s="1"/>
  <c r="AN321"/>
  <c r="AO321" s="1"/>
  <c r="AN324"/>
  <c r="AO324" s="1"/>
  <c r="AN317"/>
  <c r="AN326"/>
  <c r="AO326" s="1"/>
  <c r="AN322"/>
  <c r="AO322" s="1"/>
  <c r="AN323"/>
  <c r="AO323" s="1"/>
  <c r="AN325"/>
  <c r="AO325" s="1"/>
  <c r="AN318"/>
  <c r="AO318" s="1"/>
  <c r="AK273" i="85"/>
  <c r="AK271"/>
  <c r="AK280"/>
  <c r="AK274"/>
  <c r="E287"/>
  <c r="AK278"/>
  <c r="AK276"/>
  <c r="AK279"/>
  <c r="AS263"/>
  <c r="AK272"/>
  <c r="AK275"/>
  <c r="AK277"/>
  <c r="A193" i="81"/>
  <c r="A239"/>
  <c r="A285" s="1"/>
  <c r="A331" s="1"/>
  <c r="A93" i="76"/>
  <c r="A138"/>
  <c r="R184" i="54"/>
  <c r="O180" s="1"/>
  <c r="G191" s="1"/>
  <c r="Q167"/>
  <c r="O179" s="1"/>
  <c r="F191" s="1"/>
  <c r="A229" i="79"/>
  <c r="A275" s="1"/>
  <c r="A321" s="1"/>
  <c r="A183"/>
  <c r="CV173" i="57"/>
  <c r="CU176" s="1"/>
  <c r="CV174"/>
  <c r="CU177" s="1"/>
  <c r="BC225" i="84"/>
  <c r="BC230"/>
  <c r="BC233"/>
  <c r="BC234"/>
  <c r="BL218"/>
  <c r="BC229"/>
  <c r="BC228"/>
  <c r="BC226"/>
  <c r="BC227"/>
  <c r="F243"/>
  <c r="BC232"/>
  <c r="BC231"/>
  <c r="P323" i="85"/>
  <c r="Q323" s="1"/>
  <c r="P320"/>
  <c r="Q320" s="1"/>
  <c r="P321"/>
  <c r="Q321" s="1"/>
  <c r="P324"/>
  <c r="Q324" s="1"/>
  <c r="P325"/>
  <c r="Q325" s="1"/>
  <c r="P317"/>
  <c r="P318"/>
  <c r="Q318" s="1"/>
  <c r="P322"/>
  <c r="Q322" s="1"/>
  <c r="P326"/>
  <c r="Q326" s="1"/>
  <c r="P319"/>
  <c r="Q319" s="1"/>
  <c r="K226" i="84"/>
  <c r="F16"/>
  <c r="I16" s="1"/>
  <c r="J226"/>
  <c r="K234"/>
  <c r="J234"/>
  <c r="F24"/>
  <c r="I24" s="1"/>
  <c r="B17" i="68" s="1"/>
  <c r="B48" s="1"/>
  <c r="A176" i="50"/>
  <c r="A222"/>
  <c r="A268" s="1"/>
  <c r="A314" s="1"/>
  <c r="A98" i="77"/>
  <c r="A143"/>
  <c r="BL275" i="83"/>
  <c r="BM275" s="1"/>
  <c r="BK269"/>
  <c r="AW322" i="81"/>
  <c r="AW318"/>
  <c r="AW321"/>
  <c r="E335"/>
  <c r="AW323"/>
  <c r="AW319"/>
  <c r="BE309"/>
  <c r="AW317"/>
  <c r="AW320"/>
  <c r="AW325"/>
  <c r="AW324"/>
  <c r="AW326"/>
  <c r="V259" i="85"/>
  <c r="U271" s="1"/>
  <c r="F284" s="1"/>
  <c r="W271"/>
  <c r="U272" s="1"/>
  <c r="G284" s="1"/>
  <c r="J186" i="54"/>
  <c r="K186"/>
  <c r="E22"/>
  <c r="J188"/>
  <c r="K188"/>
  <c r="E24"/>
  <c r="D234" i="86"/>
  <c r="E233"/>
  <c r="BI273" i="76"/>
  <c r="BI276"/>
  <c r="BI277"/>
  <c r="BI278"/>
  <c r="BI274"/>
  <c r="BI279"/>
  <c r="BI272"/>
  <c r="E291"/>
  <c r="BI275"/>
  <c r="BI280"/>
  <c r="AS311" i="83"/>
  <c r="AS314" s="1"/>
  <c r="AS312"/>
  <c r="AS315" s="1"/>
  <c r="D233" i="76"/>
  <c r="E232"/>
  <c r="BI282" i="85"/>
  <c r="BI329" s="1"/>
  <c r="BC329"/>
  <c r="G135" i="53"/>
  <c r="D51" s="1"/>
  <c r="G136"/>
  <c r="D52" s="1"/>
  <c r="E230" i="80"/>
  <c r="D231"/>
  <c r="BK267" i="81"/>
  <c r="BK269" s="1"/>
  <c r="BK268"/>
  <c r="X213" i="84"/>
  <c r="V224" s="1"/>
  <c r="G238" s="1"/>
  <c r="Y225"/>
  <c r="V225" s="1"/>
  <c r="H238" s="1"/>
  <c r="C103" i="53"/>
  <c r="I102"/>
  <c r="C30" s="1"/>
  <c r="I30" s="1"/>
  <c r="B102"/>
  <c r="A95" i="94"/>
  <c r="A140"/>
  <c r="BM173" i="85"/>
  <c r="BL176" s="1"/>
  <c r="BM174"/>
  <c r="BL177" s="1"/>
  <c r="BX227" i="81"/>
  <c r="BX234"/>
  <c r="BX233"/>
  <c r="CG218"/>
  <c r="BX228"/>
  <c r="BX229"/>
  <c r="BX231"/>
  <c r="BX226"/>
  <c r="F246"/>
  <c r="BX230"/>
  <c r="BX232"/>
  <c r="BX225"/>
  <c r="F82" i="57"/>
  <c r="C49" s="1"/>
  <c r="AJ219" i="85"/>
  <c r="AL233" s="1"/>
  <c r="AM233" s="1"/>
  <c r="AS232" i="84"/>
  <c r="AT232" s="1"/>
  <c r="AS230"/>
  <c r="AT230" s="1"/>
  <c r="AS225"/>
  <c r="E197" i="91"/>
  <c r="BC172"/>
  <c r="A193" i="74"/>
  <c r="A239"/>
  <c r="A285" s="1"/>
  <c r="A331" s="1"/>
  <c r="A93" i="79"/>
  <c r="A138"/>
  <c r="G274" i="83"/>
  <c r="G51" s="1"/>
  <c r="G275"/>
  <c r="G52" s="1"/>
  <c r="A234" i="85"/>
  <c r="A280" s="1"/>
  <c r="A326" s="1"/>
  <c r="A188"/>
  <c r="AT259" i="76"/>
  <c r="AS271" s="1"/>
  <c r="F288" s="1"/>
  <c r="AU272"/>
  <c r="AS272" s="1"/>
  <c r="G288" s="1"/>
  <c r="E233" i="83"/>
  <c r="D234"/>
  <c r="J227" i="84"/>
  <c r="K227"/>
  <c r="F17"/>
  <c r="I17" s="1"/>
  <c r="I213"/>
  <c r="H224" s="1"/>
  <c r="F48" s="1"/>
  <c r="J225"/>
  <c r="K225"/>
  <c r="F15"/>
  <c r="I15" s="1"/>
  <c r="J229"/>
  <c r="K229"/>
  <c r="F19"/>
  <c r="I19" s="1"/>
  <c r="X167" i="54"/>
  <c r="V179" s="1"/>
  <c r="F192" s="1"/>
  <c r="Y184"/>
  <c r="V180" s="1"/>
  <c r="G192" s="1"/>
  <c r="CE232"/>
  <c r="F247"/>
  <c r="CE234"/>
  <c r="CE230"/>
  <c r="CN218"/>
  <c r="CE233"/>
  <c r="CE231"/>
  <c r="A93" i="86"/>
  <c r="A138"/>
  <c r="BL278" i="83"/>
  <c r="BM278" s="1"/>
  <c r="BL280"/>
  <c r="BM280" s="1"/>
  <c r="BL271"/>
  <c r="BL279"/>
  <c r="BM279" s="1"/>
  <c r="BL274"/>
  <c r="BM274" s="1"/>
  <c r="BL277"/>
  <c r="BM277" s="1"/>
  <c r="BL273"/>
  <c r="BM273" s="1"/>
  <c r="BL272"/>
  <c r="BM272" s="1"/>
  <c r="BL276"/>
  <c r="BM276" s="1"/>
  <c r="AK174" i="80"/>
  <c r="AJ177" s="1"/>
  <c r="AK173"/>
  <c r="AJ176" s="1"/>
  <c r="P278" i="85"/>
  <c r="Q278" s="1"/>
  <c r="P277"/>
  <c r="Q277" s="1"/>
  <c r="P275"/>
  <c r="Q275" s="1"/>
  <c r="P272"/>
  <c r="Q272" s="1"/>
  <c r="P279"/>
  <c r="Q279" s="1"/>
  <c r="P276"/>
  <c r="Q276" s="1"/>
  <c r="P273"/>
  <c r="Q273" s="1"/>
  <c r="P271"/>
  <c r="P280"/>
  <c r="Q280" s="1"/>
  <c r="P274"/>
  <c r="Q274" s="1"/>
  <c r="A144" i="54"/>
  <c r="A99"/>
  <c r="F243" i="92"/>
  <c r="BC218"/>
  <c r="AH305" i="81"/>
  <c r="AG317" s="1"/>
  <c r="F332" s="1"/>
  <c r="AI317"/>
  <c r="AG318" s="1"/>
  <c r="G332" s="1"/>
  <c r="A97" i="83"/>
  <c r="A142"/>
  <c r="A185" i="94"/>
  <c r="A231"/>
  <c r="A277" s="1"/>
  <c r="A323" s="1"/>
  <c r="X213" i="56"/>
  <c r="V224" s="1"/>
  <c r="G238" s="1"/>
  <c r="Y225"/>
  <c r="V225" s="1"/>
  <c r="H238" s="1"/>
  <c r="AZ259" i="81"/>
  <c r="AY271" s="1"/>
  <c r="F289" s="1"/>
  <c r="BA271"/>
  <c r="AY272" s="1"/>
  <c r="G289" s="1"/>
  <c r="G133" i="56"/>
  <c r="D49" s="1"/>
  <c r="G134"/>
  <c r="D50" s="1"/>
  <c r="E291" i="84"/>
  <c r="BI275"/>
  <c r="BI272"/>
  <c r="BI276"/>
  <c r="BI279"/>
  <c r="BI280"/>
  <c r="BI274"/>
  <c r="BI271"/>
  <c r="BI278"/>
  <c r="BI273"/>
  <c r="BI277"/>
  <c r="CL228" i="78"/>
  <c r="CL227"/>
  <c r="CU218"/>
  <c r="CL225"/>
  <c r="CL226"/>
  <c r="CL231"/>
  <c r="F248"/>
  <c r="CL232"/>
  <c r="CL230"/>
  <c r="CL234"/>
  <c r="CL229"/>
  <c r="CL233"/>
  <c r="AQ326" i="85"/>
  <c r="E334"/>
  <c r="AQ321"/>
  <c r="AQ318"/>
  <c r="AQ325"/>
  <c r="AQ317"/>
  <c r="AQ324"/>
  <c r="AQ320"/>
  <c r="AQ319"/>
  <c r="AQ322"/>
  <c r="AY309"/>
  <c r="AQ323"/>
  <c r="BC329" i="76"/>
  <c r="BI282"/>
  <c r="BI329" s="1"/>
  <c r="AR174" i="81"/>
  <c r="AQ177" s="1"/>
  <c r="AY174"/>
  <c r="AX177" s="1"/>
  <c r="AX220" i="84"/>
  <c r="AX221" s="1"/>
  <c r="AC220" i="77"/>
  <c r="AC221" s="1"/>
  <c r="AC220" i="85"/>
  <c r="AC221" s="1"/>
  <c r="BE268" i="84"/>
  <c r="AS227"/>
  <c r="AT227" s="1"/>
  <c r="AS229"/>
  <c r="AT229" s="1"/>
  <c r="AS231"/>
  <c r="AT231" s="1"/>
  <c r="Q213" i="56"/>
  <c r="O224" s="1"/>
  <c r="G237" s="1"/>
  <c r="R225"/>
  <c r="O225" s="1"/>
  <c r="H237" s="1"/>
  <c r="G273" i="83"/>
  <c r="G50" s="1"/>
  <c r="G272"/>
  <c r="G49" s="1"/>
  <c r="A143" i="85"/>
  <c r="A98"/>
  <c r="CZ185" i="57"/>
  <c r="E204"/>
  <c r="CZ184"/>
  <c r="CZ188"/>
  <c r="CZ187"/>
  <c r="CZ186"/>
  <c r="D235" i="77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E234"/>
  <c r="D188" i="92"/>
  <c r="O187"/>
  <c r="J230" i="84"/>
  <c r="K230"/>
  <c r="F20"/>
  <c r="I20" s="1"/>
  <c r="F18"/>
  <c r="I18" s="1"/>
  <c r="K228"/>
  <c r="J228"/>
  <c r="BJ188" i="82"/>
  <c r="BS172"/>
  <c r="BJ183"/>
  <c r="BJ186"/>
  <c r="E198"/>
  <c r="BJ182"/>
  <c r="BJ184"/>
  <c r="BJ185"/>
  <c r="BJ187"/>
  <c r="BJ181"/>
  <c r="BJ179"/>
  <c r="BJ180"/>
  <c r="A229" i="86"/>
  <c r="A275" s="1"/>
  <c r="A321" s="1"/>
  <c r="A183"/>
  <c r="BC329" i="81"/>
  <c r="BI282"/>
  <c r="BI329" s="1"/>
  <c r="K185" i="54"/>
  <c r="E21"/>
  <c r="J185"/>
  <c r="AH325" i="85"/>
  <c r="AI325" s="1"/>
  <c r="AH319"/>
  <c r="AI319" s="1"/>
  <c r="AH326"/>
  <c r="AI326" s="1"/>
  <c r="AH320"/>
  <c r="AI320" s="1"/>
  <c r="AH317"/>
  <c r="AH324"/>
  <c r="AI324" s="1"/>
  <c r="AH323"/>
  <c r="AI323" s="1"/>
  <c r="AH321"/>
  <c r="AI321" s="1"/>
  <c r="AH318"/>
  <c r="AI318" s="1"/>
  <c r="AH322"/>
  <c r="AI322" s="1"/>
  <c r="I109" i="76"/>
  <c r="C37" s="1"/>
  <c r="B109"/>
  <c r="C110"/>
  <c r="BE309" i="83"/>
  <c r="E335"/>
  <c r="AW320"/>
  <c r="AW323"/>
  <c r="AW326"/>
  <c r="AW319"/>
  <c r="AW318"/>
  <c r="AW325"/>
  <c r="AW321"/>
  <c r="AW324"/>
  <c r="AW317"/>
  <c r="AW322"/>
  <c r="A189" i="54"/>
  <c r="A235"/>
  <c r="A281" s="1"/>
  <c r="A327" s="1"/>
  <c r="G220" i="85"/>
  <c r="G221" s="1"/>
  <c r="BS220"/>
  <c r="BS221" s="1"/>
  <c r="AX219"/>
  <c r="O219"/>
  <c r="Q233" s="1"/>
  <c r="R233" s="1"/>
  <c r="AQ219"/>
  <c r="AS227" s="1"/>
  <c r="AT227" s="1"/>
  <c r="V220"/>
  <c r="V221" s="1"/>
  <c r="BL219"/>
  <c r="V219"/>
  <c r="BS219"/>
  <c r="BE220"/>
  <c r="BE221" s="1"/>
  <c r="AX220"/>
  <c r="AX221" s="1"/>
  <c r="O234" i="64"/>
  <c r="P234" s="1"/>
  <c r="E234"/>
  <c r="AA219" s="1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AN319" i="81"/>
  <c r="AO319" s="1"/>
  <c r="AN325"/>
  <c r="AO325" s="1"/>
  <c r="AN324"/>
  <c r="AO324" s="1"/>
  <c r="AN321"/>
  <c r="AO321" s="1"/>
  <c r="AN326"/>
  <c r="AO326" s="1"/>
  <c r="AN318"/>
  <c r="AO318" s="1"/>
  <c r="AN322"/>
  <c r="AO322" s="1"/>
  <c r="AN317"/>
  <c r="AN320"/>
  <c r="AO320" s="1"/>
  <c r="AN323"/>
  <c r="AO323" s="1"/>
  <c r="A187" i="83"/>
  <c r="A233"/>
  <c r="A279" s="1"/>
  <c r="A325" s="1"/>
  <c r="A149" i="56"/>
  <c r="A104"/>
  <c r="BQ185" i="85"/>
  <c r="BQ186"/>
  <c r="BZ172"/>
  <c r="BQ180"/>
  <c r="BQ182"/>
  <c r="E199"/>
  <c r="BQ181"/>
  <c r="BQ184"/>
  <c r="BQ179"/>
  <c r="BQ183"/>
  <c r="BQ187"/>
  <c r="BQ188"/>
  <c r="D279" i="90"/>
  <c r="M278"/>
  <c r="E196" i="57"/>
  <c r="BE172"/>
  <c r="AV184"/>
  <c r="AV188"/>
  <c r="AV186"/>
  <c r="AV187"/>
  <c r="AV185"/>
  <c r="A143" i="84"/>
  <c r="A98"/>
  <c r="A93" i="78"/>
  <c r="A138"/>
  <c r="W173" i="81"/>
  <c r="V176" s="1"/>
  <c r="BM174"/>
  <c r="BL177" s="1"/>
  <c r="H8" i="88"/>
  <c r="F83" i="57"/>
  <c r="C50" s="1"/>
  <c r="BE267" i="84"/>
  <c r="BE269" s="1"/>
  <c r="AS228"/>
  <c r="AT228" s="1"/>
  <c r="H10" i="88"/>
  <c r="B20" i="94" s="1"/>
  <c r="B92" s="1"/>
  <c r="B138" s="1"/>
  <c r="B22" i="91"/>
  <c r="B94" s="1"/>
  <c r="B140" s="1"/>
  <c r="C140" s="1"/>
  <c r="B21"/>
  <c r="B93" s="1"/>
  <c r="B139" s="1"/>
  <c r="B185" s="1"/>
  <c r="H12" i="88"/>
  <c r="H12" i="97" s="1"/>
  <c r="F17"/>
  <c r="F75"/>
  <c r="B23" i="91"/>
  <c r="B95" s="1"/>
  <c r="B141" s="1"/>
  <c r="C141" s="1"/>
  <c r="C146" i="97"/>
  <c r="C145"/>
  <c r="I144"/>
  <c r="K144"/>
  <c r="B23" i="92"/>
  <c r="B95" s="1"/>
  <c r="B141" s="1"/>
  <c r="B233" s="1"/>
  <c r="C233" s="1"/>
  <c r="F11" i="97"/>
  <c r="F15" s="1"/>
  <c r="F7"/>
  <c r="B225" i="91"/>
  <c r="AF225" s="1"/>
  <c r="P230" i="90"/>
  <c r="B179" i="91"/>
  <c r="AT179" s="1"/>
  <c r="F50" i="97"/>
  <c r="E142"/>
  <c r="M142" s="1"/>
  <c r="I142"/>
  <c r="H13" i="88"/>
  <c r="AM187" i="90"/>
  <c r="R187"/>
  <c r="K142" i="97"/>
  <c r="Y187" i="90"/>
  <c r="F5" i="97"/>
  <c r="F18" s="1"/>
  <c r="I51"/>
  <c r="B279" i="90"/>
  <c r="AF187"/>
  <c r="P187"/>
  <c r="F66" i="97"/>
  <c r="R233" i="90"/>
  <c r="Y233"/>
  <c r="C233"/>
  <c r="AM233"/>
  <c r="E69" i="97"/>
  <c r="E68"/>
  <c r="AN275" i="90"/>
  <c r="B321"/>
  <c r="N275"/>
  <c r="P275"/>
  <c r="AB275"/>
  <c r="C275"/>
  <c r="V275"/>
  <c r="AH275"/>
  <c r="B19" i="92"/>
  <c r="B91" s="1"/>
  <c r="B137" s="1"/>
  <c r="H60" i="97"/>
  <c r="B17" i="92"/>
  <c r="B89" s="1"/>
  <c r="B135" s="1"/>
  <c r="C135" s="1"/>
  <c r="H58" i="97"/>
  <c r="B17" i="94"/>
  <c r="B89" s="1"/>
  <c r="B135" s="1"/>
  <c r="H7" i="97"/>
  <c r="H10"/>
  <c r="AM232" i="90"/>
  <c r="AF232"/>
  <c r="B278"/>
  <c r="AT278" s="1"/>
  <c r="Y232"/>
  <c r="R232"/>
  <c r="C232"/>
  <c r="P226"/>
  <c r="R226"/>
  <c r="C226"/>
  <c r="Y226"/>
  <c r="B272"/>
  <c r="AT272" s="1"/>
  <c r="AF226"/>
  <c r="C184"/>
  <c r="P184"/>
  <c r="Y184"/>
  <c r="AF184"/>
  <c r="R184"/>
  <c r="D113" i="97"/>
  <c r="K124"/>
  <c r="I124"/>
  <c r="C84"/>
  <c r="E88"/>
  <c r="E89"/>
  <c r="E18"/>
  <c r="E17"/>
  <c r="C127"/>
  <c r="C126"/>
  <c r="I125"/>
  <c r="K125"/>
  <c r="C138" i="92"/>
  <c r="B184"/>
  <c r="AT184" s="1"/>
  <c r="B230"/>
  <c r="P230" s="1"/>
  <c r="C136" i="91"/>
  <c r="B182"/>
  <c r="B228"/>
  <c r="B16"/>
  <c r="B88" s="1"/>
  <c r="B134" s="1"/>
  <c r="H40" i="97"/>
  <c r="B227" i="91"/>
  <c r="C135"/>
  <c r="B181"/>
  <c r="C136" i="90"/>
  <c r="B228"/>
  <c r="B182"/>
  <c r="B18" i="92"/>
  <c r="B90" s="1"/>
  <c r="B136" s="1"/>
  <c r="H59" i="97"/>
  <c r="B22" i="94"/>
  <c r="B94" s="1"/>
  <c r="B140" s="1"/>
  <c r="C78" i="97"/>
  <c r="D78" s="1"/>
  <c r="F78"/>
  <c r="R180" i="92"/>
  <c r="Y180"/>
  <c r="P180"/>
  <c r="C180"/>
  <c r="AF180"/>
  <c r="D118" i="97"/>
  <c r="K123"/>
  <c r="I123"/>
  <c r="B87" i="92"/>
  <c r="B133" s="1"/>
  <c r="H56" i="97"/>
  <c r="B21" i="92"/>
  <c r="B93" s="1"/>
  <c r="B139" s="1"/>
  <c r="H62" i="97"/>
  <c r="E143"/>
  <c r="B22" i="92"/>
  <c r="B94" s="1"/>
  <c r="B140" s="1"/>
  <c r="H63" i="97"/>
  <c r="B21" i="94"/>
  <c r="B93" s="1"/>
  <c r="B139" s="1"/>
  <c r="H11" i="97"/>
  <c r="B20" i="91"/>
  <c r="B92" s="1"/>
  <c r="B138" s="1"/>
  <c r="H44" i="97"/>
  <c r="B16" i="94"/>
  <c r="B88" s="1"/>
  <c r="B134" s="1"/>
  <c r="H6" i="97"/>
  <c r="P186" i="90"/>
  <c r="C186"/>
  <c r="Y186"/>
  <c r="AF186"/>
  <c r="R186"/>
  <c r="C76" i="97"/>
  <c r="F76"/>
  <c r="Y230" i="90"/>
  <c r="C230"/>
  <c r="AF230"/>
  <c r="B276"/>
  <c r="AT276" s="1"/>
  <c r="R230"/>
  <c r="C80" i="97"/>
  <c r="F80"/>
  <c r="D75"/>
  <c r="E124"/>
  <c r="E123"/>
  <c r="F67"/>
  <c r="B18" i="94"/>
  <c r="B90" s="1"/>
  <c r="B136" s="1"/>
  <c r="H8" i="97"/>
  <c r="C139" i="90"/>
  <c r="B231"/>
  <c r="B185"/>
  <c r="F49" i="97"/>
  <c r="F51"/>
  <c r="D132"/>
  <c r="I143"/>
  <c r="K143"/>
  <c r="P180" i="90"/>
  <c r="Y180"/>
  <c r="R180"/>
  <c r="C180"/>
  <c r="AF180"/>
  <c r="B19" i="94"/>
  <c r="B91" s="1"/>
  <c r="B137" s="1"/>
  <c r="H9" i="97"/>
  <c r="C133" i="90"/>
  <c r="B179"/>
  <c r="B225"/>
  <c r="AT225" s="1"/>
  <c r="C137" i="91"/>
  <c r="B183"/>
  <c r="B229"/>
  <c r="B227" i="90"/>
  <c r="C135"/>
  <c r="B181"/>
  <c r="C81" i="97"/>
  <c r="D81" s="1"/>
  <c r="F81"/>
  <c r="P226" i="92"/>
  <c r="AT226"/>
  <c r="Y226"/>
  <c r="BA226"/>
  <c r="AF226"/>
  <c r="B272"/>
  <c r="AN272" s="1"/>
  <c r="R226"/>
  <c r="AM226"/>
  <c r="C226"/>
  <c r="B15" i="94"/>
  <c r="B87" s="1"/>
  <c r="B133" s="1"/>
  <c r="H5" i="97"/>
  <c r="AE188" i="81"/>
  <c r="AF188" s="1"/>
  <c r="AE183"/>
  <c r="AF183" s="1"/>
  <c r="AE184"/>
  <c r="AF184" s="1"/>
  <c r="AE185"/>
  <c r="AF185" s="1"/>
  <c r="AE182"/>
  <c r="AF182" s="1"/>
  <c r="AE186"/>
  <c r="AF186" s="1"/>
  <c r="AE187"/>
  <c r="AF187" s="1"/>
  <c r="AE181"/>
  <c r="AF181" s="1"/>
  <c r="AE179"/>
  <c r="AE180"/>
  <c r="AF180" s="1"/>
  <c r="I167" i="53"/>
  <c r="G179" s="1"/>
  <c r="E48" s="1"/>
  <c r="E15"/>
  <c r="J179"/>
  <c r="K179"/>
  <c r="K181"/>
  <c r="E17"/>
  <c r="J181"/>
  <c r="J188"/>
  <c r="E24"/>
  <c r="K188"/>
  <c r="A93" i="75"/>
  <c r="A138"/>
  <c r="K276" i="56"/>
  <c r="G20"/>
  <c r="J276"/>
  <c r="G18"/>
  <c r="J274"/>
  <c r="K274"/>
  <c r="J271"/>
  <c r="G15"/>
  <c r="I259"/>
  <c r="G271" s="1"/>
  <c r="G48" s="1"/>
  <c r="K271"/>
  <c r="K279"/>
  <c r="J279"/>
  <c r="G23"/>
  <c r="I221" i="40"/>
  <c r="H232" s="1"/>
  <c r="F50" s="1"/>
  <c r="F4"/>
  <c r="K222"/>
  <c r="J222"/>
  <c r="F20"/>
  <c r="K238"/>
  <c r="J238"/>
  <c r="J233"/>
  <c r="K233"/>
  <c r="F15"/>
  <c r="F7"/>
  <c r="J225"/>
  <c r="K225"/>
  <c r="F5"/>
  <c r="J223"/>
  <c r="K223"/>
  <c r="F241" i="75"/>
  <c r="AX218"/>
  <c r="AO225"/>
  <c r="AO229"/>
  <c r="AO233"/>
  <c r="AO227"/>
  <c r="AO228"/>
  <c r="AO232"/>
  <c r="AO226"/>
  <c r="AO230"/>
  <c r="AO231"/>
  <c r="AO234"/>
  <c r="AZ233" i="54"/>
  <c r="BA233" s="1"/>
  <c r="AZ232"/>
  <c r="BA232" s="1"/>
  <c r="AZ234"/>
  <c r="BA234" s="1"/>
  <c r="AZ231"/>
  <c r="BA231" s="1"/>
  <c r="AZ230"/>
  <c r="G136" i="57"/>
  <c r="D52" s="1"/>
  <c r="G135"/>
  <c r="D51" s="1"/>
  <c r="BC282" i="75"/>
  <c r="AW329"/>
  <c r="BC188" i="53"/>
  <c r="BC186"/>
  <c r="BC184"/>
  <c r="BL172"/>
  <c r="BC181"/>
  <c r="E197"/>
  <c r="BC182"/>
  <c r="BC185"/>
  <c r="BC183"/>
  <c r="BC187"/>
  <c r="BC180"/>
  <c r="BC179"/>
  <c r="I173" i="40"/>
  <c r="G185" s="1"/>
  <c r="E50" s="1"/>
  <c r="E4"/>
  <c r="J174"/>
  <c r="K174"/>
  <c r="K186"/>
  <c r="E16"/>
  <c r="J186"/>
  <c r="E14"/>
  <c r="J184"/>
  <c r="K184"/>
  <c r="E21"/>
  <c r="J191"/>
  <c r="K191"/>
  <c r="E13"/>
  <c r="K183"/>
  <c r="J183"/>
  <c r="E8"/>
  <c r="K178"/>
  <c r="J178"/>
  <c r="E11"/>
  <c r="K181"/>
  <c r="J181"/>
  <c r="J192"/>
  <c r="E22"/>
  <c r="K192"/>
  <c r="E12"/>
  <c r="J182"/>
  <c r="K182"/>
  <c r="E283" i="57"/>
  <c r="M279"/>
  <c r="M278"/>
  <c r="M277"/>
  <c r="M276"/>
  <c r="M280"/>
  <c r="D22" i="50"/>
  <c r="K140"/>
  <c r="J140"/>
  <c r="D23"/>
  <c r="K141"/>
  <c r="J141"/>
  <c r="K128"/>
  <c r="J128"/>
  <c r="D10"/>
  <c r="J129"/>
  <c r="K129"/>
  <c r="D11"/>
  <c r="K127"/>
  <c r="J127"/>
  <c r="D9"/>
  <c r="G319" i="83"/>
  <c r="H50" s="1"/>
  <c r="G318"/>
  <c r="H49" s="1"/>
  <c r="C320" i="50"/>
  <c r="BS219" i="79"/>
  <c r="BS220"/>
  <c r="BS221" s="1"/>
  <c r="AF179" i="53"/>
  <c r="AC180" s="1"/>
  <c r="G193" s="1"/>
  <c r="AE167"/>
  <c r="AC179" s="1"/>
  <c r="F193" s="1"/>
  <c r="AE233" i="57"/>
  <c r="AF233" s="1"/>
  <c r="AE234"/>
  <c r="AF234" s="1"/>
  <c r="AE230"/>
  <c r="AE232"/>
  <c r="AF232" s="1"/>
  <c r="AE231"/>
  <c r="AF231" s="1"/>
  <c r="AZ227" i="56"/>
  <c r="BA227" s="1"/>
  <c r="AZ231"/>
  <c r="BA231" s="1"/>
  <c r="AZ228"/>
  <c r="BA228" s="1"/>
  <c r="AZ232"/>
  <c r="BA232" s="1"/>
  <c r="AZ226"/>
  <c r="BA226" s="1"/>
  <c r="AZ229"/>
  <c r="BA229" s="1"/>
  <c r="AZ234"/>
  <c r="BA234" s="1"/>
  <c r="AZ233"/>
  <c r="BA233" s="1"/>
  <c r="AZ230"/>
  <c r="BA230" s="1"/>
  <c r="AZ225"/>
  <c r="BE220"/>
  <c r="BE221" s="1"/>
  <c r="BE219"/>
  <c r="AV233" i="40"/>
  <c r="AV228"/>
  <c r="AV237"/>
  <c r="AV223"/>
  <c r="BE226"/>
  <c r="AV240"/>
  <c r="AV224"/>
  <c r="F250"/>
  <c r="AV227"/>
  <c r="AV234"/>
  <c r="AV226"/>
  <c r="AV230"/>
  <c r="AV225"/>
  <c r="AV231"/>
  <c r="AV242"/>
  <c r="AV222"/>
  <c r="AV235"/>
  <c r="AV229"/>
  <c r="AV236"/>
  <c r="AV232"/>
  <c r="AV241"/>
  <c r="AV238"/>
  <c r="AV239"/>
  <c r="Q173"/>
  <c r="O185" s="1"/>
  <c r="F197" s="1"/>
  <c r="R174"/>
  <c r="O186" s="1"/>
  <c r="G197" s="1"/>
  <c r="AK174" i="56"/>
  <c r="AJ177" s="1"/>
  <c r="AK173"/>
  <c r="AJ176" s="1"/>
  <c r="U311"/>
  <c r="U314" s="1"/>
  <c r="U312"/>
  <c r="U315" s="1"/>
  <c r="C322" i="50"/>
  <c r="K184" i="57"/>
  <c r="I167"/>
  <c r="G179" s="1"/>
  <c r="E48" s="1"/>
  <c r="J184"/>
  <c r="E20"/>
  <c r="I20" s="1"/>
  <c r="S337" i="40"/>
  <c r="S323"/>
  <c r="S336"/>
  <c r="S322"/>
  <c r="S335"/>
  <c r="S330"/>
  <c r="AA321"/>
  <c r="S324"/>
  <c r="S318"/>
  <c r="S325"/>
  <c r="S338"/>
  <c r="S331"/>
  <c r="S321"/>
  <c r="S326"/>
  <c r="S319"/>
  <c r="S320"/>
  <c r="S328"/>
  <c r="S334"/>
  <c r="S327"/>
  <c r="S332"/>
  <c r="E342"/>
  <c r="S329"/>
  <c r="S333"/>
  <c r="A140" i="64"/>
  <c r="A95"/>
  <c r="E291" i="94"/>
  <c r="A241" i="53"/>
  <c r="A287" s="1"/>
  <c r="A333" s="1"/>
  <c r="A195"/>
  <c r="X221" i="40"/>
  <c r="V232" s="1"/>
  <c r="G246" s="1"/>
  <c r="Y222"/>
  <c r="V233" s="1"/>
  <c r="H246" s="1"/>
  <c r="F312" i="53"/>
  <c r="F315" s="1"/>
  <c r="F311"/>
  <c r="F314" s="1"/>
  <c r="M324" i="92"/>
  <c r="D325"/>
  <c r="U267" i="56"/>
  <c r="U269" s="1"/>
  <c r="U268"/>
  <c r="AZ182" i="74"/>
  <c r="BA182" s="1"/>
  <c r="AZ181"/>
  <c r="BA181" s="1"/>
  <c r="AZ186"/>
  <c r="BA186" s="1"/>
  <c r="AZ183"/>
  <c r="BA183" s="1"/>
  <c r="AZ188"/>
  <c r="BA188" s="1"/>
  <c r="AZ185"/>
  <c r="BA185" s="1"/>
  <c r="AZ184"/>
  <c r="BA184" s="1"/>
  <c r="AZ187"/>
  <c r="BA187" s="1"/>
  <c r="AZ179"/>
  <c r="AZ180"/>
  <c r="BA180" s="1"/>
  <c r="A93" i="82"/>
  <c r="A138"/>
  <c r="F85" i="54"/>
  <c r="C52" s="1"/>
  <c r="F84"/>
  <c r="C51" s="1"/>
  <c r="BQ179" i="81"/>
  <c r="BT173" s="1"/>
  <c r="BS176" s="1"/>
  <c r="BQ183"/>
  <c r="BQ188"/>
  <c r="BQ184"/>
  <c r="BQ186"/>
  <c r="E199"/>
  <c r="BQ182"/>
  <c r="BZ172"/>
  <c r="BQ181"/>
  <c r="BQ185"/>
  <c r="BQ187"/>
  <c r="BQ180"/>
  <c r="AL186" i="50"/>
  <c r="AM186" s="1"/>
  <c r="AL175"/>
  <c r="AM175" s="1"/>
  <c r="AL185"/>
  <c r="AM185" s="1"/>
  <c r="AL182"/>
  <c r="AM182" s="1"/>
  <c r="AL171"/>
  <c r="AM171" s="1"/>
  <c r="AL178"/>
  <c r="AM178" s="1"/>
  <c r="AL172"/>
  <c r="AM172" s="1"/>
  <c r="AL173"/>
  <c r="AM173" s="1"/>
  <c r="AL168"/>
  <c r="AL183"/>
  <c r="AM183" s="1"/>
  <c r="AL174"/>
  <c r="AM174" s="1"/>
  <c r="AL184"/>
  <c r="AM184" s="1"/>
  <c r="AL179"/>
  <c r="AM179" s="1"/>
  <c r="AL187"/>
  <c r="AM187" s="1"/>
  <c r="AL169"/>
  <c r="AM169" s="1"/>
  <c r="AL176"/>
  <c r="AM176" s="1"/>
  <c r="AL177"/>
  <c r="AM177" s="1"/>
  <c r="AL170"/>
  <c r="AM170" s="1"/>
  <c r="AL180"/>
  <c r="AM180" s="1"/>
  <c r="AL181"/>
  <c r="AM181" s="1"/>
  <c r="H225" i="56"/>
  <c r="F49" s="1"/>
  <c r="H226"/>
  <c r="F50" s="1"/>
  <c r="G133" i="54"/>
  <c r="D49" s="1"/>
  <c r="G134"/>
  <c r="D50" s="1"/>
  <c r="BB263" i="90"/>
  <c r="E290"/>
  <c r="AT275"/>
  <c r="E283" i="53"/>
  <c r="M280"/>
  <c r="M271"/>
  <c r="M278"/>
  <c r="M277"/>
  <c r="M276"/>
  <c r="M272"/>
  <c r="M275"/>
  <c r="M273"/>
  <c r="M274"/>
  <c r="M279"/>
  <c r="BE218" i="77"/>
  <c r="AV225"/>
  <c r="F242"/>
  <c r="AV229"/>
  <c r="AV233"/>
  <c r="AV231"/>
  <c r="AV228"/>
  <c r="AV232"/>
  <c r="AV230"/>
  <c r="AV234"/>
  <c r="AV227"/>
  <c r="AV226"/>
  <c r="O233" i="94"/>
  <c r="D234"/>
  <c r="E233"/>
  <c r="B300" i="57"/>
  <c r="I301"/>
  <c r="G45" s="1"/>
  <c r="I282"/>
  <c r="G26" s="1"/>
  <c r="I290"/>
  <c r="G34" s="1"/>
  <c r="I281"/>
  <c r="G25" s="1"/>
  <c r="B284"/>
  <c r="B289"/>
  <c r="B290"/>
  <c r="B298"/>
  <c r="I291"/>
  <c r="G35" s="1"/>
  <c r="I298"/>
  <c r="G42" s="1"/>
  <c r="B291"/>
  <c r="I284"/>
  <c r="G28" s="1"/>
  <c r="I292"/>
  <c r="G36" s="1"/>
  <c r="I289"/>
  <c r="G33" s="1"/>
  <c r="B288"/>
  <c r="B294"/>
  <c r="I285"/>
  <c r="G29" s="1"/>
  <c r="B281"/>
  <c r="I287"/>
  <c r="G31" s="1"/>
  <c r="B299"/>
  <c r="I296"/>
  <c r="G40" s="1"/>
  <c r="B287"/>
  <c r="B283"/>
  <c r="B296"/>
  <c r="B301"/>
  <c r="I278"/>
  <c r="B295"/>
  <c r="I293"/>
  <c r="G37" s="1"/>
  <c r="B285"/>
  <c r="I286"/>
  <c r="G30" s="1"/>
  <c r="I294"/>
  <c r="G38" s="1"/>
  <c r="I295"/>
  <c r="G39" s="1"/>
  <c r="B297"/>
  <c r="I280"/>
  <c r="I277"/>
  <c r="B282"/>
  <c r="B286"/>
  <c r="I288"/>
  <c r="G32" s="1"/>
  <c r="I279"/>
  <c r="I299"/>
  <c r="G43" s="1"/>
  <c r="I276"/>
  <c r="B292"/>
  <c r="I297"/>
  <c r="G41" s="1"/>
  <c r="B302"/>
  <c r="I302"/>
  <c r="G46" s="1"/>
  <c r="I283"/>
  <c r="G27" s="1"/>
  <c r="B293"/>
  <c r="I300"/>
  <c r="G44" s="1"/>
  <c r="AX218" i="83"/>
  <c r="F241"/>
  <c r="AO229"/>
  <c r="AO231"/>
  <c r="AO230"/>
  <c r="AO232"/>
  <c r="AO233"/>
  <c r="AO226"/>
  <c r="AO234"/>
  <c r="AO228"/>
  <c r="AO227"/>
  <c r="AO225"/>
  <c r="AR179" i="40"/>
  <c r="AQ182" s="1"/>
  <c r="AR180"/>
  <c r="AQ183" s="1"/>
  <c r="M326" i="54"/>
  <c r="M324"/>
  <c r="M322"/>
  <c r="M323"/>
  <c r="E329"/>
  <c r="M325"/>
  <c r="F311"/>
  <c r="F314" s="1"/>
  <c r="F312"/>
  <c r="F315" s="1"/>
  <c r="C324" i="50"/>
  <c r="AJ219" i="57"/>
  <c r="AJ220"/>
  <c r="AJ221" s="1"/>
  <c r="K234"/>
  <c r="J234"/>
  <c r="F24"/>
  <c r="F23"/>
  <c r="J233"/>
  <c r="K233"/>
  <c r="BM174" i="86"/>
  <c r="BL177" s="1"/>
  <c r="BM173"/>
  <c r="BL176" s="1"/>
  <c r="I293" i="40"/>
  <c r="G27" s="1"/>
  <c r="I27" s="1"/>
  <c r="B303"/>
  <c r="I273"/>
  <c r="I275"/>
  <c r="I303"/>
  <c r="G37" s="1"/>
  <c r="I37" s="1"/>
  <c r="I271"/>
  <c r="I305"/>
  <c r="G39" s="1"/>
  <c r="I39" s="1"/>
  <c r="B300"/>
  <c r="I302"/>
  <c r="G36" s="1"/>
  <c r="I36" s="1"/>
  <c r="B305"/>
  <c r="I313"/>
  <c r="G47" s="1"/>
  <c r="I47" s="1"/>
  <c r="I296"/>
  <c r="G30" s="1"/>
  <c r="I30" s="1"/>
  <c r="I272"/>
  <c r="I306"/>
  <c r="G40" s="1"/>
  <c r="I40" s="1"/>
  <c r="B292"/>
  <c r="I288"/>
  <c r="I274"/>
  <c r="B314"/>
  <c r="B296"/>
  <c r="B304"/>
  <c r="I312"/>
  <c r="G46" s="1"/>
  <c r="I46" s="1"/>
  <c r="I283"/>
  <c r="I301"/>
  <c r="G35" s="1"/>
  <c r="I35" s="1"/>
  <c r="B302"/>
  <c r="I277"/>
  <c r="B308"/>
  <c r="I279"/>
  <c r="B299"/>
  <c r="I286"/>
  <c r="I281"/>
  <c r="I307"/>
  <c r="G41" s="1"/>
  <c r="I41" s="1"/>
  <c r="B312"/>
  <c r="B294"/>
  <c r="B301"/>
  <c r="B291"/>
  <c r="B310"/>
  <c r="B293"/>
  <c r="I309"/>
  <c r="G43" s="1"/>
  <c r="I43" s="1"/>
  <c r="I294"/>
  <c r="G28" s="1"/>
  <c r="I28" s="1"/>
  <c r="I295"/>
  <c r="G29" s="1"/>
  <c r="I29" s="1"/>
  <c r="I290"/>
  <c r="I311"/>
  <c r="G45" s="1"/>
  <c r="I45" s="1"/>
  <c r="B311"/>
  <c r="I280"/>
  <c r="I282"/>
  <c r="I310"/>
  <c r="G44" s="1"/>
  <c r="I44" s="1"/>
  <c r="I298"/>
  <c r="G32" s="1"/>
  <c r="I32" s="1"/>
  <c r="I304"/>
  <c r="G38" s="1"/>
  <c r="I38" s="1"/>
  <c r="B298"/>
  <c r="I287"/>
  <c r="I299"/>
  <c r="G33" s="1"/>
  <c r="I33" s="1"/>
  <c r="B307"/>
  <c r="I284"/>
  <c r="I291"/>
  <c r="G25" s="1"/>
  <c r="I25" s="1"/>
  <c r="I278"/>
  <c r="B306"/>
  <c r="I289"/>
  <c r="I314"/>
  <c r="G48" s="1"/>
  <c r="I48" s="1"/>
  <c r="I297"/>
  <c r="G31" s="1"/>
  <c r="I31" s="1"/>
  <c r="I270"/>
  <c r="I292"/>
  <c r="G26" s="1"/>
  <c r="I26" s="1"/>
  <c r="I276"/>
  <c r="I300"/>
  <c r="G34" s="1"/>
  <c r="I34" s="1"/>
  <c r="B313"/>
  <c r="B297"/>
  <c r="I308"/>
  <c r="G42" s="1"/>
  <c r="I42" s="1"/>
  <c r="B309"/>
  <c r="B295"/>
  <c r="I285"/>
  <c r="D278" i="91"/>
  <c r="M277"/>
  <c r="I190" i="50"/>
  <c r="E26" s="1"/>
  <c r="I170"/>
  <c r="B205"/>
  <c r="B194"/>
  <c r="I197"/>
  <c r="E33" s="1"/>
  <c r="I181"/>
  <c r="I173"/>
  <c r="B191"/>
  <c r="I195"/>
  <c r="E31" s="1"/>
  <c r="I177"/>
  <c r="I187"/>
  <c r="B193"/>
  <c r="I180"/>
  <c r="I171"/>
  <c r="B189"/>
  <c r="I168"/>
  <c r="Q172"/>
  <c r="R172" s="1"/>
  <c r="Q171"/>
  <c r="R171" s="1"/>
  <c r="Q179"/>
  <c r="R179" s="1"/>
  <c r="Q185"/>
  <c r="R185" s="1"/>
  <c r="Q178"/>
  <c r="R178" s="1"/>
  <c r="AL225" i="40"/>
  <c r="AM225" s="1"/>
  <c r="AL229"/>
  <c r="AM229" s="1"/>
  <c r="AL234"/>
  <c r="AM234" s="1"/>
  <c r="AL242"/>
  <c r="AM242" s="1"/>
  <c r="AL222"/>
  <c r="AL224"/>
  <c r="AM224" s="1"/>
  <c r="AE182" i="50"/>
  <c r="AF182" s="1"/>
  <c r="AE179"/>
  <c r="AF179" s="1"/>
  <c r="AE184"/>
  <c r="AF184" s="1"/>
  <c r="AE172"/>
  <c r="AF172" s="1"/>
  <c r="AE176"/>
  <c r="AF176" s="1"/>
  <c r="Y184" i="57"/>
  <c r="V180" s="1"/>
  <c r="G192" s="1"/>
  <c r="X167"/>
  <c r="V179" s="1"/>
  <c r="F192" s="1"/>
  <c r="E18" i="53"/>
  <c r="J182"/>
  <c r="K182"/>
  <c r="E20"/>
  <c r="K184"/>
  <c r="J184"/>
  <c r="A229" i="75"/>
  <c r="A275" s="1"/>
  <c r="A321" s="1"/>
  <c r="A183"/>
  <c r="E290" i="64"/>
  <c r="AT280"/>
  <c r="BB263"/>
  <c r="AT277"/>
  <c r="AT278"/>
  <c r="AT272"/>
  <c r="AT274"/>
  <c r="AT275"/>
  <c r="AT273"/>
  <c r="AT276"/>
  <c r="AT279"/>
  <c r="AT271"/>
  <c r="G19" i="56"/>
  <c r="J275"/>
  <c r="K275"/>
  <c r="J278"/>
  <c r="K278"/>
  <c r="G22"/>
  <c r="K234" i="40"/>
  <c r="F16"/>
  <c r="J234"/>
  <c r="K228"/>
  <c r="F10"/>
  <c r="J228"/>
  <c r="F8"/>
  <c r="K226"/>
  <c r="J226"/>
  <c r="K227"/>
  <c r="F9"/>
  <c r="J227"/>
  <c r="F17"/>
  <c r="J235"/>
  <c r="K235"/>
  <c r="F23"/>
  <c r="J241"/>
  <c r="K241"/>
  <c r="J224"/>
  <c r="F6"/>
  <c r="K224"/>
  <c r="AJ220" i="75"/>
  <c r="AJ221" s="1"/>
  <c r="AJ219"/>
  <c r="BU232" i="54"/>
  <c r="BV232" s="1"/>
  <c r="BU233"/>
  <c r="BV233" s="1"/>
  <c r="BU230"/>
  <c r="BU234"/>
  <c r="BV234" s="1"/>
  <c r="BU231"/>
  <c r="BV231" s="1"/>
  <c r="B251"/>
  <c r="B246"/>
  <c r="B248"/>
  <c r="B247"/>
  <c r="I256"/>
  <c r="F46" s="1"/>
  <c r="I46" s="1"/>
  <c r="I238"/>
  <c r="F28" s="1"/>
  <c r="I28" s="1"/>
  <c r="I237"/>
  <c r="F27" s="1"/>
  <c r="I27" s="1"/>
  <c r="B239"/>
  <c r="I253"/>
  <c r="F43" s="1"/>
  <c r="I43" s="1"/>
  <c r="B235"/>
  <c r="B236"/>
  <c r="B250"/>
  <c r="B238"/>
  <c r="B254"/>
  <c r="I239"/>
  <c r="F29" s="1"/>
  <c r="B242"/>
  <c r="I254"/>
  <c r="F44" s="1"/>
  <c r="I241"/>
  <c r="F31" s="1"/>
  <c r="I31" s="1"/>
  <c r="I255"/>
  <c r="F45" s="1"/>
  <c r="I45" s="1"/>
  <c r="B255"/>
  <c r="B252"/>
  <c r="B241"/>
  <c r="I235"/>
  <c r="F25" s="1"/>
  <c r="I25" s="1"/>
  <c r="I240"/>
  <c r="F30" s="1"/>
  <c r="I30" s="1"/>
  <c r="I231"/>
  <c r="I244"/>
  <c r="F34" s="1"/>
  <c r="I249"/>
  <c r="F39" s="1"/>
  <c r="B256"/>
  <c r="B243"/>
  <c r="I242"/>
  <c r="F32" s="1"/>
  <c r="I32" s="1"/>
  <c r="I233"/>
  <c r="I236"/>
  <c r="F26" s="1"/>
  <c r="I26" s="1"/>
  <c r="B237"/>
  <c r="I247"/>
  <c r="F37" s="1"/>
  <c r="I37" s="1"/>
  <c r="I232"/>
  <c r="I252"/>
  <c r="F42" s="1"/>
  <c r="I42" s="1"/>
  <c r="I250"/>
  <c r="F40" s="1"/>
  <c r="I40" s="1"/>
  <c r="B249"/>
  <c r="I251"/>
  <c r="F41" s="1"/>
  <c r="I41" s="1"/>
  <c r="I230"/>
  <c r="B244"/>
  <c r="I234"/>
  <c r="B240"/>
  <c r="I243"/>
  <c r="F33" s="1"/>
  <c r="I33" s="1"/>
  <c r="B253"/>
  <c r="I248"/>
  <c r="F38" s="1"/>
  <c r="I38" s="1"/>
  <c r="I246"/>
  <c r="F36" s="1"/>
  <c r="I36" s="1"/>
  <c r="I245"/>
  <c r="F35" s="1"/>
  <c r="I35" s="1"/>
  <c r="B245"/>
  <c r="BG234"/>
  <c r="BH234" s="1"/>
  <c r="BG233"/>
  <c r="BH233" s="1"/>
  <c r="BG231"/>
  <c r="BH231" s="1"/>
  <c r="BG232"/>
  <c r="BH232" s="1"/>
  <c r="BG230"/>
  <c r="G133" i="57"/>
  <c r="D49" s="1"/>
  <c r="G134"/>
  <c r="D50" s="1"/>
  <c r="K189" i="40"/>
  <c r="E19"/>
  <c r="J189"/>
  <c r="J185"/>
  <c r="K185"/>
  <c r="E15"/>
  <c r="K175"/>
  <c r="E5"/>
  <c r="J175"/>
  <c r="E23"/>
  <c r="J193"/>
  <c r="K193"/>
  <c r="Y179" i="53"/>
  <c r="V180" s="1"/>
  <c r="G192" s="1"/>
  <c r="X167"/>
  <c r="V179" s="1"/>
  <c r="F192" s="1"/>
  <c r="AL180" i="78"/>
  <c r="AM180" s="1"/>
  <c r="AL179"/>
  <c r="AL188"/>
  <c r="AM188" s="1"/>
  <c r="AL187"/>
  <c r="AM187" s="1"/>
  <c r="AL185"/>
  <c r="AM185" s="1"/>
  <c r="AL183"/>
  <c r="AM183" s="1"/>
  <c r="AL182"/>
  <c r="AM182" s="1"/>
  <c r="AL184"/>
  <c r="AM184" s="1"/>
  <c r="AL181"/>
  <c r="AM181" s="1"/>
  <c r="AL186"/>
  <c r="AM186" s="1"/>
  <c r="AM225" i="91"/>
  <c r="M322" i="57"/>
  <c r="M324"/>
  <c r="M326"/>
  <c r="M325"/>
  <c r="E329"/>
  <c r="M323"/>
  <c r="D13" i="50"/>
  <c r="J131"/>
  <c r="K131"/>
  <c r="J125"/>
  <c r="D7"/>
  <c r="K125"/>
  <c r="C326"/>
  <c r="K135"/>
  <c r="J135"/>
  <c r="D17"/>
  <c r="D5"/>
  <c r="K123"/>
  <c r="J123"/>
  <c r="G321" i="83"/>
  <c r="H52" s="1"/>
  <c r="G320"/>
  <c r="H51" s="1"/>
  <c r="B240" i="50"/>
  <c r="B239"/>
  <c r="I253"/>
  <c r="F43" s="1"/>
  <c r="I227"/>
  <c r="B242"/>
  <c r="I250"/>
  <c r="F40" s="1"/>
  <c r="I251"/>
  <c r="F41" s="1"/>
  <c r="B253"/>
  <c r="I245"/>
  <c r="F35" s="1"/>
  <c r="I231"/>
  <c r="I229"/>
  <c r="I222"/>
  <c r="I242"/>
  <c r="F32" s="1"/>
  <c r="I246"/>
  <c r="F36" s="1"/>
  <c r="B236"/>
  <c r="I239"/>
  <c r="F29" s="1"/>
  <c r="I256"/>
  <c r="F46" s="1"/>
  <c r="I215"/>
  <c r="I232"/>
  <c r="B254"/>
  <c r="I254"/>
  <c r="F44" s="1"/>
  <c r="B249"/>
  <c r="B248"/>
  <c r="B244"/>
  <c r="B235"/>
  <c r="B238"/>
  <c r="I218"/>
  <c r="I216"/>
  <c r="B245"/>
  <c r="I220"/>
  <c r="I224"/>
  <c r="I236"/>
  <c r="F26" s="1"/>
  <c r="I235"/>
  <c r="F25" s="1"/>
  <c r="I226"/>
  <c r="B255"/>
  <c r="B250"/>
  <c r="B247"/>
  <c r="I244"/>
  <c r="F34" s="1"/>
  <c r="B243"/>
  <c r="B246"/>
  <c r="I248"/>
  <c r="F38" s="1"/>
  <c r="I221"/>
  <c r="I240"/>
  <c r="F30" s="1"/>
  <c r="I233"/>
  <c r="I225"/>
  <c r="I223"/>
  <c r="B252"/>
  <c r="I249"/>
  <c r="F39" s="1"/>
  <c r="I252"/>
  <c r="F42" s="1"/>
  <c r="I255"/>
  <c r="F45" s="1"/>
  <c r="I214"/>
  <c r="I237"/>
  <c r="F27" s="1"/>
  <c r="B256"/>
  <c r="I241"/>
  <c r="F31" s="1"/>
  <c r="B251"/>
  <c r="B241"/>
  <c r="B237"/>
  <c r="I217"/>
  <c r="I230"/>
  <c r="I228"/>
  <c r="I247"/>
  <c r="F37" s="1"/>
  <c r="I219"/>
  <c r="I238"/>
  <c r="F28" s="1"/>
  <c r="I243"/>
  <c r="F33" s="1"/>
  <c r="I234"/>
  <c r="F24" s="1"/>
  <c r="AB305" i="76"/>
  <c r="AA317" s="1"/>
  <c r="F331" s="1"/>
  <c r="AC318"/>
  <c r="AA318" s="1"/>
  <c r="G331" s="1"/>
  <c r="F244" i="56"/>
  <c r="BJ232"/>
  <c r="BJ227"/>
  <c r="BJ228"/>
  <c r="BJ233"/>
  <c r="BJ230"/>
  <c r="BS218"/>
  <c r="BJ229"/>
  <c r="BJ231"/>
  <c r="BJ226"/>
  <c r="BJ225"/>
  <c r="BJ234"/>
  <c r="C317" i="50"/>
  <c r="AQ228" i="40"/>
  <c r="AQ229" s="1"/>
  <c r="AQ227"/>
  <c r="S272" i="53"/>
  <c r="S277"/>
  <c r="S274"/>
  <c r="S271"/>
  <c r="S273"/>
  <c r="AA263"/>
  <c r="S278"/>
  <c r="S280"/>
  <c r="S279"/>
  <c r="S275"/>
  <c r="E284"/>
  <c r="S276"/>
  <c r="AO182" i="56"/>
  <c r="E195"/>
  <c r="AX172"/>
  <c r="AO181"/>
  <c r="AO179"/>
  <c r="AO185"/>
  <c r="AO184"/>
  <c r="AO183"/>
  <c r="AO187"/>
  <c r="AO180"/>
  <c r="AO186"/>
  <c r="AO188"/>
  <c r="AR174" i="78"/>
  <c r="AQ177" s="1"/>
  <c r="AR173"/>
  <c r="AQ176" s="1"/>
  <c r="BT173" i="84"/>
  <c r="BS176" s="1"/>
  <c r="BT174"/>
  <c r="BS177" s="1"/>
  <c r="CG172"/>
  <c r="BX184"/>
  <c r="BX187"/>
  <c r="BX186"/>
  <c r="BX181"/>
  <c r="BX183"/>
  <c r="BX185"/>
  <c r="BX180"/>
  <c r="BX182"/>
  <c r="BX188"/>
  <c r="E200"/>
  <c r="BX179"/>
  <c r="AQ220" i="82"/>
  <c r="AQ221" s="1"/>
  <c r="AQ219"/>
  <c r="E21" i="57"/>
  <c r="I21" s="1"/>
  <c r="J185"/>
  <c r="K185"/>
  <c r="E22"/>
  <c r="I22" s="1"/>
  <c r="K186"/>
  <c r="J186"/>
  <c r="Q217" i="50"/>
  <c r="R217" s="1"/>
  <c r="Q225"/>
  <c r="R225" s="1"/>
  <c r="Q223"/>
  <c r="R223" s="1"/>
  <c r="Q219"/>
  <c r="R219" s="1"/>
  <c r="Q214"/>
  <c r="Q224"/>
  <c r="R224" s="1"/>
  <c r="Q218"/>
  <c r="R218" s="1"/>
  <c r="Q222"/>
  <c r="R222" s="1"/>
  <c r="Q231"/>
  <c r="R231" s="1"/>
  <c r="Q215"/>
  <c r="R215" s="1"/>
  <c r="Q221"/>
  <c r="R221" s="1"/>
  <c r="Q216"/>
  <c r="R216" s="1"/>
  <c r="Q230"/>
  <c r="R230" s="1"/>
  <c r="Q232"/>
  <c r="R232" s="1"/>
  <c r="Q229"/>
  <c r="R229" s="1"/>
  <c r="Q220"/>
  <c r="R220" s="1"/>
  <c r="Q226"/>
  <c r="R226" s="1"/>
  <c r="Q227"/>
  <c r="R227" s="1"/>
  <c r="Q228"/>
  <c r="R228" s="1"/>
  <c r="Q233"/>
  <c r="R233" s="1"/>
  <c r="BC172" i="92"/>
  <c r="E197"/>
  <c r="AT180"/>
  <c r="AV263"/>
  <c r="E289"/>
  <c r="AQ321" i="76"/>
  <c r="AQ322"/>
  <c r="AQ326"/>
  <c r="AQ318"/>
  <c r="AY309"/>
  <c r="AQ320"/>
  <c r="E334"/>
  <c r="AQ325"/>
  <c r="AQ319"/>
  <c r="AQ323"/>
  <c r="AQ324"/>
  <c r="A144" i="57"/>
  <c r="A99"/>
  <c r="AQ282" i="86"/>
  <c r="AK329"/>
  <c r="S287" i="40"/>
  <c r="S270"/>
  <c r="S290"/>
  <c r="AA273"/>
  <c r="S283"/>
  <c r="S273"/>
  <c r="S271"/>
  <c r="S285"/>
  <c r="S275"/>
  <c r="S282"/>
  <c r="S289"/>
  <c r="S278"/>
  <c r="S274"/>
  <c r="E294"/>
  <c r="S281"/>
  <c r="S276"/>
  <c r="S288"/>
  <c r="S279"/>
  <c r="S280"/>
  <c r="S284"/>
  <c r="S272"/>
  <c r="S286"/>
  <c r="S277"/>
  <c r="BO179" i="83"/>
  <c r="BL180" s="1"/>
  <c r="BN167"/>
  <c r="BL179" s="1"/>
  <c r="BQ186"/>
  <c r="BQ181"/>
  <c r="BU183"/>
  <c r="BV183" s="1"/>
  <c r="BU185"/>
  <c r="BV185" s="1"/>
  <c r="BQ188"/>
  <c r="BQ183"/>
  <c r="BQ180"/>
  <c r="BU182"/>
  <c r="BV182" s="1"/>
  <c r="BU180"/>
  <c r="BV180" s="1"/>
  <c r="BZ172"/>
  <c r="BQ187"/>
  <c r="BU187"/>
  <c r="BV187" s="1"/>
  <c r="BU184"/>
  <c r="BV184" s="1"/>
  <c r="BU179"/>
  <c r="BU186"/>
  <c r="BV186" s="1"/>
  <c r="BQ184"/>
  <c r="BQ185"/>
  <c r="BQ179"/>
  <c r="BU188"/>
  <c r="BV188" s="1"/>
  <c r="BU181"/>
  <c r="BV181" s="1"/>
  <c r="BQ182"/>
  <c r="A150" i="53"/>
  <c r="A105"/>
  <c r="BG179" i="50"/>
  <c r="BH179" s="1"/>
  <c r="BG184"/>
  <c r="BH184" s="1"/>
  <c r="BG175"/>
  <c r="BH175" s="1"/>
  <c r="BG181"/>
  <c r="BH181" s="1"/>
  <c r="BG178"/>
  <c r="BH178" s="1"/>
  <c r="BG187"/>
  <c r="BH187" s="1"/>
  <c r="BG171"/>
  <c r="BH171" s="1"/>
  <c r="BG173"/>
  <c r="BH173" s="1"/>
  <c r="BG174"/>
  <c r="BH174" s="1"/>
  <c r="BG185"/>
  <c r="BH185" s="1"/>
  <c r="BG170"/>
  <c r="BH170" s="1"/>
  <c r="BG182"/>
  <c r="BH182" s="1"/>
  <c r="BG169"/>
  <c r="BH169" s="1"/>
  <c r="BG180"/>
  <c r="BH180" s="1"/>
  <c r="BG176"/>
  <c r="BH176" s="1"/>
  <c r="BG177"/>
  <c r="BH177" s="1"/>
  <c r="BG186"/>
  <c r="BH186" s="1"/>
  <c r="BG172"/>
  <c r="BH172" s="1"/>
  <c r="BG183"/>
  <c r="BH183" s="1"/>
  <c r="BG168"/>
  <c r="AS172"/>
  <c r="AT172" s="1"/>
  <c r="AS168"/>
  <c r="AS179"/>
  <c r="AT179" s="1"/>
  <c r="AS184"/>
  <c r="AT184" s="1"/>
  <c r="AS182"/>
  <c r="AT182" s="1"/>
  <c r="AS181"/>
  <c r="AT181" s="1"/>
  <c r="AS175"/>
  <c r="AT175" s="1"/>
  <c r="AS180"/>
  <c r="AT180" s="1"/>
  <c r="AS187"/>
  <c r="AT187" s="1"/>
  <c r="AS173"/>
  <c r="AT173" s="1"/>
  <c r="AS169"/>
  <c r="AT169" s="1"/>
  <c r="AS186"/>
  <c r="AT186" s="1"/>
  <c r="AS176"/>
  <c r="AT176" s="1"/>
  <c r="AS185"/>
  <c r="AT185" s="1"/>
  <c r="AS183"/>
  <c r="AT183" s="1"/>
  <c r="AS174"/>
  <c r="AT174" s="1"/>
  <c r="AS178"/>
  <c r="AT178" s="1"/>
  <c r="AS170"/>
  <c r="AT170" s="1"/>
  <c r="AS171"/>
  <c r="AT171" s="1"/>
  <c r="AS177"/>
  <c r="AT177" s="1"/>
  <c r="AZ180" i="81"/>
  <c r="BA180" s="1"/>
  <c r="AZ187"/>
  <c r="BA187" s="1"/>
  <c r="AZ186"/>
  <c r="BA186" s="1"/>
  <c r="AZ184"/>
  <c r="BA184" s="1"/>
  <c r="AZ183"/>
  <c r="BA183" s="1"/>
  <c r="AZ179"/>
  <c r="AZ185"/>
  <c r="BA185" s="1"/>
  <c r="AZ181"/>
  <c r="BA181" s="1"/>
  <c r="AZ182"/>
  <c r="BA182" s="1"/>
  <c r="AZ188"/>
  <c r="BA188" s="1"/>
  <c r="A183" i="82"/>
  <c r="A229"/>
  <c r="A275" s="1"/>
  <c r="A321" s="1"/>
  <c r="BX226" i="86"/>
  <c r="BX231"/>
  <c r="F246"/>
  <c r="BX230"/>
  <c r="BX232"/>
  <c r="BX229"/>
  <c r="BX228"/>
  <c r="BX227"/>
  <c r="BX225"/>
  <c r="CG218"/>
  <c r="BX233"/>
  <c r="BX234"/>
  <c r="BF174" i="75"/>
  <c r="BE177" s="1"/>
  <c r="BF173"/>
  <c r="BE176" s="1"/>
  <c r="AH320" i="76"/>
  <c r="AI320" s="1"/>
  <c r="AH322"/>
  <c r="AI322" s="1"/>
  <c r="AH318"/>
  <c r="AH319"/>
  <c r="AI319" s="1"/>
  <c r="AH326"/>
  <c r="AI326" s="1"/>
  <c r="AH324"/>
  <c r="AI324" s="1"/>
  <c r="AH321"/>
  <c r="AI321" s="1"/>
  <c r="AH323"/>
  <c r="AI323" s="1"/>
  <c r="AH325"/>
  <c r="AI325" s="1"/>
  <c r="O231" i="92"/>
  <c r="E231"/>
  <c r="D232"/>
  <c r="O267" i="56"/>
  <c r="O269" s="1"/>
  <c r="O268"/>
  <c r="BC172" i="90"/>
  <c r="E197"/>
  <c r="AT180"/>
  <c r="AT184"/>
  <c r="AT183"/>
  <c r="AT187"/>
  <c r="AT186"/>
  <c r="BF174" i="79"/>
  <c r="BE177" s="1"/>
  <c r="BF173"/>
  <c r="BE176" s="1"/>
  <c r="AO181" i="76"/>
  <c r="AO185"/>
  <c r="AX172"/>
  <c r="AO183"/>
  <c r="AO188"/>
  <c r="AO187"/>
  <c r="E195"/>
  <c r="AO180"/>
  <c r="AO184"/>
  <c r="AO182"/>
  <c r="AO186"/>
  <c r="AE185"/>
  <c r="AF185" s="1"/>
  <c r="AE182"/>
  <c r="AF182" s="1"/>
  <c r="AE188"/>
  <c r="AF188" s="1"/>
  <c r="AE183"/>
  <c r="AF183" s="1"/>
  <c r="AE184"/>
  <c r="AF184" s="1"/>
  <c r="AE187"/>
  <c r="AF187" s="1"/>
  <c r="AE186"/>
  <c r="AF186" s="1"/>
  <c r="AE181"/>
  <c r="AF181" s="1"/>
  <c r="AE180"/>
  <c r="G183" i="56"/>
  <c r="E52" s="1"/>
  <c r="G182"/>
  <c r="E51" s="1"/>
  <c r="R230" i="57"/>
  <c r="O225" s="1"/>
  <c r="H237" s="1"/>
  <c r="Q213"/>
  <c r="O224" s="1"/>
  <c r="G237" s="1"/>
  <c r="AS181" i="53"/>
  <c r="AT181" s="1"/>
  <c r="AS188"/>
  <c r="AT188" s="1"/>
  <c r="AS185"/>
  <c r="AT185" s="1"/>
  <c r="AS182"/>
  <c r="AT182" s="1"/>
  <c r="AS183"/>
  <c r="AT183" s="1"/>
  <c r="AS180"/>
  <c r="AT180" s="1"/>
  <c r="AS186"/>
  <c r="AT186" s="1"/>
  <c r="AS187"/>
  <c r="AT187" s="1"/>
  <c r="AS184"/>
  <c r="AT184" s="1"/>
  <c r="AS179"/>
  <c r="M320"/>
  <c r="M326"/>
  <c r="M322"/>
  <c r="M318"/>
  <c r="M321"/>
  <c r="M325"/>
  <c r="M324"/>
  <c r="E329"/>
  <c r="M317"/>
  <c r="M323"/>
  <c r="M319"/>
  <c r="AL167"/>
  <c r="AJ179" s="1"/>
  <c r="F194" s="1"/>
  <c r="AM179"/>
  <c r="AJ180" s="1"/>
  <c r="G194" s="1"/>
  <c r="AV189" i="40"/>
  <c r="AV192"/>
  <c r="BE178"/>
  <c r="AV176"/>
  <c r="AV186"/>
  <c r="E202"/>
  <c r="AV175"/>
  <c r="AV185"/>
  <c r="AV180"/>
  <c r="AV179"/>
  <c r="AV182"/>
  <c r="AV177"/>
  <c r="AV193"/>
  <c r="AV190"/>
  <c r="AV191"/>
  <c r="AV183"/>
  <c r="AV187"/>
  <c r="AV188"/>
  <c r="AV178"/>
  <c r="AV181"/>
  <c r="AV194"/>
  <c r="AV184"/>
  <c r="AV174"/>
  <c r="T283" i="50"/>
  <c r="Z283" s="1"/>
  <c r="AF283" s="1"/>
  <c r="AL283" s="1"/>
  <c r="AR283" s="1"/>
  <c r="AX283" s="1"/>
  <c r="BD283" s="1"/>
  <c r="BJ283" s="1"/>
  <c r="N330"/>
  <c r="T330" s="1"/>
  <c r="Z330" s="1"/>
  <c r="AF330" s="1"/>
  <c r="AL330" s="1"/>
  <c r="AR330" s="1"/>
  <c r="AX330" s="1"/>
  <c r="BD330" s="1"/>
  <c r="BJ330" s="1"/>
  <c r="O310"/>
  <c r="O264"/>
  <c r="AE230"/>
  <c r="AF230" s="1"/>
  <c r="AE229"/>
  <c r="AF229" s="1"/>
  <c r="AE231"/>
  <c r="AF231" s="1"/>
  <c r="AE217"/>
  <c r="AF217" s="1"/>
  <c r="AE225"/>
  <c r="AF225" s="1"/>
  <c r="AE221"/>
  <c r="AF221" s="1"/>
  <c r="AE216"/>
  <c r="AF216" s="1"/>
  <c r="AE218"/>
  <c r="AF218" s="1"/>
  <c r="AE219"/>
  <c r="AF219" s="1"/>
  <c r="AE220"/>
  <c r="AF220" s="1"/>
  <c r="AE228"/>
  <c r="AF228" s="1"/>
  <c r="AE214"/>
  <c r="AE223"/>
  <c r="AF223" s="1"/>
  <c r="AE226"/>
  <c r="AF226" s="1"/>
  <c r="AE232"/>
  <c r="AF232" s="1"/>
  <c r="AE233"/>
  <c r="AF233" s="1"/>
  <c r="AE222"/>
  <c r="AF222" s="1"/>
  <c r="AE224"/>
  <c r="AF224" s="1"/>
  <c r="AE227"/>
  <c r="AF227" s="1"/>
  <c r="AE215"/>
  <c r="AF215" s="1"/>
  <c r="E335" i="90"/>
  <c r="AV309"/>
  <c r="M278" i="54"/>
  <c r="E283"/>
  <c r="M277"/>
  <c r="M279"/>
  <c r="M280"/>
  <c r="M276"/>
  <c r="C115" i="79"/>
  <c r="B114"/>
  <c r="I114"/>
  <c r="C42" s="1"/>
  <c r="F21" i="57"/>
  <c r="J231"/>
  <c r="K231"/>
  <c r="A230" i="92"/>
  <c r="A276" s="1"/>
  <c r="A322" s="1"/>
  <c r="A184"/>
  <c r="E198" i="94"/>
  <c r="BJ172"/>
  <c r="AW174" i="64"/>
  <c r="AV177" s="1"/>
  <c r="AW173"/>
  <c r="AV176" s="1"/>
  <c r="C315" i="50"/>
  <c r="C106" i="83"/>
  <c r="I105"/>
  <c r="C33" s="1"/>
  <c r="B105"/>
  <c r="E196" i="54"/>
  <c r="AV184"/>
  <c r="BE172"/>
  <c r="AV186"/>
  <c r="AV187"/>
  <c r="AV185"/>
  <c r="AV188"/>
  <c r="AR173"/>
  <c r="AQ176" s="1"/>
  <c r="AR174"/>
  <c r="AQ177" s="1"/>
  <c r="AL179" i="40"/>
  <c r="AM179" s="1"/>
  <c r="AL181"/>
  <c r="AM181" s="1"/>
  <c r="AL176"/>
  <c r="AM176" s="1"/>
  <c r="AL188"/>
  <c r="AM188" s="1"/>
  <c r="AL191"/>
  <c r="AM191" s="1"/>
  <c r="AL177"/>
  <c r="AM177" s="1"/>
  <c r="AL182"/>
  <c r="AM182" s="1"/>
  <c r="AL184"/>
  <c r="AM184" s="1"/>
  <c r="AL194"/>
  <c r="AM194" s="1"/>
  <c r="AL185"/>
  <c r="AM185" s="1"/>
  <c r="AL174"/>
  <c r="AL193"/>
  <c r="AM193" s="1"/>
  <c r="AL192"/>
  <c r="AM192" s="1"/>
  <c r="AL189"/>
  <c r="AM189" s="1"/>
  <c r="AL178"/>
  <c r="AM178" s="1"/>
  <c r="AL187"/>
  <c r="AM187" s="1"/>
  <c r="AL190"/>
  <c r="AM190" s="1"/>
  <c r="AL180"/>
  <c r="AM180" s="1"/>
  <c r="AL183"/>
  <c r="AM183" s="1"/>
  <c r="AL175"/>
  <c r="AM175" s="1"/>
  <c r="AL186"/>
  <c r="AM186" s="1"/>
  <c r="I200" i="50"/>
  <c r="E36" s="1"/>
  <c r="I172"/>
  <c r="I182"/>
  <c r="I184"/>
  <c r="I194"/>
  <c r="E30" s="1"/>
  <c r="I178"/>
  <c r="I193"/>
  <c r="E29" s="1"/>
  <c r="B200"/>
  <c r="B199"/>
  <c r="I209"/>
  <c r="E45" s="1"/>
  <c r="I201"/>
  <c r="E37" s="1"/>
  <c r="B208"/>
  <c r="I206"/>
  <c r="E42" s="1"/>
  <c r="I192"/>
  <c r="E28" s="1"/>
  <c r="I207"/>
  <c r="E43" s="1"/>
  <c r="B190"/>
  <c r="B196"/>
  <c r="Q181"/>
  <c r="R181" s="1"/>
  <c r="Q180"/>
  <c r="R180" s="1"/>
  <c r="Q173"/>
  <c r="R173" s="1"/>
  <c r="Q187"/>
  <c r="R187" s="1"/>
  <c r="Q174"/>
  <c r="R174" s="1"/>
  <c r="AL235" i="40"/>
  <c r="AM235" s="1"/>
  <c r="AL231"/>
  <c r="AM231" s="1"/>
  <c r="AL239"/>
  <c r="AM239" s="1"/>
  <c r="AL223"/>
  <c r="AM223" s="1"/>
  <c r="AL227"/>
  <c r="AM227" s="1"/>
  <c r="AE175" i="50"/>
  <c r="AF175" s="1"/>
  <c r="AE181"/>
  <c r="AF181" s="1"/>
  <c r="AE168"/>
  <c r="AE173"/>
  <c r="AF173" s="1"/>
  <c r="AE171"/>
  <c r="AF171" s="1"/>
  <c r="AE221" i="40"/>
  <c r="AC232" s="1"/>
  <c r="G247" s="1"/>
  <c r="AF222"/>
  <c r="AC233" s="1"/>
  <c r="H247" s="1"/>
  <c r="J187" i="53"/>
  <c r="K187"/>
  <c r="E23"/>
  <c r="K186"/>
  <c r="E22"/>
  <c r="J186"/>
  <c r="AE187" i="56"/>
  <c r="AF187" s="1"/>
  <c r="AE185"/>
  <c r="AF185" s="1"/>
  <c r="AE182"/>
  <c r="AF182" s="1"/>
  <c r="AE188"/>
  <c r="AF188" s="1"/>
  <c r="AE179"/>
  <c r="AE186"/>
  <c r="AF186" s="1"/>
  <c r="AE184"/>
  <c r="AF184" s="1"/>
  <c r="AE183"/>
  <c r="AF183" s="1"/>
  <c r="AE181"/>
  <c r="AF181" s="1"/>
  <c r="AE180"/>
  <c r="AF180" s="1"/>
  <c r="J277"/>
  <c r="G21"/>
  <c r="K277"/>
  <c r="G17"/>
  <c r="K273"/>
  <c r="J273"/>
  <c r="C103" i="57"/>
  <c r="I102"/>
  <c r="C30" s="1"/>
  <c r="B102"/>
  <c r="F11" i="40"/>
  <c r="K229"/>
  <c r="J229"/>
  <c r="F21"/>
  <c r="J239"/>
  <c r="K239"/>
  <c r="F24"/>
  <c r="J242"/>
  <c r="K242"/>
  <c r="F13"/>
  <c r="J231"/>
  <c r="K231"/>
  <c r="F12"/>
  <c r="K230"/>
  <c r="J230"/>
  <c r="J240"/>
  <c r="K240"/>
  <c r="F22"/>
  <c r="AS233" i="54"/>
  <c r="AT233" s="1"/>
  <c r="AS232"/>
  <c r="AT232" s="1"/>
  <c r="AS231"/>
  <c r="AT231" s="1"/>
  <c r="AS234"/>
  <c r="AT234" s="1"/>
  <c r="AS230"/>
  <c r="AL233"/>
  <c r="AM233" s="1"/>
  <c r="AL231"/>
  <c r="AM231" s="1"/>
  <c r="AL230"/>
  <c r="AL234"/>
  <c r="AM234" s="1"/>
  <c r="AL232"/>
  <c r="AM232" s="1"/>
  <c r="BN231"/>
  <c r="BO231" s="1"/>
  <c r="BN230"/>
  <c r="BN234"/>
  <c r="BO234" s="1"/>
  <c r="BN232"/>
  <c r="BO232" s="1"/>
  <c r="BN233"/>
  <c r="BO233" s="1"/>
  <c r="Q232"/>
  <c r="R232" s="1"/>
  <c r="Q234"/>
  <c r="R234" s="1"/>
  <c r="Q230"/>
  <c r="Q231"/>
  <c r="R231" s="1"/>
  <c r="Q233"/>
  <c r="R233" s="1"/>
  <c r="AJ220" i="53"/>
  <c r="AJ221" s="1"/>
  <c r="AJ219"/>
  <c r="F241"/>
  <c r="AO234"/>
  <c r="AO232"/>
  <c r="AO228"/>
  <c r="AO230"/>
  <c r="AX218"/>
  <c r="AO231"/>
  <c r="AO229"/>
  <c r="AO233"/>
  <c r="AO227"/>
  <c r="AO226"/>
  <c r="AO225"/>
  <c r="AE187" i="77"/>
  <c r="AF187" s="1"/>
  <c r="AE186"/>
  <c r="AF186" s="1"/>
  <c r="AE188"/>
  <c r="AF188" s="1"/>
  <c r="AE182"/>
  <c r="AF182" s="1"/>
  <c r="AE180"/>
  <c r="AF180" s="1"/>
  <c r="AE184"/>
  <c r="AF184" s="1"/>
  <c r="AE185"/>
  <c r="AF185" s="1"/>
  <c r="AE183"/>
  <c r="AF183" s="1"/>
  <c r="AE179"/>
  <c r="AE181"/>
  <c r="AF181" s="1"/>
  <c r="AY174" i="53"/>
  <c r="AX177" s="1"/>
  <c r="AY173"/>
  <c r="AX176" s="1"/>
  <c r="E24" i="40"/>
  <c r="K194"/>
  <c r="J194"/>
  <c r="K176"/>
  <c r="J176"/>
  <c r="E6"/>
  <c r="J180"/>
  <c r="E10"/>
  <c r="K180"/>
  <c r="F312" i="57"/>
  <c r="F315" s="1"/>
  <c r="F311"/>
  <c r="F314" s="1"/>
  <c r="S277"/>
  <c r="S276"/>
  <c r="E284"/>
  <c r="S279"/>
  <c r="AA263"/>
  <c r="S278"/>
  <c r="S280"/>
  <c r="D20" i="50"/>
  <c r="K138"/>
  <c r="J138"/>
  <c r="D15"/>
  <c r="J133"/>
  <c r="K133"/>
  <c r="J126"/>
  <c r="K126"/>
  <c r="D8"/>
  <c r="D21"/>
  <c r="J139"/>
  <c r="K139"/>
  <c r="D14"/>
  <c r="K132"/>
  <c r="J132"/>
  <c r="X226"/>
  <c r="Y226" s="1"/>
  <c r="X224"/>
  <c r="Y224" s="1"/>
  <c r="X230"/>
  <c r="Y230" s="1"/>
  <c r="X223"/>
  <c r="Y223" s="1"/>
  <c r="X218"/>
  <c r="Y218" s="1"/>
  <c r="X233"/>
  <c r="Y233" s="1"/>
  <c r="X231"/>
  <c r="Y231" s="1"/>
  <c r="X216"/>
  <c r="Y216" s="1"/>
  <c r="X217"/>
  <c r="Y217" s="1"/>
  <c r="X232"/>
  <c r="Y232" s="1"/>
  <c r="X227"/>
  <c r="Y227" s="1"/>
  <c r="X214"/>
  <c r="X228"/>
  <c r="Y228" s="1"/>
  <c r="X222"/>
  <c r="Y222" s="1"/>
  <c r="X225"/>
  <c r="Y225" s="1"/>
  <c r="X221"/>
  <c r="Y221" s="1"/>
  <c r="X220"/>
  <c r="Y220" s="1"/>
  <c r="X219"/>
  <c r="Y219" s="1"/>
  <c r="X229"/>
  <c r="Y229" s="1"/>
  <c r="X215"/>
  <c r="Y215" s="1"/>
  <c r="E284" i="54"/>
  <c r="S279"/>
  <c r="S280"/>
  <c r="S278"/>
  <c r="S276"/>
  <c r="S277"/>
  <c r="AA263"/>
  <c r="BX233" i="79"/>
  <c r="BX232"/>
  <c r="CG218"/>
  <c r="BX231"/>
  <c r="F246"/>
  <c r="BX234"/>
  <c r="BG167" i="84"/>
  <c r="BE179" s="1"/>
  <c r="F197" s="1"/>
  <c r="BH179"/>
  <c r="BE180" s="1"/>
  <c r="G197" s="1"/>
  <c r="X167" i="56"/>
  <c r="V179" s="1"/>
  <c r="F192" s="1"/>
  <c r="Y179"/>
  <c r="V180" s="1"/>
  <c r="G192" s="1"/>
  <c r="F324" i="40"/>
  <c r="F327" s="1"/>
  <c r="F323"/>
  <c r="F326" s="1"/>
  <c r="I324" i="56"/>
  <c r="I325"/>
  <c r="B331"/>
  <c r="I323"/>
  <c r="B343"/>
  <c r="B342"/>
  <c r="I332"/>
  <c r="H30" s="1"/>
  <c r="I340"/>
  <c r="H38" s="1"/>
  <c r="I348"/>
  <c r="H46" s="1"/>
  <c r="B332"/>
  <c r="I318"/>
  <c r="B328"/>
  <c r="I334"/>
  <c r="H32" s="1"/>
  <c r="I342"/>
  <c r="H40" s="1"/>
  <c r="I317"/>
  <c r="B340"/>
  <c r="I322"/>
  <c r="I333"/>
  <c r="H31" s="1"/>
  <c r="I341"/>
  <c r="H39" s="1"/>
  <c r="B327"/>
  <c r="B345"/>
  <c r="B339"/>
  <c r="B338"/>
  <c r="I327"/>
  <c r="H25" s="1"/>
  <c r="I335"/>
  <c r="H33" s="1"/>
  <c r="I343"/>
  <c r="H41" s="1"/>
  <c r="B337"/>
  <c r="B334"/>
  <c r="B347"/>
  <c r="B346"/>
  <c r="B329"/>
  <c r="I328"/>
  <c r="H26" s="1"/>
  <c r="I336"/>
  <c r="H34" s="1"/>
  <c r="I344"/>
  <c r="H42" s="1"/>
  <c r="I321"/>
  <c r="B341"/>
  <c r="I319"/>
  <c r="B335"/>
  <c r="I330"/>
  <c r="H28" s="1"/>
  <c r="I338"/>
  <c r="H36" s="1"/>
  <c r="I346"/>
  <c r="H44" s="1"/>
  <c r="B333"/>
  <c r="B330"/>
  <c r="I329"/>
  <c r="H27" s="1"/>
  <c r="I337"/>
  <c r="H35" s="1"/>
  <c r="I345"/>
  <c r="H43" s="1"/>
  <c r="B336"/>
  <c r="I320"/>
  <c r="B348"/>
  <c r="I326"/>
  <c r="I331"/>
  <c r="H29" s="1"/>
  <c r="I339"/>
  <c r="H37" s="1"/>
  <c r="I347"/>
  <c r="H45" s="1"/>
  <c r="B344"/>
  <c r="AS167" i="74"/>
  <c r="AQ179" s="1"/>
  <c r="F195" s="1"/>
  <c r="AT179"/>
  <c r="AQ180" s="1"/>
  <c r="G195" s="1"/>
  <c r="AS213" i="56"/>
  <c r="AQ224" s="1"/>
  <c r="G241" s="1"/>
  <c r="AT225"/>
  <c r="AQ225" s="1"/>
  <c r="H241" s="1"/>
  <c r="S324" i="53"/>
  <c r="S323"/>
  <c r="S318"/>
  <c r="S320"/>
  <c r="S325"/>
  <c r="S322"/>
  <c r="AA309"/>
  <c r="S319"/>
  <c r="S321"/>
  <c r="S317"/>
  <c r="S326"/>
  <c r="E330"/>
  <c r="CJ184" i="57"/>
  <c r="CG180" s="1"/>
  <c r="G201" s="1"/>
  <c r="CI167"/>
  <c r="CG179" s="1"/>
  <c r="F201" s="1"/>
  <c r="BF173" i="74"/>
  <c r="BE176" s="1"/>
  <c r="BF174"/>
  <c r="BE177" s="1"/>
  <c r="E231" i="91"/>
  <c r="O231"/>
  <c r="D232"/>
  <c r="F243" i="90"/>
  <c r="BC218"/>
  <c r="AT230"/>
  <c r="AT226"/>
  <c r="AT233"/>
  <c r="AT229"/>
  <c r="AT232"/>
  <c r="Q221" i="40"/>
  <c r="O232" s="1"/>
  <c r="G245" s="1"/>
  <c r="R222"/>
  <c r="O233" s="1"/>
  <c r="H245" s="1"/>
  <c r="E23" i="57"/>
  <c r="I23" s="1"/>
  <c r="J187"/>
  <c r="K187"/>
  <c r="E24"/>
  <c r="I24" s="1"/>
  <c r="J188"/>
  <c r="K188"/>
  <c r="A235"/>
  <c r="A281" s="1"/>
  <c r="A327" s="1"/>
  <c r="A189"/>
  <c r="BJ230" i="76"/>
  <c r="BS218"/>
  <c r="BJ234"/>
  <c r="BJ229"/>
  <c r="BJ228"/>
  <c r="BJ233"/>
  <c r="BJ227"/>
  <c r="BJ231"/>
  <c r="BJ232"/>
  <c r="BJ226"/>
  <c r="AL187" i="54"/>
  <c r="AM187" s="1"/>
  <c r="AL188"/>
  <c r="AM188" s="1"/>
  <c r="AL184"/>
  <c r="AL186"/>
  <c r="AM186" s="1"/>
  <c r="AL185"/>
  <c r="AM185" s="1"/>
  <c r="X213" i="57"/>
  <c r="V224" s="1"/>
  <c r="G238" s="1"/>
  <c r="Y230"/>
  <c r="V225" s="1"/>
  <c r="H238" s="1"/>
  <c r="BE219" i="74"/>
  <c r="BE220"/>
  <c r="BE221" s="1"/>
  <c r="AS183" i="81"/>
  <c r="AT183" s="1"/>
  <c r="AS185"/>
  <c r="AT185" s="1"/>
  <c r="AS188"/>
  <c r="AT188" s="1"/>
  <c r="AS184"/>
  <c r="AT184" s="1"/>
  <c r="AS187"/>
  <c r="AT187" s="1"/>
  <c r="AS186"/>
  <c r="AT186" s="1"/>
  <c r="AS182"/>
  <c r="AT182" s="1"/>
  <c r="AS180"/>
  <c r="AT180" s="1"/>
  <c r="AS179"/>
  <c r="AS181"/>
  <c r="AT181" s="1"/>
  <c r="A85" i="40"/>
  <c r="A132"/>
  <c r="A186" i="91"/>
  <c r="A232"/>
  <c r="A278" s="1"/>
  <c r="A324" s="1"/>
  <c r="X167" i="77"/>
  <c r="V179" s="1"/>
  <c r="F192" s="1"/>
  <c r="Y179"/>
  <c r="V180" s="1"/>
  <c r="G192" s="1"/>
  <c r="AL215" i="50"/>
  <c r="AM215" s="1"/>
  <c r="AL226"/>
  <c r="AM226" s="1"/>
  <c r="AL220"/>
  <c r="AM220" s="1"/>
  <c r="AL221"/>
  <c r="AM221" s="1"/>
  <c r="AL217"/>
  <c r="AM217" s="1"/>
  <c r="AL219"/>
  <c r="AM219" s="1"/>
  <c r="AL231"/>
  <c r="AM231" s="1"/>
  <c r="AL228"/>
  <c r="AM228" s="1"/>
  <c r="AL216"/>
  <c r="AM216" s="1"/>
  <c r="AL214"/>
  <c r="AL227"/>
  <c r="AM227" s="1"/>
  <c r="AL230"/>
  <c r="AM230" s="1"/>
  <c r="AL218"/>
  <c r="AM218" s="1"/>
  <c r="AL229"/>
  <c r="AM229" s="1"/>
  <c r="AL223"/>
  <c r="AM223" s="1"/>
  <c r="AL222"/>
  <c r="AM222" s="1"/>
  <c r="AL224"/>
  <c r="AM224" s="1"/>
  <c r="AL225"/>
  <c r="AM225" s="1"/>
  <c r="AL232"/>
  <c r="AM232" s="1"/>
  <c r="AL233"/>
  <c r="AM233" s="1"/>
  <c r="X173" i="40"/>
  <c r="V185" s="1"/>
  <c r="F198" s="1"/>
  <c r="Y174"/>
  <c r="V186" s="1"/>
  <c r="G198" s="1"/>
  <c r="M278" i="94"/>
  <c r="D279"/>
  <c r="G181" i="56"/>
  <c r="E50" s="1"/>
  <c r="G180"/>
  <c r="E49" s="1"/>
  <c r="BU182" i="50"/>
  <c r="BV182" s="1"/>
  <c r="BU174"/>
  <c r="BV174" s="1"/>
  <c r="BU181"/>
  <c r="BV181" s="1"/>
  <c r="BU187"/>
  <c r="BV187" s="1"/>
  <c r="BU168"/>
  <c r="BU170"/>
  <c r="BV170" s="1"/>
  <c r="BU175"/>
  <c r="BV175" s="1"/>
  <c r="BU183"/>
  <c r="BV183" s="1"/>
  <c r="BU185"/>
  <c r="BV185" s="1"/>
  <c r="BU178"/>
  <c r="BV178" s="1"/>
  <c r="BU169"/>
  <c r="BV169" s="1"/>
  <c r="BU184"/>
  <c r="BV184" s="1"/>
  <c r="BU171"/>
  <c r="BV171" s="1"/>
  <c r="BU179"/>
  <c r="BV179" s="1"/>
  <c r="BU176"/>
  <c r="BV176" s="1"/>
  <c r="BU177"/>
  <c r="BV177" s="1"/>
  <c r="BU173"/>
  <c r="BV173" s="1"/>
  <c r="BU180"/>
  <c r="BV180" s="1"/>
  <c r="BU186"/>
  <c r="BV186" s="1"/>
  <c r="BU172"/>
  <c r="BV172" s="1"/>
  <c r="H228" i="56"/>
  <c r="F52" s="1"/>
  <c r="H227"/>
  <c r="F51" s="1"/>
  <c r="AV309" i="91"/>
  <c r="E335"/>
  <c r="I53" i="88"/>
  <c r="I65" i="97" s="1"/>
  <c r="CP167" i="57"/>
  <c r="CN179" s="1"/>
  <c r="F202" s="1"/>
  <c r="CQ184"/>
  <c r="CN180" s="1"/>
  <c r="G202" s="1"/>
  <c r="C318" i="50"/>
  <c r="C307"/>
  <c r="G275" i="76"/>
  <c r="G52" s="1"/>
  <c r="G274"/>
  <c r="G51" s="1"/>
  <c r="AV220" i="64"/>
  <c r="AV221" s="1"/>
  <c r="AV219"/>
  <c r="F244"/>
  <c r="BA226"/>
  <c r="BJ218"/>
  <c r="BA232"/>
  <c r="BA229"/>
  <c r="BA231"/>
  <c r="BA227"/>
  <c r="BA234"/>
  <c r="BA228"/>
  <c r="BA230"/>
  <c r="BA225"/>
  <c r="BA233"/>
  <c r="AX218" i="57"/>
  <c r="AO230"/>
  <c r="AO234"/>
  <c r="F241"/>
  <c r="AO233"/>
  <c r="AO232"/>
  <c r="AO231"/>
  <c r="J232"/>
  <c r="K232"/>
  <c r="F22"/>
  <c r="A94" i="92"/>
  <c r="A139"/>
  <c r="BQ181" i="86"/>
  <c r="BQ180"/>
  <c r="BQ184"/>
  <c r="E199"/>
  <c r="BQ183"/>
  <c r="BQ179"/>
  <c r="BQ186"/>
  <c r="BQ187"/>
  <c r="BZ172"/>
  <c r="BQ182"/>
  <c r="BQ185"/>
  <c r="BQ188"/>
  <c r="M280" i="40"/>
  <c r="M277"/>
  <c r="M289"/>
  <c r="M276"/>
  <c r="M275"/>
  <c r="M282"/>
  <c r="M284"/>
  <c r="M278"/>
  <c r="M272"/>
  <c r="M285"/>
  <c r="E293"/>
  <c r="M279"/>
  <c r="M287"/>
  <c r="M288"/>
  <c r="M286"/>
  <c r="M271"/>
  <c r="M274"/>
  <c r="M290"/>
  <c r="M281"/>
  <c r="M283"/>
  <c r="M270"/>
  <c r="M273"/>
  <c r="BA185" i="64"/>
  <c r="E198"/>
  <c r="BA183"/>
  <c r="BA188"/>
  <c r="BJ172"/>
  <c r="BA182"/>
  <c r="BA184"/>
  <c r="BA187"/>
  <c r="BA180"/>
  <c r="BA186"/>
  <c r="BA181"/>
  <c r="BA179"/>
  <c r="AT329"/>
  <c r="AZ282"/>
  <c r="AZ329" s="1"/>
  <c r="AZ167" i="50"/>
  <c r="AX180" s="1"/>
  <c r="F197" s="1"/>
  <c r="BA168"/>
  <c r="AX181" s="1"/>
  <c r="G197" s="1"/>
  <c r="G139" i="40"/>
  <c r="D53" s="1"/>
  <c r="G138"/>
  <c r="D52" s="1"/>
  <c r="AT231" i="90"/>
  <c r="B192" i="50"/>
  <c r="I179"/>
  <c r="B195"/>
  <c r="B198"/>
  <c r="I199"/>
  <c r="E35" s="1"/>
  <c r="I203"/>
  <c r="E39" s="1"/>
  <c r="I204"/>
  <c r="E40" s="1"/>
  <c r="I186"/>
  <c r="B210"/>
  <c r="I191"/>
  <c r="E27" s="1"/>
  <c r="I188"/>
  <c r="E24" s="1"/>
  <c r="B203"/>
  <c r="I189"/>
  <c r="E25" s="1"/>
  <c r="I198"/>
  <c r="E34" s="1"/>
  <c r="B202"/>
  <c r="I175"/>
  <c r="I183"/>
  <c r="Q186"/>
  <c r="R186" s="1"/>
  <c r="Q169"/>
  <c r="R169" s="1"/>
  <c r="Q176"/>
  <c r="R176" s="1"/>
  <c r="Q175"/>
  <c r="R175" s="1"/>
  <c r="Q182"/>
  <c r="R182" s="1"/>
  <c r="AL228" i="40"/>
  <c r="AM228" s="1"/>
  <c r="AL230"/>
  <c r="AM230" s="1"/>
  <c r="AL232"/>
  <c r="AM232" s="1"/>
  <c r="AL233"/>
  <c r="AM233" s="1"/>
  <c r="AL236"/>
  <c r="AM236" s="1"/>
  <c r="AE183" i="50"/>
  <c r="AF183" s="1"/>
  <c r="AE170"/>
  <c r="AF170" s="1"/>
  <c r="AE174"/>
  <c r="AF174" s="1"/>
  <c r="AE180"/>
  <c r="AF180" s="1"/>
  <c r="AE185"/>
  <c r="AF185" s="1"/>
  <c r="BG181" i="81"/>
  <c r="BH181" s="1"/>
  <c r="BG179"/>
  <c r="BG182"/>
  <c r="BH182" s="1"/>
  <c r="BG188"/>
  <c r="BH188" s="1"/>
  <c r="BG187"/>
  <c r="BH187" s="1"/>
  <c r="BG184"/>
  <c r="BH184" s="1"/>
  <c r="BG183"/>
  <c r="BH183" s="1"/>
  <c r="BG185"/>
  <c r="BH185" s="1"/>
  <c r="BG180"/>
  <c r="BH180" s="1"/>
  <c r="BG186"/>
  <c r="BH186" s="1"/>
  <c r="AQ329" i="53"/>
  <c r="AW282"/>
  <c r="D188" i="94"/>
  <c r="O187"/>
  <c r="E19" i="53"/>
  <c r="J183"/>
  <c r="K183"/>
  <c r="K185"/>
  <c r="J185"/>
  <c r="E21"/>
  <c r="J180"/>
  <c r="E16"/>
  <c r="K180"/>
  <c r="K272" i="56"/>
  <c r="G16"/>
  <c r="J272"/>
  <c r="G24"/>
  <c r="K280"/>
  <c r="J280"/>
  <c r="F18" i="40"/>
  <c r="J236"/>
  <c r="K236"/>
  <c r="F14"/>
  <c r="K232"/>
  <c r="J232"/>
  <c r="J237"/>
  <c r="K237"/>
  <c r="F19"/>
  <c r="CB233" i="54"/>
  <c r="CC233" s="1"/>
  <c r="CB232"/>
  <c r="CC232" s="1"/>
  <c r="CB230"/>
  <c r="CB231"/>
  <c r="CC231" s="1"/>
  <c r="CB234"/>
  <c r="CC234" s="1"/>
  <c r="AE231"/>
  <c r="AF231" s="1"/>
  <c r="AE232"/>
  <c r="AF232" s="1"/>
  <c r="AE230"/>
  <c r="AE234"/>
  <c r="AF234" s="1"/>
  <c r="AE233"/>
  <c r="AF233" s="1"/>
  <c r="X233"/>
  <c r="Y233" s="1"/>
  <c r="X232"/>
  <c r="Y232" s="1"/>
  <c r="X234"/>
  <c r="Y234" s="1"/>
  <c r="X231"/>
  <c r="Y231" s="1"/>
  <c r="X230"/>
  <c r="AK173" i="77"/>
  <c r="AJ176" s="1"/>
  <c r="AK174"/>
  <c r="AJ177" s="1"/>
  <c r="AX172"/>
  <c r="E195"/>
  <c r="AO183"/>
  <c r="AO184"/>
  <c r="AO182"/>
  <c r="AO186"/>
  <c r="AO185"/>
  <c r="AO187"/>
  <c r="AO179"/>
  <c r="AO188"/>
  <c r="AO181"/>
  <c r="AO180"/>
  <c r="D323" i="90"/>
  <c r="M322"/>
  <c r="E20" i="40"/>
  <c r="J190"/>
  <c r="K190"/>
  <c r="E7"/>
  <c r="J177"/>
  <c r="K177"/>
  <c r="E18"/>
  <c r="J188"/>
  <c r="K188"/>
  <c r="J179"/>
  <c r="K179"/>
  <c r="E9"/>
  <c r="E17"/>
  <c r="J187"/>
  <c r="K187"/>
  <c r="AF179" i="78"/>
  <c r="AC180" s="1"/>
  <c r="G193" s="1"/>
  <c r="AE167"/>
  <c r="AC179" s="1"/>
  <c r="F193" s="1"/>
  <c r="BN185" i="84"/>
  <c r="BO185" s="1"/>
  <c r="BN187"/>
  <c r="BO187" s="1"/>
  <c r="BN183"/>
  <c r="BO183" s="1"/>
  <c r="BN182"/>
  <c r="BO182" s="1"/>
  <c r="BN184"/>
  <c r="BO184" s="1"/>
  <c r="BN180"/>
  <c r="BO180" s="1"/>
  <c r="BN181"/>
  <c r="BO181" s="1"/>
  <c r="BN188"/>
  <c r="BO188" s="1"/>
  <c r="BN179"/>
  <c r="BN186"/>
  <c r="BO186" s="1"/>
  <c r="S325" i="57"/>
  <c r="E330"/>
  <c r="AA309"/>
  <c r="S326"/>
  <c r="S322"/>
  <c r="S323"/>
  <c r="S324"/>
  <c r="J124" i="50"/>
  <c r="D6"/>
  <c r="K124"/>
  <c r="D16"/>
  <c r="J134"/>
  <c r="K134"/>
  <c r="D18"/>
  <c r="K136"/>
  <c r="J136"/>
  <c r="I121"/>
  <c r="G133" s="1"/>
  <c r="D48" s="1"/>
  <c r="J122"/>
  <c r="D4"/>
  <c r="K122"/>
  <c r="K130"/>
  <c r="D12"/>
  <c r="J130"/>
  <c r="D19"/>
  <c r="J137"/>
  <c r="K137"/>
  <c r="AS219"/>
  <c r="AT219" s="1"/>
  <c r="AS216"/>
  <c r="AT216" s="1"/>
  <c r="AS226"/>
  <c r="AT226" s="1"/>
  <c r="AS224"/>
  <c r="AT224" s="1"/>
  <c r="AS215"/>
  <c r="AT215" s="1"/>
  <c r="AS230"/>
  <c r="AT230" s="1"/>
  <c r="AS233"/>
  <c r="AT233" s="1"/>
  <c r="AS225"/>
  <c r="AT225" s="1"/>
  <c r="AS214"/>
  <c r="AS229"/>
  <c r="AT229" s="1"/>
  <c r="AS231"/>
  <c r="AT231" s="1"/>
  <c r="AS227"/>
  <c r="AT227" s="1"/>
  <c r="AS220"/>
  <c r="AT220" s="1"/>
  <c r="AS217"/>
  <c r="AT217" s="1"/>
  <c r="AS232"/>
  <c r="AT232" s="1"/>
  <c r="AS228"/>
  <c r="AT228" s="1"/>
  <c r="AS221"/>
  <c r="AT221" s="1"/>
  <c r="AS222"/>
  <c r="AT222" s="1"/>
  <c r="AS223"/>
  <c r="AT223" s="1"/>
  <c r="AS218"/>
  <c r="AT218" s="1"/>
  <c r="E231" i="90"/>
  <c r="D232"/>
  <c r="O231"/>
  <c r="P231" s="1"/>
  <c r="S322" i="54"/>
  <c r="S324"/>
  <c r="S323"/>
  <c r="S325"/>
  <c r="E330"/>
  <c r="S326"/>
  <c r="AA309"/>
  <c r="C321" i="50"/>
  <c r="I279" i="53"/>
  <c r="B283"/>
  <c r="I277"/>
  <c r="I274"/>
  <c r="B284"/>
  <c r="I280"/>
  <c r="I271"/>
  <c r="I278"/>
  <c r="B285"/>
  <c r="B300"/>
  <c r="B291"/>
  <c r="B296"/>
  <c r="I287"/>
  <c r="G31" s="1"/>
  <c r="I295"/>
  <c r="G39" s="1"/>
  <c r="B293"/>
  <c r="I286"/>
  <c r="G30" s="1"/>
  <c r="I294"/>
  <c r="G38" s="1"/>
  <c r="I302"/>
  <c r="G46" s="1"/>
  <c r="B289"/>
  <c r="I272"/>
  <c r="B298"/>
  <c r="I281"/>
  <c r="G25" s="1"/>
  <c r="I289"/>
  <c r="G33" s="1"/>
  <c r="I297"/>
  <c r="G41" s="1"/>
  <c r="B301"/>
  <c r="I288"/>
  <c r="G32" s="1"/>
  <c r="I296"/>
  <c r="G40" s="1"/>
  <c r="B282"/>
  <c r="B288"/>
  <c r="I276"/>
  <c r="B286"/>
  <c r="B281"/>
  <c r="I275"/>
  <c r="B294"/>
  <c r="I273"/>
  <c r="B297"/>
  <c r="B302"/>
  <c r="I283"/>
  <c r="G27" s="1"/>
  <c r="I291"/>
  <c r="G35" s="1"/>
  <c r="I299"/>
  <c r="G43" s="1"/>
  <c r="I282"/>
  <c r="G26" s="1"/>
  <c r="I290"/>
  <c r="G34" s="1"/>
  <c r="I298"/>
  <c r="G42" s="1"/>
  <c r="B299"/>
  <c r="B292"/>
  <c r="B295"/>
  <c r="B290"/>
  <c r="I285"/>
  <c r="G29" s="1"/>
  <c r="I293"/>
  <c r="G37" s="1"/>
  <c r="I301"/>
  <c r="G45" s="1"/>
  <c r="I284"/>
  <c r="G28" s="1"/>
  <c r="I292"/>
  <c r="G36" s="1"/>
  <c r="I300"/>
  <c r="G44" s="1"/>
  <c r="B287"/>
  <c r="Y323" i="56"/>
  <c r="Y322"/>
  <c r="AG309"/>
  <c r="Y325"/>
  <c r="Y319"/>
  <c r="Y318"/>
  <c r="E331"/>
  <c r="Y321"/>
  <c r="Y324"/>
  <c r="Y326"/>
  <c r="Y317"/>
  <c r="Y320"/>
  <c r="BJ183" i="74"/>
  <c r="BJ180"/>
  <c r="BJ186"/>
  <c r="BJ182"/>
  <c r="BJ188"/>
  <c r="BJ181"/>
  <c r="BJ179"/>
  <c r="E198"/>
  <c r="BJ184"/>
  <c r="BS172"/>
  <c r="BJ187"/>
  <c r="BJ185"/>
  <c r="BC330" i="50"/>
  <c r="BI283"/>
  <c r="BI330" s="1"/>
  <c r="AQ341" i="40"/>
  <c r="AW292"/>
  <c r="BE172" i="78"/>
  <c r="E196"/>
  <c r="AV179"/>
  <c r="AV183"/>
  <c r="AV184"/>
  <c r="AV188"/>
  <c r="AV185"/>
  <c r="AV187"/>
  <c r="AV186"/>
  <c r="AV180"/>
  <c r="AV182"/>
  <c r="AV181"/>
  <c r="F242" i="82"/>
  <c r="AV234"/>
  <c r="BE218"/>
  <c r="AV227"/>
  <c r="AV233"/>
  <c r="AV228"/>
  <c r="AV230"/>
  <c r="AV232"/>
  <c r="AV229"/>
  <c r="AV231"/>
  <c r="AV225"/>
  <c r="AV226"/>
  <c r="AM311" i="76"/>
  <c r="AM314" s="1"/>
  <c r="AM312"/>
  <c r="AM315" s="1"/>
  <c r="I288" i="54"/>
  <c r="G32" s="1"/>
  <c r="I296"/>
  <c r="G40" s="1"/>
  <c r="B295"/>
  <c r="I277"/>
  <c r="I293"/>
  <c r="G37" s="1"/>
  <c r="I301"/>
  <c r="G45" s="1"/>
  <c r="B289"/>
  <c r="I287"/>
  <c r="G31" s="1"/>
  <c r="I295"/>
  <c r="G39" s="1"/>
  <c r="R31" s="1"/>
  <c r="B291"/>
  <c r="B292"/>
  <c r="I302"/>
  <c r="G46" s="1"/>
  <c r="B293"/>
  <c r="B301"/>
  <c r="I285"/>
  <c r="G29" s="1"/>
  <c r="R29" s="1"/>
  <c r="B285"/>
  <c r="I299"/>
  <c r="G43" s="1"/>
  <c r="B287"/>
  <c r="I294"/>
  <c r="G38" s="1"/>
  <c r="I282"/>
  <c r="G26" s="1"/>
  <c r="B284"/>
  <c r="B298"/>
  <c r="I284"/>
  <c r="G28" s="1"/>
  <c r="I292"/>
  <c r="G36" s="1"/>
  <c r="I300"/>
  <c r="G44" s="1"/>
  <c r="R32" s="1"/>
  <c r="B290"/>
  <c r="B299"/>
  <c r="I289"/>
  <c r="G33" s="1"/>
  <c r="I297"/>
  <c r="G41" s="1"/>
  <c r="B281"/>
  <c r="I283"/>
  <c r="G27" s="1"/>
  <c r="I291"/>
  <c r="G35" s="1"/>
  <c r="B283"/>
  <c r="I290"/>
  <c r="G34" s="1"/>
  <c r="R30" s="1"/>
  <c r="I278"/>
  <c r="B302"/>
  <c r="I286"/>
  <c r="G30" s="1"/>
  <c r="B288"/>
  <c r="I280"/>
  <c r="B286"/>
  <c r="B297"/>
  <c r="I281"/>
  <c r="G25" s="1"/>
  <c r="I279"/>
  <c r="B282"/>
  <c r="I276"/>
  <c r="B296"/>
  <c r="B294"/>
  <c r="I298"/>
  <c r="G42" s="1"/>
  <c r="B300"/>
  <c r="AL167" i="57"/>
  <c r="AJ179" s="1"/>
  <c r="F194" s="1"/>
  <c r="AM184"/>
  <c r="AJ180" s="1"/>
  <c r="G194" s="1"/>
  <c r="A231" i="64"/>
  <c r="A277" s="1"/>
  <c r="A323" s="1"/>
  <c r="A185"/>
  <c r="CC184" i="57"/>
  <c r="BZ180" s="1"/>
  <c r="G200" s="1"/>
  <c r="CB167"/>
  <c r="BZ179" s="1"/>
  <c r="F200" s="1"/>
  <c r="BJ229" i="74"/>
  <c r="BJ228"/>
  <c r="BJ225"/>
  <c r="F244"/>
  <c r="BJ227"/>
  <c r="BS218"/>
  <c r="BJ231"/>
  <c r="BJ233"/>
  <c r="BJ230"/>
  <c r="BJ232"/>
  <c r="BJ226"/>
  <c r="BJ234"/>
  <c r="BN185" i="81"/>
  <c r="BO185" s="1"/>
  <c r="BN187"/>
  <c r="BO187" s="1"/>
  <c r="BN184"/>
  <c r="BO184" s="1"/>
  <c r="BN180"/>
  <c r="BO180" s="1"/>
  <c r="BN183"/>
  <c r="BO183" s="1"/>
  <c r="BN182"/>
  <c r="BO182" s="1"/>
  <c r="BN188"/>
  <c r="BO188" s="1"/>
  <c r="BN181"/>
  <c r="BO181" s="1"/>
  <c r="BN186"/>
  <c r="BO186" s="1"/>
  <c r="BN179"/>
  <c r="D189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P174"/>
  <c r="O177" s="1"/>
  <c r="Q186" s="1"/>
  <c r="R186" s="1"/>
  <c r="G173"/>
  <c r="F176" s="1"/>
  <c r="AK174"/>
  <c r="AJ177" s="1"/>
  <c r="AL185" s="1"/>
  <c r="AM185" s="1"/>
  <c r="W174"/>
  <c r="V177" s="1"/>
  <c r="X185" s="1"/>
  <c r="Y185" s="1"/>
  <c r="BT174"/>
  <c r="BS177" s="1"/>
  <c r="AE173" i="40"/>
  <c r="AC185" s="1"/>
  <c r="F199" s="1"/>
  <c r="AF174"/>
  <c r="AC186" s="1"/>
  <c r="G199" s="1"/>
  <c r="Y272" i="56"/>
  <c r="Y274"/>
  <c r="Y273"/>
  <c r="E285"/>
  <c r="Y279"/>
  <c r="AG263"/>
  <c r="Y278"/>
  <c r="Y280"/>
  <c r="Y275"/>
  <c r="Y271"/>
  <c r="Y277"/>
  <c r="Y276"/>
  <c r="A227" i="40"/>
  <c r="A275" s="1"/>
  <c r="A323" s="1"/>
  <c r="A179"/>
  <c r="A96" i="91"/>
  <c r="A141"/>
  <c r="F82" i="54"/>
  <c r="C49" s="1"/>
  <c r="F83"/>
  <c r="C50" s="1"/>
  <c r="BJ183" i="75"/>
  <c r="BJ186"/>
  <c r="BJ182"/>
  <c r="BJ181"/>
  <c r="E198"/>
  <c r="BJ180"/>
  <c r="BJ185"/>
  <c r="BJ187"/>
  <c r="BJ179"/>
  <c r="BS172"/>
  <c r="BJ184"/>
  <c r="BJ188"/>
  <c r="T341" i="40"/>
  <c r="Z341" s="1"/>
  <c r="AF341" s="1"/>
  <c r="AL341" s="1"/>
  <c r="AR341" s="1"/>
  <c r="AX341" s="1"/>
  <c r="BD341" s="1"/>
  <c r="BJ341" s="1"/>
  <c r="N340"/>
  <c r="BJ187" i="79"/>
  <c r="BJ185"/>
  <c r="E198"/>
  <c r="BS172"/>
  <c r="BJ186"/>
  <c r="BJ188"/>
  <c r="BX225" i="80"/>
  <c r="BX230"/>
  <c r="BX226"/>
  <c r="CG218"/>
  <c r="BX229"/>
  <c r="F246"/>
  <c r="BX228"/>
  <c r="BX233"/>
  <c r="BX227"/>
  <c r="BX231"/>
  <c r="BX232"/>
  <c r="BX234"/>
  <c r="C316" i="50"/>
  <c r="AK174" i="76"/>
  <c r="AJ177" s="1"/>
  <c r="AK173"/>
  <c r="AJ176" s="1"/>
  <c r="AE228" i="53"/>
  <c r="AF228" s="1"/>
  <c r="AE226"/>
  <c r="AF226" s="1"/>
  <c r="AE231"/>
  <c r="AF231" s="1"/>
  <c r="AE230"/>
  <c r="AF230" s="1"/>
  <c r="AE232"/>
  <c r="AF232" s="1"/>
  <c r="AE227"/>
  <c r="AF227" s="1"/>
  <c r="AE229"/>
  <c r="AF229" s="1"/>
  <c r="AE233"/>
  <c r="AF233" s="1"/>
  <c r="AE225"/>
  <c r="AE234"/>
  <c r="AF234" s="1"/>
  <c r="X170" i="50"/>
  <c r="Y170" s="1"/>
  <c r="X181"/>
  <c r="Y181" s="1"/>
  <c r="X185"/>
  <c r="Y185" s="1"/>
  <c r="X175"/>
  <c r="Y175" s="1"/>
  <c r="X187"/>
  <c r="Y187" s="1"/>
  <c r="X169"/>
  <c r="Y169" s="1"/>
  <c r="X184"/>
  <c r="Y184" s="1"/>
  <c r="X186"/>
  <c r="Y186" s="1"/>
  <c r="X168"/>
  <c r="X171"/>
  <c r="Y171" s="1"/>
  <c r="X177"/>
  <c r="Y177" s="1"/>
  <c r="X183"/>
  <c r="Y183" s="1"/>
  <c r="X182"/>
  <c r="Y182" s="1"/>
  <c r="X176"/>
  <c r="Y176" s="1"/>
  <c r="X173"/>
  <c r="Y173" s="1"/>
  <c r="X180"/>
  <c r="Y180" s="1"/>
  <c r="X172"/>
  <c r="Y172" s="1"/>
  <c r="X179"/>
  <c r="Y179" s="1"/>
  <c r="X174"/>
  <c r="Y174" s="1"/>
  <c r="X178"/>
  <c r="Y178" s="1"/>
  <c r="BN170"/>
  <c r="BO170" s="1"/>
  <c r="BN175"/>
  <c r="BO175" s="1"/>
  <c r="BN171"/>
  <c r="BO171" s="1"/>
  <c r="BN176"/>
  <c r="BO176" s="1"/>
  <c r="BN180"/>
  <c r="BO180" s="1"/>
  <c r="BN183"/>
  <c r="BO183" s="1"/>
  <c r="BN173"/>
  <c r="BO173" s="1"/>
  <c r="BN185"/>
  <c r="BO185" s="1"/>
  <c r="BN174"/>
  <c r="BO174" s="1"/>
  <c r="BN177"/>
  <c r="BO177" s="1"/>
  <c r="BN187"/>
  <c r="BO187" s="1"/>
  <c r="BN181"/>
  <c r="BO181" s="1"/>
  <c r="BN182"/>
  <c r="BO182" s="1"/>
  <c r="BN184"/>
  <c r="BO184" s="1"/>
  <c r="BN179"/>
  <c r="BO179" s="1"/>
  <c r="BN186"/>
  <c r="BO186" s="1"/>
  <c r="BN172"/>
  <c r="BO172" s="1"/>
  <c r="BN178"/>
  <c r="BO178" s="1"/>
  <c r="BN169"/>
  <c r="BO169" s="1"/>
  <c r="BN168"/>
  <c r="G135" i="54"/>
  <c r="D51" s="1"/>
  <c r="G136"/>
  <c r="D52" s="1"/>
  <c r="R179" i="53"/>
  <c r="O180" s="1"/>
  <c r="G191" s="1"/>
  <c r="Q167"/>
  <c r="O179" s="1"/>
  <c r="F191" s="1"/>
  <c r="I14" i="88"/>
  <c r="I14" i="97" s="1"/>
  <c r="AQ219" i="77"/>
  <c r="AQ220"/>
  <c r="AQ221" s="1"/>
  <c r="AF184" i="57"/>
  <c r="AC180" s="1"/>
  <c r="G193" s="1"/>
  <c r="AE167"/>
  <c r="AC179" s="1"/>
  <c r="F193" s="1"/>
  <c r="AA310" i="50"/>
  <c r="S306"/>
  <c r="S310"/>
  <c r="S312"/>
  <c r="S325"/>
  <c r="S316"/>
  <c r="S320"/>
  <c r="S308"/>
  <c r="S321"/>
  <c r="S315"/>
  <c r="S309"/>
  <c r="S324"/>
  <c r="S311"/>
  <c r="S322"/>
  <c r="E331"/>
  <c r="S317"/>
  <c r="S314"/>
  <c r="S318"/>
  <c r="S323"/>
  <c r="S313"/>
  <c r="S319"/>
  <c r="S307"/>
  <c r="F269"/>
  <c r="F268"/>
  <c r="F270" s="1"/>
  <c r="G272" i="76"/>
  <c r="G49" s="1"/>
  <c r="G273"/>
  <c r="G50" s="1"/>
  <c r="K230" i="57"/>
  <c r="I213"/>
  <c r="H224" s="1"/>
  <c r="F48" s="1"/>
  <c r="F20"/>
  <c r="J230"/>
  <c r="AV218" i="94"/>
  <c r="F242"/>
  <c r="O312" i="56"/>
  <c r="O315" s="1"/>
  <c r="O311"/>
  <c r="O314" s="1"/>
  <c r="M321" i="40"/>
  <c r="M338"/>
  <c r="M336"/>
  <c r="M335"/>
  <c r="M324"/>
  <c r="M334"/>
  <c r="M331"/>
  <c r="M322"/>
  <c r="M328"/>
  <c r="M326"/>
  <c r="M327"/>
  <c r="M332"/>
  <c r="E341"/>
  <c r="M319"/>
  <c r="M329"/>
  <c r="M320"/>
  <c r="M337"/>
  <c r="M330"/>
  <c r="M325"/>
  <c r="M318"/>
  <c r="M323"/>
  <c r="M333"/>
  <c r="Q167" i="57"/>
  <c r="O179" s="1"/>
  <c r="F191" s="1"/>
  <c r="R184"/>
  <c r="O180" s="1"/>
  <c r="G191" s="1"/>
  <c r="G137" i="40"/>
  <c r="D51" s="1"/>
  <c r="G174" i="81"/>
  <c r="F177" s="1"/>
  <c r="I169" i="50"/>
  <c r="I202"/>
  <c r="E38" s="1"/>
  <c r="I176"/>
  <c r="B188"/>
  <c r="I208"/>
  <c r="E44" s="1"/>
  <c r="I196"/>
  <c r="E32" s="1"/>
  <c r="I185"/>
  <c r="B201"/>
  <c r="B207"/>
  <c r="B209"/>
  <c r="B204"/>
  <c r="B206"/>
  <c r="I205"/>
  <c r="E41" s="1"/>
  <c r="I210"/>
  <c r="E46" s="1"/>
  <c r="I174"/>
  <c r="Q184"/>
  <c r="R184" s="1"/>
  <c r="Q170"/>
  <c r="R170" s="1"/>
  <c r="Q177"/>
  <c r="R177" s="1"/>
  <c r="Q168"/>
  <c r="AL237" i="40"/>
  <c r="AM237" s="1"/>
  <c r="AL241"/>
  <c r="AM241" s="1"/>
  <c r="AL240"/>
  <c r="AM240" s="1"/>
  <c r="AL226"/>
  <c r="AM226" s="1"/>
  <c r="AE186" i="50"/>
  <c r="AF186" s="1"/>
  <c r="AE187"/>
  <c r="AF187" s="1"/>
  <c r="AE177"/>
  <c r="AF177" s="1"/>
  <c r="AE169"/>
  <c r="AF169" s="1"/>
  <c r="Y179" i="75"/>
  <c r="V180" s="1"/>
  <c r="G192" s="1"/>
  <c r="X167"/>
  <c r="V179" s="1"/>
  <c r="F192" s="1"/>
  <c r="AJ167" i="64"/>
  <c r="AH179" s="1"/>
  <c r="F195" s="1"/>
  <c r="AK179"/>
  <c r="AH180" s="1"/>
  <c r="G195" s="1"/>
  <c r="J231" i="79"/>
  <c r="I213"/>
  <c r="H224" s="1"/>
  <c r="F48" s="1"/>
  <c r="K231"/>
  <c r="F21"/>
  <c r="F24"/>
  <c r="J234"/>
  <c r="K234"/>
  <c r="F312" i="75"/>
  <c r="F315" s="1"/>
  <c r="F311"/>
  <c r="F314" s="1"/>
  <c r="AF179" i="82"/>
  <c r="AC180" s="1"/>
  <c r="G193" s="1"/>
  <c r="AE167"/>
  <c r="AC179" s="1"/>
  <c r="F193" s="1"/>
  <c r="F21" i="75"/>
  <c r="I21" s="1"/>
  <c r="K231"/>
  <c r="J231"/>
  <c r="F24"/>
  <c r="I24" s="1"/>
  <c r="B8" i="68" s="1"/>
  <c r="B39" s="1"/>
  <c r="K234" i="75"/>
  <c r="J234"/>
  <c r="F18"/>
  <c r="I18" s="1"/>
  <c r="K228"/>
  <c r="J228"/>
  <c r="I213"/>
  <c r="H224" s="1"/>
  <c r="F48" s="1"/>
  <c r="F15"/>
  <c r="I15" s="1"/>
  <c r="K225"/>
  <c r="J225"/>
  <c r="K226"/>
  <c r="J226"/>
  <c r="F16"/>
  <c r="I16" s="1"/>
  <c r="AA263" i="79"/>
  <c r="E284"/>
  <c r="S280"/>
  <c r="S277"/>
  <c r="S279"/>
  <c r="S278"/>
  <c r="X167" i="82"/>
  <c r="V179" s="1"/>
  <c r="F192" s="1"/>
  <c r="Y179"/>
  <c r="V180" s="1"/>
  <c r="G192" s="1"/>
  <c r="I298" i="80"/>
  <c r="G42" s="1"/>
  <c r="I42" s="1"/>
  <c r="B295"/>
  <c r="I288"/>
  <c r="G32" s="1"/>
  <c r="I32" s="1"/>
  <c r="B286"/>
  <c r="B281"/>
  <c r="I302"/>
  <c r="G46" s="1"/>
  <c r="I46" s="1"/>
  <c r="I292"/>
  <c r="G36" s="1"/>
  <c r="I36" s="1"/>
  <c r="B297"/>
  <c r="B298"/>
  <c r="I299"/>
  <c r="G43" s="1"/>
  <c r="I43" s="1"/>
  <c r="I284"/>
  <c r="G28" s="1"/>
  <c r="I28" s="1"/>
  <c r="B293"/>
  <c r="I276"/>
  <c r="I296"/>
  <c r="G40" s="1"/>
  <c r="I40" s="1"/>
  <c r="B300"/>
  <c r="I286"/>
  <c r="G30" s="1"/>
  <c r="I30" s="1"/>
  <c r="I283"/>
  <c r="G27" s="1"/>
  <c r="I27" s="1"/>
  <c r="B283"/>
  <c r="I289"/>
  <c r="G33" s="1"/>
  <c r="I33" s="1"/>
  <c r="B282"/>
  <c r="B291"/>
  <c r="I300"/>
  <c r="G44" s="1"/>
  <c r="I44" s="1"/>
  <c r="I275"/>
  <c r="I290"/>
  <c r="G34" s="1"/>
  <c r="I34" s="1"/>
  <c r="I274"/>
  <c r="B287"/>
  <c r="I287"/>
  <c r="G31" s="1"/>
  <c r="I31" s="1"/>
  <c r="B299"/>
  <c r="B294"/>
  <c r="I282"/>
  <c r="G26" s="1"/>
  <c r="I26" s="1"/>
  <c r="I293"/>
  <c r="G37" s="1"/>
  <c r="I37" s="1"/>
  <c r="I279"/>
  <c r="I272"/>
  <c r="B288"/>
  <c r="I295"/>
  <c r="G39" s="1"/>
  <c r="I39" s="1"/>
  <c r="B296"/>
  <c r="B284"/>
  <c r="B302"/>
  <c r="I297"/>
  <c r="G41" s="1"/>
  <c r="I41" s="1"/>
  <c r="I273"/>
  <c r="B285"/>
  <c r="I277"/>
  <c r="B289"/>
  <c r="I301"/>
  <c r="G45" s="1"/>
  <c r="I45" s="1"/>
  <c r="B290"/>
  <c r="I280"/>
  <c r="I281"/>
  <c r="G25" s="1"/>
  <c r="I25" s="1"/>
  <c r="B301"/>
  <c r="I278"/>
  <c r="I294"/>
  <c r="G38" s="1"/>
  <c r="I38" s="1"/>
  <c r="B292"/>
  <c r="I291"/>
  <c r="G35" s="1"/>
  <c r="I35" s="1"/>
  <c r="I285"/>
  <c r="G29" s="1"/>
  <c r="I29" s="1"/>
  <c r="I271"/>
  <c r="V167" i="64"/>
  <c r="T179" s="1"/>
  <c r="F193" s="1"/>
  <c r="W179"/>
  <c r="T180" s="1"/>
  <c r="G193" s="1"/>
  <c r="AM179" i="82"/>
  <c r="AJ180" s="1"/>
  <c r="G194" s="1"/>
  <c r="AL167"/>
  <c r="AJ179" s="1"/>
  <c r="F194" s="1"/>
  <c r="AS167" i="79"/>
  <c r="AQ179" s="1"/>
  <c r="F195" s="1"/>
  <c r="AT185"/>
  <c r="AQ180" s="1"/>
  <c r="G195" s="1"/>
  <c r="E16" i="82"/>
  <c r="K180"/>
  <c r="J180"/>
  <c r="E15"/>
  <c r="I167"/>
  <c r="G179" s="1"/>
  <c r="E48" s="1"/>
  <c r="K179"/>
  <c r="J179"/>
  <c r="E24"/>
  <c r="J188"/>
  <c r="K188"/>
  <c r="G135" i="80"/>
  <c r="D51" s="1"/>
  <c r="G136"/>
  <c r="D52" s="1"/>
  <c r="Q167"/>
  <c r="O179" s="1"/>
  <c r="F191" s="1"/>
  <c r="R179"/>
  <c r="O180" s="1"/>
  <c r="G191" s="1"/>
  <c r="AE167" i="86"/>
  <c r="AC179" s="1"/>
  <c r="F193" s="1"/>
  <c r="AF179"/>
  <c r="AC180" s="1"/>
  <c r="G193" s="1"/>
  <c r="K228" i="82"/>
  <c r="F18"/>
  <c r="J228"/>
  <c r="F17"/>
  <c r="J227"/>
  <c r="K227"/>
  <c r="K234"/>
  <c r="F24"/>
  <c r="J234"/>
  <c r="AL213"/>
  <c r="AJ224" s="1"/>
  <c r="G240" s="1"/>
  <c r="AM225"/>
  <c r="AJ225" s="1"/>
  <c r="H240" s="1"/>
  <c r="M275" i="75"/>
  <c r="M274"/>
  <c r="M280"/>
  <c r="M277"/>
  <c r="M276"/>
  <c r="M278"/>
  <c r="M279"/>
  <c r="M271"/>
  <c r="M272"/>
  <c r="M273"/>
  <c r="E283"/>
  <c r="G133" i="82"/>
  <c r="D49" s="1"/>
  <c r="G134"/>
  <c r="D50" s="1"/>
  <c r="BA179" i="75"/>
  <c r="AX180" s="1"/>
  <c r="G196" s="1"/>
  <c r="AZ167"/>
  <c r="AX179" s="1"/>
  <c r="F196" s="1"/>
  <c r="E24"/>
  <c r="J188"/>
  <c r="K188"/>
  <c r="E22"/>
  <c r="J186"/>
  <c r="K186"/>
  <c r="J182"/>
  <c r="E18"/>
  <c r="K182"/>
  <c r="F312" i="78"/>
  <c r="F315" s="1"/>
  <c r="F311"/>
  <c r="F314" s="1"/>
  <c r="I167" i="64"/>
  <c r="G179" s="1"/>
  <c r="E48" s="1"/>
  <c r="E15"/>
  <c r="J179"/>
  <c r="K179"/>
  <c r="E18"/>
  <c r="J182"/>
  <c r="K182"/>
  <c r="Y231" i="79"/>
  <c r="V225" s="1"/>
  <c r="H238" s="1"/>
  <c r="X213"/>
  <c r="V224" s="1"/>
  <c r="G238" s="1"/>
  <c r="X167" i="80"/>
  <c r="V179" s="1"/>
  <c r="F192" s="1"/>
  <c r="Y179"/>
  <c r="V180" s="1"/>
  <c r="G192" s="1"/>
  <c r="AE213" i="82"/>
  <c r="AC224" s="1"/>
  <c r="G239" s="1"/>
  <c r="AF225"/>
  <c r="AC225" s="1"/>
  <c r="H239" s="1"/>
  <c r="AD312" i="64"/>
  <c r="AD315" s="1"/>
  <c r="AD311"/>
  <c r="AD314" s="1"/>
  <c r="E330" i="86"/>
  <c r="S322"/>
  <c r="S324"/>
  <c r="S325"/>
  <c r="S320"/>
  <c r="S318"/>
  <c r="AA309"/>
  <c r="S317"/>
  <c r="S321"/>
  <c r="S319"/>
  <c r="S323"/>
  <c r="S326"/>
  <c r="S274" i="78"/>
  <c r="AA263"/>
  <c r="S271"/>
  <c r="S273"/>
  <c r="S272"/>
  <c r="S279"/>
  <c r="S277"/>
  <c r="S280"/>
  <c r="S275"/>
  <c r="S276"/>
  <c r="S278"/>
  <c r="E284"/>
  <c r="AC167" i="64"/>
  <c r="AA179" s="1"/>
  <c r="F194" s="1"/>
  <c r="AD179"/>
  <c r="AA180" s="1"/>
  <c r="G194" s="1"/>
  <c r="G135" i="74"/>
  <c r="D51" s="1"/>
  <c r="G136"/>
  <c r="D52" s="1"/>
  <c r="E16" i="86"/>
  <c r="I16" s="1"/>
  <c r="K180"/>
  <c r="J180"/>
  <c r="K182"/>
  <c r="E18"/>
  <c r="I18" s="1"/>
  <c r="J182"/>
  <c r="B299" i="79"/>
  <c r="I277"/>
  <c r="I299"/>
  <c r="G43" s="1"/>
  <c r="B289"/>
  <c r="I286"/>
  <c r="G30" s="1"/>
  <c r="B295"/>
  <c r="I294"/>
  <c r="G38" s="1"/>
  <c r="I280"/>
  <c r="I279"/>
  <c r="B291"/>
  <c r="I297"/>
  <c r="G41" s="1"/>
  <c r="I284"/>
  <c r="G28" s="1"/>
  <c r="I283"/>
  <c r="G27" s="1"/>
  <c r="I278"/>
  <c r="I302"/>
  <c r="G46" s="1"/>
  <c r="I293"/>
  <c r="G37" s="1"/>
  <c r="I289"/>
  <c r="G33" s="1"/>
  <c r="B302"/>
  <c r="B288"/>
  <c r="B292"/>
  <c r="B282"/>
  <c r="B296"/>
  <c r="B287"/>
  <c r="I287"/>
  <c r="G31" s="1"/>
  <c r="I298"/>
  <c r="G42" s="1"/>
  <c r="B285"/>
  <c r="B293"/>
  <c r="I290"/>
  <c r="G34" s="1"/>
  <c r="B294"/>
  <c r="B300"/>
  <c r="B301"/>
  <c r="B297"/>
  <c r="I295"/>
  <c r="G39" s="1"/>
  <c r="B298"/>
  <c r="I282"/>
  <c r="G26" s="1"/>
  <c r="B281"/>
  <c r="I281"/>
  <c r="G25" s="1"/>
  <c r="I288"/>
  <c r="G32" s="1"/>
  <c r="B286"/>
  <c r="I300"/>
  <c r="G44" s="1"/>
  <c r="B283"/>
  <c r="I285"/>
  <c r="G29" s="1"/>
  <c r="B290"/>
  <c r="I292"/>
  <c r="G36" s="1"/>
  <c r="I291"/>
  <c r="G35" s="1"/>
  <c r="B284"/>
  <c r="I296"/>
  <c r="G40" s="1"/>
  <c r="I301"/>
  <c r="G45" s="1"/>
  <c r="M279"/>
  <c r="M280"/>
  <c r="M278"/>
  <c r="M277"/>
  <c r="E283"/>
  <c r="F311" i="80"/>
  <c r="F314" s="1"/>
  <c r="F312"/>
  <c r="F315" s="1"/>
  <c r="E23" i="79"/>
  <c r="J187"/>
  <c r="K187"/>
  <c r="AR179" i="64"/>
  <c r="AO180" s="1"/>
  <c r="G196" s="1"/>
  <c r="AQ167"/>
  <c r="AO179" s="1"/>
  <c r="F196" s="1"/>
  <c r="J180" i="80"/>
  <c r="E16"/>
  <c r="K180"/>
  <c r="J183"/>
  <c r="K183"/>
  <c r="E19"/>
  <c r="E22"/>
  <c r="K186"/>
  <c r="J186"/>
  <c r="J185"/>
  <c r="E21"/>
  <c r="K185"/>
  <c r="E24"/>
  <c r="J188"/>
  <c r="K188"/>
  <c r="F22" i="79"/>
  <c r="K232"/>
  <c r="J232"/>
  <c r="AF225" i="75"/>
  <c r="AC225" s="1"/>
  <c r="H239" s="1"/>
  <c r="AE213"/>
  <c r="AC224" s="1"/>
  <c r="G239" s="1"/>
  <c r="G135"/>
  <c r="D51" s="1"/>
  <c r="G136"/>
  <c r="D52" s="1"/>
  <c r="F19"/>
  <c r="I19" s="1"/>
  <c r="K229"/>
  <c r="J229"/>
  <c r="F17"/>
  <c r="I17" s="1"/>
  <c r="K227"/>
  <c r="J227"/>
  <c r="F312" i="79"/>
  <c r="F315" s="1"/>
  <c r="F311"/>
  <c r="F314" s="1"/>
  <c r="E329" i="80"/>
  <c r="M321"/>
  <c r="M319"/>
  <c r="M322"/>
  <c r="M317"/>
  <c r="M323"/>
  <c r="M324"/>
  <c r="M318"/>
  <c r="M320"/>
  <c r="M326"/>
  <c r="M325"/>
  <c r="M280" i="82"/>
  <c r="M273"/>
  <c r="M278"/>
  <c r="E283"/>
  <c r="M279"/>
  <c r="M275"/>
  <c r="M276"/>
  <c r="M274"/>
  <c r="M272"/>
  <c r="M277"/>
  <c r="M271"/>
  <c r="Q213" i="79"/>
  <c r="O224" s="1"/>
  <c r="G237" s="1"/>
  <c r="R231"/>
  <c r="O225" s="1"/>
  <c r="H237" s="1"/>
  <c r="AA263" i="77"/>
  <c r="S271"/>
  <c r="S272"/>
  <c r="S280"/>
  <c r="S276"/>
  <c r="S273"/>
  <c r="E284"/>
  <c r="S278"/>
  <c r="S279"/>
  <c r="S274"/>
  <c r="S275"/>
  <c r="S277"/>
  <c r="S280" i="75"/>
  <c r="S278"/>
  <c r="E284"/>
  <c r="S274"/>
  <c r="S279"/>
  <c r="S272"/>
  <c r="S276"/>
  <c r="S271"/>
  <c r="S277"/>
  <c r="S275"/>
  <c r="S273"/>
  <c r="AA263"/>
  <c r="E18" i="82"/>
  <c r="J182"/>
  <c r="K182"/>
  <c r="E20"/>
  <c r="K184"/>
  <c r="J184"/>
  <c r="G133" i="80"/>
  <c r="D49" s="1"/>
  <c r="G134"/>
  <c r="D50" s="1"/>
  <c r="Y179" i="86"/>
  <c r="V180" s="1"/>
  <c r="G192" s="1"/>
  <c r="X167"/>
  <c r="V179" s="1"/>
  <c r="F192" s="1"/>
  <c r="F312" i="82"/>
  <c r="F315" s="1"/>
  <c r="F311"/>
  <c r="F314" s="1"/>
  <c r="AE167" i="80"/>
  <c r="AC179" s="1"/>
  <c r="F193" s="1"/>
  <c r="AF179"/>
  <c r="AC180" s="1"/>
  <c r="G193" s="1"/>
  <c r="AK276" i="64"/>
  <c r="AL276" s="1"/>
  <c r="AK275"/>
  <c r="AL275" s="1"/>
  <c r="AK274"/>
  <c r="AL274" s="1"/>
  <c r="AK273"/>
  <c r="AL273" s="1"/>
  <c r="AK280"/>
  <c r="AL280" s="1"/>
  <c r="AK278"/>
  <c r="AL278" s="1"/>
  <c r="AK279"/>
  <c r="AL279" s="1"/>
  <c r="AK277"/>
  <c r="AL277" s="1"/>
  <c r="AK272"/>
  <c r="AL272" s="1"/>
  <c r="AK271"/>
  <c r="F16" i="82"/>
  <c r="J226"/>
  <c r="K226"/>
  <c r="F20"/>
  <c r="J230"/>
  <c r="K230"/>
  <c r="F22"/>
  <c r="K232"/>
  <c r="J232"/>
  <c r="BG213" i="79"/>
  <c r="BE224" s="1"/>
  <c r="G243" s="1"/>
  <c r="BH231"/>
  <c r="BE225" s="1"/>
  <c r="H243" s="1"/>
  <c r="G134" i="86"/>
  <c r="D50" s="1"/>
  <c r="G133"/>
  <c r="D49" s="1"/>
  <c r="BG167"/>
  <c r="BE179" s="1"/>
  <c r="F197" s="1"/>
  <c r="BH179"/>
  <c r="BE180" s="1"/>
  <c r="G197" s="1"/>
  <c r="K185" i="75"/>
  <c r="J185"/>
  <c r="E21"/>
  <c r="K183"/>
  <c r="E19"/>
  <c r="J183"/>
  <c r="E17" i="64"/>
  <c r="K181"/>
  <c r="J181"/>
  <c r="E23"/>
  <c r="K187"/>
  <c r="J187"/>
  <c r="E22"/>
  <c r="K186"/>
  <c r="J186"/>
  <c r="Q167" i="75"/>
  <c r="O179" s="1"/>
  <c r="F191" s="1"/>
  <c r="R179"/>
  <c r="O180" s="1"/>
  <c r="G191" s="1"/>
  <c r="B295" i="74"/>
  <c r="B301"/>
  <c r="I281"/>
  <c r="G25" s="1"/>
  <c r="I278"/>
  <c r="B296"/>
  <c r="I302"/>
  <c r="G46" s="1"/>
  <c r="B287"/>
  <c r="I283"/>
  <c r="G27" s="1"/>
  <c r="I292"/>
  <c r="G36" s="1"/>
  <c r="B298"/>
  <c r="I298"/>
  <c r="G42" s="1"/>
  <c r="I297"/>
  <c r="G41" s="1"/>
  <c r="I279"/>
  <c r="I275"/>
  <c r="I285"/>
  <c r="G29" s="1"/>
  <c r="I293"/>
  <c r="G37" s="1"/>
  <c r="I300"/>
  <c r="G44" s="1"/>
  <c r="I299"/>
  <c r="G43" s="1"/>
  <c r="B288"/>
  <c r="I274"/>
  <c r="I287"/>
  <c r="G31" s="1"/>
  <c r="B285"/>
  <c r="I301"/>
  <c r="G45" s="1"/>
  <c r="B299"/>
  <c r="I277"/>
  <c r="I273"/>
  <c r="B283"/>
  <c r="B284"/>
  <c r="B294"/>
  <c r="I288"/>
  <c r="G32" s="1"/>
  <c r="B300"/>
  <c r="B282"/>
  <c r="B297"/>
  <c r="I284"/>
  <c r="G28" s="1"/>
  <c r="I295"/>
  <c r="G39" s="1"/>
  <c r="B293"/>
  <c r="I286"/>
  <c r="G30" s="1"/>
  <c r="I276"/>
  <c r="B290"/>
  <c r="I271"/>
  <c r="B289"/>
  <c r="B281"/>
  <c r="I294"/>
  <c r="G38" s="1"/>
  <c r="I272"/>
  <c r="B286"/>
  <c r="I290"/>
  <c r="G34" s="1"/>
  <c r="I280"/>
  <c r="B291"/>
  <c r="I289"/>
  <c r="G33" s="1"/>
  <c r="I296"/>
  <c r="G40" s="1"/>
  <c r="B302"/>
  <c r="I282"/>
  <c r="G26" s="1"/>
  <c r="B292"/>
  <c r="I291"/>
  <c r="G35" s="1"/>
  <c r="B302" i="82"/>
  <c r="B298"/>
  <c r="I278"/>
  <c r="I279"/>
  <c r="B290"/>
  <c r="B286"/>
  <c r="B297"/>
  <c r="B296"/>
  <c r="I289"/>
  <c r="G33" s="1"/>
  <c r="I274"/>
  <c r="B294"/>
  <c r="I302"/>
  <c r="G46" s="1"/>
  <c r="I300"/>
  <c r="G44" s="1"/>
  <c r="I298"/>
  <c r="G42" s="1"/>
  <c r="I276"/>
  <c r="B293"/>
  <c r="I290"/>
  <c r="G34" s="1"/>
  <c r="I275"/>
  <c r="I296"/>
  <c r="G40" s="1"/>
  <c r="I294"/>
  <c r="G38" s="1"/>
  <c r="I288"/>
  <c r="G32" s="1"/>
  <c r="B292"/>
  <c r="B289"/>
  <c r="I297"/>
  <c r="G41" s="1"/>
  <c r="I283"/>
  <c r="G27" s="1"/>
  <c r="I281"/>
  <c r="G25" s="1"/>
  <c r="I280"/>
  <c r="B299"/>
  <c r="I271"/>
  <c r="B291"/>
  <c r="B282"/>
  <c r="B284"/>
  <c r="B281"/>
  <c r="I272"/>
  <c r="B295"/>
  <c r="I286"/>
  <c r="G30" s="1"/>
  <c r="I284"/>
  <c r="G28" s="1"/>
  <c r="I293"/>
  <c r="G37" s="1"/>
  <c r="B288"/>
  <c r="I287"/>
  <c r="G31" s="1"/>
  <c r="I295"/>
  <c r="G39" s="1"/>
  <c r="B283"/>
  <c r="I285"/>
  <c r="G29" s="1"/>
  <c r="B301"/>
  <c r="I301"/>
  <c r="G45" s="1"/>
  <c r="I291"/>
  <c r="G35" s="1"/>
  <c r="I282"/>
  <c r="G26" s="1"/>
  <c r="I273"/>
  <c r="B300"/>
  <c r="I292"/>
  <c r="G36" s="1"/>
  <c r="I277"/>
  <c r="B287"/>
  <c r="I299"/>
  <c r="G43" s="1"/>
  <c r="B285"/>
  <c r="G135" i="79"/>
  <c r="D51" s="1"/>
  <c r="G136"/>
  <c r="D52" s="1"/>
  <c r="AP311" i="64"/>
  <c r="AP314" s="1"/>
  <c r="AP312"/>
  <c r="AP315" s="1"/>
  <c r="R312"/>
  <c r="R315" s="1"/>
  <c r="R311"/>
  <c r="R314" s="1"/>
  <c r="S273"/>
  <c r="T273" s="1"/>
  <c r="S275"/>
  <c r="T275" s="1"/>
  <c r="S272"/>
  <c r="T272" s="1"/>
  <c r="S274"/>
  <c r="T274" s="1"/>
  <c r="S271"/>
  <c r="S277"/>
  <c r="T277" s="1"/>
  <c r="S279"/>
  <c r="T279" s="1"/>
  <c r="S278"/>
  <c r="T278" s="1"/>
  <c r="S280"/>
  <c r="T280" s="1"/>
  <c r="S276"/>
  <c r="T276" s="1"/>
  <c r="E284" i="86"/>
  <c r="S273"/>
  <c r="S272"/>
  <c r="S271"/>
  <c r="S279"/>
  <c r="S276"/>
  <c r="S274"/>
  <c r="S275"/>
  <c r="S280"/>
  <c r="S278"/>
  <c r="S277"/>
  <c r="AA263"/>
  <c r="M326" i="78"/>
  <c r="M320"/>
  <c r="M318"/>
  <c r="E329"/>
  <c r="M321"/>
  <c r="M324"/>
  <c r="M322"/>
  <c r="M323"/>
  <c r="M319"/>
  <c r="M317"/>
  <c r="M325"/>
  <c r="H228" i="81"/>
  <c r="F52" s="1"/>
  <c r="H227"/>
  <c r="F51" s="1"/>
  <c r="K181" i="86"/>
  <c r="E17"/>
  <c r="I17" s="1"/>
  <c r="J181"/>
  <c r="K185"/>
  <c r="E21"/>
  <c r="I21" s="1"/>
  <c r="J185"/>
  <c r="E19"/>
  <c r="I19" s="1"/>
  <c r="J183"/>
  <c r="K183"/>
  <c r="M324" i="74"/>
  <c r="M318"/>
  <c r="M322"/>
  <c r="M326"/>
  <c r="M325"/>
  <c r="M321"/>
  <c r="M319"/>
  <c r="M320"/>
  <c r="M317"/>
  <c r="M323"/>
  <c r="E329"/>
  <c r="E329" i="79"/>
  <c r="M326"/>
  <c r="M324"/>
  <c r="M325"/>
  <c r="M323"/>
  <c r="Y225" i="75"/>
  <c r="V225" s="1"/>
  <c r="H238" s="1"/>
  <c r="X213"/>
  <c r="V224" s="1"/>
  <c r="G238" s="1"/>
  <c r="BO231" i="79"/>
  <c r="BL225" s="1"/>
  <c r="H244" s="1"/>
  <c r="BN213"/>
  <c r="BL224" s="1"/>
  <c r="G244" s="1"/>
  <c r="AT179" i="86"/>
  <c r="AQ180" s="1"/>
  <c r="G195" s="1"/>
  <c r="AS167"/>
  <c r="AQ179" s="1"/>
  <c r="F195" s="1"/>
  <c r="E18" i="80"/>
  <c r="K182"/>
  <c r="J182"/>
  <c r="K187"/>
  <c r="E23"/>
  <c r="J187"/>
  <c r="E20"/>
  <c r="K184"/>
  <c r="J184"/>
  <c r="Y277" i="64"/>
  <c r="Z277" s="1"/>
  <c r="Y275"/>
  <c r="Z275" s="1"/>
  <c r="Y279"/>
  <c r="Z279" s="1"/>
  <c r="Y273"/>
  <c r="Z273" s="1"/>
  <c r="Y276"/>
  <c r="Z276" s="1"/>
  <c r="Y278"/>
  <c r="Z278" s="1"/>
  <c r="Y280"/>
  <c r="Z280" s="1"/>
  <c r="Y274"/>
  <c r="Z274" s="1"/>
  <c r="Y272"/>
  <c r="Z272" s="1"/>
  <c r="Y271"/>
  <c r="F23" i="79"/>
  <c r="J233"/>
  <c r="K233"/>
  <c r="X213" i="82"/>
  <c r="V224" s="1"/>
  <c r="G238" s="1"/>
  <c r="Y225"/>
  <c r="V225" s="1"/>
  <c r="H238" s="1"/>
  <c r="G133" i="75"/>
  <c r="D49" s="1"/>
  <c r="G134"/>
  <c r="D50" s="1"/>
  <c r="F23"/>
  <c r="I23" s="1"/>
  <c r="K233"/>
  <c r="J233"/>
  <c r="J232"/>
  <c r="F22"/>
  <c r="I22" s="1"/>
  <c r="K232"/>
  <c r="R225" i="82"/>
  <c r="O225" s="1"/>
  <c r="H237" s="1"/>
  <c r="Q213"/>
  <c r="O224" s="1"/>
  <c r="G237" s="1"/>
  <c r="S320" i="74"/>
  <c r="S317"/>
  <c r="S321"/>
  <c r="S322"/>
  <c r="S318"/>
  <c r="S326"/>
  <c r="S324"/>
  <c r="S319"/>
  <c r="S325"/>
  <c r="E330"/>
  <c r="AA309"/>
  <c r="S323"/>
  <c r="M275" i="80"/>
  <c r="M273"/>
  <c r="M278"/>
  <c r="E283"/>
  <c r="M277"/>
  <c r="M280"/>
  <c r="M274"/>
  <c r="M271"/>
  <c r="M279"/>
  <c r="M276"/>
  <c r="M272"/>
  <c r="AF185" i="79"/>
  <c r="AC180" s="1"/>
  <c r="G193" s="1"/>
  <c r="AE167"/>
  <c r="AC179" s="1"/>
  <c r="F193" s="1"/>
  <c r="M326" i="82"/>
  <c r="M319"/>
  <c r="M324"/>
  <c r="M325"/>
  <c r="M320"/>
  <c r="M323"/>
  <c r="E329"/>
  <c r="M322"/>
  <c r="M318"/>
  <c r="M321"/>
  <c r="M317"/>
  <c r="AL167" i="79"/>
  <c r="AJ179" s="1"/>
  <c r="F194" s="1"/>
  <c r="AM185"/>
  <c r="AJ180" s="1"/>
  <c r="G194" s="1"/>
  <c r="S324" i="77"/>
  <c r="S326"/>
  <c r="S322"/>
  <c r="AA309"/>
  <c r="S320"/>
  <c r="S319"/>
  <c r="S325"/>
  <c r="S321"/>
  <c r="E330"/>
  <c r="S318"/>
  <c r="S317"/>
  <c r="S323"/>
  <c r="S321" i="75"/>
  <c r="S324"/>
  <c r="S318"/>
  <c r="S319"/>
  <c r="S325"/>
  <c r="S326"/>
  <c r="E330"/>
  <c r="S322"/>
  <c r="AA309"/>
  <c r="S320"/>
  <c r="S317"/>
  <c r="S323"/>
  <c r="E21" i="82"/>
  <c r="K185"/>
  <c r="J185"/>
  <c r="J181"/>
  <c r="K181"/>
  <c r="E17"/>
  <c r="E19"/>
  <c r="K183"/>
  <c r="J183"/>
  <c r="AE167" i="75"/>
  <c r="AC179" s="1"/>
  <c r="F193" s="1"/>
  <c r="AF179"/>
  <c r="AC180" s="1"/>
  <c r="G193" s="1"/>
  <c r="AS213" i="79"/>
  <c r="AQ224" s="1"/>
  <c r="G241" s="1"/>
  <c r="AT231"/>
  <c r="AQ225" s="1"/>
  <c r="H241" s="1"/>
  <c r="I213" i="82"/>
  <c r="H224" s="1"/>
  <c r="F48" s="1"/>
  <c r="F15"/>
  <c r="K225"/>
  <c r="J225"/>
  <c r="J229"/>
  <c r="K229"/>
  <c r="F19"/>
  <c r="F23"/>
  <c r="K233"/>
  <c r="J233"/>
  <c r="G136" i="86"/>
  <c r="D52" s="1"/>
  <c r="G135"/>
  <c r="D51" s="1"/>
  <c r="E23" i="75"/>
  <c r="J187"/>
  <c r="K187"/>
  <c r="E17"/>
  <c r="J181"/>
  <c r="K181"/>
  <c r="E20"/>
  <c r="J184"/>
  <c r="K184"/>
  <c r="K183" i="64"/>
  <c r="J183"/>
  <c r="E19"/>
  <c r="K188"/>
  <c r="J188"/>
  <c r="E24"/>
  <c r="K184"/>
  <c r="E20"/>
  <c r="J184"/>
  <c r="AJ312"/>
  <c r="AJ315" s="1"/>
  <c r="AJ311"/>
  <c r="AJ314" s="1"/>
  <c r="BB312"/>
  <c r="BB315" s="1"/>
  <c r="BB311"/>
  <c r="BB314" s="1"/>
  <c r="AV311"/>
  <c r="AV314" s="1"/>
  <c r="AV312"/>
  <c r="AV315" s="1"/>
  <c r="I272"/>
  <c r="I279"/>
  <c r="I283"/>
  <c r="G27" s="1"/>
  <c r="B301"/>
  <c r="B298"/>
  <c r="I300"/>
  <c r="G44" s="1"/>
  <c r="B293"/>
  <c r="B291"/>
  <c r="I297"/>
  <c r="G41" s="1"/>
  <c r="I275"/>
  <c r="I296"/>
  <c r="G40" s="1"/>
  <c r="I288"/>
  <c r="G32" s="1"/>
  <c r="B283"/>
  <c r="I285"/>
  <c r="G29" s="1"/>
  <c r="I291"/>
  <c r="G35" s="1"/>
  <c r="I295"/>
  <c r="G39" s="1"/>
  <c r="B289"/>
  <c r="B286"/>
  <c r="I282"/>
  <c r="G26" s="1"/>
  <c r="I277"/>
  <c r="I276"/>
  <c r="I292"/>
  <c r="G36" s="1"/>
  <c r="I287"/>
  <c r="G31" s="1"/>
  <c r="B296"/>
  <c r="I284"/>
  <c r="G28" s="1"/>
  <c r="I274"/>
  <c r="B299"/>
  <c r="I278"/>
  <c r="I290"/>
  <c r="G34" s="1"/>
  <c r="I293"/>
  <c r="G37" s="1"/>
  <c r="I301"/>
  <c r="G45" s="1"/>
  <c r="B285"/>
  <c r="I299"/>
  <c r="G43" s="1"/>
  <c r="I289"/>
  <c r="G33" s="1"/>
  <c r="B282"/>
  <c r="B297"/>
  <c r="B287"/>
  <c r="I294"/>
  <c r="G38" s="1"/>
  <c r="B284"/>
  <c r="I281"/>
  <c r="G25" s="1"/>
  <c r="I271"/>
  <c r="B290"/>
  <c r="I286"/>
  <c r="G30" s="1"/>
  <c r="B292"/>
  <c r="B302"/>
  <c r="B281"/>
  <c r="B295"/>
  <c r="I298"/>
  <c r="G42" s="1"/>
  <c r="B288"/>
  <c r="I280"/>
  <c r="B300"/>
  <c r="I273"/>
  <c r="I302"/>
  <c r="G46" s="1"/>
  <c r="B294"/>
  <c r="AE274"/>
  <c r="AF274" s="1"/>
  <c r="AE275"/>
  <c r="AF275" s="1"/>
  <c r="AE279"/>
  <c r="AF279" s="1"/>
  <c r="AE272"/>
  <c r="AF272" s="1"/>
  <c r="AE277"/>
  <c r="AF277" s="1"/>
  <c r="AE280"/>
  <c r="AF280" s="1"/>
  <c r="AE278"/>
  <c r="AF278" s="1"/>
  <c r="AE273"/>
  <c r="AF273" s="1"/>
  <c r="AE276"/>
  <c r="AF276" s="1"/>
  <c r="AE271"/>
  <c r="I278" i="86"/>
  <c r="I271"/>
  <c r="B291"/>
  <c r="I294"/>
  <c r="G38" s="1"/>
  <c r="I284"/>
  <c r="G28" s="1"/>
  <c r="B301"/>
  <c r="B293"/>
  <c r="B297"/>
  <c r="I295"/>
  <c r="G39" s="1"/>
  <c r="I296"/>
  <c r="G40" s="1"/>
  <c r="I302"/>
  <c r="G46" s="1"/>
  <c r="I290"/>
  <c r="G34" s="1"/>
  <c r="B294"/>
  <c r="B296"/>
  <c r="I301"/>
  <c r="G45" s="1"/>
  <c r="B284"/>
  <c r="I288"/>
  <c r="G32" s="1"/>
  <c r="I291"/>
  <c r="G35" s="1"/>
  <c r="I283"/>
  <c r="G27" s="1"/>
  <c r="I280"/>
  <c r="I286"/>
  <c r="G30" s="1"/>
  <c r="B286"/>
  <c r="I289"/>
  <c r="G33" s="1"/>
  <c r="I300"/>
  <c r="G44" s="1"/>
  <c r="B299"/>
  <c r="B295"/>
  <c r="I292"/>
  <c r="G36" s="1"/>
  <c r="I287"/>
  <c r="G31" s="1"/>
  <c r="B288"/>
  <c r="B282"/>
  <c r="B281"/>
  <c r="B285"/>
  <c r="B283"/>
  <c r="I275"/>
  <c r="B302"/>
  <c r="B300"/>
  <c r="I285"/>
  <c r="G29" s="1"/>
  <c r="I276"/>
  <c r="I282"/>
  <c r="G26" s="1"/>
  <c r="B287"/>
  <c r="I297"/>
  <c r="G41" s="1"/>
  <c r="I272"/>
  <c r="I298"/>
  <c r="G42" s="1"/>
  <c r="I281"/>
  <c r="G25" s="1"/>
  <c r="B292"/>
  <c r="I293"/>
  <c r="G37" s="1"/>
  <c r="B289"/>
  <c r="B298"/>
  <c r="I299"/>
  <c r="G43" s="1"/>
  <c r="B290"/>
  <c r="I274"/>
  <c r="I279"/>
  <c r="I277"/>
  <c r="I273"/>
  <c r="M322"/>
  <c r="M317"/>
  <c r="M325"/>
  <c r="M324"/>
  <c r="M323"/>
  <c r="M319"/>
  <c r="M320"/>
  <c r="M318"/>
  <c r="E329"/>
  <c r="M321"/>
  <c r="M326"/>
  <c r="M277" i="77"/>
  <c r="M273"/>
  <c r="M275"/>
  <c r="M279"/>
  <c r="E283"/>
  <c r="M274"/>
  <c r="M271"/>
  <c r="M272"/>
  <c r="M280"/>
  <c r="M276"/>
  <c r="M278"/>
  <c r="B291" i="75"/>
  <c r="I279"/>
  <c r="I283"/>
  <c r="G27" s="1"/>
  <c r="I299"/>
  <c r="G43" s="1"/>
  <c r="I272"/>
  <c r="I297"/>
  <c r="G41" s="1"/>
  <c r="I277"/>
  <c r="I282"/>
  <c r="G26" s="1"/>
  <c r="B287"/>
  <c r="I295"/>
  <c r="G39" s="1"/>
  <c r="B296"/>
  <c r="I301"/>
  <c r="G45" s="1"/>
  <c r="B282"/>
  <c r="B285"/>
  <c r="B301"/>
  <c r="I300"/>
  <c r="G44" s="1"/>
  <c r="I286"/>
  <c r="G30" s="1"/>
  <c r="I293"/>
  <c r="G37" s="1"/>
  <c r="I291"/>
  <c r="G35" s="1"/>
  <c r="B286"/>
  <c r="I281"/>
  <c r="G25" s="1"/>
  <c r="B283"/>
  <c r="B294"/>
  <c r="B289"/>
  <c r="B290"/>
  <c r="B295"/>
  <c r="B284"/>
  <c r="I278"/>
  <c r="I294"/>
  <c r="G38" s="1"/>
  <c r="I290"/>
  <c r="G34" s="1"/>
  <c r="I298"/>
  <c r="G42" s="1"/>
  <c r="I288"/>
  <c r="G32" s="1"/>
  <c r="B297"/>
  <c r="I280"/>
  <c r="B293"/>
  <c r="B288"/>
  <c r="I302"/>
  <c r="G46" s="1"/>
  <c r="I289"/>
  <c r="G33" s="1"/>
  <c r="I284"/>
  <c r="G28" s="1"/>
  <c r="B299"/>
  <c r="I273"/>
  <c r="B298"/>
  <c r="B302"/>
  <c r="B281"/>
  <c r="I285"/>
  <c r="G29" s="1"/>
  <c r="I296"/>
  <c r="G40" s="1"/>
  <c r="B292"/>
  <c r="I287"/>
  <c r="G31" s="1"/>
  <c r="I276"/>
  <c r="I274"/>
  <c r="I271"/>
  <c r="I275"/>
  <c r="B300"/>
  <c r="I292"/>
  <c r="G36" s="1"/>
  <c r="M280" i="78"/>
  <c r="M273"/>
  <c r="M274"/>
  <c r="M279"/>
  <c r="M271"/>
  <c r="M276"/>
  <c r="M278"/>
  <c r="E283"/>
  <c r="M272"/>
  <c r="M275"/>
  <c r="M277"/>
  <c r="AT179" i="82"/>
  <c r="AQ180" s="1"/>
  <c r="G195" s="1"/>
  <c r="AS167"/>
  <c r="AQ179" s="1"/>
  <c r="F195" s="1"/>
  <c r="AZ167"/>
  <c r="AX179" s="1"/>
  <c r="F196" s="1"/>
  <c r="BA179"/>
  <c r="AX180" s="1"/>
  <c r="G196" s="1"/>
  <c r="G134" i="74"/>
  <c r="D50" s="1"/>
  <c r="G133"/>
  <c r="D49" s="1"/>
  <c r="H226" i="81"/>
  <c r="F50" s="1"/>
  <c r="H225"/>
  <c r="F49" s="1"/>
  <c r="E22" i="86"/>
  <c r="I22" s="1"/>
  <c r="K186"/>
  <c r="J186"/>
  <c r="E24"/>
  <c r="I24" s="1"/>
  <c r="B5" i="68" s="1"/>
  <c r="B34" s="1"/>
  <c r="B33" s="1"/>
  <c r="K188" i="86"/>
  <c r="J188"/>
  <c r="E283" i="74"/>
  <c r="M277"/>
  <c r="M273"/>
  <c r="M275"/>
  <c r="M279"/>
  <c r="M276"/>
  <c r="M272"/>
  <c r="M280"/>
  <c r="M271"/>
  <c r="M278"/>
  <c r="M274"/>
  <c r="S272" i="80"/>
  <c r="S278"/>
  <c r="S271"/>
  <c r="S279"/>
  <c r="S273"/>
  <c r="S277"/>
  <c r="E284"/>
  <c r="S276"/>
  <c r="S280"/>
  <c r="S274"/>
  <c r="AA263"/>
  <c r="S275"/>
  <c r="E21" i="79"/>
  <c r="J185"/>
  <c r="I167"/>
  <c r="G179" s="1"/>
  <c r="E48" s="1"/>
  <c r="K185"/>
  <c r="S280" i="82"/>
  <c r="S279"/>
  <c r="S277"/>
  <c r="S274"/>
  <c r="S278"/>
  <c r="E284"/>
  <c r="AA263"/>
  <c r="S275"/>
  <c r="S273"/>
  <c r="S271"/>
  <c r="S276"/>
  <c r="S272"/>
  <c r="R179" i="86"/>
  <c r="O180" s="1"/>
  <c r="G191" s="1"/>
  <c r="Q167"/>
  <c r="O179" s="1"/>
  <c r="F191" s="1"/>
  <c r="K179" i="80"/>
  <c r="E15"/>
  <c r="I167"/>
  <c r="G179" s="1"/>
  <c r="E48" s="1"/>
  <c r="J179"/>
  <c r="AQ278" i="64"/>
  <c r="AR278" s="1"/>
  <c r="AQ274"/>
  <c r="AR274" s="1"/>
  <c r="AQ272"/>
  <c r="AR272" s="1"/>
  <c r="AQ275"/>
  <c r="AR275" s="1"/>
  <c r="AQ273"/>
  <c r="AR273" s="1"/>
  <c r="AQ277"/>
  <c r="AR277" s="1"/>
  <c r="AQ276"/>
  <c r="AR276" s="1"/>
  <c r="AQ280"/>
  <c r="AR280" s="1"/>
  <c r="AQ279"/>
  <c r="AR279" s="1"/>
  <c r="AQ271"/>
  <c r="AT179" i="75"/>
  <c r="AQ180" s="1"/>
  <c r="G195" s="1"/>
  <c r="AS167"/>
  <c r="AQ179" s="1"/>
  <c r="F195" s="1"/>
  <c r="AL213" i="79"/>
  <c r="AJ224" s="1"/>
  <c r="G240" s="1"/>
  <c r="AM231"/>
  <c r="AJ225" s="1"/>
  <c r="H240" s="1"/>
  <c r="F20" i="75"/>
  <c r="I20" s="1"/>
  <c r="K230"/>
  <c r="J230"/>
  <c r="S280" i="74"/>
  <c r="S275"/>
  <c r="S276"/>
  <c r="S274"/>
  <c r="S272"/>
  <c r="S278"/>
  <c r="AA263"/>
  <c r="S279"/>
  <c r="S273"/>
  <c r="S271"/>
  <c r="E284"/>
  <c r="S277"/>
  <c r="E330" i="79"/>
  <c r="S323"/>
  <c r="AA309"/>
  <c r="S326"/>
  <c r="S324"/>
  <c r="S325"/>
  <c r="R225" i="75"/>
  <c r="O225" s="1"/>
  <c r="H237" s="1"/>
  <c r="Q213"/>
  <c r="O224" s="1"/>
  <c r="G237" s="1"/>
  <c r="F311" i="86"/>
  <c r="F314" s="1"/>
  <c r="F312"/>
  <c r="F315" s="1"/>
  <c r="F311" i="77"/>
  <c r="F314" s="1"/>
  <c r="F312"/>
  <c r="F315" s="1"/>
  <c r="E22" i="82"/>
  <c r="K186"/>
  <c r="J186"/>
  <c r="E23"/>
  <c r="J187"/>
  <c r="K187"/>
  <c r="BA179" i="86"/>
  <c r="AX180" s="1"/>
  <c r="G196" s="1"/>
  <c r="AZ167"/>
  <c r="AX179" s="1"/>
  <c r="F196" s="1"/>
  <c r="Y185" i="79"/>
  <c r="V180" s="1"/>
  <c r="G192" s="1"/>
  <c r="X167"/>
  <c r="V179" s="1"/>
  <c r="F192" s="1"/>
  <c r="AL167" i="75"/>
  <c r="AJ179" s="1"/>
  <c r="F194" s="1"/>
  <c r="AM179"/>
  <c r="AJ180" s="1"/>
  <c r="G194" s="1"/>
  <c r="F21" i="82"/>
  <c r="J231"/>
  <c r="K231"/>
  <c r="M325" i="75"/>
  <c r="M320"/>
  <c r="M317"/>
  <c r="E329"/>
  <c r="M322"/>
  <c r="M324"/>
  <c r="M318"/>
  <c r="M321"/>
  <c r="M323"/>
  <c r="M326"/>
  <c r="M319"/>
  <c r="R185" i="79"/>
  <c r="O180" s="1"/>
  <c r="G191" s="1"/>
  <c r="Q167"/>
  <c r="O179" s="1"/>
  <c r="F191" s="1"/>
  <c r="G135" i="82"/>
  <c r="D51" s="1"/>
  <c r="G136"/>
  <c r="D52" s="1"/>
  <c r="J179" i="75"/>
  <c r="I167"/>
  <c r="G179" s="1"/>
  <c r="E48" s="1"/>
  <c r="E15"/>
  <c r="K179"/>
  <c r="J180"/>
  <c r="K180"/>
  <c r="E16"/>
  <c r="K185" i="64"/>
  <c r="J185"/>
  <c r="E21"/>
  <c r="K180"/>
  <c r="E16"/>
  <c r="J180"/>
  <c r="AL167" i="86"/>
  <c r="AJ179" s="1"/>
  <c r="F194" s="1"/>
  <c r="AM179"/>
  <c r="AJ180" s="1"/>
  <c r="G194" s="1"/>
  <c r="G133" i="79"/>
  <c r="D49" s="1"/>
  <c r="G134"/>
  <c r="D50" s="1"/>
  <c r="AZ213"/>
  <c r="AX224" s="1"/>
  <c r="G242" s="1"/>
  <c r="BA231"/>
  <c r="AX225" s="1"/>
  <c r="H242" s="1"/>
  <c r="X311" i="64"/>
  <c r="X314" s="1"/>
  <c r="X312"/>
  <c r="X315" s="1"/>
  <c r="F311"/>
  <c r="F314" s="1"/>
  <c r="F312"/>
  <c r="F315" s="1"/>
  <c r="M277" i="86"/>
  <c r="M278"/>
  <c r="M275"/>
  <c r="M279"/>
  <c r="M280"/>
  <c r="M273"/>
  <c r="E283"/>
  <c r="M271"/>
  <c r="M276"/>
  <c r="M274"/>
  <c r="M272"/>
  <c r="M324" i="77"/>
  <c r="M317"/>
  <c r="M320"/>
  <c r="M326"/>
  <c r="M323"/>
  <c r="M319"/>
  <c r="M322"/>
  <c r="M325"/>
  <c r="M321"/>
  <c r="M318"/>
  <c r="E329"/>
  <c r="S319" i="78"/>
  <c r="S320"/>
  <c r="S321"/>
  <c r="S318"/>
  <c r="E330"/>
  <c r="S317"/>
  <c r="S324"/>
  <c r="S326"/>
  <c r="S322"/>
  <c r="AA309"/>
  <c r="S325"/>
  <c r="S323"/>
  <c r="E23" i="86"/>
  <c r="I23" s="1"/>
  <c r="J187"/>
  <c r="K187"/>
  <c r="J179"/>
  <c r="K179"/>
  <c r="I167"/>
  <c r="G179" s="1"/>
  <c r="E48" s="1"/>
  <c r="E15"/>
  <c r="I15" s="1"/>
  <c r="E20"/>
  <c r="I20" s="1"/>
  <c r="J184"/>
  <c r="K184"/>
  <c r="BA185" i="79"/>
  <c r="AX180" s="1"/>
  <c r="G196" s="1"/>
  <c r="AZ167"/>
  <c r="AX179" s="1"/>
  <c r="F196" s="1"/>
  <c r="F311" i="74"/>
  <c r="F314" s="1"/>
  <c r="F312"/>
  <c r="F315" s="1"/>
  <c r="AE213" i="79"/>
  <c r="AC224" s="1"/>
  <c r="G239" s="1"/>
  <c r="AF231"/>
  <c r="AC225" s="1"/>
  <c r="H239" s="1"/>
  <c r="R179" i="82"/>
  <c r="O180" s="1"/>
  <c r="G191" s="1"/>
  <c r="Q167"/>
  <c r="O179" s="1"/>
  <c r="F191" s="1"/>
  <c r="S317" i="80"/>
  <c r="S321"/>
  <c r="S319"/>
  <c r="S318"/>
  <c r="E330"/>
  <c r="S324"/>
  <c r="S323"/>
  <c r="S322"/>
  <c r="S320"/>
  <c r="S326"/>
  <c r="S325"/>
  <c r="AA309"/>
  <c r="E24" i="79"/>
  <c r="K188"/>
  <c r="J188"/>
  <c r="J186"/>
  <c r="K186"/>
  <c r="E22"/>
  <c r="S317" i="82"/>
  <c r="S324"/>
  <c r="AA309"/>
  <c r="S326"/>
  <c r="S320"/>
  <c r="S323"/>
  <c r="S325"/>
  <c r="S318"/>
  <c r="S319"/>
  <c r="S322"/>
  <c r="E330"/>
  <c r="S321"/>
  <c r="K181" i="80"/>
  <c r="E17"/>
  <c r="J181"/>
  <c r="A235" i="84" l="1"/>
  <c r="A281" s="1"/>
  <c r="A327" s="1"/>
  <c r="A189"/>
  <c r="AO317" i="81"/>
  <c r="AM318" s="1"/>
  <c r="G333" s="1"/>
  <c r="AN305"/>
  <c r="AM317" s="1"/>
  <c r="F333" s="1"/>
  <c r="AZ233" i="85"/>
  <c r="BA233" s="1"/>
  <c r="AZ225"/>
  <c r="AZ234"/>
  <c r="BA234" s="1"/>
  <c r="AZ226"/>
  <c r="BA226" s="1"/>
  <c r="AZ232"/>
  <c r="BA232" s="1"/>
  <c r="AZ231"/>
  <c r="BA231" s="1"/>
  <c r="AZ229"/>
  <c r="BA229" s="1"/>
  <c r="AZ227"/>
  <c r="BA227" s="1"/>
  <c r="AZ228"/>
  <c r="BA228" s="1"/>
  <c r="AZ230"/>
  <c r="BA230" s="1"/>
  <c r="BU228"/>
  <c r="BV228" s="1"/>
  <c r="BU227"/>
  <c r="BV227" s="1"/>
  <c r="BU226"/>
  <c r="BV226" s="1"/>
  <c r="BU229"/>
  <c r="BV229" s="1"/>
  <c r="BU230"/>
  <c r="BV230" s="1"/>
  <c r="BU233"/>
  <c r="BV233" s="1"/>
  <c r="BU232"/>
  <c r="BV232" s="1"/>
  <c r="BU225"/>
  <c r="BU231"/>
  <c r="BV231" s="1"/>
  <c r="BU234"/>
  <c r="BV234" s="1"/>
  <c r="BQ181" i="82"/>
  <c r="BZ172"/>
  <c r="BQ183"/>
  <c r="BQ185"/>
  <c r="E199"/>
  <c r="BQ187"/>
  <c r="BQ186"/>
  <c r="BQ188"/>
  <c r="BQ182"/>
  <c r="BQ184"/>
  <c r="BQ179"/>
  <c r="BQ180"/>
  <c r="AJ219" i="77"/>
  <c r="AJ220"/>
  <c r="AJ221" s="1"/>
  <c r="A144" i="85"/>
  <c r="A99"/>
  <c r="AL184" i="80"/>
  <c r="AM184" s="1"/>
  <c r="AL179"/>
  <c r="AL183"/>
  <c r="AM183" s="1"/>
  <c r="AL188"/>
  <c r="AM188" s="1"/>
  <c r="AL186"/>
  <c r="AM186" s="1"/>
  <c r="AL185"/>
  <c r="AM185" s="1"/>
  <c r="AL182"/>
  <c r="AM182" s="1"/>
  <c r="AL180"/>
  <c r="AM180" s="1"/>
  <c r="AL187"/>
  <c r="AM187" s="1"/>
  <c r="AL181"/>
  <c r="AM181" s="1"/>
  <c r="BM271" i="83"/>
  <c r="BK272" s="1"/>
  <c r="G291" s="1"/>
  <c r="BL259"/>
  <c r="BK271" s="1"/>
  <c r="F291" s="1"/>
  <c r="A139" i="86"/>
  <c r="A94"/>
  <c r="CG219" i="54"/>
  <c r="CG220"/>
  <c r="CG221" s="1"/>
  <c r="AT225" i="84"/>
  <c r="AQ225" s="1"/>
  <c r="H241" s="1"/>
  <c r="AS213"/>
  <c r="AQ224" s="1"/>
  <c r="G241" s="1"/>
  <c r="BZ220" i="81"/>
  <c r="BZ221" s="1"/>
  <c r="BZ219"/>
  <c r="CN218"/>
  <c r="CE230"/>
  <c r="CE233"/>
  <c r="CE227"/>
  <c r="CE226"/>
  <c r="CE234"/>
  <c r="CE228"/>
  <c r="CE232"/>
  <c r="F247"/>
  <c r="CE229"/>
  <c r="CE231"/>
  <c r="CE225"/>
  <c r="AT318" i="83"/>
  <c r="AU318" s="1"/>
  <c r="AT320"/>
  <c r="AU320" s="1"/>
  <c r="AT323"/>
  <c r="AU323" s="1"/>
  <c r="AT322"/>
  <c r="AU322" s="1"/>
  <c r="AT325"/>
  <c r="AU325" s="1"/>
  <c r="AT326"/>
  <c r="AU326" s="1"/>
  <c r="AT324"/>
  <c r="AU324" s="1"/>
  <c r="AT321"/>
  <c r="AU321" s="1"/>
  <c r="AT317"/>
  <c r="AT319"/>
  <c r="AU319" s="1"/>
  <c r="BK268" i="76"/>
  <c r="BK267"/>
  <c r="BK269" s="1"/>
  <c r="E234" i="86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A144" i="77"/>
  <c r="A99"/>
  <c r="BJ227" i="84"/>
  <c r="BJ228"/>
  <c r="BJ225"/>
  <c r="BJ233"/>
  <c r="BJ226"/>
  <c r="F244"/>
  <c r="BJ232"/>
  <c r="BJ229"/>
  <c r="BJ231"/>
  <c r="BJ230"/>
  <c r="BJ234"/>
  <c r="BS218"/>
  <c r="BE219"/>
  <c r="BE220"/>
  <c r="BE221" s="1"/>
  <c r="A139" i="76"/>
  <c r="A94"/>
  <c r="A194" i="74"/>
  <c r="A240"/>
  <c r="A286" s="1"/>
  <c r="A332" s="1"/>
  <c r="BN231" i="85"/>
  <c r="BO231" s="1"/>
  <c r="BN225"/>
  <c r="BN226"/>
  <c r="BO226" s="1"/>
  <c r="BN228"/>
  <c r="BO228" s="1"/>
  <c r="BN229"/>
  <c r="BO229" s="1"/>
  <c r="BN233"/>
  <c r="BO233" s="1"/>
  <c r="BN230"/>
  <c r="BO230" s="1"/>
  <c r="BN227"/>
  <c r="BO227" s="1"/>
  <c r="BN234"/>
  <c r="BO234" s="1"/>
  <c r="BN232"/>
  <c r="BO232" s="1"/>
  <c r="AS186" i="57"/>
  <c r="AT186" s="1"/>
  <c r="AS188"/>
  <c r="AT188" s="1"/>
  <c r="AS184"/>
  <c r="AS187"/>
  <c r="AT187" s="1"/>
  <c r="AS185"/>
  <c r="AT185" s="1"/>
  <c r="AC271" i="85"/>
  <c r="AA272" s="1"/>
  <c r="G285" s="1"/>
  <c r="AB259"/>
  <c r="AA271" s="1"/>
  <c r="F285" s="1"/>
  <c r="BI282" i="56"/>
  <c r="BI329" s="1"/>
  <c r="BC329"/>
  <c r="BF259" i="81"/>
  <c r="BE271" s="1"/>
  <c r="F290" s="1"/>
  <c r="BG271"/>
  <c r="BE272" s="1"/>
  <c r="G290" s="1"/>
  <c r="G183" i="54"/>
  <c r="E52" s="1"/>
  <c r="G182"/>
  <c r="E51" s="1"/>
  <c r="BG188" i="82"/>
  <c r="BH188" s="1"/>
  <c r="BG182"/>
  <c r="BH182" s="1"/>
  <c r="BG181"/>
  <c r="BH181" s="1"/>
  <c r="BG180"/>
  <c r="BH180" s="1"/>
  <c r="BG185"/>
  <c r="BH185" s="1"/>
  <c r="BG183"/>
  <c r="BH183" s="1"/>
  <c r="BG187"/>
  <c r="BH187" s="1"/>
  <c r="BG179"/>
  <c r="BG184"/>
  <c r="BH184" s="1"/>
  <c r="BG186"/>
  <c r="BH186" s="1"/>
  <c r="AS226" i="74"/>
  <c r="AT226" s="1"/>
  <c r="AS229"/>
  <c r="AT229" s="1"/>
  <c r="AS228"/>
  <c r="AT228" s="1"/>
  <c r="AS233"/>
  <c r="AT233" s="1"/>
  <c r="AS231"/>
  <c r="AT231" s="1"/>
  <c r="AS232"/>
  <c r="AT232" s="1"/>
  <c r="AS227"/>
  <c r="AT227" s="1"/>
  <c r="AS230"/>
  <c r="AT230" s="1"/>
  <c r="AS234"/>
  <c r="AT234" s="1"/>
  <c r="AS225"/>
  <c r="AL226"/>
  <c r="AM226" s="1"/>
  <c r="AL225"/>
  <c r="AL227"/>
  <c r="AM227" s="1"/>
  <c r="AL232"/>
  <c r="AM232" s="1"/>
  <c r="AL231"/>
  <c r="AM231" s="1"/>
  <c r="AL234"/>
  <c r="AM234" s="1"/>
  <c r="AL233"/>
  <c r="AM233" s="1"/>
  <c r="AL230"/>
  <c r="AM230" s="1"/>
  <c r="AL229"/>
  <c r="AM229" s="1"/>
  <c r="AL228"/>
  <c r="AM228" s="1"/>
  <c r="BO225" i="81"/>
  <c r="BL225" s="1"/>
  <c r="H244" s="1"/>
  <c r="BN213"/>
  <c r="BL224" s="1"/>
  <c r="G244" s="1"/>
  <c r="AH272" i="85"/>
  <c r="AI272" s="1"/>
  <c r="AG269"/>
  <c r="Q184" i="81"/>
  <c r="R184" s="1"/>
  <c r="Q185"/>
  <c r="R185" s="1"/>
  <c r="G219" i="77"/>
  <c r="AS226" i="85"/>
  <c r="AT226" s="1"/>
  <c r="AS230"/>
  <c r="AT230" s="1"/>
  <c r="AS228"/>
  <c r="AT228" s="1"/>
  <c r="O219" i="77"/>
  <c r="AL227" i="85"/>
  <c r="AM227" s="1"/>
  <c r="AL230"/>
  <c r="AM230" s="1"/>
  <c r="AL231"/>
  <c r="AM231" s="1"/>
  <c r="AZ229" i="84"/>
  <c r="BA229" s="1"/>
  <c r="G219" i="64"/>
  <c r="T220"/>
  <c r="T221" s="1"/>
  <c r="T219"/>
  <c r="V219" i="77"/>
  <c r="Q234" i="85"/>
  <c r="R234" s="1"/>
  <c r="Q227"/>
  <c r="R227" s="1"/>
  <c r="A144" i="84"/>
  <c r="A99"/>
  <c r="CG172" i="85"/>
  <c r="BX180"/>
  <c r="E200"/>
  <c r="BX182"/>
  <c r="BX184"/>
  <c r="BX188"/>
  <c r="BX179"/>
  <c r="BX181"/>
  <c r="BX183"/>
  <c r="BX187"/>
  <c r="BX185"/>
  <c r="BX186"/>
  <c r="A195" i="56"/>
  <c r="A241"/>
  <c r="A287" s="1"/>
  <c r="A333" s="1"/>
  <c r="X233" i="85"/>
  <c r="Y233" s="1"/>
  <c r="X229"/>
  <c r="Y229" s="1"/>
  <c r="X225"/>
  <c r="X234"/>
  <c r="Y234" s="1"/>
  <c r="X228"/>
  <c r="Y228" s="1"/>
  <c r="X232"/>
  <c r="Y232" s="1"/>
  <c r="X230"/>
  <c r="Y230" s="1"/>
  <c r="X227"/>
  <c r="Y227" s="1"/>
  <c r="X226"/>
  <c r="Y226" s="1"/>
  <c r="X231"/>
  <c r="Y231" s="1"/>
  <c r="AY312" i="83"/>
  <c r="AY315" s="1"/>
  <c r="AY311"/>
  <c r="AY314" s="1"/>
  <c r="BM174" i="82"/>
  <c r="BL177" s="1"/>
  <c r="BM173"/>
  <c r="BL176" s="1"/>
  <c r="O188" i="92"/>
  <c r="D189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AE228" i="85"/>
  <c r="AF228" s="1"/>
  <c r="AE231"/>
  <c r="AF231" s="1"/>
  <c r="AE230"/>
  <c r="AF230" s="1"/>
  <c r="AE234"/>
  <c r="AF234" s="1"/>
  <c r="AE227"/>
  <c r="AF227" s="1"/>
  <c r="AE226"/>
  <c r="AF226" s="1"/>
  <c r="AE233"/>
  <c r="AF233" s="1"/>
  <c r="AE229"/>
  <c r="AF229" s="1"/>
  <c r="AE225"/>
  <c r="AE232"/>
  <c r="AF232" s="1"/>
  <c r="AS312"/>
  <c r="AS315" s="1"/>
  <c r="AS311"/>
  <c r="AS314" s="1"/>
  <c r="A143" i="83"/>
  <c r="A98"/>
  <c r="A236" i="54"/>
  <c r="A282" s="1"/>
  <c r="A328" s="1"/>
  <c r="A190"/>
  <c r="A184" i="86"/>
  <c r="A230"/>
  <c r="A276" s="1"/>
  <c r="A322" s="1"/>
  <c r="CL233" i="54"/>
  <c r="CU218"/>
  <c r="CL230"/>
  <c r="F248"/>
  <c r="CL231"/>
  <c r="CL234"/>
  <c r="CL232"/>
  <c r="H228" i="84"/>
  <c r="F52" s="1"/>
  <c r="H227"/>
  <c r="F51" s="1"/>
  <c r="A139" i="79"/>
  <c r="A94"/>
  <c r="A141" i="94"/>
  <c r="A96"/>
  <c r="D232" i="80"/>
  <c r="E231"/>
  <c r="A235" i="77"/>
  <c r="A281" s="1"/>
  <c r="A327" s="1"/>
  <c r="A189"/>
  <c r="A184" i="76"/>
  <c r="A230"/>
  <c r="A276" s="1"/>
  <c r="A322" s="1"/>
  <c r="AQ275" i="85"/>
  <c r="AQ277"/>
  <c r="E288"/>
  <c r="AQ278"/>
  <c r="AQ276"/>
  <c r="AQ280"/>
  <c r="AQ279"/>
  <c r="AQ274"/>
  <c r="AQ273"/>
  <c r="AY263"/>
  <c r="AQ271"/>
  <c r="AQ272"/>
  <c r="AM267"/>
  <c r="AM269" s="1"/>
  <c r="AM268"/>
  <c r="A104" i="74"/>
  <c r="A149"/>
  <c r="Q226" i="53"/>
  <c r="R226" s="1"/>
  <c r="Q232"/>
  <c r="R232" s="1"/>
  <c r="Q225"/>
  <c r="Q231"/>
  <c r="R231" s="1"/>
  <c r="Q233"/>
  <c r="R233" s="1"/>
  <c r="Q228"/>
  <c r="R228" s="1"/>
  <c r="Q230"/>
  <c r="R230" s="1"/>
  <c r="Q229"/>
  <c r="R229" s="1"/>
  <c r="Q227"/>
  <c r="R227" s="1"/>
  <c r="Q234"/>
  <c r="R234" s="1"/>
  <c r="BC218" i="91"/>
  <c r="BA227" s="1"/>
  <c r="F243"/>
  <c r="AR174" i="80"/>
  <c r="AQ177" s="1"/>
  <c r="AR173"/>
  <c r="AQ176" s="1"/>
  <c r="G181" i="54"/>
  <c r="E50" s="1"/>
  <c r="G180"/>
  <c r="E49" s="1"/>
  <c r="A132" i="50"/>
  <c r="A87"/>
  <c r="D235" i="78"/>
  <c r="D236" s="1"/>
  <c r="D237" s="1"/>
  <c r="D238" s="1"/>
  <c r="D239" s="1"/>
  <c r="D240" s="1"/>
  <c r="E234"/>
  <c r="CN220" s="1"/>
  <c r="CN221" s="1"/>
  <c r="X234" i="74"/>
  <c r="Y234" s="1"/>
  <c r="X226"/>
  <c r="Y226" s="1"/>
  <c r="X229"/>
  <c r="Y229" s="1"/>
  <c r="X228"/>
  <c r="Y228" s="1"/>
  <c r="X231"/>
  <c r="Y231" s="1"/>
  <c r="X227"/>
  <c r="Y227" s="1"/>
  <c r="X225"/>
  <c r="X233"/>
  <c r="Y233" s="1"/>
  <c r="X232"/>
  <c r="Y232" s="1"/>
  <c r="X230"/>
  <c r="Y230" s="1"/>
  <c r="B242"/>
  <c r="B240"/>
  <c r="I243"/>
  <c r="F33" s="1"/>
  <c r="I33" s="1"/>
  <c r="B237"/>
  <c r="B236"/>
  <c r="I235"/>
  <c r="F25" s="1"/>
  <c r="I25" s="1"/>
  <c r="I229"/>
  <c r="B252"/>
  <c r="I241"/>
  <c r="F31" s="1"/>
  <c r="I31" s="1"/>
  <c r="I245"/>
  <c r="F35" s="1"/>
  <c r="I35" s="1"/>
  <c r="B244"/>
  <c r="B235"/>
  <c r="I225"/>
  <c r="I254"/>
  <c r="F44" s="1"/>
  <c r="I44" s="1"/>
  <c r="B256"/>
  <c r="I236"/>
  <c r="F26" s="1"/>
  <c r="I26" s="1"/>
  <c r="B249"/>
  <c r="I237"/>
  <c r="F27" s="1"/>
  <c r="I27" s="1"/>
  <c r="C7" i="68" s="1"/>
  <c r="C37" s="1"/>
  <c r="B241" i="74"/>
  <c r="B255"/>
  <c r="B250"/>
  <c r="I244"/>
  <c r="F34" s="1"/>
  <c r="I34" s="1"/>
  <c r="I252"/>
  <c r="F42" s="1"/>
  <c r="I42" s="1"/>
  <c r="F7" i="68" s="1"/>
  <c r="F37" s="1"/>
  <c r="B243" i="74"/>
  <c r="I249"/>
  <c r="F39" s="1"/>
  <c r="I39" s="1"/>
  <c r="B251"/>
  <c r="B254"/>
  <c r="I233"/>
  <c r="I242"/>
  <c r="F32" s="1"/>
  <c r="I32" s="1"/>
  <c r="D7" i="68" s="1"/>
  <c r="D37" s="1"/>
  <c r="I247" i="74"/>
  <c r="F37" s="1"/>
  <c r="I37" s="1"/>
  <c r="E7" i="68" s="1"/>
  <c r="E37" s="1"/>
  <c r="I238" i="74"/>
  <c r="F28" s="1"/>
  <c r="I28" s="1"/>
  <c r="I256"/>
  <c r="F46" s="1"/>
  <c r="I46" s="1"/>
  <c r="I226"/>
  <c r="B239"/>
  <c r="I227"/>
  <c r="I231"/>
  <c r="B247"/>
  <c r="B245"/>
  <c r="I251"/>
  <c r="F41" s="1"/>
  <c r="I41" s="1"/>
  <c r="B246"/>
  <c r="I253"/>
  <c r="F43" s="1"/>
  <c r="I43" s="1"/>
  <c r="I239"/>
  <c r="F29" s="1"/>
  <c r="I29" s="1"/>
  <c r="I240"/>
  <c r="F30" s="1"/>
  <c r="I30" s="1"/>
  <c r="I228"/>
  <c r="I250"/>
  <c r="F40" s="1"/>
  <c r="I40" s="1"/>
  <c r="I234"/>
  <c r="B248"/>
  <c r="I246"/>
  <c r="F36" s="1"/>
  <c r="I36" s="1"/>
  <c r="I230"/>
  <c r="I255"/>
  <c r="F45" s="1"/>
  <c r="I45" s="1"/>
  <c r="I232"/>
  <c r="B253"/>
  <c r="B238"/>
  <c r="I248"/>
  <c r="F38" s="1"/>
  <c r="I38" s="1"/>
  <c r="AH274" i="85"/>
  <c r="AI274" s="1"/>
  <c r="AH273"/>
  <c r="AI273" s="1"/>
  <c r="AH280"/>
  <c r="AI280" s="1"/>
  <c r="AH276"/>
  <c r="AI276" s="1"/>
  <c r="AH275"/>
  <c r="AI275" s="1"/>
  <c r="AH278"/>
  <c r="AI278" s="1"/>
  <c r="AH271"/>
  <c r="AH277"/>
  <c r="AI277" s="1"/>
  <c r="AH279"/>
  <c r="AI279" s="1"/>
  <c r="BA271" i="84"/>
  <c r="AY272" s="1"/>
  <c r="G289" s="1"/>
  <c r="AZ259"/>
  <c r="AY271" s="1"/>
  <c r="F289" s="1"/>
  <c r="Q181" i="81"/>
  <c r="R181" s="1"/>
  <c r="Q180"/>
  <c r="R180" s="1"/>
  <c r="O220" i="77"/>
  <c r="O221" s="1"/>
  <c r="AS225" i="85"/>
  <c r="AS233"/>
  <c r="AT233" s="1"/>
  <c r="O219" i="83"/>
  <c r="AL225" i="85"/>
  <c r="AL226"/>
  <c r="AM226" s="1"/>
  <c r="AL229"/>
  <c r="AM229" s="1"/>
  <c r="BZ219"/>
  <c r="CB234" s="1"/>
  <c r="CC234" s="1"/>
  <c r="G220" i="77"/>
  <c r="G221" s="1"/>
  <c r="AH220" i="64"/>
  <c r="AH221" s="1"/>
  <c r="G220"/>
  <c r="G221" s="1"/>
  <c r="Q229" i="85"/>
  <c r="R229" s="1"/>
  <c r="Q231"/>
  <c r="R231" s="1"/>
  <c r="Q232"/>
  <c r="R232" s="1"/>
  <c r="A139" i="78"/>
  <c r="A94"/>
  <c r="BL172" i="57"/>
  <c r="BC188"/>
  <c r="BC184"/>
  <c r="E197"/>
  <c r="BC186"/>
  <c r="BC187"/>
  <c r="BC185"/>
  <c r="A150" i="56"/>
  <c r="A105"/>
  <c r="I110" i="76"/>
  <c r="C38" s="1"/>
  <c r="C111"/>
  <c r="B110"/>
  <c r="AH305" i="85"/>
  <c r="AG317" s="1"/>
  <c r="F332" s="1"/>
  <c r="AI317"/>
  <c r="AG318" s="1"/>
  <c r="G332" s="1"/>
  <c r="BF274" i="84"/>
  <c r="BG274" s="1"/>
  <c r="BF280"/>
  <c r="BG280" s="1"/>
  <c r="BF275"/>
  <c r="BG275" s="1"/>
  <c r="BF272"/>
  <c r="BG272" s="1"/>
  <c r="BF273"/>
  <c r="BG273" s="1"/>
  <c r="BF278"/>
  <c r="BG278" s="1"/>
  <c r="BF277"/>
  <c r="BG277" s="1"/>
  <c r="BF271"/>
  <c r="BF279"/>
  <c r="BG279" s="1"/>
  <c r="BF276"/>
  <c r="BG276" s="1"/>
  <c r="AZ227"/>
  <c r="BA227" s="1"/>
  <c r="AZ233"/>
  <c r="BA233" s="1"/>
  <c r="AZ234"/>
  <c r="BA234" s="1"/>
  <c r="AZ232"/>
  <c r="BA232" s="1"/>
  <c r="AZ231"/>
  <c r="BA231" s="1"/>
  <c r="AZ226"/>
  <c r="BA226" s="1"/>
  <c r="AZ225"/>
  <c r="AZ230"/>
  <c r="BA230" s="1"/>
  <c r="AZ228"/>
  <c r="BA228" s="1"/>
  <c r="BE309" i="85"/>
  <c r="E335"/>
  <c r="AW325"/>
  <c r="AW322"/>
  <c r="AW326"/>
  <c r="AW317"/>
  <c r="AW324"/>
  <c r="AW320"/>
  <c r="AW323"/>
  <c r="AW319"/>
  <c r="AW318"/>
  <c r="AW321"/>
  <c r="F249" i="78"/>
  <c r="CS232"/>
  <c r="CS234"/>
  <c r="CS225"/>
  <c r="CS233"/>
  <c r="CS228"/>
  <c r="DB218"/>
  <c r="CS230"/>
  <c r="CS227"/>
  <c r="CS231"/>
  <c r="CS229"/>
  <c r="CS226"/>
  <c r="BK267" i="84"/>
  <c r="BK269" s="1"/>
  <c r="BK268"/>
  <c r="A234" i="83"/>
  <c r="A280" s="1"/>
  <c r="A326" s="1"/>
  <c r="A188"/>
  <c r="BJ218" i="92"/>
  <c r="F244"/>
  <c r="A100" i="54"/>
  <c r="A145"/>
  <c r="P259" i="85"/>
  <c r="O271" s="1"/>
  <c r="F283" s="1"/>
  <c r="Q271"/>
  <c r="O272" s="1"/>
  <c r="G283" s="1"/>
  <c r="H226" i="84"/>
  <c r="F50" s="1"/>
  <c r="H225"/>
  <c r="F49" s="1"/>
  <c r="E234" i="83"/>
  <c r="AC219" s="1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A184" i="79"/>
  <c r="A230"/>
  <c r="A276" s="1"/>
  <c r="A322" s="1"/>
  <c r="E198" i="91"/>
  <c r="BJ172"/>
  <c r="A186" i="94"/>
  <c r="A232"/>
  <c r="A278" s="1"/>
  <c r="A324" s="1"/>
  <c r="C104" i="53"/>
  <c r="I103"/>
  <c r="C31" s="1"/>
  <c r="I31" s="1"/>
  <c r="B103"/>
  <c r="D234" i="76"/>
  <c r="E233"/>
  <c r="BC318" i="81"/>
  <c r="BC323"/>
  <c r="BC325"/>
  <c r="BC324"/>
  <c r="BK309"/>
  <c r="E336"/>
  <c r="BC320"/>
  <c r="BC319"/>
  <c r="BC317"/>
  <c r="BC322"/>
  <c r="BC321"/>
  <c r="BC326"/>
  <c r="CW184" i="57"/>
  <c r="CW187"/>
  <c r="CX187" s="1"/>
  <c r="CW185"/>
  <c r="CX185" s="1"/>
  <c r="CW186"/>
  <c r="CX186" s="1"/>
  <c r="CW188"/>
  <c r="CX188" s="1"/>
  <c r="AO317" i="83"/>
  <c r="AM318" s="1"/>
  <c r="G333" s="1"/>
  <c r="AN305"/>
  <c r="AM317" s="1"/>
  <c r="F333" s="1"/>
  <c r="A190" i="80"/>
  <c r="A236"/>
  <c r="A282" s="1"/>
  <c r="A328" s="1"/>
  <c r="CA174" i="50"/>
  <c r="BZ177" s="1"/>
  <c r="CA175"/>
  <c r="BZ178" s="1"/>
  <c r="CN173"/>
  <c r="CE181"/>
  <c r="CE185"/>
  <c r="CE170"/>
  <c r="E202"/>
  <c r="CE172"/>
  <c r="CE176"/>
  <c r="CE175"/>
  <c r="CE173"/>
  <c r="CE171"/>
  <c r="CE168"/>
  <c r="CE187"/>
  <c r="CE174"/>
  <c r="CE186"/>
  <c r="CE178"/>
  <c r="CE184"/>
  <c r="CE169"/>
  <c r="CE182"/>
  <c r="CE179"/>
  <c r="CH174" s="1"/>
  <c r="CG177" s="1"/>
  <c r="CE180"/>
  <c r="CE177"/>
  <c r="CE183"/>
  <c r="BU231" i="81"/>
  <c r="BV231" s="1"/>
  <c r="BU234"/>
  <c r="BV234" s="1"/>
  <c r="BU226"/>
  <c r="BV226" s="1"/>
  <c r="BU227"/>
  <c r="BV227" s="1"/>
  <c r="BU230"/>
  <c r="BV230" s="1"/>
  <c r="BU232"/>
  <c r="BV232" s="1"/>
  <c r="BU233"/>
  <c r="BV233" s="1"/>
  <c r="BU228"/>
  <c r="BV228" s="1"/>
  <c r="BU225"/>
  <c r="BU229"/>
  <c r="BV229" s="1"/>
  <c r="I231" i="53"/>
  <c r="I252"/>
  <c r="F42" s="1"/>
  <c r="I239"/>
  <c r="F29" s="1"/>
  <c r="I238"/>
  <c r="F28" s="1"/>
  <c r="B256"/>
  <c r="B235"/>
  <c r="B250"/>
  <c r="B243"/>
  <c r="I256"/>
  <c r="F46" s="1"/>
  <c r="I243"/>
  <c r="F33" s="1"/>
  <c r="I242"/>
  <c r="F32" s="1"/>
  <c r="I230"/>
  <c r="B252"/>
  <c r="B236"/>
  <c r="I244"/>
  <c r="F34" s="1"/>
  <c r="B247"/>
  <c r="B239"/>
  <c r="B255"/>
  <c r="I249"/>
  <c r="F39" s="1"/>
  <c r="B238"/>
  <c r="B248"/>
  <c r="I248"/>
  <c r="F38" s="1"/>
  <c r="I235"/>
  <c r="F25" s="1"/>
  <c r="B254"/>
  <c r="B240"/>
  <c r="I253"/>
  <c r="F43" s="1"/>
  <c r="I227"/>
  <c r="I233"/>
  <c r="I236"/>
  <c r="F26" s="1"/>
  <c r="B253"/>
  <c r="I255"/>
  <c r="F45" s="1"/>
  <c r="I254"/>
  <c r="F44" s="1"/>
  <c r="I241"/>
  <c r="F31" s="1"/>
  <c r="B244"/>
  <c r="B245"/>
  <c r="I240"/>
  <c r="F30" s="1"/>
  <c r="I234"/>
  <c r="B242"/>
  <c r="B237"/>
  <c r="I245"/>
  <c r="F35" s="1"/>
  <c r="I226"/>
  <c r="B246"/>
  <c r="B241"/>
  <c r="I247"/>
  <c r="F37" s="1"/>
  <c r="I246"/>
  <c r="F36" s="1"/>
  <c r="B251"/>
  <c r="I228"/>
  <c r="I232"/>
  <c r="I225"/>
  <c r="I229"/>
  <c r="I251"/>
  <c r="F41" s="1"/>
  <c r="I250"/>
  <c r="F40" s="1"/>
  <c r="I237"/>
  <c r="F27" s="1"/>
  <c r="B249"/>
  <c r="X231"/>
  <c r="Y231" s="1"/>
  <c r="X233"/>
  <c r="Y233" s="1"/>
  <c r="X228"/>
  <c r="Y228" s="1"/>
  <c r="X232"/>
  <c r="Y232" s="1"/>
  <c r="X226"/>
  <c r="Y226" s="1"/>
  <c r="X229"/>
  <c r="Y229" s="1"/>
  <c r="X225"/>
  <c r="X230"/>
  <c r="Y230" s="1"/>
  <c r="X234"/>
  <c r="Y234" s="1"/>
  <c r="X227"/>
  <c r="Y227" s="1"/>
  <c r="BF274" i="76"/>
  <c r="BG274" s="1"/>
  <c r="BF276"/>
  <c r="BG276" s="1"/>
  <c r="BF280"/>
  <c r="BG280" s="1"/>
  <c r="BF273"/>
  <c r="BG273" s="1"/>
  <c r="BF277"/>
  <c r="BG277" s="1"/>
  <c r="BF275"/>
  <c r="BG275" s="1"/>
  <c r="BF272"/>
  <c r="BF278"/>
  <c r="BG278" s="1"/>
  <c r="BF279"/>
  <c r="BG279" s="1"/>
  <c r="BC231" i="50"/>
  <c r="BC233"/>
  <c r="BC221"/>
  <c r="BC227"/>
  <c r="BC222"/>
  <c r="BC218"/>
  <c r="F244"/>
  <c r="BC216"/>
  <c r="BL219"/>
  <c r="BC219"/>
  <c r="BC214"/>
  <c r="BC220"/>
  <c r="BC217"/>
  <c r="BC232"/>
  <c r="BC225"/>
  <c r="BC229"/>
  <c r="BC223"/>
  <c r="BC226"/>
  <c r="BC230"/>
  <c r="BC228"/>
  <c r="BC215"/>
  <c r="BC224"/>
  <c r="A177"/>
  <c r="A223"/>
  <c r="A269" s="1"/>
  <c r="A315" s="1"/>
  <c r="Q228" i="74"/>
  <c r="R228" s="1"/>
  <c r="Q229"/>
  <c r="R229" s="1"/>
  <c r="Q226"/>
  <c r="R226" s="1"/>
  <c r="Q233"/>
  <c r="R233" s="1"/>
  <c r="Q225"/>
  <c r="Q232"/>
  <c r="R232" s="1"/>
  <c r="Q227"/>
  <c r="R227" s="1"/>
  <c r="Q230"/>
  <c r="R230" s="1"/>
  <c r="Q231"/>
  <c r="R231" s="1"/>
  <c r="Q234"/>
  <c r="R234" s="1"/>
  <c r="A194" i="81"/>
  <c r="A240"/>
  <c r="A286" s="1"/>
  <c r="A332" s="1"/>
  <c r="Q182"/>
  <c r="R182" s="1"/>
  <c r="AS229" i="85"/>
  <c r="AT229" s="1"/>
  <c r="AS232"/>
  <c r="AT232" s="1"/>
  <c r="AL228"/>
  <c r="AM228" s="1"/>
  <c r="AL234"/>
  <c r="AM234" s="1"/>
  <c r="AC219" i="77"/>
  <c r="AE233" s="1"/>
  <c r="AF233" s="1"/>
  <c r="AO219" i="64"/>
  <c r="AH219"/>
  <c r="Q230" i="85"/>
  <c r="R230" s="1"/>
  <c r="Q226"/>
  <c r="R226" s="1"/>
  <c r="Q225"/>
  <c r="C133" i="92"/>
  <c r="B179"/>
  <c r="B225"/>
  <c r="A184" i="78"/>
  <c r="A230"/>
  <c r="A276" s="1"/>
  <c r="A322" s="1"/>
  <c r="AY173" i="57"/>
  <c r="AX176" s="1"/>
  <c r="AY174"/>
  <c r="AX177" s="1"/>
  <c r="M279" i="90"/>
  <c r="N279" s="1"/>
  <c r="D280"/>
  <c r="BT174" i="85"/>
  <c r="BS177" s="1"/>
  <c r="BT173"/>
  <c r="BS176" s="1"/>
  <c r="BG232"/>
  <c r="BH232" s="1"/>
  <c r="BG226"/>
  <c r="BH226" s="1"/>
  <c r="BG225"/>
  <c r="BG227"/>
  <c r="BH227" s="1"/>
  <c r="BG228"/>
  <c r="BH228" s="1"/>
  <c r="BG234"/>
  <c r="BH234" s="1"/>
  <c r="BG229"/>
  <c r="BH229" s="1"/>
  <c r="BG233"/>
  <c r="BH233" s="1"/>
  <c r="BG230"/>
  <c r="BH230" s="1"/>
  <c r="BG231"/>
  <c r="BH231" s="1"/>
  <c r="I230"/>
  <c r="B236"/>
  <c r="I249"/>
  <c r="F39" s="1"/>
  <c r="I39" s="1"/>
  <c r="I231"/>
  <c r="I233"/>
  <c r="I255"/>
  <c r="F45" s="1"/>
  <c r="I45" s="1"/>
  <c r="I239"/>
  <c r="F29" s="1"/>
  <c r="I29" s="1"/>
  <c r="I251"/>
  <c r="F41" s="1"/>
  <c r="I41" s="1"/>
  <c r="I236"/>
  <c r="F26" s="1"/>
  <c r="I26" s="1"/>
  <c r="I238"/>
  <c r="F28" s="1"/>
  <c r="I28" s="1"/>
  <c r="B254"/>
  <c r="B244"/>
  <c r="B255"/>
  <c r="B240"/>
  <c r="B243"/>
  <c r="B251"/>
  <c r="I235"/>
  <c r="F25" s="1"/>
  <c r="I25" s="1"/>
  <c r="I254"/>
  <c r="F44" s="1"/>
  <c r="I44" s="1"/>
  <c r="B241"/>
  <c r="I228"/>
  <c r="B248"/>
  <c r="I240"/>
  <c r="F30" s="1"/>
  <c r="I30" s="1"/>
  <c r="B235"/>
  <c r="B249"/>
  <c r="B252"/>
  <c r="I253"/>
  <c r="F43" s="1"/>
  <c r="I43" s="1"/>
  <c r="B245"/>
  <c r="I243"/>
  <c r="F33" s="1"/>
  <c r="I33" s="1"/>
  <c r="B256"/>
  <c r="I241"/>
  <c r="F31" s="1"/>
  <c r="I31" s="1"/>
  <c r="I225"/>
  <c r="B238"/>
  <c r="I229"/>
  <c r="B253"/>
  <c r="B242"/>
  <c r="I227"/>
  <c r="I242"/>
  <c r="F32" s="1"/>
  <c r="I32" s="1"/>
  <c r="D18" i="68" s="1"/>
  <c r="D49" s="1"/>
  <c r="I247" i="85"/>
  <c r="F37" s="1"/>
  <c r="I37" s="1"/>
  <c r="E18" i="68" s="1"/>
  <c r="E49" s="1"/>
  <c r="I256" i="85"/>
  <c r="F46" s="1"/>
  <c r="I46" s="1"/>
  <c r="B247"/>
  <c r="B250"/>
  <c r="I232"/>
  <c r="I226"/>
  <c r="I237"/>
  <c r="F27" s="1"/>
  <c r="I27" s="1"/>
  <c r="C18" i="68" s="1"/>
  <c r="C49" s="1"/>
  <c r="B239" i="85"/>
  <c r="B246"/>
  <c r="I234"/>
  <c r="B237"/>
  <c r="I250"/>
  <c r="F40" s="1"/>
  <c r="I40" s="1"/>
  <c r="I246"/>
  <c r="F36" s="1"/>
  <c r="I36" s="1"/>
  <c r="I245"/>
  <c r="F35" s="1"/>
  <c r="I35" s="1"/>
  <c r="I248"/>
  <c r="F38" s="1"/>
  <c r="I38" s="1"/>
  <c r="I244"/>
  <c r="F34" s="1"/>
  <c r="I34" s="1"/>
  <c r="I252"/>
  <c r="F42" s="1"/>
  <c r="I42" s="1"/>
  <c r="F18" i="68" s="1"/>
  <c r="F49" s="1"/>
  <c r="BC322" i="83"/>
  <c r="BC324"/>
  <c r="BC318"/>
  <c r="BC321"/>
  <c r="BC320"/>
  <c r="BC326"/>
  <c r="BK309"/>
  <c r="E336"/>
  <c r="BC319"/>
  <c r="BC317"/>
  <c r="BC325"/>
  <c r="BC323"/>
  <c r="DC174" i="57"/>
  <c r="DB177" s="1"/>
  <c r="DC173"/>
  <c r="DB176" s="1"/>
  <c r="A235" i="85"/>
  <c r="A281" s="1"/>
  <c r="A327" s="1"/>
  <c r="A189"/>
  <c r="AE232" i="77"/>
  <c r="AF232" s="1"/>
  <c r="AE227"/>
  <c r="AF227" s="1"/>
  <c r="AE231"/>
  <c r="AF231" s="1"/>
  <c r="AE225"/>
  <c r="AE230"/>
  <c r="AF230" s="1"/>
  <c r="AE228"/>
  <c r="AF228" s="1"/>
  <c r="BN187" i="85"/>
  <c r="BO187" s="1"/>
  <c r="BN185"/>
  <c r="BO185" s="1"/>
  <c r="BN181"/>
  <c r="BO181" s="1"/>
  <c r="BN184"/>
  <c r="BO184" s="1"/>
  <c r="BN188"/>
  <c r="BO188" s="1"/>
  <c r="BN186"/>
  <c r="BO186" s="1"/>
  <c r="BN182"/>
  <c r="BO182" s="1"/>
  <c r="BN183"/>
  <c r="BO183" s="1"/>
  <c r="BN180"/>
  <c r="BO180" s="1"/>
  <c r="BN179"/>
  <c r="BL280" i="81"/>
  <c r="BM280" s="1"/>
  <c r="BL273"/>
  <c r="BM273" s="1"/>
  <c r="BL277"/>
  <c r="BM277" s="1"/>
  <c r="BL274"/>
  <c r="BM274" s="1"/>
  <c r="BL276"/>
  <c r="BM276" s="1"/>
  <c r="BL271"/>
  <c r="BL278"/>
  <c r="BM278" s="1"/>
  <c r="BL272"/>
  <c r="BM272" s="1"/>
  <c r="BL275"/>
  <c r="BM275" s="1"/>
  <c r="BL279"/>
  <c r="BM279" s="1"/>
  <c r="AY311"/>
  <c r="AY314" s="1"/>
  <c r="AY312"/>
  <c r="AY315" s="1"/>
  <c r="Q317" i="85"/>
  <c r="O318" s="1"/>
  <c r="G329" s="1"/>
  <c r="P305"/>
  <c r="O317" s="1"/>
  <c r="F329" s="1"/>
  <c r="A145" i="80"/>
  <c r="A100"/>
  <c r="CE226" i="85"/>
  <c r="CE229"/>
  <c r="CN218"/>
  <c r="CE225"/>
  <c r="CE227"/>
  <c r="CE231"/>
  <c r="F247"/>
  <c r="CE232"/>
  <c r="CE233"/>
  <c r="CE228"/>
  <c r="CE230"/>
  <c r="CE234"/>
  <c r="AN319"/>
  <c r="AO319" s="1"/>
  <c r="AN322"/>
  <c r="AO322" s="1"/>
  <c r="AN317"/>
  <c r="AN321"/>
  <c r="AO321" s="1"/>
  <c r="AN324"/>
  <c r="AO324" s="1"/>
  <c r="AN325"/>
  <c r="AO325" s="1"/>
  <c r="AN323"/>
  <c r="AO323" s="1"/>
  <c r="AN326"/>
  <c r="AO326" s="1"/>
  <c r="AN318"/>
  <c r="AO318" s="1"/>
  <c r="AN320"/>
  <c r="AO320" s="1"/>
  <c r="D327" i="94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M326"/>
  <c r="AW329" i="57"/>
  <c r="BC282"/>
  <c r="AV179" i="80"/>
  <c r="AV184"/>
  <c r="AV187"/>
  <c r="AV183"/>
  <c r="AV181"/>
  <c r="AV182"/>
  <c r="AV180"/>
  <c r="AV185"/>
  <c r="BE172"/>
  <c r="E196"/>
  <c r="AV186"/>
  <c r="AV188"/>
  <c r="E336" i="94"/>
  <c r="BB309"/>
  <c r="E337" s="1"/>
  <c r="AT321" i="81"/>
  <c r="AU321" s="1"/>
  <c r="AT323"/>
  <c r="AU323" s="1"/>
  <c r="AT326"/>
  <c r="AU326" s="1"/>
  <c r="AT318"/>
  <c r="AU318" s="1"/>
  <c r="AT317"/>
  <c r="AT322"/>
  <c r="AU322" s="1"/>
  <c r="AT319"/>
  <c r="AU319" s="1"/>
  <c r="AT325"/>
  <c r="AU325" s="1"/>
  <c r="AT320"/>
  <c r="AU320" s="1"/>
  <c r="AT324"/>
  <c r="AU324" s="1"/>
  <c r="AX220" i="50"/>
  <c r="AX221"/>
  <c r="AX222" s="1"/>
  <c r="AE233" i="74"/>
  <c r="AF233" s="1"/>
  <c r="AE230"/>
  <c r="AF230" s="1"/>
  <c r="AE228"/>
  <c r="AF228" s="1"/>
  <c r="AE234"/>
  <c r="AF234" s="1"/>
  <c r="AE227"/>
  <c r="AF227" s="1"/>
  <c r="AE231"/>
  <c r="AF231" s="1"/>
  <c r="AE229"/>
  <c r="AF229" s="1"/>
  <c r="AE232"/>
  <c r="AF232" s="1"/>
  <c r="AE226"/>
  <c r="AF226" s="1"/>
  <c r="AE225"/>
  <c r="AZ228"/>
  <c r="BA228" s="1"/>
  <c r="AZ230"/>
  <c r="BA230" s="1"/>
  <c r="AZ233"/>
  <c r="BA233" s="1"/>
  <c r="AZ226"/>
  <c r="BA226" s="1"/>
  <c r="AZ232"/>
  <c r="BA232" s="1"/>
  <c r="AZ225"/>
  <c r="AZ229"/>
  <c r="BA229" s="1"/>
  <c r="AZ234"/>
  <c r="BA234" s="1"/>
  <c r="AZ227"/>
  <c r="BA227" s="1"/>
  <c r="AZ231"/>
  <c r="BA231" s="1"/>
  <c r="AV263" i="91"/>
  <c r="E289"/>
  <c r="A149" i="81"/>
  <c r="A104"/>
  <c r="AZ259" i="76"/>
  <c r="AY271" s="1"/>
  <c r="F289" s="1"/>
  <c r="BA272"/>
  <c r="AY272" s="1"/>
  <c r="G289" s="1"/>
  <c r="BH179" i="85"/>
  <c r="BE180" s="1"/>
  <c r="G197" s="1"/>
  <c r="BG167"/>
  <c r="BE179" s="1"/>
  <c r="F197" s="1"/>
  <c r="Q183" i="81"/>
  <c r="R183" s="1"/>
  <c r="Q179"/>
  <c r="AS231" i="85"/>
  <c r="AT231" s="1"/>
  <c r="AS234"/>
  <c r="AT234" s="1"/>
  <c r="V220" i="77"/>
  <c r="V221" s="1"/>
  <c r="AL232" i="85"/>
  <c r="AM232" s="1"/>
  <c r="G219" i="83"/>
  <c r="AO220" i="64"/>
  <c r="AO221" s="1"/>
  <c r="AA220"/>
  <c r="AA221" s="1"/>
  <c r="BL219" i="78"/>
  <c r="Q228" i="85"/>
  <c r="R228" s="1"/>
  <c r="C139" i="91"/>
  <c r="P225"/>
  <c r="M225" s="1"/>
  <c r="H238" s="1"/>
  <c r="B231"/>
  <c r="BA231" s="1"/>
  <c r="AT225"/>
  <c r="B233"/>
  <c r="R233" s="1"/>
  <c r="R225"/>
  <c r="B186"/>
  <c r="B232"/>
  <c r="BA232" s="1"/>
  <c r="Y233" i="92"/>
  <c r="R233"/>
  <c r="B187" i="91"/>
  <c r="R187" s="1"/>
  <c r="G144" i="97"/>
  <c r="AT233" i="92"/>
  <c r="AM233"/>
  <c r="AF233"/>
  <c r="B279"/>
  <c r="P279" s="1"/>
  <c r="BH233"/>
  <c r="BA233"/>
  <c r="B187"/>
  <c r="R187" s="1"/>
  <c r="C141"/>
  <c r="O213" i="91"/>
  <c r="M224" s="1"/>
  <c r="G238" s="1"/>
  <c r="BA225"/>
  <c r="B271"/>
  <c r="Y225"/>
  <c r="C225"/>
  <c r="C179"/>
  <c r="BA179"/>
  <c r="G142" i="97"/>
  <c r="AH279" i="90"/>
  <c r="AT279"/>
  <c r="B325"/>
  <c r="AN325" s="1"/>
  <c r="B227" i="92"/>
  <c r="P227" s="1"/>
  <c r="P231" i="91"/>
  <c r="AM179"/>
  <c r="AP173" s="1"/>
  <c r="AO176" s="1"/>
  <c r="R179"/>
  <c r="AF179"/>
  <c r="AI174" s="1"/>
  <c r="AH177" s="1"/>
  <c r="Y179"/>
  <c r="AB173" s="1"/>
  <c r="AA176" s="1"/>
  <c r="O167"/>
  <c r="M179" s="1"/>
  <c r="F192" s="1"/>
  <c r="P179"/>
  <c r="M180" s="1"/>
  <c r="G192" s="1"/>
  <c r="B181" i="92"/>
  <c r="BA181" s="1"/>
  <c r="BH179" i="91"/>
  <c r="BK174" s="1"/>
  <c r="BJ177" s="1"/>
  <c r="F16" i="97"/>
  <c r="H13"/>
  <c r="B23" i="94"/>
  <c r="B95" s="1"/>
  <c r="B141" s="1"/>
  <c r="C279" i="90"/>
  <c r="AN279"/>
  <c r="AB279"/>
  <c r="P279"/>
  <c r="V279"/>
  <c r="E86" i="97"/>
  <c r="M86" s="1"/>
  <c r="AT227" i="90"/>
  <c r="C227"/>
  <c r="B273"/>
  <c r="AZ273" s="1"/>
  <c r="AM227"/>
  <c r="Y227"/>
  <c r="R227"/>
  <c r="P227"/>
  <c r="AF227"/>
  <c r="O213"/>
  <c r="M224" s="1"/>
  <c r="G238" s="1"/>
  <c r="P225"/>
  <c r="M225" s="1"/>
  <c r="H238" s="1"/>
  <c r="Y225"/>
  <c r="C225"/>
  <c r="B271"/>
  <c r="AZ271" s="1"/>
  <c r="AF225"/>
  <c r="AM225"/>
  <c r="R225"/>
  <c r="AM185" i="91"/>
  <c r="P185"/>
  <c r="C185"/>
  <c r="Y185"/>
  <c r="AF185"/>
  <c r="AT185"/>
  <c r="R185"/>
  <c r="BH185"/>
  <c r="BA185"/>
  <c r="C232"/>
  <c r="B278"/>
  <c r="AM232"/>
  <c r="AT232"/>
  <c r="M124" i="97"/>
  <c r="G124"/>
  <c r="D80"/>
  <c r="I85"/>
  <c r="K85"/>
  <c r="C138" i="91"/>
  <c r="B184"/>
  <c r="B230"/>
  <c r="B186" i="92"/>
  <c r="BA186" s="1"/>
  <c r="B232"/>
  <c r="C140"/>
  <c r="B186" i="94"/>
  <c r="BH186" s="1"/>
  <c r="B232"/>
  <c r="AT232" s="1"/>
  <c r="C140"/>
  <c r="AF228" i="90"/>
  <c r="R228"/>
  <c r="Y228"/>
  <c r="P228"/>
  <c r="B274"/>
  <c r="AZ274" s="1"/>
  <c r="AT228"/>
  <c r="C228"/>
  <c r="AM228"/>
  <c r="C227" i="91"/>
  <c r="P227"/>
  <c r="R227"/>
  <c r="AM227"/>
  <c r="AT227"/>
  <c r="B273"/>
  <c r="Y227"/>
  <c r="AF227"/>
  <c r="AM230" i="92"/>
  <c r="BH230"/>
  <c r="Y230"/>
  <c r="C230"/>
  <c r="R230"/>
  <c r="BA230"/>
  <c r="AF230"/>
  <c r="B276"/>
  <c r="AT276" s="1"/>
  <c r="AT230"/>
  <c r="I86" i="97"/>
  <c r="G125"/>
  <c r="I18"/>
  <c r="I17"/>
  <c r="Y231" i="91"/>
  <c r="R231"/>
  <c r="AM231"/>
  <c r="C231"/>
  <c r="AT231"/>
  <c r="B183" i="94"/>
  <c r="BH183" s="1"/>
  <c r="B229"/>
  <c r="AT229" s="1"/>
  <c r="C137"/>
  <c r="M123" i="97"/>
  <c r="G123"/>
  <c r="D76"/>
  <c r="K86"/>
  <c r="AT182" i="90"/>
  <c r="AF182"/>
  <c r="P182"/>
  <c r="R182"/>
  <c r="AM182"/>
  <c r="Y182"/>
  <c r="C182"/>
  <c r="C88" i="97"/>
  <c r="C89"/>
  <c r="I87"/>
  <c r="K87"/>
  <c r="B227" i="94"/>
  <c r="AT227" s="1"/>
  <c r="B181"/>
  <c r="C135"/>
  <c r="B183" i="92"/>
  <c r="BA183" s="1"/>
  <c r="C137"/>
  <c r="B229"/>
  <c r="E85" i="97"/>
  <c r="I68"/>
  <c r="I69"/>
  <c r="AH272" i="92"/>
  <c r="V272"/>
  <c r="N272"/>
  <c r="C272"/>
  <c r="P272"/>
  <c r="B318"/>
  <c r="AB272"/>
  <c r="AM181" i="90"/>
  <c r="P181"/>
  <c r="AF181"/>
  <c r="Y181"/>
  <c r="C181"/>
  <c r="R181"/>
  <c r="AT181"/>
  <c r="P183" i="91"/>
  <c r="R183"/>
  <c r="AT183"/>
  <c r="AM183"/>
  <c r="Y183"/>
  <c r="BA183"/>
  <c r="C183"/>
  <c r="BH183"/>
  <c r="AF183"/>
  <c r="AM186"/>
  <c r="BH186"/>
  <c r="Y186"/>
  <c r="C186"/>
  <c r="BA186"/>
  <c r="AF186"/>
  <c r="AF231" i="90"/>
  <c r="R231"/>
  <c r="B277"/>
  <c r="AZ277" s="1"/>
  <c r="AM231"/>
  <c r="C231"/>
  <c r="Y231"/>
  <c r="AH276"/>
  <c r="V276"/>
  <c r="B322"/>
  <c r="N322" s="1"/>
  <c r="AB276"/>
  <c r="N276"/>
  <c r="C276"/>
  <c r="P276"/>
  <c r="AN276"/>
  <c r="B180" i="94"/>
  <c r="B226"/>
  <c r="AT226" s="1"/>
  <c r="C134"/>
  <c r="B185"/>
  <c r="C139"/>
  <c r="B231"/>
  <c r="AT231" s="1"/>
  <c r="B231" i="92"/>
  <c r="C139"/>
  <c r="B185"/>
  <c r="BA185" s="1"/>
  <c r="B228"/>
  <c r="C136"/>
  <c r="B182"/>
  <c r="BA182" s="1"/>
  <c r="BA181" i="91"/>
  <c r="P181"/>
  <c r="AF181"/>
  <c r="AT181"/>
  <c r="C181"/>
  <c r="BH181"/>
  <c r="AM181"/>
  <c r="R181"/>
  <c r="Y181"/>
  <c r="B226"/>
  <c r="B180"/>
  <c r="C134"/>
  <c r="AT182"/>
  <c r="AF182"/>
  <c r="R182"/>
  <c r="BH182"/>
  <c r="BA182"/>
  <c r="P182"/>
  <c r="Y182"/>
  <c r="C182"/>
  <c r="AM182"/>
  <c r="AN321" i="90"/>
  <c r="C321"/>
  <c r="V321"/>
  <c r="AH321"/>
  <c r="N321"/>
  <c r="AB321"/>
  <c r="P321"/>
  <c r="E87" i="97"/>
  <c r="B179" i="94"/>
  <c r="BH179" s="1"/>
  <c r="BK174" s="1"/>
  <c r="BJ177" s="1"/>
  <c r="B225"/>
  <c r="AT225" s="1"/>
  <c r="C133"/>
  <c r="Y229" i="91"/>
  <c r="AM229"/>
  <c r="C229"/>
  <c r="AF229"/>
  <c r="P229"/>
  <c r="AT229"/>
  <c r="B275"/>
  <c r="BA229"/>
  <c r="R229"/>
  <c r="AF179" i="90"/>
  <c r="R179"/>
  <c r="AM179"/>
  <c r="P179"/>
  <c r="M180" s="1"/>
  <c r="G192" s="1"/>
  <c r="C179"/>
  <c r="AT179"/>
  <c r="Y179"/>
  <c r="O167"/>
  <c r="M179" s="1"/>
  <c r="F192" s="1"/>
  <c r="C185"/>
  <c r="AT185"/>
  <c r="R185"/>
  <c r="AF185"/>
  <c r="Y185"/>
  <c r="AM185"/>
  <c r="P185"/>
  <c r="B228" i="94"/>
  <c r="AT228" s="1"/>
  <c r="B182"/>
  <c r="BH182" s="1"/>
  <c r="C136"/>
  <c r="M143" i="97"/>
  <c r="G143"/>
  <c r="BA228" i="91"/>
  <c r="AF228"/>
  <c r="AM228"/>
  <c r="C228"/>
  <c r="Y228"/>
  <c r="R228"/>
  <c r="P228"/>
  <c r="AT228"/>
  <c r="B274"/>
  <c r="AF184" i="92"/>
  <c r="C184"/>
  <c r="AM184"/>
  <c r="Y184"/>
  <c r="R184"/>
  <c r="P184"/>
  <c r="AH272" i="90"/>
  <c r="V272"/>
  <c r="P272"/>
  <c r="C272"/>
  <c r="AB272"/>
  <c r="AN272"/>
  <c r="B318"/>
  <c r="AT318" s="1"/>
  <c r="N272"/>
  <c r="AH278"/>
  <c r="AN278"/>
  <c r="P278"/>
  <c r="B324"/>
  <c r="AT324" s="1"/>
  <c r="N278"/>
  <c r="C278"/>
  <c r="V278"/>
  <c r="AB278"/>
  <c r="B184" i="94"/>
  <c r="B230"/>
  <c r="AT230" s="1"/>
  <c r="C138"/>
  <c r="BH185"/>
  <c r="R168" i="50"/>
  <c r="O181" s="1"/>
  <c r="G192" s="1"/>
  <c r="Q167"/>
  <c r="O180" s="1"/>
  <c r="F192" s="1"/>
  <c r="K174"/>
  <c r="E10"/>
  <c r="J174"/>
  <c r="J185"/>
  <c r="K185"/>
  <c r="E21"/>
  <c r="E12"/>
  <c r="J176"/>
  <c r="K176"/>
  <c r="O324" i="40"/>
  <c r="O327" s="1"/>
  <c r="O323"/>
  <c r="O326" s="1"/>
  <c r="P322" i="56"/>
  <c r="Q322" s="1"/>
  <c r="P326"/>
  <c r="Q326" s="1"/>
  <c r="P318"/>
  <c r="Q318" s="1"/>
  <c r="P317"/>
  <c r="P323"/>
  <c r="Q323" s="1"/>
  <c r="P321"/>
  <c r="Q321" s="1"/>
  <c r="P319"/>
  <c r="Q319" s="1"/>
  <c r="P324"/>
  <c r="Q324" s="1"/>
  <c r="P325"/>
  <c r="Q325" s="1"/>
  <c r="P320"/>
  <c r="Q320" s="1"/>
  <c r="F243" i="94"/>
  <c r="BC218"/>
  <c r="H225" i="57"/>
  <c r="F49" s="1"/>
  <c r="H226"/>
  <c r="F50" s="1"/>
  <c r="AG310" i="50"/>
  <c r="Y317"/>
  <c r="Y313"/>
  <c r="Y316"/>
  <c r="Y318"/>
  <c r="Y307"/>
  <c r="Y314"/>
  <c r="E332"/>
  <c r="Y325"/>
  <c r="Y320"/>
  <c r="Y312"/>
  <c r="Y309"/>
  <c r="Y306"/>
  <c r="Y322"/>
  <c r="Y321"/>
  <c r="Y315"/>
  <c r="Y308"/>
  <c r="Y323"/>
  <c r="Y319"/>
  <c r="Y311"/>
  <c r="Y310"/>
  <c r="Y324"/>
  <c r="AS229" i="77"/>
  <c r="AT229" s="1"/>
  <c r="AS233"/>
  <c r="AT233" s="1"/>
  <c r="AS228"/>
  <c r="AT228" s="1"/>
  <c r="AS225"/>
  <c r="AS234"/>
  <c r="AT234" s="1"/>
  <c r="AS226"/>
  <c r="AT226" s="1"/>
  <c r="AS232"/>
  <c r="AT232" s="1"/>
  <c r="AS230"/>
  <c r="AT230" s="1"/>
  <c r="AS231"/>
  <c r="AT231" s="1"/>
  <c r="AS227"/>
  <c r="AT227" s="1"/>
  <c r="BN167" i="50"/>
  <c r="BL180" s="1"/>
  <c r="F199" s="1"/>
  <c r="BO168"/>
  <c r="BL181" s="1"/>
  <c r="G199" s="1"/>
  <c r="AA268" i="56"/>
  <c r="AA267"/>
  <c r="AA269" s="1"/>
  <c r="BL220" i="74"/>
  <c r="BL221" s="1"/>
  <c r="BL219"/>
  <c r="K279" i="54"/>
  <c r="G23"/>
  <c r="J279"/>
  <c r="J280"/>
  <c r="G24"/>
  <c r="K280"/>
  <c r="G22"/>
  <c r="J278"/>
  <c r="K278"/>
  <c r="AN323" i="76"/>
  <c r="AO323" s="1"/>
  <c r="AN322"/>
  <c r="AO322" s="1"/>
  <c r="AN319"/>
  <c r="AO319" s="1"/>
  <c r="AN326"/>
  <c r="AO326" s="1"/>
  <c r="AN324"/>
  <c r="AO324" s="1"/>
  <c r="AN318"/>
  <c r="AN320"/>
  <c r="AO320" s="1"/>
  <c r="AN325"/>
  <c r="AO325" s="1"/>
  <c r="AN321"/>
  <c r="AO321" s="1"/>
  <c r="BC292" i="40"/>
  <c r="AW341"/>
  <c r="BM174" i="74"/>
  <c r="BL177" s="1"/>
  <c r="BM173"/>
  <c r="BL176" s="1"/>
  <c r="K275" i="53"/>
  <c r="J275"/>
  <c r="G19"/>
  <c r="K279"/>
  <c r="J279"/>
  <c r="G23"/>
  <c r="AS213" i="50"/>
  <c r="AQ225" s="1"/>
  <c r="G242" s="1"/>
  <c r="AT214"/>
  <c r="AQ226" s="1"/>
  <c r="H242" s="1"/>
  <c r="U311" i="57"/>
  <c r="U314" s="1"/>
  <c r="U312"/>
  <c r="U315" s="1"/>
  <c r="AL180" i="77"/>
  <c r="AM180" s="1"/>
  <c r="AL182"/>
  <c r="AM182" s="1"/>
  <c r="AL183"/>
  <c r="AM183" s="1"/>
  <c r="AL181"/>
  <c r="AM181" s="1"/>
  <c r="AL179"/>
  <c r="AL186"/>
  <c r="AM186" s="1"/>
  <c r="AL185"/>
  <c r="AM185" s="1"/>
  <c r="AL187"/>
  <c r="AM187" s="1"/>
  <c r="AL188"/>
  <c r="AM188" s="1"/>
  <c r="AL184"/>
  <c r="AM184" s="1"/>
  <c r="BH179" i="81"/>
  <c r="BE180" s="1"/>
  <c r="G197" s="1"/>
  <c r="BG167"/>
  <c r="BE179" s="1"/>
  <c r="F197" s="1"/>
  <c r="J175" i="50"/>
  <c r="K175"/>
  <c r="E11"/>
  <c r="E22"/>
  <c r="K186"/>
  <c r="J186"/>
  <c r="BH180" i="64"/>
  <c r="BQ172"/>
  <c r="BH188"/>
  <c r="BH184"/>
  <c r="BH185"/>
  <c r="E199"/>
  <c r="BH186"/>
  <c r="BH183"/>
  <c r="BH182"/>
  <c r="BH187"/>
  <c r="BH181"/>
  <c r="BH179"/>
  <c r="A231" i="92"/>
  <c r="A277" s="1"/>
  <c r="A323" s="1"/>
  <c r="A185"/>
  <c r="F242" i="57"/>
  <c r="BE218"/>
  <c r="AV234"/>
  <c r="AV233"/>
  <c r="AV230"/>
  <c r="AV232"/>
  <c r="AV231"/>
  <c r="BC219" i="64"/>
  <c r="BC220"/>
  <c r="BC221" s="1"/>
  <c r="BQ218"/>
  <c r="BH232"/>
  <c r="BH234"/>
  <c r="BH228"/>
  <c r="BH231"/>
  <c r="F245"/>
  <c r="BH226"/>
  <c r="BH229"/>
  <c r="BH227"/>
  <c r="BH233"/>
  <c r="BH230"/>
  <c r="BH225"/>
  <c r="AX228"/>
  <c r="AY228" s="1"/>
  <c r="AX230"/>
  <c r="AY230" s="1"/>
  <c r="AX225"/>
  <c r="AX231"/>
  <c r="AY231" s="1"/>
  <c r="AX229"/>
  <c r="AY229" s="1"/>
  <c r="AX232"/>
  <c r="AY232" s="1"/>
  <c r="AX226"/>
  <c r="AY226" s="1"/>
  <c r="AX227"/>
  <c r="AY227" s="1"/>
  <c r="AX234"/>
  <c r="AY234" s="1"/>
  <c r="AX233"/>
  <c r="AY233" s="1"/>
  <c r="A86" i="40"/>
  <c r="A133"/>
  <c r="AM184" i="54"/>
  <c r="AJ180" s="1"/>
  <c r="G194" s="1"/>
  <c r="AL167"/>
  <c r="AJ179" s="1"/>
  <c r="F194" s="1"/>
  <c r="H24" i="56"/>
  <c r="J326"/>
  <c r="K326"/>
  <c r="K325"/>
  <c r="J325"/>
  <c r="H23"/>
  <c r="BZ220" i="79"/>
  <c r="BZ221" s="1"/>
  <c r="BZ219"/>
  <c r="Y276" i="54"/>
  <c r="Y279"/>
  <c r="Y280"/>
  <c r="AG263"/>
  <c r="E285"/>
  <c r="Y277"/>
  <c r="Y278"/>
  <c r="AW173" i="91"/>
  <c r="AV176" s="1"/>
  <c r="AW174"/>
  <c r="AV177" s="1"/>
  <c r="AF179" i="77"/>
  <c r="AC180" s="1"/>
  <c r="G193" s="1"/>
  <c r="AE167"/>
  <c r="AC179" s="1"/>
  <c r="F193" s="1"/>
  <c r="AL231" i="53"/>
  <c r="AM231" s="1"/>
  <c r="AL229"/>
  <c r="AM229" s="1"/>
  <c r="AL234"/>
  <c r="AM234" s="1"/>
  <c r="AL230"/>
  <c r="AM230" s="1"/>
  <c r="AL226"/>
  <c r="AM226" s="1"/>
  <c r="AL233"/>
  <c r="AM233" s="1"/>
  <c r="AL232"/>
  <c r="AM232" s="1"/>
  <c r="AL227"/>
  <c r="AM227" s="1"/>
  <c r="AL225"/>
  <c r="AL228"/>
  <c r="AM228" s="1"/>
  <c r="AT230" i="54"/>
  <c r="AQ225" s="1"/>
  <c r="H241" s="1"/>
  <c r="AS213"/>
  <c r="AQ224" s="1"/>
  <c r="G241" s="1"/>
  <c r="AE167" i="56"/>
  <c r="AC179" s="1"/>
  <c r="F193" s="1"/>
  <c r="AF179"/>
  <c r="AC180" s="1"/>
  <c r="G193" s="1"/>
  <c r="E18" i="50"/>
  <c r="K182"/>
  <c r="J182"/>
  <c r="AS186" i="54"/>
  <c r="AT186" s="1"/>
  <c r="AS184"/>
  <c r="AS188"/>
  <c r="AT188" s="1"/>
  <c r="AS187"/>
  <c r="AT187" s="1"/>
  <c r="AS185"/>
  <c r="AT185" s="1"/>
  <c r="M323" i="50"/>
  <c r="M320"/>
  <c r="M310"/>
  <c r="M319"/>
  <c r="M321"/>
  <c r="M309"/>
  <c r="M312"/>
  <c r="M315"/>
  <c r="M308"/>
  <c r="M316"/>
  <c r="M307"/>
  <c r="M322"/>
  <c r="M314"/>
  <c r="M306"/>
  <c r="M311"/>
  <c r="M318"/>
  <c r="M324"/>
  <c r="M313"/>
  <c r="E330"/>
  <c r="M325"/>
  <c r="M317"/>
  <c r="AS167" i="53"/>
  <c r="AQ179" s="1"/>
  <c r="F195" s="1"/>
  <c r="AT179"/>
  <c r="AQ180" s="1"/>
  <c r="G195" s="1"/>
  <c r="Y290" i="40"/>
  <c r="Y271"/>
  <c r="Y275"/>
  <c r="Y270"/>
  <c r="E295"/>
  <c r="Y273"/>
  <c r="Y281"/>
  <c r="Y272"/>
  <c r="Y276"/>
  <c r="Y274"/>
  <c r="Y277"/>
  <c r="Y279"/>
  <c r="Y282"/>
  <c r="Y278"/>
  <c r="Y284"/>
  <c r="Y288"/>
  <c r="Y285"/>
  <c r="Y280"/>
  <c r="Y286"/>
  <c r="Y287"/>
  <c r="AG273"/>
  <c r="Y289"/>
  <c r="Y283"/>
  <c r="A100" i="57"/>
  <c r="A145"/>
  <c r="BB263" i="92"/>
  <c r="E290"/>
  <c r="AT272"/>
  <c r="BJ172"/>
  <c r="E198"/>
  <c r="BA179"/>
  <c r="BA180"/>
  <c r="BA184"/>
  <c r="R214" i="50"/>
  <c r="O226" s="1"/>
  <c r="H238" s="1"/>
  <c r="Q213"/>
  <c r="O225" s="1"/>
  <c r="G238" s="1"/>
  <c r="CE185" i="84"/>
  <c r="CE182"/>
  <c r="CE188"/>
  <c r="CE184"/>
  <c r="CE181"/>
  <c r="CE186"/>
  <c r="CE183"/>
  <c r="CE179"/>
  <c r="CN172"/>
  <c r="CE180"/>
  <c r="E201"/>
  <c r="CE187"/>
  <c r="F18" i="50"/>
  <c r="J228"/>
  <c r="K228"/>
  <c r="J233"/>
  <c r="K233"/>
  <c r="F23"/>
  <c r="F6"/>
  <c r="J216"/>
  <c r="K216"/>
  <c r="F12"/>
  <c r="K222"/>
  <c r="J222"/>
  <c r="F17"/>
  <c r="K227"/>
  <c r="J227"/>
  <c r="AM179" i="78"/>
  <c r="AJ180" s="1"/>
  <c r="G194" s="1"/>
  <c r="AL167"/>
  <c r="AJ179" s="1"/>
  <c r="F194" s="1"/>
  <c r="F21" i="54"/>
  <c r="I21" s="1"/>
  <c r="J231"/>
  <c r="K231"/>
  <c r="I44"/>
  <c r="T32" s="1"/>
  <c r="Q32"/>
  <c r="E291" i="64"/>
  <c r="AZ280"/>
  <c r="AZ275"/>
  <c r="AZ277"/>
  <c r="AZ278"/>
  <c r="AZ272"/>
  <c r="AZ274"/>
  <c r="AZ276"/>
  <c r="AZ273"/>
  <c r="AZ279"/>
  <c r="AZ271"/>
  <c r="E16" i="50"/>
  <c r="J180"/>
  <c r="K180"/>
  <c r="I269" i="40"/>
  <c r="G281" s="1"/>
  <c r="G50" s="1"/>
  <c r="G4"/>
  <c r="I4" s="1"/>
  <c r="K270"/>
  <c r="J270"/>
  <c r="G14"/>
  <c r="I14" s="1"/>
  <c r="J280"/>
  <c r="K280"/>
  <c r="G22"/>
  <c r="I22" s="1"/>
  <c r="K288"/>
  <c r="J288"/>
  <c r="G9"/>
  <c r="I9" s="1"/>
  <c r="J275"/>
  <c r="K275"/>
  <c r="BN184" i="86"/>
  <c r="BO184" s="1"/>
  <c r="BN179"/>
  <c r="BN183"/>
  <c r="BO183" s="1"/>
  <c r="BN188"/>
  <c r="BO188" s="1"/>
  <c r="BN181"/>
  <c r="BO181" s="1"/>
  <c r="BN182"/>
  <c r="BO182" s="1"/>
  <c r="BN186"/>
  <c r="BO186" s="1"/>
  <c r="BN185"/>
  <c r="BO185" s="1"/>
  <c r="BN180"/>
  <c r="BO180" s="1"/>
  <c r="BN187"/>
  <c r="BO187" s="1"/>
  <c r="AL232" i="57"/>
  <c r="AM232" s="1"/>
  <c r="AL234"/>
  <c r="AM234" s="1"/>
  <c r="AL233"/>
  <c r="AM233" s="1"/>
  <c r="AL230"/>
  <c r="AL231"/>
  <c r="AM231" s="1"/>
  <c r="F242" i="83"/>
  <c r="BE218"/>
  <c r="AV232"/>
  <c r="AV233"/>
  <c r="AV229"/>
  <c r="AV230"/>
  <c r="AV231"/>
  <c r="AV227"/>
  <c r="AV228"/>
  <c r="AV225"/>
  <c r="AV226"/>
  <c r="AV234"/>
  <c r="G20" i="57"/>
  <c r="I259"/>
  <c r="G271" s="1"/>
  <c r="G48" s="1"/>
  <c r="J276"/>
  <c r="K276"/>
  <c r="BU181" i="81"/>
  <c r="BV181" s="1"/>
  <c r="BU185"/>
  <c r="BV185" s="1"/>
  <c r="BU184"/>
  <c r="BV184" s="1"/>
  <c r="BU188"/>
  <c r="BV188" s="1"/>
  <c r="BU187"/>
  <c r="BV187" s="1"/>
  <c r="BU182"/>
  <c r="BV182" s="1"/>
  <c r="BU186"/>
  <c r="BV186" s="1"/>
  <c r="BU179"/>
  <c r="BU183"/>
  <c r="BV183" s="1"/>
  <c r="BU180"/>
  <c r="BV180" s="1"/>
  <c r="BA179" i="74"/>
  <c r="AX180" s="1"/>
  <c r="G196" s="1"/>
  <c r="AZ167"/>
  <c r="AX179" s="1"/>
  <c r="F196" s="1"/>
  <c r="D326" i="92"/>
  <c r="M325"/>
  <c r="A96" i="64"/>
  <c r="A141"/>
  <c r="AX227" i="40"/>
  <c r="AX228"/>
  <c r="AX229" s="1"/>
  <c r="O267" i="57"/>
  <c r="O269" s="1"/>
  <c r="O268"/>
  <c r="BF173" i="53"/>
  <c r="BE176" s="1"/>
  <c r="BF174"/>
  <c r="BE177" s="1"/>
  <c r="BJ188"/>
  <c r="BJ181"/>
  <c r="BJ184"/>
  <c r="E198"/>
  <c r="BJ182"/>
  <c r="BS172"/>
  <c r="BJ186"/>
  <c r="BJ187"/>
  <c r="BJ185"/>
  <c r="BJ183"/>
  <c r="BJ180"/>
  <c r="BJ179"/>
  <c r="BA230" i="54"/>
  <c r="AX225" s="1"/>
  <c r="H242" s="1"/>
  <c r="AZ213"/>
  <c r="AX224" s="1"/>
  <c r="G242" s="1"/>
  <c r="G272" i="56"/>
  <c r="G49" s="1"/>
  <c r="G273"/>
  <c r="G50" s="1"/>
  <c r="A139" i="75"/>
  <c r="A94"/>
  <c r="G182" i="53"/>
  <c r="E51" s="1"/>
  <c r="G183"/>
  <c r="E52" s="1"/>
  <c r="Q187" i="81"/>
  <c r="R187" s="1"/>
  <c r="Q188"/>
  <c r="R188" s="1"/>
  <c r="G189" i="40"/>
  <c r="E54" s="1"/>
  <c r="X186" i="81"/>
  <c r="Y186" s="1"/>
  <c r="X183"/>
  <c r="Y183" s="1"/>
  <c r="X182"/>
  <c r="Y182" s="1"/>
  <c r="G186" i="40"/>
  <c r="E51" s="1"/>
  <c r="H234"/>
  <c r="F52" s="1"/>
  <c r="AL184" i="81"/>
  <c r="AM184" s="1"/>
  <c r="AL183"/>
  <c r="AM183" s="1"/>
  <c r="U313" i="50"/>
  <c r="U316" s="1"/>
  <c r="U312"/>
  <c r="U315" s="1"/>
  <c r="X167"/>
  <c r="V180" s="1"/>
  <c r="F193" s="1"/>
  <c r="Y168"/>
  <c r="V181" s="1"/>
  <c r="G193" s="1"/>
  <c r="CE230" i="80"/>
  <c r="CE226"/>
  <c r="CE232"/>
  <c r="CE227"/>
  <c r="CN218"/>
  <c r="CE229"/>
  <c r="CE225"/>
  <c r="CE233"/>
  <c r="CE228"/>
  <c r="CE231"/>
  <c r="F247"/>
  <c r="CE234"/>
  <c r="E199" i="79"/>
  <c r="BQ185"/>
  <c r="BQ187"/>
  <c r="BZ172"/>
  <c r="BQ186"/>
  <c r="BQ188"/>
  <c r="B191" i="81"/>
  <c r="I191"/>
  <c r="E27" s="1"/>
  <c r="I194"/>
  <c r="E30" s="1"/>
  <c r="I206"/>
  <c r="E42" s="1"/>
  <c r="I186"/>
  <c r="I181"/>
  <c r="I190"/>
  <c r="E26" s="1"/>
  <c r="I207"/>
  <c r="E43" s="1"/>
  <c r="B189"/>
  <c r="I197"/>
  <c r="E33" s="1"/>
  <c r="B199"/>
  <c r="I187"/>
  <c r="B201"/>
  <c r="I182"/>
  <c r="I202"/>
  <c r="E38" s="1"/>
  <c r="I201"/>
  <c r="E37" s="1"/>
  <c r="B195"/>
  <c r="B192"/>
  <c r="B197"/>
  <c r="B196"/>
  <c r="I196"/>
  <c r="E32" s="1"/>
  <c r="I183"/>
  <c r="I198"/>
  <c r="E34" s="1"/>
  <c r="I204"/>
  <c r="E40" s="1"/>
  <c r="B194"/>
  <c r="B207"/>
  <c r="B200"/>
  <c r="I205"/>
  <c r="E41" s="1"/>
  <c r="I195"/>
  <c r="E31" s="1"/>
  <c r="B208"/>
  <c r="I189"/>
  <c r="E25" s="1"/>
  <c r="I210"/>
  <c r="E46" s="1"/>
  <c r="B198"/>
  <c r="B205"/>
  <c r="B204"/>
  <c r="B203"/>
  <c r="B193"/>
  <c r="B206"/>
  <c r="I184"/>
  <c r="B202"/>
  <c r="I179"/>
  <c r="I188"/>
  <c r="I209"/>
  <c r="E45" s="1"/>
  <c r="I203"/>
  <c r="E39" s="1"/>
  <c r="I180"/>
  <c r="I185"/>
  <c r="I200"/>
  <c r="E36" s="1"/>
  <c r="B209"/>
  <c r="I199"/>
  <c r="E35" s="1"/>
  <c r="B210"/>
  <c r="I192"/>
  <c r="E28" s="1"/>
  <c r="I208"/>
  <c r="E44" s="1"/>
  <c r="B190"/>
  <c r="I193"/>
  <c r="E29" s="1"/>
  <c r="Q167"/>
  <c r="O179" s="1"/>
  <c r="F191" s="1"/>
  <c r="R179"/>
  <c r="O180" s="1"/>
  <c r="G191" s="1"/>
  <c r="G21" i="54"/>
  <c r="K277"/>
  <c r="J277"/>
  <c r="AX220" i="82"/>
  <c r="AX221" s="1"/>
  <c r="AX219"/>
  <c r="BL218"/>
  <c r="F243"/>
  <c r="BC232"/>
  <c r="BC228"/>
  <c r="BC229"/>
  <c r="BC230"/>
  <c r="BC233"/>
  <c r="BC231"/>
  <c r="BC227"/>
  <c r="BC234"/>
  <c r="BC226"/>
  <c r="BC225"/>
  <c r="E197" i="78"/>
  <c r="BL172"/>
  <c r="BC183"/>
  <c r="BC188"/>
  <c r="BC187"/>
  <c r="BC179"/>
  <c r="BC186"/>
  <c r="BC184"/>
  <c r="BC185"/>
  <c r="BC180"/>
  <c r="BC182"/>
  <c r="BC181"/>
  <c r="G20" i="53"/>
  <c r="K276"/>
  <c r="J276"/>
  <c r="J280"/>
  <c r="K280"/>
  <c r="G24"/>
  <c r="E232" i="90"/>
  <c r="O232"/>
  <c r="P232" s="1"/>
  <c r="D233"/>
  <c r="Y325" i="57"/>
  <c r="E331"/>
  <c r="AG309"/>
  <c r="Y326"/>
  <c r="Y322"/>
  <c r="Y324"/>
  <c r="Y323"/>
  <c r="BN167" i="84"/>
  <c r="BL179" s="1"/>
  <c r="F198" s="1"/>
  <c r="BO179"/>
  <c r="BL180" s="1"/>
  <c r="G198" s="1"/>
  <c r="CB213" i="54"/>
  <c r="BZ224" s="1"/>
  <c r="G246" s="1"/>
  <c r="CC230"/>
  <c r="BZ225" s="1"/>
  <c r="H246" s="1"/>
  <c r="E19" i="50"/>
  <c r="J183"/>
  <c r="K183"/>
  <c r="BX181" i="86"/>
  <c r="CG172"/>
  <c r="BX179"/>
  <c r="BX187"/>
  <c r="E200"/>
  <c r="BX183"/>
  <c r="BX185"/>
  <c r="BX186"/>
  <c r="BX182"/>
  <c r="BX180"/>
  <c r="BX184"/>
  <c r="BX188"/>
  <c r="AQ219" i="57"/>
  <c r="AQ220"/>
  <c r="AQ221" s="1"/>
  <c r="BB309" i="91"/>
  <c r="E336"/>
  <c r="BU167" i="50"/>
  <c r="BS180" s="1"/>
  <c r="F200" s="1"/>
  <c r="BV168"/>
  <c r="BS181" s="1"/>
  <c r="G200" s="1"/>
  <c r="AM214"/>
  <c r="AJ226" s="1"/>
  <c r="H241" s="1"/>
  <c r="AL213"/>
  <c r="AJ225" s="1"/>
  <c r="G241" s="1"/>
  <c r="A180" i="40"/>
  <c r="A228"/>
  <c r="A276" s="1"/>
  <c r="A324" s="1"/>
  <c r="H19" i="56"/>
  <c r="J321"/>
  <c r="K321"/>
  <c r="I305"/>
  <c r="G317" s="1"/>
  <c r="H48" s="1"/>
  <c r="J317"/>
  <c r="K317"/>
  <c r="H15"/>
  <c r="K318"/>
  <c r="J318"/>
  <c r="H16"/>
  <c r="U268" i="54"/>
  <c r="U267"/>
  <c r="U269" s="1"/>
  <c r="U267" i="57"/>
  <c r="U269" s="1"/>
  <c r="U268"/>
  <c r="BK173" i="91"/>
  <c r="BJ176" s="1"/>
  <c r="BD173"/>
  <c r="BC176" s="1"/>
  <c r="BD174"/>
  <c r="BC177" s="1"/>
  <c r="AZ182" i="53"/>
  <c r="BA182" s="1"/>
  <c r="AZ188"/>
  <c r="BA188" s="1"/>
  <c r="AZ180"/>
  <c r="BA180" s="1"/>
  <c r="AZ181"/>
  <c r="BA181" s="1"/>
  <c r="AZ183"/>
  <c r="BA183" s="1"/>
  <c r="AZ184"/>
  <c r="BA184" s="1"/>
  <c r="AZ185"/>
  <c r="BA185" s="1"/>
  <c r="AZ186"/>
  <c r="BA186" s="1"/>
  <c r="AZ187"/>
  <c r="BA187" s="1"/>
  <c r="AZ179"/>
  <c r="Q213" i="54"/>
  <c r="O224" s="1"/>
  <c r="G237" s="1"/>
  <c r="R230"/>
  <c r="O225" s="1"/>
  <c r="H237" s="1"/>
  <c r="AE167" i="50"/>
  <c r="AC180" s="1"/>
  <c r="F194" s="1"/>
  <c r="AF168"/>
  <c r="AC181" s="1"/>
  <c r="G194" s="1"/>
  <c r="E20"/>
  <c r="K184"/>
  <c r="J184"/>
  <c r="AX182" i="64"/>
  <c r="AY182" s="1"/>
  <c r="AX185"/>
  <c r="AY185" s="1"/>
  <c r="AX188"/>
  <c r="AY188" s="1"/>
  <c r="AX183"/>
  <c r="AY183" s="1"/>
  <c r="AX181"/>
  <c r="AY181" s="1"/>
  <c r="AX180"/>
  <c r="AY180" s="1"/>
  <c r="AX186"/>
  <c r="AY186" s="1"/>
  <c r="AX187"/>
  <c r="AY187" s="1"/>
  <c r="AX184"/>
  <c r="AY184" s="1"/>
  <c r="AX179"/>
  <c r="C116" i="79"/>
  <c r="B115"/>
  <c r="I115"/>
  <c r="C43" s="1"/>
  <c r="O267" i="54"/>
  <c r="O269" s="1"/>
  <c r="O268"/>
  <c r="AE213" i="50"/>
  <c r="AC225" s="1"/>
  <c r="G240" s="1"/>
  <c r="AF214"/>
  <c r="AC226" s="1"/>
  <c r="H240" s="1"/>
  <c r="U264"/>
  <c r="M264"/>
  <c r="M271"/>
  <c r="M268"/>
  <c r="M269"/>
  <c r="M261"/>
  <c r="M272"/>
  <c r="M277"/>
  <c r="M274"/>
  <c r="M267"/>
  <c r="M265"/>
  <c r="M279"/>
  <c r="E284"/>
  <c r="M263"/>
  <c r="M262"/>
  <c r="M266"/>
  <c r="M270"/>
  <c r="M275"/>
  <c r="M260"/>
  <c r="M278"/>
  <c r="M273"/>
  <c r="M276"/>
  <c r="AY180" i="40"/>
  <c r="AX183" s="1"/>
  <c r="AY179"/>
  <c r="AX182" s="1"/>
  <c r="BC176"/>
  <c r="BC192"/>
  <c r="BC185"/>
  <c r="E203"/>
  <c r="BC189"/>
  <c r="BC175"/>
  <c r="BL178"/>
  <c r="BC186"/>
  <c r="BC179"/>
  <c r="BC180"/>
  <c r="BC174"/>
  <c r="BC183"/>
  <c r="BC190"/>
  <c r="BC177"/>
  <c r="BC194"/>
  <c r="BC178"/>
  <c r="BC182"/>
  <c r="BC191"/>
  <c r="BC184"/>
  <c r="BC193"/>
  <c r="BC188"/>
  <c r="BC181"/>
  <c r="BC187"/>
  <c r="AV187" i="76"/>
  <c r="E196"/>
  <c r="AV188"/>
  <c r="AV186"/>
  <c r="AV185"/>
  <c r="AV180"/>
  <c r="AV184"/>
  <c r="AV182"/>
  <c r="AV183"/>
  <c r="BE172"/>
  <c r="AV181"/>
  <c r="AS167" i="50"/>
  <c r="AQ180" s="1"/>
  <c r="F196" s="1"/>
  <c r="AT168"/>
  <c r="AQ181" s="1"/>
  <c r="G196" s="1"/>
  <c r="AW282" i="86"/>
  <c r="AQ329"/>
  <c r="AS182" i="78"/>
  <c r="AT182" s="1"/>
  <c r="AS185"/>
  <c r="AT185" s="1"/>
  <c r="AS179"/>
  <c r="AS186"/>
  <c r="AT186" s="1"/>
  <c r="AS184"/>
  <c r="AT184" s="1"/>
  <c r="AS188"/>
  <c r="AT188" s="1"/>
  <c r="AS183"/>
  <c r="AT183" s="1"/>
  <c r="AS180"/>
  <c r="AT180" s="1"/>
  <c r="AS181"/>
  <c r="AT181" s="1"/>
  <c r="AS187"/>
  <c r="AT187" s="1"/>
  <c r="AR173" i="56"/>
  <c r="AQ176" s="1"/>
  <c r="AR174"/>
  <c r="AQ177" s="1"/>
  <c r="Y271" i="53"/>
  <c r="Y274"/>
  <c r="Y276"/>
  <c r="Y272"/>
  <c r="Y273"/>
  <c r="AG263"/>
  <c r="E285"/>
  <c r="Y279"/>
  <c r="Y278"/>
  <c r="Y277"/>
  <c r="Y280"/>
  <c r="Y275"/>
  <c r="BL219" i="56"/>
  <c r="BL220"/>
  <c r="BL221" s="1"/>
  <c r="BQ228"/>
  <c r="BQ232"/>
  <c r="BQ225"/>
  <c r="BZ218"/>
  <c r="BQ233"/>
  <c r="BQ227"/>
  <c r="F245"/>
  <c r="BQ229"/>
  <c r="BQ230"/>
  <c r="BQ226"/>
  <c r="BQ231"/>
  <c r="BQ234"/>
  <c r="F15" i="50"/>
  <c r="K225"/>
  <c r="J225"/>
  <c r="O311" i="57"/>
  <c r="O314" s="1"/>
  <c r="O312"/>
  <c r="O315" s="1"/>
  <c r="C271" i="91"/>
  <c r="BH230" i="54"/>
  <c r="BE225" s="1"/>
  <c r="H243" s="1"/>
  <c r="BG213"/>
  <c r="BE224" s="1"/>
  <c r="G243" s="1"/>
  <c r="F24"/>
  <c r="I24" s="1"/>
  <c r="K234"/>
  <c r="J234"/>
  <c r="I34"/>
  <c r="T30" s="1"/>
  <c r="Q30"/>
  <c r="BU213"/>
  <c r="BS224" s="1"/>
  <c r="G245" s="1"/>
  <c r="BV230"/>
  <c r="BS225" s="1"/>
  <c r="H245" s="1"/>
  <c r="AL234" i="75"/>
  <c r="AM234" s="1"/>
  <c r="AL228"/>
  <c r="AM228" s="1"/>
  <c r="AL227"/>
  <c r="AM227" s="1"/>
  <c r="AL230"/>
  <c r="AM230" s="1"/>
  <c r="AL233"/>
  <c r="AM233" s="1"/>
  <c r="AL232"/>
  <c r="AM232" s="1"/>
  <c r="AL226"/>
  <c r="AM226" s="1"/>
  <c r="AL231"/>
  <c r="AM231" s="1"/>
  <c r="AL225"/>
  <c r="AL229"/>
  <c r="AM229" s="1"/>
  <c r="AV268" i="64"/>
  <c r="AV267"/>
  <c r="AV269" s="1"/>
  <c r="E7" i="50"/>
  <c r="J171"/>
  <c r="K171"/>
  <c r="E13"/>
  <c r="J177"/>
  <c r="K177"/>
  <c r="E17"/>
  <c r="K181"/>
  <c r="J181"/>
  <c r="K170"/>
  <c r="J170"/>
  <c r="E6"/>
  <c r="K285" i="40"/>
  <c r="J285"/>
  <c r="G19"/>
  <c r="I19" s="1"/>
  <c r="G23"/>
  <c r="I23" s="1"/>
  <c r="K289"/>
  <c r="J289"/>
  <c r="G18"/>
  <c r="I18" s="1"/>
  <c r="J284"/>
  <c r="K284"/>
  <c r="J282"/>
  <c r="K282"/>
  <c r="G16"/>
  <c r="I16" s="1"/>
  <c r="G24"/>
  <c r="I24" s="1"/>
  <c r="J290"/>
  <c r="K290"/>
  <c r="G20"/>
  <c r="I20" s="1"/>
  <c r="J286"/>
  <c r="K286"/>
  <c r="G11"/>
  <c r="I11" s="1"/>
  <c r="J277"/>
  <c r="K277"/>
  <c r="G8"/>
  <c r="I8" s="1"/>
  <c r="K274"/>
  <c r="J274"/>
  <c r="K272"/>
  <c r="J272"/>
  <c r="G6"/>
  <c r="I6" s="1"/>
  <c r="G24" i="57"/>
  <c r="J280"/>
  <c r="K280"/>
  <c r="G22"/>
  <c r="J278"/>
  <c r="K278"/>
  <c r="D235" i="94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O234"/>
  <c r="E234"/>
  <c r="BL218" i="77"/>
  <c r="BC225"/>
  <c r="F243"/>
  <c r="BC232"/>
  <c r="BC229"/>
  <c r="BC231"/>
  <c r="BC228"/>
  <c r="BC233"/>
  <c r="BC230"/>
  <c r="BC234"/>
  <c r="BC227"/>
  <c r="BC226"/>
  <c r="E291" i="90"/>
  <c r="AZ278"/>
  <c r="AZ272"/>
  <c r="AZ276"/>
  <c r="AZ279"/>
  <c r="AZ275"/>
  <c r="AL167" i="50"/>
  <c r="AJ180" s="1"/>
  <c r="F195" s="1"/>
  <c r="AM168"/>
  <c r="AJ181" s="1"/>
  <c r="G195" s="1"/>
  <c r="D241" i="78"/>
  <c r="E343" i="40"/>
  <c r="Y331"/>
  <c r="Y336"/>
  <c r="Y337"/>
  <c r="Y320"/>
  <c r="Y325"/>
  <c r="Y328"/>
  <c r="Y323"/>
  <c r="Y319"/>
  <c r="Y322"/>
  <c r="Y321"/>
  <c r="Y334"/>
  <c r="AG321"/>
  <c r="Y332"/>
  <c r="Y324"/>
  <c r="Y335"/>
  <c r="Y329"/>
  <c r="Y338"/>
  <c r="Y318"/>
  <c r="Y326"/>
  <c r="Y330"/>
  <c r="Y333"/>
  <c r="Y327"/>
  <c r="G183" i="57"/>
  <c r="E52" s="1"/>
  <c r="G182"/>
  <c r="E51" s="1"/>
  <c r="AL186" i="56"/>
  <c r="AM186" s="1"/>
  <c r="AL184"/>
  <c r="AM184" s="1"/>
  <c r="AL183"/>
  <c r="AM183" s="1"/>
  <c r="AL181"/>
  <c r="AM181" s="1"/>
  <c r="AL188"/>
  <c r="AM188" s="1"/>
  <c r="AL185"/>
  <c r="AM185" s="1"/>
  <c r="AL179"/>
  <c r="AL182"/>
  <c r="AM182" s="1"/>
  <c r="AL180"/>
  <c r="AM180" s="1"/>
  <c r="AL187"/>
  <c r="AM187" s="1"/>
  <c r="BC237" i="40"/>
  <c r="BC223"/>
  <c r="BC228"/>
  <c r="BC240"/>
  <c r="BC233"/>
  <c r="BL226"/>
  <c r="F251"/>
  <c r="BC234"/>
  <c r="BC227"/>
  <c r="BC224"/>
  <c r="BC229"/>
  <c r="BC238"/>
  <c r="BC236"/>
  <c r="BC235"/>
  <c r="BC241"/>
  <c r="BC230"/>
  <c r="BC226"/>
  <c r="BC231"/>
  <c r="BC239"/>
  <c r="BC225"/>
  <c r="BC242"/>
  <c r="BC222"/>
  <c r="BC232"/>
  <c r="AZ213" i="56"/>
  <c r="AX224" s="1"/>
  <c r="G242" s="1"/>
  <c r="BA225"/>
  <c r="AX225" s="1"/>
  <c r="H242" s="1"/>
  <c r="BE218" i="75"/>
  <c r="F242"/>
  <c r="AV226"/>
  <c r="AV228"/>
  <c r="AV229"/>
  <c r="AV230"/>
  <c r="AV225"/>
  <c r="AV227"/>
  <c r="AV231"/>
  <c r="AV232"/>
  <c r="AV233"/>
  <c r="AV234"/>
  <c r="G274" i="56"/>
  <c r="G51" s="1"/>
  <c r="G275"/>
  <c r="G52" s="1"/>
  <c r="A184" i="75"/>
  <c r="A230"/>
  <c r="A276" s="1"/>
  <c r="A322" s="1"/>
  <c r="G181" i="53"/>
  <c r="E50" s="1"/>
  <c r="G180"/>
  <c r="E49" s="1"/>
  <c r="AF179" i="81"/>
  <c r="AC180" s="1"/>
  <c r="G193" s="1"/>
  <c r="AE167"/>
  <c r="AC179" s="1"/>
  <c r="F193" s="1"/>
  <c r="G136" i="50"/>
  <c r="D51" s="1"/>
  <c r="G135"/>
  <c r="D50" s="1"/>
  <c r="G187" i="40"/>
  <c r="E52" s="1"/>
  <c r="X179" i="81"/>
  <c r="X187"/>
  <c r="Y187" s="1"/>
  <c r="X184"/>
  <c r="Y184" s="1"/>
  <c r="AL179"/>
  <c r="AL186"/>
  <c r="AM186" s="1"/>
  <c r="E5" i="50"/>
  <c r="K169"/>
  <c r="J169"/>
  <c r="B299"/>
  <c r="B297"/>
  <c r="B290"/>
  <c r="B282"/>
  <c r="I283"/>
  <c r="G27" s="1"/>
  <c r="I27" s="1"/>
  <c r="B300"/>
  <c r="I293"/>
  <c r="G37" s="1"/>
  <c r="I37" s="1"/>
  <c r="I268"/>
  <c r="I272"/>
  <c r="I260"/>
  <c r="I291"/>
  <c r="G35" s="1"/>
  <c r="I35" s="1"/>
  <c r="I270"/>
  <c r="I281"/>
  <c r="G25" s="1"/>
  <c r="I25" s="1"/>
  <c r="I269"/>
  <c r="I289"/>
  <c r="G33" s="1"/>
  <c r="I33" s="1"/>
  <c r="I265"/>
  <c r="I297"/>
  <c r="G41" s="1"/>
  <c r="I41" s="1"/>
  <c r="I282"/>
  <c r="G26" s="1"/>
  <c r="I26" s="1"/>
  <c r="B291"/>
  <c r="B288"/>
  <c r="B289"/>
  <c r="B298"/>
  <c r="B295"/>
  <c r="B281"/>
  <c r="I277"/>
  <c r="B292"/>
  <c r="I261"/>
  <c r="I295"/>
  <c r="G39" s="1"/>
  <c r="I39" s="1"/>
  <c r="I267"/>
  <c r="I290"/>
  <c r="G34" s="1"/>
  <c r="I34" s="1"/>
  <c r="I280"/>
  <c r="G24" s="1"/>
  <c r="I24" s="1"/>
  <c r="I275"/>
  <c r="I286"/>
  <c r="G30" s="1"/>
  <c r="I30" s="1"/>
  <c r="I302"/>
  <c r="G46" s="1"/>
  <c r="I46" s="1"/>
  <c r="I274"/>
  <c r="B283"/>
  <c r="B296"/>
  <c r="B284"/>
  <c r="B287"/>
  <c r="B293"/>
  <c r="I273"/>
  <c r="I288"/>
  <c r="G32" s="1"/>
  <c r="I32" s="1"/>
  <c r="I301"/>
  <c r="G45" s="1"/>
  <c r="I45" s="1"/>
  <c r="I285"/>
  <c r="G29" s="1"/>
  <c r="I29" s="1"/>
  <c r="I266"/>
  <c r="I271"/>
  <c r="I263"/>
  <c r="I287"/>
  <c r="G31" s="1"/>
  <c r="I31" s="1"/>
  <c r="I296"/>
  <c r="G40" s="1"/>
  <c r="I40" s="1"/>
  <c r="B301"/>
  <c r="B286"/>
  <c r="B294"/>
  <c r="B302"/>
  <c r="B285"/>
  <c r="I298"/>
  <c r="G42" s="1"/>
  <c r="I42" s="1"/>
  <c r="I300"/>
  <c r="G44" s="1"/>
  <c r="I44" s="1"/>
  <c r="I262"/>
  <c r="I276"/>
  <c r="I292"/>
  <c r="G36" s="1"/>
  <c r="I36" s="1"/>
  <c r="I294"/>
  <c r="G38" s="1"/>
  <c r="I38" s="1"/>
  <c r="I264"/>
  <c r="I279"/>
  <c r="I284"/>
  <c r="G28" s="1"/>
  <c r="I28" s="1"/>
  <c r="I278"/>
  <c r="I299"/>
  <c r="G43" s="1"/>
  <c r="I43" s="1"/>
  <c r="BM173" i="75"/>
  <c r="BL176" s="1"/>
  <c r="BM174"/>
  <c r="BL177" s="1"/>
  <c r="A142" i="91"/>
  <c r="A97"/>
  <c r="G20" i="54"/>
  <c r="J276"/>
  <c r="I259"/>
  <c r="G271" s="1"/>
  <c r="G48" s="1"/>
  <c r="K276"/>
  <c r="AM309" i="56"/>
  <c r="AE321"/>
  <c r="AE324"/>
  <c r="AE318"/>
  <c r="AE317"/>
  <c r="AE320"/>
  <c r="AE325"/>
  <c r="AE323"/>
  <c r="AE326"/>
  <c r="AE322"/>
  <c r="E332"/>
  <c r="AE319"/>
  <c r="K273" i="53"/>
  <c r="G17"/>
  <c r="J273"/>
  <c r="I259"/>
  <c r="G271" s="1"/>
  <c r="G48" s="1"/>
  <c r="G15"/>
  <c r="J271"/>
  <c r="K271"/>
  <c r="G21"/>
  <c r="K277"/>
  <c r="J277"/>
  <c r="D324" i="90"/>
  <c r="M323"/>
  <c r="AR173" i="77"/>
  <c r="AQ176" s="1"/>
  <c r="AR174"/>
  <c r="AQ177" s="1"/>
  <c r="BE172"/>
  <c r="E196"/>
  <c r="AV182"/>
  <c r="AV184"/>
  <c r="AV185"/>
  <c r="AV187"/>
  <c r="AV183"/>
  <c r="AV186"/>
  <c r="AV179"/>
  <c r="AV188"/>
  <c r="AV181"/>
  <c r="AV180"/>
  <c r="AF230" i="54"/>
  <c r="AC225" s="1"/>
  <c r="H239" s="1"/>
  <c r="AE213"/>
  <c r="AC224" s="1"/>
  <c r="G239" s="1"/>
  <c r="BC282" i="53"/>
  <c r="AW329"/>
  <c r="E15" i="50"/>
  <c r="J179"/>
  <c r="K179"/>
  <c r="BT173" i="86"/>
  <c r="BS176" s="1"/>
  <c r="BT174"/>
  <c r="BS177" s="1"/>
  <c r="D280" i="94"/>
  <c r="M279"/>
  <c r="BG231" i="74"/>
  <c r="BH231" s="1"/>
  <c r="BG230"/>
  <c r="BH230" s="1"/>
  <c r="BG229"/>
  <c r="BH229" s="1"/>
  <c r="BG226"/>
  <c r="BH226" s="1"/>
  <c r="BG232"/>
  <c r="BH232" s="1"/>
  <c r="BG228"/>
  <c r="BH228" s="1"/>
  <c r="BG234"/>
  <c r="BH234" s="1"/>
  <c r="BG225"/>
  <c r="BG227"/>
  <c r="BH227" s="1"/>
  <c r="BG233"/>
  <c r="BH233" s="1"/>
  <c r="D233" i="91"/>
  <c r="E232"/>
  <c r="O232"/>
  <c r="P232" s="1"/>
  <c r="BG180" i="74"/>
  <c r="BH180" s="1"/>
  <c r="BG187"/>
  <c r="BH187" s="1"/>
  <c r="BG183"/>
  <c r="BH183" s="1"/>
  <c r="BG179"/>
  <c r="BG182"/>
  <c r="BH182" s="1"/>
  <c r="BG185"/>
  <c r="BH185" s="1"/>
  <c r="BG181"/>
  <c r="BH181" s="1"/>
  <c r="BG184"/>
  <c r="BH184" s="1"/>
  <c r="BG186"/>
  <c r="BH186" s="1"/>
  <c r="BG188"/>
  <c r="BH188" s="1"/>
  <c r="K320" i="56"/>
  <c r="H18"/>
  <c r="J320"/>
  <c r="J323"/>
  <c r="H21"/>
  <c r="K323"/>
  <c r="I338" i="40"/>
  <c r="B350"/>
  <c r="I324"/>
  <c r="B359"/>
  <c r="I321"/>
  <c r="I359"/>
  <c r="H45" s="1"/>
  <c r="I318"/>
  <c r="I350"/>
  <c r="H36" s="1"/>
  <c r="I336"/>
  <c r="I330"/>
  <c r="I344"/>
  <c r="H30" s="1"/>
  <c r="I339"/>
  <c r="H25" s="1"/>
  <c r="I362"/>
  <c r="H48" s="1"/>
  <c r="I347"/>
  <c r="H33" s="1"/>
  <c r="I334"/>
  <c r="I341"/>
  <c r="H27" s="1"/>
  <c r="I355"/>
  <c r="H41" s="1"/>
  <c r="B358"/>
  <c r="B341"/>
  <c r="I322"/>
  <c r="B352"/>
  <c r="B362"/>
  <c r="B340"/>
  <c r="B347"/>
  <c r="B346"/>
  <c r="I327"/>
  <c r="I329"/>
  <c r="I345"/>
  <c r="H31" s="1"/>
  <c r="B339"/>
  <c r="I328"/>
  <c r="B355"/>
  <c r="B356"/>
  <c r="I360"/>
  <c r="H46" s="1"/>
  <c r="B342"/>
  <c r="B343"/>
  <c r="I332"/>
  <c r="B360"/>
  <c r="I352"/>
  <c r="H38" s="1"/>
  <c r="I361"/>
  <c r="H47" s="1"/>
  <c r="I357"/>
  <c r="H43" s="1"/>
  <c r="B345"/>
  <c r="I320"/>
  <c r="I331"/>
  <c r="B357"/>
  <c r="I356"/>
  <c r="H42" s="1"/>
  <c r="I342"/>
  <c r="H28" s="1"/>
  <c r="I323"/>
  <c r="I348"/>
  <c r="H34" s="1"/>
  <c r="I335"/>
  <c r="B353"/>
  <c r="I340"/>
  <c r="H26" s="1"/>
  <c r="I349"/>
  <c r="H35" s="1"/>
  <c r="I354"/>
  <c r="H40" s="1"/>
  <c r="I333"/>
  <c r="I353"/>
  <c r="H39" s="1"/>
  <c r="B351"/>
  <c r="B348"/>
  <c r="B344"/>
  <c r="I319"/>
  <c r="B349"/>
  <c r="B361"/>
  <c r="I346"/>
  <c r="H32" s="1"/>
  <c r="I358"/>
  <c r="H44" s="1"/>
  <c r="I337"/>
  <c r="I343"/>
  <c r="H29" s="1"/>
  <c r="I325"/>
  <c r="I351"/>
  <c r="H37" s="1"/>
  <c r="I326"/>
  <c r="B354"/>
  <c r="Y214" i="50"/>
  <c r="V226" s="1"/>
  <c r="H239" s="1"/>
  <c r="X213"/>
  <c r="V225" s="1"/>
  <c r="G239" s="1"/>
  <c r="Y276" i="57"/>
  <c r="AG263"/>
  <c r="E285"/>
  <c r="Y277"/>
  <c r="Y278"/>
  <c r="Y280"/>
  <c r="Y279"/>
  <c r="AY173" i="54"/>
  <c r="AX176" s="1"/>
  <c r="AY174"/>
  <c r="AX177" s="1"/>
  <c r="C107" i="83"/>
  <c r="I106"/>
  <c r="C34" s="1"/>
  <c r="B106"/>
  <c r="E199" i="94"/>
  <c r="BQ172"/>
  <c r="AE167" i="76"/>
  <c r="AC179" s="1"/>
  <c r="F193" s="1"/>
  <c r="AF180"/>
  <c r="AR174"/>
  <c r="AQ177" s="1"/>
  <c r="AR173"/>
  <c r="AQ176" s="1"/>
  <c r="BG186" i="79"/>
  <c r="BH186" s="1"/>
  <c r="BG188"/>
  <c r="BH188" s="1"/>
  <c r="BG187"/>
  <c r="BH187" s="1"/>
  <c r="BG185"/>
  <c r="BJ172" i="90"/>
  <c r="E198"/>
  <c r="BA184"/>
  <c r="BA180"/>
  <c r="BA183"/>
  <c r="BA187"/>
  <c r="BA186"/>
  <c r="BA182"/>
  <c r="BA185"/>
  <c r="BA179"/>
  <c r="BA181"/>
  <c r="AI318" i="76"/>
  <c r="AG318" s="1"/>
  <c r="G332" s="1"/>
  <c r="AH305"/>
  <c r="AG317" s="1"/>
  <c r="F332" s="1"/>
  <c r="BZ219" i="86"/>
  <c r="BZ220"/>
  <c r="BZ221" s="1"/>
  <c r="A196" i="53"/>
  <c r="A242"/>
  <c r="A288" s="1"/>
  <c r="A334" s="1"/>
  <c r="BU167" i="83"/>
  <c r="BS179" s="1"/>
  <c r="BV179"/>
  <c r="BS180" s="1"/>
  <c r="BX185"/>
  <c r="BX186"/>
  <c r="CB179"/>
  <c r="CB188"/>
  <c r="CC188" s="1"/>
  <c r="BX183"/>
  <c r="BX184"/>
  <c r="BX181"/>
  <c r="CB185"/>
  <c r="CC185" s="1"/>
  <c r="CB186"/>
  <c r="CC186" s="1"/>
  <c r="CB180"/>
  <c r="CC180" s="1"/>
  <c r="BX187"/>
  <c r="BX179"/>
  <c r="CB187"/>
  <c r="CC187" s="1"/>
  <c r="BX188"/>
  <c r="BX182"/>
  <c r="CG172"/>
  <c r="BX180"/>
  <c r="CB183"/>
  <c r="CC183" s="1"/>
  <c r="CB181"/>
  <c r="CC181" s="1"/>
  <c r="CB184"/>
  <c r="CC184" s="1"/>
  <c r="CB182"/>
  <c r="CC182" s="1"/>
  <c r="U277" i="40"/>
  <c r="U279" s="1"/>
  <c r="U278"/>
  <c r="AS311" i="76"/>
  <c r="AS314" s="1"/>
  <c r="AS312"/>
  <c r="AS315" s="1"/>
  <c r="AS225" i="82"/>
  <c r="AS233"/>
  <c r="AT233" s="1"/>
  <c r="AS234"/>
  <c r="AT234" s="1"/>
  <c r="AS231"/>
  <c r="AT231" s="1"/>
  <c r="AS232"/>
  <c r="AT232" s="1"/>
  <c r="AS228"/>
  <c r="AT228" s="1"/>
  <c r="AS226"/>
  <c r="AT226" s="1"/>
  <c r="AS229"/>
  <c r="AT229" s="1"/>
  <c r="AS230"/>
  <c r="AT230" s="1"/>
  <c r="AS227"/>
  <c r="AT227" s="1"/>
  <c r="BU180" i="84"/>
  <c r="BV180" s="1"/>
  <c r="BU183"/>
  <c r="BV183" s="1"/>
  <c r="BU186"/>
  <c r="BV186" s="1"/>
  <c r="BU188"/>
  <c r="BV188" s="1"/>
  <c r="BU181"/>
  <c r="BV181" s="1"/>
  <c r="BU182"/>
  <c r="BV182" s="1"/>
  <c r="BU179"/>
  <c r="BU184"/>
  <c r="BV184" s="1"/>
  <c r="BU185"/>
  <c r="BV185" s="1"/>
  <c r="BU187"/>
  <c r="BV187" s="1"/>
  <c r="K219" i="50"/>
  <c r="F9"/>
  <c r="J219"/>
  <c r="K217"/>
  <c r="F7"/>
  <c r="J217"/>
  <c r="F13"/>
  <c r="K223"/>
  <c r="J223"/>
  <c r="J221"/>
  <c r="K221"/>
  <c r="F11"/>
  <c r="F16"/>
  <c r="K226"/>
  <c r="J226"/>
  <c r="F10"/>
  <c r="J220"/>
  <c r="K220"/>
  <c r="F5"/>
  <c r="K215"/>
  <c r="J215"/>
  <c r="J231"/>
  <c r="K231"/>
  <c r="F21"/>
  <c r="F22" i="54"/>
  <c r="I22" s="1"/>
  <c r="J232"/>
  <c r="K232"/>
  <c r="F23"/>
  <c r="I23" s="1"/>
  <c r="K233"/>
  <c r="J233"/>
  <c r="Q31"/>
  <c r="I39"/>
  <c r="T31" s="1"/>
  <c r="Q29"/>
  <c r="I29"/>
  <c r="T29" s="1"/>
  <c r="AL221" i="40"/>
  <c r="AJ232" s="1"/>
  <c r="G248" s="1"/>
  <c r="AM222"/>
  <c r="AJ233" s="1"/>
  <c r="H248" s="1"/>
  <c r="E23" i="50"/>
  <c r="K187"/>
  <c r="J187"/>
  <c r="K173"/>
  <c r="J173"/>
  <c r="E9"/>
  <c r="D279" i="91"/>
  <c r="M278"/>
  <c r="K276" i="40"/>
  <c r="G10"/>
  <c r="I10" s="1"/>
  <c r="J276"/>
  <c r="G21"/>
  <c r="I21" s="1"/>
  <c r="K287"/>
  <c r="J287"/>
  <c r="K281"/>
  <c r="J281"/>
  <c r="G15"/>
  <c r="I15" s="1"/>
  <c r="G17"/>
  <c r="I17" s="1"/>
  <c r="J283"/>
  <c r="K283"/>
  <c r="G5"/>
  <c r="I5" s="1"/>
  <c r="K271"/>
  <c r="J271"/>
  <c r="O312" i="54"/>
  <c r="O315" s="1"/>
  <c r="O311"/>
  <c r="O314" s="1"/>
  <c r="AS175" i="40"/>
  <c r="AT175" s="1"/>
  <c r="AS181"/>
  <c r="AT181" s="1"/>
  <c r="AS193"/>
  <c r="AT193" s="1"/>
  <c r="AS187"/>
  <c r="AT187" s="1"/>
  <c r="AS192"/>
  <c r="AT192" s="1"/>
  <c r="AS174"/>
  <c r="AS191"/>
  <c r="AT191" s="1"/>
  <c r="AS189"/>
  <c r="AT189" s="1"/>
  <c r="AS178"/>
  <c r="AT178" s="1"/>
  <c r="AS190"/>
  <c r="AT190" s="1"/>
  <c r="AS188"/>
  <c r="AT188" s="1"/>
  <c r="AS180"/>
  <c r="AT180" s="1"/>
  <c r="AS185"/>
  <c r="AT185" s="1"/>
  <c r="AS176"/>
  <c r="AT176" s="1"/>
  <c r="AS186"/>
  <c r="AT186" s="1"/>
  <c r="AS182"/>
  <c r="AT182" s="1"/>
  <c r="AS183"/>
  <c r="AT183" s="1"/>
  <c r="AS177"/>
  <c r="AT177" s="1"/>
  <c r="AS184"/>
  <c r="AT184" s="1"/>
  <c r="AS179"/>
  <c r="AT179" s="1"/>
  <c r="AS194"/>
  <c r="AT194" s="1"/>
  <c r="K279" i="57"/>
  <c r="J279"/>
  <c r="G23"/>
  <c r="G21"/>
  <c r="K277"/>
  <c r="J277"/>
  <c r="AX219" i="77"/>
  <c r="AX220"/>
  <c r="AX221" s="1"/>
  <c r="O268" i="53"/>
  <c r="O267"/>
  <c r="O269" s="1"/>
  <c r="A94" i="82"/>
  <c r="A139"/>
  <c r="I324" i="53"/>
  <c r="B345"/>
  <c r="I333"/>
  <c r="H31" s="1"/>
  <c r="I341"/>
  <c r="H39" s="1"/>
  <c r="B327"/>
  <c r="B344"/>
  <c r="B339"/>
  <c r="I328"/>
  <c r="H26" s="1"/>
  <c r="I336"/>
  <c r="H34" s="1"/>
  <c r="I344"/>
  <c r="H42" s="1"/>
  <c r="B335"/>
  <c r="I331"/>
  <c r="H29" s="1"/>
  <c r="I339"/>
  <c r="H37" s="1"/>
  <c r="I347"/>
  <c r="H45" s="1"/>
  <c r="B330"/>
  <c r="B331"/>
  <c r="B347"/>
  <c r="B348"/>
  <c r="I334"/>
  <c r="H32" s="1"/>
  <c r="I342"/>
  <c r="H40" s="1"/>
  <c r="B329"/>
  <c r="B328"/>
  <c r="I321"/>
  <c r="I320"/>
  <c r="B338"/>
  <c r="I326"/>
  <c r="B333"/>
  <c r="B332"/>
  <c r="I329"/>
  <c r="H27" s="1"/>
  <c r="I337"/>
  <c r="H35" s="1"/>
  <c r="I345"/>
  <c r="H43" s="1"/>
  <c r="B342"/>
  <c r="B341"/>
  <c r="B340"/>
  <c r="I332"/>
  <c r="H30" s="1"/>
  <c r="I340"/>
  <c r="H38" s="1"/>
  <c r="I348"/>
  <c r="H46" s="1"/>
  <c r="I327"/>
  <c r="H25" s="1"/>
  <c r="I335"/>
  <c r="H33" s="1"/>
  <c r="I343"/>
  <c r="H41" s="1"/>
  <c r="B337"/>
  <c r="I318"/>
  <c r="I325"/>
  <c r="I330"/>
  <c r="H28" s="1"/>
  <c r="I338"/>
  <c r="H36" s="1"/>
  <c r="I346"/>
  <c r="H44" s="1"/>
  <c r="I323"/>
  <c r="B343"/>
  <c r="I322"/>
  <c r="B334"/>
  <c r="I319"/>
  <c r="B336"/>
  <c r="I317"/>
  <c r="B346"/>
  <c r="V321" i="56"/>
  <c r="W321" s="1"/>
  <c r="V323"/>
  <c r="W323" s="1"/>
  <c r="V319"/>
  <c r="W319" s="1"/>
  <c r="V318"/>
  <c r="W318" s="1"/>
  <c r="V317"/>
  <c r="V322"/>
  <c r="W322" s="1"/>
  <c r="V326"/>
  <c r="W326" s="1"/>
  <c r="V325"/>
  <c r="W325" s="1"/>
  <c r="V320"/>
  <c r="W320" s="1"/>
  <c r="V324"/>
  <c r="W324" s="1"/>
  <c r="BG228"/>
  <c r="BH228" s="1"/>
  <c r="BG226"/>
  <c r="BH226" s="1"/>
  <c r="BG229"/>
  <c r="BH229" s="1"/>
  <c r="BG227"/>
  <c r="BH227" s="1"/>
  <c r="BG232"/>
  <c r="BH232" s="1"/>
  <c r="BG225"/>
  <c r="BG231"/>
  <c r="BH231" s="1"/>
  <c r="BG230"/>
  <c r="BH230" s="1"/>
  <c r="BG233"/>
  <c r="BH233" s="1"/>
  <c r="BG234"/>
  <c r="BH234" s="1"/>
  <c r="BU232" i="79"/>
  <c r="BV232" s="1"/>
  <c r="BU233"/>
  <c r="BV233" s="1"/>
  <c r="BU234"/>
  <c r="BV234" s="1"/>
  <c r="BU231"/>
  <c r="AQ220" i="75"/>
  <c r="AQ221" s="1"/>
  <c r="AQ219"/>
  <c r="G137" i="50"/>
  <c r="D52" s="1"/>
  <c r="AC180" i="76"/>
  <c r="G193" s="1"/>
  <c r="X188" i="81"/>
  <c r="Y188" s="1"/>
  <c r="X181"/>
  <c r="Y181" s="1"/>
  <c r="H233" i="40"/>
  <c r="F51" s="1"/>
  <c r="AL182" i="81"/>
  <c r="AM182" s="1"/>
  <c r="AL188"/>
  <c r="AM188" s="1"/>
  <c r="AL180"/>
  <c r="AM180" s="1"/>
  <c r="H228" i="57"/>
  <c r="F52" s="1"/>
  <c r="H227"/>
  <c r="F51" s="1"/>
  <c r="AF225" i="53"/>
  <c r="AC225" s="1"/>
  <c r="H239" s="1"/>
  <c r="AE213"/>
  <c r="AC224" s="1"/>
  <c r="G239" s="1"/>
  <c r="AL181" i="76"/>
  <c r="AM181" s="1"/>
  <c r="AL182"/>
  <c r="AM182" s="1"/>
  <c r="AL183"/>
  <c r="AM183" s="1"/>
  <c r="AL188"/>
  <c r="AM188" s="1"/>
  <c r="AL180"/>
  <c r="AL187"/>
  <c r="AM187" s="1"/>
  <c r="AL186"/>
  <c r="AM186" s="1"/>
  <c r="AL185"/>
  <c r="AM185" s="1"/>
  <c r="AL184"/>
  <c r="AM184" s="1"/>
  <c r="BM173" i="79"/>
  <c r="BL176" s="1"/>
  <c r="BM174"/>
  <c r="BL177" s="1"/>
  <c r="BQ182" i="75"/>
  <c r="BQ184"/>
  <c r="BQ181"/>
  <c r="BQ179"/>
  <c r="BQ183"/>
  <c r="BQ180"/>
  <c r="E199"/>
  <c r="BQ187"/>
  <c r="BZ172"/>
  <c r="BQ186"/>
  <c r="BQ185"/>
  <c r="BQ188"/>
  <c r="A187" i="91"/>
  <c r="A233"/>
  <c r="A279" s="1"/>
  <c r="A325" s="1"/>
  <c r="AE271" i="56"/>
  <c r="AE274"/>
  <c r="E286"/>
  <c r="AE280"/>
  <c r="AE279"/>
  <c r="AM263"/>
  <c r="AE277"/>
  <c r="AE276"/>
  <c r="AE275"/>
  <c r="AE278"/>
  <c r="AE273"/>
  <c r="AE272"/>
  <c r="BN167" i="81"/>
  <c r="BL179" s="1"/>
  <c r="F198" s="1"/>
  <c r="BO179"/>
  <c r="BL180" s="1"/>
  <c r="G198" s="1"/>
  <c r="BZ218" i="74"/>
  <c r="F245"/>
  <c r="BQ226"/>
  <c r="BQ233"/>
  <c r="BQ231"/>
  <c r="BQ232"/>
  <c r="BQ229"/>
  <c r="BQ230"/>
  <c r="BQ227"/>
  <c r="BQ228"/>
  <c r="BQ225"/>
  <c r="BQ234"/>
  <c r="AY174" i="78"/>
  <c r="AX177" s="1"/>
  <c r="AY173"/>
  <c r="AX176" s="1"/>
  <c r="BQ183" i="74"/>
  <c r="BQ182"/>
  <c r="BQ179"/>
  <c r="BQ188"/>
  <c r="BQ180"/>
  <c r="BQ187"/>
  <c r="BZ172"/>
  <c r="BQ186"/>
  <c r="BQ185"/>
  <c r="BQ184"/>
  <c r="E199"/>
  <c r="BQ181"/>
  <c r="AA312" i="56"/>
  <c r="AA315" s="1"/>
  <c r="AA311"/>
  <c r="AA314" s="1"/>
  <c r="K272" i="53"/>
  <c r="J272"/>
  <c r="G16"/>
  <c r="J278"/>
  <c r="K278"/>
  <c r="G22"/>
  <c r="K274"/>
  <c r="G18"/>
  <c r="J274"/>
  <c r="Y323" i="54"/>
  <c r="E331"/>
  <c r="AG309"/>
  <c r="Y324"/>
  <c r="Y326"/>
  <c r="Y322"/>
  <c r="Y325"/>
  <c r="U311"/>
  <c r="U314" s="1"/>
  <c r="U312"/>
  <c r="U315" s="1"/>
  <c r="X213"/>
  <c r="V224" s="1"/>
  <c r="G238" s="1"/>
  <c r="Y230"/>
  <c r="V225" s="1"/>
  <c r="H238" s="1"/>
  <c r="O188" i="94"/>
  <c r="D189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BD173" i="64"/>
  <c r="BC176" s="1"/>
  <c r="BD174"/>
  <c r="BC177" s="1"/>
  <c r="O278" i="40"/>
  <c r="O277"/>
  <c r="O279" s="1"/>
  <c r="A140" i="92"/>
  <c r="A95"/>
  <c r="F312" i="50"/>
  <c r="F315" s="1"/>
  <c r="F313"/>
  <c r="F316" s="1"/>
  <c r="AT179" i="81"/>
  <c r="AQ180" s="1"/>
  <c r="G195" s="1"/>
  <c r="AS167"/>
  <c r="AQ179" s="1"/>
  <c r="F195" s="1"/>
  <c r="BZ218" i="76"/>
  <c r="BQ227"/>
  <c r="BQ231"/>
  <c r="BU230"/>
  <c r="BV230" s="1"/>
  <c r="BU226"/>
  <c r="BV226" s="1"/>
  <c r="BU233"/>
  <c r="BV233" s="1"/>
  <c r="BQ226"/>
  <c r="BQ233"/>
  <c r="BQ230"/>
  <c r="BU232"/>
  <c r="BV232" s="1"/>
  <c r="BQ232"/>
  <c r="BQ225"/>
  <c r="BU228"/>
  <c r="BV228" s="1"/>
  <c r="BU229"/>
  <c r="BV229" s="1"/>
  <c r="BU234"/>
  <c r="BV234" s="1"/>
  <c r="BQ228"/>
  <c r="BQ229"/>
  <c r="BU227"/>
  <c r="BV227" s="1"/>
  <c r="BU225"/>
  <c r="BU231"/>
  <c r="BV231" s="1"/>
  <c r="BQ234"/>
  <c r="F244" i="90"/>
  <c r="BJ218"/>
  <c r="BA230"/>
  <c r="BA226"/>
  <c r="BA229"/>
  <c r="BA233"/>
  <c r="BA232"/>
  <c r="BA228"/>
  <c r="BA231"/>
  <c r="BA225"/>
  <c r="BA227"/>
  <c r="U311" i="53"/>
  <c r="U314" s="1"/>
  <c r="U312"/>
  <c r="U315" s="1"/>
  <c r="Y323"/>
  <c r="Y321"/>
  <c r="Y320"/>
  <c r="Y322"/>
  <c r="Y319"/>
  <c r="Y317"/>
  <c r="AG309"/>
  <c r="Y318"/>
  <c r="E331"/>
  <c r="Y325"/>
  <c r="Y324"/>
  <c r="Y326"/>
  <c r="H17" i="56"/>
  <c r="K319"/>
  <c r="J319"/>
  <c r="K322"/>
  <c r="H20"/>
  <c r="J322"/>
  <c r="H22"/>
  <c r="K324"/>
  <c r="J324"/>
  <c r="F247" i="79"/>
  <c r="CE232"/>
  <c r="CN218"/>
  <c r="CE231"/>
  <c r="CE233"/>
  <c r="CE234"/>
  <c r="I328" i="57"/>
  <c r="H26" s="1"/>
  <c r="B333"/>
  <c r="I322"/>
  <c r="B329"/>
  <c r="B330"/>
  <c r="I330"/>
  <c r="H28" s="1"/>
  <c r="B338"/>
  <c r="I333"/>
  <c r="H31" s="1"/>
  <c r="I343"/>
  <c r="H41" s="1"/>
  <c r="I327"/>
  <c r="H25" s="1"/>
  <c r="I342"/>
  <c r="H40" s="1"/>
  <c r="I329"/>
  <c r="H27" s="1"/>
  <c r="I346"/>
  <c r="H44" s="1"/>
  <c r="I331"/>
  <c r="H29" s="1"/>
  <c r="B331"/>
  <c r="B328"/>
  <c r="I334"/>
  <c r="H32" s="1"/>
  <c r="B332"/>
  <c r="B339"/>
  <c r="B343"/>
  <c r="I339"/>
  <c r="H37" s="1"/>
  <c r="B336"/>
  <c r="I340"/>
  <c r="H38" s="1"/>
  <c r="I344"/>
  <c r="H42" s="1"/>
  <c r="B335"/>
  <c r="B337"/>
  <c r="I326"/>
  <c r="B347"/>
  <c r="B340"/>
  <c r="B344"/>
  <c r="I337"/>
  <c r="H35" s="1"/>
  <c r="B346"/>
  <c r="I324"/>
  <c r="I338"/>
  <c r="H36" s="1"/>
  <c r="I332"/>
  <c r="H30" s="1"/>
  <c r="B341"/>
  <c r="I341"/>
  <c r="H39" s="1"/>
  <c r="B345"/>
  <c r="I345"/>
  <c r="H43" s="1"/>
  <c r="I348"/>
  <c r="H46" s="1"/>
  <c r="I336"/>
  <c r="H34" s="1"/>
  <c r="B348"/>
  <c r="B334"/>
  <c r="I325"/>
  <c r="B342"/>
  <c r="I323"/>
  <c r="I335"/>
  <c r="H33" s="1"/>
  <c r="I347"/>
  <c r="H45" s="1"/>
  <c r="B327"/>
  <c r="U174" i="91"/>
  <c r="T177" s="1"/>
  <c r="U173"/>
  <c r="T176" s="1"/>
  <c r="AQ220" i="53"/>
  <c r="AQ221" s="1"/>
  <c r="AQ219"/>
  <c r="AV230"/>
  <c r="AV231"/>
  <c r="F242"/>
  <c r="BE218"/>
  <c r="AV228"/>
  <c r="AV234"/>
  <c r="AV232"/>
  <c r="AV227"/>
  <c r="AV233"/>
  <c r="AV229"/>
  <c r="AV226"/>
  <c r="AV225"/>
  <c r="BN213" i="54"/>
  <c r="BL224" s="1"/>
  <c r="G244" s="1"/>
  <c r="BO230"/>
  <c r="BL225" s="1"/>
  <c r="H244" s="1"/>
  <c r="AM230"/>
  <c r="AJ225" s="1"/>
  <c r="H240" s="1"/>
  <c r="AL213"/>
  <c r="AJ224" s="1"/>
  <c r="G240" s="1"/>
  <c r="B103" i="57"/>
  <c r="C104"/>
  <c r="I103"/>
  <c r="C31" s="1"/>
  <c r="E14" i="50"/>
  <c r="K178"/>
  <c r="G182" s="1"/>
  <c r="E50" s="1"/>
  <c r="J178"/>
  <c r="G184" s="1"/>
  <c r="E52" s="1"/>
  <c r="K172"/>
  <c r="J172"/>
  <c r="E8"/>
  <c r="AL173" i="40"/>
  <c r="AJ185" s="1"/>
  <c r="F200" s="1"/>
  <c r="AM174"/>
  <c r="AJ186" s="1"/>
  <c r="G200" s="1"/>
  <c r="BL172" i="54"/>
  <c r="BC184"/>
  <c r="E197"/>
  <c r="BC186"/>
  <c r="BC187"/>
  <c r="BC185"/>
  <c r="BC188"/>
  <c r="BB309" i="90"/>
  <c r="E336"/>
  <c r="AT321"/>
  <c r="O311" i="53"/>
  <c r="O314" s="1"/>
  <c r="O312"/>
  <c r="O315" s="1"/>
  <c r="P274" i="56"/>
  <c r="Q274" s="1"/>
  <c r="P278"/>
  <c r="Q278" s="1"/>
  <c r="P276"/>
  <c r="Q276" s="1"/>
  <c r="P271"/>
  <c r="P280"/>
  <c r="Q280" s="1"/>
  <c r="P275"/>
  <c r="Q275" s="1"/>
  <c r="P279"/>
  <c r="Q279" s="1"/>
  <c r="P277"/>
  <c r="Q277" s="1"/>
  <c r="P272"/>
  <c r="Q272" s="1"/>
  <c r="P273"/>
  <c r="Q273" s="1"/>
  <c r="O232" i="92"/>
  <c r="D233"/>
  <c r="E232"/>
  <c r="BG188" i="75"/>
  <c r="BH188" s="1"/>
  <c r="BG184"/>
  <c r="BH184" s="1"/>
  <c r="BG187"/>
  <c r="BH187" s="1"/>
  <c r="BG183"/>
  <c r="BH183" s="1"/>
  <c r="BG182"/>
  <c r="BH182" s="1"/>
  <c r="BG181"/>
  <c r="BH181" s="1"/>
  <c r="BG185"/>
  <c r="BH185" s="1"/>
  <c r="BG180"/>
  <c r="BH180" s="1"/>
  <c r="BG179"/>
  <c r="BG186"/>
  <c r="BH186" s="1"/>
  <c r="CE225" i="86"/>
  <c r="CE233"/>
  <c r="CN218"/>
  <c r="CE232"/>
  <c r="CE228"/>
  <c r="CE230"/>
  <c r="CE231"/>
  <c r="CE227"/>
  <c r="CE229"/>
  <c r="CE226"/>
  <c r="F247"/>
  <c r="CE234"/>
  <c r="BA179" i="81"/>
  <c r="AX180" s="1"/>
  <c r="G196" s="1"/>
  <c r="AZ167"/>
  <c r="AX179" s="1"/>
  <c r="F196" s="1"/>
  <c r="BG167" i="50"/>
  <c r="BE180" s="1"/>
  <c r="F198" s="1"/>
  <c r="BH168"/>
  <c r="BE181" s="1"/>
  <c r="G198" s="1"/>
  <c r="A106" i="53"/>
  <c r="A151"/>
  <c r="A236" i="57"/>
  <c r="A282" s="1"/>
  <c r="A328" s="1"/>
  <c r="A190"/>
  <c r="BE309" i="76"/>
  <c r="AW326"/>
  <c r="AW318"/>
  <c r="AW322"/>
  <c r="AW320"/>
  <c r="AW325"/>
  <c r="AW323"/>
  <c r="AW321"/>
  <c r="AW319"/>
  <c r="E335"/>
  <c r="AW324"/>
  <c r="CA173" i="84"/>
  <c r="BZ176" s="1"/>
  <c r="CA174"/>
  <c r="BZ177" s="1"/>
  <c r="E196" i="56"/>
  <c r="BE172"/>
  <c r="AV179"/>
  <c r="AV184"/>
  <c r="AV182"/>
  <c r="AV183"/>
  <c r="AV187"/>
  <c r="AV186"/>
  <c r="AV180"/>
  <c r="AV185"/>
  <c r="AV188"/>
  <c r="AV181"/>
  <c r="U268" i="53"/>
  <c r="U267"/>
  <c r="U269" s="1"/>
  <c r="AS228" i="40"/>
  <c r="AT228" s="1"/>
  <c r="AS236"/>
  <c r="AT236" s="1"/>
  <c r="AS229"/>
  <c r="AT229" s="1"/>
  <c r="AS231"/>
  <c r="AT231" s="1"/>
  <c r="AS226"/>
  <c r="AT226" s="1"/>
  <c r="AS224"/>
  <c r="AT224" s="1"/>
  <c r="AS242"/>
  <c r="AT242" s="1"/>
  <c r="AS222"/>
  <c r="AS234"/>
  <c r="AT234" s="1"/>
  <c r="AS230"/>
  <c r="AT230" s="1"/>
  <c r="AS225"/>
  <c r="AT225" s="1"/>
  <c r="AS227"/>
  <c r="AT227" s="1"/>
  <c r="AS238"/>
  <c r="AT238" s="1"/>
  <c r="AS241"/>
  <c r="AT241" s="1"/>
  <c r="AS223"/>
  <c r="AT223" s="1"/>
  <c r="AS239"/>
  <c r="AT239" s="1"/>
  <c r="AS232"/>
  <c r="AT232" s="1"/>
  <c r="AS237"/>
  <c r="AT237" s="1"/>
  <c r="AS235"/>
  <c r="AT235" s="1"/>
  <c r="AS240"/>
  <c r="AT240" s="1"/>
  <c r="AS233"/>
  <c r="AT233" s="1"/>
  <c r="F20" i="50"/>
  <c r="J230"/>
  <c r="K230"/>
  <c r="F4"/>
  <c r="I213"/>
  <c r="H225" s="1"/>
  <c r="F48" s="1"/>
  <c r="J214"/>
  <c r="K214"/>
  <c r="F14"/>
  <c r="J224"/>
  <c r="H229" s="1"/>
  <c r="F52" s="1"/>
  <c r="K224"/>
  <c r="J218"/>
  <c r="K218"/>
  <c r="F8"/>
  <c r="F22"/>
  <c r="J232"/>
  <c r="K232"/>
  <c r="F19"/>
  <c r="J229"/>
  <c r="K229"/>
  <c r="I213" i="54"/>
  <c r="H224" s="1"/>
  <c r="F48" s="1"/>
  <c r="J230"/>
  <c r="F20"/>
  <c r="I20" s="1"/>
  <c r="K230"/>
  <c r="I167" i="50"/>
  <c r="G180" s="1"/>
  <c r="E48" s="1"/>
  <c r="E4"/>
  <c r="K168"/>
  <c r="G181" s="1"/>
  <c r="E49" s="1"/>
  <c r="J168"/>
  <c r="G12" i="40"/>
  <c r="I12" s="1"/>
  <c r="K278"/>
  <c r="J278"/>
  <c r="G13"/>
  <c r="I13" s="1"/>
  <c r="K279"/>
  <c r="J279"/>
  <c r="G7"/>
  <c r="I7" s="1"/>
  <c r="K273"/>
  <c r="J273"/>
  <c r="I329" i="54"/>
  <c r="H27" s="1"/>
  <c r="I340"/>
  <c r="H38" s="1"/>
  <c r="I323"/>
  <c r="I339"/>
  <c r="H37" s="1"/>
  <c r="I326"/>
  <c r="B335"/>
  <c r="I328"/>
  <c r="H26" s="1"/>
  <c r="I324"/>
  <c r="B332"/>
  <c r="I335"/>
  <c r="H33" s="1"/>
  <c r="B334"/>
  <c r="I344"/>
  <c r="H42" s="1"/>
  <c r="B336"/>
  <c r="I333"/>
  <c r="H31" s="1"/>
  <c r="B347"/>
  <c r="I325"/>
  <c r="I336"/>
  <c r="H34" s="1"/>
  <c r="S30" s="1"/>
  <c r="I337"/>
  <c r="H35" s="1"/>
  <c r="I345"/>
  <c r="H43" s="1"/>
  <c r="I346"/>
  <c r="H44" s="1"/>
  <c r="S32" s="1"/>
  <c r="B343"/>
  <c r="I348"/>
  <c r="H46" s="1"/>
  <c r="B337"/>
  <c r="I341"/>
  <c r="H39" s="1"/>
  <c r="S31" s="1"/>
  <c r="B344"/>
  <c r="B338"/>
  <c r="B331"/>
  <c r="I347"/>
  <c r="H45" s="1"/>
  <c r="I332"/>
  <c r="H30" s="1"/>
  <c r="B327"/>
  <c r="B346"/>
  <c r="I334"/>
  <c r="H32" s="1"/>
  <c r="I322"/>
  <c r="B339"/>
  <c r="B330"/>
  <c r="I327"/>
  <c r="H25" s="1"/>
  <c r="I330"/>
  <c r="H28" s="1"/>
  <c r="B348"/>
  <c r="I338"/>
  <c r="H36" s="1"/>
  <c r="B329"/>
  <c r="B342"/>
  <c r="B328"/>
  <c r="B345"/>
  <c r="I331"/>
  <c r="H29" s="1"/>
  <c r="S29" s="1"/>
  <c r="B333"/>
  <c r="B340"/>
  <c r="I343"/>
  <c r="H41" s="1"/>
  <c r="I342"/>
  <c r="H40" s="1"/>
  <c r="B341"/>
  <c r="AQ219" i="83"/>
  <c r="AQ220"/>
  <c r="AQ221" s="1"/>
  <c r="CG172" i="81"/>
  <c r="BX183"/>
  <c r="BX186"/>
  <c r="E200"/>
  <c r="BX179"/>
  <c r="BX182"/>
  <c r="BX188"/>
  <c r="BX185"/>
  <c r="BX187"/>
  <c r="BX181"/>
  <c r="BX184"/>
  <c r="BX180"/>
  <c r="A184" i="82"/>
  <c r="A230"/>
  <c r="A276" s="1"/>
  <c r="A322" s="1"/>
  <c r="V276" i="56"/>
  <c r="W276" s="1"/>
  <c r="V279"/>
  <c r="W279" s="1"/>
  <c r="V271"/>
  <c r="V273"/>
  <c r="W273" s="1"/>
  <c r="V275"/>
  <c r="W275" s="1"/>
  <c r="V272"/>
  <c r="W272" s="1"/>
  <c r="V277"/>
  <c r="W277" s="1"/>
  <c r="V278"/>
  <c r="W278" s="1"/>
  <c r="V274"/>
  <c r="W274" s="1"/>
  <c r="V280"/>
  <c r="W280" s="1"/>
  <c r="A232" i="64"/>
  <c r="A278" s="1"/>
  <c r="A324" s="1"/>
  <c r="A186"/>
  <c r="U323" i="40"/>
  <c r="U326" s="1"/>
  <c r="U324"/>
  <c r="U327" s="1"/>
  <c r="G181" i="57"/>
  <c r="E50" s="1"/>
  <c r="G180"/>
  <c r="E49" s="1"/>
  <c r="AF230"/>
  <c r="AC225" s="1"/>
  <c r="H239" s="1"/>
  <c r="AE213"/>
  <c r="AC224" s="1"/>
  <c r="G239" s="1"/>
  <c r="BI282" i="75"/>
  <c r="BI329" s="1"/>
  <c r="BC329"/>
  <c r="G134" i="50"/>
  <c r="D49" s="1"/>
  <c r="X180" i="81"/>
  <c r="Y180" s="1"/>
  <c r="G188" i="40"/>
  <c r="E53" s="1"/>
  <c r="H236"/>
  <c r="F54" s="1"/>
  <c r="H235"/>
  <c r="F53" s="1"/>
  <c r="AL181" i="81"/>
  <c r="AM181" s="1"/>
  <c r="AL187"/>
  <c r="AM187" s="1"/>
  <c r="Y321" i="82"/>
  <c r="Y322"/>
  <c r="Y317"/>
  <c r="Y319"/>
  <c r="Y325"/>
  <c r="E331"/>
  <c r="Y320"/>
  <c r="Y318"/>
  <c r="Y323"/>
  <c r="Y326"/>
  <c r="Y324"/>
  <c r="AG309"/>
  <c r="G182" i="86"/>
  <c r="E51" s="1"/>
  <c r="G183"/>
  <c r="E52" s="1"/>
  <c r="E331" i="78"/>
  <c r="Y317"/>
  <c r="Y320"/>
  <c r="Y323"/>
  <c r="Y318"/>
  <c r="Y326"/>
  <c r="Y321"/>
  <c r="Y325"/>
  <c r="AG309"/>
  <c r="Y322"/>
  <c r="Y324"/>
  <c r="Y319"/>
  <c r="O311" i="75"/>
  <c r="O314" s="1"/>
  <c r="O312"/>
  <c r="O315" s="1"/>
  <c r="B331" i="77"/>
  <c r="B333"/>
  <c r="B346"/>
  <c r="I323"/>
  <c r="B348"/>
  <c r="I334"/>
  <c r="H32" s="1"/>
  <c r="I327"/>
  <c r="H25" s="1"/>
  <c r="I341"/>
  <c r="H39" s="1"/>
  <c r="B329"/>
  <c r="I328"/>
  <c r="H26" s="1"/>
  <c r="I342"/>
  <c r="H40" s="1"/>
  <c r="I336"/>
  <c r="H34" s="1"/>
  <c r="I332"/>
  <c r="H30" s="1"/>
  <c r="B340"/>
  <c r="I325"/>
  <c r="I329"/>
  <c r="H27" s="1"/>
  <c r="I347"/>
  <c r="H45" s="1"/>
  <c r="I339"/>
  <c r="H37" s="1"/>
  <c r="I317"/>
  <c r="I348"/>
  <c r="H46" s="1"/>
  <c r="I340"/>
  <c r="H38" s="1"/>
  <c r="I331"/>
  <c r="H29" s="1"/>
  <c r="B337"/>
  <c r="B338"/>
  <c r="I322"/>
  <c r="I319"/>
  <c r="B335"/>
  <c r="I318"/>
  <c r="B347"/>
  <c r="B344"/>
  <c r="I326"/>
  <c r="B327"/>
  <c r="B334"/>
  <c r="I320"/>
  <c r="B339"/>
  <c r="I345"/>
  <c r="H43" s="1"/>
  <c r="I337"/>
  <c r="H35" s="1"/>
  <c r="I333"/>
  <c r="H31" s="1"/>
  <c r="I335"/>
  <c r="H33" s="1"/>
  <c r="I346"/>
  <c r="H44" s="1"/>
  <c r="I338"/>
  <c r="H36" s="1"/>
  <c r="B342"/>
  <c r="B343"/>
  <c r="B341"/>
  <c r="B332"/>
  <c r="I330"/>
  <c r="H28" s="1"/>
  <c r="I343"/>
  <c r="H41" s="1"/>
  <c r="I321"/>
  <c r="B345"/>
  <c r="I344"/>
  <c r="H42" s="1"/>
  <c r="B336"/>
  <c r="B328"/>
  <c r="I324"/>
  <c r="B330"/>
  <c r="AQ259" i="64"/>
  <c r="AP271" s="1"/>
  <c r="F289" s="1"/>
  <c r="AR271"/>
  <c r="AP272" s="1"/>
  <c r="G289" s="1"/>
  <c r="G181" i="80"/>
  <c r="E50" s="1"/>
  <c r="G180"/>
  <c r="E49" s="1"/>
  <c r="U267" i="82"/>
  <c r="U269" s="1"/>
  <c r="U268"/>
  <c r="E285" i="80"/>
  <c r="Y276"/>
  <c r="Y278"/>
  <c r="Y271"/>
  <c r="Y272"/>
  <c r="Y279"/>
  <c r="Y273"/>
  <c r="Y275"/>
  <c r="Y274"/>
  <c r="AG263"/>
  <c r="Y280"/>
  <c r="Y277"/>
  <c r="O268" i="78"/>
  <c r="O267"/>
  <c r="O269" s="1"/>
  <c r="J275" i="75"/>
  <c r="G19"/>
  <c r="K275"/>
  <c r="G22"/>
  <c r="K278"/>
  <c r="J278"/>
  <c r="G17" i="86"/>
  <c r="J273"/>
  <c r="K273"/>
  <c r="G16"/>
  <c r="K272"/>
  <c r="J272"/>
  <c r="J276"/>
  <c r="K276"/>
  <c r="G20"/>
  <c r="J275"/>
  <c r="K275"/>
  <c r="G19"/>
  <c r="K271"/>
  <c r="J271"/>
  <c r="I259"/>
  <c r="G271" s="1"/>
  <c r="G48" s="1"/>
  <c r="G15"/>
  <c r="J280" i="64"/>
  <c r="G24"/>
  <c r="K280"/>
  <c r="G18"/>
  <c r="K274"/>
  <c r="J274"/>
  <c r="K275"/>
  <c r="G19"/>
  <c r="J275"/>
  <c r="G23"/>
  <c r="J279"/>
  <c r="K279"/>
  <c r="BC319"/>
  <c r="BD319" s="1"/>
  <c r="BC324"/>
  <c r="BD324" s="1"/>
  <c r="BC323"/>
  <c r="BD323" s="1"/>
  <c r="BC325"/>
  <c r="BD325" s="1"/>
  <c r="BC317"/>
  <c r="BC321"/>
  <c r="BD321" s="1"/>
  <c r="BC322"/>
  <c r="BD322" s="1"/>
  <c r="BC318"/>
  <c r="BD318" s="1"/>
  <c r="BC320"/>
  <c r="BD320" s="1"/>
  <c r="BC326"/>
  <c r="BD326" s="1"/>
  <c r="H225" i="82"/>
  <c r="F49" s="1"/>
  <c r="H226"/>
  <c r="F50" s="1"/>
  <c r="O268" i="80"/>
  <c r="O267"/>
  <c r="O269" s="1"/>
  <c r="Y321" i="74"/>
  <c r="Y323"/>
  <c r="Y319"/>
  <c r="E331"/>
  <c r="Y318"/>
  <c r="Y322"/>
  <c r="Y324"/>
  <c r="AG309"/>
  <c r="Y326"/>
  <c r="Y320"/>
  <c r="Y317"/>
  <c r="Y325"/>
  <c r="O311"/>
  <c r="O314" s="1"/>
  <c r="O312"/>
  <c r="O315" s="1"/>
  <c r="O311" i="78"/>
  <c r="O314" s="1"/>
  <c r="O312"/>
  <c r="O315" s="1"/>
  <c r="G16" i="82"/>
  <c r="J272"/>
  <c r="K272"/>
  <c r="G19"/>
  <c r="J275"/>
  <c r="K275"/>
  <c r="G18"/>
  <c r="J274"/>
  <c r="K274"/>
  <c r="K272" i="74"/>
  <c r="J272"/>
  <c r="G16"/>
  <c r="I259"/>
  <c r="G271" s="1"/>
  <c r="G48" s="1"/>
  <c r="G15"/>
  <c r="J271"/>
  <c r="K271"/>
  <c r="K274"/>
  <c r="G18"/>
  <c r="J274"/>
  <c r="J278"/>
  <c r="K278"/>
  <c r="G22"/>
  <c r="O267" i="82"/>
  <c r="O269" s="1"/>
  <c r="O268"/>
  <c r="B335" i="79"/>
  <c r="B339"/>
  <c r="I332"/>
  <c r="H30" s="1"/>
  <c r="I30" s="1"/>
  <c r="B348"/>
  <c r="I339"/>
  <c r="H37" s="1"/>
  <c r="I37" s="1"/>
  <c r="E12" i="68" s="1"/>
  <c r="E43" s="1"/>
  <c r="E38" s="1"/>
  <c r="E55" s="1"/>
  <c r="F7" i="73" s="1"/>
  <c r="F14" s="1"/>
  <c r="G16" i="69" s="1"/>
  <c r="G21" s="1"/>
  <c r="I324" i="79"/>
  <c r="B346"/>
  <c r="B332"/>
  <c r="I325"/>
  <c r="I335"/>
  <c r="H33" s="1"/>
  <c r="I33" s="1"/>
  <c r="B341"/>
  <c r="B334"/>
  <c r="I338"/>
  <c r="H36" s="1"/>
  <c r="I36" s="1"/>
  <c r="I329"/>
  <c r="H27" s="1"/>
  <c r="I27" s="1"/>
  <c r="C12" i="68" s="1"/>
  <c r="C43" s="1"/>
  <c r="C38" s="1"/>
  <c r="C55" s="1"/>
  <c r="D7" i="73" s="1"/>
  <c r="D14" s="1"/>
  <c r="E16" i="69" s="1"/>
  <c r="E21" s="1"/>
  <c r="B327" i="79"/>
  <c r="B343"/>
  <c r="I333"/>
  <c r="H31" s="1"/>
  <c r="I31" s="1"/>
  <c r="I327"/>
  <c r="H25" s="1"/>
  <c r="I25" s="1"/>
  <c r="B329"/>
  <c r="B330"/>
  <c r="I334"/>
  <c r="H32" s="1"/>
  <c r="I32" s="1"/>
  <c r="D12" i="68" s="1"/>
  <c r="D43" s="1"/>
  <c r="D38" s="1"/>
  <c r="D55" s="1"/>
  <c r="E7" i="73" s="1"/>
  <c r="E14" s="1"/>
  <c r="F16" i="69" s="1"/>
  <c r="F21" s="1"/>
  <c r="B338" i="79"/>
  <c r="I336"/>
  <c r="H34" s="1"/>
  <c r="I34" s="1"/>
  <c r="B336"/>
  <c r="B342"/>
  <c r="B328"/>
  <c r="I328"/>
  <c r="H26" s="1"/>
  <c r="I26" s="1"/>
  <c r="B331"/>
  <c r="I331"/>
  <c r="H29" s="1"/>
  <c r="I29" s="1"/>
  <c r="B347"/>
  <c r="I344"/>
  <c r="H42" s="1"/>
  <c r="I42" s="1"/>
  <c r="F12" i="68" s="1"/>
  <c r="F43" s="1"/>
  <c r="F38" s="1"/>
  <c r="F55" s="1"/>
  <c r="G7" i="73" s="1"/>
  <c r="G14" s="1"/>
  <c r="H16" i="69" s="1"/>
  <c r="H21" s="1"/>
  <c r="I345" i="79"/>
  <c r="H43" s="1"/>
  <c r="I43" s="1"/>
  <c r="I337"/>
  <c r="H35" s="1"/>
  <c r="I35" s="1"/>
  <c r="B333"/>
  <c r="B345"/>
  <c r="I323"/>
  <c r="I343"/>
  <c r="H41" s="1"/>
  <c r="I41" s="1"/>
  <c r="I346"/>
  <c r="H44" s="1"/>
  <c r="I44" s="1"/>
  <c r="I348"/>
  <c r="H46" s="1"/>
  <c r="I46" s="1"/>
  <c r="I341"/>
  <c r="H39" s="1"/>
  <c r="I39" s="1"/>
  <c r="I342"/>
  <c r="H40" s="1"/>
  <c r="I40" s="1"/>
  <c r="I326"/>
  <c r="I340"/>
  <c r="H38" s="1"/>
  <c r="I38" s="1"/>
  <c r="B344"/>
  <c r="I330"/>
  <c r="H28" s="1"/>
  <c r="I28" s="1"/>
  <c r="I347"/>
  <c r="H45" s="1"/>
  <c r="I45" s="1"/>
  <c r="B337"/>
  <c r="B340"/>
  <c r="G24"/>
  <c r="J280"/>
  <c r="K280"/>
  <c r="U267" i="78"/>
  <c r="U269" s="1"/>
  <c r="U268"/>
  <c r="B338"/>
  <c r="B348"/>
  <c r="I322"/>
  <c r="B330"/>
  <c r="B331"/>
  <c r="B336"/>
  <c r="I344"/>
  <c r="H42" s="1"/>
  <c r="I347"/>
  <c r="H45" s="1"/>
  <c r="I332"/>
  <c r="H30" s="1"/>
  <c r="I320"/>
  <c r="I325"/>
  <c r="I330"/>
  <c r="H28" s="1"/>
  <c r="B347"/>
  <c r="I324"/>
  <c r="B333"/>
  <c r="I328"/>
  <c r="H26" s="1"/>
  <c r="I329"/>
  <c r="H27" s="1"/>
  <c r="B341"/>
  <c r="B342"/>
  <c r="I335"/>
  <c r="H33" s="1"/>
  <c r="B334"/>
  <c r="B337"/>
  <c r="B344"/>
  <c r="I346"/>
  <c r="H44" s="1"/>
  <c r="I323"/>
  <c r="I317"/>
  <c r="I333"/>
  <c r="H31" s="1"/>
  <c r="B335"/>
  <c r="I327"/>
  <c r="H25" s="1"/>
  <c r="I340"/>
  <c r="H38" s="1"/>
  <c r="B332"/>
  <c r="B346"/>
  <c r="B328"/>
  <c r="I336"/>
  <c r="H34" s="1"/>
  <c r="I348"/>
  <c r="H46" s="1"/>
  <c r="I331"/>
  <c r="H29" s="1"/>
  <c r="B345"/>
  <c r="I342"/>
  <c r="H40" s="1"/>
  <c r="B339"/>
  <c r="I319"/>
  <c r="I339"/>
  <c r="H37" s="1"/>
  <c r="I318"/>
  <c r="I334"/>
  <c r="H32" s="1"/>
  <c r="I326"/>
  <c r="I321"/>
  <c r="I345"/>
  <c r="H43" s="1"/>
  <c r="I338"/>
  <c r="H36" s="1"/>
  <c r="I343"/>
  <c r="H41" s="1"/>
  <c r="B329"/>
  <c r="B327"/>
  <c r="I341"/>
  <c r="H39" s="1"/>
  <c r="I337"/>
  <c r="H35" s="1"/>
  <c r="B340"/>
  <c r="B343"/>
  <c r="O267" i="75"/>
  <c r="O269" s="1"/>
  <c r="O268"/>
  <c r="K278" i="80"/>
  <c r="G22"/>
  <c r="I22" s="1"/>
  <c r="J278"/>
  <c r="K272"/>
  <c r="G16"/>
  <c r="I16" s="1"/>
  <c r="J272"/>
  <c r="J274"/>
  <c r="G18"/>
  <c r="I18" s="1"/>
  <c r="K274"/>
  <c r="G20"/>
  <c r="I20" s="1"/>
  <c r="K276"/>
  <c r="J276"/>
  <c r="Y280" i="79"/>
  <c r="Y277"/>
  <c r="AG263"/>
  <c r="Y279"/>
  <c r="Y278"/>
  <c r="E285"/>
  <c r="H225" i="75"/>
  <c r="F49" s="1"/>
  <c r="H226"/>
  <c r="F50" s="1"/>
  <c r="B333"/>
  <c r="I342"/>
  <c r="H40" s="1"/>
  <c r="I333"/>
  <c r="H31" s="1"/>
  <c r="B327"/>
  <c r="I320"/>
  <c r="I343"/>
  <c r="H41" s="1"/>
  <c r="I347"/>
  <c r="H45" s="1"/>
  <c r="I338"/>
  <c r="H36" s="1"/>
  <c r="I341"/>
  <c r="H39" s="1"/>
  <c r="I325"/>
  <c r="I346"/>
  <c r="H44" s="1"/>
  <c r="I327"/>
  <c r="H25" s="1"/>
  <c r="I328"/>
  <c r="H26" s="1"/>
  <c r="I339"/>
  <c r="H37" s="1"/>
  <c r="B342"/>
  <c r="I344"/>
  <c r="H42" s="1"/>
  <c r="B338"/>
  <c r="B331"/>
  <c r="I330"/>
  <c r="H28" s="1"/>
  <c r="I317"/>
  <c r="I329"/>
  <c r="H27" s="1"/>
  <c r="I332"/>
  <c r="H30" s="1"/>
  <c r="B339"/>
  <c r="B345"/>
  <c r="I323"/>
  <c r="B343"/>
  <c r="I345"/>
  <c r="H43" s="1"/>
  <c r="B335"/>
  <c r="B340"/>
  <c r="B332"/>
  <c r="I348"/>
  <c r="H46" s="1"/>
  <c r="B341"/>
  <c r="B344"/>
  <c r="I321"/>
  <c r="I340"/>
  <c r="H38" s="1"/>
  <c r="B347"/>
  <c r="B330"/>
  <c r="I322"/>
  <c r="I335"/>
  <c r="H33" s="1"/>
  <c r="B328"/>
  <c r="I326"/>
  <c r="B334"/>
  <c r="I331"/>
  <c r="H29" s="1"/>
  <c r="B329"/>
  <c r="I319"/>
  <c r="I337"/>
  <c r="H35" s="1"/>
  <c r="I334"/>
  <c r="H32" s="1"/>
  <c r="I324"/>
  <c r="B348"/>
  <c r="I336"/>
  <c r="H34" s="1"/>
  <c r="B337"/>
  <c r="B346"/>
  <c r="I318"/>
  <c r="B336"/>
  <c r="H228" i="79"/>
  <c r="F52" s="1"/>
  <c r="H227"/>
  <c r="F51" s="1"/>
  <c r="G180" i="86"/>
  <c r="E49" s="1"/>
  <c r="G181"/>
  <c r="E50" s="1"/>
  <c r="O312" i="77"/>
  <c r="O315" s="1"/>
  <c r="O311"/>
  <c r="O314" s="1"/>
  <c r="I318" i="64"/>
  <c r="I345"/>
  <c r="H43" s="1"/>
  <c r="I337"/>
  <c r="H35" s="1"/>
  <c r="B347"/>
  <c r="B339"/>
  <c r="B340"/>
  <c r="B337"/>
  <c r="B328"/>
  <c r="B329"/>
  <c r="B341"/>
  <c r="B346"/>
  <c r="B336"/>
  <c r="B332"/>
  <c r="I326"/>
  <c r="I338"/>
  <c r="H36" s="1"/>
  <c r="I335"/>
  <c r="H33" s="1"/>
  <c r="I324"/>
  <c r="I320"/>
  <c r="I339"/>
  <c r="H37" s="1"/>
  <c r="B335"/>
  <c r="B338"/>
  <c r="I319"/>
  <c r="B344"/>
  <c r="I336"/>
  <c r="H34" s="1"/>
  <c r="B333"/>
  <c r="I348"/>
  <c r="H46" s="1"/>
  <c r="I323"/>
  <c r="I322"/>
  <c r="I341"/>
  <c r="H39" s="1"/>
  <c r="I342"/>
  <c r="H40" s="1"/>
  <c r="I321"/>
  <c r="B334"/>
  <c r="I347"/>
  <c r="H45" s="1"/>
  <c r="I332"/>
  <c r="H30" s="1"/>
  <c r="I327"/>
  <c r="H25" s="1"/>
  <c r="I340"/>
  <c r="H38" s="1"/>
  <c r="I344"/>
  <c r="H42" s="1"/>
  <c r="B348"/>
  <c r="B330"/>
  <c r="I317"/>
  <c r="B342"/>
  <c r="B343"/>
  <c r="I346"/>
  <c r="H44" s="1"/>
  <c r="I325"/>
  <c r="I329"/>
  <c r="H27" s="1"/>
  <c r="B345"/>
  <c r="I343"/>
  <c r="H41" s="1"/>
  <c r="I331"/>
  <c r="H29" s="1"/>
  <c r="B327"/>
  <c r="I328"/>
  <c r="H26" s="1"/>
  <c r="B331"/>
  <c r="I333"/>
  <c r="H31" s="1"/>
  <c r="I334"/>
  <c r="H32" s="1"/>
  <c r="I330"/>
  <c r="H28" s="1"/>
  <c r="U312" i="79"/>
  <c r="U315" s="1"/>
  <c r="U311"/>
  <c r="U314" s="1"/>
  <c r="Y279" i="82"/>
  <c r="Y280"/>
  <c r="Y273"/>
  <c r="Y276"/>
  <c r="Y272"/>
  <c r="E285"/>
  <c r="Y274"/>
  <c r="Y278"/>
  <c r="Y275"/>
  <c r="Y277"/>
  <c r="Y271"/>
  <c r="AG263"/>
  <c r="G181" i="79"/>
  <c r="E50" s="1"/>
  <c r="G180"/>
  <c r="E49" s="1"/>
  <c r="O267" i="74"/>
  <c r="O269" s="1"/>
  <c r="O268"/>
  <c r="G20" i="75"/>
  <c r="K276"/>
  <c r="J276"/>
  <c r="K273"/>
  <c r="J273"/>
  <c r="G17"/>
  <c r="G16"/>
  <c r="J272"/>
  <c r="K272"/>
  <c r="G18" i="86"/>
  <c r="J274"/>
  <c r="K274"/>
  <c r="AW323" i="64"/>
  <c r="AX323" s="1"/>
  <c r="AW320"/>
  <c r="AX320" s="1"/>
  <c r="AW321"/>
  <c r="AX321" s="1"/>
  <c r="AW318"/>
  <c r="AX318" s="1"/>
  <c r="AW324"/>
  <c r="AX324" s="1"/>
  <c r="AW326"/>
  <c r="AX326" s="1"/>
  <c r="AW325"/>
  <c r="AX325" s="1"/>
  <c r="AW322"/>
  <c r="AX322" s="1"/>
  <c r="AW317"/>
  <c r="AW319"/>
  <c r="AX319" s="1"/>
  <c r="H228" i="82"/>
  <c r="F52" s="1"/>
  <c r="H227"/>
  <c r="F51" s="1"/>
  <c r="Y277" i="86"/>
  <c r="Y274"/>
  <c r="Y279"/>
  <c r="AG263"/>
  <c r="Y272"/>
  <c r="Y275"/>
  <c r="Y273"/>
  <c r="Y271"/>
  <c r="Y278"/>
  <c r="E285"/>
  <c r="Y280"/>
  <c r="Y276"/>
  <c r="G21" i="82"/>
  <c r="J277"/>
  <c r="K277"/>
  <c r="G24"/>
  <c r="J280"/>
  <c r="K280"/>
  <c r="G20"/>
  <c r="K276"/>
  <c r="J276"/>
  <c r="G22"/>
  <c r="K278"/>
  <c r="J278"/>
  <c r="G21" i="74"/>
  <c r="J277"/>
  <c r="K277"/>
  <c r="J279"/>
  <c r="G23"/>
  <c r="K279"/>
  <c r="AL271" i="64"/>
  <c r="AJ272" s="1"/>
  <c r="G288" s="1"/>
  <c r="AK259"/>
  <c r="AJ271" s="1"/>
  <c r="F288" s="1"/>
  <c r="B347" i="82"/>
  <c r="I329"/>
  <c r="H27" s="1"/>
  <c r="I348"/>
  <c r="H46" s="1"/>
  <c r="I344"/>
  <c r="H42" s="1"/>
  <c r="I340"/>
  <c r="H38" s="1"/>
  <c r="B336"/>
  <c r="I324"/>
  <c r="B330"/>
  <c r="I336"/>
  <c r="H34" s="1"/>
  <c r="B345"/>
  <c r="B337"/>
  <c r="B328"/>
  <c r="B342"/>
  <c r="B333"/>
  <c r="B335"/>
  <c r="B334"/>
  <c r="I320"/>
  <c r="B340"/>
  <c r="B332"/>
  <c r="I322"/>
  <c r="I327"/>
  <c r="H25" s="1"/>
  <c r="I345"/>
  <c r="H43" s="1"/>
  <c r="I341"/>
  <c r="H39" s="1"/>
  <c r="I337"/>
  <c r="H35" s="1"/>
  <c r="B346"/>
  <c r="I323"/>
  <c r="I326"/>
  <c r="B339"/>
  <c r="I328"/>
  <c r="H26" s="1"/>
  <c r="I346"/>
  <c r="H44" s="1"/>
  <c r="I342"/>
  <c r="H40" s="1"/>
  <c r="I338"/>
  <c r="H36" s="1"/>
  <c r="B331"/>
  <c r="B344"/>
  <c r="B327"/>
  <c r="I335"/>
  <c r="H33" s="1"/>
  <c r="I332"/>
  <c r="H30" s="1"/>
  <c r="I319"/>
  <c r="I331"/>
  <c r="H29" s="1"/>
  <c r="I318"/>
  <c r="B343"/>
  <c r="I325"/>
  <c r="B348"/>
  <c r="I334"/>
  <c r="H32" s="1"/>
  <c r="B341"/>
  <c r="I330"/>
  <c r="H28" s="1"/>
  <c r="I347"/>
  <c r="H45" s="1"/>
  <c r="I343"/>
  <c r="H41" s="1"/>
  <c r="I339"/>
  <c r="H37" s="1"/>
  <c r="I321"/>
  <c r="I317"/>
  <c r="B338"/>
  <c r="I333"/>
  <c r="H31" s="1"/>
  <c r="B329"/>
  <c r="E285" i="75"/>
  <c r="Y279"/>
  <c r="Y280"/>
  <c r="Y277"/>
  <c r="Y276"/>
  <c r="Y274"/>
  <c r="AG263"/>
  <c r="Y278"/>
  <c r="Y275"/>
  <c r="Y272"/>
  <c r="Y271"/>
  <c r="Y273"/>
  <c r="U268"/>
  <c r="U267"/>
  <c r="U269" s="1"/>
  <c r="O311" i="80"/>
  <c r="O314" s="1"/>
  <c r="O312"/>
  <c r="O315" s="1"/>
  <c r="J279" i="79"/>
  <c r="G23"/>
  <c r="K279"/>
  <c r="AE322" i="64"/>
  <c r="AF322" s="1"/>
  <c r="AE326"/>
  <c r="AF326" s="1"/>
  <c r="AE319"/>
  <c r="AF319" s="1"/>
  <c r="AE320"/>
  <c r="AF320" s="1"/>
  <c r="AE323"/>
  <c r="AF323" s="1"/>
  <c r="AE325"/>
  <c r="AF325" s="1"/>
  <c r="AE324"/>
  <c r="AF324" s="1"/>
  <c r="AE318"/>
  <c r="AF318" s="1"/>
  <c r="AE321"/>
  <c r="AF321" s="1"/>
  <c r="AE317"/>
  <c r="G182"/>
  <c r="E51" s="1"/>
  <c r="G183"/>
  <c r="E52" s="1"/>
  <c r="I259" i="80"/>
  <c r="G271" s="1"/>
  <c r="G48" s="1"/>
  <c r="G15"/>
  <c r="I15" s="1"/>
  <c r="K271"/>
  <c r="J271"/>
  <c r="G24"/>
  <c r="I24" s="1"/>
  <c r="J280"/>
  <c r="K280"/>
  <c r="K277"/>
  <c r="J277"/>
  <c r="G21"/>
  <c r="I21" s="1"/>
  <c r="H228" i="75"/>
  <c r="F52" s="1"/>
  <c r="H227"/>
  <c r="F51" s="1"/>
  <c r="U311" i="80"/>
  <c r="U314" s="1"/>
  <c r="U312"/>
  <c r="U315" s="1"/>
  <c r="B328" i="74"/>
  <c r="I345"/>
  <c r="H43" s="1"/>
  <c r="I333"/>
  <c r="H31" s="1"/>
  <c r="B333"/>
  <c r="B348"/>
  <c r="B338"/>
  <c r="I319"/>
  <c r="B337"/>
  <c r="I327"/>
  <c r="H25" s="1"/>
  <c r="B329"/>
  <c r="I335"/>
  <c r="H33" s="1"/>
  <c r="I338"/>
  <c r="H36" s="1"/>
  <c r="B334"/>
  <c r="B336"/>
  <c r="B331"/>
  <c r="B339"/>
  <c r="I342"/>
  <c r="H40" s="1"/>
  <c r="B347"/>
  <c r="I340"/>
  <c r="H38" s="1"/>
  <c r="I347"/>
  <c r="H45" s="1"/>
  <c r="B330"/>
  <c r="B340"/>
  <c r="I325"/>
  <c r="B346"/>
  <c r="B335"/>
  <c r="B341"/>
  <c r="I343"/>
  <c r="H41" s="1"/>
  <c r="B343"/>
  <c r="I317"/>
  <c r="I323"/>
  <c r="I337"/>
  <c r="H35" s="1"/>
  <c r="I334"/>
  <c r="H32" s="1"/>
  <c r="B332"/>
  <c r="B327"/>
  <c r="I341"/>
  <c r="H39" s="1"/>
  <c r="B344"/>
  <c r="I346"/>
  <c r="H44" s="1"/>
  <c r="B342"/>
  <c r="I344"/>
  <c r="H42" s="1"/>
  <c r="I322"/>
  <c r="I324"/>
  <c r="I328"/>
  <c r="H26" s="1"/>
  <c r="I336"/>
  <c r="H34" s="1"/>
  <c r="I348"/>
  <c r="H46" s="1"/>
  <c r="I331"/>
  <c r="H29" s="1"/>
  <c r="I321"/>
  <c r="I332"/>
  <c r="H30" s="1"/>
  <c r="I339"/>
  <c r="H37" s="1"/>
  <c r="I326"/>
  <c r="I320"/>
  <c r="B345"/>
  <c r="I329"/>
  <c r="H27" s="1"/>
  <c r="I318"/>
  <c r="I330"/>
  <c r="H28" s="1"/>
  <c r="G180" i="75"/>
  <c r="E49" s="1"/>
  <c r="G181"/>
  <c r="E50" s="1"/>
  <c r="I323" i="86"/>
  <c r="B327"/>
  <c r="I337"/>
  <c r="H35" s="1"/>
  <c r="I334"/>
  <c r="H32" s="1"/>
  <c r="I347"/>
  <c r="H45" s="1"/>
  <c r="I317"/>
  <c r="I344"/>
  <c r="H42" s="1"/>
  <c r="B330"/>
  <c r="B344"/>
  <c r="I327"/>
  <c r="H25" s="1"/>
  <c r="B329"/>
  <c r="B333"/>
  <c r="B341"/>
  <c r="I326"/>
  <c r="I335"/>
  <c r="H33" s="1"/>
  <c r="I338"/>
  <c r="H36" s="1"/>
  <c r="B345"/>
  <c r="B335"/>
  <c r="B347"/>
  <c r="I324"/>
  <c r="I342"/>
  <c r="H40" s="1"/>
  <c r="I330"/>
  <c r="H28" s="1"/>
  <c r="I321"/>
  <c r="I348"/>
  <c r="H46" s="1"/>
  <c r="I331"/>
  <c r="H29" s="1"/>
  <c r="I319"/>
  <c r="B337"/>
  <c r="I345"/>
  <c r="H43" s="1"/>
  <c r="I333"/>
  <c r="H31" s="1"/>
  <c r="B343"/>
  <c r="I329"/>
  <c r="H27" s="1"/>
  <c r="I339"/>
  <c r="H37" s="1"/>
  <c r="B334"/>
  <c r="B336"/>
  <c r="B331"/>
  <c r="B328"/>
  <c r="I341"/>
  <c r="H39" s="1"/>
  <c r="I332"/>
  <c r="H30" s="1"/>
  <c r="B348"/>
  <c r="B340"/>
  <c r="B346"/>
  <c r="B339"/>
  <c r="I346"/>
  <c r="H44" s="1"/>
  <c r="B342"/>
  <c r="I325"/>
  <c r="B338"/>
  <c r="I318"/>
  <c r="I320"/>
  <c r="I328"/>
  <c r="H26" s="1"/>
  <c r="I336"/>
  <c r="H34" s="1"/>
  <c r="I343"/>
  <c r="H41" s="1"/>
  <c r="B332"/>
  <c r="I340"/>
  <c r="H38" s="1"/>
  <c r="I322"/>
  <c r="Y325" i="79"/>
  <c r="E331"/>
  <c r="Y326"/>
  <c r="Y323"/>
  <c r="AG309"/>
  <c r="Y324"/>
  <c r="Y276" i="74"/>
  <c r="Y278"/>
  <c r="Y280"/>
  <c r="Y271"/>
  <c r="AG263"/>
  <c r="Y274"/>
  <c r="Y279"/>
  <c r="Y273"/>
  <c r="Y272"/>
  <c r="Y275"/>
  <c r="Y277"/>
  <c r="E285"/>
  <c r="U267" i="80"/>
  <c r="U269" s="1"/>
  <c r="U268"/>
  <c r="J274" i="75"/>
  <c r="G18"/>
  <c r="K274"/>
  <c r="G24"/>
  <c r="J280"/>
  <c r="K280"/>
  <c r="G23"/>
  <c r="J279"/>
  <c r="K279"/>
  <c r="O312" i="86"/>
  <c r="O315" s="1"/>
  <c r="O311"/>
  <c r="O314" s="1"/>
  <c r="J279"/>
  <c r="K279"/>
  <c r="G23"/>
  <c r="G24"/>
  <c r="K280"/>
  <c r="J280"/>
  <c r="AF271" i="64"/>
  <c r="AD272" s="1"/>
  <c r="G287" s="1"/>
  <c r="AE259"/>
  <c r="AD271" s="1"/>
  <c r="F287" s="1"/>
  <c r="G17"/>
  <c r="J273"/>
  <c r="K273"/>
  <c r="K278"/>
  <c r="J278"/>
  <c r="G22"/>
  <c r="J277"/>
  <c r="K277"/>
  <c r="G21"/>
  <c r="AK322"/>
  <c r="AL322" s="1"/>
  <c r="AK319"/>
  <c r="AL319" s="1"/>
  <c r="AK324"/>
  <c r="AL324" s="1"/>
  <c r="AK321"/>
  <c r="AL321" s="1"/>
  <c r="AK326"/>
  <c r="AL326" s="1"/>
  <c r="AK323"/>
  <c r="AL323" s="1"/>
  <c r="AK325"/>
  <c r="AL325" s="1"/>
  <c r="AK320"/>
  <c r="AL320" s="1"/>
  <c r="AK317"/>
  <c r="AK318"/>
  <c r="AL318" s="1"/>
  <c r="U311" i="75"/>
  <c r="U314" s="1"/>
  <c r="U312"/>
  <c r="U315" s="1"/>
  <c r="U312" i="77"/>
  <c r="U315" s="1"/>
  <c r="U311"/>
  <c r="U314" s="1"/>
  <c r="Y317"/>
  <c r="Y319"/>
  <c r="Y320"/>
  <c r="Y323"/>
  <c r="Y326"/>
  <c r="E331"/>
  <c r="Y325"/>
  <c r="Y318"/>
  <c r="Y321"/>
  <c r="AG309"/>
  <c r="Y322"/>
  <c r="Y324"/>
  <c r="O311" i="82"/>
  <c r="O314" s="1"/>
  <c r="O312"/>
  <c r="O315" s="1"/>
  <c r="Y259" i="64"/>
  <c r="X271" s="1"/>
  <c r="F286" s="1"/>
  <c r="Z271"/>
  <c r="X272" s="1"/>
  <c r="G286" s="1"/>
  <c r="S321"/>
  <c r="T321" s="1"/>
  <c r="S323"/>
  <c r="T323" s="1"/>
  <c r="S325"/>
  <c r="T325" s="1"/>
  <c r="S319"/>
  <c r="T319" s="1"/>
  <c r="S320"/>
  <c r="T320" s="1"/>
  <c r="S322"/>
  <c r="T322" s="1"/>
  <c r="S317"/>
  <c r="S318"/>
  <c r="T318" s="1"/>
  <c r="S324"/>
  <c r="T324" s="1"/>
  <c r="S326"/>
  <c r="T326" s="1"/>
  <c r="J273" i="82"/>
  <c r="K273"/>
  <c r="G17"/>
  <c r="G23"/>
  <c r="J279"/>
  <c r="K279"/>
  <c r="G20" i="74"/>
  <c r="J276"/>
  <c r="K276"/>
  <c r="G17"/>
  <c r="J273"/>
  <c r="K273"/>
  <c r="G19"/>
  <c r="J275"/>
  <c r="K275"/>
  <c r="Y279" i="77"/>
  <c r="Y273"/>
  <c r="Y274"/>
  <c r="Y277"/>
  <c r="Y280"/>
  <c r="Y275"/>
  <c r="Y276"/>
  <c r="Y278"/>
  <c r="E285"/>
  <c r="Y271"/>
  <c r="Y272"/>
  <c r="AG263"/>
  <c r="I329" i="80"/>
  <c r="H27" s="1"/>
  <c r="I347"/>
  <c r="H45" s="1"/>
  <c r="I339"/>
  <c r="H37" s="1"/>
  <c r="I317"/>
  <c r="I325"/>
  <c r="B334"/>
  <c r="B345"/>
  <c r="I344"/>
  <c r="H42" s="1"/>
  <c r="B336"/>
  <c r="B339"/>
  <c r="I345"/>
  <c r="H43" s="1"/>
  <c r="I337"/>
  <c r="H35" s="1"/>
  <c r="I333"/>
  <c r="H31" s="1"/>
  <c r="I334"/>
  <c r="H32" s="1"/>
  <c r="B343"/>
  <c r="B331"/>
  <c r="B347"/>
  <c r="B344"/>
  <c r="I318"/>
  <c r="B328"/>
  <c r="I324"/>
  <c r="B330"/>
  <c r="B338"/>
  <c r="B333"/>
  <c r="I328"/>
  <c r="H26" s="1"/>
  <c r="I342"/>
  <c r="H40" s="1"/>
  <c r="I336"/>
  <c r="H34" s="1"/>
  <c r="I330"/>
  <c r="H28" s="1"/>
  <c r="I343"/>
  <c r="H41" s="1"/>
  <c r="I321"/>
  <c r="B341"/>
  <c r="B332"/>
  <c r="B348"/>
  <c r="I348"/>
  <c r="H46" s="1"/>
  <c r="I340"/>
  <c r="H38" s="1"/>
  <c r="I331"/>
  <c r="H29" s="1"/>
  <c r="I327"/>
  <c r="H25" s="1"/>
  <c r="I341"/>
  <c r="H39" s="1"/>
  <c r="B329"/>
  <c r="I320"/>
  <c r="I332"/>
  <c r="H30" s="1"/>
  <c r="B340"/>
  <c r="I319"/>
  <c r="I323"/>
  <c r="B346"/>
  <c r="B337"/>
  <c r="I326"/>
  <c r="B327"/>
  <c r="I322"/>
  <c r="B335"/>
  <c r="I335"/>
  <c r="H33" s="1"/>
  <c r="I346"/>
  <c r="H44" s="1"/>
  <c r="I338"/>
  <c r="H36" s="1"/>
  <c r="B342"/>
  <c r="O268" i="79"/>
  <c r="O267"/>
  <c r="O269" s="1"/>
  <c r="K278"/>
  <c r="J278"/>
  <c r="G22"/>
  <c r="G21"/>
  <c r="K277"/>
  <c r="I259"/>
  <c r="G271" s="1"/>
  <c r="G48" s="1"/>
  <c r="J277"/>
  <c r="Y317" i="86"/>
  <c r="E331"/>
  <c r="Y324"/>
  <c r="Y323"/>
  <c r="Y318"/>
  <c r="Y320"/>
  <c r="AG309"/>
  <c r="Y325"/>
  <c r="Y321"/>
  <c r="Y322"/>
  <c r="Y319"/>
  <c r="Y326"/>
  <c r="G181" i="64"/>
  <c r="E50" s="1"/>
  <c r="G180"/>
  <c r="E49" s="1"/>
  <c r="G180" i="82"/>
  <c r="E49" s="1"/>
  <c r="G181"/>
  <c r="E50" s="1"/>
  <c r="J275" i="80"/>
  <c r="G19"/>
  <c r="I19" s="1"/>
  <c r="K275"/>
  <c r="H225" i="79"/>
  <c r="F49" s="1"/>
  <c r="H226"/>
  <c r="F50" s="1"/>
  <c r="U311" i="82"/>
  <c r="U314" s="1"/>
  <c r="U312"/>
  <c r="U315" s="1"/>
  <c r="Y317" i="80"/>
  <c r="Y321"/>
  <c r="Y326"/>
  <c r="AG309"/>
  <c r="Y325"/>
  <c r="Y323"/>
  <c r="Y319"/>
  <c r="Y322"/>
  <c r="Y318"/>
  <c r="Y324"/>
  <c r="Y320"/>
  <c r="E331"/>
  <c r="U312" i="78"/>
  <c r="U315" s="1"/>
  <c r="U311"/>
  <c r="U314" s="1"/>
  <c r="O267" i="86"/>
  <c r="O269" s="1"/>
  <c r="O268"/>
  <c r="Y326" i="64"/>
  <c r="Z326" s="1"/>
  <c r="Y324"/>
  <c r="Z324" s="1"/>
  <c r="Y318"/>
  <c r="Z318" s="1"/>
  <c r="Y325"/>
  <c r="Z325" s="1"/>
  <c r="Y317"/>
  <c r="Y323"/>
  <c r="Z323" s="1"/>
  <c r="Y320"/>
  <c r="Z320" s="1"/>
  <c r="Y319"/>
  <c r="Z319" s="1"/>
  <c r="Y321"/>
  <c r="Z321" s="1"/>
  <c r="Y322"/>
  <c r="Z322" s="1"/>
  <c r="G182" i="75"/>
  <c r="E51" s="1"/>
  <c r="G183"/>
  <c r="E52" s="1"/>
  <c r="U267" i="74"/>
  <c r="U269" s="1"/>
  <c r="U268"/>
  <c r="G182" i="80"/>
  <c r="E51" s="1"/>
  <c r="G183"/>
  <c r="E52" s="1"/>
  <c r="G182" i="79"/>
  <c r="E51" s="1"/>
  <c r="G183"/>
  <c r="E52" s="1"/>
  <c r="I259" i="75"/>
  <c r="G271" s="1"/>
  <c r="G48" s="1"/>
  <c r="J271"/>
  <c r="G15"/>
  <c r="K271"/>
  <c r="K277"/>
  <c r="J277"/>
  <c r="G21"/>
  <c r="O268" i="77"/>
  <c r="O267"/>
  <c r="O269" s="1"/>
  <c r="G21" i="86"/>
  <c r="K277"/>
  <c r="J277"/>
  <c r="K278"/>
  <c r="J278"/>
  <c r="G22"/>
  <c r="I259" i="64"/>
  <c r="G271" s="1"/>
  <c r="G48" s="1"/>
  <c r="G15"/>
  <c r="J271"/>
  <c r="K271"/>
  <c r="G20"/>
  <c r="J276"/>
  <c r="K276"/>
  <c r="G16"/>
  <c r="K272"/>
  <c r="J272"/>
  <c r="E331" i="75"/>
  <c r="Y321"/>
  <c r="Y326"/>
  <c r="AG309"/>
  <c r="Y322"/>
  <c r="Y323"/>
  <c r="Y318"/>
  <c r="Y324"/>
  <c r="Y317"/>
  <c r="Y319"/>
  <c r="Y320"/>
  <c r="Y325"/>
  <c r="U312" i="74"/>
  <c r="U315" s="1"/>
  <c r="U311"/>
  <c r="U314" s="1"/>
  <c r="O311" i="79"/>
  <c r="O314" s="1"/>
  <c r="O312"/>
  <c r="O315" s="1"/>
  <c r="U268" i="86"/>
  <c r="U267"/>
  <c r="U269" s="1"/>
  <c r="T271" i="64"/>
  <c r="R272" s="1"/>
  <c r="G285" s="1"/>
  <c r="S259"/>
  <c r="R271" s="1"/>
  <c r="F285" s="1"/>
  <c r="AQ318"/>
  <c r="AR318" s="1"/>
  <c r="AQ319"/>
  <c r="AR319" s="1"/>
  <c r="AQ320"/>
  <c r="AR320" s="1"/>
  <c r="AQ326"/>
  <c r="AR326" s="1"/>
  <c r="AQ323"/>
  <c r="AR323" s="1"/>
  <c r="AQ324"/>
  <c r="AR324" s="1"/>
  <c r="AQ325"/>
  <c r="AR325" s="1"/>
  <c r="AQ322"/>
  <c r="AR322" s="1"/>
  <c r="AQ321"/>
  <c r="AR321" s="1"/>
  <c r="AQ317"/>
  <c r="G15" i="82"/>
  <c r="I259"/>
  <c r="G271" s="1"/>
  <c r="G48" s="1"/>
  <c r="K271"/>
  <c r="J271"/>
  <c r="G24" i="74"/>
  <c r="K280"/>
  <c r="J280"/>
  <c r="U268" i="77"/>
  <c r="U267"/>
  <c r="U269" s="1"/>
  <c r="E285" i="78"/>
  <c r="Y278"/>
  <c r="Y280"/>
  <c r="AG263"/>
  <c r="Y271"/>
  <c r="Y275"/>
  <c r="Y276"/>
  <c r="Y277"/>
  <c r="Y272"/>
  <c r="Y274"/>
  <c r="Y279"/>
  <c r="Y273"/>
  <c r="U311" i="86"/>
  <c r="U314" s="1"/>
  <c r="U312"/>
  <c r="U315" s="1"/>
  <c r="G182" i="82"/>
  <c r="E51" s="1"/>
  <c r="G183"/>
  <c r="E52" s="1"/>
  <c r="G17" i="80"/>
  <c r="I17" s="1"/>
  <c r="K273"/>
  <c r="J273"/>
  <c r="G23"/>
  <c r="I23" s="1"/>
  <c r="J279"/>
  <c r="K279"/>
  <c r="U268" i="79"/>
  <c r="U267"/>
  <c r="U269" s="1"/>
  <c r="A150" i="81" l="1"/>
  <c r="A105"/>
  <c r="AZ213" i="74"/>
  <c r="AX224" s="1"/>
  <c r="G242" s="1"/>
  <c r="BA225"/>
  <c r="AX225" s="1"/>
  <c r="H242" s="1"/>
  <c r="AZ216" i="50"/>
  <c r="BA216" s="1"/>
  <c r="AZ224"/>
  <c r="BA224" s="1"/>
  <c r="AZ220"/>
  <c r="BA220" s="1"/>
  <c r="AZ219"/>
  <c r="BA219" s="1"/>
  <c r="AZ230"/>
  <c r="BA230" s="1"/>
  <c r="AZ222"/>
  <c r="BA222" s="1"/>
  <c r="AZ229"/>
  <c r="BA229" s="1"/>
  <c r="AZ223"/>
  <c r="BA223" s="1"/>
  <c r="AZ227"/>
  <c r="BA227" s="1"/>
  <c r="AZ214"/>
  <c r="AZ225"/>
  <c r="BA225" s="1"/>
  <c r="AZ231"/>
  <c r="BA231" s="1"/>
  <c r="AZ233"/>
  <c r="BA233" s="1"/>
  <c r="AZ232"/>
  <c r="BA232" s="1"/>
  <c r="AZ215"/>
  <c r="BA215" s="1"/>
  <c r="AZ218"/>
  <c r="BA218" s="1"/>
  <c r="AZ221"/>
  <c r="BA221" s="1"/>
  <c r="AZ217"/>
  <c r="BA217" s="1"/>
  <c r="AZ226"/>
  <c r="BA226" s="1"/>
  <c r="AZ228"/>
  <c r="BA228" s="1"/>
  <c r="BI321" i="83"/>
  <c r="BI317"/>
  <c r="BI322"/>
  <c r="BI319"/>
  <c r="E337"/>
  <c r="BI326"/>
  <c r="BI324"/>
  <c r="BI325"/>
  <c r="BI323"/>
  <c r="BI318"/>
  <c r="BI320"/>
  <c r="F19" i="85"/>
  <c r="I19" s="1"/>
  <c r="J229"/>
  <c r="K229"/>
  <c r="J233"/>
  <c r="F23"/>
  <c r="I23" s="1"/>
  <c r="K233"/>
  <c r="J230"/>
  <c r="K230"/>
  <c r="F20"/>
  <c r="I20" s="1"/>
  <c r="BG213"/>
  <c r="BE224" s="1"/>
  <c r="G243" s="1"/>
  <c r="BH225"/>
  <c r="BE225" s="1"/>
  <c r="H243" s="1"/>
  <c r="AZ187" i="57"/>
  <c r="BA187" s="1"/>
  <c r="AZ186"/>
  <c r="BA186" s="1"/>
  <c r="AZ185"/>
  <c r="BA185" s="1"/>
  <c r="AZ184"/>
  <c r="AZ188"/>
  <c r="BA188" s="1"/>
  <c r="AM179" i="92"/>
  <c r="R179"/>
  <c r="AF179"/>
  <c r="C179"/>
  <c r="P179"/>
  <c r="M180" s="1"/>
  <c r="G192" s="1"/>
  <c r="Y179"/>
  <c r="AT179"/>
  <c r="O167"/>
  <c r="M179" s="1"/>
  <c r="F192" s="1"/>
  <c r="R225" i="74"/>
  <c r="O225" s="1"/>
  <c r="H237" s="1"/>
  <c r="Q213"/>
  <c r="O224" s="1"/>
  <c r="G237" s="1"/>
  <c r="BJ221" i="50"/>
  <c r="BJ216"/>
  <c r="BJ231"/>
  <c r="BJ222"/>
  <c r="BJ233"/>
  <c r="BJ219"/>
  <c r="BJ218"/>
  <c r="BJ227"/>
  <c r="F245"/>
  <c r="BS219"/>
  <c r="BJ214"/>
  <c r="BJ220"/>
  <c r="BJ217"/>
  <c r="BJ226"/>
  <c r="BJ232"/>
  <c r="BJ223"/>
  <c r="BJ225"/>
  <c r="BJ229"/>
  <c r="BJ224"/>
  <c r="BJ230"/>
  <c r="BJ228"/>
  <c r="BJ215"/>
  <c r="F19" i="53"/>
  <c r="K229"/>
  <c r="J229"/>
  <c r="CW167" i="57"/>
  <c r="CU179" s="1"/>
  <c r="F203" s="1"/>
  <c r="CX184"/>
  <c r="CU180" s="1"/>
  <c r="G203" s="1"/>
  <c r="BI322" i="81"/>
  <c r="BI324"/>
  <c r="BI323"/>
  <c r="BI317"/>
  <c r="BI318"/>
  <c r="BI320"/>
  <c r="BI319"/>
  <c r="E337"/>
  <c r="BI325"/>
  <c r="BI321"/>
  <c r="BI326"/>
  <c r="BQ172" i="91"/>
  <c r="E199"/>
  <c r="BL272" i="84"/>
  <c r="BM272" s="1"/>
  <c r="BL271"/>
  <c r="BL278"/>
  <c r="BM278" s="1"/>
  <c r="BL273"/>
  <c r="BM273" s="1"/>
  <c r="BL277"/>
  <c r="BM277" s="1"/>
  <c r="BL274"/>
  <c r="BM274" s="1"/>
  <c r="BL279"/>
  <c r="BM279" s="1"/>
  <c r="BL280"/>
  <c r="BM280" s="1"/>
  <c r="BL276"/>
  <c r="BM276" s="1"/>
  <c r="BL275"/>
  <c r="BM275" s="1"/>
  <c r="A151" i="56"/>
  <c r="A106"/>
  <c r="BJ184" i="57"/>
  <c r="BS172"/>
  <c r="BJ186"/>
  <c r="BJ187"/>
  <c r="E198"/>
  <c r="BJ188"/>
  <c r="BJ185"/>
  <c r="AJ231" i="64"/>
  <c r="AK231" s="1"/>
  <c r="AJ228"/>
  <c r="AK228" s="1"/>
  <c r="AJ226"/>
  <c r="AK226" s="1"/>
  <c r="AJ225"/>
  <c r="AJ229"/>
  <c r="AK229" s="1"/>
  <c r="AJ230"/>
  <c r="AK230" s="1"/>
  <c r="AJ234"/>
  <c r="AK234" s="1"/>
  <c r="AJ233"/>
  <c r="AK233" s="1"/>
  <c r="AJ232"/>
  <c r="AK232" s="1"/>
  <c r="AJ227"/>
  <c r="AK227" s="1"/>
  <c r="AT225" i="85"/>
  <c r="AQ225" s="1"/>
  <c r="H241" s="1"/>
  <c r="AS213"/>
  <c r="AQ224" s="1"/>
  <c r="G241" s="1"/>
  <c r="Q234" i="77"/>
  <c r="R234" s="1"/>
  <c r="Q231"/>
  <c r="R231" s="1"/>
  <c r="Q227"/>
  <c r="R227" s="1"/>
  <c r="Q225"/>
  <c r="Q229"/>
  <c r="R229" s="1"/>
  <c r="Q226"/>
  <c r="R226" s="1"/>
  <c r="Q228"/>
  <c r="R228" s="1"/>
  <c r="Q233"/>
  <c r="R233" s="1"/>
  <c r="Q230"/>
  <c r="R230" s="1"/>
  <c r="Q232"/>
  <c r="R232" s="1"/>
  <c r="AI271" i="85"/>
  <c r="AG272" s="1"/>
  <c r="G286" s="1"/>
  <c r="AH259"/>
  <c r="AG271" s="1"/>
  <c r="F286" s="1"/>
  <c r="K230" i="74"/>
  <c r="J230"/>
  <c r="F20"/>
  <c r="I20" s="1"/>
  <c r="J226"/>
  <c r="K226"/>
  <c r="F16"/>
  <c r="I16" s="1"/>
  <c r="F15"/>
  <c r="I15" s="1"/>
  <c r="I213"/>
  <c r="H224" s="1"/>
  <c r="F48" s="1"/>
  <c r="J225"/>
  <c r="K225"/>
  <c r="X213"/>
  <c r="V224" s="1"/>
  <c r="G238" s="1"/>
  <c r="Y225"/>
  <c r="V225" s="1"/>
  <c r="H238" s="1"/>
  <c r="A241"/>
  <c r="A287" s="1"/>
  <c r="A333" s="1"/>
  <c r="A195"/>
  <c r="A187" i="94"/>
  <c r="A233"/>
  <c r="A279" s="1"/>
  <c r="A325" s="1"/>
  <c r="CS230" i="54"/>
  <c r="CS234"/>
  <c r="F249"/>
  <c r="CS233"/>
  <c r="CS231"/>
  <c r="CS232"/>
  <c r="DB218"/>
  <c r="AT322" i="85"/>
  <c r="AU322" s="1"/>
  <c r="AT318"/>
  <c r="AU318" s="1"/>
  <c r="AT317"/>
  <c r="AT325"/>
  <c r="AU325" s="1"/>
  <c r="AT324"/>
  <c r="AU324" s="1"/>
  <c r="AT321"/>
  <c r="AU321" s="1"/>
  <c r="AT326"/>
  <c r="AU326" s="1"/>
  <c r="AT319"/>
  <c r="AU319" s="1"/>
  <c r="AT320"/>
  <c r="AU320" s="1"/>
  <c r="AT323"/>
  <c r="AU323" s="1"/>
  <c r="AZ321" i="83"/>
  <c r="BA321" s="1"/>
  <c r="AZ323"/>
  <c r="BA323" s="1"/>
  <c r="AZ319"/>
  <c r="BA319" s="1"/>
  <c r="AZ318"/>
  <c r="BA318" s="1"/>
  <c r="AZ326"/>
  <c r="BA326" s="1"/>
  <c r="AZ322"/>
  <c r="BA322" s="1"/>
  <c r="AZ325"/>
  <c r="BA325" s="1"/>
  <c r="AZ324"/>
  <c r="BA324" s="1"/>
  <c r="AZ320"/>
  <c r="BA320" s="1"/>
  <c r="AZ317"/>
  <c r="BO225" i="85"/>
  <c r="BL225" s="1"/>
  <c r="H244" s="1"/>
  <c r="BN213"/>
  <c r="BL224" s="1"/>
  <c r="G244" s="1"/>
  <c r="A140" i="76"/>
  <c r="A95"/>
  <c r="CG219" i="81"/>
  <c r="CG220"/>
  <c r="CG221" s="1"/>
  <c r="CI232" i="54"/>
  <c r="CJ232" s="1"/>
  <c r="CI233"/>
  <c r="CJ233" s="1"/>
  <c r="CI234"/>
  <c r="CJ234" s="1"/>
  <c r="CI230"/>
  <c r="CI231"/>
  <c r="CJ231" s="1"/>
  <c r="A145" i="85"/>
  <c r="A100"/>
  <c r="G183" i="50"/>
  <c r="E51" s="1"/>
  <c r="BE311" i="81"/>
  <c r="BE314" s="1"/>
  <c r="AC220" i="83"/>
  <c r="AC221" s="1"/>
  <c r="CB231" i="85"/>
  <c r="CC231" s="1"/>
  <c r="CB228"/>
  <c r="CC228" s="1"/>
  <c r="G220" i="83"/>
  <c r="G221" s="1"/>
  <c r="AQ231" i="64"/>
  <c r="AR231" s="1"/>
  <c r="AQ226"/>
  <c r="AR226" s="1"/>
  <c r="AQ234"/>
  <c r="AR234" s="1"/>
  <c r="AQ225"/>
  <c r="AQ228"/>
  <c r="AR228" s="1"/>
  <c r="AQ229"/>
  <c r="AR229" s="1"/>
  <c r="AQ227"/>
  <c r="AR227" s="1"/>
  <c r="AQ232"/>
  <c r="AR232" s="1"/>
  <c r="AQ230"/>
  <c r="AR230" s="1"/>
  <c r="AQ233"/>
  <c r="AR233" s="1"/>
  <c r="E290" i="91"/>
  <c r="BB263"/>
  <c r="E291" s="1"/>
  <c r="AT305" i="81"/>
  <c r="AS317" s="1"/>
  <c r="F334" s="1"/>
  <c r="AU317"/>
  <c r="AS318" s="1"/>
  <c r="G334" s="1"/>
  <c r="F248" i="85"/>
  <c r="CU218"/>
  <c r="CL225"/>
  <c r="CL227"/>
  <c r="CL231"/>
  <c r="CL234"/>
  <c r="CL226"/>
  <c r="CL232"/>
  <c r="CL228"/>
  <c r="CL230"/>
  <c r="CL229"/>
  <c r="CL233"/>
  <c r="A191" i="80"/>
  <c r="A237"/>
  <c r="A283" s="1"/>
  <c r="A329" s="1"/>
  <c r="AZ325" i="81"/>
  <c r="BA325" s="1"/>
  <c r="AZ321"/>
  <c r="BA321" s="1"/>
  <c r="AZ323"/>
  <c r="BA323" s="1"/>
  <c r="AZ326"/>
  <c r="BA326" s="1"/>
  <c r="AZ324"/>
  <c r="BA324" s="1"/>
  <c r="AZ322"/>
  <c r="BA322" s="1"/>
  <c r="AZ320"/>
  <c r="BA320" s="1"/>
  <c r="AZ319"/>
  <c r="BA319" s="1"/>
  <c r="AZ317"/>
  <c r="AZ318"/>
  <c r="BA318" s="1"/>
  <c r="BL259"/>
  <c r="BK271" s="1"/>
  <c r="F291" s="1"/>
  <c r="BM271"/>
  <c r="BK272" s="1"/>
  <c r="G291" s="1"/>
  <c r="AE213" i="77"/>
  <c r="AC224" s="1"/>
  <c r="G239" s="1"/>
  <c r="AF225"/>
  <c r="AC225" s="1"/>
  <c r="H239" s="1"/>
  <c r="DD188" i="57"/>
  <c r="DE188" s="1"/>
  <c r="DD187"/>
  <c r="DE187" s="1"/>
  <c r="DD186"/>
  <c r="DE186" s="1"/>
  <c r="DD185"/>
  <c r="DE185" s="1"/>
  <c r="DD184"/>
  <c r="F22" i="85"/>
  <c r="I22" s="1"/>
  <c r="J232"/>
  <c r="K232"/>
  <c r="BU182"/>
  <c r="BV182" s="1"/>
  <c r="BU187"/>
  <c r="BV187" s="1"/>
  <c r="BU179"/>
  <c r="BU186"/>
  <c r="BV186" s="1"/>
  <c r="BU188"/>
  <c r="BV188" s="1"/>
  <c r="BU185"/>
  <c r="BV185" s="1"/>
  <c r="BU183"/>
  <c r="BV183" s="1"/>
  <c r="BU181"/>
  <c r="BV181" s="1"/>
  <c r="BU180"/>
  <c r="BV180" s="1"/>
  <c r="BU184"/>
  <c r="BV184" s="1"/>
  <c r="AT225" i="92"/>
  <c r="P225"/>
  <c r="M225" s="1"/>
  <c r="H238" s="1"/>
  <c r="R225"/>
  <c r="C225"/>
  <c r="BH225"/>
  <c r="AM225"/>
  <c r="O213"/>
  <c r="M224" s="1"/>
  <c r="G238" s="1"/>
  <c r="BA225"/>
  <c r="B271"/>
  <c r="Y225"/>
  <c r="AF225"/>
  <c r="BF259" i="76"/>
  <c r="BE271" s="1"/>
  <c r="F290" s="1"/>
  <c r="BG272"/>
  <c r="BE272" s="1"/>
  <c r="G290" s="1"/>
  <c r="F18" i="53"/>
  <c r="K228"/>
  <c r="J228"/>
  <c r="F17"/>
  <c r="J227"/>
  <c r="K227"/>
  <c r="BU213" i="81"/>
  <c r="BS224" s="1"/>
  <c r="G245" s="1"/>
  <c r="BV225"/>
  <c r="BS225" s="1"/>
  <c r="H245" s="1"/>
  <c r="CB186" i="50"/>
  <c r="CC186" s="1"/>
  <c r="CB176"/>
  <c r="CC176" s="1"/>
  <c r="CB168"/>
  <c r="CB180"/>
  <c r="CC180" s="1"/>
  <c r="CB181"/>
  <c r="CC181" s="1"/>
  <c r="CB184"/>
  <c r="CC184" s="1"/>
  <c r="CB187"/>
  <c r="CC187" s="1"/>
  <c r="CB173"/>
  <c r="CC173" s="1"/>
  <c r="CB172"/>
  <c r="CC172" s="1"/>
  <c r="CB171"/>
  <c r="CC171" s="1"/>
  <c r="CB182"/>
  <c r="CC182" s="1"/>
  <c r="CB179"/>
  <c r="CC179" s="1"/>
  <c r="CB185"/>
  <c r="CC185" s="1"/>
  <c r="CB175"/>
  <c r="CC175" s="1"/>
  <c r="CB183"/>
  <c r="CC183" s="1"/>
  <c r="CB178"/>
  <c r="CC178" s="1"/>
  <c r="CB174"/>
  <c r="CC174" s="1"/>
  <c r="CB177"/>
  <c r="CC177" s="1"/>
  <c r="CB170"/>
  <c r="CC170" s="1"/>
  <c r="CB169"/>
  <c r="CC169" s="1"/>
  <c r="A146" i="54"/>
  <c r="A101"/>
  <c r="CZ230" i="78"/>
  <c r="CZ225"/>
  <c r="CZ226"/>
  <c r="F250"/>
  <c r="CZ231"/>
  <c r="CZ234"/>
  <c r="CZ229"/>
  <c r="CZ227"/>
  <c r="CZ233"/>
  <c r="CZ232"/>
  <c r="CZ228"/>
  <c r="BC322" i="85"/>
  <c r="BC325"/>
  <c r="BC326"/>
  <c r="BC324"/>
  <c r="E336"/>
  <c r="BC320"/>
  <c r="BC318"/>
  <c r="BC321"/>
  <c r="BC319"/>
  <c r="BC317"/>
  <c r="BK309"/>
  <c r="BC323"/>
  <c r="BG271" i="84"/>
  <c r="BE272" s="1"/>
  <c r="G290" s="1"/>
  <c r="BF259"/>
  <c r="BE271" s="1"/>
  <c r="F290" s="1"/>
  <c r="I234" i="64"/>
  <c r="I256"/>
  <c r="F46" s="1"/>
  <c r="I46" s="1"/>
  <c r="I248"/>
  <c r="F38" s="1"/>
  <c r="I38" s="1"/>
  <c r="I230"/>
  <c r="B245"/>
  <c r="I241"/>
  <c r="F31" s="1"/>
  <c r="I31" s="1"/>
  <c r="B236"/>
  <c r="I242"/>
  <c r="F32" s="1"/>
  <c r="I32" s="1"/>
  <c r="D6" i="68" s="1"/>
  <c r="D36" s="1"/>
  <c r="D35" s="1"/>
  <c r="D54" s="1"/>
  <c r="E6" i="73" s="1"/>
  <c r="E13" s="1"/>
  <c r="F15" i="69" s="1"/>
  <c r="F20" s="1"/>
  <c r="B241" i="64"/>
  <c r="I229"/>
  <c r="I250"/>
  <c r="F40" s="1"/>
  <c r="I40" s="1"/>
  <c r="I249"/>
  <c r="F39" s="1"/>
  <c r="I39" s="1"/>
  <c r="I225"/>
  <c r="I227"/>
  <c r="I252"/>
  <c r="F42" s="1"/>
  <c r="I42" s="1"/>
  <c r="F6" i="68" s="1"/>
  <c r="F36" s="1"/>
  <c r="F35" s="1"/>
  <c r="F54" s="1"/>
  <c r="G6" i="73" s="1"/>
  <c r="G13" s="1"/>
  <c r="H15" i="69" s="1"/>
  <c r="H20" s="1"/>
  <c r="B248" i="64"/>
  <c r="B253"/>
  <c r="I231"/>
  <c r="B242"/>
  <c r="I238"/>
  <c r="F28" s="1"/>
  <c r="I28" s="1"/>
  <c r="B256"/>
  <c r="B238"/>
  <c r="I244"/>
  <c r="F34" s="1"/>
  <c r="I34" s="1"/>
  <c r="I245"/>
  <c r="F35" s="1"/>
  <c r="I35" s="1"/>
  <c r="I247"/>
  <c r="F37" s="1"/>
  <c r="I37" s="1"/>
  <c r="E6" i="68" s="1"/>
  <c r="E36" s="1"/>
  <c r="E35" s="1"/>
  <c r="E54" s="1"/>
  <c r="F6" i="73" s="1"/>
  <c r="F13" s="1"/>
  <c r="G15" i="69" s="1"/>
  <c r="G20" s="1"/>
  <c r="B254" i="64"/>
  <c r="B244"/>
  <c r="I233"/>
  <c r="I237"/>
  <c r="F27" s="1"/>
  <c r="I27" s="1"/>
  <c r="C6" i="68" s="1"/>
  <c r="C36" s="1"/>
  <c r="C35" s="1"/>
  <c r="C54" s="1"/>
  <c r="D6" i="73" s="1"/>
  <c r="D13" s="1"/>
  <c r="E15" i="69" s="1"/>
  <c r="E20" s="1"/>
  <c r="B251" i="64"/>
  <c r="B246"/>
  <c r="B252"/>
  <c r="I239"/>
  <c r="F29" s="1"/>
  <c r="I29" s="1"/>
  <c r="I246"/>
  <c r="F36" s="1"/>
  <c r="I36" s="1"/>
  <c r="I243"/>
  <c r="F33" s="1"/>
  <c r="I33" s="1"/>
  <c r="I228"/>
  <c r="B247"/>
  <c r="I226"/>
  <c r="I240"/>
  <c r="F30" s="1"/>
  <c r="I30" s="1"/>
  <c r="B235"/>
  <c r="I254"/>
  <c r="F44" s="1"/>
  <c r="I44" s="1"/>
  <c r="I235"/>
  <c r="F25" s="1"/>
  <c r="I25" s="1"/>
  <c r="B250"/>
  <c r="B240"/>
  <c r="I255"/>
  <c r="F45" s="1"/>
  <c r="I45" s="1"/>
  <c r="I251"/>
  <c r="F41" s="1"/>
  <c r="I41" s="1"/>
  <c r="I253"/>
  <c r="F43" s="1"/>
  <c r="I43" s="1"/>
  <c r="B255"/>
  <c r="I236"/>
  <c r="F26" s="1"/>
  <c r="I26" s="1"/>
  <c r="B249"/>
  <c r="B239"/>
  <c r="B237"/>
  <c r="B243"/>
  <c r="I232"/>
  <c r="K234" i="74"/>
  <c r="J234"/>
  <c r="F24"/>
  <c r="I24" s="1"/>
  <c r="B7" i="68" s="1"/>
  <c r="B37" s="1"/>
  <c r="AC220" i="78"/>
  <c r="AC221" s="1"/>
  <c r="CG220"/>
  <c r="CG221" s="1"/>
  <c r="BL220"/>
  <c r="BL221" s="1"/>
  <c r="O220"/>
  <c r="O221" s="1"/>
  <c r="AC219"/>
  <c r="AX220"/>
  <c r="AX221" s="1"/>
  <c r="BE220"/>
  <c r="BE221" s="1"/>
  <c r="G220"/>
  <c r="G221" s="1"/>
  <c r="BZ220"/>
  <c r="BZ221" s="1"/>
  <c r="CG219"/>
  <c r="V219"/>
  <c r="AJ220"/>
  <c r="AJ221" s="1"/>
  <c r="AJ219"/>
  <c r="CU219"/>
  <c r="AQ219"/>
  <c r="AQ220"/>
  <c r="AQ221" s="1"/>
  <c r="BS219"/>
  <c r="BZ219"/>
  <c r="G219"/>
  <c r="CU220"/>
  <c r="CU221" s="1"/>
  <c r="V220"/>
  <c r="V221" s="1"/>
  <c r="BS220"/>
  <c r="BS221" s="1"/>
  <c r="O219"/>
  <c r="AX219"/>
  <c r="BE219"/>
  <c r="A178" i="50"/>
  <c r="A224"/>
  <c r="A270" s="1"/>
  <c r="A316" s="1"/>
  <c r="AS267" i="85"/>
  <c r="AS269" s="1"/>
  <c r="AS268"/>
  <c r="A142" i="94"/>
  <c r="A97"/>
  <c r="CN219" i="54"/>
  <c r="CN220"/>
  <c r="CN221" s="1"/>
  <c r="A189" i="83"/>
  <c r="A235"/>
  <c r="A281" s="1"/>
  <c r="A327" s="1"/>
  <c r="AE213" i="85"/>
  <c r="AC224" s="1"/>
  <c r="G239" s="1"/>
  <c r="AF225"/>
  <c r="AC225" s="1"/>
  <c r="H239" s="1"/>
  <c r="CA174"/>
  <c r="BZ177" s="1"/>
  <c r="CA173"/>
  <c r="BZ176" s="1"/>
  <c r="A236" i="84"/>
  <c r="A282" s="1"/>
  <c r="A328" s="1"/>
  <c r="A190"/>
  <c r="AM225" i="74"/>
  <c r="AJ225" s="1"/>
  <c r="H240" s="1"/>
  <c r="AL213"/>
  <c r="AJ224" s="1"/>
  <c r="G240" s="1"/>
  <c r="BH179" i="82"/>
  <c r="BE180" s="1"/>
  <c r="G197" s="1"/>
  <c r="BG167"/>
  <c r="BE179" s="1"/>
  <c r="F197" s="1"/>
  <c r="BL220" i="84"/>
  <c r="BL221" s="1"/>
  <c r="BL219"/>
  <c r="A190" i="77"/>
  <c r="A236"/>
  <c r="A282" s="1"/>
  <c r="A328" s="1"/>
  <c r="BL279" i="76"/>
  <c r="BM279" s="1"/>
  <c r="BL275"/>
  <c r="BM275" s="1"/>
  <c r="BL276"/>
  <c r="BM276" s="1"/>
  <c r="BL272"/>
  <c r="BL274"/>
  <c r="BM274" s="1"/>
  <c r="BL278"/>
  <c r="BM278" s="1"/>
  <c r="BL273"/>
  <c r="BM273" s="1"/>
  <c r="BL280"/>
  <c r="BM280" s="1"/>
  <c r="BL277"/>
  <c r="BM277" s="1"/>
  <c r="CL226" i="81"/>
  <c r="CL227"/>
  <c r="CL232"/>
  <c r="CL231"/>
  <c r="CL229"/>
  <c r="CL230"/>
  <c r="F248"/>
  <c r="CL228"/>
  <c r="CU218"/>
  <c r="CL234"/>
  <c r="CL233"/>
  <c r="CL225"/>
  <c r="A231" i="86"/>
  <c r="A277" s="1"/>
  <c r="A323" s="1"/>
  <c r="A185"/>
  <c r="AZ274" i="91"/>
  <c r="AZ278"/>
  <c r="CH175" i="50"/>
  <c r="CG178" s="1"/>
  <c r="CI183" s="1"/>
  <c r="CJ183" s="1"/>
  <c r="CN219" i="78"/>
  <c r="CP234" s="1"/>
  <c r="CQ234" s="1"/>
  <c r="CB230" i="85"/>
  <c r="CC230" s="1"/>
  <c r="CB227"/>
  <c r="CC227" s="1"/>
  <c r="AC227" i="64"/>
  <c r="AD227" s="1"/>
  <c r="AC228"/>
  <c r="AD228" s="1"/>
  <c r="AC226"/>
  <c r="AD226" s="1"/>
  <c r="AC230"/>
  <c r="AD230" s="1"/>
  <c r="AC234"/>
  <c r="AD234" s="1"/>
  <c r="AC225"/>
  <c r="AC231"/>
  <c r="AD231" s="1"/>
  <c r="AC233"/>
  <c r="AD233" s="1"/>
  <c r="AC229"/>
  <c r="AD229" s="1"/>
  <c r="AC232"/>
  <c r="AD232" s="1"/>
  <c r="X227" i="77"/>
  <c r="Y227" s="1"/>
  <c r="X229"/>
  <c r="Y229" s="1"/>
  <c r="X230"/>
  <c r="Y230" s="1"/>
  <c r="X228"/>
  <c r="Y228" s="1"/>
  <c r="X232"/>
  <c r="Y232" s="1"/>
  <c r="X233"/>
  <c r="Y233" s="1"/>
  <c r="X225"/>
  <c r="X226"/>
  <c r="Y226" s="1"/>
  <c r="X231"/>
  <c r="Y231" s="1"/>
  <c r="X234"/>
  <c r="Y234" s="1"/>
  <c r="AF225" i="74"/>
  <c r="AC225" s="1"/>
  <c r="H239" s="1"/>
  <c r="AE213"/>
  <c r="AC224" s="1"/>
  <c r="G239" s="1"/>
  <c r="BI282" i="57"/>
  <c r="BI329" s="1"/>
  <c r="BC329"/>
  <c r="CG220" i="85"/>
  <c r="CG221" s="1"/>
  <c r="CG219"/>
  <c r="A101" i="80"/>
  <c r="A146"/>
  <c r="K234" i="85"/>
  <c r="F24"/>
  <c r="I24" s="1"/>
  <c r="B18" i="68" s="1"/>
  <c r="B49" s="1"/>
  <c r="J234" i="85"/>
  <c r="F16"/>
  <c r="I16" s="1"/>
  <c r="J226"/>
  <c r="K226"/>
  <c r="F15"/>
  <c r="I15" s="1"/>
  <c r="I213"/>
  <c r="H224" s="1"/>
  <c r="F48" s="1"/>
  <c r="J225"/>
  <c r="K225"/>
  <c r="Q213"/>
  <c r="O224" s="1"/>
  <c r="G237" s="1"/>
  <c r="R225"/>
  <c r="O225" s="1"/>
  <c r="H237" s="1"/>
  <c r="BE220" i="50"/>
  <c r="BE221"/>
  <c r="BE222" s="1"/>
  <c r="F22" i="53"/>
  <c r="K232"/>
  <c r="J232"/>
  <c r="K233"/>
  <c r="J233"/>
  <c r="F23"/>
  <c r="F20"/>
  <c r="J230"/>
  <c r="K230"/>
  <c r="E234" i="76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A191" i="54"/>
  <c r="A237"/>
  <c r="A283" s="1"/>
  <c r="A329" s="1"/>
  <c r="AY312" i="85"/>
  <c r="AY315" s="1"/>
  <c r="AY311"/>
  <c r="AY314" s="1"/>
  <c r="AZ213" i="84"/>
  <c r="AX224" s="1"/>
  <c r="G242" s="1"/>
  <c r="BA225"/>
  <c r="AX225" s="1"/>
  <c r="H242" s="1"/>
  <c r="I111" i="76"/>
  <c r="C39" s="1"/>
  <c r="C112"/>
  <c r="B111"/>
  <c r="BF173" i="57"/>
  <c r="BE176" s="1"/>
  <c r="BF174"/>
  <c r="BE177" s="1"/>
  <c r="A185" i="78"/>
  <c r="A231"/>
  <c r="A277" s="1"/>
  <c r="A323" s="1"/>
  <c r="K232" i="74"/>
  <c r="J232"/>
  <c r="F22"/>
  <c r="I22" s="1"/>
  <c r="J227"/>
  <c r="K227"/>
  <c r="F17"/>
  <c r="I17" s="1"/>
  <c r="F19"/>
  <c r="I19" s="1"/>
  <c r="J229"/>
  <c r="K229"/>
  <c r="A88" i="50"/>
  <c r="A133"/>
  <c r="AS183" i="80"/>
  <c r="AT183" s="1"/>
  <c r="AS179"/>
  <c r="AS185"/>
  <c r="AT185" s="1"/>
  <c r="AS187"/>
  <c r="AT187" s="1"/>
  <c r="AS186"/>
  <c r="AT186" s="1"/>
  <c r="AS184"/>
  <c r="AT184" s="1"/>
  <c r="AS182"/>
  <c r="AT182" s="1"/>
  <c r="AS181"/>
  <c r="AT181" s="1"/>
  <c r="AS188"/>
  <c r="AT188" s="1"/>
  <c r="AS180"/>
  <c r="AT180" s="1"/>
  <c r="AN272" i="85"/>
  <c r="AO272" s="1"/>
  <c r="AN274"/>
  <c r="AO274" s="1"/>
  <c r="AN279"/>
  <c r="AO279" s="1"/>
  <c r="AN278"/>
  <c r="AO278" s="1"/>
  <c r="AN280"/>
  <c r="AO280" s="1"/>
  <c r="AN277"/>
  <c r="AO277" s="1"/>
  <c r="AN271"/>
  <c r="AN276"/>
  <c r="AO276" s="1"/>
  <c r="AN275"/>
  <c r="AO275" s="1"/>
  <c r="AN273"/>
  <c r="AO273" s="1"/>
  <c r="E232" i="80"/>
  <c r="D233"/>
  <c r="A185" i="79"/>
  <c r="A231"/>
  <c r="A277" s="1"/>
  <c r="A323" s="1"/>
  <c r="A99" i="83"/>
  <c r="A144"/>
  <c r="BN183" i="82"/>
  <c r="BO183" s="1"/>
  <c r="BN185"/>
  <c r="BO185" s="1"/>
  <c r="BN186"/>
  <c r="BO186" s="1"/>
  <c r="BN181"/>
  <c r="BO181" s="1"/>
  <c r="BN188"/>
  <c r="BO188" s="1"/>
  <c r="BN187"/>
  <c r="BO187" s="1"/>
  <c r="BN180"/>
  <c r="BO180" s="1"/>
  <c r="BN184"/>
  <c r="BO184" s="1"/>
  <c r="BN179"/>
  <c r="BN182"/>
  <c r="BO182" s="1"/>
  <c r="A100" i="84"/>
  <c r="A145"/>
  <c r="BG234"/>
  <c r="BH234" s="1"/>
  <c r="BG232"/>
  <c r="BH232" s="1"/>
  <c r="BG228"/>
  <c r="BH228" s="1"/>
  <c r="BG233"/>
  <c r="BH233" s="1"/>
  <c r="BG230"/>
  <c r="BH230" s="1"/>
  <c r="BG231"/>
  <c r="BH231" s="1"/>
  <c r="BG229"/>
  <c r="BH229" s="1"/>
  <c r="BG227"/>
  <c r="BH227" s="1"/>
  <c r="BG225"/>
  <c r="BG226"/>
  <c r="BH226" s="1"/>
  <c r="F245"/>
  <c r="BQ232"/>
  <c r="BQ228"/>
  <c r="BZ218"/>
  <c r="BQ229"/>
  <c r="BQ233"/>
  <c r="BQ231"/>
  <c r="BQ234"/>
  <c r="BQ227"/>
  <c r="BQ225"/>
  <c r="BQ230"/>
  <c r="BQ226"/>
  <c r="A100" i="77"/>
  <c r="A145"/>
  <c r="A95" i="86"/>
  <c r="A140"/>
  <c r="AL167" i="80"/>
  <c r="AJ179" s="1"/>
  <c r="F194" s="1"/>
  <c r="AM179"/>
  <c r="AJ180" s="1"/>
  <c r="G194" s="1"/>
  <c r="AL228" i="77"/>
  <c r="AM228" s="1"/>
  <c r="AL233"/>
  <c r="AM233" s="1"/>
  <c r="AL231"/>
  <c r="AM231" s="1"/>
  <c r="AL230"/>
  <c r="AM230" s="1"/>
  <c r="AL232"/>
  <c r="AM232" s="1"/>
  <c r="AL227"/>
  <c r="AM227" s="1"/>
  <c r="AL226"/>
  <c r="AM226" s="1"/>
  <c r="AL225"/>
  <c r="AL234"/>
  <c r="AM234" s="1"/>
  <c r="AL229"/>
  <c r="AM229" s="1"/>
  <c r="BX188" i="82"/>
  <c r="BX183"/>
  <c r="BX184"/>
  <c r="BX186"/>
  <c r="BX187"/>
  <c r="CG172"/>
  <c r="BX185"/>
  <c r="E200"/>
  <c r="BX182"/>
  <c r="BX181"/>
  <c r="BX180"/>
  <c r="BX179"/>
  <c r="BU213" i="85"/>
  <c r="BS224" s="1"/>
  <c r="G245" s="1"/>
  <c r="BV225"/>
  <c r="BS225" s="1"/>
  <c r="H245" s="1"/>
  <c r="BA225"/>
  <c r="AX225" s="1"/>
  <c r="H242" s="1"/>
  <c r="AZ213"/>
  <c r="AX224" s="1"/>
  <c r="G242" s="1"/>
  <c r="AZ275" i="91"/>
  <c r="AZ273"/>
  <c r="AF232"/>
  <c r="Y232"/>
  <c r="AT271"/>
  <c r="AE229" i="77"/>
  <c r="AF229" s="1"/>
  <c r="AE234"/>
  <c r="AF234" s="1"/>
  <c r="BE312" i="81"/>
  <c r="BE315" s="1"/>
  <c r="CB229" i="85"/>
  <c r="CC229" s="1"/>
  <c r="CB226"/>
  <c r="CC226" s="1"/>
  <c r="CB225"/>
  <c r="A195" i="81"/>
  <c r="A241"/>
  <c r="A287" s="1"/>
  <c r="A333" s="1"/>
  <c r="BC185" i="80"/>
  <c r="BL172"/>
  <c r="BC186"/>
  <c r="BC181"/>
  <c r="BC184"/>
  <c r="BC182"/>
  <c r="E197"/>
  <c r="BC183"/>
  <c r="BC179"/>
  <c r="BC187"/>
  <c r="BC180"/>
  <c r="BC188"/>
  <c r="AY174"/>
  <c r="AX177" s="1"/>
  <c r="AY173"/>
  <c r="AX176" s="1"/>
  <c r="AN305" i="85"/>
  <c r="AM317" s="1"/>
  <c r="F333" s="1"/>
  <c r="AO317"/>
  <c r="AM318" s="1"/>
  <c r="G333" s="1"/>
  <c r="BO179"/>
  <c r="BL180" s="1"/>
  <c r="G198" s="1"/>
  <c r="BN167"/>
  <c r="BL179" s="1"/>
  <c r="F198" s="1"/>
  <c r="BE312" i="83"/>
  <c r="BE315" s="1"/>
  <c r="BE311"/>
  <c r="BE314" s="1"/>
  <c r="K227" i="85"/>
  <c r="J227"/>
  <c r="F17"/>
  <c r="I17" s="1"/>
  <c r="J228"/>
  <c r="F18"/>
  <c r="I18" s="1"/>
  <c r="K228"/>
  <c r="J231"/>
  <c r="K231"/>
  <c r="F21"/>
  <c r="I21" s="1"/>
  <c r="M280" i="90"/>
  <c r="D28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Y225" i="53"/>
  <c r="V225" s="1"/>
  <c r="H238" s="1"/>
  <c r="X213"/>
  <c r="V224" s="1"/>
  <c r="G238" s="1"/>
  <c r="J225"/>
  <c r="K225"/>
  <c r="F15"/>
  <c r="I213"/>
  <c r="H224" s="1"/>
  <c r="F48" s="1"/>
  <c r="F16"/>
  <c r="J226"/>
  <c r="K226"/>
  <c r="F24"/>
  <c r="J234"/>
  <c r="K234"/>
  <c r="J231"/>
  <c r="K231"/>
  <c r="F21"/>
  <c r="CL172" i="50"/>
  <c r="CL175"/>
  <c r="CL185"/>
  <c r="CL176"/>
  <c r="CL181"/>
  <c r="CL170"/>
  <c r="E203"/>
  <c r="CU173"/>
  <c r="CL173"/>
  <c r="CL187"/>
  <c r="CL171"/>
  <c r="CL174"/>
  <c r="CL168"/>
  <c r="CL182"/>
  <c r="CL180"/>
  <c r="CL169"/>
  <c r="CL177"/>
  <c r="CL179"/>
  <c r="CL178"/>
  <c r="CO175" s="1"/>
  <c r="CN178" s="1"/>
  <c r="CL184"/>
  <c r="CL183"/>
  <c r="CL186"/>
  <c r="BE219" i="76"/>
  <c r="BE220"/>
  <c r="BE221" s="1"/>
  <c r="C105" i="53"/>
  <c r="B104"/>
  <c r="I104"/>
  <c r="C32" s="1"/>
  <c r="I32" s="1"/>
  <c r="V219" i="83"/>
  <c r="O220"/>
  <c r="O221" s="1"/>
  <c r="AJ219"/>
  <c r="AJ220"/>
  <c r="AJ221" s="1"/>
  <c r="V220"/>
  <c r="V221" s="1"/>
  <c r="BQ218" i="92"/>
  <c r="F245"/>
  <c r="BH226"/>
  <c r="A242" i="56"/>
  <c r="A288" s="1"/>
  <c r="A334" s="1"/>
  <c r="A196"/>
  <c r="A140" i="78"/>
  <c r="A95"/>
  <c r="I256" i="77"/>
  <c r="F46" s="1"/>
  <c r="I234"/>
  <c r="B248"/>
  <c r="I243"/>
  <c r="F33" s="1"/>
  <c r="B241"/>
  <c r="B237"/>
  <c r="I252"/>
  <c r="F42" s="1"/>
  <c r="B243"/>
  <c r="I235"/>
  <c r="F25" s="1"/>
  <c r="I247"/>
  <c r="F37" s="1"/>
  <c r="B235"/>
  <c r="B251"/>
  <c r="I240"/>
  <c r="F30" s="1"/>
  <c r="I241"/>
  <c r="F31" s="1"/>
  <c r="B245"/>
  <c r="I239"/>
  <c r="F29" s="1"/>
  <c r="I230"/>
  <c r="I245"/>
  <c r="F35" s="1"/>
  <c r="I232"/>
  <c r="B238"/>
  <c r="I254"/>
  <c r="F44" s="1"/>
  <c r="I249"/>
  <c r="F39" s="1"/>
  <c r="I253"/>
  <c r="F43" s="1"/>
  <c r="I238"/>
  <c r="F28" s="1"/>
  <c r="B236"/>
  <c r="B247"/>
  <c r="B256"/>
  <c r="B255"/>
  <c r="I250"/>
  <c r="F40" s="1"/>
  <c r="I228"/>
  <c r="B242"/>
  <c r="I255"/>
  <c r="F45" s="1"/>
  <c r="I227"/>
  <c r="I225"/>
  <c r="I236"/>
  <c r="F26" s="1"/>
  <c r="I248"/>
  <c r="F38" s="1"/>
  <c r="B246"/>
  <c r="I237"/>
  <c r="F27" s="1"/>
  <c r="B240"/>
  <c r="I231"/>
  <c r="I226"/>
  <c r="B250"/>
  <c r="I251"/>
  <c r="F41" s="1"/>
  <c r="B253"/>
  <c r="I246"/>
  <c r="F36" s="1"/>
  <c r="B254"/>
  <c r="I244"/>
  <c r="F34" s="1"/>
  <c r="B239"/>
  <c r="I242"/>
  <c r="F32" s="1"/>
  <c r="I229"/>
  <c r="B252"/>
  <c r="I233"/>
  <c r="B249"/>
  <c r="B244"/>
  <c r="AM225" i="85"/>
  <c r="AJ225" s="1"/>
  <c r="H240" s="1"/>
  <c r="AL213"/>
  <c r="AJ224" s="1"/>
  <c r="G240" s="1"/>
  <c r="F18" i="74"/>
  <c r="I18" s="1"/>
  <c r="J228"/>
  <c r="K228"/>
  <c r="K231"/>
  <c r="J231"/>
  <c r="F21"/>
  <c r="I21" s="1"/>
  <c r="J233"/>
  <c r="K233"/>
  <c r="F23"/>
  <c r="I23" s="1"/>
  <c r="F244" i="91"/>
  <c r="BJ218"/>
  <c r="R225" i="53"/>
  <c r="O225" s="1"/>
  <c r="H237" s="1"/>
  <c r="Q213"/>
  <c r="O224" s="1"/>
  <c r="G237" s="1"/>
  <c r="A105" i="74"/>
  <c r="A150"/>
  <c r="AW272" i="85"/>
  <c r="E289"/>
  <c r="AW273"/>
  <c r="AW274"/>
  <c r="AW279"/>
  <c r="AW277"/>
  <c r="AW276"/>
  <c r="AW280"/>
  <c r="AW278"/>
  <c r="BE263"/>
  <c r="AW271"/>
  <c r="AW275"/>
  <c r="A140" i="79"/>
  <c r="A95"/>
  <c r="Y225" i="85"/>
  <c r="V225" s="1"/>
  <c r="H238" s="1"/>
  <c r="X213"/>
  <c r="V224" s="1"/>
  <c r="G238" s="1"/>
  <c r="CN172"/>
  <c r="CE181"/>
  <c r="CE182"/>
  <c r="CE184"/>
  <c r="CE183"/>
  <c r="CE186"/>
  <c r="CE187"/>
  <c r="CE179"/>
  <c r="CE180"/>
  <c r="CE188"/>
  <c r="E201"/>
  <c r="CE185"/>
  <c r="V233" i="64"/>
  <c r="W233" s="1"/>
  <c r="V227"/>
  <c r="W227" s="1"/>
  <c r="V230"/>
  <c r="W230" s="1"/>
  <c r="V225"/>
  <c r="V229"/>
  <c r="W229" s="1"/>
  <c r="V228"/>
  <c r="W228" s="1"/>
  <c r="V234"/>
  <c r="W234" s="1"/>
  <c r="V226"/>
  <c r="W226" s="1"/>
  <c r="V231"/>
  <c r="W231" s="1"/>
  <c r="V232"/>
  <c r="W232" s="1"/>
  <c r="AT225" i="74"/>
  <c r="AQ225" s="1"/>
  <c r="H241" s="1"/>
  <c r="AS213"/>
  <c r="AQ224" s="1"/>
  <c r="G241" s="1"/>
  <c r="AT184" i="57"/>
  <c r="AQ180" s="1"/>
  <c r="G195" s="1"/>
  <c r="AS167"/>
  <c r="AQ179" s="1"/>
  <c r="F195" s="1"/>
  <c r="A185" i="76"/>
  <c r="A231"/>
  <c r="A277" s="1"/>
  <c r="A323" s="1"/>
  <c r="V220" i="86"/>
  <c r="V221" s="1"/>
  <c r="V219"/>
  <c r="AC219"/>
  <c r="G220"/>
  <c r="G221" s="1"/>
  <c r="BS220"/>
  <c r="BS221" s="1"/>
  <c r="AX220"/>
  <c r="AX221" s="1"/>
  <c r="AX219"/>
  <c r="AJ220"/>
  <c r="AJ221" s="1"/>
  <c r="AQ220"/>
  <c r="AQ221" s="1"/>
  <c r="O219"/>
  <c r="BS219"/>
  <c r="G219"/>
  <c r="AJ219"/>
  <c r="AQ219"/>
  <c r="BL219"/>
  <c r="BE220"/>
  <c r="BE221" s="1"/>
  <c r="O220"/>
  <c r="O221" s="1"/>
  <c r="BL220"/>
  <c r="BL221" s="1"/>
  <c r="BE219"/>
  <c r="AC220"/>
  <c r="AC221" s="1"/>
  <c r="AT305" i="83"/>
  <c r="AS317" s="1"/>
  <c r="F334" s="1"/>
  <c r="AU317"/>
  <c r="AS318" s="1"/>
  <c r="G334" s="1"/>
  <c r="CB228" i="81"/>
  <c r="CC228" s="1"/>
  <c r="CB230"/>
  <c r="CC230" s="1"/>
  <c r="CB225"/>
  <c r="CB229"/>
  <c r="CC229" s="1"/>
  <c r="CB234"/>
  <c r="CC234" s="1"/>
  <c r="CB231"/>
  <c r="CC231" s="1"/>
  <c r="CB226"/>
  <c r="CC226" s="1"/>
  <c r="CB232"/>
  <c r="CC232" s="1"/>
  <c r="CB227"/>
  <c r="CC227" s="1"/>
  <c r="CB233"/>
  <c r="CC233" s="1"/>
  <c r="A190" i="85"/>
  <c r="A236"/>
  <c r="A282" s="1"/>
  <c r="A328" s="1"/>
  <c r="BT174" i="82"/>
  <c r="BS177" s="1"/>
  <c r="BT173"/>
  <c r="BS176" s="1"/>
  <c r="H227" i="50"/>
  <c r="F50" s="1"/>
  <c r="G285" i="40"/>
  <c r="G54" s="1"/>
  <c r="R232" i="91"/>
  <c r="AE226" i="77"/>
  <c r="AF226" s="1"/>
  <c r="CB233" i="85"/>
  <c r="CC233" s="1"/>
  <c r="CB232"/>
  <c r="CC232" s="1"/>
  <c r="C233" i="91"/>
  <c r="BA233"/>
  <c r="B279"/>
  <c r="AZ279" s="1"/>
  <c r="AT233"/>
  <c r="AF233"/>
  <c r="Y233"/>
  <c r="BH233"/>
  <c r="P186"/>
  <c r="R186"/>
  <c r="AT186"/>
  <c r="AF231"/>
  <c r="B277"/>
  <c r="AZ277" s="1"/>
  <c r="AM233"/>
  <c r="B273" i="92"/>
  <c r="AT273" s="1"/>
  <c r="AI173" i="91"/>
  <c r="AH176" s="1"/>
  <c r="AJ180" s="1"/>
  <c r="AK180" s="1"/>
  <c r="AZ271"/>
  <c r="AN271"/>
  <c r="C227" i="92"/>
  <c r="AM227"/>
  <c r="BO227"/>
  <c r="AT227"/>
  <c r="BH227"/>
  <c r="BA227"/>
  <c r="AF227"/>
  <c r="R227"/>
  <c r="Y227"/>
  <c r="AH271" i="91"/>
  <c r="M259"/>
  <c r="N271"/>
  <c r="B317"/>
  <c r="AN317" s="1"/>
  <c r="V271"/>
  <c r="P271"/>
  <c r="AB271"/>
  <c r="BH181" i="92"/>
  <c r="AM181"/>
  <c r="AF181"/>
  <c r="AB174" i="91"/>
  <c r="AA177" s="1"/>
  <c r="AC182" s="1"/>
  <c r="AD182" s="1"/>
  <c r="N279" i="92"/>
  <c r="C279"/>
  <c r="BA187" i="91"/>
  <c r="AT187"/>
  <c r="AB325" i="90"/>
  <c r="Y187" i="91"/>
  <c r="V325" i="90"/>
  <c r="C325"/>
  <c r="AM187" i="91"/>
  <c r="AT325" i="90"/>
  <c r="AH325"/>
  <c r="P325"/>
  <c r="P187" i="91"/>
  <c r="BO187"/>
  <c r="C187"/>
  <c r="AF187"/>
  <c r="BH187"/>
  <c r="AT279" i="92"/>
  <c r="AH279"/>
  <c r="C187"/>
  <c r="AB279"/>
  <c r="B325"/>
  <c r="AT325" s="1"/>
  <c r="AN279"/>
  <c r="V279"/>
  <c r="P187"/>
  <c r="AT187"/>
  <c r="Y187"/>
  <c r="AF187"/>
  <c r="AM187"/>
  <c r="BA187"/>
  <c r="AT181"/>
  <c r="P181"/>
  <c r="R181"/>
  <c r="Y181"/>
  <c r="C181"/>
  <c r="AP174" i="91"/>
  <c r="AO177" s="1"/>
  <c r="AQ181" s="1"/>
  <c r="AR181" s="1"/>
  <c r="AT322" i="90"/>
  <c r="N278" i="91"/>
  <c r="V279"/>
  <c r="AH279"/>
  <c r="AT279"/>
  <c r="AN279"/>
  <c r="P279"/>
  <c r="B325"/>
  <c r="AZ325" s="1"/>
  <c r="C141" i="94"/>
  <c r="B187"/>
  <c r="BO187" s="1"/>
  <c r="B233"/>
  <c r="BA233" s="1"/>
  <c r="P232" i="92"/>
  <c r="G86" i="97"/>
  <c r="AH318" i="90"/>
  <c r="N318"/>
  <c r="AB318"/>
  <c r="AN318"/>
  <c r="V318"/>
  <c r="C318"/>
  <c r="P318"/>
  <c r="AW174"/>
  <c r="AV177" s="1"/>
  <c r="AW173"/>
  <c r="AV176" s="1"/>
  <c r="U173"/>
  <c r="T176" s="1"/>
  <c r="U174"/>
  <c r="T177" s="1"/>
  <c r="C275" i="91"/>
  <c r="V275"/>
  <c r="P275"/>
  <c r="AT275"/>
  <c r="B321"/>
  <c r="AZ321" s="1"/>
  <c r="AH275"/>
  <c r="N275"/>
  <c r="AB275"/>
  <c r="AN275"/>
  <c r="B271" i="94"/>
  <c r="P225"/>
  <c r="M225" s="1"/>
  <c r="H238" s="1"/>
  <c r="O213"/>
  <c r="M224" s="1"/>
  <c r="G238" s="1"/>
  <c r="C225"/>
  <c r="AF225"/>
  <c r="AH220" s="1"/>
  <c r="AH221" s="1"/>
  <c r="AM225"/>
  <c r="AO220" s="1"/>
  <c r="AO221" s="1"/>
  <c r="R225"/>
  <c r="T220" s="1"/>
  <c r="T221" s="1"/>
  <c r="Y225"/>
  <c r="AA220" s="1"/>
  <c r="AA221" s="1"/>
  <c r="BO231" i="92"/>
  <c r="R231"/>
  <c r="Y231"/>
  <c r="AT231"/>
  <c r="AM231"/>
  <c r="B277"/>
  <c r="AZ277" s="1"/>
  <c r="AF231"/>
  <c r="P231"/>
  <c r="C231"/>
  <c r="BH231"/>
  <c r="BA231"/>
  <c r="AH322" i="90"/>
  <c r="AB322"/>
  <c r="V322"/>
  <c r="AN322"/>
  <c r="P322"/>
  <c r="C322"/>
  <c r="AM183" i="92"/>
  <c r="AF183"/>
  <c r="C183"/>
  <c r="R183"/>
  <c r="AT183"/>
  <c r="P183"/>
  <c r="Y183"/>
  <c r="AM229" i="94"/>
  <c r="P229"/>
  <c r="AF229"/>
  <c r="R229"/>
  <c r="C229"/>
  <c r="B275"/>
  <c r="Y229"/>
  <c r="R232"/>
  <c r="C232"/>
  <c r="AF232"/>
  <c r="Y232"/>
  <c r="P232"/>
  <c r="B278"/>
  <c r="AM232"/>
  <c r="AF186" i="92"/>
  <c r="P186"/>
  <c r="R186"/>
  <c r="C186"/>
  <c r="AM186"/>
  <c r="Y186"/>
  <c r="AT186"/>
  <c r="AB273" i="90"/>
  <c r="P273"/>
  <c r="AN273"/>
  <c r="V273"/>
  <c r="AT273"/>
  <c r="AH273"/>
  <c r="N273"/>
  <c r="C273"/>
  <c r="B319"/>
  <c r="AZ319" s="1"/>
  <c r="AH324"/>
  <c r="AB324"/>
  <c r="V324"/>
  <c r="C324"/>
  <c r="AN324"/>
  <c r="P324"/>
  <c r="AB174"/>
  <c r="AA177" s="1"/>
  <c r="AB173"/>
  <c r="AA176" s="1"/>
  <c r="AP174"/>
  <c r="AO177" s="1"/>
  <c r="AP173"/>
  <c r="AO176" s="1"/>
  <c r="AF226" i="91"/>
  <c r="BA226"/>
  <c r="B272"/>
  <c r="AM226"/>
  <c r="Y226"/>
  <c r="AT226"/>
  <c r="R226"/>
  <c r="C226"/>
  <c r="P226"/>
  <c r="AM182" i="92"/>
  <c r="P182"/>
  <c r="R182"/>
  <c r="C182"/>
  <c r="AT182"/>
  <c r="Y182"/>
  <c r="AF182"/>
  <c r="AM185" i="94"/>
  <c r="R185"/>
  <c r="Y185"/>
  <c r="BA185"/>
  <c r="C185"/>
  <c r="AT185"/>
  <c r="P185"/>
  <c r="AF185"/>
  <c r="M85" i="97"/>
  <c r="G85"/>
  <c r="B273" i="94"/>
  <c r="Y227"/>
  <c r="AM227"/>
  <c r="AF227"/>
  <c r="P227"/>
  <c r="C227"/>
  <c r="R227"/>
  <c r="BH232" i="92"/>
  <c r="BO232"/>
  <c r="BA232"/>
  <c r="R232"/>
  <c r="Y232"/>
  <c r="AM232"/>
  <c r="AF232"/>
  <c r="AT232"/>
  <c r="B278"/>
  <c r="AZ278" s="1"/>
  <c r="C232"/>
  <c r="BH184" i="94"/>
  <c r="BA184"/>
  <c r="R184"/>
  <c r="AM184"/>
  <c r="Y184"/>
  <c r="P184"/>
  <c r="AT184"/>
  <c r="AF184"/>
  <c r="C184"/>
  <c r="Y228"/>
  <c r="C228"/>
  <c r="B274"/>
  <c r="R228"/>
  <c r="AF228"/>
  <c r="AM228"/>
  <c r="P228"/>
  <c r="G87" i="97"/>
  <c r="M87"/>
  <c r="P180" i="91"/>
  <c r="BH180"/>
  <c r="AT180"/>
  <c r="R180"/>
  <c r="BO180"/>
  <c r="AM180"/>
  <c r="Y180"/>
  <c r="AF180"/>
  <c r="BA180"/>
  <c r="C180"/>
  <c r="Y185" i="92"/>
  <c r="C185"/>
  <c r="P185"/>
  <c r="R185"/>
  <c r="AT185"/>
  <c r="AM185"/>
  <c r="AF185"/>
  <c r="BH180" i="94"/>
  <c r="C180"/>
  <c r="AT180"/>
  <c r="BA180"/>
  <c r="R180"/>
  <c r="AF180"/>
  <c r="Y180"/>
  <c r="AM180"/>
  <c r="P180"/>
  <c r="V277" i="90"/>
  <c r="AT277"/>
  <c r="B323"/>
  <c r="AZ323" s="1"/>
  <c r="AH277"/>
  <c r="P277"/>
  <c r="AB277"/>
  <c r="AN277"/>
  <c r="N277"/>
  <c r="C277"/>
  <c r="P229" i="92"/>
  <c r="BO229"/>
  <c r="Y229"/>
  <c r="BH229"/>
  <c r="B275"/>
  <c r="AZ275" s="1"/>
  <c r="C229"/>
  <c r="BA229"/>
  <c r="AF229"/>
  <c r="R229"/>
  <c r="AM229"/>
  <c r="AT229"/>
  <c r="BA181" i="94"/>
  <c r="AT181"/>
  <c r="AM181"/>
  <c r="P181"/>
  <c r="R181"/>
  <c r="C181"/>
  <c r="AF181"/>
  <c r="Y181"/>
  <c r="BH181"/>
  <c r="AN277" i="91"/>
  <c r="B323"/>
  <c r="AZ323" s="1"/>
  <c r="P277"/>
  <c r="AH277"/>
  <c r="N277"/>
  <c r="AB277"/>
  <c r="AT277"/>
  <c r="V277"/>
  <c r="C277"/>
  <c r="AH276" i="92"/>
  <c r="AB276"/>
  <c r="C276"/>
  <c r="V276"/>
  <c r="B322"/>
  <c r="N276"/>
  <c r="P276"/>
  <c r="AN276"/>
  <c r="P274" i="90"/>
  <c r="AH274"/>
  <c r="AB274"/>
  <c r="AN274"/>
  <c r="N274"/>
  <c r="V274"/>
  <c r="AT274"/>
  <c r="B320"/>
  <c r="AZ320" s="1"/>
  <c r="C274"/>
  <c r="Y184" i="91"/>
  <c r="AM184"/>
  <c r="BO184"/>
  <c r="BH184"/>
  <c r="C184"/>
  <c r="AT184"/>
  <c r="BA184"/>
  <c r="R184"/>
  <c r="AF184"/>
  <c r="P184"/>
  <c r="AN278"/>
  <c r="AB278"/>
  <c r="P278"/>
  <c r="C278"/>
  <c r="B324"/>
  <c r="AZ324" s="1"/>
  <c r="AT278"/>
  <c r="V278"/>
  <c r="AH278"/>
  <c r="B317" i="90"/>
  <c r="AZ317" s="1"/>
  <c r="AB271"/>
  <c r="AH271"/>
  <c r="AT271"/>
  <c r="C271"/>
  <c r="AN271"/>
  <c r="N271"/>
  <c r="M259"/>
  <c r="P271"/>
  <c r="V271"/>
  <c r="AF230" i="94"/>
  <c r="R230"/>
  <c r="AM230"/>
  <c r="Y230"/>
  <c r="B276"/>
  <c r="P230"/>
  <c r="C230"/>
  <c r="B320" i="91"/>
  <c r="AZ320" s="1"/>
  <c r="AH274"/>
  <c r="AT274"/>
  <c r="AN274"/>
  <c r="P274"/>
  <c r="AB274"/>
  <c r="C274"/>
  <c r="N274"/>
  <c r="V274"/>
  <c r="P182" i="94"/>
  <c r="AT182"/>
  <c r="AF182"/>
  <c r="Y182"/>
  <c r="AM182"/>
  <c r="C182"/>
  <c r="R182"/>
  <c r="BA182"/>
  <c r="AI174" i="90"/>
  <c r="AH177" s="1"/>
  <c r="AI173"/>
  <c r="AH176" s="1"/>
  <c r="AM179" i="94"/>
  <c r="BA179"/>
  <c r="AF179"/>
  <c r="Y179"/>
  <c r="P179"/>
  <c r="M180" s="1"/>
  <c r="G192" s="1"/>
  <c r="C179"/>
  <c r="O167"/>
  <c r="M179" s="1"/>
  <c r="F192" s="1"/>
  <c r="AT179"/>
  <c r="R179"/>
  <c r="BO228" i="92"/>
  <c r="R228"/>
  <c r="AM228"/>
  <c r="BH228"/>
  <c r="C228"/>
  <c r="B274"/>
  <c r="AZ274" s="1"/>
  <c r="AT228"/>
  <c r="Y228"/>
  <c r="AF228"/>
  <c r="BA228"/>
  <c r="P228"/>
  <c r="R231" i="94"/>
  <c r="P231"/>
  <c r="AM231"/>
  <c r="Y231"/>
  <c r="AF231"/>
  <c r="B277"/>
  <c r="C231"/>
  <c r="R226"/>
  <c r="P226"/>
  <c r="C226"/>
  <c r="Y226"/>
  <c r="AF226"/>
  <c r="AM226"/>
  <c r="B272"/>
  <c r="V318" i="92"/>
  <c r="N318"/>
  <c r="AN318"/>
  <c r="AB318"/>
  <c r="P318"/>
  <c r="C318"/>
  <c r="AZ318"/>
  <c r="AT318"/>
  <c r="AH318"/>
  <c r="P183" i="94"/>
  <c r="AT183"/>
  <c r="Y183"/>
  <c r="AM183"/>
  <c r="BA183"/>
  <c r="R183"/>
  <c r="C183"/>
  <c r="AF183"/>
  <c r="AH273" i="91"/>
  <c r="AN273"/>
  <c r="C273"/>
  <c r="B319"/>
  <c r="AZ319" s="1"/>
  <c r="AT273"/>
  <c r="P273"/>
  <c r="V273"/>
  <c r="AB273"/>
  <c r="N273"/>
  <c r="AM186" i="94"/>
  <c r="Y186"/>
  <c r="R186"/>
  <c r="BA186"/>
  <c r="AF186"/>
  <c r="C186"/>
  <c r="P186"/>
  <c r="AT186"/>
  <c r="AF230" i="91"/>
  <c r="B276"/>
  <c r="Y230"/>
  <c r="BA230"/>
  <c r="P230"/>
  <c r="BH230"/>
  <c r="AM230"/>
  <c r="C230"/>
  <c r="R230"/>
  <c r="AT230"/>
  <c r="BH226"/>
  <c r="AS231" i="83"/>
  <c r="AT231" s="1"/>
  <c r="AS232"/>
  <c r="AT232" s="1"/>
  <c r="AS230"/>
  <c r="AT230" s="1"/>
  <c r="AS225"/>
  <c r="AS234"/>
  <c r="AT234" s="1"/>
  <c r="AS226"/>
  <c r="AT226" s="1"/>
  <c r="AS229"/>
  <c r="AT229" s="1"/>
  <c r="AS228"/>
  <c r="AT228" s="1"/>
  <c r="AS227"/>
  <c r="AT227" s="1"/>
  <c r="AS233"/>
  <c r="AT233" s="1"/>
  <c r="H21" i="54"/>
  <c r="J323"/>
  <c r="K323"/>
  <c r="H228"/>
  <c r="F52" s="1"/>
  <c r="H227"/>
  <c r="F51" s="1"/>
  <c r="V273" i="53"/>
  <c r="W273" s="1"/>
  <c r="V280"/>
  <c r="W280" s="1"/>
  <c r="V275"/>
  <c r="W275" s="1"/>
  <c r="V279"/>
  <c r="W279" s="1"/>
  <c r="V271"/>
  <c r="V277"/>
  <c r="W277" s="1"/>
  <c r="V274"/>
  <c r="W274" s="1"/>
  <c r="V278"/>
  <c r="W278" s="1"/>
  <c r="V276"/>
  <c r="W276" s="1"/>
  <c r="V272"/>
  <c r="W272" s="1"/>
  <c r="H21" i="57"/>
  <c r="K323"/>
  <c r="J323"/>
  <c r="CG219" i="79"/>
  <c r="CG220"/>
  <c r="CG221" s="1"/>
  <c r="AE318" i="53"/>
  <c r="AE317"/>
  <c r="E332"/>
  <c r="AE320"/>
  <c r="AM309"/>
  <c r="AE319"/>
  <c r="AE325"/>
  <c r="AE324"/>
  <c r="AE326"/>
  <c r="AE322"/>
  <c r="AE321"/>
  <c r="AE323"/>
  <c r="BQ218" i="90"/>
  <c r="F245"/>
  <c r="BH230"/>
  <c r="BH226"/>
  <c r="BH229"/>
  <c r="BH233"/>
  <c r="BH232"/>
  <c r="BH231"/>
  <c r="BH227"/>
  <c r="BH225"/>
  <c r="BH228"/>
  <c r="BX230" i="76"/>
  <c r="BX232"/>
  <c r="CB228"/>
  <c r="CC228" s="1"/>
  <c r="CB227"/>
  <c r="CC227" s="1"/>
  <c r="CB233"/>
  <c r="CC233" s="1"/>
  <c r="CG218"/>
  <c r="BX228"/>
  <c r="BX233"/>
  <c r="CB229"/>
  <c r="CC229" s="1"/>
  <c r="CB232"/>
  <c r="CC232" s="1"/>
  <c r="BX225"/>
  <c r="BX231"/>
  <c r="CB231"/>
  <c r="CC231" s="1"/>
  <c r="CB226"/>
  <c r="CC226" s="1"/>
  <c r="BX234"/>
  <c r="BX227"/>
  <c r="BX229"/>
  <c r="CB230"/>
  <c r="CC230" s="1"/>
  <c r="CB225"/>
  <c r="CB234"/>
  <c r="CC234" s="1"/>
  <c r="BX226"/>
  <c r="A141" i="92"/>
  <c r="A96"/>
  <c r="V326" i="54"/>
  <c r="W326" s="1"/>
  <c r="V322"/>
  <c r="V323"/>
  <c r="W323" s="1"/>
  <c r="V324"/>
  <c r="W324" s="1"/>
  <c r="V325"/>
  <c r="W325" s="1"/>
  <c r="AB325" i="56"/>
  <c r="AC325" s="1"/>
  <c r="AB323"/>
  <c r="AC323" s="1"/>
  <c r="AB324"/>
  <c r="AC324" s="1"/>
  <c r="AB320"/>
  <c r="AC320" s="1"/>
  <c r="AB322"/>
  <c r="AC322" s="1"/>
  <c r="AB326"/>
  <c r="AC326" s="1"/>
  <c r="AB318"/>
  <c r="AC318" s="1"/>
  <c r="AB317"/>
  <c r="AB321"/>
  <c r="AC321" s="1"/>
  <c r="AB319"/>
  <c r="AC319" s="1"/>
  <c r="BS219" i="74"/>
  <c r="BS220"/>
  <c r="BS221" s="1"/>
  <c r="I305" i="53"/>
  <c r="G317" s="1"/>
  <c r="H48" s="1"/>
  <c r="H15"/>
  <c r="K317"/>
  <c r="J317"/>
  <c r="J322"/>
  <c r="H20"/>
  <c r="K322"/>
  <c r="K324"/>
  <c r="H22"/>
  <c r="J324"/>
  <c r="P279"/>
  <c r="Q279" s="1"/>
  <c r="P274"/>
  <c r="Q274" s="1"/>
  <c r="P280"/>
  <c r="Q280" s="1"/>
  <c r="P271"/>
  <c r="P276"/>
  <c r="Q276" s="1"/>
  <c r="P277"/>
  <c r="Q277" s="1"/>
  <c r="P278"/>
  <c r="Q278" s="1"/>
  <c r="P272"/>
  <c r="Q272" s="1"/>
  <c r="P273"/>
  <c r="Q273" s="1"/>
  <c r="P275"/>
  <c r="Q275" s="1"/>
  <c r="AS173" i="40"/>
  <c r="AQ185" s="1"/>
  <c r="F201" s="1"/>
  <c r="AT174"/>
  <c r="AQ186" s="1"/>
  <c r="G201" s="1"/>
  <c r="CB229" i="86"/>
  <c r="CC229" s="1"/>
  <c r="CB225"/>
  <c r="CB232"/>
  <c r="CC232" s="1"/>
  <c r="CB226"/>
  <c r="CC226" s="1"/>
  <c r="CB230"/>
  <c r="CC230" s="1"/>
  <c r="CB228"/>
  <c r="CC228" s="1"/>
  <c r="CB227"/>
  <c r="CC227" s="1"/>
  <c r="CB234"/>
  <c r="CC234" s="1"/>
  <c r="CB233"/>
  <c r="CC233" s="1"/>
  <c r="CB231"/>
  <c r="CC231" s="1"/>
  <c r="BG167" i="79"/>
  <c r="BE179" s="1"/>
  <c r="F197" s="1"/>
  <c r="BH185"/>
  <c r="BE180" s="1"/>
  <c r="G197" s="1"/>
  <c r="AS183" i="76"/>
  <c r="AT183" s="1"/>
  <c r="AS182"/>
  <c r="AT182" s="1"/>
  <c r="AS188"/>
  <c r="AT188" s="1"/>
  <c r="AS180"/>
  <c r="AS185"/>
  <c r="AT185" s="1"/>
  <c r="AS184"/>
  <c r="AT184" s="1"/>
  <c r="AS181"/>
  <c r="AT181" s="1"/>
  <c r="AS186"/>
  <c r="AT186" s="1"/>
  <c r="AS187"/>
  <c r="AT187" s="1"/>
  <c r="K319" i="40"/>
  <c r="H5"/>
  <c r="J319"/>
  <c r="H9"/>
  <c r="K323"/>
  <c r="J323"/>
  <c r="H17"/>
  <c r="K331"/>
  <c r="J331"/>
  <c r="H15"/>
  <c r="K329"/>
  <c r="J329"/>
  <c r="H20"/>
  <c r="J334"/>
  <c r="K334"/>
  <c r="I317"/>
  <c r="G329" s="1"/>
  <c r="H50" s="1"/>
  <c r="H4"/>
  <c r="K318"/>
  <c r="J318"/>
  <c r="K324"/>
  <c r="H10"/>
  <c r="J324"/>
  <c r="BH225" i="74"/>
  <c r="BE225" s="1"/>
  <c r="H243" s="1"/>
  <c r="BG213"/>
  <c r="BE224" s="1"/>
  <c r="G243" s="1"/>
  <c r="BI282" i="53"/>
  <c r="BI329" s="1"/>
  <c r="BC329"/>
  <c r="AS179" i="77"/>
  <c r="AS183"/>
  <c r="AT183" s="1"/>
  <c r="AS185"/>
  <c r="AT185" s="1"/>
  <c r="AS184"/>
  <c r="AT184" s="1"/>
  <c r="AS181"/>
  <c r="AT181" s="1"/>
  <c r="AS188"/>
  <c r="AT188" s="1"/>
  <c r="AS180"/>
  <c r="AT180" s="1"/>
  <c r="AS187"/>
  <c r="AT187" s="1"/>
  <c r="AS182"/>
  <c r="AT182" s="1"/>
  <c r="AS186"/>
  <c r="AT186" s="1"/>
  <c r="A188" i="91"/>
  <c r="A234"/>
  <c r="A280" s="1"/>
  <c r="A326" s="1"/>
  <c r="BN185" i="75"/>
  <c r="BO185" s="1"/>
  <c r="BN179"/>
  <c r="BN181"/>
  <c r="BO181" s="1"/>
  <c r="BN184"/>
  <c r="BO184" s="1"/>
  <c r="BN186"/>
  <c r="BO186" s="1"/>
  <c r="BN182"/>
  <c r="BO182" s="1"/>
  <c r="BN187"/>
  <c r="BO187" s="1"/>
  <c r="BN188"/>
  <c r="BO188" s="1"/>
  <c r="BN183"/>
  <c r="BO183" s="1"/>
  <c r="BN180"/>
  <c r="BO180" s="1"/>
  <c r="G22" i="50"/>
  <c r="I22" s="1"/>
  <c r="K278"/>
  <c r="J278"/>
  <c r="G19"/>
  <c r="I19" s="1"/>
  <c r="K275"/>
  <c r="J275"/>
  <c r="K265"/>
  <c r="J265"/>
  <c r="G9"/>
  <c r="I9" s="1"/>
  <c r="G14"/>
  <c r="I14" s="1"/>
  <c r="K270"/>
  <c r="J270"/>
  <c r="J268"/>
  <c r="K268"/>
  <c r="G12"/>
  <c r="I12" s="1"/>
  <c r="BJ227" i="40"/>
  <c r="BJ228"/>
  <c r="BJ224"/>
  <c r="BJ237"/>
  <c r="BS226"/>
  <c r="BJ223"/>
  <c r="F252"/>
  <c r="BJ234"/>
  <c r="BJ240"/>
  <c r="BJ233"/>
  <c r="BJ236"/>
  <c r="BJ231"/>
  <c r="BJ232"/>
  <c r="BJ239"/>
  <c r="BJ222"/>
  <c r="BJ225"/>
  <c r="BJ226"/>
  <c r="BJ241"/>
  <c r="BJ229"/>
  <c r="BJ230"/>
  <c r="BJ238"/>
  <c r="BJ242"/>
  <c r="BJ235"/>
  <c r="BB268" i="90"/>
  <c r="BB267"/>
  <c r="BB269" s="1"/>
  <c r="BJ234" i="77"/>
  <c r="BS218"/>
  <c r="BJ225"/>
  <c r="F244"/>
  <c r="BJ228"/>
  <c r="BJ231"/>
  <c r="BJ233"/>
  <c r="BJ229"/>
  <c r="BJ230"/>
  <c r="BJ232"/>
  <c r="BJ226"/>
  <c r="BJ227"/>
  <c r="AL213" i="75"/>
  <c r="AJ224" s="1"/>
  <c r="G240" s="1"/>
  <c r="AM225"/>
  <c r="AJ225" s="1"/>
  <c r="H240" s="1"/>
  <c r="M305" i="91"/>
  <c r="C317"/>
  <c r="P322" i="57"/>
  <c r="P323"/>
  <c r="Q323" s="1"/>
  <c r="P325"/>
  <c r="Q325" s="1"/>
  <c r="P324"/>
  <c r="Q324" s="1"/>
  <c r="P326"/>
  <c r="Q326" s="1"/>
  <c r="AE273" i="53"/>
  <c r="AM263"/>
  <c r="AE271"/>
  <c r="AE280"/>
  <c r="AE279"/>
  <c r="AE278"/>
  <c r="AE276"/>
  <c r="AE275"/>
  <c r="E286"/>
  <c r="AE274"/>
  <c r="AE272"/>
  <c r="AE277"/>
  <c r="BF180" i="40"/>
  <c r="BE183" s="1"/>
  <c r="BF179"/>
  <c r="BE182" s="1"/>
  <c r="BJ175"/>
  <c r="BJ186"/>
  <c r="E204"/>
  <c r="BJ192"/>
  <c r="BJ180"/>
  <c r="BS178"/>
  <c r="BJ189"/>
  <c r="BJ179"/>
  <c r="BJ176"/>
  <c r="BJ185"/>
  <c r="BJ178"/>
  <c r="BJ183"/>
  <c r="BJ187"/>
  <c r="BJ181"/>
  <c r="BJ191"/>
  <c r="BJ184"/>
  <c r="BJ174"/>
  <c r="BJ188"/>
  <c r="BJ182"/>
  <c r="BJ177"/>
  <c r="BJ194"/>
  <c r="BJ193"/>
  <c r="BJ190"/>
  <c r="V279" i="54"/>
  <c r="W279" s="1"/>
  <c r="V278"/>
  <c r="W278" s="1"/>
  <c r="V280"/>
  <c r="W280" s="1"/>
  <c r="V276"/>
  <c r="V277"/>
  <c r="W277" s="1"/>
  <c r="CA174" i="86"/>
  <c r="BZ177" s="1"/>
  <c r="CA173"/>
  <c r="BZ176" s="1"/>
  <c r="AM309" i="57"/>
  <c r="E332"/>
  <c r="AE325"/>
  <c r="AE326"/>
  <c r="AE322"/>
  <c r="AE323"/>
  <c r="AE324"/>
  <c r="E21" i="81"/>
  <c r="J185"/>
  <c r="K185"/>
  <c r="K188"/>
  <c r="J188"/>
  <c r="E24"/>
  <c r="E19"/>
  <c r="J183"/>
  <c r="K183"/>
  <c r="J182"/>
  <c r="E18"/>
  <c r="K182"/>
  <c r="E17"/>
  <c r="J181"/>
  <c r="K181"/>
  <c r="CG172" i="79"/>
  <c r="BX185"/>
  <c r="BX186"/>
  <c r="BX187"/>
  <c r="E200"/>
  <c r="BX188"/>
  <c r="V313" i="50"/>
  <c r="W313" s="1"/>
  <c r="V324"/>
  <c r="W324" s="1"/>
  <c r="V315"/>
  <c r="W315" s="1"/>
  <c r="V314"/>
  <c r="W314" s="1"/>
  <c r="V317"/>
  <c r="W317" s="1"/>
  <c r="V323"/>
  <c r="W323" s="1"/>
  <c r="V319"/>
  <c r="W319" s="1"/>
  <c r="V306"/>
  <c r="V316"/>
  <c r="W316" s="1"/>
  <c r="V311"/>
  <c r="W311" s="1"/>
  <c r="V322"/>
  <c r="W322" s="1"/>
  <c r="V307"/>
  <c r="W307" s="1"/>
  <c r="V320"/>
  <c r="W320" s="1"/>
  <c r="V309"/>
  <c r="W309" s="1"/>
  <c r="V308"/>
  <c r="W308" s="1"/>
  <c r="V312"/>
  <c r="W312" s="1"/>
  <c r="V325"/>
  <c r="W325" s="1"/>
  <c r="V318"/>
  <c r="W318" s="1"/>
  <c r="V321"/>
  <c r="W321" s="1"/>
  <c r="V310"/>
  <c r="W310" s="1"/>
  <c r="A231" i="75"/>
  <c r="A277" s="1"/>
  <c r="A323" s="1"/>
  <c r="A185"/>
  <c r="CH174" i="84"/>
  <c r="CG177" s="1"/>
  <c r="CH173"/>
  <c r="CG176" s="1"/>
  <c r="A237" i="57"/>
  <c r="A283" s="1"/>
  <c r="A329" s="1"/>
  <c r="A191"/>
  <c r="C325" i="92"/>
  <c r="AN325"/>
  <c r="AX219" i="57"/>
  <c r="AX220"/>
  <c r="AX221" s="1"/>
  <c r="AL167" i="77"/>
  <c r="AJ179" s="1"/>
  <c r="F194" s="1"/>
  <c r="AM179"/>
  <c r="AJ180" s="1"/>
  <c r="G194" s="1"/>
  <c r="AT225"/>
  <c r="AQ225" s="1"/>
  <c r="H241" s="1"/>
  <c r="AS213"/>
  <c r="AQ224" s="1"/>
  <c r="G241" s="1"/>
  <c r="G283" i="40"/>
  <c r="G52" s="1"/>
  <c r="G284"/>
  <c r="G53" s="1"/>
  <c r="V338"/>
  <c r="W338" s="1"/>
  <c r="V334"/>
  <c r="W334" s="1"/>
  <c r="V330"/>
  <c r="W330" s="1"/>
  <c r="V324"/>
  <c r="W324" s="1"/>
  <c r="V320"/>
  <c r="W320" s="1"/>
  <c r="V331"/>
  <c r="W331" s="1"/>
  <c r="V325"/>
  <c r="W325" s="1"/>
  <c r="V327"/>
  <c r="W327" s="1"/>
  <c r="V319"/>
  <c r="W319" s="1"/>
  <c r="V333"/>
  <c r="W333" s="1"/>
  <c r="V332"/>
  <c r="W332" s="1"/>
  <c r="V329"/>
  <c r="W329" s="1"/>
  <c r="V322"/>
  <c r="W322" s="1"/>
  <c r="V323"/>
  <c r="W323" s="1"/>
  <c r="V328"/>
  <c r="W328" s="1"/>
  <c r="V337"/>
  <c r="W337" s="1"/>
  <c r="V335"/>
  <c r="W335" s="1"/>
  <c r="V321"/>
  <c r="W321" s="1"/>
  <c r="V336"/>
  <c r="W336" s="1"/>
  <c r="V326"/>
  <c r="W326" s="1"/>
  <c r="V318"/>
  <c r="CA173" i="81"/>
  <c r="BZ176" s="1"/>
  <c r="CA174"/>
  <c r="BZ177" s="1"/>
  <c r="CE188"/>
  <c r="CE182"/>
  <c r="CE185"/>
  <c r="CE187"/>
  <c r="CE179"/>
  <c r="CN172"/>
  <c r="CE184"/>
  <c r="CE186"/>
  <c r="E201"/>
  <c r="CE181"/>
  <c r="CE183"/>
  <c r="CE180"/>
  <c r="H23" i="54"/>
  <c r="J325"/>
  <c r="K325"/>
  <c r="J324"/>
  <c r="H22"/>
  <c r="K324"/>
  <c r="E197" i="56"/>
  <c r="BL172"/>
  <c r="BC179"/>
  <c r="BC183"/>
  <c r="BC180"/>
  <c r="BC185"/>
  <c r="BC187"/>
  <c r="BC181"/>
  <c r="BC182"/>
  <c r="BC186"/>
  <c r="BC184"/>
  <c r="BC188"/>
  <c r="AY311" i="76"/>
  <c r="AY314" s="1"/>
  <c r="AY312"/>
  <c r="AY315" s="1"/>
  <c r="CL226" i="86"/>
  <c r="CL230"/>
  <c r="CL225"/>
  <c r="CL233"/>
  <c r="CU218"/>
  <c r="CL232"/>
  <c r="CL228"/>
  <c r="CL229"/>
  <c r="CL231"/>
  <c r="F248"/>
  <c r="CL227"/>
  <c r="CL234"/>
  <c r="BG167" i="75"/>
  <c r="BE179" s="1"/>
  <c r="F197" s="1"/>
  <c r="BH179"/>
  <c r="BE180" s="1"/>
  <c r="G197" s="1"/>
  <c r="AX220" i="53"/>
  <c r="AX221" s="1"/>
  <c r="AX219"/>
  <c r="J326" i="57"/>
  <c r="H24"/>
  <c r="K326"/>
  <c r="J322"/>
  <c r="K322"/>
  <c r="I305"/>
  <c r="G317" s="1"/>
  <c r="H48" s="1"/>
  <c r="H20"/>
  <c r="AA312" i="53"/>
  <c r="AA315" s="1"/>
  <c r="AA311"/>
  <c r="AA314" s="1"/>
  <c r="P272" i="40"/>
  <c r="Q272" s="1"/>
  <c r="P283"/>
  <c r="Q283" s="1"/>
  <c r="P275"/>
  <c r="Q275" s="1"/>
  <c r="P280"/>
  <c r="Q280" s="1"/>
  <c r="P270"/>
  <c r="P279"/>
  <c r="Q279" s="1"/>
  <c r="P271"/>
  <c r="Q271" s="1"/>
  <c r="P282"/>
  <c r="Q282" s="1"/>
  <c r="P288"/>
  <c r="Q288" s="1"/>
  <c r="P290"/>
  <c r="Q290" s="1"/>
  <c r="P286"/>
  <c r="Q286" s="1"/>
  <c r="P289"/>
  <c r="Q289" s="1"/>
  <c r="P287"/>
  <c r="Q287" s="1"/>
  <c r="P278"/>
  <c r="Q278" s="1"/>
  <c r="P281"/>
  <c r="Q281" s="1"/>
  <c r="P277"/>
  <c r="Q277" s="1"/>
  <c r="P284"/>
  <c r="Q284" s="1"/>
  <c r="P276"/>
  <c r="Q276" s="1"/>
  <c r="P274"/>
  <c r="Q274" s="1"/>
  <c r="P285"/>
  <c r="Q285" s="1"/>
  <c r="P273"/>
  <c r="Q273" s="1"/>
  <c r="AA312" i="54"/>
  <c r="AA315" s="1"/>
  <c r="AA311"/>
  <c r="AA314" s="1"/>
  <c r="BX186" i="74"/>
  <c r="BX184"/>
  <c r="BX181"/>
  <c r="BX185"/>
  <c r="BX182"/>
  <c r="BX179"/>
  <c r="CG172"/>
  <c r="BX180"/>
  <c r="BX188"/>
  <c r="E200"/>
  <c r="BX183"/>
  <c r="BX187"/>
  <c r="BT174"/>
  <c r="BS177" s="1"/>
  <c r="BT173"/>
  <c r="BS176" s="1"/>
  <c r="BT174" i="75"/>
  <c r="BS177" s="1"/>
  <c r="BT173"/>
  <c r="BS176" s="1"/>
  <c r="AM180" i="76"/>
  <c r="AJ180" s="1"/>
  <c r="G194" s="1"/>
  <c r="AL167"/>
  <c r="AJ179" s="1"/>
  <c r="F194" s="1"/>
  <c r="BU213" i="79"/>
  <c r="BS224" s="1"/>
  <c r="G245" s="1"/>
  <c r="BV231"/>
  <c r="BS225" s="1"/>
  <c r="H245" s="1"/>
  <c r="BG213" i="56"/>
  <c r="BE224" s="1"/>
  <c r="G243" s="1"/>
  <c r="BH225"/>
  <c r="BE225" s="1"/>
  <c r="H243" s="1"/>
  <c r="J318" i="53"/>
  <c r="K318"/>
  <c r="H16"/>
  <c r="K326"/>
  <c r="J326"/>
  <c r="H24"/>
  <c r="BU167" i="84"/>
  <c r="BS179" s="1"/>
  <c r="F199" s="1"/>
  <c r="BV179"/>
  <c r="BS180" s="1"/>
  <c r="G199" s="1"/>
  <c r="AT225" i="82"/>
  <c r="AQ225" s="1"/>
  <c r="H241" s="1"/>
  <c r="AS213"/>
  <c r="AQ224" s="1"/>
  <c r="G241" s="1"/>
  <c r="CB167" i="83"/>
  <c r="BZ179" s="1"/>
  <c r="CC179"/>
  <c r="BZ180" s="1"/>
  <c r="E199" i="90"/>
  <c r="BQ172"/>
  <c r="BH180"/>
  <c r="BH184"/>
  <c r="BH187"/>
  <c r="BH183"/>
  <c r="BH186"/>
  <c r="BH182"/>
  <c r="BH179"/>
  <c r="BH185"/>
  <c r="BH181"/>
  <c r="AZ186" i="54"/>
  <c r="BA186" s="1"/>
  <c r="AZ188"/>
  <c r="BA188" s="1"/>
  <c r="AZ187"/>
  <c r="BA187" s="1"/>
  <c r="AZ185"/>
  <c r="BA185" s="1"/>
  <c r="AZ184"/>
  <c r="AJ183" i="91"/>
  <c r="AK183" s="1"/>
  <c r="AA268" i="57"/>
  <c r="AA267"/>
  <c r="AA269" s="1"/>
  <c r="H12" i="40"/>
  <c r="J326"/>
  <c r="K326"/>
  <c r="H23"/>
  <c r="J337"/>
  <c r="K337"/>
  <c r="H18"/>
  <c r="J332"/>
  <c r="K332"/>
  <c r="H8"/>
  <c r="K322"/>
  <c r="J322"/>
  <c r="O233" i="91"/>
  <c r="P233" s="1"/>
  <c r="D234"/>
  <c r="E233"/>
  <c r="BU183" i="86"/>
  <c r="BV183" s="1"/>
  <c r="BU185"/>
  <c r="BV185" s="1"/>
  <c r="BU182"/>
  <c r="BV182" s="1"/>
  <c r="BU186"/>
  <c r="BV186" s="1"/>
  <c r="BU184"/>
  <c r="BV184" s="1"/>
  <c r="BU188"/>
  <c r="BV188" s="1"/>
  <c r="BU179"/>
  <c r="BU187"/>
  <c r="BV187" s="1"/>
  <c r="BU180"/>
  <c r="BV180" s="1"/>
  <c r="BU181"/>
  <c r="BV181" s="1"/>
  <c r="G275" i="53"/>
  <c r="G52" s="1"/>
  <c r="G274"/>
  <c r="G51" s="1"/>
  <c r="G275" i="54"/>
  <c r="G52" s="1"/>
  <c r="G274"/>
  <c r="G51" s="1"/>
  <c r="A143" i="91"/>
  <c r="A98"/>
  <c r="G8" i="50"/>
  <c r="I8" s="1"/>
  <c r="K264"/>
  <c r="J264"/>
  <c r="G6"/>
  <c r="I6" s="1"/>
  <c r="K262"/>
  <c r="J262"/>
  <c r="J266"/>
  <c r="G10"/>
  <c r="I10" s="1"/>
  <c r="K266"/>
  <c r="K273"/>
  <c r="G17"/>
  <c r="I17" s="1"/>
  <c r="J273"/>
  <c r="G11"/>
  <c r="I11" s="1"/>
  <c r="J267"/>
  <c r="K267"/>
  <c r="G21"/>
  <c r="I21" s="1"/>
  <c r="K277"/>
  <c r="J277"/>
  <c r="G16"/>
  <c r="I16" s="1"/>
  <c r="J272"/>
  <c r="K272"/>
  <c r="X167" i="81"/>
  <c r="V179" s="1"/>
  <c r="F192" s="1"/>
  <c r="Y179"/>
  <c r="V180" s="1"/>
  <c r="G192" s="1"/>
  <c r="BL218" i="75"/>
  <c r="F243"/>
  <c r="BC232"/>
  <c r="BC225"/>
  <c r="BC227"/>
  <c r="BC231"/>
  <c r="BC233"/>
  <c r="BC226"/>
  <c r="BC228"/>
  <c r="BC229"/>
  <c r="BC230"/>
  <c r="BC234"/>
  <c r="BE228" i="40"/>
  <c r="BE229" s="1"/>
  <c r="BE227"/>
  <c r="AA324"/>
  <c r="AA327" s="1"/>
  <c r="AA323"/>
  <c r="AA326" s="1"/>
  <c r="D242" i="78"/>
  <c r="B241"/>
  <c r="I241"/>
  <c r="F31" s="1"/>
  <c r="BE220" i="77"/>
  <c r="BE221" s="1"/>
  <c r="BE219"/>
  <c r="BS220" i="56"/>
  <c r="BS221" s="1"/>
  <c r="BS219"/>
  <c r="AS184"/>
  <c r="AT184" s="1"/>
  <c r="AS187"/>
  <c r="AT187" s="1"/>
  <c r="AS181"/>
  <c r="AT181" s="1"/>
  <c r="AS188"/>
  <c r="AT188" s="1"/>
  <c r="AS186"/>
  <c r="AT186" s="1"/>
  <c r="AS185"/>
  <c r="AT185" s="1"/>
  <c r="AS179"/>
  <c r="AS182"/>
  <c r="AT182" s="1"/>
  <c r="AS180"/>
  <c r="AT180" s="1"/>
  <c r="AS183"/>
  <c r="AT183" s="1"/>
  <c r="AZ178" i="40"/>
  <c r="BA178" s="1"/>
  <c r="AZ186"/>
  <c r="BA186" s="1"/>
  <c r="AZ194"/>
  <c r="BA194" s="1"/>
  <c r="AZ184"/>
  <c r="BA184" s="1"/>
  <c r="AZ189"/>
  <c r="BA189" s="1"/>
  <c r="AZ176"/>
  <c r="BA176" s="1"/>
  <c r="AZ185"/>
  <c r="BA185" s="1"/>
  <c r="AZ192"/>
  <c r="BA192" s="1"/>
  <c r="AZ179"/>
  <c r="BA179" s="1"/>
  <c r="AZ180"/>
  <c r="BA180" s="1"/>
  <c r="AZ174"/>
  <c r="AZ188"/>
  <c r="BA188" s="1"/>
  <c r="AZ190"/>
  <c r="BA190" s="1"/>
  <c r="AZ177"/>
  <c r="BA177" s="1"/>
  <c r="AZ187"/>
  <c r="BA187" s="1"/>
  <c r="AZ193"/>
  <c r="BA193" s="1"/>
  <c r="AZ183"/>
  <c r="BA183" s="1"/>
  <c r="AZ182"/>
  <c r="BA182" s="1"/>
  <c r="AZ175"/>
  <c r="BA175" s="1"/>
  <c r="AZ181"/>
  <c r="BA181" s="1"/>
  <c r="AZ191"/>
  <c r="BA191" s="1"/>
  <c r="O268" i="50"/>
  <c r="O270" s="1"/>
  <c r="O269"/>
  <c r="AZ167" i="53"/>
  <c r="AX179" s="1"/>
  <c r="F196" s="1"/>
  <c r="BA179"/>
  <c r="AX180" s="1"/>
  <c r="G196" s="1"/>
  <c r="BL187" i="91"/>
  <c r="BM187" s="1"/>
  <c r="BL180"/>
  <c r="BM180" s="1"/>
  <c r="BL184"/>
  <c r="BM184" s="1"/>
  <c r="BL186"/>
  <c r="BM186" s="1"/>
  <c r="BL183"/>
  <c r="BM183" s="1"/>
  <c r="BL185"/>
  <c r="BM185" s="1"/>
  <c r="BL188"/>
  <c r="BL181"/>
  <c r="BM181" s="1"/>
  <c r="BL182"/>
  <c r="BM182" s="1"/>
  <c r="BL179"/>
  <c r="D234" i="90"/>
  <c r="O233"/>
  <c r="P233" s="1"/>
  <c r="E233"/>
  <c r="AZ234" i="82"/>
  <c r="BA234" s="1"/>
  <c r="AZ228"/>
  <c r="BA228" s="1"/>
  <c r="AZ229"/>
  <c r="BA229" s="1"/>
  <c r="AZ230"/>
  <c r="BA230" s="1"/>
  <c r="AZ227"/>
  <c r="BA227" s="1"/>
  <c r="AZ226"/>
  <c r="BA226" s="1"/>
  <c r="AZ225"/>
  <c r="AZ231"/>
  <c r="BA231" s="1"/>
  <c r="AZ232"/>
  <c r="BA232" s="1"/>
  <c r="AZ233"/>
  <c r="BA233" s="1"/>
  <c r="E20" i="81"/>
  <c r="K184"/>
  <c r="J184"/>
  <c r="CL227" i="80"/>
  <c r="CL233"/>
  <c r="F248"/>
  <c r="CL232"/>
  <c r="CL231"/>
  <c r="CL228"/>
  <c r="CL230"/>
  <c r="CL226"/>
  <c r="CL229"/>
  <c r="CU218"/>
  <c r="CL225"/>
  <c r="CL234"/>
  <c r="A95" i="75"/>
  <c r="A140"/>
  <c r="BZ172" i="53"/>
  <c r="BQ182"/>
  <c r="E199"/>
  <c r="BQ181"/>
  <c r="BQ188"/>
  <c r="BQ184"/>
  <c r="BQ186"/>
  <c r="BQ187"/>
  <c r="BQ185"/>
  <c r="BQ183"/>
  <c r="BQ180"/>
  <c r="BQ179"/>
  <c r="P276" i="57"/>
  <c r="P280"/>
  <c r="Q280" s="1"/>
  <c r="P277"/>
  <c r="Q277" s="1"/>
  <c r="P279"/>
  <c r="Q279" s="1"/>
  <c r="P278"/>
  <c r="Q278" s="1"/>
  <c r="AZ225" i="40"/>
  <c r="BA225" s="1"/>
  <c r="AZ228"/>
  <c r="BA228" s="1"/>
  <c r="AZ230"/>
  <c r="BA230" s="1"/>
  <c r="AZ240"/>
  <c r="BA240" s="1"/>
  <c r="AZ222"/>
  <c r="AZ237"/>
  <c r="BA237" s="1"/>
  <c r="AZ229"/>
  <c r="BA229" s="1"/>
  <c r="AZ223"/>
  <c r="BA223" s="1"/>
  <c r="AZ242"/>
  <c r="BA242" s="1"/>
  <c r="AZ231"/>
  <c r="BA231" s="1"/>
  <c r="AZ232"/>
  <c r="BA232" s="1"/>
  <c r="AZ226"/>
  <c r="BA226" s="1"/>
  <c r="AZ239"/>
  <c r="BA239" s="1"/>
  <c r="AZ241"/>
  <c r="BA241" s="1"/>
  <c r="AZ238"/>
  <c r="BA238" s="1"/>
  <c r="AZ227"/>
  <c r="BA227" s="1"/>
  <c r="AZ224"/>
  <c r="BA224" s="1"/>
  <c r="AZ235"/>
  <c r="BA235" s="1"/>
  <c r="AZ236"/>
  <c r="BA236" s="1"/>
  <c r="AZ233"/>
  <c r="BA233" s="1"/>
  <c r="AZ234"/>
  <c r="BA234" s="1"/>
  <c r="G275" i="57"/>
  <c r="G52" s="1"/>
  <c r="G274"/>
  <c r="G51" s="1"/>
  <c r="BB267" i="64"/>
  <c r="BB269" s="1"/>
  <c r="BB268"/>
  <c r="CL179" i="84"/>
  <c r="CL187"/>
  <c r="E202"/>
  <c r="CL186"/>
  <c r="CL185"/>
  <c r="CL183"/>
  <c r="CL182"/>
  <c r="CL184"/>
  <c r="CU172"/>
  <c r="CL181"/>
  <c r="CL180"/>
  <c r="CL188"/>
  <c r="BD174" i="92"/>
  <c r="BC177" s="1"/>
  <c r="BD173"/>
  <c r="BC176" s="1"/>
  <c r="E291"/>
  <c r="AZ271"/>
  <c r="AZ279"/>
  <c r="AZ276"/>
  <c r="AZ272"/>
  <c r="CB234" i="79"/>
  <c r="CC234" s="1"/>
  <c r="CB231"/>
  <c r="CB233"/>
  <c r="CC233" s="1"/>
  <c r="CB232"/>
  <c r="CC232" s="1"/>
  <c r="BJ219" i="64"/>
  <c r="BJ220"/>
  <c r="BJ221" s="1"/>
  <c r="BE231"/>
  <c r="BF231" s="1"/>
  <c r="BE225"/>
  <c r="BE233"/>
  <c r="BF233" s="1"/>
  <c r="BE227"/>
  <c r="BF227" s="1"/>
  <c r="BE226"/>
  <c r="BF226" s="1"/>
  <c r="BE228"/>
  <c r="BF228" s="1"/>
  <c r="BE229"/>
  <c r="BF229" s="1"/>
  <c r="BE234"/>
  <c r="BF234" s="1"/>
  <c r="BE232"/>
  <c r="BF232" s="1"/>
  <c r="BE230"/>
  <c r="BF230" s="1"/>
  <c r="BC233" i="57"/>
  <c r="BC234"/>
  <c r="BL218"/>
  <c r="BC230"/>
  <c r="F243"/>
  <c r="BC232"/>
  <c r="BC231"/>
  <c r="BK173" i="64"/>
  <c r="BJ176" s="1"/>
  <c r="BK174"/>
  <c r="BJ177" s="1"/>
  <c r="BN179" i="74"/>
  <c r="BN183"/>
  <c r="BO183" s="1"/>
  <c r="BN184"/>
  <c r="BO184" s="1"/>
  <c r="BN188"/>
  <c r="BO188" s="1"/>
  <c r="BN187"/>
  <c r="BO187" s="1"/>
  <c r="BN186"/>
  <c r="BO186" s="1"/>
  <c r="BN180"/>
  <c r="BO180" s="1"/>
  <c r="BN185"/>
  <c r="BO185" s="1"/>
  <c r="BN181"/>
  <c r="BO181" s="1"/>
  <c r="BN182"/>
  <c r="BO182" s="1"/>
  <c r="AB278" i="56"/>
  <c r="AC278" s="1"/>
  <c r="AB271"/>
  <c r="AB280"/>
  <c r="AC280" s="1"/>
  <c r="AB276"/>
  <c r="AC276" s="1"/>
  <c r="AB272"/>
  <c r="AC272" s="1"/>
  <c r="AB277"/>
  <c r="AC277" s="1"/>
  <c r="AB274"/>
  <c r="AC274" s="1"/>
  <c r="AB279"/>
  <c r="AC279" s="1"/>
  <c r="AB275"/>
  <c r="AC275" s="1"/>
  <c r="AB273"/>
  <c r="AC273" s="1"/>
  <c r="AA312" i="50"/>
  <c r="AA315" s="1"/>
  <c r="AA313"/>
  <c r="AA316" s="1"/>
  <c r="AM310"/>
  <c r="AE309"/>
  <c r="AE318"/>
  <c r="AE308"/>
  <c r="AE315"/>
  <c r="AE325"/>
  <c r="AE323"/>
  <c r="AE322"/>
  <c r="AE321"/>
  <c r="AE320"/>
  <c r="AE317"/>
  <c r="AE324"/>
  <c r="AE319"/>
  <c r="AE307"/>
  <c r="AE316"/>
  <c r="E333"/>
  <c r="AE314"/>
  <c r="AE312"/>
  <c r="AE310"/>
  <c r="AE313"/>
  <c r="AE311"/>
  <c r="AE306"/>
  <c r="BJ218" i="94"/>
  <c r="F244"/>
  <c r="BA228"/>
  <c r="BA226"/>
  <c r="BA225"/>
  <c r="BC219" s="1"/>
  <c r="BA230"/>
  <c r="BA231"/>
  <c r="BA227"/>
  <c r="BA232"/>
  <c r="BA229"/>
  <c r="Q317" i="56"/>
  <c r="O318" s="1"/>
  <c r="G329" s="1"/>
  <c r="P305"/>
  <c r="O317" s="1"/>
  <c r="F329" s="1"/>
  <c r="P322" i="40"/>
  <c r="Q322" s="1"/>
  <c r="P328"/>
  <c r="Q328" s="1"/>
  <c r="P335"/>
  <c r="Q335" s="1"/>
  <c r="P334"/>
  <c r="Q334" s="1"/>
  <c r="P333"/>
  <c r="Q333" s="1"/>
  <c r="P331"/>
  <c r="Q331" s="1"/>
  <c r="P318"/>
  <c r="P325"/>
  <c r="Q325" s="1"/>
  <c r="P319"/>
  <c r="Q319" s="1"/>
  <c r="P327"/>
  <c r="Q327" s="1"/>
  <c r="P336"/>
  <c r="Q336" s="1"/>
  <c r="P329"/>
  <c r="Q329" s="1"/>
  <c r="P321"/>
  <c r="Q321" s="1"/>
  <c r="P338"/>
  <c r="Q338" s="1"/>
  <c r="P330"/>
  <c r="Q330" s="1"/>
  <c r="P320"/>
  <c r="Q320" s="1"/>
  <c r="P337"/>
  <c r="Q337" s="1"/>
  <c r="P332"/>
  <c r="Q332" s="1"/>
  <c r="P323"/>
  <c r="Q323" s="1"/>
  <c r="P326"/>
  <c r="Q326" s="1"/>
  <c r="P324"/>
  <c r="Q324" s="1"/>
  <c r="H228" i="50"/>
  <c r="F51" s="1"/>
  <c r="K322" i="54"/>
  <c r="I305"/>
  <c r="G317" s="1"/>
  <c r="H48" s="1"/>
  <c r="H20"/>
  <c r="J322"/>
  <c r="K326"/>
  <c r="H24"/>
  <c r="J326"/>
  <c r="H225"/>
  <c r="F49" s="1"/>
  <c r="H226"/>
  <c r="F50" s="1"/>
  <c r="AS221" i="40"/>
  <c r="AQ232" s="1"/>
  <c r="G249" s="1"/>
  <c r="AT222"/>
  <c r="AQ233" s="1"/>
  <c r="H249" s="1"/>
  <c r="AY174" i="56"/>
  <c r="AX177" s="1"/>
  <c r="AY173"/>
  <c r="AX176" s="1"/>
  <c r="A107" i="53"/>
  <c r="A152"/>
  <c r="P326"/>
  <c r="Q326" s="1"/>
  <c r="P319"/>
  <c r="Q319" s="1"/>
  <c r="P324"/>
  <c r="Q324" s="1"/>
  <c r="P318"/>
  <c r="Q318" s="1"/>
  <c r="P323"/>
  <c r="Q323" s="1"/>
  <c r="P317"/>
  <c r="P321"/>
  <c r="Q321" s="1"/>
  <c r="P320"/>
  <c r="Q320" s="1"/>
  <c r="P322"/>
  <c r="Q322" s="1"/>
  <c r="P325"/>
  <c r="Q325" s="1"/>
  <c r="BJ187" i="54"/>
  <c r="BJ188"/>
  <c r="E198"/>
  <c r="BJ184"/>
  <c r="BS172"/>
  <c r="BJ186"/>
  <c r="BJ185"/>
  <c r="AS231" i="53"/>
  <c r="AT231" s="1"/>
  <c r="AS229"/>
  <c r="AT229" s="1"/>
  <c r="AS233"/>
  <c r="AT233" s="1"/>
  <c r="AS228"/>
  <c r="AT228" s="1"/>
  <c r="AS232"/>
  <c r="AT232" s="1"/>
  <c r="AS230"/>
  <c r="AT230" s="1"/>
  <c r="AS225"/>
  <c r="AS227"/>
  <c r="AT227" s="1"/>
  <c r="AS226"/>
  <c r="AT226" s="1"/>
  <c r="AS234"/>
  <c r="AT234" s="1"/>
  <c r="K325" i="57"/>
  <c r="J325"/>
  <c r="H23"/>
  <c r="V317" i="53"/>
  <c r="V319"/>
  <c r="W319" s="1"/>
  <c r="V322"/>
  <c r="W322" s="1"/>
  <c r="V326"/>
  <c r="W326" s="1"/>
  <c r="V325"/>
  <c r="W325" s="1"/>
  <c r="V324"/>
  <c r="W324" s="1"/>
  <c r="V323"/>
  <c r="W323" s="1"/>
  <c r="V320"/>
  <c r="W320" s="1"/>
  <c r="V321"/>
  <c r="W321" s="1"/>
  <c r="V318"/>
  <c r="W318" s="1"/>
  <c r="BV225" i="76"/>
  <c r="BS225" s="1"/>
  <c r="BU213"/>
  <c r="BS224" s="1"/>
  <c r="AE323" i="54"/>
  <c r="AE325"/>
  <c r="E332"/>
  <c r="AE322"/>
  <c r="AM309"/>
  <c r="AE326"/>
  <c r="AE324"/>
  <c r="AZ180" i="78"/>
  <c r="BA180" s="1"/>
  <c r="AZ188"/>
  <c r="BA188" s="1"/>
  <c r="AZ181"/>
  <c r="BA181" s="1"/>
  <c r="AZ186"/>
  <c r="BA186" s="1"/>
  <c r="AZ184"/>
  <c r="BA184" s="1"/>
  <c r="AZ187"/>
  <c r="BA187" s="1"/>
  <c r="AZ183"/>
  <c r="BA183" s="1"/>
  <c r="AZ179"/>
  <c r="AZ185"/>
  <c r="BA185" s="1"/>
  <c r="AZ182"/>
  <c r="BA182" s="1"/>
  <c r="BX231" i="74"/>
  <c r="BX226"/>
  <c r="BX229"/>
  <c r="F246"/>
  <c r="BX225"/>
  <c r="BX227"/>
  <c r="BX233"/>
  <c r="CG218"/>
  <c r="BX228"/>
  <c r="BX230"/>
  <c r="BX232"/>
  <c r="BX234"/>
  <c r="AG268" i="56"/>
  <c r="AG267"/>
  <c r="AG269" s="1"/>
  <c r="E200" i="75"/>
  <c r="BX179"/>
  <c r="CG172"/>
  <c r="BX182"/>
  <c r="BX183"/>
  <c r="BX181"/>
  <c r="BX187"/>
  <c r="BX186"/>
  <c r="BX180"/>
  <c r="BX184"/>
  <c r="BX185"/>
  <c r="BX188"/>
  <c r="BN188" i="79"/>
  <c r="BO188" s="1"/>
  <c r="BN185"/>
  <c r="BN187"/>
  <c r="BO187" s="1"/>
  <c r="BN186"/>
  <c r="BO186" s="1"/>
  <c r="AS228" i="75"/>
  <c r="AT228" s="1"/>
  <c r="AS226"/>
  <c r="AT226" s="1"/>
  <c r="AS231"/>
  <c r="AT231" s="1"/>
  <c r="AS234"/>
  <c r="AT234" s="1"/>
  <c r="AS233"/>
  <c r="AT233" s="1"/>
  <c r="AS230"/>
  <c r="AT230" s="1"/>
  <c r="AS225"/>
  <c r="AS227"/>
  <c r="AT227" s="1"/>
  <c r="AS229"/>
  <c r="AT229" s="1"/>
  <c r="AS232"/>
  <c r="AT232" s="1"/>
  <c r="V305" i="56"/>
  <c r="U317" s="1"/>
  <c r="F330" s="1"/>
  <c r="W317"/>
  <c r="U318" s="1"/>
  <c r="G330" s="1"/>
  <c r="K319" i="53"/>
  <c r="J319"/>
  <c r="H17"/>
  <c r="H21"/>
  <c r="J323"/>
  <c r="K323"/>
  <c r="J325"/>
  <c r="H23"/>
  <c r="K325"/>
  <c r="K321"/>
  <c r="H19"/>
  <c r="J321"/>
  <c r="A95" i="82"/>
  <c r="A140"/>
  <c r="P326" i="54"/>
  <c r="Q326" s="1"/>
  <c r="P325"/>
  <c r="Q325" s="1"/>
  <c r="P324"/>
  <c r="Q324" s="1"/>
  <c r="P323"/>
  <c r="Q323" s="1"/>
  <c r="P322"/>
  <c r="M279" i="91"/>
  <c r="N279" s="1"/>
  <c r="D280"/>
  <c r="CE187" i="83"/>
  <c r="CE180"/>
  <c r="CI181"/>
  <c r="CJ181" s="1"/>
  <c r="CI180"/>
  <c r="CJ180" s="1"/>
  <c r="CI187"/>
  <c r="CJ187" s="1"/>
  <c r="CE184"/>
  <c r="CE186"/>
  <c r="CI182"/>
  <c r="CJ182" s="1"/>
  <c r="CI179"/>
  <c r="CI184"/>
  <c r="CJ184" s="1"/>
  <c r="CE188"/>
  <c r="CE182"/>
  <c r="CE183"/>
  <c r="CN172"/>
  <c r="CE181"/>
  <c r="CI188"/>
  <c r="CJ188" s="1"/>
  <c r="CI186"/>
  <c r="CJ186" s="1"/>
  <c r="CE185"/>
  <c r="CE179"/>
  <c r="CI183"/>
  <c r="CJ183" s="1"/>
  <c r="CI185"/>
  <c r="CJ185" s="1"/>
  <c r="AM263" i="57"/>
  <c r="AE280"/>
  <c r="AE278"/>
  <c r="AE277"/>
  <c r="AE279"/>
  <c r="AE276"/>
  <c r="E286"/>
  <c r="H21" i="40"/>
  <c r="K335"/>
  <c r="J335"/>
  <c r="H22"/>
  <c r="K336"/>
  <c r="J336"/>
  <c r="H7"/>
  <c r="J321"/>
  <c r="K321"/>
  <c r="H24"/>
  <c r="J338"/>
  <c r="K338"/>
  <c r="AY174" i="77"/>
  <c r="AX177" s="1"/>
  <c r="AY173"/>
  <c r="AX176" s="1"/>
  <c r="BL172"/>
  <c r="E197"/>
  <c r="BC185"/>
  <c r="BC187"/>
  <c r="BC184"/>
  <c r="BC183"/>
  <c r="BC186"/>
  <c r="BC182"/>
  <c r="BC179"/>
  <c r="BC188"/>
  <c r="BC181"/>
  <c r="BC180"/>
  <c r="D325" i="90"/>
  <c r="M324"/>
  <c r="N324" s="1"/>
  <c r="G273" i="53"/>
  <c r="G50" s="1"/>
  <c r="G272"/>
  <c r="G49" s="1"/>
  <c r="AG311" i="56"/>
  <c r="AG314" s="1"/>
  <c r="AG312"/>
  <c r="AG315" s="1"/>
  <c r="AK320"/>
  <c r="E333"/>
  <c r="AK321"/>
  <c r="AK323"/>
  <c r="AK326"/>
  <c r="AK317"/>
  <c r="AS309"/>
  <c r="AK319"/>
  <c r="AK322"/>
  <c r="AK324"/>
  <c r="AK325"/>
  <c r="AK318"/>
  <c r="G23" i="50"/>
  <c r="I23" s="1"/>
  <c r="J279"/>
  <c r="K279"/>
  <c r="G20"/>
  <c r="I20" s="1"/>
  <c r="J276"/>
  <c r="K276"/>
  <c r="G15"/>
  <c r="I15" s="1"/>
  <c r="J271"/>
  <c r="K271"/>
  <c r="G13"/>
  <c r="I13" s="1"/>
  <c r="J269"/>
  <c r="K269"/>
  <c r="G4"/>
  <c r="I4" s="1"/>
  <c r="J260"/>
  <c r="K260"/>
  <c r="AW278" i="64"/>
  <c r="AX278" s="1"/>
  <c r="AW271"/>
  <c r="AW274"/>
  <c r="AX274" s="1"/>
  <c r="AW277"/>
  <c r="AX277" s="1"/>
  <c r="AW276"/>
  <c r="AX276" s="1"/>
  <c r="AW280"/>
  <c r="AX280" s="1"/>
  <c r="AW273"/>
  <c r="AX273" s="1"/>
  <c r="AW272"/>
  <c r="AX272" s="1"/>
  <c r="AW275"/>
  <c r="AX275" s="1"/>
  <c r="AW279"/>
  <c r="AX279" s="1"/>
  <c r="F246" i="56"/>
  <c r="BX226"/>
  <c r="BX229"/>
  <c r="CG218"/>
  <c r="BX232"/>
  <c r="BX227"/>
  <c r="BX233"/>
  <c r="BX230"/>
  <c r="BX234"/>
  <c r="BX228"/>
  <c r="BX225"/>
  <c r="BX231"/>
  <c r="BN232"/>
  <c r="BO232" s="1"/>
  <c r="BN228"/>
  <c r="BO228" s="1"/>
  <c r="BN225"/>
  <c r="BN227"/>
  <c r="BO227" s="1"/>
  <c r="BN230"/>
  <c r="BO230" s="1"/>
  <c r="BN226"/>
  <c r="BO226" s="1"/>
  <c r="BN234"/>
  <c r="BO234" s="1"/>
  <c r="BN231"/>
  <c r="BO231" s="1"/>
  <c r="BN233"/>
  <c r="BO233" s="1"/>
  <c r="BN229"/>
  <c r="BO229" s="1"/>
  <c r="E197" i="76"/>
  <c r="BC182"/>
  <c r="BC180"/>
  <c r="BC187"/>
  <c r="BC186"/>
  <c r="BL172"/>
  <c r="BC185"/>
  <c r="BC184"/>
  <c r="BC181"/>
  <c r="BC183"/>
  <c r="BC188"/>
  <c r="AY174"/>
  <c r="AX177" s="1"/>
  <c r="AY173"/>
  <c r="AX176" s="1"/>
  <c r="AA264" i="50"/>
  <c r="S264"/>
  <c r="S278"/>
  <c r="S267"/>
  <c r="S268"/>
  <c r="E285"/>
  <c r="S261"/>
  <c r="S276"/>
  <c r="S275"/>
  <c r="S269"/>
  <c r="S266"/>
  <c r="S274"/>
  <c r="S270"/>
  <c r="S271"/>
  <c r="S279"/>
  <c r="S265"/>
  <c r="S277"/>
  <c r="S272"/>
  <c r="S260"/>
  <c r="S263"/>
  <c r="S273"/>
  <c r="S262"/>
  <c r="AX167" i="64"/>
  <c r="AV179" s="1"/>
  <c r="F197" s="1"/>
  <c r="AY179"/>
  <c r="AV180" s="1"/>
  <c r="G197" s="1"/>
  <c r="BE187" i="91"/>
  <c r="BF187" s="1"/>
  <c r="BE185"/>
  <c r="BF185" s="1"/>
  <c r="BE188"/>
  <c r="BE182"/>
  <c r="BF182" s="1"/>
  <c r="BE184"/>
  <c r="BF184" s="1"/>
  <c r="BE183"/>
  <c r="BF183" s="1"/>
  <c r="BE180"/>
  <c r="BF180" s="1"/>
  <c r="BE181"/>
  <c r="BF181" s="1"/>
  <c r="BE179"/>
  <c r="BE186"/>
  <c r="BF186" s="1"/>
  <c r="G321" i="56"/>
  <c r="H52" s="1"/>
  <c r="G320"/>
  <c r="H51" s="1"/>
  <c r="E337" i="91"/>
  <c r="AA312" i="57"/>
  <c r="AA315" s="1"/>
  <c r="AA311"/>
  <c r="AA314" s="1"/>
  <c r="BF174" i="78"/>
  <c r="BE177" s="1"/>
  <c r="BF173"/>
  <c r="BE176" s="1"/>
  <c r="BS172"/>
  <c r="E198"/>
  <c r="BJ179"/>
  <c r="BJ184"/>
  <c r="BJ185"/>
  <c r="BJ186"/>
  <c r="BJ187"/>
  <c r="BJ183"/>
  <c r="BJ188"/>
  <c r="BJ180"/>
  <c r="BJ182"/>
  <c r="BJ181"/>
  <c r="BE220" i="82"/>
  <c r="BE221" s="1"/>
  <c r="BE219"/>
  <c r="J187" i="81"/>
  <c r="E23"/>
  <c r="K187"/>
  <c r="BT173" i="79"/>
  <c r="BS176" s="1"/>
  <c r="BT174"/>
  <c r="BS177" s="1"/>
  <c r="BG186" i="53"/>
  <c r="BH186" s="1"/>
  <c r="BG185"/>
  <c r="BH185" s="1"/>
  <c r="BG182"/>
  <c r="BH182" s="1"/>
  <c r="BG188"/>
  <c r="BH188" s="1"/>
  <c r="BG187"/>
  <c r="BH187" s="1"/>
  <c r="BG184"/>
  <c r="BH184" s="1"/>
  <c r="BG183"/>
  <c r="BH183" s="1"/>
  <c r="BG180"/>
  <c r="BH180" s="1"/>
  <c r="BG181"/>
  <c r="BH181" s="1"/>
  <c r="BG179"/>
  <c r="A97" i="64"/>
  <c r="A142"/>
  <c r="BV179" i="81"/>
  <c r="BS180" s="1"/>
  <c r="G199" s="1"/>
  <c r="BU167"/>
  <c r="BS179" s="1"/>
  <c r="F199" s="1"/>
  <c r="G272" i="57"/>
  <c r="G49" s="1"/>
  <c r="G273"/>
  <c r="G50" s="1"/>
  <c r="AX219" i="83"/>
  <c r="AX220"/>
  <c r="AX221" s="1"/>
  <c r="BL218"/>
  <c r="F243"/>
  <c r="BC233"/>
  <c r="BC229"/>
  <c r="BC230"/>
  <c r="BC231"/>
  <c r="BC232"/>
  <c r="BC228"/>
  <c r="BC225"/>
  <c r="BC226"/>
  <c r="BC227"/>
  <c r="BC234"/>
  <c r="E199" i="92"/>
  <c r="BQ172"/>
  <c r="BH186"/>
  <c r="BH179"/>
  <c r="BH182"/>
  <c r="BH184"/>
  <c r="BH183"/>
  <c r="BH180"/>
  <c r="BH185"/>
  <c r="BH187"/>
  <c r="AA278" i="40"/>
  <c r="AA277"/>
  <c r="AA279" s="1"/>
  <c r="AE279" i="54"/>
  <c r="AE276"/>
  <c r="AE278"/>
  <c r="E286"/>
  <c r="AE277"/>
  <c r="AE280"/>
  <c r="AM263"/>
  <c r="A87" i="40"/>
  <c r="A134"/>
  <c r="AX213" i="64"/>
  <c r="AV224" s="1"/>
  <c r="G243" s="1"/>
  <c r="AY225"/>
  <c r="AV225" s="1"/>
  <c r="H243" s="1"/>
  <c r="BO232"/>
  <c r="BO226"/>
  <c r="BO231"/>
  <c r="F246"/>
  <c r="BO228"/>
  <c r="BX218"/>
  <c r="BO234"/>
  <c r="BO229"/>
  <c r="BO227"/>
  <c r="BO230"/>
  <c r="BO225"/>
  <c r="BO233"/>
  <c r="V322" i="57"/>
  <c r="V324"/>
  <c r="W324" s="1"/>
  <c r="V326"/>
  <c r="W326" s="1"/>
  <c r="V323"/>
  <c r="W323" s="1"/>
  <c r="V325"/>
  <c r="W325" s="1"/>
  <c r="BC341" i="40"/>
  <c r="BI292"/>
  <c r="BI341" s="1"/>
  <c r="AN305" i="76"/>
  <c r="AM317" s="1"/>
  <c r="F333" s="1"/>
  <c r="AO318"/>
  <c r="AM318" s="1"/>
  <c r="G333" s="1"/>
  <c r="H226" i="50"/>
  <c r="F49" s="1"/>
  <c r="BK173" i="94"/>
  <c r="BJ176" s="1"/>
  <c r="W271" i="56"/>
  <c r="U272" s="1"/>
  <c r="G284" s="1"/>
  <c r="V259"/>
  <c r="U271" s="1"/>
  <c r="F284" s="1"/>
  <c r="CB186" i="84"/>
  <c r="CC186" s="1"/>
  <c r="CB183"/>
  <c r="CC183" s="1"/>
  <c r="CB185"/>
  <c r="CC185" s="1"/>
  <c r="CB181"/>
  <c r="CC181" s="1"/>
  <c r="CB188"/>
  <c r="CC188" s="1"/>
  <c r="CB180"/>
  <c r="CC180" s="1"/>
  <c r="CB179"/>
  <c r="CB187"/>
  <c r="CC187" s="1"/>
  <c r="CB184"/>
  <c r="CC184" s="1"/>
  <c r="CB182"/>
  <c r="CC182" s="1"/>
  <c r="BC326" i="76"/>
  <c r="BC318"/>
  <c r="BK309"/>
  <c r="BC323"/>
  <c r="E336"/>
  <c r="BC325"/>
  <c r="BC322"/>
  <c r="BC321"/>
  <c r="BC320"/>
  <c r="BC324"/>
  <c r="BC319"/>
  <c r="A243" i="53"/>
  <c r="A289" s="1"/>
  <c r="A335" s="1"/>
  <c r="A197"/>
  <c r="CG219" i="86"/>
  <c r="CG220"/>
  <c r="CG221" s="1"/>
  <c r="D234" i="92"/>
  <c r="O233"/>
  <c r="P233" s="1"/>
  <c r="E233"/>
  <c r="P259" i="56"/>
  <c r="O271" s="1"/>
  <c r="F283" s="1"/>
  <c r="Q271"/>
  <c r="O272" s="1"/>
  <c r="G283" s="1"/>
  <c r="E337" i="90"/>
  <c r="AZ324"/>
  <c r="AZ318"/>
  <c r="AZ322"/>
  <c r="AZ325"/>
  <c r="AZ321"/>
  <c r="BF173" i="54"/>
  <c r="BE176" s="1"/>
  <c r="BF174"/>
  <c r="BE177" s="1"/>
  <c r="C105" i="57"/>
  <c r="I104"/>
  <c r="C32" s="1"/>
  <c r="B104"/>
  <c r="BC231" i="53"/>
  <c r="F243"/>
  <c r="BC234"/>
  <c r="BC228"/>
  <c r="BC230"/>
  <c r="BC232"/>
  <c r="BL218"/>
  <c r="BC227"/>
  <c r="BC229"/>
  <c r="BC233"/>
  <c r="BC226"/>
  <c r="BC225"/>
  <c r="V184" i="91"/>
  <c r="W184" s="1"/>
  <c r="V181"/>
  <c r="W181" s="1"/>
  <c r="V182"/>
  <c r="W182" s="1"/>
  <c r="V187"/>
  <c r="W187" s="1"/>
  <c r="V188"/>
  <c r="V186"/>
  <c r="W186" s="1"/>
  <c r="V183"/>
  <c r="W183" s="1"/>
  <c r="V185"/>
  <c r="W185" s="1"/>
  <c r="V180"/>
  <c r="W180" s="1"/>
  <c r="V179"/>
  <c r="H22" i="57"/>
  <c r="J324"/>
  <c r="K324"/>
  <c r="CU218" i="79"/>
  <c r="CL232"/>
  <c r="CL231"/>
  <c r="CL233"/>
  <c r="F248"/>
  <c r="CL234"/>
  <c r="B338" i="50"/>
  <c r="B341"/>
  <c r="B342"/>
  <c r="B332"/>
  <c r="B333"/>
  <c r="I321"/>
  <c r="I331"/>
  <c r="H29" s="1"/>
  <c r="B347"/>
  <c r="I313"/>
  <c r="I308"/>
  <c r="I327"/>
  <c r="H25" s="1"/>
  <c r="I306"/>
  <c r="I344"/>
  <c r="H42" s="1"/>
  <c r="I343"/>
  <c r="H41" s="1"/>
  <c r="I328"/>
  <c r="H26" s="1"/>
  <c r="B340"/>
  <c r="B337"/>
  <c r="B329"/>
  <c r="I347"/>
  <c r="H45" s="1"/>
  <c r="B330"/>
  <c r="I316"/>
  <c r="I311"/>
  <c r="I320"/>
  <c r="I324"/>
  <c r="I329"/>
  <c r="H27" s="1"/>
  <c r="I341"/>
  <c r="H39" s="1"/>
  <c r="I342"/>
  <c r="H40" s="1"/>
  <c r="I339"/>
  <c r="H37" s="1"/>
  <c r="B331"/>
  <c r="I333"/>
  <c r="H31" s="1"/>
  <c r="I335"/>
  <c r="H33" s="1"/>
  <c r="I307"/>
  <c r="B346"/>
  <c r="I312"/>
  <c r="B344"/>
  <c r="I325"/>
  <c r="B328"/>
  <c r="B348"/>
  <c r="B345"/>
  <c r="I332"/>
  <c r="H30" s="1"/>
  <c r="I315"/>
  <c r="I314"/>
  <c r="I337"/>
  <c r="H35" s="1"/>
  <c r="B336"/>
  <c r="I334"/>
  <c r="H32" s="1"/>
  <c r="I330"/>
  <c r="H28" s="1"/>
  <c r="I317"/>
  <c r="I309"/>
  <c r="B335"/>
  <c r="I318"/>
  <c r="B339"/>
  <c r="I326"/>
  <c r="B334"/>
  <c r="B327"/>
  <c r="B343"/>
  <c r="I310"/>
  <c r="I319"/>
  <c r="I323"/>
  <c r="I336"/>
  <c r="H34" s="1"/>
  <c r="I345"/>
  <c r="H43" s="1"/>
  <c r="I338"/>
  <c r="H36" s="1"/>
  <c r="I346"/>
  <c r="H44" s="1"/>
  <c r="I322"/>
  <c r="I340"/>
  <c r="H38" s="1"/>
  <c r="I348"/>
  <c r="H46" s="1"/>
  <c r="A232" i="92"/>
  <c r="A278" s="1"/>
  <c r="A324" s="1"/>
  <c r="A186"/>
  <c r="BE188" i="64"/>
  <c r="BF188" s="1"/>
  <c r="BE185"/>
  <c r="BF185" s="1"/>
  <c r="BE180"/>
  <c r="BF180" s="1"/>
  <c r="BE181"/>
  <c r="BF181" s="1"/>
  <c r="BE183"/>
  <c r="BF183" s="1"/>
  <c r="BE182"/>
  <c r="BF182" s="1"/>
  <c r="BE187"/>
  <c r="BF187" s="1"/>
  <c r="BE184"/>
  <c r="BF184" s="1"/>
  <c r="BE186"/>
  <c r="BF186" s="1"/>
  <c r="BE179"/>
  <c r="AK280" i="56"/>
  <c r="AK275"/>
  <c r="AK278"/>
  <c r="AK276"/>
  <c r="AK271"/>
  <c r="AK277"/>
  <c r="AK273"/>
  <c r="AK272"/>
  <c r="AK274"/>
  <c r="E287"/>
  <c r="AS263"/>
  <c r="AK279"/>
  <c r="K320" i="53"/>
  <c r="H18"/>
  <c r="J320"/>
  <c r="A231" i="82"/>
  <c r="A277" s="1"/>
  <c r="A323" s="1"/>
  <c r="A185"/>
  <c r="AZ229" i="77"/>
  <c r="BA229" s="1"/>
  <c r="AZ232"/>
  <c r="BA232" s="1"/>
  <c r="AZ231"/>
  <c r="BA231" s="1"/>
  <c r="AZ228"/>
  <c r="BA228" s="1"/>
  <c r="AZ226"/>
  <c r="BA226" s="1"/>
  <c r="AZ230"/>
  <c r="BA230" s="1"/>
  <c r="AZ233"/>
  <c r="BA233" s="1"/>
  <c r="AZ225"/>
  <c r="AZ227"/>
  <c r="BA227" s="1"/>
  <c r="AZ234"/>
  <c r="BA234" s="1"/>
  <c r="AT322" i="76"/>
  <c r="AU322" s="1"/>
  <c r="AT326"/>
  <c r="AU326" s="1"/>
  <c r="AT324"/>
  <c r="AU324" s="1"/>
  <c r="AT319"/>
  <c r="AU319" s="1"/>
  <c r="AT318"/>
  <c r="AT323"/>
  <c r="AU323" s="1"/>
  <c r="AT320"/>
  <c r="AU320" s="1"/>
  <c r="AT321"/>
  <c r="AU321" s="1"/>
  <c r="AT325"/>
  <c r="AU325" s="1"/>
  <c r="V283" i="40"/>
  <c r="W283" s="1"/>
  <c r="V289"/>
  <c r="W289" s="1"/>
  <c r="V286"/>
  <c r="W286" s="1"/>
  <c r="V280"/>
  <c r="W280" s="1"/>
  <c r="V285"/>
  <c r="W285" s="1"/>
  <c r="V279"/>
  <c r="W279" s="1"/>
  <c r="V287"/>
  <c r="W287" s="1"/>
  <c r="V276"/>
  <c r="W276" s="1"/>
  <c r="V273"/>
  <c r="W273" s="1"/>
  <c r="V270"/>
  <c r="V272"/>
  <c r="W272" s="1"/>
  <c r="V275"/>
  <c r="W275" s="1"/>
  <c r="V277"/>
  <c r="W277" s="1"/>
  <c r="V288"/>
  <c r="W288" s="1"/>
  <c r="V274"/>
  <c r="W274" s="1"/>
  <c r="V271"/>
  <c r="W271" s="1"/>
  <c r="V282"/>
  <c r="W282" s="1"/>
  <c r="V278"/>
  <c r="W278" s="1"/>
  <c r="V284"/>
  <c r="W284" s="1"/>
  <c r="V290"/>
  <c r="W290" s="1"/>
  <c r="V281"/>
  <c r="W281" s="1"/>
  <c r="BD174" i="90"/>
  <c r="BC177" s="1"/>
  <c r="BD173"/>
  <c r="BC176" s="1"/>
  <c r="BX172" i="94"/>
  <c r="E200"/>
  <c r="BO182"/>
  <c r="BO183"/>
  <c r="BO181"/>
  <c r="BO184"/>
  <c r="BO179"/>
  <c r="BO185"/>
  <c r="BO186"/>
  <c r="BO180"/>
  <c r="B107" i="83"/>
  <c r="I107"/>
  <c r="C35" s="1"/>
  <c r="C108"/>
  <c r="H11" i="40"/>
  <c r="K325"/>
  <c r="J325"/>
  <c r="H19"/>
  <c r="J333"/>
  <c r="K333"/>
  <c r="J320"/>
  <c r="K320"/>
  <c r="H6"/>
  <c r="H14"/>
  <c r="J328"/>
  <c r="K328"/>
  <c r="H13"/>
  <c r="K327"/>
  <c r="J327"/>
  <c r="H16"/>
  <c r="J330"/>
  <c r="K330"/>
  <c r="BH179" i="74"/>
  <c r="BE180" s="1"/>
  <c r="G197" s="1"/>
  <c r="BG167"/>
  <c r="BE179" s="1"/>
  <c r="F197" s="1"/>
  <c r="M280" i="94"/>
  <c r="D28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G273" i="54"/>
  <c r="G50" s="1"/>
  <c r="G272"/>
  <c r="G49" s="1"/>
  <c r="K263" i="50"/>
  <c r="J263"/>
  <c r="G7"/>
  <c r="I7" s="1"/>
  <c r="G18"/>
  <c r="I18" s="1"/>
  <c r="J274"/>
  <c r="K274"/>
  <c r="I259"/>
  <c r="G272" s="1"/>
  <c r="G48" s="1"/>
  <c r="G5"/>
  <c r="I5" s="1"/>
  <c r="J261"/>
  <c r="K261"/>
  <c r="AL167" i="81"/>
  <c r="AJ179" s="1"/>
  <c r="F194" s="1"/>
  <c r="AM179"/>
  <c r="AJ180" s="1"/>
  <c r="G194" s="1"/>
  <c r="AX220" i="75"/>
  <c r="AX221" s="1"/>
  <c r="AX219"/>
  <c r="AL167" i="56"/>
  <c r="AJ179" s="1"/>
  <c r="F194" s="1"/>
  <c r="AM179"/>
  <c r="AJ180" s="1"/>
  <c r="G194" s="1"/>
  <c r="AE333" i="40"/>
  <c r="AE318"/>
  <c r="AE332"/>
  <c r="AE327"/>
  <c r="AE320"/>
  <c r="AE330"/>
  <c r="AE335"/>
  <c r="AE322"/>
  <c r="AE321"/>
  <c r="AE328"/>
  <c r="AE325"/>
  <c r="AE326"/>
  <c r="AE336"/>
  <c r="AE331"/>
  <c r="AE329"/>
  <c r="E344"/>
  <c r="AE324"/>
  <c r="AE323"/>
  <c r="AE334"/>
  <c r="AM321"/>
  <c r="AE319"/>
  <c r="AE337"/>
  <c r="AE338"/>
  <c r="AV219" i="94"/>
  <c r="AV220"/>
  <c r="AV221" s="1"/>
  <c r="AA268" i="53"/>
  <c r="AA267"/>
  <c r="AA269" s="1"/>
  <c r="AS167" i="78"/>
  <c r="AQ179" s="1"/>
  <c r="F195" s="1"/>
  <c r="AT179"/>
  <c r="AQ180" s="1"/>
  <c r="G195" s="1"/>
  <c r="AW329" i="86"/>
  <c r="BC282"/>
  <c r="P279" i="54"/>
  <c r="Q279" s="1"/>
  <c r="P278"/>
  <c r="Q278" s="1"/>
  <c r="P280"/>
  <c r="Q280" s="1"/>
  <c r="P276"/>
  <c r="P277"/>
  <c r="Q277" s="1"/>
  <c r="C117" i="79"/>
  <c r="I116"/>
  <c r="C44" s="1"/>
  <c r="B116"/>
  <c r="V279" i="57"/>
  <c r="W279" s="1"/>
  <c r="V276"/>
  <c r="V277"/>
  <c r="W277" s="1"/>
  <c r="V278"/>
  <c r="W278" s="1"/>
  <c r="V280"/>
  <c r="W280" s="1"/>
  <c r="G318" i="56"/>
  <c r="H49" s="1"/>
  <c r="G319"/>
  <c r="H50" s="1"/>
  <c r="AS234" i="57"/>
  <c r="AT234" s="1"/>
  <c r="AS230"/>
  <c r="AS233"/>
  <c r="AT233" s="1"/>
  <c r="AS231"/>
  <c r="AT231" s="1"/>
  <c r="AS232"/>
  <c r="AT232" s="1"/>
  <c r="CE186" i="86"/>
  <c r="CE179"/>
  <c r="CE182"/>
  <c r="CE183"/>
  <c r="E201"/>
  <c r="CE181"/>
  <c r="CE180"/>
  <c r="CE187"/>
  <c r="CN172"/>
  <c r="CE184"/>
  <c r="CE185"/>
  <c r="CE188"/>
  <c r="BS218" i="82"/>
  <c r="BJ227"/>
  <c r="F244"/>
  <c r="BJ230"/>
  <c r="BJ231"/>
  <c r="BJ232"/>
  <c r="BJ233"/>
  <c r="BJ229"/>
  <c r="BJ228"/>
  <c r="BJ234"/>
  <c r="BJ225"/>
  <c r="BJ226"/>
  <c r="E16" i="81"/>
  <c r="J180"/>
  <c r="K180"/>
  <c r="E15"/>
  <c r="J179"/>
  <c r="K179"/>
  <c r="I167"/>
  <c r="G179" s="1"/>
  <c r="E48" s="1"/>
  <c r="K186"/>
  <c r="J186"/>
  <c r="E22"/>
  <c r="BM174" i="53"/>
  <c r="BL177" s="1"/>
  <c r="BM173"/>
  <c r="BL176" s="1"/>
  <c r="A187" i="64"/>
  <c r="A233"/>
  <c r="A279" s="1"/>
  <c r="A325" s="1"/>
  <c r="D327" i="92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M326"/>
  <c r="AM230" i="57"/>
  <c r="AJ225" s="1"/>
  <c r="H240" s="1"/>
  <c r="AL213"/>
  <c r="AJ224" s="1"/>
  <c r="G240" s="1"/>
  <c r="BO179" i="86"/>
  <c r="BL180" s="1"/>
  <c r="G198" s="1"/>
  <c r="BN167"/>
  <c r="BL179" s="1"/>
  <c r="F198" s="1"/>
  <c r="A146" i="57"/>
  <c r="A101"/>
  <c r="AE275" i="40"/>
  <c r="AE283"/>
  <c r="AE290"/>
  <c r="AE279"/>
  <c r="AE272"/>
  <c r="E296"/>
  <c r="AE276"/>
  <c r="AE277"/>
  <c r="AE285"/>
  <c r="AE287"/>
  <c r="AM273"/>
  <c r="AE289"/>
  <c r="AE271"/>
  <c r="AE273"/>
  <c r="AE278"/>
  <c r="AE270"/>
  <c r="AE280"/>
  <c r="AE281"/>
  <c r="AE284"/>
  <c r="AE288"/>
  <c r="AE282"/>
  <c r="AE286"/>
  <c r="AE274"/>
  <c r="O312" i="50"/>
  <c r="O315" s="1"/>
  <c r="O313"/>
  <c r="O316" s="1"/>
  <c r="AS167" i="54"/>
  <c r="AQ179" s="1"/>
  <c r="F195" s="1"/>
  <c r="AT184"/>
  <c r="AQ180" s="1"/>
  <c r="G195" s="1"/>
  <c r="AL213" i="53"/>
  <c r="AJ224" s="1"/>
  <c r="G240" s="1"/>
  <c r="AM225"/>
  <c r="AJ225" s="1"/>
  <c r="H240" s="1"/>
  <c r="AX181" i="91"/>
  <c r="AY181" s="1"/>
  <c r="AX187"/>
  <c r="AY187" s="1"/>
  <c r="AX179"/>
  <c r="AX185"/>
  <c r="AY185" s="1"/>
  <c r="AX183"/>
  <c r="AY183" s="1"/>
  <c r="AX186"/>
  <c r="AY186" s="1"/>
  <c r="AX182"/>
  <c r="AY182" s="1"/>
  <c r="AX184"/>
  <c r="AY184" s="1"/>
  <c r="AX180"/>
  <c r="AY180" s="1"/>
  <c r="AX188"/>
  <c r="AA268" i="54"/>
  <c r="AA267"/>
  <c r="AA269" s="1"/>
  <c r="A229" i="40"/>
  <c r="A277" s="1"/>
  <c r="A325" s="1"/>
  <c r="A181"/>
  <c r="E200" i="64"/>
  <c r="BO183"/>
  <c r="BO184"/>
  <c r="BO185"/>
  <c r="BO180"/>
  <c r="BX172"/>
  <c r="BO188"/>
  <c r="BO186"/>
  <c r="BO182"/>
  <c r="BO187"/>
  <c r="BO181"/>
  <c r="BO179"/>
  <c r="BN230" i="74"/>
  <c r="BO230" s="1"/>
  <c r="BN234"/>
  <c r="BO234" s="1"/>
  <c r="BN226"/>
  <c r="BO226" s="1"/>
  <c r="BN229"/>
  <c r="BO229" s="1"/>
  <c r="BN228"/>
  <c r="BO228" s="1"/>
  <c r="BN227"/>
  <c r="BO227" s="1"/>
  <c r="BN231"/>
  <c r="BO231" s="1"/>
  <c r="BN233"/>
  <c r="BO233" s="1"/>
  <c r="BN232"/>
  <c r="BO232" s="1"/>
  <c r="BN225"/>
  <c r="AV268" i="91"/>
  <c r="G282" i="40"/>
  <c r="G51" s="1"/>
  <c r="AA267" i="78"/>
  <c r="AA269" s="1"/>
  <c r="AA268"/>
  <c r="G273" i="82"/>
  <c r="G50" s="1"/>
  <c r="G272"/>
  <c r="G49" s="1"/>
  <c r="V279" i="79"/>
  <c r="W279" s="1"/>
  <c r="V280"/>
  <c r="W280" s="1"/>
  <c r="V277"/>
  <c r="V278"/>
  <c r="W278" s="1"/>
  <c r="V276" i="77"/>
  <c r="W276" s="1"/>
  <c r="V280"/>
  <c r="W280" s="1"/>
  <c r="V277"/>
  <c r="W277" s="1"/>
  <c r="V272"/>
  <c r="W272" s="1"/>
  <c r="V278"/>
  <c r="W278" s="1"/>
  <c r="V273"/>
  <c r="W273" s="1"/>
  <c r="V274"/>
  <c r="W274" s="1"/>
  <c r="V271"/>
  <c r="V279"/>
  <c r="W279" s="1"/>
  <c r="V275"/>
  <c r="W275" s="1"/>
  <c r="G274" i="82"/>
  <c r="G51" s="1"/>
  <c r="G275"/>
  <c r="G52" s="1"/>
  <c r="AQ305" i="64"/>
  <c r="AP317" s="1"/>
  <c r="F335" s="1"/>
  <c r="AR317"/>
  <c r="AP318" s="1"/>
  <c r="G335" s="1"/>
  <c r="V321" i="74"/>
  <c r="W321" s="1"/>
  <c r="V320"/>
  <c r="W320" s="1"/>
  <c r="V317"/>
  <c r="V318"/>
  <c r="W318" s="1"/>
  <c r="V322"/>
  <c r="W322" s="1"/>
  <c r="V325"/>
  <c r="W325" s="1"/>
  <c r="V326"/>
  <c r="W326" s="1"/>
  <c r="V324"/>
  <c r="W324" s="1"/>
  <c r="V323"/>
  <c r="W323" s="1"/>
  <c r="V319"/>
  <c r="W319" s="1"/>
  <c r="AA312" i="75"/>
  <c r="AA315" s="1"/>
  <c r="AA311"/>
  <c r="AA314" s="1"/>
  <c r="AA312" i="80"/>
  <c r="AA315" s="1"/>
  <c r="AA311"/>
  <c r="AA314" s="1"/>
  <c r="G272" i="79"/>
  <c r="G49" s="1"/>
  <c r="G273"/>
  <c r="G50" s="1"/>
  <c r="H20" i="80"/>
  <c r="K322"/>
  <c r="J322"/>
  <c r="H22"/>
  <c r="K324"/>
  <c r="J324"/>
  <c r="K325"/>
  <c r="H23"/>
  <c r="J325"/>
  <c r="AK305" i="64"/>
  <c r="AJ317" s="1"/>
  <c r="F334" s="1"/>
  <c r="AL317"/>
  <c r="AJ318" s="1"/>
  <c r="G334" s="1"/>
  <c r="AA267" i="74"/>
  <c r="AA269" s="1"/>
  <c r="AA268"/>
  <c r="AM309" i="79"/>
  <c r="AE324"/>
  <c r="E332"/>
  <c r="AE323"/>
  <c r="AE326"/>
  <c r="AE325"/>
  <c r="J325" i="86"/>
  <c r="K325"/>
  <c r="H23"/>
  <c r="K323"/>
  <c r="H21"/>
  <c r="J323"/>
  <c r="J325" i="74"/>
  <c r="K325"/>
  <c r="H23"/>
  <c r="K319"/>
  <c r="H17"/>
  <c r="J319"/>
  <c r="V320" i="80"/>
  <c r="W320" s="1"/>
  <c r="V318"/>
  <c r="W318" s="1"/>
  <c r="V326"/>
  <c r="W326" s="1"/>
  <c r="V321"/>
  <c r="W321" s="1"/>
  <c r="V323"/>
  <c r="W323" s="1"/>
  <c r="V324"/>
  <c r="W324" s="1"/>
  <c r="V317"/>
  <c r="V319"/>
  <c r="W319" s="1"/>
  <c r="V325"/>
  <c r="W325" s="1"/>
  <c r="V322"/>
  <c r="W322" s="1"/>
  <c r="G275"/>
  <c r="G52" s="1"/>
  <c r="G274"/>
  <c r="G51" s="1"/>
  <c r="AE271" i="75"/>
  <c r="AE277"/>
  <c r="AE274"/>
  <c r="AE280"/>
  <c r="AE272"/>
  <c r="AE279"/>
  <c r="AE275"/>
  <c r="AM263"/>
  <c r="AE278"/>
  <c r="AE276"/>
  <c r="AE273"/>
  <c r="E286"/>
  <c r="H19" i="82"/>
  <c r="J321"/>
  <c r="K321"/>
  <c r="H23"/>
  <c r="K325"/>
  <c r="J325"/>
  <c r="J319"/>
  <c r="K319"/>
  <c r="H17"/>
  <c r="K323"/>
  <c r="H21"/>
  <c r="J323"/>
  <c r="AE279"/>
  <c r="E286"/>
  <c r="AE276"/>
  <c r="AE278"/>
  <c r="AM263"/>
  <c r="AE271"/>
  <c r="AE272"/>
  <c r="AE280"/>
  <c r="AE277"/>
  <c r="AE274"/>
  <c r="AE273"/>
  <c r="AE275"/>
  <c r="H23" i="64"/>
  <c r="K325"/>
  <c r="J325"/>
  <c r="I305"/>
  <c r="G317" s="1"/>
  <c r="H48" s="1"/>
  <c r="H15"/>
  <c r="K317"/>
  <c r="J317"/>
  <c r="H20"/>
  <c r="K322"/>
  <c r="J322"/>
  <c r="P319" i="77"/>
  <c r="Q319" s="1"/>
  <c r="P325"/>
  <c r="Q325" s="1"/>
  <c r="P323"/>
  <c r="Q323" s="1"/>
  <c r="P317"/>
  <c r="P318"/>
  <c r="Q318" s="1"/>
  <c r="P326"/>
  <c r="Q326" s="1"/>
  <c r="P320"/>
  <c r="Q320" s="1"/>
  <c r="P322"/>
  <c r="Q322" s="1"/>
  <c r="P324"/>
  <c r="Q324" s="1"/>
  <c r="P321"/>
  <c r="Q321" s="1"/>
  <c r="H22" i="75"/>
  <c r="K324"/>
  <c r="J324"/>
  <c r="J317"/>
  <c r="H15"/>
  <c r="K317"/>
  <c r="I305"/>
  <c r="G317" s="1"/>
  <c r="H48" s="1"/>
  <c r="P272"/>
  <c r="Q272" s="1"/>
  <c r="P276"/>
  <c r="Q276" s="1"/>
  <c r="P277"/>
  <c r="Q277" s="1"/>
  <c r="P279"/>
  <c r="Q279" s="1"/>
  <c r="P271"/>
  <c r="P278"/>
  <c r="Q278" s="1"/>
  <c r="P280"/>
  <c r="Q280" s="1"/>
  <c r="P274"/>
  <c r="Q274" s="1"/>
  <c r="P275"/>
  <c r="Q275" s="1"/>
  <c r="P273"/>
  <c r="Q273" s="1"/>
  <c r="H24" i="78"/>
  <c r="K326"/>
  <c r="J326"/>
  <c r="H17"/>
  <c r="K319"/>
  <c r="J319"/>
  <c r="H24" i="79"/>
  <c r="I24" s="1"/>
  <c r="B12" i="68" s="1"/>
  <c r="B43" s="1"/>
  <c r="B38" s="1"/>
  <c r="J326" i="79"/>
  <c r="K326"/>
  <c r="H22"/>
  <c r="I22" s="1"/>
  <c r="K324"/>
  <c r="J324"/>
  <c r="G273" i="74"/>
  <c r="G50" s="1"/>
  <c r="G272"/>
  <c r="G49" s="1"/>
  <c r="AA267" i="80"/>
  <c r="AA269" s="1"/>
  <c r="AA268"/>
  <c r="V275" i="82"/>
  <c r="W275" s="1"/>
  <c r="V277"/>
  <c r="W277" s="1"/>
  <c r="V273"/>
  <c r="W273" s="1"/>
  <c r="V274"/>
  <c r="W274" s="1"/>
  <c r="V280"/>
  <c r="W280" s="1"/>
  <c r="V272"/>
  <c r="W272" s="1"/>
  <c r="V276"/>
  <c r="W276" s="1"/>
  <c r="V278"/>
  <c r="W278" s="1"/>
  <c r="V279"/>
  <c r="W279" s="1"/>
  <c r="V271"/>
  <c r="K320" i="77"/>
  <c r="J320"/>
  <c r="H18"/>
  <c r="H17"/>
  <c r="K319"/>
  <c r="J319"/>
  <c r="AE321" i="82"/>
  <c r="AE326"/>
  <c r="AE318"/>
  <c r="AE324"/>
  <c r="AE319"/>
  <c r="AE322"/>
  <c r="AE317"/>
  <c r="AE320"/>
  <c r="AM309"/>
  <c r="AE325"/>
  <c r="E332"/>
  <c r="AE323"/>
  <c r="V323" i="86"/>
  <c r="W323" s="1"/>
  <c r="V324"/>
  <c r="W324" s="1"/>
  <c r="V318"/>
  <c r="W318" s="1"/>
  <c r="V325"/>
  <c r="W325" s="1"/>
  <c r="V321"/>
  <c r="W321" s="1"/>
  <c r="V320"/>
  <c r="W320" s="1"/>
  <c r="V319"/>
  <c r="W319" s="1"/>
  <c r="V326"/>
  <c r="W326" s="1"/>
  <c r="V322"/>
  <c r="W322" s="1"/>
  <c r="V317"/>
  <c r="AE321" i="75"/>
  <c r="AE323"/>
  <c r="AE320"/>
  <c r="E332"/>
  <c r="AE319"/>
  <c r="AE326"/>
  <c r="AE318"/>
  <c r="AE322"/>
  <c r="AE324"/>
  <c r="AE317"/>
  <c r="AE325"/>
  <c r="AM309"/>
  <c r="G274" i="64"/>
  <c r="G51" s="1"/>
  <c r="G275"/>
  <c r="G52" s="1"/>
  <c r="G275" i="75"/>
  <c r="G52" s="1"/>
  <c r="G274"/>
  <c r="G51" s="1"/>
  <c r="V276" i="74"/>
  <c r="W276" s="1"/>
  <c r="V280"/>
  <c r="W280" s="1"/>
  <c r="V279"/>
  <c r="W279" s="1"/>
  <c r="V277"/>
  <c r="W277" s="1"/>
  <c r="V271"/>
  <c r="V274"/>
  <c r="W274" s="1"/>
  <c r="V272"/>
  <c r="W272" s="1"/>
  <c r="V278"/>
  <c r="W278" s="1"/>
  <c r="V273"/>
  <c r="W273" s="1"/>
  <c r="V275"/>
  <c r="W275" s="1"/>
  <c r="P277" i="86"/>
  <c r="Q277" s="1"/>
  <c r="P275"/>
  <c r="Q275" s="1"/>
  <c r="P278"/>
  <c r="Q278" s="1"/>
  <c r="P271"/>
  <c r="P274"/>
  <c r="Q274" s="1"/>
  <c r="P280"/>
  <c r="Q280" s="1"/>
  <c r="P273"/>
  <c r="Q273" s="1"/>
  <c r="P276"/>
  <c r="Q276" s="1"/>
  <c r="P279"/>
  <c r="Q279" s="1"/>
  <c r="P272"/>
  <c r="Q272" s="1"/>
  <c r="AE320"/>
  <c r="AE317"/>
  <c r="E332"/>
  <c r="AE323"/>
  <c r="AE325"/>
  <c r="AE318"/>
  <c r="AE322"/>
  <c r="AE324"/>
  <c r="AE321"/>
  <c r="AM309"/>
  <c r="AE319"/>
  <c r="AE326"/>
  <c r="K321" i="80"/>
  <c r="J321"/>
  <c r="H19"/>
  <c r="AA267" i="77"/>
  <c r="AA269" s="1"/>
  <c r="AA268"/>
  <c r="P323" i="82"/>
  <c r="Q323" s="1"/>
  <c r="P322"/>
  <c r="Q322" s="1"/>
  <c r="P319"/>
  <c r="Q319" s="1"/>
  <c r="P317"/>
  <c r="P324"/>
  <c r="Q324" s="1"/>
  <c r="P318"/>
  <c r="Q318" s="1"/>
  <c r="P321"/>
  <c r="Q321" s="1"/>
  <c r="P326"/>
  <c r="Q326" s="1"/>
  <c r="P325"/>
  <c r="Q325" s="1"/>
  <c r="P320"/>
  <c r="Q320" s="1"/>
  <c r="V320" i="77"/>
  <c r="W320" s="1"/>
  <c r="V323"/>
  <c r="W323" s="1"/>
  <c r="V326"/>
  <c r="W326" s="1"/>
  <c r="V324"/>
  <c r="W324" s="1"/>
  <c r="V325"/>
  <c r="W325" s="1"/>
  <c r="V319"/>
  <c r="W319" s="1"/>
  <c r="V322"/>
  <c r="W322" s="1"/>
  <c r="V318"/>
  <c r="W318" s="1"/>
  <c r="V317"/>
  <c r="V321"/>
  <c r="W321" s="1"/>
  <c r="V274" i="80"/>
  <c r="W274" s="1"/>
  <c r="V276"/>
  <c r="W276" s="1"/>
  <c r="V272"/>
  <c r="W272" s="1"/>
  <c r="V277"/>
  <c r="W277" s="1"/>
  <c r="V278"/>
  <c r="W278" s="1"/>
  <c r="V275"/>
  <c r="W275" s="1"/>
  <c r="V279"/>
  <c r="W279" s="1"/>
  <c r="V273"/>
  <c r="W273" s="1"/>
  <c r="V271"/>
  <c r="V280"/>
  <c r="W280" s="1"/>
  <c r="AE278" i="74"/>
  <c r="AE279"/>
  <c r="AE272"/>
  <c r="AE275"/>
  <c r="AE280"/>
  <c r="AE271"/>
  <c r="E286"/>
  <c r="AE274"/>
  <c r="AE273"/>
  <c r="AE277"/>
  <c r="AM263"/>
  <c r="AE276"/>
  <c r="K322" i="86"/>
  <c r="H20"/>
  <c r="J322"/>
  <c r="H17"/>
  <c r="J319"/>
  <c r="K319"/>
  <c r="H24"/>
  <c r="K326"/>
  <c r="J326"/>
  <c r="J317"/>
  <c r="I305"/>
  <c r="G317" s="1"/>
  <c r="H48" s="1"/>
  <c r="H15"/>
  <c r="K317"/>
  <c r="H20" i="74"/>
  <c r="K322"/>
  <c r="J322"/>
  <c r="AE305" i="64"/>
  <c r="AD317" s="1"/>
  <c r="F333" s="1"/>
  <c r="AF317"/>
  <c r="AD318" s="1"/>
  <c r="G333" s="1"/>
  <c r="P320" i="80"/>
  <c r="Q320" s="1"/>
  <c r="P325"/>
  <c r="Q325" s="1"/>
  <c r="P319"/>
  <c r="Q319" s="1"/>
  <c r="P326"/>
  <c r="Q326" s="1"/>
  <c r="P322"/>
  <c r="Q322" s="1"/>
  <c r="P317"/>
  <c r="P321"/>
  <c r="Q321" s="1"/>
  <c r="P324"/>
  <c r="Q324" s="1"/>
  <c r="P323"/>
  <c r="Q323" s="1"/>
  <c r="P318"/>
  <c r="Q318" s="1"/>
  <c r="AA267" i="75"/>
  <c r="AA269" s="1"/>
  <c r="AA268"/>
  <c r="I305" i="82"/>
  <c r="G317" s="1"/>
  <c r="H48" s="1"/>
  <c r="H15"/>
  <c r="K317"/>
  <c r="J317"/>
  <c r="K326"/>
  <c r="J326"/>
  <c r="H24"/>
  <c r="K324"/>
  <c r="H22"/>
  <c r="J324"/>
  <c r="P277" i="74"/>
  <c r="Q277" s="1"/>
  <c r="P273"/>
  <c r="Q273" s="1"/>
  <c r="P271"/>
  <c r="P276"/>
  <c r="Q276" s="1"/>
  <c r="P275"/>
  <c r="Q275" s="1"/>
  <c r="P274"/>
  <c r="Q274" s="1"/>
  <c r="P278"/>
  <c r="Q278" s="1"/>
  <c r="P272"/>
  <c r="Q272" s="1"/>
  <c r="P280"/>
  <c r="Q280" s="1"/>
  <c r="P279"/>
  <c r="Q279" s="1"/>
  <c r="H22" i="64"/>
  <c r="J324"/>
  <c r="K324"/>
  <c r="H16"/>
  <c r="J318"/>
  <c r="K318"/>
  <c r="J318" i="75"/>
  <c r="H16"/>
  <c r="K318"/>
  <c r="H17"/>
  <c r="J319"/>
  <c r="K319"/>
  <c r="H24"/>
  <c r="K326"/>
  <c r="J326"/>
  <c r="H21"/>
  <c r="K323"/>
  <c r="J323"/>
  <c r="J320"/>
  <c r="K320"/>
  <c r="H18"/>
  <c r="K321" i="78"/>
  <c r="H19"/>
  <c r="J321"/>
  <c r="K323"/>
  <c r="H21"/>
  <c r="J323"/>
  <c r="AA311" i="74"/>
  <c r="AA314" s="1"/>
  <c r="AA312"/>
  <c r="AA315" s="1"/>
  <c r="AE317"/>
  <c r="AE318"/>
  <c r="AE323"/>
  <c r="AM309"/>
  <c r="AE325"/>
  <c r="AE324"/>
  <c r="AE319"/>
  <c r="AE321"/>
  <c r="AE322"/>
  <c r="AE326"/>
  <c r="E332"/>
  <c r="AE320"/>
  <c r="BC305" i="64"/>
  <c r="BB317" s="1"/>
  <c r="F337" s="1"/>
  <c r="BD317"/>
  <c r="BB318" s="1"/>
  <c r="G337" s="1"/>
  <c r="G273" i="86"/>
  <c r="G50" s="1"/>
  <c r="G272"/>
  <c r="G49" s="1"/>
  <c r="H24" i="77"/>
  <c r="K326"/>
  <c r="J326"/>
  <c r="H15"/>
  <c r="K317"/>
  <c r="I305"/>
  <c r="G317" s="1"/>
  <c r="H48" s="1"/>
  <c r="J317"/>
  <c r="K325"/>
  <c r="H23"/>
  <c r="J325"/>
  <c r="P320" i="75"/>
  <c r="Q320" s="1"/>
  <c r="P321"/>
  <c r="Q321" s="1"/>
  <c r="P318"/>
  <c r="Q318" s="1"/>
  <c r="P323"/>
  <c r="Q323" s="1"/>
  <c r="P324"/>
  <c r="Q324" s="1"/>
  <c r="P317"/>
  <c r="P322"/>
  <c r="Q322" s="1"/>
  <c r="P325"/>
  <c r="Q325" s="1"/>
  <c r="P326"/>
  <c r="Q326" s="1"/>
  <c r="P319"/>
  <c r="Q319" s="1"/>
  <c r="AE277" i="78"/>
  <c r="E286"/>
  <c r="AE280"/>
  <c r="AE272"/>
  <c r="AE278"/>
  <c r="AM263"/>
  <c r="AE276"/>
  <c r="AE273"/>
  <c r="AE274"/>
  <c r="AE271"/>
  <c r="AE279"/>
  <c r="AE275"/>
  <c r="G272" i="64"/>
  <c r="G49" s="1"/>
  <c r="G273"/>
  <c r="G50" s="1"/>
  <c r="Y305"/>
  <c r="X317" s="1"/>
  <c r="F332" s="1"/>
  <c r="Z317"/>
  <c r="X318" s="1"/>
  <c r="G332" s="1"/>
  <c r="V318" i="82"/>
  <c r="W318" s="1"/>
  <c r="V323"/>
  <c r="W323" s="1"/>
  <c r="V322"/>
  <c r="W322" s="1"/>
  <c r="V321"/>
  <c r="W321" s="1"/>
  <c r="V320"/>
  <c r="W320" s="1"/>
  <c r="V324"/>
  <c r="W324" s="1"/>
  <c r="V319"/>
  <c r="W319" s="1"/>
  <c r="V325"/>
  <c r="W325" s="1"/>
  <c r="V317"/>
  <c r="V326"/>
  <c r="W326" s="1"/>
  <c r="G275" i="79"/>
  <c r="G52" s="1"/>
  <c r="G274"/>
  <c r="G51" s="1"/>
  <c r="P280"/>
  <c r="Q280" s="1"/>
  <c r="P279"/>
  <c r="Q279" s="1"/>
  <c r="P277"/>
  <c r="P278"/>
  <c r="Q278" s="1"/>
  <c r="H24" i="80"/>
  <c r="J326"/>
  <c r="K326"/>
  <c r="H17"/>
  <c r="K319"/>
  <c r="J319"/>
  <c r="H16"/>
  <c r="K318"/>
  <c r="J318"/>
  <c r="AA312" i="77"/>
  <c r="AA315" s="1"/>
  <c r="AA311"/>
  <c r="AA314" s="1"/>
  <c r="V318" i="75"/>
  <c r="W318" s="1"/>
  <c r="V321"/>
  <c r="W321" s="1"/>
  <c r="V326"/>
  <c r="W326" s="1"/>
  <c r="V322"/>
  <c r="W322" s="1"/>
  <c r="V323"/>
  <c r="W323" s="1"/>
  <c r="V319"/>
  <c r="W319" s="1"/>
  <c r="V317"/>
  <c r="V324"/>
  <c r="W324" s="1"/>
  <c r="V325"/>
  <c r="W325" s="1"/>
  <c r="V320"/>
  <c r="W320" s="1"/>
  <c r="P322" i="86"/>
  <c r="Q322" s="1"/>
  <c r="P323"/>
  <c r="Q323" s="1"/>
  <c r="P325"/>
  <c r="Q325" s="1"/>
  <c r="P326"/>
  <c r="Q326" s="1"/>
  <c r="P318"/>
  <c r="Q318" s="1"/>
  <c r="P319"/>
  <c r="Q319" s="1"/>
  <c r="P317"/>
  <c r="P320"/>
  <c r="Q320" s="1"/>
  <c r="P321"/>
  <c r="Q321" s="1"/>
  <c r="P324"/>
  <c r="Q324" s="1"/>
  <c r="K318"/>
  <c r="H16"/>
  <c r="J318"/>
  <c r="J321"/>
  <c r="K321"/>
  <c r="H19"/>
  <c r="J318" i="74"/>
  <c r="K318"/>
  <c r="H16"/>
  <c r="H24"/>
  <c r="K326"/>
  <c r="J326"/>
  <c r="H22"/>
  <c r="K324"/>
  <c r="J324"/>
  <c r="I305"/>
  <c r="G317" s="1"/>
  <c r="H48" s="1"/>
  <c r="H15"/>
  <c r="J317"/>
  <c r="K317"/>
  <c r="H16" i="82"/>
  <c r="J318"/>
  <c r="K318"/>
  <c r="K322"/>
  <c r="H20"/>
  <c r="J322"/>
  <c r="AA267" i="86"/>
  <c r="AA269" s="1"/>
  <c r="AA268"/>
  <c r="AE280"/>
  <c r="AE275"/>
  <c r="AE277"/>
  <c r="AM263"/>
  <c r="E286"/>
  <c r="AE274"/>
  <c r="AE278"/>
  <c r="AE276"/>
  <c r="AE273"/>
  <c r="AE279"/>
  <c r="AE271"/>
  <c r="AE272"/>
  <c r="AW305" i="64"/>
  <c r="AV317" s="1"/>
  <c r="F336" s="1"/>
  <c r="AX317"/>
  <c r="AV318" s="1"/>
  <c r="G336" s="1"/>
  <c r="V323" i="79"/>
  <c r="V326"/>
  <c r="W326" s="1"/>
  <c r="V324"/>
  <c r="W324" s="1"/>
  <c r="V325"/>
  <c r="W325" s="1"/>
  <c r="H17" i="64"/>
  <c r="K319"/>
  <c r="J319"/>
  <c r="K320"/>
  <c r="H18"/>
  <c r="J320"/>
  <c r="K326"/>
  <c r="H24"/>
  <c r="J326"/>
  <c r="K322" i="75"/>
  <c r="J322"/>
  <c r="H20"/>
  <c r="H19"/>
  <c r="J321"/>
  <c r="K321"/>
  <c r="J325"/>
  <c r="K325"/>
  <c r="H23"/>
  <c r="AA267" i="79"/>
  <c r="AA269" s="1"/>
  <c r="AA268"/>
  <c r="J318" i="78"/>
  <c r="H16"/>
  <c r="K318"/>
  <c r="H15"/>
  <c r="K317"/>
  <c r="I305"/>
  <c r="G317" s="1"/>
  <c r="H48" s="1"/>
  <c r="J317"/>
  <c r="H22"/>
  <c r="J324"/>
  <c r="K324"/>
  <c r="H18"/>
  <c r="J320"/>
  <c r="K320"/>
  <c r="V272"/>
  <c r="W272" s="1"/>
  <c r="V280"/>
  <c r="W280" s="1"/>
  <c r="V279"/>
  <c r="W279" s="1"/>
  <c r="V273"/>
  <c r="W273" s="1"/>
  <c r="V276"/>
  <c r="W276" s="1"/>
  <c r="V278"/>
  <c r="W278" s="1"/>
  <c r="V277"/>
  <c r="W277" s="1"/>
  <c r="V275"/>
  <c r="W275" s="1"/>
  <c r="V271"/>
  <c r="V274"/>
  <c r="W274" s="1"/>
  <c r="I305" i="79"/>
  <c r="G317" s="1"/>
  <c r="H48" s="1"/>
  <c r="J323"/>
  <c r="H21"/>
  <c r="I21" s="1"/>
  <c r="K323"/>
  <c r="P279" i="82"/>
  <c r="Q279" s="1"/>
  <c r="P280"/>
  <c r="Q280" s="1"/>
  <c r="P278"/>
  <c r="Q278" s="1"/>
  <c r="P277"/>
  <c r="Q277" s="1"/>
  <c r="P274"/>
  <c r="Q274" s="1"/>
  <c r="P272"/>
  <c r="Q272" s="1"/>
  <c r="P273"/>
  <c r="Q273" s="1"/>
  <c r="P271"/>
  <c r="P275"/>
  <c r="Q275" s="1"/>
  <c r="P276"/>
  <c r="Q276" s="1"/>
  <c r="G274" i="86"/>
  <c r="G51" s="1"/>
  <c r="G275"/>
  <c r="G52" s="1"/>
  <c r="AE280" i="80"/>
  <c r="AE273"/>
  <c r="AE271"/>
  <c r="AE279"/>
  <c r="AE274"/>
  <c r="AM263"/>
  <c r="AE278"/>
  <c r="E286"/>
  <c r="AE276"/>
  <c r="AE275"/>
  <c r="AE277"/>
  <c r="AE272"/>
  <c r="K321" i="77"/>
  <c r="J321"/>
  <c r="H19"/>
  <c r="H16"/>
  <c r="K318"/>
  <c r="J318"/>
  <c r="H21"/>
  <c r="K323"/>
  <c r="J323"/>
  <c r="AE319" i="78"/>
  <c r="AE324"/>
  <c r="AE322"/>
  <c r="AM309"/>
  <c r="AE326"/>
  <c r="E332"/>
  <c r="AE320"/>
  <c r="AE317"/>
  <c r="AE318"/>
  <c r="AE321"/>
  <c r="AE323"/>
  <c r="AE325"/>
  <c r="AA312"/>
  <c r="AA315" s="1"/>
  <c r="AA311"/>
  <c r="AA314" s="1"/>
  <c r="V271" i="86"/>
  <c r="V275"/>
  <c r="W275" s="1"/>
  <c r="V274"/>
  <c r="W274" s="1"/>
  <c r="V278"/>
  <c r="W278" s="1"/>
  <c r="V280"/>
  <c r="W280" s="1"/>
  <c r="V276"/>
  <c r="W276" s="1"/>
  <c r="V273"/>
  <c r="W273" s="1"/>
  <c r="V279"/>
  <c r="W279" s="1"/>
  <c r="V277"/>
  <c r="W277" s="1"/>
  <c r="V272"/>
  <c r="W272" s="1"/>
  <c r="P323" i="79"/>
  <c r="P324"/>
  <c r="Q324" s="1"/>
  <c r="P326"/>
  <c r="Q326" s="1"/>
  <c r="P325"/>
  <c r="Q325" s="1"/>
  <c r="P275" i="77"/>
  <c r="Q275" s="1"/>
  <c r="P277"/>
  <c r="Q277" s="1"/>
  <c r="P280"/>
  <c r="Q280" s="1"/>
  <c r="P273"/>
  <c r="Q273" s="1"/>
  <c r="P271"/>
  <c r="P274"/>
  <c r="Q274" s="1"/>
  <c r="P276"/>
  <c r="Q276" s="1"/>
  <c r="P272"/>
  <c r="Q272" s="1"/>
  <c r="P278"/>
  <c r="Q278" s="1"/>
  <c r="P279"/>
  <c r="Q279" s="1"/>
  <c r="G273" i="75"/>
  <c r="G50" s="1"/>
  <c r="G272"/>
  <c r="G49" s="1"/>
  <c r="V322" i="78"/>
  <c r="W322" s="1"/>
  <c r="V320"/>
  <c r="W320" s="1"/>
  <c r="V326"/>
  <c r="W326" s="1"/>
  <c r="V324"/>
  <c r="W324" s="1"/>
  <c r="V321"/>
  <c r="W321" s="1"/>
  <c r="V323"/>
  <c r="W323" s="1"/>
  <c r="V318"/>
  <c r="W318" s="1"/>
  <c r="V325"/>
  <c r="W325" s="1"/>
  <c r="V319"/>
  <c r="W319" s="1"/>
  <c r="V317"/>
  <c r="AE320" i="80"/>
  <c r="AM309"/>
  <c r="AE317"/>
  <c r="AE325"/>
  <c r="AE319"/>
  <c r="AE321"/>
  <c r="AE323"/>
  <c r="AE326"/>
  <c r="E332"/>
  <c r="AE322"/>
  <c r="AE324"/>
  <c r="AE318"/>
  <c r="AA312" i="86"/>
  <c r="AA315" s="1"/>
  <c r="AA311"/>
  <c r="AA314" s="1"/>
  <c r="K323" i="80"/>
  <c r="J323"/>
  <c r="H21"/>
  <c r="K320"/>
  <c r="J320"/>
  <c r="H18"/>
  <c r="J317"/>
  <c r="H15"/>
  <c r="K317"/>
  <c r="I305"/>
  <c r="G317" s="1"/>
  <c r="H48" s="1"/>
  <c r="AE276" i="77"/>
  <c r="AE275"/>
  <c r="E286"/>
  <c r="AM263"/>
  <c r="AE278"/>
  <c r="AE280"/>
  <c r="AE271"/>
  <c r="AE272"/>
  <c r="AE274"/>
  <c r="AE277"/>
  <c r="AE273"/>
  <c r="AE279"/>
  <c r="S305" i="64"/>
  <c r="R317" s="1"/>
  <c r="F331" s="1"/>
  <c r="T317"/>
  <c r="R318" s="1"/>
  <c r="G331" s="1"/>
  <c r="AM309" i="77"/>
  <c r="AE326"/>
  <c r="E332"/>
  <c r="AE320"/>
  <c r="AE317"/>
  <c r="AE318"/>
  <c r="AE323"/>
  <c r="AE325"/>
  <c r="AE321"/>
  <c r="AE322"/>
  <c r="AE324"/>
  <c r="AE319"/>
  <c r="AA311" i="79"/>
  <c r="AA314" s="1"/>
  <c r="AA312"/>
  <c r="AA315" s="1"/>
  <c r="J320" i="86"/>
  <c r="K320"/>
  <c r="H18"/>
  <c r="K324"/>
  <c r="J324"/>
  <c r="H22"/>
  <c r="J320" i="74"/>
  <c r="H18"/>
  <c r="K320"/>
  <c r="H19"/>
  <c r="J321"/>
  <c r="K321"/>
  <c r="K323"/>
  <c r="H21"/>
  <c r="J323"/>
  <c r="G273" i="80"/>
  <c r="G50" s="1"/>
  <c r="G272"/>
  <c r="G49" s="1"/>
  <c r="V275" i="75"/>
  <c r="W275" s="1"/>
  <c r="V273"/>
  <c r="W273" s="1"/>
  <c r="V272"/>
  <c r="W272" s="1"/>
  <c r="V278"/>
  <c r="W278" s="1"/>
  <c r="V271"/>
  <c r="V276"/>
  <c r="W276" s="1"/>
  <c r="V280"/>
  <c r="W280" s="1"/>
  <c r="V277"/>
  <c r="W277" s="1"/>
  <c r="V274"/>
  <c r="W274" s="1"/>
  <c r="V279"/>
  <c r="W279" s="1"/>
  <c r="H18" i="82"/>
  <c r="K320"/>
  <c r="J320"/>
  <c r="AA267"/>
  <c r="AA269" s="1"/>
  <c r="AA268"/>
  <c r="J321" i="64"/>
  <c r="H19"/>
  <c r="K321"/>
  <c r="K323"/>
  <c r="H21"/>
  <c r="J323"/>
  <c r="E286" i="79"/>
  <c r="AE277"/>
  <c r="AM263"/>
  <c r="AE279"/>
  <c r="AE278"/>
  <c r="AE280"/>
  <c r="J325" i="78"/>
  <c r="K325"/>
  <c r="H23"/>
  <c r="K322"/>
  <c r="H20"/>
  <c r="J322"/>
  <c r="H23" i="79"/>
  <c r="I23" s="1"/>
  <c r="K325"/>
  <c r="J325"/>
  <c r="G275" i="74"/>
  <c r="G52" s="1"/>
  <c r="G274"/>
  <c r="G51" s="1"/>
  <c r="P323" i="78"/>
  <c r="Q323" s="1"/>
  <c r="P319"/>
  <c r="Q319" s="1"/>
  <c r="P326"/>
  <c r="Q326" s="1"/>
  <c r="P321"/>
  <c r="Q321" s="1"/>
  <c r="P317"/>
  <c r="P320"/>
  <c r="Q320" s="1"/>
  <c r="P322"/>
  <c r="Q322" s="1"/>
  <c r="P325"/>
  <c r="Q325" s="1"/>
  <c r="P318"/>
  <c r="Q318" s="1"/>
  <c r="P324"/>
  <c r="Q324" s="1"/>
  <c r="P319" i="74"/>
  <c r="Q319" s="1"/>
  <c r="P324"/>
  <c r="Q324" s="1"/>
  <c r="P321"/>
  <c r="Q321" s="1"/>
  <c r="P322"/>
  <c r="Q322" s="1"/>
  <c r="P320"/>
  <c r="Q320" s="1"/>
  <c r="P325"/>
  <c r="Q325" s="1"/>
  <c r="P323"/>
  <c r="Q323" s="1"/>
  <c r="P318"/>
  <c r="Q318" s="1"/>
  <c r="P317"/>
  <c r="P326"/>
  <c r="Q326" s="1"/>
  <c r="P277" i="80"/>
  <c r="Q277" s="1"/>
  <c r="P278"/>
  <c r="Q278" s="1"/>
  <c r="P280"/>
  <c r="Q280" s="1"/>
  <c r="P274"/>
  <c r="Q274" s="1"/>
  <c r="P279"/>
  <c r="Q279" s="1"/>
  <c r="P271"/>
  <c r="P276"/>
  <c r="Q276" s="1"/>
  <c r="P272"/>
  <c r="Q272" s="1"/>
  <c r="P275"/>
  <c r="Q275" s="1"/>
  <c r="P273"/>
  <c r="Q273" s="1"/>
  <c r="P280" i="78"/>
  <c r="Q280" s="1"/>
  <c r="P275"/>
  <c r="Q275" s="1"/>
  <c r="P277"/>
  <c r="Q277" s="1"/>
  <c r="P278"/>
  <c r="Q278" s="1"/>
  <c r="P271"/>
  <c r="P273"/>
  <c r="Q273" s="1"/>
  <c r="P279"/>
  <c r="Q279" s="1"/>
  <c r="P272"/>
  <c r="Q272" s="1"/>
  <c r="P274"/>
  <c r="Q274" s="1"/>
  <c r="P276"/>
  <c r="Q276" s="1"/>
  <c r="K324" i="77"/>
  <c r="J324"/>
  <c r="H22"/>
  <c r="K322"/>
  <c r="H20"/>
  <c r="J322"/>
  <c r="AA311" i="82"/>
  <c r="AA314" s="1"/>
  <c r="AA312"/>
  <c r="AA315" s="1"/>
  <c r="BN233" i="86" l="1"/>
  <c r="BO233" s="1"/>
  <c r="BN234"/>
  <c r="BO234" s="1"/>
  <c r="BN226"/>
  <c r="BO226" s="1"/>
  <c r="BN225"/>
  <c r="BN229"/>
  <c r="BO229" s="1"/>
  <c r="BN231"/>
  <c r="BO231" s="1"/>
  <c r="BN230"/>
  <c r="BO230" s="1"/>
  <c r="BN232"/>
  <c r="BO232" s="1"/>
  <c r="BN228"/>
  <c r="BO228" s="1"/>
  <c r="BN227"/>
  <c r="BO227" s="1"/>
  <c r="AZ234"/>
  <c r="BA234" s="1"/>
  <c r="AZ232"/>
  <c r="BA232" s="1"/>
  <c r="AZ229"/>
  <c r="BA229" s="1"/>
  <c r="AZ230"/>
  <c r="BA230" s="1"/>
  <c r="AZ225"/>
  <c r="AZ233"/>
  <c r="BA233" s="1"/>
  <c r="AZ226"/>
  <c r="BA226" s="1"/>
  <c r="AZ231"/>
  <c r="BA231" s="1"/>
  <c r="AZ228"/>
  <c r="BA228" s="1"/>
  <c r="AZ227"/>
  <c r="BA227" s="1"/>
  <c r="A96" i="79"/>
  <c r="A141"/>
  <c r="A106" i="74"/>
  <c r="A151"/>
  <c r="J229" i="77"/>
  <c r="K229"/>
  <c r="F19"/>
  <c r="F15"/>
  <c r="I213"/>
  <c r="H224" s="1"/>
  <c r="F48" s="1"/>
  <c r="J225"/>
  <c r="K225"/>
  <c r="K228"/>
  <c r="F18"/>
  <c r="J228"/>
  <c r="J234"/>
  <c r="F24"/>
  <c r="K234"/>
  <c r="BX218" i="92"/>
  <c r="F246"/>
  <c r="BO226"/>
  <c r="BO233"/>
  <c r="BO230"/>
  <c r="Q230" i="83"/>
  <c r="R230" s="1"/>
  <c r="Q234"/>
  <c r="R234" s="1"/>
  <c r="Q232"/>
  <c r="R232" s="1"/>
  <c r="Q226"/>
  <c r="R226" s="1"/>
  <c r="Q227"/>
  <c r="R227" s="1"/>
  <c r="Q231"/>
  <c r="R231" s="1"/>
  <c r="Q229"/>
  <c r="R229" s="1"/>
  <c r="Q225"/>
  <c r="Q233"/>
  <c r="R233" s="1"/>
  <c r="Q228"/>
  <c r="R228" s="1"/>
  <c r="C106" i="53"/>
  <c r="B105"/>
  <c r="I105"/>
  <c r="C33" s="1"/>
  <c r="I33" s="1"/>
  <c r="H225"/>
  <c r="F49" s="1"/>
  <c r="H226"/>
  <c r="F50" s="1"/>
  <c r="CA173" i="82"/>
  <c r="BZ176" s="1"/>
  <c r="CA174"/>
  <c r="BZ177" s="1"/>
  <c r="A186" i="86"/>
  <c r="A232"/>
  <c r="A278" s="1"/>
  <c r="A324" s="1"/>
  <c r="BS220" i="84"/>
  <c r="BS221" s="1"/>
  <c r="BS219"/>
  <c r="A191"/>
  <c r="A237"/>
  <c r="A283" s="1"/>
  <c r="A329" s="1"/>
  <c r="A190" i="83"/>
  <c r="A236"/>
  <c r="A282" s="1"/>
  <c r="A328" s="1"/>
  <c r="D234" i="80"/>
  <c r="E233"/>
  <c r="AT179"/>
  <c r="AQ180" s="1"/>
  <c r="G195" s="1"/>
  <c r="AS167"/>
  <c r="AQ179" s="1"/>
  <c r="F195" s="1"/>
  <c r="BG187" i="57"/>
  <c r="BH187" s="1"/>
  <c r="BG186"/>
  <c r="BH186" s="1"/>
  <c r="BG185"/>
  <c r="BH185" s="1"/>
  <c r="BG184"/>
  <c r="BG188"/>
  <c r="BH188" s="1"/>
  <c r="O219" i="76"/>
  <c r="AJ220"/>
  <c r="AJ221" s="1"/>
  <c r="AJ219"/>
  <c r="BL220"/>
  <c r="BL221" s="1"/>
  <c r="AQ220"/>
  <c r="AQ221" s="1"/>
  <c r="V219"/>
  <c r="V220"/>
  <c r="V221" s="1"/>
  <c r="O220"/>
  <c r="O221" s="1"/>
  <c r="AC219"/>
  <c r="G219"/>
  <c r="AC220"/>
  <c r="AC221" s="1"/>
  <c r="G220"/>
  <c r="G221" s="1"/>
  <c r="AX219"/>
  <c r="AX220"/>
  <c r="AX221" s="1"/>
  <c r="BL219"/>
  <c r="A192" i="80"/>
  <c r="A238"/>
  <c r="A284" s="1"/>
  <c r="A330" s="1"/>
  <c r="CS225" i="81"/>
  <c r="F249"/>
  <c r="CS234"/>
  <c r="CS229"/>
  <c r="CS233"/>
  <c r="CS228"/>
  <c r="CS231"/>
  <c r="DB218"/>
  <c r="CS226"/>
  <c r="CS227"/>
  <c r="CS230"/>
  <c r="CS232"/>
  <c r="CB180" i="85"/>
  <c r="CC180" s="1"/>
  <c r="CB186"/>
  <c r="CC186" s="1"/>
  <c r="CB188"/>
  <c r="CC188" s="1"/>
  <c r="CB184"/>
  <c r="CC184" s="1"/>
  <c r="CB183"/>
  <c r="CC183" s="1"/>
  <c r="CB185"/>
  <c r="CC185" s="1"/>
  <c r="CB181"/>
  <c r="CC181" s="1"/>
  <c r="CB182"/>
  <c r="CC182" s="1"/>
  <c r="CB187"/>
  <c r="CC187" s="1"/>
  <c r="CB179"/>
  <c r="A143" i="94"/>
  <c r="A98"/>
  <c r="BG231" i="78"/>
  <c r="BH231" s="1"/>
  <c r="BG233"/>
  <c r="BH233" s="1"/>
  <c r="BG225"/>
  <c r="BG232"/>
  <c r="BH232" s="1"/>
  <c r="BG228"/>
  <c r="BH228" s="1"/>
  <c r="BG227"/>
  <c r="BH227" s="1"/>
  <c r="BG226"/>
  <c r="BH226" s="1"/>
  <c r="BG229"/>
  <c r="BH229" s="1"/>
  <c r="BG230"/>
  <c r="BH230" s="1"/>
  <c r="BG234"/>
  <c r="BH234" s="1"/>
  <c r="BN230"/>
  <c r="BO230" s="1"/>
  <c r="BN225"/>
  <c r="BN228"/>
  <c r="BO228" s="1"/>
  <c r="BN232"/>
  <c r="BO232" s="1"/>
  <c r="BN229"/>
  <c r="BO229" s="1"/>
  <c r="BN233"/>
  <c r="BO233" s="1"/>
  <c r="BN231"/>
  <c r="BO231" s="1"/>
  <c r="BN234"/>
  <c r="BO234" s="1"/>
  <c r="BN227"/>
  <c r="BO227" s="1"/>
  <c r="BN226"/>
  <c r="BO226" s="1"/>
  <c r="K228" i="64"/>
  <c r="J228"/>
  <c r="F18"/>
  <c r="I18" s="1"/>
  <c r="K233"/>
  <c r="F23"/>
  <c r="I23" s="1"/>
  <c r="J233"/>
  <c r="F20"/>
  <c r="I20" s="1"/>
  <c r="K230"/>
  <c r="J230"/>
  <c r="A192" i="54"/>
  <c r="A238"/>
  <c r="A284" s="1"/>
  <c r="A330" s="1"/>
  <c r="DD167" i="57"/>
  <c r="DB179" s="1"/>
  <c r="F204" s="1"/>
  <c r="DE184"/>
  <c r="DB180" s="1"/>
  <c r="G204" s="1"/>
  <c r="CN220" i="85"/>
  <c r="CN221" s="1"/>
  <c r="CN219"/>
  <c r="A186" i="76"/>
  <c r="A232"/>
  <c r="A278" s="1"/>
  <c r="A324" s="1"/>
  <c r="AT305" i="85"/>
  <c r="AS317" s="1"/>
  <c r="F334" s="1"/>
  <c r="AU317"/>
  <c r="AS318" s="1"/>
  <c r="G334" s="1"/>
  <c r="F250" i="54"/>
  <c r="CZ234"/>
  <c r="CZ233"/>
  <c r="CZ232"/>
  <c r="CZ230"/>
  <c r="CZ231"/>
  <c r="BQ188" i="57"/>
  <c r="BQ184"/>
  <c r="E199"/>
  <c r="BQ187"/>
  <c r="BQ186"/>
  <c r="BQ185"/>
  <c r="BL259" i="84"/>
  <c r="BK271" s="1"/>
  <c r="F291" s="1"/>
  <c r="BM271"/>
  <c r="BK272" s="1"/>
  <c r="G291" s="1"/>
  <c r="F246" i="50"/>
  <c r="BQ216"/>
  <c r="BQ222"/>
  <c r="BQ233"/>
  <c r="BQ221"/>
  <c r="BQ219"/>
  <c r="BQ214"/>
  <c r="BQ227"/>
  <c r="BQ218"/>
  <c r="BQ231"/>
  <c r="BZ219"/>
  <c r="BQ217"/>
  <c r="BQ220"/>
  <c r="BQ226"/>
  <c r="BQ225"/>
  <c r="BQ230"/>
  <c r="BQ215"/>
  <c r="BQ224"/>
  <c r="BQ229"/>
  <c r="BQ228"/>
  <c r="BQ232"/>
  <c r="BQ223"/>
  <c r="A196" i="81"/>
  <c r="A242"/>
  <c r="A288" s="1"/>
  <c r="A334" s="1"/>
  <c r="AY268" i="85"/>
  <c r="AY267"/>
  <c r="AY269" s="1"/>
  <c r="CI184" i="50"/>
  <c r="CJ184" s="1"/>
  <c r="CI185"/>
  <c r="CJ185" s="1"/>
  <c r="CI179"/>
  <c r="CJ179" s="1"/>
  <c r="CI172"/>
  <c r="CJ172" s="1"/>
  <c r="CP225" i="78"/>
  <c r="CP229"/>
  <c r="CQ229" s="1"/>
  <c r="CP228"/>
  <c r="CQ228" s="1"/>
  <c r="A196" i="74"/>
  <c r="A242"/>
  <c r="A288" s="1"/>
  <c r="A334" s="1"/>
  <c r="F245" i="91"/>
  <c r="BH227"/>
  <c r="BQ218"/>
  <c r="BH229"/>
  <c r="BH232"/>
  <c r="BH225"/>
  <c r="BH231"/>
  <c r="BH228"/>
  <c r="J232" i="77"/>
  <c r="K232"/>
  <c r="F22"/>
  <c r="A232" i="78"/>
  <c r="A278" s="1"/>
  <c r="A324" s="1"/>
  <c r="A186"/>
  <c r="BF317" i="83"/>
  <c r="BF320"/>
  <c r="BG320" s="1"/>
  <c r="BF318"/>
  <c r="BG318" s="1"/>
  <c r="BF323"/>
  <c r="BG323" s="1"/>
  <c r="BF322"/>
  <c r="BG322" s="1"/>
  <c r="BF319"/>
  <c r="BG319" s="1"/>
  <c r="BF321"/>
  <c r="BG321" s="1"/>
  <c r="BF325"/>
  <c r="BG325" s="1"/>
  <c r="BF326"/>
  <c r="BG326" s="1"/>
  <c r="BF324"/>
  <c r="BG324" s="1"/>
  <c r="A146" i="77"/>
  <c r="A101"/>
  <c r="BH225" i="84"/>
  <c r="BE225" s="1"/>
  <c r="H243" s="1"/>
  <c r="BG213"/>
  <c r="BE224" s="1"/>
  <c r="G243" s="1"/>
  <c r="BN167" i="82"/>
  <c r="BL179" s="1"/>
  <c r="F198" s="1"/>
  <c r="BO179"/>
  <c r="BL180" s="1"/>
  <c r="G198" s="1"/>
  <c r="A134" i="50"/>
  <c r="A89"/>
  <c r="H228" i="85"/>
  <c r="F52" s="1"/>
  <c r="H227"/>
  <c r="F51" s="1"/>
  <c r="CI226"/>
  <c r="CJ226" s="1"/>
  <c r="CI230"/>
  <c r="CJ230" s="1"/>
  <c r="CI234"/>
  <c r="CJ234" s="1"/>
  <c r="CI228"/>
  <c r="CJ228" s="1"/>
  <c r="CI229"/>
  <c r="CJ229" s="1"/>
  <c r="CI233"/>
  <c r="CJ233" s="1"/>
  <c r="CI232"/>
  <c r="CJ232" s="1"/>
  <c r="CI227"/>
  <c r="CJ227" s="1"/>
  <c r="CI225"/>
  <c r="CI231"/>
  <c r="CJ231" s="1"/>
  <c r="X213" i="77"/>
  <c r="V224" s="1"/>
  <c r="G238" s="1"/>
  <c r="Y225"/>
  <c r="V225" s="1"/>
  <c r="H238" s="1"/>
  <c r="CW231" i="78"/>
  <c r="CX231" s="1"/>
  <c r="CW230"/>
  <c r="CX230" s="1"/>
  <c r="CW225"/>
  <c r="CW232"/>
  <c r="CX232" s="1"/>
  <c r="CW226"/>
  <c r="CX226" s="1"/>
  <c r="CW234"/>
  <c r="CX234" s="1"/>
  <c r="CW229"/>
  <c r="CX229" s="1"/>
  <c r="CW228"/>
  <c r="CX228" s="1"/>
  <c r="CW227"/>
  <c r="CX227" s="1"/>
  <c r="CW233"/>
  <c r="CX233" s="1"/>
  <c r="AS229"/>
  <c r="AT229" s="1"/>
  <c r="AS228"/>
  <c r="AT228" s="1"/>
  <c r="AS230"/>
  <c r="AT230" s="1"/>
  <c r="AS232"/>
  <c r="AT232" s="1"/>
  <c r="AS226"/>
  <c r="AT226" s="1"/>
  <c r="AS231"/>
  <c r="AT231" s="1"/>
  <c r="AS234"/>
  <c r="AT234" s="1"/>
  <c r="AS233"/>
  <c r="AT233" s="1"/>
  <c r="AS227"/>
  <c r="AT227" s="1"/>
  <c r="AS225"/>
  <c r="AL230"/>
  <c r="AM230" s="1"/>
  <c r="AL232"/>
  <c r="AM232" s="1"/>
  <c r="AL231"/>
  <c r="AM231" s="1"/>
  <c r="AL233"/>
  <c r="AM233" s="1"/>
  <c r="AL229"/>
  <c r="AM229" s="1"/>
  <c r="AL227"/>
  <c r="AM227" s="1"/>
  <c r="AL234"/>
  <c r="AM234" s="1"/>
  <c r="AL228"/>
  <c r="AM228" s="1"/>
  <c r="AL225"/>
  <c r="AL226"/>
  <c r="AM226" s="1"/>
  <c r="I226"/>
  <c r="I231"/>
  <c r="I234"/>
  <c r="I227"/>
  <c r="I230"/>
  <c r="I233"/>
  <c r="I229"/>
  <c r="I225"/>
  <c r="I228"/>
  <c r="I232"/>
  <c r="B235"/>
  <c r="I235"/>
  <c r="F25" s="1"/>
  <c r="I236"/>
  <c r="F26" s="1"/>
  <c r="B236"/>
  <c r="I237"/>
  <c r="F27" s="1"/>
  <c r="B237"/>
  <c r="B238"/>
  <c r="I238"/>
  <c r="F28" s="1"/>
  <c r="I239"/>
  <c r="F29" s="1"/>
  <c r="B239"/>
  <c r="I240"/>
  <c r="F30" s="1"/>
  <c r="B240"/>
  <c r="Q233"/>
  <c r="R233" s="1"/>
  <c r="Q230"/>
  <c r="R230" s="1"/>
  <c r="Q231"/>
  <c r="R231" s="1"/>
  <c r="Q227"/>
  <c r="R227" s="1"/>
  <c r="Q225"/>
  <c r="Q229"/>
  <c r="R229" s="1"/>
  <c r="Q228"/>
  <c r="R228" s="1"/>
  <c r="Q234"/>
  <c r="R234" s="1"/>
  <c r="Q226"/>
  <c r="R226" s="1"/>
  <c r="Q232"/>
  <c r="R232" s="1"/>
  <c r="F15" i="64"/>
  <c r="I15" s="1"/>
  <c r="I213"/>
  <c r="H224" s="1"/>
  <c r="F48" s="1"/>
  <c r="K225"/>
  <c r="J225"/>
  <c r="F24"/>
  <c r="I24" s="1"/>
  <c r="B6" i="68" s="1"/>
  <c r="B36" s="1"/>
  <c r="B35" s="1"/>
  <c r="J234" i="64"/>
  <c r="K234"/>
  <c r="A147" i="54"/>
  <c r="A102"/>
  <c r="A191" i="85"/>
  <c r="A237"/>
  <c r="A283" s="1"/>
  <c r="A329" s="1"/>
  <c r="A96" i="76"/>
  <c r="A141"/>
  <c r="BA317" i="83"/>
  <c r="AY318" s="1"/>
  <c r="G335" s="1"/>
  <c r="AZ305"/>
  <c r="AY317" s="1"/>
  <c r="F335" s="1"/>
  <c r="R225" i="77"/>
  <c r="O225" s="1"/>
  <c r="H237" s="1"/>
  <c r="Q213"/>
  <c r="O224" s="1"/>
  <c r="G237" s="1"/>
  <c r="AK225" i="64"/>
  <c r="AH225" s="1"/>
  <c r="H241" s="1"/>
  <c r="AJ213"/>
  <c r="AH224" s="1"/>
  <c r="G241" s="1"/>
  <c r="A197" i="56"/>
  <c r="A243"/>
  <c r="A289" s="1"/>
  <c r="A335" s="1"/>
  <c r="BX172" i="91"/>
  <c r="E200"/>
  <c r="BO185"/>
  <c r="BO186"/>
  <c r="BO182"/>
  <c r="BO179"/>
  <c r="BO183"/>
  <c r="BO181"/>
  <c r="BK311" i="81"/>
  <c r="BK314" s="1"/>
  <c r="BK312"/>
  <c r="BK315" s="1"/>
  <c r="BL220" i="50"/>
  <c r="BL221"/>
  <c r="BL222" s="1"/>
  <c r="AP174" i="92"/>
  <c r="AO177" s="1"/>
  <c r="AP173"/>
  <c r="AO176" s="1"/>
  <c r="BK311" i="83"/>
  <c r="BK314" s="1"/>
  <c r="BK312"/>
  <c r="BK315" s="1"/>
  <c r="BA214" i="50"/>
  <c r="AX226" s="1"/>
  <c r="H243" s="1"/>
  <c r="AZ213"/>
  <c r="AX225" s="1"/>
  <c r="G243" s="1"/>
  <c r="A106" i="81"/>
  <c r="A151"/>
  <c r="CO174" i="50"/>
  <c r="CN177" s="1"/>
  <c r="CI170"/>
  <c r="CJ170" s="1"/>
  <c r="CI169"/>
  <c r="CJ169" s="1"/>
  <c r="CI182"/>
  <c r="CJ182" s="1"/>
  <c r="CI177"/>
  <c r="CJ177" s="1"/>
  <c r="CI181"/>
  <c r="CJ181" s="1"/>
  <c r="CP233" i="78"/>
  <c r="CQ233" s="1"/>
  <c r="CP232"/>
  <c r="CQ232" s="1"/>
  <c r="CP230"/>
  <c r="CQ230" s="1"/>
  <c r="BU183" i="82"/>
  <c r="BV183" s="1"/>
  <c r="BU182"/>
  <c r="BV182" s="1"/>
  <c r="BU187"/>
  <c r="BV187" s="1"/>
  <c r="BU186"/>
  <c r="BV186" s="1"/>
  <c r="BU180"/>
  <c r="BV180" s="1"/>
  <c r="BU181"/>
  <c r="BV181" s="1"/>
  <c r="BU188"/>
  <c r="BV188" s="1"/>
  <c r="BU185"/>
  <c r="BV185" s="1"/>
  <c r="BU184"/>
  <c r="BV184" s="1"/>
  <c r="BU179"/>
  <c r="AE233" i="86"/>
  <c r="AF233" s="1"/>
  <c r="AE231"/>
  <c r="AF231" s="1"/>
  <c r="AE229"/>
  <c r="AF229" s="1"/>
  <c r="AE234"/>
  <c r="AF234" s="1"/>
  <c r="AE225"/>
  <c r="AE226"/>
  <c r="AF226" s="1"/>
  <c r="AE230"/>
  <c r="AF230" s="1"/>
  <c r="AE232"/>
  <c r="AF232" s="1"/>
  <c r="AE228"/>
  <c r="AF228" s="1"/>
  <c r="AE227"/>
  <c r="AF227" s="1"/>
  <c r="BG226"/>
  <c r="BH226" s="1"/>
  <c r="BG231"/>
  <c r="BH231" s="1"/>
  <c r="BG234"/>
  <c r="BH234" s="1"/>
  <c r="BG233"/>
  <c r="BH233" s="1"/>
  <c r="BG225"/>
  <c r="BG227"/>
  <c r="BH227" s="1"/>
  <c r="BG230"/>
  <c r="BH230" s="1"/>
  <c r="BG228"/>
  <c r="BH228" s="1"/>
  <c r="BG232"/>
  <c r="BH232" s="1"/>
  <c r="BG229"/>
  <c r="BH229" s="1"/>
  <c r="AL227"/>
  <c r="AM227" s="1"/>
  <c r="AL233"/>
  <c r="AM233" s="1"/>
  <c r="AL231"/>
  <c r="AM231" s="1"/>
  <c r="AL232"/>
  <c r="AM232" s="1"/>
  <c r="AL228"/>
  <c r="AM228" s="1"/>
  <c r="AL225"/>
  <c r="AL230"/>
  <c r="AM230" s="1"/>
  <c r="AL226"/>
  <c r="AM226" s="1"/>
  <c r="AL229"/>
  <c r="AM229" s="1"/>
  <c r="AL234"/>
  <c r="AM234" s="1"/>
  <c r="B235"/>
  <c r="I236"/>
  <c r="F26" s="1"/>
  <c r="I241"/>
  <c r="F31" s="1"/>
  <c r="I244"/>
  <c r="F34" s="1"/>
  <c r="I228"/>
  <c r="B256"/>
  <c r="B246"/>
  <c r="B250"/>
  <c r="I250"/>
  <c r="F40" s="1"/>
  <c r="B248"/>
  <c r="B241"/>
  <c r="B252"/>
  <c r="B236"/>
  <c r="I248"/>
  <c r="F38" s="1"/>
  <c r="B251"/>
  <c r="I246"/>
  <c r="F36" s="1"/>
  <c r="I252"/>
  <c r="F42" s="1"/>
  <c r="I227"/>
  <c r="I230"/>
  <c r="I232"/>
  <c r="I234"/>
  <c r="I239"/>
  <c r="F29" s="1"/>
  <c r="B238"/>
  <c r="I256"/>
  <c r="F46" s="1"/>
  <c r="I243"/>
  <c r="F33" s="1"/>
  <c r="I249"/>
  <c r="F39" s="1"/>
  <c r="I225"/>
  <c r="I254"/>
  <c r="F44" s="1"/>
  <c r="B237"/>
  <c r="I247"/>
  <c r="F37" s="1"/>
  <c r="I238"/>
  <c r="F28" s="1"/>
  <c r="B242"/>
  <c r="B243"/>
  <c r="B254"/>
  <c r="I229"/>
  <c r="I226"/>
  <c r="B245"/>
  <c r="I242"/>
  <c r="F32" s="1"/>
  <c r="I231"/>
  <c r="I233"/>
  <c r="B244"/>
  <c r="B240"/>
  <c r="I251"/>
  <c r="F41" s="1"/>
  <c r="B247"/>
  <c r="I253"/>
  <c r="F43" s="1"/>
  <c r="I240"/>
  <c r="F30" s="1"/>
  <c r="B253"/>
  <c r="B239"/>
  <c r="I235"/>
  <c r="F25" s="1"/>
  <c r="I255"/>
  <c r="F45" s="1"/>
  <c r="B255"/>
  <c r="B249"/>
  <c r="I237"/>
  <c r="F27" s="1"/>
  <c r="I245"/>
  <c r="F35" s="1"/>
  <c r="W225" i="64"/>
  <c r="T225" s="1"/>
  <c r="H239" s="1"/>
  <c r="V213"/>
  <c r="T224" s="1"/>
  <c r="G239" s="1"/>
  <c r="CH174" i="85"/>
  <c r="CG177" s="1"/>
  <c r="CH173"/>
  <c r="CG176" s="1"/>
  <c r="J233" i="77"/>
  <c r="K233"/>
  <c r="F23"/>
  <c r="K231"/>
  <c r="J231"/>
  <c r="F21"/>
  <c r="A96" i="78"/>
  <c r="A141"/>
  <c r="AL229" i="83"/>
  <c r="AM229" s="1"/>
  <c r="AL228"/>
  <c r="AM228" s="1"/>
  <c r="AL230"/>
  <c r="AM230" s="1"/>
  <c r="AL232"/>
  <c r="AM232" s="1"/>
  <c r="AL225"/>
  <c r="AL234"/>
  <c r="AM234" s="1"/>
  <c r="AL227"/>
  <c r="AM227" s="1"/>
  <c r="AL233"/>
  <c r="AM233" s="1"/>
  <c r="AL231"/>
  <c r="AM231" s="1"/>
  <c r="AL226"/>
  <c r="AM226" s="1"/>
  <c r="BF173" i="80"/>
  <c r="BE176" s="1"/>
  <c r="BF174"/>
  <c r="BE177" s="1"/>
  <c r="E201" i="82"/>
  <c r="CE188"/>
  <c r="CE184"/>
  <c r="CN172"/>
  <c r="CE182"/>
  <c r="CE181"/>
  <c r="CE183"/>
  <c r="CE185"/>
  <c r="CE186"/>
  <c r="CE187"/>
  <c r="CE180"/>
  <c r="CE179"/>
  <c r="AM225" i="77"/>
  <c r="AJ225" s="1"/>
  <c r="H240" s="1"/>
  <c r="AL213"/>
  <c r="AJ224" s="1"/>
  <c r="G240" s="1"/>
  <c r="A191"/>
  <c r="A237"/>
  <c r="A283" s="1"/>
  <c r="A329" s="1"/>
  <c r="BX226" i="84"/>
  <c r="BX230"/>
  <c r="BX234"/>
  <c r="BX225"/>
  <c r="BX228"/>
  <c r="BX232"/>
  <c r="F246"/>
  <c r="BX229"/>
  <c r="CG218"/>
  <c r="BX231"/>
  <c r="BX233"/>
  <c r="BX227"/>
  <c r="A225" i="50"/>
  <c r="A271" s="1"/>
  <c r="A317" s="1"/>
  <c r="A179"/>
  <c r="C113" i="76"/>
  <c r="I112"/>
  <c r="C40" s="1"/>
  <c r="B112"/>
  <c r="AZ321" i="85"/>
  <c r="BA321" s="1"/>
  <c r="AZ317"/>
  <c r="AZ326"/>
  <c r="BA326" s="1"/>
  <c r="AZ320"/>
  <c r="BA320" s="1"/>
  <c r="AZ318"/>
  <c r="BA318" s="1"/>
  <c r="AZ325"/>
  <c r="BA325" s="1"/>
  <c r="AZ324"/>
  <c r="BA324" s="1"/>
  <c r="AZ322"/>
  <c r="BA322" s="1"/>
  <c r="AZ319"/>
  <c r="BA319" s="1"/>
  <c r="AZ323"/>
  <c r="BA323" s="1"/>
  <c r="BG229" i="50"/>
  <c r="BH229" s="1"/>
  <c r="BG233"/>
  <c r="BH233" s="1"/>
  <c r="BG219"/>
  <c r="BH219" s="1"/>
  <c r="BG222"/>
  <c r="BH222" s="1"/>
  <c r="BG228"/>
  <c r="BH228" s="1"/>
  <c r="BG227"/>
  <c r="BH227" s="1"/>
  <c r="BG224"/>
  <c r="BH224" s="1"/>
  <c r="BG232"/>
  <c r="BH232" s="1"/>
  <c r="BG230"/>
  <c r="BH230" s="1"/>
  <c r="BG220"/>
  <c r="BH220" s="1"/>
  <c r="BG226"/>
  <c r="BH226" s="1"/>
  <c r="BG225"/>
  <c r="BH225" s="1"/>
  <c r="BG214"/>
  <c r="BG223"/>
  <c r="BH223" s="1"/>
  <c r="BG216"/>
  <c r="BH216" s="1"/>
  <c r="BG221"/>
  <c r="BH221" s="1"/>
  <c r="BG217"/>
  <c r="BH217" s="1"/>
  <c r="BG215"/>
  <c r="BH215" s="1"/>
  <c r="BG218"/>
  <c r="BH218" s="1"/>
  <c r="BG231"/>
  <c r="BH231" s="1"/>
  <c r="H226" i="85"/>
  <c r="F50" s="1"/>
  <c r="H225"/>
  <c r="F49" s="1"/>
  <c r="AD225" i="64"/>
  <c r="AA225" s="1"/>
  <c r="H240" s="1"/>
  <c r="AC213"/>
  <c r="AA224" s="1"/>
  <c r="G240" s="1"/>
  <c r="BL259" i="76"/>
  <c r="BK271" s="1"/>
  <c r="F291" s="1"/>
  <c r="BM272"/>
  <c r="BK272" s="1"/>
  <c r="G291" s="1"/>
  <c r="CP231" i="54"/>
  <c r="CQ231" s="1"/>
  <c r="CP230"/>
  <c r="CP232"/>
  <c r="CQ232" s="1"/>
  <c r="CP234"/>
  <c r="CQ234" s="1"/>
  <c r="CP233"/>
  <c r="CQ233" s="1"/>
  <c r="AT273" i="85"/>
  <c r="AU273" s="1"/>
  <c r="AT278"/>
  <c r="AU278" s="1"/>
  <c r="AT279"/>
  <c r="AU279" s="1"/>
  <c r="AT274"/>
  <c r="AU274" s="1"/>
  <c r="AT275"/>
  <c r="AU275" s="1"/>
  <c r="AT277"/>
  <c r="AU277" s="1"/>
  <c r="AT271"/>
  <c r="AT280"/>
  <c r="AU280" s="1"/>
  <c r="AT276"/>
  <c r="AU276" s="1"/>
  <c r="AT272"/>
  <c r="AU272" s="1"/>
  <c r="X233" i="78"/>
  <c r="Y233" s="1"/>
  <c r="X226"/>
  <c r="Y226" s="1"/>
  <c r="X229"/>
  <c r="Y229" s="1"/>
  <c r="X227"/>
  <c r="Y227" s="1"/>
  <c r="X228"/>
  <c r="Y228" s="1"/>
  <c r="X225"/>
  <c r="X232"/>
  <c r="Y232" s="1"/>
  <c r="X231"/>
  <c r="Y231" s="1"/>
  <c r="X234"/>
  <c r="Y234" s="1"/>
  <c r="X230"/>
  <c r="Y230" s="1"/>
  <c r="CB229"/>
  <c r="CC229" s="1"/>
  <c r="CB231"/>
  <c r="CC231" s="1"/>
  <c r="CB230"/>
  <c r="CC230" s="1"/>
  <c r="CB228"/>
  <c r="CC228" s="1"/>
  <c r="CB233"/>
  <c r="CC233" s="1"/>
  <c r="CB234"/>
  <c r="CC234" s="1"/>
  <c r="CB232"/>
  <c r="CC232" s="1"/>
  <c r="CB226"/>
  <c r="CC226" s="1"/>
  <c r="CB227"/>
  <c r="CC227" s="1"/>
  <c r="CB225"/>
  <c r="AE227"/>
  <c r="AF227" s="1"/>
  <c r="AE225"/>
  <c r="AE228"/>
  <c r="AF228" s="1"/>
  <c r="AE232"/>
  <c r="AF232" s="1"/>
  <c r="AE231"/>
  <c r="AF231" s="1"/>
  <c r="AE226"/>
  <c r="AF226" s="1"/>
  <c r="AE233"/>
  <c r="AF233" s="1"/>
  <c r="AE234"/>
  <c r="AF234" s="1"/>
  <c r="AE229"/>
  <c r="AF229" s="1"/>
  <c r="AE230"/>
  <c r="AF230" s="1"/>
  <c r="F22" i="64"/>
  <c r="I22" s="1"/>
  <c r="K232"/>
  <c r="J232"/>
  <c r="J226"/>
  <c r="K226"/>
  <c r="F16"/>
  <c r="I16" s="1"/>
  <c r="K231"/>
  <c r="J231"/>
  <c r="F21"/>
  <c r="I21" s="1"/>
  <c r="K227"/>
  <c r="J227"/>
  <c r="F17"/>
  <c r="I17" s="1"/>
  <c r="K229"/>
  <c r="J229"/>
  <c r="F19"/>
  <c r="I19" s="1"/>
  <c r="BE311" i="85"/>
  <c r="BE314" s="1"/>
  <c r="BE312"/>
  <c r="BE315" s="1"/>
  <c r="CC168" i="50"/>
  <c r="BZ181" s="1"/>
  <c r="G201" s="1"/>
  <c r="CB167"/>
  <c r="BZ180" s="1"/>
  <c r="F201" s="1"/>
  <c r="BU167" i="85"/>
  <c r="BS179" s="1"/>
  <c r="F199" s="1"/>
  <c r="BV179"/>
  <c r="BS180" s="1"/>
  <c r="G199" s="1"/>
  <c r="BA317" i="81"/>
  <c r="AY318" s="1"/>
  <c r="G335" s="1"/>
  <c r="AZ305"/>
  <c r="AY317" s="1"/>
  <c r="F335" s="1"/>
  <c r="BF318"/>
  <c r="BG318" s="1"/>
  <c r="BF325"/>
  <c r="BG325" s="1"/>
  <c r="BF317"/>
  <c r="BF322"/>
  <c r="BG322" s="1"/>
  <c r="BF321"/>
  <c r="BG321" s="1"/>
  <c r="BF319"/>
  <c r="BG319" s="1"/>
  <c r="BF320"/>
  <c r="BG320" s="1"/>
  <c r="BF324"/>
  <c r="BG324" s="1"/>
  <c r="BF326"/>
  <c r="BG326" s="1"/>
  <c r="BF323"/>
  <c r="BG323" s="1"/>
  <c r="A146" i="85"/>
  <c r="A101"/>
  <c r="CU220" i="54"/>
  <c r="CU221" s="1"/>
  <c r="CU219"/>
  <c r="H227" i="74"/>
  <c r="F51" s="1"/>
  <c r="H228"/>
  <c r="F52" s="1"/>
  <c r="A152" i="56"/>
  <c r="A107"/>
  <c r="AB174" i="92"/>
  <c r="AA177" s="1"/>
  <c r="AB173"/>
  <c r="AA176" s="1"/>
  <c r="U174"/>
  <c r="T177" s="1"/>
  <c r="U173"/>
  <c r="T176" s="1"/>
  <c r="CI175" i="50"/>
  <c r="CJ175" s="1"/>
  <c r="CI176"/>
  <c r="CJ176" s="1"/>
  <c r="CI174"/>
  <c r="CJ174" s="1"/>
  <c r="CI187"/>
  <c r="CJ187" s="1"/>
  <c r="CI186"/>
  <c r="CJ186" s="1"/>
  <c r="BO225" i="92"/>
  <c r="CP226" i="78"/>
  <c r="CQ226" s="1"/>
  <c r="CP227"/>
  <c r="CQ227" s="1"/>
  <c r="CC225" i="81"/>
  <c r="BZ225" s="1"/>
  <c r="H246" s="1"/>
  <c r="CB213"/>
  <c r="BZ224" s="1"/>
  <c r="G246" s="1"/>
  <c r="Q230" i="86"/>
  <c r="R230" s="1"/>
  <c r="Q233"/>
  <c r="R233" s="1"/>
  <c r="Q229"/>
  <c r="R229" s="1"/>
  <c r="Q227"/>
  <c r="R227" s="1"/>
  <c r="Q232"/>
  <c r="R232" s="1"/>
  <c r="Q228"/>
  <c r="R228" s="1"/>
  <c r="Q225"/>
  <c r="Q234"/>
  <c r="R234" s="1"/>
  <c r="Q231"/>
  <c r="R231" s="1"/>
  <c r="Q226"/>
  <c r="R226" s="1"/>
  <c r="AS234"/>
  <c r="AT234" s="1"/>
  <c r="AS228"/>
  <c r="AT228" s="1"/>
  <c r="AS230"/>
  <c r="AT230" s="1"/>
  <c r="AS226"/>
  <c r="AT226" s="1"/>
  <c r="AS233"/>
  <c r="AT233" s="1"/>
  <c r="AS229"/>
  <c r="AT229" s="1"/>
  <c r="AS227"/>
  <c r="AT227" s="1"/>
  <c r="AS232"/>
  <c r="AT232" s="1"/>
  <c r="AS231"/>
  <c r="AT231" s="1"/>
  <c r="AS225"/>
  <c r="BU233"/>
  <c r="BV233" s="1"/>
  <c r="BU230"/>
  <c r="BV230" s="1"/>
  <c r="BU228"/>
  <c r="BV228" s="1"/>
  <c r="BU231"/>
  <c r="BV231" s="1"/>
  <c r="BU226"/>
  <c r="BV226" s="1"/>
  <c r="BU225"/>
  <c r="BU229"/>
  <c r="BV229" s="1"/>
  <c r="BU234"/>
  <c r="BV234" s="1"/>
  <c r="BU227"/>
  <c r="BV227" s="1"/>
  <c r="BU232"/>
  <c r="BV232" s="1"/>
  <c r="X227"/>
  <c r="Y227" s="1"/>
  <c r="X226"/>
  <c r="Y226" s="1"/>
  <c r="X234"/>
  <c r="Y234" s="1"/>
  <c r="X232"/>
  <c r="Y232" s="1"/>
  <c r="X230"/>
  <c r="Y230" s="1"/>
  <c r="X229"/>
  <c r="Y229" s="1"/>
  <c r="X231"/>
  <c r="Y231" s="1"/>
  <c r="X228"/>
  <c r="Y228" s="1"/>
  <c r="X225"/>
  <c r="X233"/>
  <c r="Y233" s="1"/>
  <c r="CU172" i="85"/>
  <c r="E202"/>
  <c r="CL182"/>
  <c r="CL186"/>
  <c r="CL187"/>
  <c r="CL179"/>
  <c r="CL183"/>
  <c r="CL185"/>
  <c r="CL188"/>
  <c r="CL180"/>
  <c r="CL181"/>
  <c r="CL184"/>
  <c r="A232" i="79"/>
  <c r="A278" s="1"/>
  <c r="A324" s="1"/>
  <c r="A186"/>
  <c r="BC280" i="85"/>
  <c r="BC272"/>
  <c r="BC271"/>
  <c r="BC279"/>
  <c r="BC278"/>
  <c r="BC276"/>
  <c r="E290"/>
  <c r="BC277"/>
  <c r="BC275"/>
  <c r="BC273"/>
  <c r="BC274"/>
  <c r="BK263"/>
  <c r="K226" i="77"/>
  <c r="J226"/>
  <c r="F16"/>
  <c r="J227"/>
  <c r="K227"/>
  <c r="F17"/>
  <c r="K230"/>
  <c r="F20"/>
  <c r="J230"/>
  <c r="X232" i="83"/>
  <c r="Y232" s="1"/>
  <c r="X225"/>
  <c r="X233"/>
  <c r="Y233" s="1"/>
  <c r="X230"/>
  <c r="Y230" s="1"/>
  <c r="X226"/>
  <c r="Y226" s="1"/>
  <c r="X228"/>
  <c r="Y228" s="1"/>
  <c r="X231"/>
  <c r="Y231" s="1"/>
  <c r="X234"/>
  <c r="Y234" s="1"/>
  <c r="X227"/>
  <c r="Y227" s="1"/>
  <c r="X229"/>
  <c r="Y229" s="1"/>
  <c r="BG228" i="76"/>
  <c r="BH228" s="1"/>
  <c r="BG233"/>
  <c r="BH233" s="1"/>
  <c r="BG234"/>
  <c r="BH234" s="1"/>
  <c r="BG229"/>
  <c r="BH229" s="1"/>
  <c r="BG226"/>
  <c r="BG231"/>
  <c r="BH231" s="1"/>
  <c r="BG232"/>
  <c r="BH232" s="1"/>
  <c r="BG230"/>
  <c r="BH230" s="1"/>
  <c r="BG227"/>
  <c r="BH227" s="1"/>
  <c r="E204" i="50"/>
  <c r="CS176"/>
  <c r="CS181"/>
  <c r="CS170"/>
  <c r="CS175"/>
  <c r="CS185"/>
  <c r="CS172"/>
  <c r="CS171"/>
  <c r="DB173"/>
  <c r="CS173"/>
  <c r="CS174"/>
  <c r="CS168"/>
  <c r="CS187"/>
  <c r="CS169"/>
  <c r="CS177"/>
  <c r="CS184"/>
  <c r="CS179"/>
  <c r="CS183"/>
  <c r="CS180"/>
  <c r="CS186"/>
  <c r="CS182"/>
  <c r="CS178"/>
  <c r="H227" i="53"/>
  <c r="F51" s="1"/>
  <c r="H228"/>
  <c r="F52" s="1"/>
  <c r="AZ182" i="80"/>
  <c r="BA182" s="1"/>
  <c r="AZ179"/>
  <c r="AZ187"/>
  <c r="BA187" s="1"/>
  <c r="AZ183"/>
  <c r="BA183" s="1"/>
  <c r="AZ181"/>
  <c r="BA181" s="1"/>
  <c r="AZ180"/>
  <c r="BA180" s="1"/>
  <c r="AZ185"/>
  <c r="BA185" s="1"/>
  <c r="AZ184"/>
  <c r="BA184" s="1"/>
  <c r="AZ186"/>
  <c r="BA186" s="1"/>
  <c r="AZ188"/>
  <c r="BA188" s="1"/>
  <c r="BJ188"/>
  <c r="BJ184"/>
  <c r="BS172"/>
  <c r="BJ181"/>
  <c r="BJ183"/>
  <c r="BJ182"/>
  <c r="BJ186"/>
  <c r="E198"/>
  <c r="BJ180"/>
  <c r="BJ179"/>
  <c r="BJ185"/>
  <c r="BJ187"/>
  <c r="CC225" i="85"/>
  <c r="BZ225" s="1"/>
  <c r="H246" s="1"/>
  <c r="CB213"/>
  <c r="BZ224" s="1"/>
  <c r="G246" s="1"/>
  <c r="A96" i="86"/>
  <c r="A141"/>
  <c r="A146" i="84"/>
  <c r="A101"/>
  <c r="A145" i="83"/>
  <c r="A100"/>
  <c r="AN259" i="85"/>
  <c r="AM271" s="1"/>
  <c r="F287" s="1"/>
  <c r="AO271"/>
  <c r="AM272" s="1"/>
  <c r="G287" s="1"/>
  <c r="A147" i="80"/>
  <c r="A102"/>
  <c r="CN219" i="81"/>
  <c r="CN220"/>
  <c r="CN221" s="1"/>
  <c r="BN233" i="84"/>
  <c r="BO233" s="1"/>
  <c r="BN225"/>
  <c r="BN234"/>
  <c r="BO234" s="1"/>
  <c r="BN226"/>
  <c r="BO226" s="1"/>
  <c r="BN228"/>
  <c r="BO228" s="1"/>
  <c r="BN229"/>
  <c r="BO229" s="1"/>
  <c r="BN227"/>
  <c r="BO227" s="1"/>
  <c r="BN230"/>
  <c r="BO230" s="1"/>
  <c r="BN231"/>
  <c r="BO231" s="1"/>
  <c r="BN232"/>
  <c r="BO232" s="1"/>
  <c r="A234" i="94"/>
  <c r="A280" s="1"/>
  <c r="A326" s="1"/>
  <c r="A188"/>
  <c r="BU227" i="78"/>
  <c r="BV227" s="1"/>
  <c r="BU229"/>
  <c r="BV229" s="1"/>
  <c r="BU234"/>
  <c r="BV234" s="1"/>
  <c r="BU230"/>
  <c r="BV230" s="1"/>
  <c r="BU231"/>
  <c r="BV231" s="1"/>
  <c r="BU228"/>
  <c r="BV228" s="1"/>
  <c r="BU226"/>
  <c r="BV226" s="1"/>
  <c r="BU232"/>
  <c r="BV232" s="1"/>
  <c r="BU225"/>
  <c r="BU233"/>
  <c r="BV233" s="1"/>
  <c r="AZ234"/>
  <c r="BA234" s="1"/>
  <c r="AZ231"/>
  <c r="BA231" s="1"/>
  <c r="AZ225"/>
  <c r="AZ230"/>
  <c r="BA230" s="1"/>
  <c r="AZ227"/>
  <c r="BA227" s="1"/>
  <c r="AZ228"/>
  <c r="BA228" s="1"/>
  <c r="AZ232"/>
  <c r="BA232" s="1"/>
  <c r="AZ233"/>
  <c r="BA233" s="1"/>
  <c r="AZ229"/>
  <c r="BA229" s="1"/>
  <c r="AZ226"/>
  <c r="BA226" s="1"/>
  <c r="CI232"/>
  <c r="CJ232" s="1"/>
  <c r="CI230"/>
  <c r="CJ230" s="1"/>
  <c r="CI226"/>
  <c r="CJ226" s="1"/>
  <c r="CI231"/>
  <c r="CJ231" s="1"/>
  <c r="CI227"/>
  <c r="CJ227" s="1"/>
  <c r="CI233"/>
  <c r="CJ233" s="1"/>
  <c r="CI234"/>
  <c r="CJ234" s="1"/>
  <c r="CI225"/>
  <c r="CI229"/>
  <c r="CJ229" s="1"/>
  <c r="CI228"/>
  <c r="CJ228" s="1"/>
  <c r="BI317" i="85"/>
  <c r="BI321"/>
  <c r="BI323"/>
  <c r="BI322"/>
  <c r="BI320"/>
  <c r="E337"/>
  <c r="BI326"/>
  <c r="BI319"/>
  <c r="BI318"/>
  <c r="BI325"/>
  <c r="BI324"/>
  <c r="DB219" i="78"/>
  <c r="DB220"/>
  <c r="DB221" s="1"/>
  <c r="AN271" i="92"/>
  <c r="B317"/>
  <c r="AH271"/>
  <c r="AT271"/>
  <c r="N271"/>
  <c r="AB271"/>
  <c r="P271"/>
  <c r="V271"/>
  <c r="C271"/>
  <c r="M259"/>
  <c r="CS225" i="85"/>
  <c r="CS226"/>
  <c r="CS230"/>
  <c r="CS233"/>
  <c r="DB218"/>
  <c r="CS228"/>
  <c r="CS229"/>
  <c r="CS231"/>
  <c r="F249"/>
  <c r="CS227"/>
  <c r="CS232"/>
  <c r="CS234"/>
  <c r="AR225" i="64"/>
  <c r="AO225" s="1"/>
  <c r="H242" s="1"/>
  <c r="AQ213"/>
  <c r="AO224" s="1"/>
  <c r="G242" s="1"/>
  <c r="I252" i="83"/>
  <c r="F42" s="1"/>
  <c r="I228"/>
  <c r="I230"/>
  <c r="B249"/>
  <c r="I238"/>
  <c r="F28" s="1"/>
  <c r="I240"/>
  <c r="F30" s="1"/>
  <c r="I229"/>
  <c r="B236"/>
  <c r="B245"/>
  <c r="I231"/>
  <c r="B237"/>
  <c r="I244"/>
  <c r="F34" s="1"/>
  <c r="B235"/>
  <c r="I247"/>
  <c r="F37" s="1"/>
  <c r="I246"/>
  <c r="F36" s="1"/>
  <c r="I250"/>
  <c r="F40" s="1"/>
  <c r="I236"/>
  <c r="F26" s="1"/>
  <c r="B238"/>
  <c r="I241"/>
  <c r="F31" s="1"/>
  <c r="B246"/>
  <c r="I239"/>
  <c r="F29" s="1"/>
  <c r="I242"/>
  <c r="F32" s="1"/>
  <c r="I243"/>
  <c r="F33" s="1"/>
  <c r="B247"/>
  <c r="B252"/>
  <c r="B244"/>
  <c r="B256"/>
  <c r="B248"/>
  <c r="I227"/>
  <c r="I249"/>
  <c r="F39" s="1"/>
  <c r="I225"/>
  <c r="I226"/>
  <c r="I234"/>
  <c r="B243"/>
  <c r="B241"/>
  <c r="B253"/>
  <c r="I237"/>
  <c r="F27" s="1"/>
  <c r="I253"/>
  <c r="F43" s="1"/>
  <c r="B242"/>
  <c r="B255"/>
  <c r="B251"/>
  <c r="I254"/>
  <c r="F44" s="1"/>
  <c r="B250"/>
  <c r="I232"/>
  <c r="I235"/>
  <c r="F25" s="1"/>
  <c r="I251"/>
  <c r="F41" s="1"/>
  <c r="B240"/>
  <c r="I255"/>
  <c r="F45" s="1"/>
  <c r="B239"/>
  <c r="I248"/>
  <c r="F38" s="1"/>
  <c r="I256"/>
  <c r="F46" s="1"/>
  <c r="I233"/>
  <c r="I245"/>
  <c r="F35" s="1"/>
  <c r="B254"/>
  <c r="AE232"/>
  <c r="AF232" s="1"/>
  <c r="AE229"/>
  <c r="AF229" s="1"/>
  <c r="AE227"/>
  <c r="AF227" s="1"/>
  <c r="AE230"/>
  <c r="AF230" s="1"/>
  <c r="AE228"/>
  <c r="AF228" s="1"/>
  <c r="AE225"/>
  <c r="AE231"/>
  <c r="AF231" s="1"/>
  <c r="AE234"/>
  <c r="AF234" s="1"/>
  <c r="AE226"/>
  <c r="AF226" s="1"/>
  <c r="AE233"/>
  <c r="AF233" s="1"/>
  <c r="CJ230" i="54"/>
  <c r="CG225" s="1"/>
  <c r="H247" s="1"/>
  <c r="CI213"/>
  <c r="CG224" s="1"/>
  <c r="G247" s="1"/>
  <c r="CI232" i="81"/>
  <c r="CJ232" s="1"/>
  <c r="CI226"/>
  <c r="CJ226" s="1"/>
  <c r="CI231"/>
  <c r="CJ231" s="1"/>
  <c r="CI225"/>
  <c r="CI228"/>
  <c r="CJ228" s="1"/>
  <c r="CI229"/>
  <c r="CJ229" s="1"/>
  <c r="CI227"/>
  <c r="CJ227" s="1"/>
  <c r="CI233"/>
  <c r="CJ233" s="1"/>
  <c r="CI234"/>
  <c r="CJ234" s="1"/>
  <c r="CI230"/>
  <c r="CJ230" s="1"/>
  <c r="H226" i="74"/>
  <c r="F50" s="1"/>
  <c r="H225"/>
  <c r="F49" s="1"/>
  <c r="BM173" i="57"/>
  <c r="BL176" s="1"/>
  <c r="BM174"/>
  <c r="BL177" s="1"/>
  <c r="AW174" i="92"/>
  <c r="AV177" s="1"/>
  <c r="AW173"/>
  <c r="AV176" s="1"/>
  <c r="AI173"/>
  <c r="AH176" s="1"/>
  <c r="AI174"/>
  <c r="AH177" s="1"/>
  <c r="AZ167" i="57"/>
  <c r="AX179" s="1"/>
  <c r="F196" s="1"/>
  <c r="BA184"/>
  <c r="AX180" s="1"/>
  <c r="G196" s="1"/>
  <c r="C279" i="91"/>
  <c r="AB279"/>
  <c r="R267"/>
  <c r="R269" s="1"/>
  <c r="CI171" i="50"/>
  <c r="CJ171" s="1"/>
  <c r="CI173"/>
  <c r="CJ173" s="1"/>
  <c r="CI178"/>
  <c r="CJ178" s="1"/>
  <c r="CI180"/>
  <c r="CJ180" s="1"/>
  <c r="CI168"/>
  <c r="AQ219" i="76"/>
  <c r="CP231" i="78"/>
  <c r="CQ231" s="1"/>
  <c r="AC188" i="91"/>
  <c r="R268"/>
  <c r="AJ182"/>
  <c r="AK182" s="1"/>
  <c r="AJ185"/>
  <c r="AK185" s="1"/>
  <c r="AN273" i="92"/>
  <c r="AZ273"/>
  <c r="C273"/>
  <c r="AC183" i="91"/>
  <c r="AD183" s="1"/>
  <c r="AJ181"/>
  <c r="AK181" s="1"/>
  <c r="AJ186"/>
  <c r="AK186" s="1"/>
  <c r="AJ179"/>
  <c r="AK179" s="1"/>
  <c r="AH180" s="1"/>
  <c r="G195" s="1"/>
  <c r="AJ187"/>
  <c r="AK187" s="1"/>
  <c r="AJ184"/>
  <c r="AK184" s="1"/>
  <c r="AC180"/>
  <c r="AD180" s="1"/>
  <c r="AJ188"/>
  <c r="AB273" i="92"/>
  <c r="V273"/>
  <c r="AO219" i="94"/>
  <c r="AQ234" s="1"/>
  <c r="AH273" i="92"/>
  <c r="P273"/>
  <c r="N273"/>
  <c r="B319"/>
  <c r="AN319" s="1"/>
  <c r="P317" i="91"/>
  <c r="AB317"/>
  <c r="AD312" s="1"/>
  <c r="AD315" s="1"/>
  <c r="N317"/>
  <c r="AH317"/>
  <c r="AJ312" s="1"/>
  <c r="AJ315" s="1"/>
  <c r="AZ317"/>
  <c r="AT317"/>
  <c r="AV311" s="1"/>
  <c r="AV314" s="1"/>
  <c r="V317"/>
  <c r="AA219" i="94"/>
  <c r="AC229" s="1"/>
  <c r="AD229" s="1"/>
  <c r="AC187" i="91"/>
  <c r="AD187" s="1"/>
  <c r="AC184"/>
  <c r="AD184" s="1"/>
  <c r="AC179"/>
  <c r="AC167" s="1"/>
  <c r="AA179" s="1"/>
  <c r="F194" s="1"/>
  <c r="AC181"/>
  <c r="AD181" s="1"/>
  <c r="AC185"/>
  <c r="AD185" s="1"/>
  <c r="AC186"/>
  <c r="AD186" s="1"/>
  <c r="AH325" i="92"/>
  <c r="P325"/>
  <c r="V325"/>
  <c r="N325"/>
  <c r="AB325"/>
  <c r="AZ325"/>
  <c r="AQ179" i="91"/>
  <c r="AQ167" s="1"/>
  <c r="AO179" s="1"/>
  <c r="F196" s="1"/>
  <c r="AQ180"/>
  <c r="AR180" s="1"/>
  <c r="AQ182"/>
  <c r="AR182" s="1"/>
  <c r="AQ187"/>
  <c r="AR187" s="1"/>
  <c r="AQ184"/>
  <c r="AR184" s="1"/>
  <c r="AQ188"/>
  <c r="AQ185"/>
  <c r="AR185" s="1"/>
  <c r="AQ183"/>
  <c r="AR183" s="1"/>
  <c r="AQ186"/>
  <c r="AR186" s="1"/>
  <c r="AH219" i="94"/>
  <c r="AJ228" s="1"/>
  <c r="AK228" s="1"/>
  <c r="T219"/>
  <c r="V229" s="1"/>
  <c r="W229" s="1"/>
  <c r="AB325" i="91"/>
  <c r="AN325"/>
  <c r="AT325"/>
  <c r="V325"/>
  <c r="C325"/>
  <c r="P325"/>
  <c r="AH325"/>
  <c r="N325"/>
  <c r="Y187" i="94"/>
  <c r="R187"/>
  <c r="AM187"/>
  <c r="BA187"/>
  <c r="C187"/>
  <c r="BH187"/>
  <c r="P187"/>
  <c r="AF187"/>
  <c r="AT187"/>
  <c r="C233"/>
  <c r="AM233"/>
  <c r="AT233"/>
  <c r="R233"/>
  <c r="B279"/>
  <c r="P233"/>
  <c r="AF233"/>
  <c r="Y233"/>
  <c r="AN276" i="91"/>
  <c r="P276"/>
  <c r="AZ276"/>
  <c r="C276"/>
  <c r="V276"/>
  <c r="AT276"/>
  <c r="AH276"/>
  <c r="B322"/>
  <c r="AB276"/>
  <c r="N276"/>
  <c r="AB272" i="94"/>
  <c r="AT272"/>
  <c r="C272"/>
  <c r="N272"/>
  <c r="V272"/>
  <c r="B318"/>
  <c r="AH272"/>
  <c r="AZ272"/>
  <c r="AN272"/>
  <c r="P272"/>
  <c r="V277"/>
  <c r="C277"/>
  <c r="AZ277"/>
  <c r="AT277"/>
  <c r="AB277"/>
  <c r="B323"/>
  <c r="AH277"/>
  <c r="N277"/>
  <c r="P277"/>
  <c r="AN277"/>
  <c r="AN274" i="92"/>
  <c r="P274"/>
  <c r="AB274"/>
  <c r="AH274"/>
  <c r="C274"/>
  <c r="V274"/>
  <c r="AT274"/>
  <c r="B320"/>
  <c r="N274"/>
  <c r="AI173" i="94"/>
  <c r="AH176" s="1"/>
  <c r="AI174"/>
  <c r="AH177" s="1"/>
  <c r="N276"/>
  <c r="AT276"/>
  <c r="AB276"/>
  <c r="C276"/>
  <c r="AN276"/>
  <c r="B322"/>
  <c r="P276"/>
  <c r="V276"/>
  <c r="AH276"/>
  <c r="AZ276"/>
  <c r="AJ268" i="90"/>
  <c r="AJ267"/>
  <c r="AJ269" s="1"/>
  <c r="AN275" i="92"/>
  <c r="AH275"/>
  <c r="C275"/>
  <c r="N275"/>
  <c r="P275"/>
  <c r="AT275"/>
  <c r="V275"/>
  <c r="B321"/>
  <c r="AB275"/>
  <c r="AB273" i="94"/>
  <c r="N273"/>
  <c r="AZ273"/>
  <c r="B319"/>
  <c r="AN273"/>
  <c r="P273"/>
  <c r="AH273"/>
  <c r="AT273"/>
  <c r="C273"/>
  <c r="V273"/>
  <c r="AT272" i="91"/>
  <c r="C272"/>
  <c r="P272"/>
  <c r="V272"/>
  <c r="AN272"/>
  <c r="B318"/>
  <c r="AH272"/>
  <c r="AZ272"/>
  <c r="N272"/>
  <c r="AB272"/>
  <c r="AZ271" i="94"/>
  <c r="P271"/>
  <c r="V271"/>
  <c r="C271"/>
  <c r="B317"/>
  <c r="M259"/>
  <c r="AB271"/>
  <c r="AH271"/>
  <c r="N271"/>
  <c r="AT271"/>
  <c r="AN271"/>
  <c r="AX182" i="90"/>
  <c r="AY182" s="1"/>
  <c r="AX187"/>
  <c r="AY187" s="1"/>
  <c r="AX188"/>
  <c r="AX186"/>
  <c r="AY186" s="1"/>
  <c r="AX179"/>
  <c r="AX184"/>
  <c r="AY184" s="1"/>
  <c r="AX180"/>
  <c r="AY180" s="1"/>
  <c r="AX183"/>
  <c r="AY183" s="1"/>
  <c r="AX181"/>
  <c r="AY181" s="1"/>
  <c r="AX185"/>
  <c r="AY185" s="1"/>
  <c r="AH319" i="91"/>
  <c r="AN319"/>
  <c r="V319"/>
  <c r="AT319"/>
  <c r="N319"/>
  <c r="P319"/>
  <c r="AB319"/>
  <c r="C319"/>
  <c r="AW174" i="94"/>
  <c r="AV177" s="1"/>
  <c r="AW173"/>
  <c r="AV176" s="1"/>
  <c r="AB173"/>
  <c r="AA176" s="1"/>
  <c r="AB174"/>
  <c r="AA177" s="1"/>
  <c r="AJ185" i="90"/>
  <c r="AK185" s="1"/>
  <c r="AJ181"/>
  <c r="AK181" s="1"/>
  <c r="AJ180"/>
  <c r="AK180" s="1"/>
  <c r="AJ182"/>
  <c r="AK182" s="1"/>
  <c r="AJ186"/>
  <c r="AK186" s="1"/>
  <c r="AJ184"/>
  <c r="AK184" s="1"/>
  <c r="AJ179"/>
  <c r="AJ188"/>
  <c r="AJ187"/>
  <c r="AK187" s="1"/>
  <c r="AJ183"/>
  <c r="AK183" s="1"/>
  <c r="AV268"/>
  <c r="AV267"/>
  <c r="AV269" s="1"/>
  <c r="AN320"/>
  <c r="N320"/>
  <c r="V320"/>
  <c r="C320"/>
  <c r="AT320"/>
  <c r="AB320"/>
  <c r="AH320"/>
  <c r="P320"/>
  <c r="AN323"/>
  <c r="AT323"/>
  <c r="P323"/>
  <c r="C323"/>
  <c r="AH323"/>
  <c r="N323"/>
  <c r="AB323"/>
  <c r="V323"/>
  <c r="AT274" i="94"/>
  <c r="C274"/>
  <c r="V274"/>
  <c r="AN274"/>
  <c r="AZ274"/>
  <c r="AH274"/>
  <c r="B320"/>
  <c r="N274"/>
  <c r="P274"/>
  <c r="AB274"/>
  <c r="AQ188" i="90"/>
  <c r="AQ187"/>
  <c r="AR187" s="1"/>
  <c r="AQ181"/>
  <c r="AR181" s="1"/>
  <c r="AQ184"/>
  <c r="AR184" s="1"/>
  <c r="AQ179"/>
  <c r="AQ180"/>
  <c r="AR180" s="1"/>
  <c r="AQ186"/>
  <c r="AR186" s="1"/>
  <c r="AQ185"/>
  <c r="AR185" s="1"/>
  <c r="AQ182"/>
  <c r="AR182" s="1"/>
  <c r="AQ183"/>
  <c r="AR183" s="1"/>
  <c r="AZ278" i="94"/>
  <c r="AT278"/>
  <c r="V278"/>
  <c r="B324"/>
  <c r="AN278"/>
  <c r="C278"/>
  <c r="AH278"/>
  <c r="AB278"/>
  <c r="N278"/>
  <c r="P278"/>
  <c r="V179" i="90"/>
  <c r="V187"/>
  <c r="W187" s="1"/>
  <c r="V185"/>
  <c r="W185" s="1"/>
  <c r="V182"/>
  <c r="W182" s="1"/>
  <c r="V188"/>
  <c r="V183"/>
  <c r="W183" s="1"/>
  <c r="V181"/>
  <c r="W181" s="1"/>
  <c r="V186"/>
  <c r="W186" s="1"/>
  <c r="V184"/>
  <c r="W184" s="1"/>
  <c r="V180"/>
  <c r="W180" s="1"/>
  <c r="U173" i="94"/>
  <c r="T176" s="1"/>
  <c r="U174"/>
  <c r="T177" s="1"/>
  <c r="AP173"/>
  <c r="AO176" s="1"/>
  <c r="AP174"/>
  <c r="AO177" s="1"/>
  <c r="R267" i="90"/>
  <c r="R269" s="1"/>
  <c r="R268"/>
  <c r="AH317"/>
  <c r="P317"/>
  <c r="AN317"/>
  <c r="N317"/>
  <c r="C317"/>
  <c r="V317"/>
  <c r="AT317"/>
  <c r="M305"/>
  <c r="AB317"/>
  <c r="AT324" i="91"/>
  <c r="AN324"/>
  <c r="V324"/>
  <c r="P324"/>
  <c r="AB324"/>
  <c r="AH324"/>
  <c r="C324"/>
  <c r="N324"/>
  <c r="AH322" i="92"/>
  <c r="AB322"/>
  <c r="C322"/>
  <c r="P322"/>
  <c r="AT322"/>
  <c r="N322"/>
  <c r="V322"/>
  <c r="AN322"/>
  <c r="AZ322"/>
  <c r="AN323" i="91"/>
  <c r="C323"/>
  <c r="AH323"/>
  <c r="P323"/>
  <c r="AB323"/>
  <c r="AT323"/>
  <c r="V323"/>
  <c r="N323"/>
  <c r="AT319" i="90"/>
  <c r="AB319"/>
  <c r="C319"/>
  <c r="P319"/>
  <c r="AH319"/>
  <c r="AN319"/>
  <c r="N319"/>
  <c r="V319"/>
  <c r="AH275" i="94"/>
  <c r="AB275"/>
  <c r="V275"/>
  <c r="C275"/>
  <c r="AZ275"/>
  <c r="P275"/>
  <c r="AN275"/>
  <c r="AT275"/>
  <c r="N275"/>
  <c r="B321"/>
  <c r="AN277" i="92"/>
  <c r="P277"/>
  <c r="C277"/>
  <c r="AH277"/>
  <c r="AT277"/>
  <c r="N277"/>
  <c r="AB277"/>
  <c r="B323"/>
  <c r="V277"/>
  <c r="BD173" i="94"/>
  <c r="BC176" s="1"/>
  <c r="BD174"/>
  <c r="BC177" s="1"/>
  <c r="AN320" i="91"/>
  <c r="P320"/>
  <c r="N320"/>
  <c r="AH320"/>
  <c r="AT320"/>
  <c r="C320"/>
  <c r="AB320"/>
  <c r="V320"/>
  <c r="X267" i="90"/>
  <c r="X269" s="1"/>
  <c r="X268"/>
  <c r="AP268"/>
  <c r="AP267"/>
  <c r="AP269" s="1"/>
  <c r="AD267"/>
  <c r="AD269" s="1"/>
  <c r="AD268"/>
  <c r="AH278" i="92"/>
  <c r="AN278"/>
  <c r="B324"/>
  <c r="AT278"/>
  <c r="N278"/>
  <c r="C278"/>
  <c r="P278"/>
  <c r="V278"/>
  <c r="AB278"/>
  <c r="AC182" i="90"/>
  <c r="AD182" s="1"/>
  <c r="AC184"/>
  <c r="AD184" s="1"/>
  <c r="AC179"/>
  <c r="AC185"/>
  <c r="AD185" s="1"/>
  <c r="AC186"/>
  <c r="AD186" s="1"/>
  <c r="AC181"/>
  <c r="AD181" s="1"/>
  <c r="AC187"/>
  <c r="AD187" s="1"/>
  <c r="AC183"/>
  <c r="AD183" s="1"/>
  <c r="AC188"/>
  <c r="AC180"/>
  <c r="AD180" s="1"/>
  <c r="AN321" i="91"/>
  <c r="AT321"/>
  <c r="N321"/>
  <c r="P321"/>
  <c r="AH321"/>
  <c r="C321"/>
  <c r="AB321"/>
  <c r="V321"/>
  <c r="BC220" i="94"/>
  <c r="BC221" s="1"/>
  <c r="BE231" s="1"/>
  <c r="BF231" s="1"/>
  <c r="BN213" i="74"/>
  <c r="BL224" s="1"/>
  <c r="G244" s="1"/>
  <c r="BO225"/>
  <c r="BL225" s="1"/>
  <c r="H244" s="1"/>
  <c r="E201" i="64"/>
  <c r="BV183"/>
  <c r="CE172"/>
  <c r="BV184"/>
  <c r="BV180"/>
  <c r="BV188"/>
  <c r="BV185"/>
  <c r="BV187"/>
  <c r="BV182"/>
  <c r="BV186"/>
  <c r="BV181"/>
  <c r="BV179"/>
  <c r="A102" i="57"/>
  <c r="A147"/>
  <c r="G181" i="81"/>
  <c r="E50" s="1"/>
  <c r="G180"/>
  <c r="E49" s="1"/>
  <c r="CH174" i="86"/>
  <c r="CG177" s="1"/>
  <c r="CH173"/>
  <c r="CG176" s="1"/>
  <c r="Q276" i="54"/>
  <c r="O272" s="1"/>
  <c r="G283" s="1"/>
  <c r="P259"/>
  <c r="O271" s="1"/>
  <c r="F283" s="1"/>
  <c r="BC329" i="86"/>
  <c r="BI282"/>
  <c r="BI329" s="1"/>
  <c r="AK318" i="40"/>
  <c r="AS321"/>
  <c r="AK325"/>
  <c r="AK335"/>
  <c r="AK333"/>
  <c r="AK338"/>
  <c r="AK324"/>
  <c r="AK331"/>
  <c r="AK334"/>
  <c r="AK321"/>
  <c r="AK327"/>
  <c r="AK326"/>
  <c r="AK336"/>
  <c r="AK337"/>
  <c r="AK323"/>
  <c r="AK329"/>
  <c r="AK332"/>
  <c r="AK320"/>
  <c r="AK319"/>
  <c r="AK328"/>
  <c r="AK330"/>
  <c r="E345"/>
  <c r="AK322"/>
  <c r="C109" i="83"/>
  <c r="B108"/>
  <c r="I108"/>
  <c r="C36" s="1"/>
  <c r="V269" i="40"/>
  <c r="U281" s="1"/>
  <c r="F294" s="1"/>
  <c r="W270"/>
  <c r="U282" s="1"/>
  <c r="G294" s="1"/>
  <c r="J323" i="50"/>
  <c r="H21"/>
  <c r="K323"/>
  <c r="H16"/>
  <c r="K318"/>
  <c r="J318"/>
  <c r="H12"/>
  <c r="K314"/>
  <c r="J314"/>
  <c r="K312"/>
  <c r="J312"/>
  <c r="H10"/>
  <c r="H9"/>
  <c r="J311"/>
  <c r="K311"/>
  <c r="J308"/>
  <c r="H6"/>
  <c r="K308"/>
  <c r="H19"/>
  <c r="K321"/>
  <c r="J321"/>
  <c r="CN219" i="79"/>
  <c r="CN220"/>
  <c r="CN221" s="1"/>
  <c r="BE220" i="53"/>
  <c r="BE221" s="1"/>
  <c r="BE219"/>
  <c r="C106" i="57"/>
  <c r="I105"/>
  <c r="C33" s="1"/>
  <c r="B105"/>
  <c r="BE312" i="76"/>
  <c r="BE315" s="1"/>
  <c r="BE311"/>
  <c r="BE314" s="1"/>
  <c r="E287" i="54"/>
  <c r="AK280"/>
  <c r="AK278"/>
  <c r="AS263"/>
  <c r="AK276"/>
  <c r="AK279"/>
  <c r="AK277"/>
  <c r="E200" i="92"/>
  <c r="BX172"/>
  <c r="BO186"/>
  <c r="BO179"/>
  <c r="BO184"/>
  <c r="BO180"/>
  <c r="BO182"/>
  <c r="BO183"/>
  <c r="BO187"/>
  <c r="BO185"/>
  <c r="BO181"/>
  <c r="BE220" i="83"/>
  <c r="BE221" s="1"/>
  <c r="BE219"/>
  <c r="AZ233"/>
  <c r="BA233" s="1"/>
  <c r="AZ234"/>
  <c r="BA234" s="1"/>
  <c r="AZ231"/>
  <c r="BA231" s="1"/>
  <c r="AZ229"/>
  <c r="BA229" s="1"/>
  <c r="AZ232"/>
  <c r="BA232" s="1"/>
  <c r="AZ228"/>
  <c r="BA228" s="1"/>
  <c r="AZ225"/>
  <c r="AZ226"/>
  <c r="BA226" s="1"/>
  <c r="AZ230"/>
  <c r="BA230" s="1"/>
  <c r="AZ227"/>
  <c r="BA227" s="1"/>
  <c r="A234" i="64"/>
  <c r="A280" s="1"/>
  <c r="A326" s="1"/>
  <c r="A188"/>
  <c r="BU185" i="79"/>
  <c r="BU188"/>
  <c r="BV188" s="1"/>
  <c r="BU187"/>
  <c r="BV187" s="1"/>
  <c r="BU186"/>
  <c r="BV186" s="1"/>
  <c r="BG187" i="78"/>
  <c r="BH187" s="1"/>
  <c r="BG184"/>
  <c r="BH184" s="1"/>
  <c r="BG181"/>
  <c r="BH181" s="1"/>
  <c r="BG188"/>
  <c r="BH188" s="1"/>
  <c r="BG179"/>
  <c r="BG185"/>
  <c r="BH185" s="1"/>
  <c r="BG183"/>
  <c r="BH183" s="1"/>
  <c r="BG180"/>
  <c r="BH180" s="1"/>
  <c r="BG186"/>
  <c r="BH186" s="1"/>
  <c r="BG182"/>
  <c r="BH182" s="1"/>
  <c r="BE167" i="91"/>
  <c r="BC179" s="1"/>
  <c r="F198" s="1"/>
  <c r="BF179"/>
  <c r="BC180" s="1"/>
  <c r="G198" s="1"/>
  <c r="AG264" i="50"/>
  <c r="Y278"/>
  <c r="Y274"/>
  <c r="Y268"/>
  <c r="Y279"/>
  <c r="Y277"/>
  <c r="Y264"/>
  <c r="Y260"/>
  <c r="Y273"/>
  <c r="Y262"/>
  <c r="Y269"/>
  <c r="Y270"/>
  <c r="Y267"/>
  <c r="Y266"/>
  <c r="Y271"/>
  <c r="E286"/>
  <c r="Y261"/>
  <c r="Y263"/>
  <c r="Y276"/>
  <c r="Y275"/>
  <c r="Y265"/>
  <c r="Y272"/>
  <c r="BJ183" i="76"/>
  <c r="BJ181"/>
  <c r="BS172"/>
  <c r="BJ184"/>
  <c r="BJ182"/>
  <c r="BJ187"/>
  <c r="BJ188"/>
  <c r="BJ185"/>
  <c r="BJ186"/>
  <c r="BJ180"/>
  <c r="BZ219" i="56"/>
  <c r="BZ220"/>
  <c r="BZ221" s="1"/>
  <c r="E334"/>
  <c r="AQ323"/>
  <c r="AQ325"/>
  <c r="AQ321"/>
  <c r="AQ324"/>
  <c r="AQ326"/>
  <c r="AQ317"/>
  <c r="AQ319"/>
  <c r="AQ322"/>
  <c r="AQ318"/>
  <c r="AQ320"/>
  <c r="AY309"/>
  <c r="AH321"/>
  <c r="AI321" s="1"/>
  <c r="AH325"/>
  <c r="AI325" s="1"/>
  <c r="AH319"/>
  <c r="AI319" s="1"/>
  <c r="AH323"/>
  <c r="AI323" s="1"/>
  <c r="AH317"/>
  <c r="AH326"/>
  <c r="AI326" s="1"/>
  <c r="AH320"/>
  <c r="AI320" s="1"/>
  <c r="AH324"/>
  <c r="AI324" s="1"/>
  <c r="AH318"/>
  <c r="AI318" s="1"/>
  <c r="AH322"/>
  <c r="AI322" s="1"/>
  <c r="E287" i="57"/>
  <c r="AK277"/>
  <c r="AK280"/>
  <c r="AK278"/>
  <c r="AK279"/>
  <c r="AK276"/>
  <c r="AS263"/>
  <c r="Q322" i="54"/>
  <c r="O318" s="1"/>
  <c r="G329" s="1"/>
  <c r="P305"/>
  <c r="O317" s="1"/>
  <c r="F329" s="1"/>
  <c r="BZ220" i="74"/>
  <c r="BZ221" s="1"/>
  <c r="BZ219"/>
  <c r="BA179" i="78"/>
  <c r="AX180" s="1"/>
  <c r="G196" s="1"/>
  <c r="AZ167"/>
  <c r="AX179" s="1"/>
  <c r="F196" s="1"/>
  <c r="P317" i="40"/>
  <c r="O329" s="1"/>
  <c r="F341" s="1"/>
  <c r="Q318"/>
  <c r="O330" s="1"/>
  <c r="G341" s="1"/>
  <c r="AG312" i="50"/>
  <c r="AG315" s="1"/>
  <c r="AG313"/>
  <c r="AG316" s="1"/>
  <c r="AS310"/>
  <c r="AK313"/>
  <c r="AK318"/>
  <c r="E334"/>
  <c r="AK314"/>
  <c r="AK311"/>
  <c r="AK322"/>
  <c r="AK312"/>
  <c r="AK310"/>
  <c r="AK307"/>
  <c r="AK315"/>
  <c r="AK309"/>
  <c r="AK306"/>
  <c r="AK308"/>
  <c r="AK325"/>
  <c r="AK316"/>
  <c r="AK321"/>
  <c r="AK317"/>
  <c r="AK320"/>
  <c r="AK324"/>
  <c r="AK323"/>
  <c r="AK319"/>
  <c r="BL186" i="64"/>
  <c r="BM186" s="1"/>
  <c r="BL185"/>
  <c r="BM185" s="1"/>
  <c r="BL179"/>
  <c r="BL181"/>
  <c r="BM181" s="1"/>
  <c r="BL180"/>
  <c r="BM180" s="1"/>
  <c r="BL184"/>
  <c r="BM184" s="1"/>
  <c r="BL182"/>
  <c r="BM182" s="1"/>
  <c r="BL187"/>
  <c r="BM187" s="1"/>
  <c r="BL188"/>
  <c r="BM188" s="1"/>
  <c r="BL183"/>
  <c r="BM183" s="1"/>
  <c r="BC276"/>
  <c r="BD276" s="1"/>
  <c r="BC273"/>
  <c r="BD273" s="1"/>
  <c r="BC271"/>
  <c r="BC279"/>
  <c r="BD279" s="1"/>
  <c r="BC272"/>
  <c r="BD272" s="1"/>
  <c r="BC275"/>
  <c r="BD275" s="1"/>
  <c r="BC277"/>
  <c r="BD277" s="1"/>
  <c r="BC274"/>
  <c r="BD274" s="1"/>
  <c r="BC280"/>
  <c r="BD280" s="1"/>
  <c r="BC278"/>
  <c r="BD278" s="1"/>
  <c r="A96" i="75"/>
  <c r="A141"/>
  <c r="E234" i="90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O234"/>
  <c r="AS167" i="56"/>
  <c r="AQ179" s="1"/>
  <c r="F195" s="1"/>
  <c r="AT179"/>
  <c r="AQ180" s="1"/>
  <c r="G195" s="1"/>
  <c r="BU229"/>
  <c r="BV229" s="1"/>
  <c r="BU225"/>
  <c r="BU230"/>
  <c r="BV230" s="1"/>
  <c r="BU228"/>
  <c r="BV228" s="1"/>
  <c r="BU234"/>
  <c r="BV234" s="1"/>
  <c r="BU232"/>
  <c r="BV232" s="1"/>
  <c r="BU233"/>
  <c r="BV233" s="1"/>
  <c r="BU226"/>
  <c r="BV226" s="1"/>
  <c r="BU231"/>
  <c r="BV231" s="1"/>
  <c r="BU227"/>
  <c r="BV227" s="1"/>
  <c r="BE220" i="75"/>
  <c r="BE221" s="1"/>
  <c r="BE219"/>
  <c r="A189" i="91"/>
  <c r="A235"/>
  <c r="A281" s="1"/>
  <c r="A327" s="1"/>
  <c r="AB280" i="57"/>
  <c r="AC280" s="1"/>
  <c r="AB277"/>
  <c r="AC277" s="1"/>
  <c r="AB279"/>
  <c r="AC279" s="1"/>
  <c r="AB276"/>
  <c r="AB278"/>
  <c r="AC278" s="1"/>
  <c r="BX172" i="90"/>
  <c r="E200"/>
  <c r="BO184"/>
  <c r="BO180"/>
  <c r="BO183"/>
  <c r="BO187"/>
  <c r="BO186"/>
  <c r="BO181"/>
  <c r="BO179"/>
  <c r="BO182"/>
  <c r="BO185"/>
  <c r="BU185" i="75"/>
  <c r="BV185" s="1"/>
  <c r="BU181"/>
  <c r="BV181" s="1"/>
  <c r="BU180"/>
  <c r="BV180" s="1"/>
  <c r="BU182"/>
  <c r="BV182" s="1"/>
  <c r="BU179"/>
  <c r="BU186"/>
  <c r="BV186" s="1"/>
  <c r="BU183"/>
  <c r="BV183" s="1"/>
  <c r="BU184"/>
  <c r="BV184" s="1"/>
  <c r="BU188"/>
  <c r="BV188" s="1"/>
  <c r="BU187"/>
  <c r="BV187" s="1"/>
  <c r="BU181" i="74"/>
  <c r="BV181" s="1"/>
  <c r="BU187"/>
  <c r="BV187" s="1"/>
  <c r="BU185"/>
  <c r="BV185" s="1"/>
  <c r="BU183"/>
  <c r="BV183" s="1"/>
  <c r="BU182"/>
  <c r="BV182" s="1"/>
  <c r="BU186"/>
  <c r="BV186" s="1"/>
  <c r="BU184"/>
  <c r="BV184" s="1"/>
  <c r="BU180"/>
  <c r="BV180" s="1"/>
  <c r="BU188"/>
  <c r="BV188" s="1"/>
  <c r="BU179"/>
  <c r="CA174"/>
  <c r="BZ177" s="1"/>
  <c r="CA173"/>
  <c r="BZ176" s="1"/>
  <c r="P269" i="40"/>
  <c r="O281" s="1"/>
  <c r="F293" s="1"/>
  <c r="Q270"/>
  <c r="O282" s="1"/>
  <c r="G293" s="1"/>
  <c r="CS225" i="86"/>
  <c r="CS227"/>
  <c r="CS229"/>
  <c r="F249"/>
  <c r="CS233"/>
  <c r="CS230"/>
  <c r="CS228"/>
  <c r="CS232"/>
  <c r="CS226"/>
  <c r="DB218"/>
  <c r="CS231"/>
  <c r="CS234"/>
  <c r="BF173" i="56"/>
  <c r="BE176" s="1"/>
  <c r="BF174"/>
  <c r="BE177" s="1"/>
  <c r="CH173" i="81"/>
  <c r="CG176" s="1"/>
  <c r="CH174"/>
  <c r="CG177" s="1"/>
  <c r="CE187" i="79"/>
  <c r="E201"/>
  <c r="CE186"/>
  <c r="CN172"/>
  <c r="CE185"/>
  <c r="CE188"/>
  <c r="CB179" i="86"/>
  <c r="CB184"/>
  <c r="CC184" s="1"/>
  <c r="CB187"/>
  <c r="CC187" s="1"/>
  <c r="CB182"/>
  <c r="CC182" s="1"/>
  <c r="CB183"/>
  <c r="CC183" s="1"/>
  <c r="CB185"/>
  <c r="CC185" s="1"/>
  <c r="CB188"/>
  <c r="CC188" s="1"/>
  <c r="CB181"/>
  <c r="CC181" s="1"/>
  <c r="CB186"/>
  <c r="CC186" s="1"/>
  <c r="CB180"/>
  <c r="CC180" s="1"/>
  <c r="E205" i="40"/>
  <c r="BQ186"/>
  <c r="BQ180"/>
  <c r="BQ176"/>
  <c r="BZ178"/>
  <c r="BQ192"/>
  <c r="BQ189"/>
  <c r="BQ175"/>
  <c r="BQ185"/>
  <c r="BQ179"/>
  <c r="BQ177"/>
  <c r="BQ190"/>
  <c r="BQ191"/>
  <c r="BQ182"/>
  <c r="BQ194"/>
  <c r="BQ184"/>
  <c r="BQ174"/>
  <c r="BQ178"/>
  <c r="BQ183"/>
  <c r="BQ187"/>
  <c r="BQ193"/>
  <c r="BQ188"/>
  <c r="BQ181"/>
  <c r="AS263" i="53"/>
  <c r="AK272"/>
  <c r="AK273"/>
  <c r="AK279"/>
  <c r="AK278"/>
  <c r="E287"/>
  <c r="AK280"/>
  <c r="AK275"/>
  <c r="AK277"/>
  <c r="AK274"/>
  <c r="AK271"/>
  <c r="AK276"/>
  <c r="AJ311" i="91"/>
  <c r="AJ314" s="1"/>
  <c r="BL219" i="77"/>
  <c r="BL220"/>
  <c r="BL221" s="1"/>
  <c r="BC275" i="90"/>
  <c r="BD275" s="1"/>
  <c r="BC273"/>
  <c r="BD273" s="1"/>
  <c r="BC276"/>
  <c r="BD276" s="1"/>
  <c r="BC277"/>
  <c r="BD277" s="1"/>
  <c r="BC278"/>
  <c r="BD278" s="1"/>
  <c r="BC280"/>
  <c r="BC279"/>
  <c r="BD279" s="1"/>
  <c r="BC271"/>
  <c r="BC272"/>
  <c r="BD272" s="1"/>
  <c r="BC274"/>
  <c r="BD274" s="1"/>
  <c r="BQ240" i="40"/>
  <c r="BQ233"/>
  <c r="BQ234"/>
  <c r="BQ223"/>
  <c r="BQ227"/>
  <c r="BQ228"/>
  <c r="BZ226"/>
  <c r="BQ237"/>
  <c r="F253"/>
  <c r="BQ224"/>
  <c r="BQ241"/>
  <c r="BQ225"/>
  <c r="BQ226"/>
  <c r="BQ239"/>
  <c r="BQ242"/>
  <c r="BQ235"/>
  <c r="BQ230"/>
  <c r="BQ236"/>
  <c r="BQ238"/>
  <c r="BQ231"/>
  <c r="BQ229"/>
  <c r="BQ222"/>
  <c r="BQ232"/>
  <c r="G318" i="53"/>
  <c r="H49" s="1"/>
  <c r="G319"/>
  <c r="H50" s="1"/>
  <c r="AK319"/>
  <c r="AK320"/>
  <c r="AK321"/>
  <c r="AK325"/>
  <c r="AK322"/>
  <c r="AS309"/>
  <c r="E333"/>
  <c r="AK324"/>
  <c r="AK318"/>
  <c r="AK317"/>
  <c r="AK326"/>
  <c r="AK323"/>
  <c r="G273" i="50"/>
  <c r="G49" s="1"/>
  <c r="G276"/>
  <c r="G52" s="1"/>
  <c r="G333" i="40"/>
  <c r="H54" s="1"/>
  <c r="F245" i="82"/>
  <c r="BQ227"/>
  <c r="BQ234"/>
  <c r="BZ218"/>
  <c r="BQ228"/>
  <c r="BQ230"/>
  <c r="BQ231"/>
  <c r="BQ232"/>
  <c r="BQ233"/>
  <c r="BQ229"/>
  <c r="BQ225"/>
  <c r="BQ226"/>
  <c r="AX232" i="94"/>
  <c r="AY232" s="1"/>
  <c r="AX228"/>
  <c r="AY228" s="1"/>
  <c r="AX229"/>
  <c r="AY229" s="1"/>
  <c r="AX230"/>
  <c r="AY230" s="1"/>
  <c r="AX226"/>
  <c r="AY226" s="1"/>
  <c r="AX227"/>
  <c r="AY227" s="1"/>
  <c r="AX234"/>
  <c r="AX231"/>
  <c r="AY231" s="1"/>
  <c r="AX233"/>
  <c r="AY233" s="1"/>
  <c r="AX225"/>
  <c r="AZ229" i="75"/>
  <c r="BA229" s="1"/>
  <c r="AZ231"/>
  <c r="BA231" s="1"/>
  <c r="AZ234"/>
  <c r="BA234" s="1"/>
  <c r="AZ232"/>
  <c r="BA232" s="1"/>
  <c r="AZ228"/>
  <c r="BA228" s="1"/>
  <c r="AZ225"/>
  <c r="AZ227"/>
  <c r="BA227" s="1"/>
  <c r="AZ226"/>
  <c r="BA226" s="1"/>
  <c r="AZ230"/>
  <c r="BA230" s="1"/>
  <c r="AZ233"/>
  <c r="BA233" s="1"/>
  <c r="H20" i="50"/>
  <c r="K322"/>
  <c r="J322"/>
  <c r="H15"/>
  <c r="K317"/>
  <c r="J317"/>
  <c r="H18"/>
  <c r="J320"/>
  <c r="K320"/>
  <c r="BJ231" i="53"/>
  <c r="BS218"/>
  <c r="F244"/>
  <c r="BJ232"/>
  <c r="BJ234"/>
  <c r="BJ228"/>
  <c r="BJ230"/>
  <c r="BJ229"/>
  <c r="BJ233"/>
  <c r="BJ227"/>
  <c r="BJ226"/>
  <c r="BJ225"/>
  <c r="BI324" i="76"/>
  <c r="E337"/>
  <c r="BI319"/>
  <c r="BI318"/>
  <c r="BI322"/>
  <c r="BI323"/>
  <c r="BI325"/>
  <c r="BI321"/>
  <c r="BI320"/>
  <c r="BI326"/>
  <c r="CC179" i="84"/>
  <c r="BZ180" s="1"/>
  <c r="G200" s="1"/>
  <c r="CB167"/>
  <c r="BZ179" s="1"/>
  <c r="F200" s="1"/>
  <c r="A88" i="40"/>
  <c r="A135"/>
  <c r="AG267" i="54"/>
  <c r="AG269" s="1"/>
  <c r="AG268"/>
  <c r="F244" i="83"/>
  <c r="BJ229"/>
  <c r="BJ233"/>
  <c r="BS218"/>
  <c r="BJ230"/>
  <c r="BJ231"/>
  <c r="BJ232"/>
  <c r="BJ225"/>
  <c r="BJ228"/>
  <c r="BJ226"/>
  <c r="BJ234"/>
  <c r="BJ227"/>
  <c r="BG229" i="82"/>
  <c r="BH229" s="1"/>
  <c r="BG225"/>
  <c r="BG228"/>
  <c r="BH228" s="1"/>
  <c r="BG234"/>
  <c r="BH234" s="1"/>
  <c r="BG230"/>
  <c r="BH230" s="1"/>
  <c r="BG233"/>
  <c r="BH233" s="1"/>
  <c r="BG227"/>
  <c r="BH227" s="1"/>
  <c r="BG232"/>
  <c r="BH232" s="1"/>
  <c r="BG226"/>
  <c r="BH226" s="1"/>
  <c r="BG231"/>
  <c r="BH231" s="1"/>
  <c r="BZ172" i="78"/>
  <c r="E199"/>
  <c r="BQ184"/>
  <c r="BQ185"/>
  <c r="BQ187"/>
  <c r="BQ186"/>
  <c r="BQ183"/>
  <c r="BQ188"/>
  <c r="BQ179"/>
  <c r="BQ180"/>
  <c r="BQ181"/>
  <c r="BQ182"/>
  <c r="BB311" i="91"/>
  <c r="BB314" s="1"/>
  <c r="BB312"/>
  <c r="BB315" s="1"/>
  <c r="BF173" i="76"/>
  <c r="BE176" s="1"/>
  <c r="BF174"/>
  <c r="BE177" s="1"/>
  <c r="CN218" i="56"/>
  <c r="CE232"/>
  <c r="CE225"/>
  <c r="F247"/>
  <c r="CE229"/>
  <c r="CE231"/>
  <c r="CE233"/>
  <c r="CE227"/>
  <c r="CE234"/>
  <c r="CE228"/>
  <c r="CE226"/>
  <c r="CE230"/>
  <c r="AX271" i="64"/>
  <c r="AV272" s="1"/>
  <c r="G290" s="1"/>
  <c r="AW259"/>
  <c r="AV271" s="1"/>
  <c r="F290" s="1"/>
  <c r="V319" i="92"/>
  <c r="N319"/>
  <c r="AZ180" i="77"/>
  <c r="BA180" s="1"/>
  <c r="AZ182"/>
  <c r="BA182" s="1"/>
  <c r="AZ181"/>
  <c r="BA181" s="1"/>
  <c r="AZ185"/>
  <c r="BA185" s="1"/>
  <c r="AZ187"/>
  <c r="BA187" s="1"/>
  <c r="AZ186"/>
  <c r="BA186" s="1"/>
  <c r="AZ179"/>
  <c r="AZ183"/>
  <c r="BA183" s="1"/>
  <c r="AZ184"/>
  <c r="BA184" s="1"/>
  <c r="AZ188"/>
  <c r="BA188" s="1"/>
  <c r="CJ179" i="83"/>
  <c r="CG180" s="1"/>
  <c r="CI167"/>
  <c r="CG179" s="1"/>
  <c r="BN167" i="79"/>
  <c r="BL179" s="1"/>
  <c r="F198" s="1"/>
  <c r="BO185"/>
  <c r="BL180" s="1"/>
  <c r="G198" s="1"/>
  <c r="CA174" i="75"/>
  <c r="BZ177" s="1"/>
  <c r="CA173"/>
  <c r="BZ176" s="1"/>
  <c r="AG312" i="54"/>
  <c r="AG315" s="1"/>
  <c r="AG311"/>
  <c r="AG314" s="1"/>
  <c r="BM173"/>
  <c r="BL176" s="1"/>
  <c r="BM174"/>
  <c r="BL177" s="1"/>
  <c r="AC271" i="56"/>
  <c r="AA272" s="1"/>
  <c r="G285" s="1"/>
  <c r="AB259"/>
  <c r="AA271" s="1"/>
  <c r="F285" s="1"/>
  <c r="BL230" i="64"/>
  <c r="BM230" s="1"/>
  <c r="BL228"/>
  <c r="BM228" s="1"/>
  <c r="BL231"/>
  <c r="BM231" s="1"/>
  <c r="BL227"/>
  <c r="BM227" s="1"/>
  <c r="BL234"/>
  <c r="BM234" s="1"/>
  <c r="BL233"/>
  <c r="BM233" s="1"/>
  <c r="BL226"/>
  <c r="BM226" s="1"/>
  <c r="BL225"/>
  <c r="BL229"/>
  <c r="BM229" s="1"/>
  <c r="BL232"/>
  <c r="BM232" s="1"/>
  <c r="BB267" i="92"/>
  <c r="BB269" s="1"/>
  <c r="BB268"/>
  <c r="CS180" i="84"/>
  <c r="CS187"/>
  <c r="CS183"/>
  <c r="CS186"/>
  <c r="DB172"/>
  <c r="CS188"/>
  <c r="CS185"/>
  <c r="CS179"/>
  <c r="CS184"/>
  <c r="CS181"/>
  <c r="E203"/>
  <c r="CS182"/>
  <c r="CO174"/>
  <c r="CN177" s="1"/>
  <c r="CO173"/>
  <c r="CN176" s="1"/>
  <c r="BT173" i="53"/>
  <c r="BS176" s="1"/>
  <c r="BT174"/>
  <c r="BS177" s="1"/>
  <c r="A232" i="75"/>
  <c r="A278" s="1"/>
  <c r="A324" s="1"/>
  <c r="A186"/>
  <c r="CS227" i="80"/>
  <c r="CS229"/>
  <c r="CS225"/>
  <c r="CS226"/>
  <c r="CS228"/>
  <c r="DB218"/>
  <c r="F249"/>
  <c r="CS232"/>
  <c r="CS233"/>
  <c r="CS231"/>
  <c r="CS230"/>
  <c r="CS234"/>
  <c r="AZ213" i="82"/>
  <c r="AX224" s="1"/>
  <c r="G242" s="1"/>
  <c r="BA225"/>
  <c r="AX225" s="1"/>
  <c r="H242" s="1"/>
  <c r="BJ232" i="75"/>
  <c r="BJ233"/>
  <c r="BJ225"/>
  <c r="BJ226"/>
  <c r="BJ227"/>
  <c r="BJ231"/>
  <c r="F244"/>
  <c r="BJ228"/>
  <c r="BJ230"/>
  <c r="BS218"/>
  <c r="BJ229"/>
  <c r="BJ234"/>
  <c r="A99" i="91"/>
  <c r="A144"/>
  <c r="BU167" i="86"/>
  <c r="BS179" s="1"/>
  <c r="F199" s="1"/>
  <c r="BV179"/>
  <c r="BS180" s="1"/>
  <c r="G199" s="1"/>
  <c r="CN172" i="74"/>
  <c r="CE184"/>
  <c r="CE181"/>
  <c r="CE180"/>
  <c r="CE188"/>
  <c r="CE183"/>
  <c r="E201"/>
  <c r="CE187"/>
  <c r="CE179"/>
  <c r="CE182"/>
  <c r="CE186"/>
  <c r="CE185"/>
  <c r="E202" i="81"/>
  <c r="CL179"/>
  <c r="CL181"/>
  <c r="CL182"/>
  <c r="CL184"/>
  <c r="CL185"/>
  <c r="CL187"/>
  <c r="CL188"/>
  <c r="CL183"/>
  <c r="CU172"/>
  <c r="CL186"/>
  <c r="CL180"/>
  <c r="V317" i="40"/>
  <c r="U329" s="1"/>
  <c r="F342" s="1"/>
  <c r="W318"/>
  <c r="U330" s="1"/>
  <c r="G342" s="1"/>
  <c r="AZ232" i="57"/>
  <c r="BA232" s="1"/>
  <c r="AZ234"/>
  <c r="BA234" s="1"/>
  <c r="AZ230"/>
  <c r="AZ231"/>
  <c r="BA231" s="1"/>
  <c r="AZ233"/>
  <c r="BA233" s="1"/>
  <c r="CI186" i="84"/>
  <c r="CJ186" s="1"/>
  <c r="CI182"/>
  <c r="CJ182" s="1"/>
  <c r="CI188"/>
  <c r="CJ188" s="1"/>
  <c r="CI181"/>
  <c r="CJ181" s="1"/>
  <c r="CI184"/>
  <c r="CJ184" s="1"/>
  <c r="CI183"/>
  <c r="CJ183" s="1"/>
  <c r="CI180"/>
  <c r="CJ180" s="1"/>
  <c r="CI185"/>
  <c r="CJ185" s="1"/>
  <c r="CI187"/>
  <c r="CJ187" s="1"/>
  <c r="CI179"/>
  <c r="CA173" i="79"/>
  <c r="BZ176" s="1"/>
  <c r="CA174"/>
  <c r="BZ177" s="1"/>
  <c r="AG312" i="57"/>
  <c r="AG315" s="1"/>
  <c r="AG311"/>
  <c r="AG314" s="1"/>
  <c r="AK325"/>
  <c r="E333"/>
  <c r="AS309"/>
  <c r="AK326"/>
  <c r="AK322"/>
  <c r="AK323"/>
  <c r="AK324"/>
  <c r="W276" i="54"/>
  <c r="U272" s="1"/>
  <c r="G284" s="1"/>
  <c r="V259"/>
  <c r="U271" s="1"/>
  <c r="F284" s="1"/>
  <c r="AG267" i="53"/>
  <c r="AG269" s="1"/>
  <c r="AG268"/>
  <c r="CB213" i="86"/>
  <c r="BZ224" s="1"/>
  <c r="G246" s="1"/>
  <c r="CC225"/>
  <c r="BZ225" s="1"/>
  <c r="H246" s="1"/>
  <c r="G321" i="53"/>
  <c r="H52" s="1"/>
  <c r="G320"/>
  <c r="H51" s="1"/>
  <c r="BU234" i="74"/>
  <c r="BV234" s="1"/>
  <c r="BU225"/>
  <c r="BU233"/>
  <c r="BV233" s="1"/>
  <c r="BU226"/>
  <c r="BV226" s="1"/>
  <c r="BU227"/>
  <c r="BV227" s="1"/>
  <c r="BU230"/>
  <c r="BV230" s="1"/>
  <c r="BU229"/>
  <c r="BV229" s="1"/>
  <c r="BU228"/>
  <c r="BV228" s="1"/>
  <c r="BU231"/>
  <c r="BV231" s="1"/>
  <c r="BU232"/>
  <c r="BV232" s="1"/>
  <c r="AC317" i="56"/>
  <c r="AA318" s="1"/>
  <c r="G331" s="1"/>
  <c r="AB305"/>
  <c r="AA317" s="1"/>
  <c r="F331" s="1"/>
  <c r="A233" i="92"/>
  <c r="A279" s="1"/>
  <c r="A325" s="1"/>
  <c r="A187"/>
  <c r="CE228" i="76"/>
  <c r="CE229"/>
  <c r="CE232"/>
  <c r="CI233"/>
  <c r="CJ233" s="1"/>
  <c r="CI232"/>
  <c r="CJ232" s="1"/>
  <c r="CE227"/>
  <c r="CE233"/>
  <c r="CI231"/>
  <c r="CJ231" s="1"/>
  <c r="CI228"/>
  <c r="CJ228" s="1"/>
  <c r="CI226"/>
  <c r="CJ226" s="1"/>
  <c r="CE234"/>
  <c r="CN218"/>
  <c r="CE231"/>
  <c r="CI234"/>
  <c r="CJ234" s="1"/>
  <c r="CI229"/>
  <c r="CJ229" s="1"/>
  <c r="CE226"/>
  <c r="CE225"/>
  <c r="CE230"/>
  <c r="CI230"/>
  <c r="CJ230" s="1"/>
  <c r="CI225"/>
  <c r="CI227"/>
  <c r="CJ227" s="1"/>
  <c r="AG312" i="53"/>
  <c r="AG315" s="1"/>
  <c r="AG311"/>
  <c r="AG314" s="1"/>
  <c r="BR173" i="64"/>
  <c r="BQ176" s="1"/>
  <c r="BR174"/>
  <c r="BQ177" s="1"/>
  <c r="AG278" i="40"/>
  <c r="AG277"/>
  <c r="AG279" s="1"/>
  <c r="V259" i="57"/>
  <c r="U271" s="1"/>
  <c r="F284" s="1"/>
  <c r="W276"/>
  <c r="U272" s="1"/>
  <c r="G284" s="1"/>
  <c r="C118" i="79"/>
  <c r="B117"/>
  <c r="I117"/>
  <c r="C45" s="1"/>
  <c r="AG324" i="40"/>
  <c r="AG327" s="1"/>
  <c r="AG323"/>
  <c r="AG326" s="1"/>
  <c r="BR173" i="94"/>
  <c r="BQ176" s="1"/>
  <c r="BR174"/>
  <c r="BQ177" s="1"/>
  <c r="E201"/>
  <c r="CE172"/>
  <c r="BV182"/>
  <c r="BV187"/>
  <c r="BV185"/>
  <c r="BV183"/>
  <c r="BV186"/>
  <c r="BV179"/>
  <c r="BV184"/>
  <c r="BV180"/>
  <c r="BV181"/>
  <c r="AT305" i="76"/>
  <c r="AS317" s="1"/>
  <c r="F334" s="1"/>
  <c r="AU318"/>
  <c r="AS318" s="1"/>
  <c r="G334" s="1"/>
  <c r="BA225" i="77"/>
  <c r="AX225" s="1"/>
  <c r="H242" s="1"/>
  <c r="AZ213"/>
  <c r="AX224" s="1"/>
  <c r="G242" s="1"/>
  <c r="AQ275" i="56"/>
  <c r="AQ277"/>
  <c r="AQ276"/>
  <c r="AQ272"/>
  <c r="AQ278"/>
  <c r="AQ273"/>
  <c r="AQ271"/>
  <c r="AQ274"/>
  <c r="E288"/>
  <c r="AY263"/>
  <c r="AQ280"/>
  <c r="AQ279"/>
  <c r="AM268"/>
  <c r="AM267"/>
  <c r="AM269" s="1"/>
  <c r="H8" i="50"/>
  <c r="K310"/>
  <c r="J310"/>
  <c r="H24"/>
  <c r="K326"/>
  <c r="J326"/>
  <c r="H7"/>
  <c r="J309"/>
  <c r="K309"/>
  <c r="H23"/>
  <c r="J325"/>
  <c r="K325"/>
  <c r="H5"/>
  <c r="I305"/>
  <c r="G318" s="1"/>
  <c r="H48" s="1"/>
  <c r="K307"/>
  <c r="J307"/>
  <c r="H22"/>
  <c r="J324"/>
  <c r="K324"/>
  <c r="H4"/>
  <c r="J306"/>
  <c r="K306"/>
  <c r="DB218" i="79"/>
  <c r="CS233"/>
  <c r="CS231"/>
  <c r="F249"/>
  <c r="CS232"/>
  <c r="CS234"/>
  <c r="W179" i="91"/>
  <c r="T180" s="1"/>
  <c r="G193" s="1"/>
  <c r="V167"/>
  <c r="T179" s="1"/>
  <c r="F193" s="1"/>
  <c r="BG185" i="54"/>
  <c r="BH185" s="1"/>
  <c r="BG188"/>
  <c r="BH188" s="1"/>
  <c r="BG184"/>
  <c r="BG187"/>
  <c r="BH187" s="1"/>
  <c r="BG186"/>
  <c r="BH186" s="1"/>
  <c r="CI227" i="86"/>
  <c r="CJ227" s="1"/>
  <c r="CI226"/>
  <c r="CJ226" s="1"/>
  <c r="CI234"/>
  <c r="CJ234" s="1"/>
  <c r="CI228"/>
  <c r="CJ228" s="1"/>
  <c r="CI231"/>
  <c r="CJ231" s="1"/>
  <c r="CI230"/>
  <c r="CJ230" s="1"/>
  <c r="CI229"/>
  <c r="CJ229" s="1"/>
  <c r="CI225"/>
  <c r="CI232"/>
  <c r="CJ232" s="1"/>
  <c r="CI233"/>
  <c r="CJ233" s="1"/>
  <c r="BL180" i="94"/>
  <c r="BM180" s="1"/>
  <c r="BL181"/>
  <c r="BM181" s="1"/>
  <c r="BL184"/>
  <c r="BM184" s="1"/>
  <c r="BL187"/>
  <c r="BM187" s="1"/>
  <c r="BL188"/>
  <c r="BL179"/>
  <c r="BL183"/>
  <c r="BM183" s="1"/>
  <c r="BL186"/>
  <c r="BM186" s="1"/>
  <c r="BL185"/>
  <c r="BM185" s="1"/>
  <c r="BL182"/>
  <c r="BM182" s="1"/>
  <c r="F247" i="64"/>
  <c r="BV226"/>
  <c r="BV232"/>
  <c r="BV229"/>
  <c r="BV231"/>
  <c r="BV234"/>
  <c r="CE218"/>
  <c r="BV228"/>
  <c r="BV227"/>
  <c r="BV233"/>
  <c r="BV225"/>
  <c r="BV230"/>
  <c r="A230" i="40"/>
  <c r="A278" s="1"/>
  <c r="A326" s="1"/>
  <c r="A182"/>
  <c r="AB278"/>
  <c r="AC278" s="1"/>
  <c r="AB288"/>
  <c r="AC288" s="1"/>
  <c r="AB274"/>
  <c r="AC274" s="1"/>
  <c r="AB285"/>
  <c r="AC285" s="1"/>
  <c r="AB272"/>
  <c r="AC272" s="1"/>
  <c r="AB284"/>
  <c r="AC284" s="1"/>
  <c r="AB286"/>
  <c r="AC286" s="1"/>
  <c r="AB279"/>
  <c r="AC279" s="1"/>
  <c r="AB276"/>
  <c r="AC276" s="1"/>
  <c r="AB289"/>
  <c r="AC289" s="1"/>
  <c r="AB282"/>
  <c r="AC282" s="1"/>
  <c r="AB275"/>
  <c r="AC275" s="1"/>
  <c r="AB280"/>
  <c r="AC280" s="1"/>
  <c r="AB281"/>
  <c r="AC281" s="1"/>
  <c r="AB290"/>
  <c r="AC290" s="1"/>
  <c r="AB277"/>
  <c r="AC277" s="1"/>
  <c r="AB271"/>
  <c r="AC271" s="1"/>
  <c r="AB287"/>
  <c r="AC287" s="1"/>
  <c r="AB270"/>
  <c r="AB283"/>
  <c r="AC283" s="1"/>
  <c r="AB273"/>
  <c r="AC273" s="1"/>
  <c r="BK174" i="92"/>
  <c r="BJ177" s="1"/>
  <c r="BK173"/>
  <c r="BJ176" s="1"/>
  <c r="BH179" i="53"/>
  <c r="BE180" s="1"/>
  <c r="G197" s="1"/>
  <c r="BG167"/>
  <c r="BE179" s="1"/>
  <c r="F197" s="1"/>
  <c r="AB324" i="57"/>
  <c r="AC324" s="1"/>
  <c r="AB325"/>
  <c r="AC325" s="1"/>
  <c r="AB322"/>
  <c r="AB323"/>
  <c r="AC323" s="1"/>
  <c r="AB326"/>
  <c r="AC326" s="1"/>
  <c r="U268" i="50"/>
  <c r="U270" s="1"/>
  <c r="U269"/>
  <c r="BN213" i="56"/>
  <c r="BL224" s="1"/>
  <c r="G244" s="1"/>
  <c r="BO225"/>
  <c r="BL225" s="1"/>
  <c r="H244" s="1"/>
  <c r="M325" i="90"/>
  <c r="N325" s="1"/>
  <c r="D326"/>
  <c r="BF174" i="77"/>
  <c r="BE177" s="1"/>
  <c r="BF173"/>
  <c r="BE176" s="1"/>
  <c r="E198"/>
  <c r="BJ182"/>
  <c r="BJ184"/>
  <c r="BJ183"/>
  <c r="BJ187"/>
  <c r="BJ188"/>
  <c r="BS172"/>
  <c r="BJ185"/>
  <c r="BJ186"/>
  <c r="BJ179"/>
  <c r="BJ180"/>
  <c r="BJ181"/>
  <c r="CL184" i="83"/>
  <c r="CU172"/>
  <c r="CL179"/>
  <c r="CP179"/>
  <c r="CP187"/>
  <c r="CQ187" s="1"/>
  <c r="CP181"/>
  <c r="CQ181" s="1"/>
  <c r="CL183"/>
  <c r="CL181"/>
  <c r="CP183"/>
  <c r="CQ183" s="1"/>
  <c r="CL187"/>
  <c r="CL180"/>
  <c r="CP184"/>
  <c r="CQ184" s="1"/>
  <c r="CP186"/>
  <c r="CQ186" s="1"/>
  <c r="CP188"/>
  <c r="CQ188" s="1"/>
  <c r="CL182"/>
  <c r="CL186"/>
  <c r="CL185"/>
  <c r="CP180"/>
  <c r="CQ180" s="1"/>
  <c r="CP182"/>
  <c r="CQ182" s="1"/>
  <c r="CP185"/>
  <c r="CQ185" s="1"/>
  <c r="CL188"/>
  <c r="M280" i="91"/>
  <c r="D28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BB268"/>
  <c r="BB267"/>
  <c r="BB269" s="1"/>
  <c r="AJ267"/>
  <c r="AJ269" s="1"/>
  <c r="AP267"/>
  <c r="AP269" s="1"/>
  <c r="X267"/>
  <c r="X269" s="1"/>
  <c r="X268"/>
  <c r="AJ268"/>
  <c r="AV267"/>
  <c r="AV269" s="1"/>
  <c r="AD267"/>
  <c r="AD269" s="1"/>
  <c r="AD268"/>
  <c r="AP268"/>
  <c r="A141" i="82"/>
  <c r="A96"/>
  <c r="AT225" i="75"/>
  <c r="AQ225" s="1"/>
  <c r="H241" s="1"/>
  <c r="AS213"/>
  <c r="AQ224" s="1"/>
  <c r="G241" s="1"/>
  <c r="CE179"/>
  <c r="CE183"/>
  <c r="CE180"/>
  <c r="CE187"/>
  <c r="CE182"/>
  <c r="E201"/>
  <c r="CE184"/>
  <c r="CE181"/>
  <c r="CE186"/>
  <c r="CN172"/>
  <c r="CE185"/>
  <c r="CE188"/>
  <c r="AH274" i="56"/>
  <c r="AI274" s="1"/>
  <c r="AH271"/>
  <c r="AH272"/>
  <c r="AI272" s="1"/>
  <c r="AH276"/>
  <c r="AI276" s="1"/>
  <c r="AH279"/>
  <c r="AI279" s="1"/>
  <c r="AH278"/>
  <c r="AI278" s="1"/>
  <c r="AH275"/>
  <c r="AI275" s="1"/>
  <c r="AH280"/>
  <c r="AI280" s="1"/>
  <c r="AH277"/>
  <c r="AI277" s="1"/>
  <c r="AH273"/>
  <c r="AI273" s="1"/>
  <c r="V305" i="53"/>
  <c r="U317" s="1"/>
  <c r="F330" s="1"/>
  <c r="W317"/>
  <c r="U318" s="1"/>
  <c r="G330" s="1"/>
  <c r="BQ185" i="54"/>
  <c r="BQ187"/>
  <c r="BQ188"/>
  <c r="BZ172"/>
  <c r="BQ184"/>
  <c r="BQ186"/>
  <c r="E199"/>
  <c r="A153" i="53"/>
  <c r="A108"/>
  <c r="G321" i="54"/>
  <c r="H52" s="1"/>
  <c r="G320"/>
  <c r="H51" s="1"/>
  <c r="BQ218" i="94"/>
  <c r="F245"/>
  <c r="BH228"/>
  <c r="BH233"/>
  <c r="BH231"/>
  <c r="BH232"/>
  <c r="BH226"/>
  <c r="BH229"/>
  <c r="BH230"/>
  <c r="BH225"/>
  <c r="BH227"/>
  <c r="AB309" i="50"/>
  <c r="AC309" s="1"/>
  <c r="AB314"/>
  <c r="AC314" s="1"/>
  <c r="AB321"/>
  <c r="AC321" s="1"/>
  <c r="AB311"/>
  <c r="AC311" s="1"/>
  <c r="AB322"/>
  <c r="AC322" s="1"/>
  <c r="AB324"/>
  <c r="AC324" s="1"/>
  <c r="AB306"/>
  <c r="AC306" s="1"/>
  <c r="AB316"/>
  <c r="AC316" s="1"/>
  <c r="AB323"/>
  <c r="AC323" s="1"/>
  <c r="AB315"/>
  <c r="AC315" s="1"/>
  <c r="AB320"/>
  <c r="AC320" s="1"/>
  <c r="AB325"/>
  <c r="AC325" s="1"/>
  <c r="AB307"/>
  <c r="AB317"/>
  <c r="AC317" s="1"/>
  <c r="AB308"/>
  <c r="AC308" s="1"/>
  <c r="AB310"/>
  <c r="AC310" s="1"/>
  <c r="AB313"/>
  <c r="AC313" s="1"/>
  <c r="AB318"/>
  <c r="AC318" s="1"/>
  <c r="AB319"/>
  <c r="AC319" s="1"/>
  <c r="AB312"/>
  <c r="AC312" s="1"/>
  <c r="BN167" i="74"/>
  <c r="BL179" s="1"/>
  <c r="F198" s="1"/>
  <c r="BO179"/>
  <c r="BL180" s="1"/>
  <c r="G198" s="1"/>
  <c r="F244" i="57"/>
  <c r="BJ234"/>
  <c r="BJ233"/>
  <c r="BJ230"/>
  <c r="BS218"/>
  <c r="BJ232"/>
  <c r="BJ231"/>
  <c r="BE186" i="92"/>
  <c r="BF186" s="1"/>
  <c r="BE180"/>
  <c r="BF180" s="1"/>
  <c r="BE188"/>
  <c r="BE181"/>
  <c r="BF181" s="1"/>
  <c r="BE183"/>
  <c r="BF183" s="1"/>
  <c r="BE184"/>
  <c r="BF184" s="1"/>
  <c r="BE179"/>
  <c r="BE185"/>
  <c r="BF185" s="1"/>
  <c r="BE187"/>
  <c r="BF187" s="1"/>
  <c r="BE182"/>
  <c r="BF182" s="1"/>
  <c r="P259" i="57"/>
  <c r="O271" s="1"/>
  <c r="F283" s="1"/>
  <c r="Q276"/>
  <c r="O272" s="1"/>
  <c r="G283" s="1"/>
  <c r="CG172" i="53"/>
  <c r="BX181"/>
  <c r="BX184"/>
  <c r="BX188"/>
  <c r="BX182"/>
  <c r="E200"/>
  <c r="BX186"/>
  <c r="BX187"/>
  <c r="BX185"/>
  <c r="BX183"/>
  <c r="BX180"/>
  <c r="BX179"/>
  <c r="AH220" i="90"/>
  <c r="AH221" s="1"/>
  <c r="BC220"/>
  <c r="BC221" s="1"/>
  <c r="AO220"/>
  <c r="AO221" s="1"/>
  <c r="T220"/>
  <c r="T221" s="1"/>
  <c r="T219"/>
  <c r="BJ219"/>
  <c r="AA220"/>
  <c r="AA221" s="1"/>
  <c r="AH219"/>
  <c r="BJ220"/>
  <c r="BJ221" s="1"/>
  <c r="AV219"/>
  <c r="AO219"/>
  <c r="BL167" i="91"/>
  <c r="BJ179" s="1"/>
  <c r="F199" s="1"/>
  <c r="BM179"/>
  <c r="BJ180" s="1"/>
  <c r="G199" s="1"/>
  <c r="P265" i="50"/>
  <c r="Q265" s="1"/>
  <c r="P263"/>
  <c r="Q263" s="1"/>
  <c r="P278"/>
  <c r="Q278" s="1"/>
  <c r="P264"/>
  <c r="Q264" s="1"/>
  <c r="P277"/>
  <c r="Q277" s="1"/>
  <c r="P273"/>
  <c r="Q273" s="1"/>
  <c r="P274"/>
  <c r="Q274" s="1"/>
  <c r="P266"/>
  <c r="Q266" s="1"/>
  <c r="P279"/>
  <c r="Q279" s="1"/>
  <c r="P261"/>
  <c r="Q261" s="1"/>
  <c r="P262"/>
  <c r="Q262" s="1"/>
  <c r="P268"/>
  <c r="Q268" s="1"/>
  <c r="P267"/>
  <c r="Q267" s="1"/>
  <c r="P276"/>
  <c r="Q276" s="1"/>
  <c r="P270"/>
  <c r="Q270" s="1"/>
  <c r="P271"/>
  <c r="Q271" s="1"/>
  <c r="P269"/>
  <c r="Q269" s="1"/>
  <c r="P260"/>
  <c r="P272"/>
  <c r="Q272" s="1"/>
  <c r="P275"/>
  <c r="Q275" s="1"/>
  <c r="AZ173" i="40"/>
  <c r="AX185" s="1"/>
  <c r="F202" s="1"/>
  <c r="BA174"/>
  <c r="AX186" s="1"/>
  <c r="G202" s="1"/>
  <c r="BG225" i="77"/>
  <c r="BG227"/>
  <c r="BH227" s="1"/>
  <c r="BG233"/>
  <c r="BH233" s="1"/>
  <c r="BG226"/>
  <c r="BH226" s="1"/>
  <c r="BG232"/>
  <c r="BH232" s="1"/>
  <c r="BG230"/>
  <c r="BH230" s="1"/>
  <c r="BG228"/>
  <c r="BH228" s="1"/>
  <c r="BG229"/>
  <c r="BH229" s="1"/>
  <c r="BG231"/>
  <c r="BH231" s="1"/>
  <c r="BG234"/>
  <c r="BH234" s="1"/>
  <c r="AB327" i="40"/>
  <c r="AC327" s="1"/>
  <c r="AB323"/>
  <c r="AC323" s="1"/>
  <c r="AB331"/>
  <c r="AC331" s="1"/>
  <c r="AB324"/>
  <c r="AC324" s="1"/>
  <c r="AB335"/>
  <c r="AC335" s="1"/>
  <c r="AB325"/>
  <c r="AC325" s="1"/>
  <c r="AB319"/>
  <c r="AC319" s="1"/>
  <c r="AB318"/>
  <c r="AB338"/>
  <c r="AC338" s="1"/>
  <c r="AB337"/>
  <c r="AC337" s="1"/>
  <c r="AB328"/>
  <c r="AC328" s="1"/>
  <c r="AB333"/>
  <c r="AC333" s="1"/>
  <c r="AB329"/>
  <c r="AC329" s="1"/>
  <c r="AB320"/>
  <c r="AC320" s="1"/>
  <c r="AB321"/>
  <c r="AC321" s="1"/>
  <c r="AB330"/>
  <c r="AC330" s="1"/>
  <c r="AB322"/>
  <c r="AC322" s="1"/>
  <c r="AB326"/>
  <c r="AC326" s="1"/>
  <c r="AB334"/>
  <c r="AC334" s="1"/>
  <c r="AB332"/>
  <c r="AC332" s="1"/>
  <c r="AB336"/>
  <c r="AC336" s="1"/>
  <c r="AB323" i="54"/>
  <c r="AC323" s="1"/>
  <c r="AB326"/>
  <c r="AC326" s="1"/>
  <c r="AB325"/>
  <c r="AC325" s="1"/>
  <c r="AB322"/>
  <c r="AB324"/>
  <c r="AC324" s="1"/>
  <c r="G321" i="57"/>
  <c r="H52" s="1"/>
  <c r="G320"/>
  <c r="H51" s="1"/>
  <c r="CN220" i="86"/>
  <c r="CN221" s="1"/>
  <c r="CN219"/>
  <c r="AZ318" i="76"/>
  <c r="AZ322"/>
  <c r="BA322" s="1"/>
  <c r="AZ326"/>
  <c r="BA326" s="1"/>
  <c r="AZ321"/>
  <c r="BA321" s="1"/>
  <c r="AZ323"/>
  <c r="BA323" s="1"/>
  <c r="AZ325"/>
  <c r="BA325" s="1"/>
  <c r="AZ320"/>
  <c r="BA320" s="1"/>
  <c r="AZ319"/>
  <c r="BA319" s="1"/>
  <c r="AZ324"/>
  <c r="BA324" s="1"/>
  <c r="CB183" i="81"/>
  <c r="CC183" s="1"/>
  <c r="CB180"/>
  <c r="CC180" s="1"/>
  <c r="CB181"/>
  <c r="CC181" s="1"/>
  <c r="CB188"/>
  <c r="CC188" s="1"/>
  <c r="CB182"/>
  <c r="CC182" s="1"/>
  <c r="CB187"/>
  <c r="CC187" s="1"/>
  <c r="CB186"/>
  <c r="CC186" s="1"/>
  <c r="CB179"/>
  <c r="CB185"/>
  <c r="CC185" s="1"/>
  <c r="CB184"/>
  <c r="CC184" s="1"/>
  <c r="V305" i="50"/>
  <c r="U318" s="1"/>
  <c r="F331" s="1"/>
  <c r="W306"/>
  <c r="U319" s="1"/>
  <c r="G331" s="1"/>
  <c r="BG190" i="40"/>
  <c r="BH190" s="1"/>
  <c r="BG179"/>
  <c r="BH179" s="1"/>
  <c r="BG177"/>
  <c r="BH177" s="1"/>
  <c r="BG193"/>
  <c r="BH193" s="1"/>
  <c r="BG181"/>
  <c r="BH181" s="1"/>
  <c r="BG183"/>
  <c r="BH183" s="1"/>
  <c r="BG185"/>
  <c r="BH185" s="1"/>
  <c r="BG175"/>
  <c r="BH175" s="1"/>
  <c r="BG191"/>
  <c r="BH191" s="1"/>
  <c r="BG186"/>
  <c r="BH186" s="1"/>
  <c r="BG178"/>
  <c r="BH178" s="1"/>
  <c r="BG194"/>
  <c r="BH194" s="1"/>
  <c r="BG182"/>
  <c r="BH182" s="1"/>
  <c r="BG189"/>
  <c r="BH189" s="1"/>
  <c r="BG188"/>
  <c r="BH188" s="1"/>
  <c r="BG176"/>
  <c r="BH176" s="1"/>
  <c r="BG192"/>
  <c r="BH192" s="1"/>
  <c r="BG187"/>
  <c r="BH187" s="1"/>
  <c r="BG180"/>
  <c r="BH180" s="1"/>
  <c r="BG184"/>
  <c r="BH184" s="1"/>
  <c r="BG174"/>
  <c r="P305" i="57"/>
  <c r="O317" s="1"/>
  <c r="F329" s="1"/>
  <c r="Q322"/>
  <c r="O318" s="1"/>
  <c r="G329" s="1"/>
  <c r="X311" i="91"/>
  <c r="X314" s="1"/>
  <c r="X312"/>
  <c r="X315" s="1"/>
  <c r="AP311"/>
  <c r="AP314" s="1"/>
  <c r="AP312"/>
  <c r="AP315" s="1"/>
  <c r="BO179" i="75"/>
  <c r="BL180" s="1"/>
  <c r="G198" s="1"/>
  <c r="BN167"/>
  <c r="BL179" s="1"/>
  <c r="F198" s="1"/>
  <c r="V305" i="54"/>
  <c r="U317" s="1"/>
  <c r="F330" s="1"/>
  <c r="W322"/>
  <c r="U318" s="1"/>
  <c r="G330" s="1"/>
  <c r="A142" i="92"/>
  <c r="A97"/>
  <c r="CB213" i="76"/>
  <c r="BZ224" s="1"/>
  <c r="CC225"/>
  <c r="BZ225" s="1"/>
  <c r="F246" i="90"/>
  <c r="BX218"/>
  <c r="BO230"/>
  <c r="BO226"/>
  <c r="BO229"/>
  <c r="BO233"/>
  <c r="BO232"/>
  <c r="BO225"/>
  <c r="BQ220" s="1"/>
  <c r="BQ221" s="1"/>
  <c r="BO227"/>
  <c r="BO231"/>
  <c r="BO228"/>
  <c r="V259" i="53"/>
  <c r="U271" s="1"/>
  <c r="F284" s="1"/>
  <c r="W271"/>
  <c r="U272" s="1"/>
  <c r="G284" s="1"/>
  <c r="AS213" i="83"/>
  <c r="AQ224" s="1"/>
  <c r="G241" s="1"/>
  <c r="AT225"/>
  <c r="AQ225" s="1"/>
  <c r="H241" s="1"/>
  <c r="G330" i="40"/>
  <c r="H51" s="1"/>
  <c r="BQ219" i="92"/>
  <c r="AB279" i="54"/>
  <c r="AC279" s="1"/>
  <c r="AB280"/>
  <c r="AC280" s="1"/>
  <c r="AB277"/>
  <c r="AC277" s="1"/>
  <c r="AB278"/>
  <c r="AC278" s="1"/>
  <c r="AB276"/>
  <c r="AX167" i="91"/>
  <c r="AV179" s="1"/>
  <c r="F197" s="1"/>
  <c r="AY179"/>
  <c r="AV180" s="1"/>
  <c r="G197" s="1"/>
  <c r="P322" i="50"/>
  <c r="Q322" s="1"/>
  <c r="P317"/>
  <c r="Q317" s="1"/>
  <c r="P314"/>
  <c r="Q314" s="1"/>
  <c r="P324"/>
  <c r="Q324" s="1"/>
  <c r="P309"/>
  <c r="Q309" s="1"/>
  <c r="P315"/>
  <c r="Q315" s="1"/>
  <c r="P325"/>
  <c r="Q325" s="1"/>
  <c r="P313"/>
  <c r="Q313" s="1"/>
  <c r="P323"/>
  <c r="Q323" s="1"/>
  <c r="P311"/>
  <c r="Q311" s="1"/>
  <c r="P318"/>
  <c r="Q318" s="1"/>
  <c r="P312"/>
  <c r="Q312" s="1"/>
  <c r="P306"/>
  <c r="P320"/>
  <c r="Q320" s="1"/>
  <c r="P316"/>
  <c r="Q316" s="1"/>
  <c r="P310"/>
  <c r="Q310" s="1"/>
  <c r="P319"/>
  <c r="Q319" s="1"/>
  <c r="P307"/>
  <c r="Q307" s="1"/>
  <c r="P308"/>
  <c r="Q308" s="1"/>
  <c r="P321"/>
  <c r="Q321" s="1"/>
  <c r="AK277" i="40"/>
  <c r="AK271"/>
  <c r="E297"/>
  <c r="AK280"/>
  <c r="AS273"/>
  <c r="AK284"/>
  <c r="AK283"/>
  <c r="AK288"/>
  <c r="AK273"/>
  <c r="AK279"/>
  <c r="AK278"/>
  <c r="AK270"/>
  <c r="AK275"/>
  <c r="AK282"/>
  <c r="AK289"/>
  <c r="AK285"/>
  <c r="AK286"/>
  <c r="AK276"/>
  <c r="AK290"/>
  <c r="AK272"/>
  <c r="AK287"/>
  <c r="AK274"/>
  <c r="AK281"/>
  <c r="A192" i="57"/>
  <c r="A238"/>
  <c r="A284" s="1"/>
  <c r="A330" s="1"/>
  <c r="BN182" i="53"/>
  <c r="BO182" s="1"/>
  <c r="BN179"/>
  <c r="BN180"/>
  <c r="BO180" s="1"/>
  <c r="BN185"/>
  <c r="BO185" s="1"/>
  <c r="BN184"/>
  <c r="BO184" s="1"/>
  <c r="BN181"/>
  <c r="BO181" s="1"/>
  <c r="BN187"/>
  <c r="BO187" s="1"/>
  <c r="BN186"/>
  <c r="BO186" s="1"/>
  <c r="BN183"/>
  <c r="BO183" s="1"/>
  <c r="BN188"/>
  <c r="BO188" s="1"/>
  <c r="G183" i="81"/>
  <c r="E52" s="1"/>
  <c r="G182"/>
  <c r="E51" s="1"/>
  <c r="BL220" i="82"/>
  <c r="BL221" s="1"/>
  <c r="BL219"/>
  <c r="CL187" i="86"/>
  <c r="E202"/>
  <c r="CL181"/>
  <c r="CL180"/>
  <c r="CL184"/>
  <c r="CL186"/>
  <c r="CL179"/>
  <c r="CL185"/>
  <c r="CU172"/>
  <c r="CL182"/>
  <c r="CL183"/>
  <c r="CL188"/>
  <c r="AS213" i="57"/>
  <c r="AQ224" s="1"/>
  <c r="G241" s="1"/>
  <c r="AT230"/>
  <c r="AQ225" s="1"/>
  <c r="H241" s="1"/>
  <c r="AB273" i="53"/>
  <c r="AC273" s="1"/>
  <c r="AB275"/>
  <c r="AC275" s="1"/>
  <c r="AB271"/>
  <c r="AB279"/>
  <c r="AC279" s="1"/>
  <c r="AB272"/>
  <c r="AC272" s="1"/>
  <c r="AB274"/>
  <c r="AC274" s="1"/>
  <c r="AB280"/>
  <c r="AC280" s="1"/>
  <c r="AB277"/>
  <c r="AC277" s="1"/>
  <c r="AB278"/>
  <c r="AC278" s="1"/>
  <c r="AB276"/>
  <c r="AC276" s="1"/>
  <c r="BE183" i="90"/>
  <c r="BF183" s="1"/>
  <c r="BE179"/>
  <c r="BE188"/>
  <c r="BE184"/>
  <c r="BF184" s="1"/>
  <c r="BE185"/>
  <c r="BF185" s="1"/>
  <c r="BE180"/>
  <c r="BF180" s="1"/>
  <c r="BE187"/>
  <c r="BF187" s="1"/>
  <c r="BE181"/>
  <c r="BF181" s="1"/>
  <c r="BE186"/>
  <c r="BF186" s="1"/>
  <c r="BE182"/>
  <c r="BF182" s="1"/>
  <c r="BF179" i="64"/>
  <c r="BC180" s="1"/>
  <c r="G198" s="1"/>
  <c r="BE167"/>
  <c r="BC179" s="1"/>
  <c r="F198" s="1"/>
  <c r="H17" i="50"/>
  <c r="J319"/>
  <c r="K319"/>
  <c r="H13"/>
  <c r="J315"/>
  <c r="K315"/>
  <c r="H14"/>
  <c r="K316"/>
  <c r="J316"/>
  <c r="H11"/>
  <c r="J313"/>
  <c r="K313"/>
  <c r="D235" i="92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O234"/>
  <c r="E234"/>
  <c r="W322" i="57"/>
  <c r="U318" s="1"/>
  <c r="G330" s="1"/>
  <c r="V305"/>
  <c r="U317" s="1"/>
  <c r="F330" s="1"/>
  <c r="BQ219" i="64"/>
  <c r="BQ220"/>
  <c r="BQ221" s="1"/>
  <c r="A98"/>
  <c r="A143"/>
  <c r="BM173" i="78"/>
  <c r="BL176" s="1"/>
  <c r="BM174"/>
  <c r="BL177" s="1"/>
  <c r="AZ186" i="76"/>
  <c r="BA186" s="1"/>
  <c r="AZ185"/>
  <c r="BA185" s="1"/>
  <c r="AZ184"/>
  <c r="BA184" s="1"/>
  <c r="AZ188"/>
  <c r="BA188" s="1"/>
  <c r="AZ181"/>
  <c r="BA181" s="1"/>
  <c r="AZ187"/>
  <c r="BA187" s="1"/>
  <c r="AZ182"/>
  <c r="BA182" s="1"/>
  <c r="AZ183"/>
  <c r="BA183" s="1"/>
  <c r="AZ180"/>
  <c r="AM312" i="56"/>
  <c r="AM315" s="1"/>
  <c r="AM311"/>
  <c r="AM314" s="1"/>
  <c r="AG268" i="57"/>
  <c r="AG267"/>
  <c r="AG269" s="1"/>
  <c r="A232" i="82"/>
  <c r="A278" s="1"/>
  <c r="A324" s="1"/>
  <c r="A186"/>
  <c r="CE228" i="74"/>
  <c r="CE231"/>
  <c r="CE226"/>
  <c r="CE230"/>
  <c r="CE233"/>
  <c r="CE225"/>
  <c r="CE232"/>
  <c r="CE227"/>
  <c r="F247"/>
  <c r="CE229"/>
  <c r="CN218"/>
  <c r="CE234"/>
  <c r="AS309" i="54"/>
  <c r="AK324"/>
  <c r="E333"/>
  <c r="AK326"/>
  <c r="AK322"/>
  <c r="AK325"/>
  <c r="AK323"/>
  <c r="AT225" i="53"/>
  <c r="AQ225" s="1"/>
  <c r="H241" s="1"/>
  <c r="AS213"/>
  <c r="AQ224" s="1"/>
  <c r="G241" s="1"/>
  <c r="P305"/>
  <c r="O317" s="1"/>
  <c r="F329" s="1"/>
  <c r="Q317"/>
  <c r="O318" s="1"/>
  <c r="G329" s="1"/>
  <c r="A244"/>
  <c r="A290" s="1"/>
  <c r="A336" s="1"/>
  <c r="A198"/>
  <c r="AZ186" i="56"/>
  <c r="BA186" s="1"/>
  <c r="AZ188"/>
  <c r="BA188" s="1"/>
  <c r="AZ182"/>
  <c r="BA182" s="1"/>
  <c r="AZ184"/>
  <c r="BA184" s="1"/>
  <c r="AZ187"/>
  <c r="BA187" s="1"/>
  <c r="AZ181"/>
  <c r="BA181" s="1"/>
  <c r="AZ180"/>
  <c r="BA180" s="1"/>
  <c r="AZ183"/>
  <c r="BA183" s="1"/>
  <c r="AZ185"/>
  <c r="BA185" s="1"/>
  <c r="AZ179"/>
  <c r="G319" i="54"/>
  <c r="H50" s="1"/>
  <c r="G318"/>
  <c r="H49" s="1"/>
  <c r="BE220" i="57"/>
  <c r="BE221" s="1"/>
  <c r="BE219"/>
  <c r="BE213" i="64"/>
  <c r="BC224" s="1"/>
  <c r="G244" s="1"/>
  <c r="BF225"/>
  <c r="BC225" s="1"/>
  <c r="H244" s="1"/>
  <c r="CC231" i="79"/>
  <c r="BZ225" s="1"/>
  <c r="H246" s="1"/>
  <c r="CB213"/>
  <c r="BZ224" s="1"/>
  <c r="G246" s="1"/>
  <c r="AZ221" i="40"/>
  <c r="AX232" s="1"/>
  <c r="G250" s="1"/>
  <c r="BA222"/>
  <c r="AX233" s="1"/>
  <c r="H250" s="1"/>
  <c r="D243" i="78"/>
  <c r="I242"/>
  <c r="F32" s="1"/>
  <c r="B242"/>
  <c r="BG224" i="40"/>
  <c r="BH224" s="1"/>
  <c r="BG236"/>
  <c r="BH236" s="1"/>
  <c r="BG222"/>
  <c r="BG225"/>
  <c r="BH225" s="1"/>
  <c r="BG237"/>
  <c r="BH237" s="1"/>
  <c r="BG233"/>
  <c r="BH233" s="1"/>
  <c r="BG234"/>
  <c r="BH234" s="1"/>
  <c r="BG238"/>
  <c r="BH238" s="1"/>
  <c r="BG240"/>
  <c r="BH240" s="1"/>
  <c r="BG241"/>
  <c r="BH241" s="1"/>
  <c r="BG232"/>
  <c r="BH232" s="1"/>
  <c r="BG228"/>
  <c r="BH228" s="1"/>
  <c r="BG235"/>
  <c r="BH235" s="1"/>
  <c r="BG230"/>
  <c r="BH230" s="1"/>
  <c r="BG229"/>
  <c r="BH229" s="1"/>
  <c r="BG239"/>
  <c r="BH239" s="1"/>
  <c r="BG231"/>
  <c r="BH231" s="1"/>
  <c r="BG223"/>
  <c r="BH223" s="1"/>
  <c r="BG226"/>
  <c r="BH226" s="1"/>
  <c r="BG242"/>
  <c r="BH242" s="1"/>
  <c r="BG227"/>
  <c r="BH227" s="1"/>
  <c r="D235" i="9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O234"/>
  <c r="E234"/>
  <c r="BA184" i="54"/>
  <c r="AX180" s="1"/>
  <c r="G196" s="1"/>
  <c r="AZ167"/>
  <c r="AX179" s="1"/>
  <c r="F196" s="1"/>
  <c r="BK174" i="90"/>
  <c r="BJ177" s="1"/>
  <c r="BK173"/>
  <c r="BJ176" s="1"/>
  <c r="AB317" i="53"/>
  <c r="AB321"/>
  <c r="AC321" s="1"/>
  <c r="AB320"/>
  <c r="AC320" s="1"/>
  <c r="AB322"/>
  <c r="AC322" s="1"/>
  <c r="AB324"/>
  <c r="AC324" s="1"/>
  <c r="AB323"/>
  <c r="AC323" s="1"/>
  <c r="AB319"/>
  <c r="AC319" s="1"/>
  <c r="AB318"/>
  <c r="AC318" s="1"/>
  <c r="AB326"/>
  <c r="AC326" s="1"/>
  <c r="AB325"/>
  <c r="AC325" s="1"/>
  <c r="G318" i="57"/>
  <c r="H49" s="1"/>
  <c r="G319"/>
  <c r="H50" s="1"/>
  <c r="AZ234" i="53"/>
  <c r="BA234" s="1"/>
  <c r="AZ233"/>
  <c r="BA233" s="1"/>
  <c r="AZ226"/>
  <c r="BA226" s="1"/>
  <c r="AZ232"/>
  <c r="BA232" s="1"/>
  <c r="AZ229"/>
  <c r="BA229" s="1"/>
  <c r="AZ227"/>
  <c r="BA227" s="1"/>
  <c r="AZ231"/>
  <c r="BA231" s="1"/>
  <c r="AZ228"/>
  <c r="BA228" s="1"/>
  <c r="AZ230"/>
  <c r="BA230" s="1"/>
  <c r="AZ225"/>
  <c r="BJ182" i="56"/>
  <c r="E198"/>
  <c r="BS172"/>
  <c r="BJ179"/>
  <c r="BJ185"/>
  <c r="BJ187"/>
  <c r="BJ184"/>
  <c r="BJ186"/>
  <c r="BJ183"/>
  <c r="BJ188"/>
  <c r="BJ181"/>
  <c r="BJ180"/>
  <c r="BM180" i="40"/>
  <c r="BL183" s="1"/>
  <c r="BM179"/>
  <c r="BL182" s="1"/>
  <c r="R312" i="91"/>
  <c r="R315" s="1"/>
  <c r="R311"/>
  <c r="R314" s="1"/>
  <c r="BZ218" i="77"/>
  <c r="F245"/>
  <c r="BQ225"/>
  <c r="BQ234"/>
  <c r="BQ229"/>
  <c r="BQ228"/>
  <c r="BQ232"/>
  <c r="BQ230"/>
  <c r="BQ231"/>
  <c r="BQ233"/>
  <c r="BQ227"/>
  <c r="BQ226"/>
  <c r="BL227" i="40"/>
  <c r="BL228"/>
  <c r="BL229" s="1"/>
  <c r="AT179" i="77"/>
  <c r="AQ180" s="1"/>
  <c r="G195" s="1"/>
  <c r="AS167"/>
  <c r="AQ179" s="1"/>
  <c r="F195" s="1"/>
  <c r="AT180" i="76"/>
  <c r="AQ180" s="1"/>
  <c r="G195" s="1"/>
  <c r="AS167"/>
  <c r="AQ179" s="1"/>
  <c r="F195" s="1"/>
  <c r="Q271" i="53"/>
  <c r="O272" s="1"/>
  <c r="G283" s="1"/>
  <c r="P259"/>
  <c r="O271" s="1"/>
  <c r="F283" s="1"/>
  <c r="CI233" i="79"/>
  <c r="CJ233" s="1"/>
  <c r="CI231"/>
  <c r="CI232"/>
  <c r="CJ232" s="1"/>
  <c r="CI234"/>
  <c r="CJ234" s="1"/>
  <c r="G275" i="50"/>
  <c r="G51" s="1"/>
  <c r="G274"/>
  <c r="G50" s="1"/>
  <c r="G332" i="40"/>
  <c r="H53" s="1"/>
  <c r="G331"/>
  <c r="H52" s="1"/>
  <c r="BC220" i="92"/>
  <c r="BC221" s="1"/>
  <c r="AV220"/>
  <c r="AV221" s="1"/>
  <c r="Q317" i="78"/>
  <c r="O318" s="1"/>
  <c r="G329" s="1"/>
  <c r="P305"/>
  <c r="O317" s="1"/>
  <c r="F329" s="1"/>
  <c r="Q317" i="74"/>
  <c r="O318" s="1"/>
  <c r="G329" s="1"/>
  <c r="P305"/>
  <c r="O317" s="1"/>
  <c r="F329" s="1"/>
  <c r="AG267" i="79"/>
  <c r="AG269" s="1"/>
  <c r="AG268"/>
  <c r="AB280" i="82"/>
  <c r="AC280" s="1"/>
  <c r="AB279"/>
  <c r="AC279" s="1"/>
  <c r="AB271"/>
  <c r="AB273"/>
  <c r="AC273" s="1"/>
  <c r="AB275"/>
  <c r="AC275" s="1"/>
  <c r="AB274"/>
  <c r="AC274" s="1"/>
  <c r="AB276"/>
  <c r="AC276" s="1"/>
  <c r="AB272"/>
  <c r="AC272" s="1"/>
  <c r="AB278"/>
  <c r="AC278" s="1"/>
  <c r="AB277"/>
  <c r="AC277" s="1"/>
  <c r="W271" i="75"/>
  <c r="U272" s="1"/>
  <c r="G284" s="1"/>
  <c r="V259"/>
  <c r="U271" s="1"/>
  <c r="F284" s="1"/>
  <c r="AB324" i="79"/>
  <c r="AC324" s="1"/>
  <c r="AB326"/>
  <c r="AC326" s="1"/>
  <c r="AB323"/>
  <c r="AB325"/>
  <c r="AC325" s="1"/>
  <c r="AG312" i="77"/>
  <c r="AG315" s="1"/>
  <c r="AG311"/>
  <c r="AG314" s="1"/>
  <c r="G319" i="80"/>
  <c r="H50" s="1"/>
  <c r="G318"/>
  <c r="H49" s="1"/>
  <c r="AK317"/>
  <c r="AK318"/>
  <c r="E333"/>
  <c r="AK322"/>
  <c r="AK324"/>
  <c r="AK326"/>
  <c r="AK325"/>
  <c r="AK320"/>
  <c r="AK321"/>
  <c r="AK323"/>
  <c r="AK319"/>
  <c r="AS309"/>
  <c r="Q271" i="82"/>
  <c r="O272" s="1"/>
  <c r="G283" s="1"/>
  <c r="P259"/>
  <c r="O271" s="1"/>
  <c r="F283" s="1"/>
  <c r="G319" i="79"/>
  <c r="H50" s="1"/>
  <c r="G318"/>
  <c r="H49" s="1"/>
  <c r="G318" i="78"/>
  <c r="H49" s="1"/>
  <c r="G319"/>
  <c r="H50" s="1"/>
  <c r="V305" i="79"/>
  <c r="U317" s="1"/>
  <c r="F330" s="1"/>
  <c r="W323"/>
  <c r="U318" s="1"/>
  <c r="G330" s="1"/>
  <c r="AG267" i="86"/>
  <c r="AG269" s="1"/>
  <c r="AG268"/>
  <c r="AK273"/>
  <c r="AK276"/>
  <c r="E287"/>
  <c r="AK274"/>
  <c r="AK275"/>
  <c r="AK280"/>
  <c r="AK272"/>
  <c r="AK278"/>
  <c r="AK279"/>
  <c r="AK277"/>
  <c r="AS263"/>
  <c r="AK271"/>
  <c r="G320" i="74"/>
  <c r="H51" s="1"/>
  <c r="G321"/>
  <c r="H52" s="1"/>
  <c r="AB323" i="77"/>
  <c r="AC323" s="1"/>
  <c r="AB319"/>
  <c r="AC319" s="1"/>
  <c r="AB320"/>
  <c r="AC320" s="1"/>
  <c r="AB325"/>
  <c r="AC325" s="1"/>
  <c r="AB326"/>
  <c r="AC326" s="1"/>
  <c r="AB322"/>
  <c r="AC322" s="1"/>
  <c r="AB318"/>
  <c r="AC318" s="1"/>
  <c r="AB317"/>
  <c r="AB321"/>
  <c r="AC321" s="1"/>
  <c r="AB324"/>
  <c r="AC324" s="1"/>
  <c r="P259" i="79"/>
  <c r="O271" s="1"/>
  <c r="F283" s="1"/>
  <c r="Q277"/>
  <c r="O272" s="1"/>
  <c r="G283" s="1"/>
  <c r="V305" i="82"/>
  <c r="U317" s="1"/>
  <c r="F330" s="1"/>
  <c r="W317"/>
  <c r="U318" s="1"/>
  <c r="G330" s="1"/>
  <c r="G318" i="77"/>
  <c r="H49" s="1"/>
  <c r="G319"/>
  <c r="H50" s="1"/>
  <c r="AB317" i="74"/>
  <c r="AB323"/>
  <c r="AC323" s="1"/>
  <c r="AB325"/>
  <c r="AC325" s="1"/>
  <c r="AB318"/>
  <c r="AC318" s="1"/>
  <c r="AB322"/>
  <c r="AC322" s="1"/>
  <c r="AB321"/>
  <c r="AC321" s="1"/>
  <c r="AB320"/>
  <c r="AC320" s="1"/>
  <c r="AB324"/>
  <c r="AC324" s="1"/>
  <c r="AB326"/>
  <c r="AC326" s="1"/>
  <c r="AB319"/>
  <c r="AC319" s="1"/>
  <c r="Q271"/>
  <c r="O272" s="1"/>
  <c r="G283" s="1"/>
  <c r="P259"/>
  <c r="O271" s="1"/>
  <c r="F283" s="1"/>
  <c r="G319" i="82"/>
  <c r="H50" s="1"/>
  <c r="G318"/>
  <c r="H49" s="1"/>
  <c r="G319" i="86"/>
  <c r="H50" s="1"/>
  <c r="G318"/>
  <c r="H49" s="1"/>
  <c r="AK278" i="74"/>
  <c r="AS263"/>
  <c r="AK279"/>
  <c r="AK280"/>
  <c r="AK275"/>
  <c r="AK277"/>
  <c r="E287"/>
  <c r="AK272"/>
  <c r="AK274"/>
  <c r="AK276"/>
  <c r="AK273"/>
  <c r="AK271"/>
  <c r="W271" i="80"/>
  <c r="U272" s="1"/>
  <c r="G284" s="1"/>
  <c r="V259"/>
  <c r="U271" s="1"/>
  <c r="F284" s="1"/>
  <c r="V305" i="77"/>
  <c r="U317" s="1"/>
  <c r="F330" s="1"/>
  <c r="W317"/>
  <c r="U318" s="1"/>
  <c r="G330" s="1"/>
  <c r="AK325" i="75"/>
  <c r="AK320"/>
  <c r="AK321"/>
  <c r="AS309"/>
  <c r="AK318"/>
  <c r="AK319"/>
  <c r="E333"/>
  <c r="AK317"/>
  <c r="AK326"/>
  <c r="AK323"/>
  <c r="AK322"/>
  <c r="AK324"/>
  <c r="AG311" i="82"/>
  <c r="AG314" s="1"/>
  <c r="AG312"/>
  <c r="AG315" s="1"/>
  <c r="V259"/>
  <c r="U271" s="1"/>
  <c r="F284" s="1"/>
  <c r="W271"/>
  <c r="U272" s="1"/>
  <c r="G284" s="1"/>
  <c r="G319" i="75"/>
  <c r="H50" s="1"/>
  <c r="G318"/>
  <c r="H49" s="1"/>
  <c r="P305" i="77"/>
  <c r="O317" s="1"/>
  <c r="F329" s="1"/>
  <c r="Q317"/>
  <c r="O318" s="1"/>
  <c r="G329" s="1"/>
  <c r="G319" i="64"/>
  <c r="H50" s="1"/>
  <c r="G318"/>
  <c r="H49" s="1"/>
  <c r="AK275" i="82"/>
  <c r="AK280"/>
  <c r="AK276"/>
  <c r="AK277"/>
  <c r="AS263"/>
  <c r="AK274"/>
  <c r="AK271"/>
  <c r="AK279"/>
  <c r="AK273"/>
  <c r="AK278"/>
  <c r="AK272"/>
  <c r="E287"/>
  <c r="W317" i="80"/>
  <c r="U318" s="1"/>
  <c r="G330" s="1"/>
  <c r="V305"/>
  <c r="U317" s="1"/>
  <c r="F330" s="1"/>
  <c r="AS309" i="79"/>
  <c r="AK323"/>
  <c r="E333"/>
  <c r="AK325"/>
  <c r="AK324"/>
  <c r="AK326"/>
  <c r="W317" i="74"/>
  <c r="U318" s="1"/>
  <c r="G330" s="1"/>
  <c r="V305"/>
  <c r="U317" s="1"/>
  <c r="F330" s="1"/>
  <c r="AB319" i="82"/>
  <c r="AC319" s="1"/>
  <c r="AB325"/>
  <c r="AC325" s="1"/>
  <c r="AB323"/>
  <c r="AC323" s="1"/>
  <c r="AB320"/>
  <c r="AC320" s="1"/>
  <c r="AB317"/>
  <c r="AB324"/>
  <c r="AC324" s="1"/>
  <c r="AB318"/>
  <c r="AC318" s="1"/>
  <c r="AB322"/>
  <c r="AC322" s="1"/>
  <c r="AB321"/>
  <c r="AC321" s="1"/>
  <c r="AB326"/>
  <c r="AC326" s="1"/>
  <c r="Q271" i="80"/>
  <c r="O272" s="1"/>
  <c r="G283" s="1"/>
  <c r="P259"/>
  <c r="O271" s="1"/>
  <c r="F283" s="1"/>
  <c r="AK278" i="79"/>
  <c r="AK280"/>
  <c r="E287"/>
  <c r="AK277"/>
  <c r="AS263"/>
  <c r="AK279"/>
  <c r="AG311" i="80"/>
  <c r="AG314" s="1"/>
  <c r="AG312"/>
  <c r="AG315" s="1"/>
  <c r="W271" i="86"/>
  <c r="U272" s="1"/>
  <c r="G284" s="1"/>
  <c r="V259"/>
  <c r="U271" s="1"/>
  <c r="F284" s="1"/>
  <c r="W271" i="78"/>
  <c r="U272" s="1"/>
  <c r="G284" s="1"/>
  <c r="V259"/>
  <c r="U271" s="1"/>
  <c r="F284" s="1"/>
  <c r="AB278" i="79"/>
  <c r="AC278" s="1"/>
  <c r="AB277"/>
  <c r="AB279"/>
  <c r="AC279" s="1"/>
  <c r="AB280"/>
  <c r="AC280" s="1"/>
  <c r="G318" i="74"/>
  <c r="H49" s="1"/>
  <c r="G319"/>
  <c r="H50" s="1"/>
  <c r="P305" i="86"/>
  <c r="O317" s="1"/>
  <c r="F329" s="1"/>
  <c r="Q317"/>
  <c r="O318" s="1"/>
  <c r="G329" s="1"/>
  <c r="AK320" i="74"/>
  <c r="AS309"/>
  <c r="AK322"/>
  <c r="AK318"/>
  <c r="AK324"/>
  <c r="AK325"/>
  <c r="AK319"/>
  <c r="E333"/>
  <c r="AK323"/>
  <c r="AK326"/>
  <c r="AK321"/>
  <c r="AK317"/>
  <c r="G320" i="82"/>
  <c r="H51" s="1"/>
  <c r="G321"/>
  <c r="H52" s="1"/>
  <c r="AB276" i="75"/>
  <c r="AC276" s="1"/>
  <c r="AB274"/>
  <c r="AC274" s="1"/>
  <c r="AB271"/>
  <c r="AB273"/>
  <c r="AC273" s="1"/>
  <c r="AB279"/>
  <c r="AC279" s="1"/>
  <c r="AB275"/>
  <c r="AC275" s="1"/>
  <c r="AB278"/>
  <c r="AC278" s="1"/>
  <c r="AB280"/>
  <c r="AC280" s="1"/>
  <c r="AB277"/>
  <c r="AC277" s="1"/>
  <c r="AB272"/>
  <c r="AC272" s="1"/>
  <c r="G320" i="86"/>
  <c r="H51" s="1"/>
  <c r="G321"/>
  <c r="H52" s="1"/>
  <c r="G320" i="64"/>
  <c r="H51" s="1"/>
  <c r="G321"/>
  <c r="H52" s="1"/>
  <c r="AG268" i="82"/>
  <c r="AG267"/>
  <c r="AG269" s="1"/>
  <c r="AB325" i="75"/>
  <c r="AC325" s="1"/>
  <c r="AB317"/>
  <c r="AB322"/>
  <c r="AC322" s="1"/>
  <c r="AB324"/>
  <c r="AC324" s="1"/>
  <c r="AB326"/>
  <c r="AC326" s="1"/>
  <c r="AB319"/>
  <c r="AC319" s="1"/>
  <c r="AB318"/>
  <c r="AC318" s="1"/>
  <c r="AB321"/>
  <c r="AC321" s="1"/>
  <c r="AB320"/>
  <c r="AC320" s="1"/>
  <c r="AB323"/>
  <c r="AC323" s="1"/>
  <c r="AK323" i="77"/>
  <c r="AK325"/>
  <c r="AK320"/>
  <c r="AK318"/>
  <c r="AK319"/>
  <c r="AK321"/>
  <c r="AK317"/>
  <c r="AK326"/>
  <c r="AS309"/>
  <c r="AK322"/>
  <c r="AK324"/>
  <c r="E333"/>
  <c r="AG267"/>
  <c r="AG269" s="1"/>
  <c r="AG268"/>
  <c r="G320" i="80"/>
  <c r="H51" s="1"/>
  <c r="G321"/>
  <c r="H52" s="1"/>
  <c r="V305" i="78"/>
  <c r="U317" s="1"/>
  <c r="F330" s="1"/>
  <c r="W317"/>
  <c r="U318" s="1"/>
  <c r="G330" s="1"/>
  <c r="AK271" i="80"/>
  <c r="AK273"/>
  <c r="E287"/>
  <c r="AK272"/>
  <c r="AS263"/>
  <c r="AK280"/>
  <c r="AK279"/>
  <c r="AK278"/>
  <c r="AK276"/>
  <c r="AK277"/>
  <c r="AK274"/>
  <c r="AK275"/>
  <c r="G321" i="79"/>
  <c r="H52" s="1"/>
  <c r="G320"/>
  <c r="H51" s="1"/>
  <c r="G321" i="78"/>
  <c r="H52" s="1"/>
  <c r="G320"/>
  <c r="H51" s="1"/>
  <c r="G320" i="77"/>
  <c r="H51" s="1"/>
  <c r="G321"/>
  <c r="H52" s="1"/>
  <c r="AG311" i="74"/>
  <c r="AG314" s="1"/>
  <c r="AG312"/>
  <c r="AG315" s="1"/>
  <c r="W271"/>
  <c r="U272" s="1"/>
  <c r="G284" s="1"/>
  <c r="V259"/>
  <c r="U271" s="1"/>
  <c r="F284" s="1"/>
  <c r="AG312" i="75"/>
  <c r="AG315" s="1"/>
  <c r="AG311"/>
  <c r="AG314" s="1"/>
  <c r="V305" i="86"/>
  <c r="U317" s="1"/>
  <c r="F330" s="1"/>
  <c r="W317"/>
  <c r="U318" s="1"/>
  <c r="G330" s="1"/>
  <c r="AK321" i="82"/>
  <c r="E333"/>
  <c r="AK322"/>
  <c r="AK320"/>
  <c r="AK323"/>
  <c r="AK325"/>
  <c r="AK318"/>
  <c r="AK319"/>
  <c r="AK317"/>
  <c r="AK324"/>
  <c r="AK326"/>
  <c r="AS309"/>
  <c r="AB273" i="80"/>
  <c r="AC273" s="1"/>
  <c r="AB275"/>
  <c r="AC275" s="1"/>
  <c r="AB279"/>
  <c r="AC279" s="1"/>
  <c r="AB277"/>
  <c r="AC277" s="1"/>
  <c r="AB280"/>
  <c r="AC280" s="1"/>
  <c r="AB272"/>
  <c r="AC272" s="1"/>
  <c r="AB274"/>
  <c r="AC274" s="1"/>
  <c r="AB276"/>
  <c r="AC276" s="1"/>
  <c r="AB278"/>
  <c r="AC278" s="1"/>
  <c r="AB271"/>
  <c r="Q271" i="75"/>
  <c r="O272" s="1"/>
  <c r="G283" s="1"/>
  <c r="P259"/>
  <c r="O271" s="1"/>
  <c r="F283" s="1"/>
  <c r="G321"/>
  <c r="H52" s="1"/>
  <c r="G320"/>
  <c r="H51" s="1"/>
  <c r="AK275"/>
  <c r="AK274"/>
  <c r="AK276"/>
  <c r="AK272"/>
  <c r="AK279"/>
  <c r="AK278"/>
  <c r="AK277"/>
  <c r="AK273"/>
  <c r="AS263"/>
  <c r="E287"/>
  <c r="AK280"/>
  <c r="AK271"/>
  <c r="AG267"/>
  <c r="AG269" s="1"/>
  <c r="AG268"/>
  <c r="V259" i="79"/>
  <c r="U271" s="1"/>
  <c r="F284" s="1"/>
  <c r="W277"/>
  <c r="U272" s="1"/>
  <c r="G284" s="1"/>
  <c r="P259" i="78"/>
  <c r="O271" s="1"/>
  <c r="F283" s="1"/>
  <c r="Q271"/>
  <c r="O272" s="1"/>
  <c r="G283" s="1"/>
  <c r="AK272" i="77"/>
  <c r="AK277"/>
  <c r="AK274"/>
  <c r="AK271"/>
  <c r="AK273"/>
  <c r="AK276"/>
  <c r="AK275"/>
  <c r="AK280"/>
  <c r="E287"/>
  <c r="AK278"/>
  <c r="AK279"/>
  <c r="AS263"/>
  <c r="AB324" i="86"/>
  <c r="AC324" s="1"/>
  <c r="AB326"/>
  <c r="AC326" s="1"/>
  <c r="AB320"/>
  <c r="AC320" s="1"/>
  <c r="AB319"/>
  <c r="AC319" s="1"/>
  <c r="AB317"/>
  <c r="AB318"/>
  <c r="AC318" s="1"/>
  <c r="AB323"/>
  <c r="AC323" s="1"/>
  <c r="AB322"/>
  <c r="AC322" s="1"/>
  <c r="AB321"/>
  <c r="AC321" s="1"/>
  <c r="AB325"/>
  <c r="AC325" s="1"/>
  <c r="P259" i="77"/>
  <c r="O271" s="1"/>
  <c r="F283" s="1"/>
  <c r="Q271"/>
  <c r="O272" s="1"/>
  <c r="G283" s="1"/>
  <c r="P305" i="79"/>
  <c r="O317" s="1"/>
  <c r="F329" s="1"/>
  <c r="Q323"/>
  <c r="O318" s="1"/>
  <c r="G329" s="1"/>
  <c r="AB319" i="78"/>
  <c r="AC319" s="1"/>
  <c r="AB325"/>
  <c r="AC325" s="1"/>
  <c r="AB320"/>
  <c r="AC320" s="1"/>
  <c r="AB326"/>
  <c r="AC326" s="1"/>
  <c r="AB318"/>
  <c r="AC318" s="1"/>
  <c r="AB322"/>
  <c r="AC322" s="1"/>
  <c r="AB317"/>
  <c r="AB323"/>
  <c r="AC323" s="1"/>
  <c r="AB321"/>
  <c r="AC321" s="1"/>
  <c r="AB324"/>
  <c r="AC324" s="1"/>
  <c r="AG311"/>
  <c r="AG314" s="1"/>
  <c r="AG312"/>
  <c r="AG315" s="1"/>
  <c r="AK320"/>
  <c r="AK318"/>
  <c r="AK319"/>
  <c r="E333"/>
  <c r="AK324"/>
  <c r="AK326"/>
  <c r="AS309"/>
  <c r="AK321"/>
  <c r="AK325"/>
  <c r="AK322"/>
  <c r="AK317"/>
  <c r="AK323"/>
  <c r="AG267" i="80"/>
  <c r="AG269" s="1"/>
  <c r="AG268"/>
  <c r="AB276" i="86"/>
  <c r="AC276" s="1"/>
  <c r="AB272"/>
  <c r="AC272" s="1"/>
  <c r="AB271"/>
  <c r="AB275"/>
  <c r="AC275" s="1"/>
  <c r="AB279"/>
  <c r="AC279" s="1"/>
  <c r="AB280"/>
  <c r="AC280" s="1"/>
  <c r="AB278"/>
  <c r="AC278" s="1"/>
  <c r="AB274"/>
  <c r="AC274" s="1"/>
  <c r="AB277"/>
  <c r="AC277" s="1"/>
  <c r="AB273"/>
  <c r="AC273" s="1"/>
  <c r="W317" i="75"/>
  <c r="U318" s="1"/>
  <c r="G330" s="1"/>
  <c r="V305"/>
  <c r="U317" s="1"/>
  <c r="F330" s="1"/>
  <c r="AG268" i="78"/>
  <c r="AG267"/>
  <c r="AG269" s="1"/>
  <c r="AK276"/>
  <c r="AK278"/>
  <c r="AS263"/>
  <c r="AK275"/>
  <c r="AK280"/>
  <c r="AK273"/>
  <c r="E287"/>
  <c r="AK277"/>
  <c r="AK279"/>
  <c r="AK272"/>
  <c r="AK274"/>
  <c r="AK271"/>
  <c r="P305" i="75"/>
  <c r="O317" s="1"/>
  <c r="F329" s="1"/>
  <c r="Q317"/>
  <c r="O318" s="1"/>
  <c r="G329" s="1"/>
  <c r="P305" i="80"/>
  <c r="O317" s="1"/>
  <c r="F329" s="1"/>
  <c r="Q317"/>
  <c r="O318" s="1"/>
  <c r="G329" s="1"/>
  <c r="AG267" i="74"/>
  <c r="AG269" s="1"/>
  <c r="AG268"/>
  <c r="P305" i="82"/>
  <c r="O317" s="1"/>
  <c r="F329" s="1"/>
  <c r="Q317"/>
  <c r="O318" s="1"/>
  <c r="G329" s="1"/>
  <c r="AB278" i="77"/>
  <c r="AC278" s="1"/>
  <c r="AB274"/>
  <c r="AC274" s="1"/>
  <c r="AB277"/>
  <c r="AC277" s="1"/>
  <c r="AB279"/>
  <c r="AC279" s="1"/>
  <c r="AB273"/>
  <c r="AC273" s="1"/>
  <c r="AB280"/>
  <c r="AC280" s="1"/>
  <c r="AB275"/>
  <c r="AC275" s="1"/>
  <c r="AB276"/>
  <c r="AC276" s="1"/>
  <c r="AB271"/>
  <c r="AB272"/>
  <c r="AC272" s="1"/>
  <c r="AK324" i="86"/>
  <c r="AS309"/>
  <c r="AK322"/>
  <c r="AK319"/>
  <c r="AK325"/>
  <c r="AK321"/>
  <c r="AK323"/>
  <c r="E333"/>
  <c r="AK317"/>
  <c r="AK318"/>
  <c r="AK320"/>
  <c r="AK326"/>
  <c r="AG312"/>
  <c r="AG315" s="1"/>
  <c r="AG311"/>
  <c r="AG314" s="1"/>
  <c r="Q271"/>
  <c r="O272" s="1"/>
  <c r="G283" s="1"/>
  <c r="P259"/>
  <c r="O271" s="1"/>
  <c r="F283" s="1"/>
  <c r="AG312" i="79"/>
  <c r="AG315" s="1"/>
  <c r="AG311"/>
  <c r="AG314" s="1"/>
  <c r="AB271" i="74"/>
  <c r="AB280"/>
  <c r="AC280" s="1"/>
  <c r="AB279"/>
  <c r="AC279" s="1"/>
  <c r="AB275"/>
  <c r="AC275" s="1"/>
  <c r="AB278"/>
  <c r="AC278" s="1"/>
  <c r="AB273"/>
  <c r="AC273" s="1"/>
  <c r="AB274"/>
  <c r="AC274" s="1"/>
  <c r="AB276"/>
  <c r="AC276" s="1"/>
  <c r="AB277"/>
  <c r="AC277" s="1"/>
  <c r="AB272"/>
  <c r="AC272" s="1"/>
  <c r="AB317" i="80"/>
  <c r="AB318"/>
  <c r="AC318" s="1"/>
  <c r="AB326"/>
  <c r="AC326" s="1"/>
  <c r="AB323"/>
  <c r="AC323" s="1"/>
  <c r="AB319"/>
  <c r="AC319" s="1"/>
  <c r="AB321"/>
  <c r="AC321" s="1"/>
  <c r="AB322"/>
  <c r="AC322" s="1"/>
  <c r="AB324"/>
  <c r="AC324" s="1"/>
  <c r="AB325"/>
  <c r="AC325" s="1"/>
  <c r="AB320"/>
  <c r="AC320" s="1"/>
  <c r="W271" i="77"/>
  <c r="U272" s="1"/>
  <c r="G284" s="1"/>
  <c r="V259"/>
  <c r="U271" s="1"/>
  <c r="F284" s="1"/>
  <c r="AB275" i="78"/>
  <c r="AC275" s="1"/>
  <c r="AB276"/>
  <c r="AC276" s="1"/>
  <c r="AB273"/>
  <c r="AC273" s="1"/>
  <c r="AB280"/>
  <c r="AC280" s="1"/>
  <c r="AB279"/>
  <c r="AC279" s="1"/>
  <c r="AB274"/>
  <c r="AC274" s="1"/>
  <c r="AB278"/>
  <c r="AC278" s="1"/>
  <c r="AB277"/>
  <c r="AC277" s="1"/>
  <c r="AB271"/>
  <c r="AB272"/>
  <c r="AC272" s="1"/>
  <c r="AF225" i="83" l="1"/>
  <c r="AC225" s="1"/>
  <c r="H239" s="1"/>
  <c r="AE213"/>
  <c r="AC224" s="1"/>
  <c r="G239" s="1"/>
  <c r="K233"/>
  <c r="F23"/>
  <c r="J233"/>
  <c r="K232"/>
  <c r="F22"/>
  <c r="J232"/>
  <c r="J226"/>
  <c r="F16"/>
  <c r="K226"/>
  <c r="AD268" i="92"/>
  <c r="AD267"/>
  <c r="AD269" s="1"/>
  <c r="V317"/>
  <c r="M305"/>
  <c r="AT317"/>
  <c r="C317"/>
  <c r="AN317"/>
  <c r="N317"/>
  <c r="AH317"/>
  <c r="AB317"/>
  <c r="AZ317"/>
  <c r="P317"/>
  <c r="BK311" i="85"/>
  <c r="BK314" s="1"/>
  <c r="BK312"/>
  <c r="BK315" s="1"/>
  <c r="A102" i="84"/>
  <c r="A147"/>
  <c r="BM174" i="80"/>
  <c r="BL177" s="1"/>
  <c r="BM173"/>
  <c r="BL176" s="1"/>
  <c r="BH226" i="76"/>
  <c r="BE225" s="1"/>
  <c r="H243" s="1"/>
  <c r="BG213"/>
  <c r="BE224" s="1"/>
  <c r="G243" s="1"/>
  <c r="AT225" i="86"/>
  <c r="AQ225" s="1"/>
  <c r="H241" s="1"/>
  <c r="AS213"/>
  <c r="AQ224" s="1"/>
  <c r="G241" s="1"/>
  <c r="AC186" i="92"/>
  <c r="AD186" s="1"/>
  <c r="AC181"/>
  <c r="AD181" s="1"/>
  <c r="AC185"/>
  <c r="AD185" s="1"/>
  <c r="AC188"/>
  <c r="AC183"/>
  <c r="AD183" s="1"/>
  <c r="AC187"/>
  <c r="AD187" s="1"/>
  <c r="AC180"/>
  <c r="AD180" s="1"/>
  <c r="AC179"/>
  <c r="AC182"/>
  <c r="AD182" s="1"/>
  <c r="AC184"/>
  <c r="AD184" s="1"/>
  <c r="A147" i="85"/>
  <c r="A102"/>
  <c r="AU271"/>
  <c r="AT259"/>
  <c r="AS271" s="1"/>
  <c r="F288" s="1"/>
  <c r="BG188" i="80"/>
  <c r="BH188" s="1"/>
  <c r="BG187"/>
  <c r="BH187" s="1"/>
  <c r="BG182"/>
  <c r="BH182" s="1"/>
  <c r="BG185"/>
  <c r="BH185" s="1"/>
  <c r="BG184"/>
  <c r="BH184" s="1"/>
  <c r="BG181"/>
  <c r="BH181" s="1"/>
  <c r="BG179"/>
  <c r="BG183"/>
  <c r="BH183" s="1"/>
  <c r="BG180"/>
  <c r="BH180" s="1"/>
  <c r="BG186"/>
  <c r="BH186" s="1"/>
  <c r="A142" i="78"/>
  <c r="A97"/>
  <c r="K234" i="86"/>
  <c r="F24"/>
  <c r="J234"/>
  <c r="J228"/>
  <c r="F18"/>
  <c r="K228"/>
  <c r="BG213"/>
  <c r="BE224" s="1"/>
  <c r="G243" s="1"/>
  <c r="BH225"/>
  <c r="BE225" s="1"/>
  <c r="H243" s="1"/>
  <c r="AQ184" i="92"/>
  <c r="AR184" s="1"/>
  <c r="AQ180"/>
  <c r="AR180" s="1"/>
  <c r="AQ182"/>
  <c r="AR182" s="1"/>
  <c r="AQ188"/>
  <c r="AQ181"/>
  <c r="AR181" s="1"/>
  <c r="AQ183"/>
  <c r="AR183" s="1"/>
  <c r="AQ185"/>
  <c r="AR185" s="1"/>
  <c r="AQ179"/>
  <c r="AQ187"/>
  <c r="AR187" s="1"/>
  <c r="AQ186"/>
  <c r="AR186" s="1"/>
  <c r="BR174" i="91"/>
  <c r="BQ177" s="1"/>
  <c r="BR173"/>
  <c r="BQ176" s="1"/>
  <c r="H226" i="64"/>
  <c r="F50" s="1"/>
  <c r="H225"/>
  <c r="F49" s="1"/>
  <c r="R225" i="78"/>
  <c r="O225" s="1"/>
  <c r="H237" s="1"/>
  <c r="Q213"/>
  <c r="O224" s="1"/>
  <c r="G237" s="1"/>
  <c r="F19"/>
  <c r="K229"/>
  <c r="J229"/>
  <c r="J234"/>
  <c r="K234"/>
  <c r="F24"/>
  <c r="AM225"/>
  <c r="AJ225" s="1"/>
  <c r="H240" s="1"/>
  <c r="AL213"/>
  <c r="AJ224" s="1"/>
  <c r="G240" s="1"/>
  <c r="CI213" i="85"/>
  <c r="CG224" s="1"/>
  <c r="G247" s="1"/>
  <c r="CJ225"/>
  <c r="CG225" s="1"/>
  <c r="H247" s="1"/>
  <c r="A226" i="50"/>
  <c r="A272" s="1"/>
  <c r="A318" s="1"/>
  <c r="A180"/>
  <c r="BG317" i="83"/>
  <c r="BE318" s="1"/>
  <c r="G336" s="1"/>
  <c r="BF305"/>
  <c r="BE317" s="1"/>
  <c r="F336" s="1"/>
  <c r="AZ280" i="85"/>
  <c r="BA280" s="1"/>
  <c r="AZ273"/>
  <c r="BA273" s="1"/>
  <c r="AZ274"/>
  <c r="BA274" s="1"/>
  <c r="AZ278"/>
  <c r="BA278" s="1"/>
  <c r="AZ271"/>
  <c r="AZ272"/>
  <c r="BA272" s="1"/>
  <c r="AZ275"/>
  <c r="BA275" s="1"/>
  <c r="AZ279"/>
  <c r="BA279" s="1"/>
  <c r="AZ276"/>
  <c r="BA276" s="1"/>
  <c r="AZ277"/>
  <c r="BA277" s="1"/>
  <c r="CP226"/>
  <c r="CQ226" s="1"/>
  <c r="CP231"/>
  <c r="CQ231" s="1"/>
  <c r="CP229"/>
  <c r="CQ229" s="1"/>
  <c r="CP227"/>
  <c r="CQ227" s="1"/>
  <c r="CP232"/>
  <c r="CQ232" s="1"/>
  <c r="CP234"/>
  <c r="CQ234" s="1"/>
  <c r="CP230"/>
  <c r="CQ230" s="1"/>
  <c r="CP233"/>
  <c r="CQ233" s="1"/>
  <c r="CP225"/>
  <c r="CP228"/>
  <c r="CQ228" s="1"/>
  <c r="CB167"/>
  <c r="BZ179" s="1"/>
  <c r="F200" s="1"/>
  <c r="CC179"/>
  <c r="BZ180" s="1"/>
  <c r="G200" s="1"/>
  <c r="CZ227" i="81"/>
  <c r="CZ230"/>
  <c r="CZ232"/>
  <c r="CZ234"/>
  <c r="CZ225"/>
  <c r="CZ233"/>
  <c r="CZ229"/>
  <c r="CZ226"/>
  <c r="F250"/>
  <c r="CZ228"/>
  <c r="CZ231"/>
  <c r="AS231" i="76"/>
  <c r="AT231" s="1"/>
  <c r="AS234"/>
  <c r="AT234" s="1"/>
  <c r="AS230"/>
  <c r="AT230" s="1"/>
  <c r="AS226"/>
  <c r="AS233"/>
  <c r="AT233" s="1"/>
  <c r="AS228"/>
  <c r="AT228" s="1"/>
  <c r="AS229"/>
  <c r="AT229" s="1"/>
  <c r="AS227"/>
  <c r="AT227" s="1"/>
  <c r="AS232"/>
  <c r="AT232" s="1"/>
  <c r="C107" i="53"/>
  <c r="I106"/>
  <c r="C34" s="1"/>
  <c r="I34" s="1"/>
  <c r="B106"/>
  <c r="A97" i="79"/>
  <c r="A142"/>
  <c r="CV175" i="50"/>
  <c r="CU178" s="1"/>
  <c r="K234" i="83"/>
  <c r="F24"/>
  <c r="J234"/>
  <c r="F17"/>
  <c r="K227"/>
  <c r="J227"/>
  <c r="F250" i="85"/>
  <c r="CZ232"/>
  <c r="CZ233"/>
  <c r="CZ228"/>
  <c r="CZ229"/>
  <c r="CZ225"/>
  <c r="CZ227"/>
  <c r="CZ226"/>
  <c r="CZ230"/>
  <c r="CZ231"/>
  <c r="CZ234"/>
  <c r="CU220"/>
  <c r="CU221" s="1"/>
  <c r="CU219"/>
  <c r="R267" i="92"/>
  <c r="R269" s="1"/>
  <c r="R268"/>
  <c r="AJ267"/>
  <c r="AJ269" s="1"/>
  <c r="AJ268"/>
  <c r="CI213" i="78"/>
  <c r="CG224" s="1"/>
  <c r="G247" s="1"/>
  <c r="CJ225"/>
  <c r="CG225" s="1"/>
  <c r="H247" s="1"/>
  <c r="CP232" i="81"/>
  <c r="CQ232" s="1"/>
  <c r="CP227"/>
  <c r="CQ227" s="1"/>
  <c r="CP231"/>
  <c r="CQ231" s="1"/>
  <c r="CP230"/>
  <c r="CQ230" s="1"/>
  <c r="CP233"/>
  <c r="CQ233" s="1"/>
  <c r="CP225"/>
  <c r="CP228"/>
  <c r="CQ228" s="1"/>
  <c r="CP229"/>
  <c r="CQ229" s="1"/>
  <c r="CP226"/>
  <c r="CQ226" s="1"/>
  <c r="CP234"/>
  <c r="CQ234" s="1"/>
  <c r="A191" i="83"/>
  <c r="A237"/>
  <c r="A283" s="1"/>
  <c r="A329" s="1"/>
  <c r="A142" i="86"/>
  <c r="A97"/>
  <c r="BQ186" i="80"/>
  <c r="BQ180"/>
  <c r="BQ187"/>
  <c r="BQ185"/>
  <c r="BQ181"/>
  <c r="E199"/>
  <c r="BQ182"/>
  <c r="BQ184"/>
  <c r="BZ172"/>
  <c r="BQ183"/>
  <c r="BQ179"/>
  <c r="BQ188"/>
  <c r="CZ168" i="50"/>
  <c r="CZ171"/>
  <c r="CZ173"/>
  <c r="CZ172"/>
  <c r="E205"/>
  <c r="CZ181"/>
  <c r="CZ170"/>
  <c r="CZ176"/>
  <c r="CZ185"/>
  <c r="CZ175"/>
  <c r="CZ174"/>
  <c r="CZ187"/>
  <c r="CZ183"/>
  <c r="CZ186"/>
  <c r="CZ182"/>
  <c r="CZ178"/>
  <c r="CZ177"/>
  <c r="CZ169"/>
  <c r="CZ184"/>
  <c r="CZ179"/>
  <c r="CZ180"/>
  <c r="BE268" i="85"/>
  <c r="BE267"/>
  <c r="BE269" s="1"/>
  <c r="CS188"/>
  <c r="E203"/>
  <c r="CS181"/>
  <c r="CS185"/>
  <c r="CS179"/>
  <c r="CS183"/>
  <c r="CS186"/>
  <c r="CS180"/>
  <c r="CS182"/>
  <c r="CS184"/>
  <c r="CS187"/>
  <c r="DB172"/>
  <c r="A244" i="56"/>
  <c r="A290" s="1"/>
  <c r="A336" s="1"/>
  <c r="A198"/>
  <c r="CW234" i="54"/>
  <c r="CX234" s="1"/>
  <c r="CW230"/>
  <c r="CW233"/>
  <c r="CX233" s="1"/>
  <c r="CW232"/>
  <c r="CX232" s="1"/>
  <c r="CW231"/>
  <c r="CX231" s="1"/>
  <c r="BF319" i="85"/>
  <c r="BG319" s="1"/>
  <c r="BF318"/>
  <c r="BG318" s="1"/>
  <c r="BF326"/>
  <c r="BG326" s="1"/>
  <c r="BF323"/>
  <c r="BG323" s="1"/>
  <c r="BF321"/>
  <c r="BG321" s="1"/>
  <c r="BF320"/>
  <c r="BG320" s="1"/>
  <c r="BF317"/>
  <c r="BF322"/>
  <c r="BG322" s="1"/>
  <c r="BF325"/>
  <c r="BG325" s="1"/>
  <c r="BF324"/>
  <c r="BG324" s="1"/>
  <c r="AF225" i="78"/>
  <c r="AC225" s="1"/>
  <c r="H239" s="1"/>
  <c r="AE213"/>
  <c r="AC224" s="1"/>
  <c r="G239" s="1"/>
  <c r="X213"/>
  <c r="V224" s="1"/>
  <c r="G238" s="1"/>
  <c r="Y225"/>
  <c r="V225" s="1"/>
  <c r="H238" s="1"/>
  <c r="BZ219" i="84"/>
  <c r="BZ220"/>
  <c r="BZ221" s="1"/>
  <c r="CH174" i="82"/>
  <c r="CG177" s="1"/>
  <c r="CH173"/>
  <c r="CG176" s="1"/>
  <c r="CL181"/>
  <c r="CL188"/>
  <c r="CL182"/>
  <c r="CU172"/>
  <c r="E202"/>
  <c r="CL183"/>
  <c r="CL184"/>
  <c r="CL185"/>
  <c r="CL186"/>
  <c r="CL187"/>
  <c r="CL179"/>
  <c r="CL180"/>
  <c r="A187" i="78"/>
  <c r="A233"/>
  <c r="A279" s="1"/>
  <c r="A325" s="1"/>
  <c r="CI180" i="85"/>
  <c r="CJ180" s="1"/>
  <c r="CI188"/>
  <c r="CJ188" s="1"/>
  <c r="CI187"/>
  <c r="CJ187" s="1"/>
  <c r="CI185"/>
  <c r="CJ185" s="1"/>
  <c r="CI179"/>
  <c r="CI182"/>
  <c r="CJ182" s="1"/>
  <c r="CI186"/>
  <c r="CJ186" s="1"/>
  <c r="CI183"/>
  <c r="CJ183" s="1"/>
  <c r="CI181"/>
  <c r="CJ181" s="1"/>
  <c r="CI184"/>
  <c r="CJ184" s="1"/>
  <c r="J227" i="86"/>
  <c r="K227"/>
  <c r="F17"/>
  <c r="BV179" i="82"/>
  <c r="BS180" s="1"/>
  <c r="G199" s="1"/>
  <c r="BU167"/>
  <c r="BS179" s="1"/>
  <c r="F199" s="1"/>
  <c r="A152" i="81"/>
  <c r="A107"/>
  <c r="BL325" i="83"/>
  <c r="BM325" s="1"/>
  <c r="BL326"/>
  <c r="BM326" s="1"/>
  <c r="BL322"/>
  <c r="BM322" s="1"/>
  <c r="BL317"/>
  <c r="BL319"/>
  <c r="BM319" s="1"/>
  <c r="BL323"/>
  <c r="BM323" s="1"/>
  <c r="BL321"/>
  <c r="BM321" s="1"/>
  <c r="BL324"/>
  <c r="BM324" s="1"/>
  <c r="BL318"/>
  <c r="BM318" s="1"/>
  <c r="BL320"/>
  <c r="BM320" s="1"/>
  <c r="A97" i="76"/>
  <c r="A142"/>
  <c r="A239" i="54"/>
  <c r="A285" s="1"/>
  <c r="A331" s="1"/>
  <c r="A193"/>
  <c r="H227" i="64"/>
  <c r="F51" s="1"/>
  <c r="H228"/>
  <c r="F52" s="1"/>
  <c r="K225" i="78"/>
  <c r="J225"/>
  <c r="I213"/>
  <c r="H224" s="1"/>
  <c r="F48" s="1"/>
  <c r="F15"/>
  <c r="F17"/>
  <c r="J227"/>
  <c r="K227"/>
  <c r="A135" i="50"/>
  <c r="A90"/>
  <c r="BO227" i="91"/>
  <c r="BO232"/>
  <c r="BO233"/>
  <c r="BO231"/>
  <c r="BO225"/>
  <c r="F246"/>
  <c r="BO229"/>
  <c r="BO226"/>
  <c r="BX218"/>
  <c r="BO228"/>
  <c r="BO230"/>
  <c r="BT174" i="57"/>
  <c r="BS177" s="1"/>
  <c r="BT173"/>
  <c r="BS176" s="1"/>
  <c r="BH225" i="78"/>
  <c r="BE225" s="1"/>
  <c r="H243" s="1"/>
  <c r="BG213"/>
  <c r="BE224" s="1"/>
  <c r="G243" s="1"/>
  <c r="A189" i="94"/>
  <c r="A235"/>
  <c r="A281" s="1"/>
  <c r="A327" s="1"/>
  <c r="CU219" i="81"/>
  <c r="CU220"/>
  <c r="CU221" s="1"/>
  <c r="AZ229" i="76"/>
  <c r="BA229" s="1"/>
  <c r="AZ231"/>
  <c r="BA231" s="1"/>
  <c r="AZ228"/>
  <c r="BA228" s="1"/>
  <c r="AZ234"/>
  <c r="BA234" s="1"/>
  <c r="AZ233"/>
  <c r="BA233" s="1"/>
  <c r="AZ227"/>
  <c r="BA227" s="1"/>
  <c r="AZ232"/>
  <c r="BA232" s="1"/>
  <c r="AZ230"/>
  <c r="BA230" s="1"/>
  <c r="AZ226"/>
  <c r="AL230"/>
  <c r="AM230" s="1"/>
  <c r="AL234"/>
  <c r="AM234" s="1"/>
  <c r="AL232"/>
  <c r="AM232" s="1"/>
  <c r="AL228"/>
  <c r="AM228" s="1"/>
  <c r="AL233"/>
  <c r="AM233" s="1"/>
  <c r="AL227"/>
  <c r="AM227" s="1"/>
  <c r="AL229"/>
  <c r="AM229" s="1"/>
  <c r="AL226"/>
  <c r="AL231"/>
  <c r="AM231" s="1"/>
  <c r="BU229" i="84"/>
  <c r="BV229" s="1"/>
  <c r="BU233"/>
  <c r="BV233" s="1"/>
  <c r="BU228"/>
  <c r="BV228" s="1"/>
  <c r="BU232"/>
  <c r="BV232" s="1"/>
  <c r="BU230"/>
  <c r="BV230" s="1"/>
  <c r="BU231"/>
  <c r="BV231" s="1"/>
  <c r="BU234"/>
  <c r="BV234" s="1"/>
  <c r="BU227"/>
  <c r="BV227" s="1"/>
  <c r="BU226"/>
  <c r="BV226" s="1"/>
  <c r="BU225"/>
  <c r="CB186" i="82"/>
  <c r="CC186" s="1"/>
  <c r="CB188"/>
  <c r="CC188" s="1"/>
  <c r="CB185"/>
  <c r="CC185" s="1"/>
  <c r="CB179"/>
  <c r="CB181"/>
  <c r="CC181" s="1"/>
  <c r="CB184"/>
  <c r="CC184" s="1"/>
  <c r="CB183"/>
  <c r="CC183" s="1"/>
  <c r="CB182"/>
  <c r="CC182" s="1"/>
  <c r="CB187"/>
  <c r="CC187" s="1"/>
  <c r="CB180"/>
  <c r="CC180" s="1"/>
  <c r="R225" i="83"/>
  <c r="O225" s="1"/>
  <c r="H237" s="1"/>
  <c r="Q213"/>
  <c r="O224" s="1"/>
  <c r="G237" s="1"/>
  <c r="F247" i="92"/>
  <c r="CE218"/>
  <c r="BV226"/>
  <c r="BV233"/>
  <c r="BV230"/>
  <c r="BV231"/>
  <c r="BV232"/>
  <c r="BV225"/>
  <c r="BV227"/>
  <c r="BV228"/>
  <c r="BV229"/>
  <c r="H227" i="77"/>
  <c r="F51" s="1"/>
  <c r="H228"/>
  <c r="F52" s="1"/>
  <c r="A187" i="79"/>
  <c r="A233"/>
  <c r="A279" s="1"/>
  <c r="A325" s="1"/>
  <c r="CI167" i="50"/>
  <c r="CG180" s="1"/>
  <c r="F202" s="1"/>
  <c r="CJ168"/>
  <c r="CG181" s="1"/>
  <c r="G202" s="1"/>
  <c r="AX181" i="92"/>
  <c r="AY181" s="1"/>
  <c r="AX184"/>
  <c r="AY184" s="1"/>
  <c r="AX188"/>
  <c r="AX180"/>
  <c r="AY180" s="1"/>
  <c r="AX187"/>
  <c r="AY187" s="1"/>
  <c r="AX186"/>
  <c r="AY186" s="1"/>
  <c r="AX185"/>
  <c r="AY185" s="1"/>
  <c r="AX183"/>
  <c r="AY183" s="1"/>
  <c r="AX179"/>
  <c r="AX182"/>
  <c r="AY182" s="1"/>
  <c r="CJ225" i="81"/>
  <c r="CG225" s="1"/>
  <c r="H247" s="1"/>
  <c r="CI213"/>
  <c r="CG224" s="1"/>
  <c r="G247" s="1"/>
  <c r="F21" i="83"/>
  <c r="K231"/>
  <c r="J231"/>
  <c r="F18"/>
  <c r="J228"/>
  <c r="K228"/>
  <c r="X268" i="92"/>
  <c r="X267"/>
  <c r="X269" s="1"/>
  <c r="AV268"/>
  <c r="AV267"/>
  <c r="AV269" s="1"/>
  <c r="DD234" i="78"/>
  <c r="DE234" s="1"/>
  <c r="DD233"/>
  <c r="DE233" s="1"/>
  <c r="DD227"/>
  <c r="DE227" s="1"/>
  <c r="DD232"/>
  <c r="DE232" s="1"/>
  <c r="DD231"/>
  <c r="DE231" s="1"/>
  <c r="DD225"/>
  <c r="DD226"/>
  <c r="DE226" s="1"/>
  <c r="DD229"/>
  <c r="DE229" s="1"/>
  <c r="DD228"/>
  <c r="DE228" s="1"/>
  <c r="DD230"/>
  <c r="DE230" s="1"/>
  <c r="BA225"/>
  <c r="AX225" s="1"/>
  <c r="H242" s="1"/>
  <c r="AZ213"/>
  <c r="AX224" s="1"/>
  <c r="G242" s="1"/>
  <c r="BU213"/>
  <c r="BS224" s="1"/>
  <c r="G245" s="1"/>
  <c r="BV225"/>
  <c r="BS225" s="1"/>
  <c r="H245" s="1"/>
  <c r="A193" i="80"/>
  <c r="A239"/>
  <c r="A285" s="1"/>
  <c r="A331" s="1"/>
  <c r="A101" i="83"/>
  <c r="A146"/>
  <c r="A233" i="86"/>
  <c r="A279" s="1"/>
  <c r="A325" s="1"/>
  <c r="A187"/>
  <c r="AZ167" i="80"/>
  <c r="AX179" s="1"/>
  <c r="F196" s="1"/>
  <c r="BA179"/>
  <c r="AX180" s="1"/>
  <c r="G196" s="1"/>
  <c r="BI274" i="85"/>
  <c r="BI272"/>
  <c r="BI276"/>
  <c r="BI275"/>
  <c r="BI273"/>
  <c r="BI280"/>
  <c r="E291"/>
  <c r="BI278"/>
  <c r="BI271"/>
  <c r="BI277"/>
  <c r="BI279"/>
  <c r="CO173"/>
  <c r="CN176" s="1"/>
  <c r="CO174"/>
  <c r="CN177" s="1"/>
  <c r="BV225" i="86"/>
  <c r="BS225" s="1"/>
  <c r="H245" s="1"/>
  <c r="BU213"/>
  <c r="BS224" s="1"/>
  <c r="G245" s="1"/>
  <c r="V185" i="92"/>
  <c r="W185" s="1"/>
  <c r="V182"/>
  <c r="W182" s="1"/>
  <c r="V181"/>
  <c r="W181" s="1"/>
  <c r="V188"/>
  <c r="V183"/>
  <c r="W183" s="1"/>
  <c r="V184"/>
  <c r="W184" s="1"/>
  <c r="V180"/>
  <c r="W180" s="1"/>
  <c r="V186"/>
  <c r="W186" s="1"/>
  <c r="V187"/>
  <c r="W187" s="1"/>
  <c r="V179"/>
  <c r="A108" i="56"/>
  <c r="A153"/>
  <c r="CQ230" i="54"/>
  <c r="CN225" s="1"/>
  <c r="H248" s="1"/>
  <c r="CP213"/>
  <c r="CN224" s="1"/>
  <c r="G248" s="1"/>
  <c r="AZ305" i="85"/>
  <c r="AY317" s="1"/>
  <c r="F335" s="1"/>
  <c r="BA317"/>
  <c r="AY318" s="1"/>
  <c r="G335" s="1"/>
  <c r="B113" i="76"/>
  <c r="I113"/>
  <c r="C41" s="1"/>
  <c r="C114"/>
  <c r="F247" i="84"/>
  <c r="CE225"/>
  <c r="CN218"/>
  <c r="CE232"/>
  <c r="CE233"/>
  <c r="CE230"/>
  <c r="CE229"/>
  <c r="CE228"/>
  <c r="CE234"/>
  <c r="CE231"/>
  <c r="CE226"/>
  <c r="CE227"/>
  <c r="AM225" i="83"/>
  <c r="AJ225" s="1"/>
  <c r="H240" s="1"/>
  <c r="AL213"/>
  <c r="AJ224" s="1"/>
  <c r="G240" s="1"/>
  <c r="K231" i="86"/>
  <c r="J231"/>
  <c r="F21"/>
  <c r="F19"/>
  <c r="K229"/>
  <c r="J229"/>
  <c r="J225"/>
  <c r="F15"/>
  <c r="I213"/>
  <c r="H224" s="1"/>
  <c r="F48" s="1"/>
  <c r="K225"/>
  <c r="F20"/>
  <c r="K230"/>
  <c r="J230"/>
  <c r="AF225"/>
  <c r="AC225" s="1"/>
  <c r="H239" s="1"/>
  <c r="AE213"/>
  <c r="AC224" s="1"/>
  <c r="G239" s="1"/>
  <c r="A197" i="81"/>
  <c r="A243"/>
  <c r="A289" s="1"/>
  <c r="A335" s="1"/>
  <c r="BN216" i="50"/>
  <c r="BO216" s="1"/>
  <c r="BN226"/>
  <c r="BO226" s="1"/>
  <c r="BN217"/>
  <c r="BO217" s="1"/>
  <c r="BN225"/>
  <c r="BO225" s="1"/>
  <c r="BN228"/>
  <c r="BO228" s="1"/>
  <c r="BN218"/>
  <c r="BO218" s="1"/>
  <c r="BN231"/>
  <c r="BO231" s="1"/>
  <c r="BN221"/>
  <c r="BO221" s="1"/>
  <c r="BN233"/>
  <c r="BO233" s="1"/>
  <c r="BN222"/>
  <c r="BO222" s="1"/>
  <c r="BN219"/>
  <c r="BO219" s="1"/>
  <c r="BN214"/>
  <c r="BN230"/>
  <c r="BO230" s="1"/>
  <c r="BN229"/>
  <c r="BO229" s="1"/>
  <c r="BN215"/>
  <c r="BO215" s="1"/>
  <c r="BN223"/>
  <c r="BO223" s="1"/>
  <c r="BN232"/>
  <c r="BO232" s="1"/>
  <c r="BN224"/>
  <c r="BO224" s="1"/>
  <c r="BN227"/>
  <c r="BO227" s="1"/>
  <c r="BN220"/>
  <c r="BO220" s="1"/>
  <c r="A233" i="76"/>
  <c r="A279" s="1"/>
  <c r="A325" s="1"/>
  <c r="A187"/>
  <c r="A148" i="54"/>
  <c r="A103"/>
  <c r="F18" i="78"/>
  <c r="J228"/>
  <c r="K228"/>
  <c r="F20"/>
  <c r="J230"/>
  <c r="K230"/>
  <c r="K226"/>
  <c r="J226"/>
  <c r="F16"/>
  <c r="CX225"/>
  <c r="CU225" s="1"/>
  <c r="H249" s="1"/>
  <c r="CW213"/>
  <c r="CU224" s="1"/>
  <c r="G249" s="1"/>
  <c r="A192" i="77"/>
  <c r="A238"/>
  <c r="A284" s="1"/>
  <c r="A330" s="1"/>
  <c r="CP213" i="78"/>
  <c r="CN224" s="1"/>
  <c r="G248" s="1"/>
  <c r="CQ225"/>
  <c r="CN225" s="1"/>
  <c r="H248" s="1"/>
  <c r="CG219" i="50"/>
  <c r="BX221"/>
  <c r="BX227"/>
  <c r="BX218"/>
  <c r="BX231"/>
  <c r="BX216"/>
  <c r="BX222"/>
  <c r="BX214"/>
  <c r="BX219"/>
  <c r="F247"/>
  <c r="BX233"/>
  <c r="BX217"/>
  <c r="BX220"/>
  <c r="BX228"/>
  <c r="BX230"/>
  <c r="BX232"/>
  <c r="BX223"/>
  <c r="BX229"/>
  <c r="BX226"/>
  <c r="BX215"/>
  <c r="BX224"/>
  <c r="BX225"/>
  <c r="BS221"/>
  <c r="BS222" s="1"/>
  <c r="BS220"/>
  <c r="DB220" i="54"/>
  <c r="DB221" s="1"/>
  <c r="DB219"/>
  <c r="BO225" i="78"/>
  <c r="BL225" s="1"/>
  <c r="H244" s="1"/>
  <c r="BN213"/>
  <c r="BL224" s="1"/>
  <c r="G244" s="1"/>
  <c r="A99" i="94"/>
  <c r="A144"/>
  <c r="AE226" i="76"/>
  <c r="AE227"/>
  <c r="AF227" s="1"/>
  <c r="AE230"/>
  <c r="AF230" s="1"/>
  <c r="AE234"/>
  <c r="AF234" s="1"/>
  <c r="AE233"/>
  <c r="AF233" s="1"/>
  <c r="AE228"/>
  <c r="AF228" s="1"/>
  <c r="AE232"/>
  <c r="AF232" s="1"/>
  <c r="AE231"/>
  <c r="AF231" s="1"/>
  <c r="AE229"/>
  <c r="AF229" s="1"/>
  <c r="X226"/>
  <c r="X228"/>
  <c r="Y228" s="1"/>
  <c r="X227"/>
  <c r="Y227" s="1"/>
  <c r="X230"/>
  <c r="Y230" s="1"/>
  <c r="X232"/>
  <c r="Y232" s="1"/>
  <c r="X229"/>
  <c r="Y229" s="1"/>
  <c r="X233"/>
  <c r="Y233" s="1"/>
  <c r="X231"/>
  <c r="Y231" s="1"/>
  <c r="X234"/>
  <c r="Y234" s="1"/>
  <c r="BH184" i="57"/>
  <c r="BE180" s="1"/>
  <c r="G197" s="1"/>
  <c r="BG167"/>
  <c r="BE179" s="1"/>
  <c r="F197" s="1"/>
  <c r="H225" i="77"/>
  <c r="F49" s="1"/>
  <c r="H226"/>
  <c r="F50" s="1"/>
  <c r="A107" i="74"/>
  <c r="A152"/>
  <c r="AZ213" i="86"/>
  <c r="AX224" s="1"/>
  <c r="G242" s="1"/>
  <c r="BA225"/>
  <c r="AX225" s="1"/>
  <c r="H242" s="1"/>
  <c r="R311" i="90"/>
  <c r="R314" s="1"/>
  <c r="S277" i="91"/>
  <c r="T277" s="1"/>
  <c r="AJ180" i="92"/>
  <c r="AK180" s="1"/>
  <c r="AJ181"/>
  <c r="AK181" s="1"/>
  <c r="AJ187"/>
  <c r="AK187" s="1"/>
  <c r="AJ183"/>
  <c r="AK183" s="1"/>
  <c r="AJ185"/>
  <c r="AK185" s="1"/>
  <c r="AJ182"/>
  <c r="AK182" s="1"/>
  <c r="AJ184"/>
  <c r="AK184" s="1"/>
  <c r="AJ186"/>
  <c r="AK186" s="1"/>
  <c r="AJ179"/>
  <c r="AJ188"/>
  <c r="BN188" i="57"/>
  <c r="BO188" s="1"/>
  <c r="BN187"/>
  <c r="BO187" s="1"/>
  <c r="BN186"/>
  <c r="BO186" s="1"/>
  <c r="BN185"/>
  <c r="BO185" s="1"/>
  <c r="BN184"/>
  <c r="J225" i="83"/>
  <c r="F15"/>
  <c r="I213"/>
  <c r="H224" s="1"/>
  <c r="F48" s="1"/>
  <c r="K225"/>
  <c r="F19"/>
  <c r="K229"/>
  <c r="J229"/>
  <c r="K230"/>
  <c r="F20"/>
  <c r="J230"/>
  <c r="AP267" i="92"/>
  <c r="AP269" s="1"/>
  <c r="AP268"/>
  <c r="BN213" i="84"/>
  <c r="BL224" s="1"/>
  <c r="G244" s="1"/>
  <c r="BO225"/>
  <c r="BL225" s="1"/>
  <c r="H244" s="1"/>
  <c r="A103" i="80"/>
  <c r="A148"/>
  <c r="A238" i="84"/>
  <c r="A284" s="1"/>
  <c r="A330" s="1"/>
  <c r="A192"/>
  <c r="X213" i="83"/>
  <c r="V224" s="1"/>
  <c r="G238" s="1"/>
  <c r="Y225"/>
  <c r="V225" s="1"/>
  <c r="H238" s="1"/>
  <c r="Y225" i="86"/>
  <c r="V225" s="1"/>
  <c r="H238" s="1"/>
  <c r="X213"/>
  <c r="V224" s="1"/>
  <c r="G238" s="1"/>
  <c r="Q213"/>
  <c r="O224" s="1"/>
  <c r="G237" s="1"/>
  <c r="R225"/>
  <c r="O225" s="1"/>
  <c r="H237" s="1"/>
  <c r="A192" i="85"/>
  <c r="A238"/>
  <c r="A284" s="1"/>
  <c r="A330" s="1"/>
  <c r="BG317" i="81"/>
  <c r="BE318" s="1"/>
  <c r="G336" s="1"/>
  <c r="BF305"/>
  <c r="BE317" s="1"/>
  <c r="F336" s="1"/>
  <c r="CB213" i="78"/>
  <c r="BZ224" s="1"/>
  <c r="G246" s="1"/>
  <c r="CC225"/>
  <c r="BZ225" s="1"/>
  <c r="H246" s="1"/>
  <c r="BH214" i="50"/>
  <c r="BE226" s="1"/>
  <c r="H244" s="1"/>
  <c r="BG213"/>
  <c r="BE225" s="1"/>
  <c r="G244" s="1"/>
  <c r="K233" i="86"/>
  <c r="J233"/>
  <c r="F23"/>
  <c r="F16"/>
  <c r="K226"/>
  <c r="J226"/>
  <c r="J232"/>
  <c r="K232"/>
  <c r="F22"/>
  <c r="AM225"/>
  <c r="AJ225" s="1"/>
  <c r="H240" s="1"/>
  <c r="AL213"/>
  <c r="AJ224" s="1"/>
  <c r="G240" s="1"/>
  <c r="CP177" i="50"/>
  <c r="CQ177" s="1"/>
  <c r="CP187"/>
  <c r="CQ187" s="1"/>
  <c r="CP180"/>
  <c r="CQ180" s="1"/>
  <c r="CP186"/>
  <c r="CQ186" s="1"/>
  <c r="CP182"/>
  <c r="CQ182" s="1"/>
  <c r="CP172"/>
  <c r="CQ172" s="1"/>
  <c r="CP183"/>
  <c r="CQ183" s="1"/>
  <c r="CP168"/>
  <c r="CP170"/>
  <c r="CQ170" s="1"/>
  <c r="CP174"/>
  <c r="CQ174" s="1"/>
  <c r="CP185"/>
  <c r="CQ185" s="1"/>
  <c r="CP169"/>
  <c r="CQ169" s="1"/>
  <c r="CP173"/>
  <c r="CQ173" s="1"/>
  <c r="CP171"/>
  <c r="CQ171" s="1"/>
  <c r="CP175"/>
  <c r="CQ175" s="1"/>
  <c r="CP181"/>
  <c r="CQ181" s="1"/>
  <c r="CP179"/>
  <c r="CQ179" s="1"/>
  <c r="CP184"/>
  <c r="CQ184" s="1"/>
  <c r="CP178"/>
  <c r="CQ178" s="1"/>
  <c r="CP176"/>
  <c r="CQ176" s="1"/>
  <c r="BL324" i="81"/>
  <c r="BM324" s="1"/>
  <c r="BL326"/>
  <c r="BM326" s="1"/>
  <c r="BL321"/>
  <c r="BM321" s="1"/>
  <c r="BL325"/>
  <c r="BM325" s="1"/>
  <c r="BL319"/>
  <c r="BM319" s="1"/>
  <c r="BL318"/>
  <c r="BM318" s="1"/>
  <c r="BL320"/>
  <c r="BM320" s="1"/>
  <c r="BL323"/>
  <c r="BM323" s="1"/>
  <c r="BL317"/>
  <c r="BL322"/>
  <c r="BM322" s="1"/>
  <c r="E201" i="91"/>
  <c r="CE172"/>
  <c r="BV183"/>
  <c r="BV179"/>
  <c r="BV185"/>
  <c r="BV181"/>
  <c r="BV182"/>
  <c r="BV187"/>
  <c r="BV186"/>
  <c r="BV180"/>
  <c r="BV184"/>
  <c r="K232" i="78"/>
  <c r="J232"/>
  <c r="F22"/>
  <c r="J233"/>
  <c r="K233"/>
  <c r="F23"/>
  <c r="K231"/>
  <c r="J231"/>
  <c r="F21"/>
  <c r="AS213"/>
  <c r="AQ224" s="1"/>
  <c r="G241" s="1"/>
  <c r="AT225"/>
  <c r="AQ225" s="1"/>
  <c r="H241" s="1"/>
  <c r="A102" i="77"/>
  <c r="A147"/>
  <c r="I236" i="76"/>
  <c r="F26" s="1"/>
  <c r="I26" s="1"/>
  <c r="I233"/>
  <c r="B236"/>
  <c r="I234"/>
  <c r="B241"/>
  <c r="I230"/>
  <c r="B244"/>
  <c r="B245"/>
  <c r="I249"/>
  <c r="F39" s="1"/>
  <c r="I39" s="1"/>
  <c r="I241"/>
  <c r="F31" s="1"/>
  <c r="I31" s="1"/>
  <c r="B250"/>
  <c r="I226"/>
  <c r="B238"/>
  <c r="B256"/>
  <c r="I244"/>
  <c r="F34" s="1"/>
  <c r="I34" s="1"/>
  <c r="I231"/>
  <c r="I248"/>
  <c r="F38" s="1"/>
  <c r="I38" s="1"/>
  <c r="I229"/>
  <c r="B255"/>
  <c r="I256"/>
  <c r="F46" s="1"/>
  <c r="I46" s="1"/>
  <c r="I252"/>
  <c r="F42" s="1"/>
  <c r="I42" s="1"/>
  <c r="I228"/>
  <c r="I238"/>
  <c r="F28" s="1"/>
  <c r="I28" s="1"/>
  <c r="B249"/>
  <c r="I245"/>
  <c r="F35" s="1"/>
  <c r="I35" s="1"/>
  <c r="B252"/>
  <c r="B237"/>
  <c r="B254"/>
  <c r="I237"/>
  <c r="F27" s="1"/>
  <c r="I27" s="1"/>
  <c r="I243"/>
  <c r="F33" s="1"/>
  <c r="I33" s="1"/>
  <c r="I251"/>
  <c r="F41" s="1"/>
  <c r="I41" s="1"/>
  <c r="B251"/>
  <c r="B240"/>
  <c r="I240"/>
  <c r="F30" s="1"/>
  <c r="I30" s="1"/>
  <c r="I227"/>
  <c r="I246"/>
  <c r="F36" s="1"/>
  <c r="I36" s="1"/>
  <c r="I254"/>
  <c r="F44" s="1"/>
  <c r="I44" s="1"/>
  <c r="I242"/>
  <c r="F32" s="1"/>
  <c r="I32" s="1"/>
  <c r="B248"/>
  <c r="B253"/>
  <c r="B235"/>
  <c r="I235"/>
  <c r="F25" s="1"/>
  <c r="I25" s="1"/>
  <c r="I255"/>
  <c r="F45" s="1"/>
  <c r="I45" s="1"/>
  <c r="B243"/>
  <c r="I250"/>
  <c r="F40" s="1"/>
  <c r="I40" s="1"/>
  <c r="B246"/>
  <c r="I232"/>
  <c r="B239"/>
  <c r="B247"/>
  <c r="I239"/>
  <c r="F29" s="1"/>
  <c r="I29" s="1"/>
  <c r="I253"/>
  <c r="F43" s="1"/>
  <c r="I43" s="1"/>
  <c r="I247"/>
  <c r="F37" s="1"/>
  <c r="I37" s="1"/>
  <c r="B242"/>
  <c r="Q233"/>
  <c r="R233" s="1"/>
  <c r="Q234"/>
  <c r="R234" s="1"/>
  <c r="Q231"/>
  <c r="R231" s="1"/>
  <c r="Q230"/>
  <c r="R230" s="1"/>
  <c r="Q232"/>
  <c r="R232" s="1"/>
  <c r="Q227"/>
  <c r="R227" s="1"/>
  <c r="Q226"/>
  <c r="Q229"/>
  <c r="R229" s="1"/>
  <c r="Q228"/>
  <c r="R228" s="1"/>
  <c r="BN229"/>
  <c r="BO229" s="1"/>
  <c r="BN228"/>
  <c r="BO228" s="1"/>
  <c r="BN227"/>
  <c r="BO227" s="1"/>
  <c r="BN230"/>
  <c r="BO230" s="1"/>
  <c r="BN234"/>
  <c r="BO234" s="1"/>
  <c r="BN231"/>
  <c r="BO231" s="1"/>
  <c r="BN226"/>
  <c r="BN233"/>
  <c r="BO233" s="1"/>
  <c r="BN232"/>
  <c r="BO232" s="1"/>
  <c r="E234" i="80"/>
  <c r="BE219" s="1"/>
  <c r="D235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A197" i="74"/>
  <c r="A243"/>
  <c r="A289" s="1"/>
  <c r="A335" s="1"/>
  <c r="BN213" i="86"/>
  <c r="BL224" s="1"/>
  <c r="G244" s="1"/>
  <c r="BO225"/>
  <c r="BL225" s="1"/>
  <c r="H244" s="1"/>
  <c r="AV312" i="90"/>
  <c r="AV315" s="1"/>
  <c r="CV174" i="50"/>
  <c r="CU177" s="1"/>
  <c r="AS272" i="85"/>
  <c r="G288" s="1"/>
  <c r="S280" i="91"/>
  <c r="S278"/>
  <c r="T278" s="1"/>
  <c r="S273"/>
  <c r="T273" s="1"/>
  <c r="S271"/>
  <c r="T271" s="1"/>
  <c r="R272" s="1"/>
  <c r="G285" s="1"/>
  <c r="S274"/>
  <c r="T274" s="1"/>
  <c r="S279"/>
  <c r="T279" s="1"/>
  <c r="S276"/>
  <c r="T276" s="1"/>
  <c r="S275"/>
  <c r="T275" s="1"/>
  <c r="S272"/>
  <c r="T272" s="1"/>
  <c r="AQ233" i="94"/>
  <c r="AR233" s="1"/>
  <c r="AQ226"/>
  <c r="AR226" s="1"/>
  <c r="AQ230"/>
  <c r="AR230" s="1"/>
  <c r="AQ228"/>
  <c r="AR228" s="1"/>
  <c r="AQ232"/>
  <c r="AR232" s="1"/>
  <c r="AQ225"/>
  <c r="AR225" s="1"/>
  <c r="AO225" s="1"/>
  <c r="H242" s="1"/>
  <c r="AQ231"/>
  <c r="AR231" s="1"/>
  <c r="AQ227"/>
  <c r="AR227" s="1"/>
  <c r="AQ229"/>
  <c r="AR229" s="1"/>
  <c r="AJ167" i="91"/>
  <c r="AH179" s="1"/>
  <c r="F195" s="1"/>
  <c r="P319" i="92"/>
  <c r="C319"/>
  <c r="AB319"/>
  <c r="AZ319"/>
  <c r="AH319"/>
  <c r="AT319"/>
  <c r="AV312" i="91"/>
  <c r="AV315" s="1"/>
  <c r="AW317" s="1"/>
  <c r="AD311"/>
  <c r="AD314" s="1"/>
  <c r="AE319" s="1"/>
  <c r="AF319" s="1"/>
  <c r="AC228" i="94"/>
  <c r="AD228" s="1"/>
  <c r="AC231"/>
  <c r="AD231" s="1"/>
  <c r="AC226"/>
  <c r="AD226" s="1"/>
  <c r="AD179" i="91"/>
  <c r="AA180" s="1"/>
  <c r="G194" s="1"/>
  <c r="AC232" i="94"/>
  <c r="AD232" s="1"/>
  <c r="AC230"/>
  <c r="AD230" s="1"/>
  <c r="AC225"/>
  <c r="AD225" s="1"/>
  <c r="AA225" s="1"/>
  <c r="H240" s="1"/>
  <c r="AC234"/>
  <c r="AC227"/>
  <c r="AD227" s="1"/>
  <c r="AC233"/>
  <c r="AD233" s="1"/>
  <c r="AR179" i="91"/>
  <c r="AO180" s="1"/>
  <c r="G196" s="1"/>
  <c r="AJ226" i="94"/>
  <c r="AK226" s="1"/>
  <c r="AJ234"/>
  <c r="AJ230"/>
  <c r="AK230" s="1"/>
  <c r="AJ227"/>
  <c r="AK227" s="1"/>
  <c r="AJ225"/>
  <c r="AJ213" s="1"/>
  <c r="AH224" s="1"/>
  <c r="G241" s="1"/>
  <c r="AJ229"/>
  <c r="AK229" s="1"/>
  <c r="AJ233"/>
  <c r="AK233" s="1"/>
  <c r="AJ231"/>
  <c r="AK231" s="1"/>
  <c r="AJ232"/>
  <c r="AK232" s="1"/>
  <c r="V232"/>
  <c r="W232" s="1"/>
  <c r="V230"/>
  <c r="W230" s="1"/>
  <c r="V225"/>
  <c r="W225" s="1"/>
  <c r="T225" s="1"/>
  <c r="H239" s="1"/>
  <c r="V226"/>
  <c r="W226" s="1"/>
  <c r="V227"/>
  <c r="W227" s="1"/>
  <c r="V228"/>
  <c r="W228" s="1"/>
  <c r="V233"/>
  <c r="W233" s="1"/>
  <c r="V234"/>
  <c r="V231"/>
  <c r="W231" s="1"/>
  <c r="N279"/>
  <c r="C279"/>
  <c r="AZ279"/>
  <c r="AB279"/>
  <c r="V279"/>
  <c r="AH279"/>
  <c r="B325"/>
  <c r="AT279"/>
  <c r="P279"/>
  <c r="AN279"/>
  <c r="BE185"/>
  <c r="BF185" s="1"/>
  <c r="AV311" i="90"/>
  <c r="AV314" s="1"/>
  <c r="AW318" s="1"/>
  <c r="AX318" s="1"/>
  <c r="N324" i="92"/>
  <c r="AN324"/>
  <c r="P324"/>
  <c r="C324"/>
  <c r="V324"/>
  <c r="AT324"/>
  <c r="AB324"/>
  <c r="AZ324"/>
  <c r="AH324"/>
  <c r="C323"/>
  <c r="V323"/>
  <c r="AN323"/>
  <c r="N323"/>
  <c r="AZ323"/>
  <c r="AB323"/>
  <c r="AH323"/>
  <c r="AT323"/>
  <c r="P323"/>
  <c r="AB321" i="94"/>
  <c r="AH321"/>
  <c r="P321"/>
  <c r="N321"/>
  <c r="V321"/>
  <c r="AN321"/>
  <c r="AZ321"/>
  <c r="C321"/>
  <c r="AT321"/>
  <c r="S272" i="90"/>
  <c r="T272" s="1"/>
  <c r="S275"/>
  <c r="T275" s="1"/>
  <c r="S276"/>
  <c r="T276" s="1"/>
  <c r="S279"/>
  <c r="T279" s="1"/>
  <c r="S278"/>
  <c r="T278" s="1"/>
  <c r="S273"/>
  <c r="T273" s="1"/>
  <c r="S271"/>
  <c r="S280"/>
  <c r="S277"/>
  <c r="T277" s="1"/>
  <c r="S274"/>
  <c r="T274" s="1"/>
  <c r="AX183" i="94"/>
  <c r="AY183" s="1"/>
  <c r="AX188"/>
  <c r="AX181"/>
  <c r="AY181" s="1"/>
  <c r="AX186"/>
  <c r="AY186" s="1"/>
  <c r="AX184"/>
  <c r="AY184" s="1"/>
  <c r="AX187"/>
  <c r="AY187" s="1"/>
  <c r="AX185"/>
  <c r="AY185" s="1"/>
  <c r="AX182"/>
  <c r="AY182" s="1"/>
  <c r="AX179"/>
  <c r="AX180"/>
  <c r="AY180" s="1"/>
  <c r="AP267"/>
  <c r="AP269" s="1"/>
  <c r="AP268"/>
  <c r="AD268"/>
  <c r="AD267"/>
  <c r="AD269" s="1"/>
  <c r="X268"/>
  <c r="X267"/>
  <c r="X269" s="1"/>
  <c r="P321" i="92"/>
  <c r="N321"/>
  <c r="AT321"/>
  <c r="C321"/>
  <c r="V321"/>
  <c r="AN321"/>
  <c r="AZ321"/>
  <c r="AB321"/>
  <c r="AH321"/>
  <c r="AJ180" i="94"/>
  <c r="AK180" s="1"/>
  <c r="AC167" i="90"/>
  <c r="AA179" s="1"/>
  <c r="F194" s="1"/>
  <c r="AD179"/>
  <c r="AA180" s="1"/>
  <c r="G194" s="1"/>
  <c r="AE280"/>
  <c r="AE276"/>
  <c r="AF276" s="1"/>
  <c r="AE273"/>
  <c r="AF273" s="1"/>
  <c r="AE278"/>
  <c r="AF278" s="1"/>
  <c r="AE279"/>
  <c r="AF279" s="1"/>
  <c r="AE277"/>
  <c r="AF277" s="1"/>
  <c r="AE271"/>
  <c r="AE272"/>
  <c r="AF272" s="1"/>
  <c r="AE274"/>
  <c r="AF274" s="1"/>
  <c r="AE275"/>
  <c r="AF275" s="1"/>
  <c r="Y278"/>
  <c r="Z278" s="1"/>
  <c r="Y275"/>
  <c r="Z275" s="1"/>
  <c r="Y277"/>
  <c r="Z277" s="1"/>
  <c r="Y280"/>
  <c r="Y271"/>
  <c r="Y279"/>
  <c r="Z279" s="1"/>
  <c r="Y272"/>
  <c r="Z272" s="1"/>
  <c r="Y273"/>
  <c r="Z273" s="1"/>
  <c r="Y276"/>
  <c r="Z276" s="1"/>
  <c r="Y274"/>
  <c r="Z274" s="1"/>
  <c r="AQ181" i="94"/>
  <c r="AR181" s="1"/>
  <c r="AQ182"/>
  <c r="AR182" s="1"/>
  <c r="AQ185"/>
  <c r="AR185" s="1"/>
  <c r="AQ188"/>
  <c r="AQ180"/>
  <c r="AR180" s="1"/>
  <c r="AQ184"/>
  <c r="AR184" s="1"/>
  <c r="AQ183"/>
  <c r="AR183" s="1"/>
  <c r="AQ179"/>
  <c r="AQ186"/>
  <c r="AR186" s="1"/>
  <c r="AQ187"/>
  <c r="AR187" s="1"/>
  <c r="V167" i="90"/>
  <c r="T179" s="1"/>
  <c r="F193" s="1"/>
  <c r="W179"/>
  <c r="T180" s="1"/>
  <c r="G193" s="1"/>
  <c r="AQ167"/>
  <c r="AO179" s="1"/>
  <c r="F196" s="1"/>
  <c r="AR179"/>
  <c r="AO180" s="1"/>
  <c r="G196" s="1"/>
  <c r="N320" i="94"/>
  <c r="V320"/>
  <c r="AT320"/>
  <c r="AZ320"/>
  <c r="AB320"/>
  <c r="P320"/>
  <c r="AH320"/>
  <c r="AN320"/>
  <c r="C320"/>
  <c r="AW275" i="90"/>
  <c r="AX275" s="1"/>
  <c r="AW276"/>
  <c r="AX276" s="1"/>
  <c r="AW272"/>
  <c r="AX272" s="1"/>
  <c r="AW277"/>
  <c r="AX277" s="1"/>
  <c r="AW274"/>
  <c r="AX274" s="1"/>
  <c r="AW273"/>
  <c r="AX273" s="1"/>
  <c r="AW271"/>
  <c r="AW280"/>
  <c r="AW279"/>
  <c r="AX279" s="1"/>
  <c r="AW278"/>
  <c r="AX278" s="1"/>
  <c r="AJ167"/>
  <c r="AH179" s="1"/>
  <c r="F195" s="1"/>
  <c r="AK179"/>
  <c r="AH180" s="1"/>
  <c r="G195" s="1"/>
  <c r="AC182" i="94"/>
  <c r="AD182" s="1"/>
  <c r="AC180"/>
  <c r="AD180" s="1"/>
  <c r="AC181"/>
  <c r="AD181" s="1"/>
  <c r="AC188"/>
  <c r="AC183"/>
  <c r="AD183" s="1"/>
  <c r="AC187"/>
  <c r="AD187" s="1"/>
  <c r="AC185"/>
  <c r="AD185" s="1"/>
  <c r="AC184"/>
  <c r="AD184" s="1"/>
  <c r="AC179"/>
  <c r="AY179" i="90"/>
  <c r="AV180" s="1"/>
  <c r="G197" s="1"/>
  <c r="AX167"/>
  <c r="AV179" s="1"/>
  <c r="F197" s="1"/>
  <c r="AJ268" i="94"/>
  <c r="AJ267"/>
  <c r="AJ269" s="1"/>
  <c r="AT318" i="91"/>
  <c r="N318"/>
  <c r="AH318"/>
  <c r="AZ318"/>
  <c r="P318"/>
  <c r="AB318"/>
  <c r="V318"/>
  <c r="C318"/>
  <c r="AN318"/>
  <c r="C319" i="94"/>
  <c r="AZ319"/>
  <c r="AT319"/>
  <c r="AN319"/>
  <c r="N319"/>
  <c r="AH319"/>
  <c r="AB319"/>
  <c r="V319"/>
  <c r="P319"/>
  <c r="AZ320" i="92"/>
  <c r="AH320"/>
  <c r="AB320"/>
  <c r="AN320"/>
  <c r="P320"/>
  <c r="N320"/>
  <c r="AT320"/>
  <c r="C320"/>
  <c r="V320"/>
  <c r="AN323" i="94"/>
  <c r="AZ323"/>
  <c r="P323"/>
  <c r="AH323"/>
  <c r="AT323"/>
  <c r="C323"/>
  <c r="AB323"/>
  <c r="N323"/>
  <c r="V323"/>
  <c r="AQ271" i="90"/>
  <c r="AQ273"/>
  <c r="AR273" s="1"/>
  <c r="AQ279"/>
  <c r="AR279" s="1"/>
  <c r="AQ278"/>
  <c r="AR278" s="1"/>
  <c r="AQ280"/>
  <c r="AQ276"/>
  <c r="AR276" s="1"/>
  <c r="AQ274"/>
  <c r="AR274" s="1"/>
  <c r="AQ275"/>
  <c r="AR275" s="1"/>
  <c r="AQ277"/>
  <c r="AR277" s="1"/>
  <c r="AQ272"/>
  <c r="AR272" s="1"/>
  <c r="BE181" i="94"/>
  <c r="BF181" s="1"/>
  <c r="BE188"/>
  <c r="BE184"/>
  <c r="BF184" s="1"/>
  <c r="BE186"/>
  <c r="BF186" s="1"/>
  <c r="BE179"/>
  <c r="BE187"/>
  <c r="BF187" s="1"/>
  <c r="BE183"/>
  <c r="BF183" s="1"/>
  <c r="BE180"/>
  <c r="BF180" s="1"/>
  <c r="BE182"/>
  <c r="BF182" s="1"/>
  <c r="V324"/>
  <c r="C324"/>
  <c r="AZ324"/>
  <c r="AN324"/>
  <c r="N324"/>
  <c r="AH324"/>
  <c r="AT324"/>
  <c r="P324"/>
  <c r="AB324"/>
  <c r="M305"/>
  <c r="AN317"/>
  <c r="AB317"/>
  <c r="P317"/>
  <c r="N317"/>
  <c r="AZ317"/>
  <c r="AT317"/>
  <c r="V317"/>
  <c r="C317"/>
  <c r="AH317"/>
  <c r="BB267"/>
  <c r="BB269" s="1"/>
  <c r="BB268"/>
  <c r="AZ322"/>
  <c r="V322"/>
  <c r="AB322"/>
  <c r="AN322"/>
  <c r="N322"/>
  <c r="AH322"/>
  <c r="AT322"/>
  <c r="C322"/>
  <c r="P322"/>
  <c r="AC186"/>
  <c r="AD186" s="1"/>
  <c r="V182"/>
  <c r="W182" s="1"/>
  <c r="V180"/>
  <c r="W180" s="1"/>
  <c r="V183"/>
  <c r="W183" s="1"/>
  <c r="V186"/>
  <c r="W186" s="1"/>
  <c r="V179"/>
  <c r="V181"/>
  <c r="W181" s="1"/>
  <c r="V185"/>
  <c r="W185" s="1"/>
  <c r="V184"/>
  <c r="W184" s="1"/>
  <c r="V188"/>
  <c r="V187"/>
  <c r="W187" s="1"/>
  <c r="AV268"/>
  <c r="AV267"/>
  <c r="AV269" s="1"/>
  <c r="R268"/>
  <c r="R267"/>
  <c r="R269" s="1"/>
  <c r="AK278" i="90"/>
  <c r="AL278" s="1"/>
  <c r="AK271"/>
  <c r="AK274"/>
  <c r="AL274" s="1"/>
  <c r="AK273"/>
  <c r="AL273" s="1"/>
  <c r="AK272"/>
  <c r="AL272" s="1"/>
  <c r="AK279"/>
  <c r="AL279" s="1"/>
  <c r="AK280"/>
  <c r="AK277"/>
  <c r="AL277" s="1"/>
  <c r="AK275"/>
  <c r="AL275" s="1"/>
  <c r="AK276"/>
  <c r="AL276" s="1"/>
  <c r="AJ182" i="94"/>
  <c r="AK182" s="1"/>
  <c r="AJ179"/>
  <c r="AJ185"/>
  <c r="AK185" s="1"/>
  <c r="AJ186"/>
  <c r="AK186" s="1"/>
  <c r="AJ187"/>
  <c r="AK187" s="1"/>
  <c r="AJ184"/>
  <c r="AK184" s="1"/>
  <c r="AJ188"/>
  <c r="AJ181"/>
  <c r="AK181" s="1"/>
  <c r="AJ183"/>
  <c r="AK183" s="1"/>
  <c r="AN318"/>
  <c r="AT318"/>
  <c r="AB318"/>
  <c r="N318"/>
  <c r="AH318"/>
  <c r="V318"/>
  <c r="AZ318"/>
  <c r="P318"/>
  <c r="C318"/>
  <c r="AT322" i="91"/>
  <c r="V322"/>
  <c r="N322"/>
  <c r="AH322"/>
  <c r="AB322"/>
  <c r="P322"/>
  <c r="C322"/>
  <c r="AN322"/>
  <c r="AZ322"/>
  <c r="BE230" i="94"/>
  <c r="BF230" s="1"/>
  <c r="BE229"/>
  <c r="BF229" s="1"/>
  <c r="BE228"/>
  <c r="BF228" s="1"/>
  <c r="BE234"/>
  <c r="BE225"/>
  <c r="BF225" s="1"/>
  <c r="BC225" s="1"/>
  <c r="H244" s="1"/>
  <c r="BE232"/>
  <c r="BF232" s="1"/>
  <c r="BE233"/>
  <c r="BF233" s="1"/>
  <c r="BE227"/>
  <c r="BF227" s="1"/>
  <c r="BE226"/>
  <c r="BF226" s="1"/>
  <c r="CG218" i="77"/>
  <c r="F246"/>
  <c r="BX234"/>
  <c r="BX225"/>
  <c r="BX228"/>
  <c r="BX232"/>
  <c r="BX230"/>
  <c r="BX233"/>
  <c r="BX229"/>
  <c r="BX231"/>
  <c r="BX227"/>
  <c r="BX226"/>
  <c r="BM173" i="56"/>
  <c r="BL176" s="1"/>
  <c r="BM174"/>
  <c r="BL177" s="1"/>
  <c r="AZ213" i="53"/>
  <c r="AX224" s="1"/>
  <c r="G242" s="1"/>
  <c r="BA225"/>
  <c r="AX225" s="1"/>
  <c r="H242" s="1"/>
  <c r="BL186" i="90"/>
  <c r="BM186" s="1"/>
  <c r="BL179"/>
  <c r="BL183"/>
  <c r="BM183" s="1"/>
  <c r="BL182"/>
  <c r="BM182" s="1"/>
  <c r="BL188"/>
  <c r="BL180"/>
  <c r="BM180" s="1"/>
  <c r="BL185"/>
  <c r="BM185" s="1"/>
  <c r="BL187"/>
  <c r="BM187" s="1"/>
  <c r="BL181"/>
  <c r="BM181" s="1"/>
  <c r="BL184"/>
  <c r="BM184" s="1"/>
  <c r="BA179" i="56"/>
  <c r="AX180" s="1"/>
  <c r="G196" s="1"/>
  <c r="AZ167"/>
  <c r="AX179" s="1"/>
  <c r="F196" s="1"/>
  <c r="AM312" i="54"/>
  <c r="AM315" s="1"/>
  <c r="AM311"/>
  <c r="AM314" s="1"/>
  <c r="CG219" i="74"/>
  <c r="CG220"/>
  <c r="CG221" s="1"/>
  <c r="AN324" i="56"/>
  <c r="AO324" s="1"/>
  <c r="AN322"/>
  <c r="AO322" s="1"/>
  <c r="AN318"/>
  <c r="AO318" s="1"/>
  <c r="AN320"/>
  <c r="AO320" s="1"/>
  <c r="AN323"/>
  <c r="AO323" s="1"/>
  <c r="AN326"/>
  <c r="AO326" s="1"/>
  <c r="AN317"/>
  <c r="AN325"/>
  <c r="AO325" s="1"/>
  <c r="AN321"/>
  <c r="AO321" s="1"/>
  <c r="AN319"/>
  <c r="AO319" s="1"/>
  <c r="A99" i="64"/>
  <c r="A144"/>
  <c r="BE167" i="90"/>
  <c r="BC179" s="1"/>
  <c r="F198" s="1"/>
  <c r="BF179"/>
  <c r="BC180" s="1"/>
  <c r="G198" s="1"/>
  <c r="BN167" i="53"/>
  <c r="BL179" s="1"/>
  <c r="F198" s="1"/>
  <c r="BO179"/>
  <c r="BL180" s="1"/>
  <c r="G198" s="1"/>
  <c r="CP230" i="86"/>
  <c r="CQ230" s="1"/>
  <c r="CP231"/>
  <c r="CQ231" s="1"/>
  <c r="CP226"/>
  <c r="CQ226" s="1"/>
  <c r="CP233"/>
  <c r="CQ233" s="1"/>
  <c r="CP225"/>
  <c r="CP229"/>
  <c r="CQ229" s="1"/>
  <c r="CP234"/>
  <c r="CQ234" s="1"/>
  <c r="CP232"/>
  <c r="CQ232" s="1"/>
  <c r="CP228"/>
  <c r="CQ228" s="1"/>
  <c r="CP227"/>
  <c r="CQ227" s="1"/>
  <c r="AB305" i="54"/>
  <c r="AA317" s="1"/>
  <c r="F331" s="1"/>
  <c r="AC322"/>
  <c r="AA318" s="1"/>
  <c r="G331" s="1"/>
  <c r="V226" i="90"/>
  <c r="W226" s="1"/>
  <c r="V225"/>
  <c r="V231"/>
  <c r="W231" s="1"/>
  <c r="V229"/>
  <c r="W229" s="1"/>
  <c r="V230"/>
  <c r="W230" s="1"/>
  <c r="V233"/>
  <c r="W233" s="1"/>
  <c r="V232"/>
  <c r="W232" s="1"/>
  <c r="V234"/>
  <c r="V227"/>
  <c r="W227" s="1"/>
  <c r="V228"/>
  <c r="W228" s="1"/>
  <c r="CA174" i="53"/>
  <c r="BZ177" s="1"/>
  <c r="CA173"/>
  <c r="BZ176" s="1"/>
  <c r="BL220" i="57"/>
  <c r="BL221" s="1"/>
  <c r="BL219"/>
  <c r="A154" i="53"/>
  <c r="A109"/>
  <c r="E200" i="54"/>
  <c r="BX184"/>
  <c r="BX187"/>
  <c r="BX185"/>
  <c r="CG172"/>
  <c r="BX188"/>
  <c r="BX186"/>
  <c r="AQ274" i="91"/>
  <c r="AR274" s="1"/>
  <c r="AQ271"/>
  <c r="AQ279"/>
  <c r="AR279" s="1"/>
  <c r="AQ278"/>
  <c r="AR278" s="1"/>
  <c r="AQ273"/>
  <c r="AR273" s="1"/>
  <c r="AQ272"/>
  <c r="AR272" s="1"/>
  <c r="AQ276"/>
  <c r="AR276" s="1"/>
  <c r="AQ275"/>
  <c r="AR275" s="1"/>
  <c r="AQ280"/>
  <c r="AQ277"/>
  <c r="AR277" s="1"/>
  <c r="AK278"/>
  <c r="AL278" s="1"/>
  <c r="AK279"/>
  <c r="AL279" s="1"/>
  <c r="AK274"/>
  <c r="AL274" s="1"/>
  <c r="AK275"/>
  <c r="AL275" s="1"/>
  <c r="AK280"/>
  <c r="AK272"/>
  <c r="AL272" s="1"/>
  <c r="AK277"/>
  <c r="AL277" s="1"/>
  <c r="AK276"/>
  <c r="AL276" s="1"/>
  <c r="AK271"/>
  <c r="AK273"/>
  <c r="AL273" s="1"/>
  <c r="CS185" i="83"/>
  <c r="DB172"/>
  <c r="CW186"/>
  <c r="CX186" s="1"/>
  <c r="CW183"/>
  <c r="CX183" s="1"/>
  <c r="CW187"/>
  <c r="CX187" s="1"/>
  <c r="CW179"/>
  <c r="CS188"/>
  <c r="CS182"/>
  <c r="CS187"/>
  <c r="CS184"/>
  <c r="CS179"/>
  <c r="CW188"/>
  <c r="CX188" s="1"/>
  <c r="CS183"/>
  <c r="CS181"/>
  <c r="CW181"/>
  <c r="CX181" s="1"/>
  <c r="CW182"/>
  <c r="CX182" s="1"/>
  <c r="CW180"/>
  <c r="CX180" s="1"/>
  <c r="CW184"/>
  <c r="CX184" s="1"/>
  <c r="CS186"/>
  <c r="CS180"/>
  <c r="CW185"/>
  <c r="CX185" s="1"/>
  <c r="BM173" i="77"/>
  <c r="BL176" s="1"/>
  <c r="BM174"/>
  <c r="BL177" s="1"/>
  <c r="D327" i="90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M326"/>
  <c r="AJ311"/>
  <c r="AJ314" s="1"/>
  <c r="R312"/>
  <c r="R315" s="1"/>
  <c r="S323" s="1"/>
  <c r="T323" s="1"/>
  <c r="BB311"/>
  <c r="BB314" s="1"/>
  <c r="V268" i="50"/>
  <c r="W268" s="1"/>
  <c r="V279"/>
  <c r="W279" s="1"/>
  <c r="V260"/>
  <c r="V263"/>
  <c r="W263" s="1"/>
  <c r="V276"/>
  <c r="W276" s="1"/>
  <c r="V278"/>
  <c r="W278" s="1"/>
  <c r="V267"/>
  <c r="W267" s="1"/>
  <c r="V265"/>
  <c r="W265" s="1"/>
  <c r="V275"/>
  <c r="W275" s="1"/>
  <c r="V274"/>
  <c r="W274" s="1"/>
  <c r="V264"/>
  <c r="W264" s="1"/>
  <c r="V277"/>
  <c r="W277" s="1"/>
  <c r="V262"/>
  <c r="W262" s="1"/>
  <c r="V270"/>
  <c r="W270" s="1"/>
  <c r="V261"/>
  <c r="W261" s="1"/>
  <c r="V273"/>
  <c r="W273" s="1"/>
  <c r="V266"/>
  <c r="W266" s="1"/>
  <c r="V271"/>
  <c r="W271" s="1"/>
  <c r="V269"/>
  <c r="W269" s="1"/>
  <c r="V272"/>
  <c r="W272" s="1"/>
  <c r="AB305" i="57"/>
  <c r="AA317" s="1"/>
  <c r="F331" s="1"/>
  <c r="AC322"/>
  <c r="AA318" s="1"/>
  <c r="G331" s="1"/>
  <c r="BL167" i="94"/>
  <c r="BJ179" s="1"/>
  <c r="F199" s="1"/>
  <c r="BM179"/>
  <c r="BJ180" s="1"/>
  <c r="G199" s="1"/>
  <c r="CJ225" i="86"/>
  <c r="CG225" s="1"/>
  <c r="H247" s="1"/>
  <c r="CI213"/>
  <c r="CG224" s="1"/>
  <c r="G247" s="1"/>
  <c r="CZ231" i="79"/>
  <c r="F250"/>
  <c r="CZ233"/>
  <c r="CZ232"/>
  <c r="CZ234"/>
  <c r="AN277" i="56"/>
  <c r="AO277" s="1"/>
  <c r="AN276"/>
  <c r="AO276" s="1"/>
  <c r="AN272"/>
  <c r="AO272" s="1"/>
  <c r="AN274"/>
  <c r="AO274" s="1"/>
  <c r="AN278"/>
  <c r="AO278" s="1"/>
  <c r="AN279"/>
  <c r="AO279" s="1"/>
  <c r="AN271"/>
  <c r="AN273"/>
  <c r="AO273" s="1"/>
  <c r="AN275"/>
  <c r="AO275" s="1"/>
  <c r="AN280"/>
  <c r="AO280" s="1"/>
  <c r="BY174" i="94"/>
  <c r="BX177" s="1"/>
  <c r="BY173"/>
  <c r="BX176" s="1"/>
  <c r="AH333" i="40"/>
  <c r="AI333" s="1"/>
  <c r="AH337"/>
  <c r="AI337" s="1"/>
  <c r="AH324"/>
  <c r="AI324" s="1"/>
  <c r="AH321"/>
  <c r="AI321" s="1"/>
  <c r="AH331"/>
  <c r="AI331" s="1"/>
  <c r="AH335"/>
  <c r="AI335" s="1"/>
  <c r="AH325"/>
  <c r="AI325" s="1"/>
  <c r="AH327"/>
  <c r="AI327" s="1"/>
  <c r="AH332"/>
  <c r="AI332" s="1"/>
  <c r="AH326"/>
  <c r="AI326" s="1"/>
  <c r="AH323"/>
  <c r="AI323" s="1"/>
  <c r="AH328"/>
  <c r="AI328" s="1"/>
  <c r="AH338"/>
  <c r="AI338" s="1"/>
  <c r="AH336"/>
  <c r="AI336" s="1"/>
  <c r="AH329"/>
  <c r="AI329" s="1"/>
  <c r="AH334"/>
  <c r="AI334" s="1"/>
  <c r="AH319"/>
  <c r="AI319" s="1"/>
  <c r="AH330"/>
  <c r="AI330" s="1"/>
  <c r="AH322"/>
  <c r="AI322" s="1"/>
  <c r="AH320"/>
  <c r="AI320" s="1"/>
  <c r="AH318"/>
  <c r="BS187" i="64"/>
  <c r="BT187" s="1"/>
  <c r="BS180"/>
  <c r="BT180" s="1"/>
  <c r="BS186"/>
  <c r="BT186" s="1"/>
  <c r="BS184"/>
  <c r="BT184" s="1"/>
  <c r="BS188"/>
  <c r="BT188" s="1"/>
  <c r="BS181"/>
  <c r="BT181" s="1"/>
  <c r="BS185"/>
  <c r="BT185" s="1"/>
  <c r="BS183"/>
  <c r="BT183" s="1"/>
  <c r="BS182"/>
  <c r="BT182" s="1"/>
  <c r="BS179"/>
  <c r="CJ225" i="76"/>
  <c r="CG225" s="1"/>
  <c r="CI213"/>
  <c r="CG224" s="1"/>
  <c r="CL230"/>
  <c r="CL227"/>
  <c r="CP227"/>
  <c r="CQ227" s="1"/>
  <c r="CP229"/>
  <c r="CQ229" s="1"/>
  <c r="CP226"/>
  <c r="CQ226" s="1"/>
  <c r="CL228"/>
  <c r="CU218"/>
  <c r="CP230"/>
  <c r="CQ230" s="1"/>
  <c r="CP233"/>
  <c r="CQ233" s="1"/>
  <c r="CL234"/>
  <c r="CL226"/>
  <c r="CL233"/>
  <c r="CL232"/>
  <c r="CP231"/>
  <c r="CQ231" s="1"/>
  <c r="CP228"/>
  <c r="CQ228" s="1"/>
  <c r="CP225"/>
  <c r="CL225"/>
  <c r="CL231"/>
  <c r="CL229"/>
  <c r="CP232"/>
  <c r="CQ232" s="1"/>
  <c r="CP234"/>
  <c r="CQ234" s="1"/>
  <c r="BV225" i="74"/>
  <c r="BS225" s="1"/>
  <c r="H245" s="1"/>
  <c r="BU213"/>
  <c r="BS224" s="1"/>
  <c r="G245" s="1"/>
  <c r="AH271" i="53"/>
  <c r="AH272"/>
  <c r="AI272" s="1"/>
  <c r="AH280"/>
  <c r="AI280" s="1"/>
  <c r="AH273"/>
  <c r="AI273" s="1"/>
  <c r="AH279"/>
  <c r="AI279" s="1"/>
  <c r="AH274"/>
  <c r="AI274" s="1"/>
  <c r="AH275"/>
  <c r="AI275" s="1"/>
  <c r="AH277"/>
  <c r="AI277" s="1"/>
  <c r="AH276"/>
  <c r="AI276" s="1"/>
  <c r="AH278"/>
  <c r="AI278" s="1"/>
  <c r="AH323" i="57"/>
  <c r="AI323" s="1"/>
  <c r="AH324"/>
  <c r="AI324" s="1"/>
  <c r="AH326"/>
  <c r="AI326" s="1"/>
  <c r="AH322"/>
  <c r="AH325"/>
  <c r="AI325" s="1"/>
  <c r="CS181" i="81"/>
  <c r="CS182"/>
  <c r="CS184"/>
  <c r="CS188"/>
  <c r="CS183"/>
  <c r="CS186"/>
  <c r="E203"/>
  <c r="CS185"/>
  <c r="CS187"/>
  <c r="DB172"/>
  <c r="CS179"/>
  <c r="CS180"/>
  <c r="CO173"/>
  <c r="CN176" s="1"/>
  <c r="CO174"/>
  <c r="CN177" s="1"/>
  <c r="BQ225" i="75"/>
  <c r="BQ227"/>
  <c r="BQ232"/>
  <c r="BQ230"/>
  <c r="BQ231"/>
  <c r="BQ233"/>
  <c r="F245"/>
  <c r="BQ226"/>
  <c r="BQ228"/>
  <c r="BQ229"/>
  <c r="BZ218"/>
  <c r="BQ234"/>
  <c r="CZ232" i="80"/>
  <c r="F250"/>
  <c r="CZ230"/>
  <c r="CZ229"/>
  <c r="CZ228"/>
  <c r="CZ226"/>
  <c r="CZ233"/>
  <c r="CZ227"/>
  <c r="CZ225"/>
  <c r="CZ231"/>
  <c r="CZ234"/>
  <c r="CV174" i="84"/>
  <c r="CU177" s="1"/>
  <c r="CV173"/>
  <c r="CU176" s="1"/>
  <c r="BC280" i="92"/>
  <c r="BC271"/>
  <c r="BC278"/>
  <c r="BD278" s="1"/>
  <c r="BC276"/>
  <c r="BD276" s="1"/>
  <c r="BC277"/>
  <c r="BD277" s="1"/>
  <c r="BC273"/>
  <c r="BD273" s="1"/>
  <c r="BC274"/>
  <c r="BD274" s="1"/>
  <c r="BC275"/>
  <c r="BD275" s="1"/>
  <c r="BC272"/>
  <c r="BD272" s="1"/>
  <c r="BC279"/>
  <c r="BD279" s="1"/>
  <c r="BM225" i="64"/>
  <c r="BJ225" s="1"/>
  <c r="H245" s="1"/>
  <c r="BL213"/>
  <c r="BJ224" s="1"/>
  <c r="G245" s="1"/>
  <c r="AH323" i="54"/>
  <c r="AI323" s="1"/>
  <c r="AH326"/>
  <c r="AI326" s="1"/>
  <c r="AH322"/>
  <c r="AH325"/>
  <c r="AI325" s="1"/>
  <c r="AH324"/>
  <c r="AI324" s="1"/>
  <c r="BL220" i="83"/>
  <c r="BL221" s="1"/>
  <c r="BL219"/>
  <c r="BQ230"/>
  <c r="BQ231"/>
  <c r="BQ232"/>
  <c r="F245"/>
  <c r="BZ218"/>
  <c r="BQ229"/>
  <c r="BQ233"/>
  <c r="BQ234"/>
  <c r="BQ228"/>
  <c r="BQ227"/>
  <c r="BQ226"/>
  <c r="BQ225"/>
  <c r="AH277" i="54"/>
  <c r="AI277" s="1"/>
  <c r="AH276"/>
  <c r="AH279"/>
  <c r="AI279" s="1"/>
  <c r="AH280"/>
  <c r="AI280" s="1"/>
  <c r="AH278"/>
  <c r="AI278" s="1"/>
  <c r="BS220" i="82"/>
  <c r="BS221" s="1"/>
  <c r="BS219"/>
  <c r="BS228" i="40"/>
  <c r="BS229" s="1"/>
  <c r="BS227"/>
  <c r="AK326" i="91"/>
  <c r="AK325"/>
  <c r="AL325" s="1"/>
  <c r="AK320"/>
  <c r="AL320" s="1"/>
  <c r="AK318"/>
  <c r="AL318" s="1"/>
  <c r="AK321"/>
  <c r="AL321" s="1"/>
  <c r="AK324"/>
  <c r="AL324" s="1"/>
  <c r="AK322"/>
  <c r="AL322" s="1"/>
  <c r="AK319"/>
  <c r="AL319" s="1"/>
  <c r="AK323"/>
  <c r="AL323" s="1"/>
  <c r="AK317"/>
  <c r="AW320"/>
  <c r="AX320" s="1"/>
  <c r="BG187" i="56"/>
  <c r="BH187" s="1"/>
  <c r="BG185"/>
  <c r="BH185" s="1"/>
  <c r="BG183"/>
  <c r="BH183" s="1"/>
  <c r="BG181"/>
  <c r="BH181" s="1"/>
  <c r="BG188"/>
  <c r="BH188" s="1"/>
  <c r="BG186"/>
  <c r="BH186" s="1"/>
  <c r="BG180"/>
  <c r="BH180" s="1"/>
  <c r="BG182"/>
  <c r="BH182" s="1"/>
  <c r="BG184"/>
  <c r="BH184" s="1"/>
  <c r="BG179"/>
  <c r="BR173" i="90"/>
  <c r="BQ176" s="1"/>
  <c r="BR174"/>
  <c r="BQ177" s="1"/>
  <c r="E201"/>
  <c r="CE172"/>
  <c r="BV180"/>
  <c r="BV184"/>
  <c r="BV183"/>
  <c r="BV187"/>
  <c r="BV186"/>
  <c r="BV179"/>
  <c r="BV181"/>
  <c r="BV182"/>
  <c r="BV185"/>
  <c r="A97" i="75"/>
  <c r="A142"/>
  <c r="BC259" i="64"/>
  <c r="BB271" s="1"/>
  <c r="F291" s="1"/>
  <c r="BD271"/>
  <c r="BB272" s="1"/>
  <c r="G291" s="1"/>
  <c r="AH324" i="50"/>
  <c r="AI324" s="1"/>
  <c r="AH311"/>
  <c r="AI311" s="1"/>
  <c r="AH323"/>
  <c r="AI323" s="1"/>
  <c r="AH320"/>
  <c r="AI320" s="1"/>
  <c r="AH313"/>
  <c r="AI313" s="1"/>
  <c r="AH308"/>
  <c r="AI308" s="1"/>
  <c r="AH318"/>
  <c r="AI318" s="1"/>
  <c r="AH315"/>
  <c r="AI315" s="1"/>
  <c r="AH322"/>
  <c r="AI322" s="1"/>
  <c r="AH309"/>
  <c r="AI309" s="1"/>
  <c r="AH312"/>
  <c r="AI312" s="1"/>
  <c r="AH316"/>
  <c r="AI316" s="1"/>
  <c r="AH321"/>
  <c r="AI321" s="1"/>
  <c r="AH317"/>
  <c r="AI317" s="1"/>
  <c r="AH307"/>
  <c r="AH319"/>
  <c r="AI319" s="1"/>
  <c r="AH314"/>
  <c r="AI314" s="1"/>
  <c r="AH310"/>
  <c r="AI310" s="1"/>
  <c r="AH306"/>
  <c r="AI306" s="1"/>
  <c r="AH325"/>
  <c r="AI325" s="1"/>
  <c r="CB228" i="74"/>
  <c r="CC228" s="1"/>
  <c r="CB226"/>
  <c r="CC226" s="1"/>
  <c r="CB231"/>
  <c r="CC231" s="1"/>
  <c r="CB225"/>
  <c r="CB229"/>
  <c r="CC229" s="1"/>
  <c r="CB233"/>
  <c r="CC233" s="1"/>
  <c r="CB227"/>
  <c r="CC227" s="1"/>
  <c r="CB232"/>
  <c r="CC232" s="1"/>
  <c r="CB234"/>
  <c r="CC234" s="1"/>
  <c r="CB230"/>
  <c r="CC230" s="1"/>
  <c r="AQ280" i="57"/>
  <c r="AQ279"/>
  <c r="E288"/>
  <c r="AQ278"/>
  <c r="AQ276"/>
  <c r="AQ277"/>
  <c r="AY263"/>
  <c r="AS311" i="56"/>
  <c r="AS314" s="1"/>
  <c r="AS312"/>
  <c r="AS315" s="1"/>
  <c r="CB229"/>
  <c r="CC229" s="1"/>
  <c r="CB225"/>
  <c r="CB227"/>
  <c r="CC227" s="1"/>
  <c r="CB234"/>
  <c r="CC234" s="1"/>
  <c r="CB233"/>
  <c r="CC233" s="1"/>
  <c r="CB232"/>
  <c r="CC232" s="1"/>
  <c r="CB230"/>
  <c r="CC230" s="1"/>
  <c r="CB228"/>
  <c r="CC228" s="1"/>
  <c r="CB231"/>
  <c r="CC231" s="1"/>
  <c r="CB226"/>
  <c r="CC226" s="1"/>
  <c r="E201" i="92"/>
  <c r="CE172"/>
  <c r="BV186"/>
  <c r="BV179"/>
  <c r="BV184"/>
  <c r="BV183"/>
  <c r="BV182"/>
  <c r="BV180"/>
  <c r="BV185"/>
  <c r="BV187"/>
  <c r="BV181"/>
  <c r="BG229" i="53"/>
  <c r="BH229" s="1"/>
  <c r="BG226"/>
  <c r="BH226" s="1"/>
  <c r="BG230"/>
  <c r="BH230" s="1"/>
  <c r="BG225"/>
  <c r="BG231"/>
  <c r="BH231" s="1"/>
  <c r="BG234"/>
  <c r="BH234" s="1"/>
  <c r="BG233"/>
  <c r="BH233" s="1"/>
  <c r="BG232"/>
  <c r="BH232" s="1"/>
  <c r="BG227"/>
  <c r="BH227" s="1"/>
  <c r="BG228"/>
  <c r="BH228" s="1"/>
  <c r="B109" i="83"/>
  <c r="C110"/>
  <c r="I109"/>
  <c r="C37" s="1"/>
  <c r="CI179" i="86"/>
  <c r="CI184"/>
  <c r="CJ184" s="1"/>
  <c r="CI187"/>
  <c r="CJ187" s="1"/>
  <c r="CI186"/>
  <c r="CJ186" s="1"/>
  <c r="CI182"/>
  <c r="CJ182" s="1"/>
  <c r="CI188"/>
  <c r="CJ188" s="1"/>
  <c r="CI180"/>
  <c r="CJ180" s="1"/>
  <c r="CI183"/>
  <c r="CJ183" s="1"/>
  <c r="CI185"/>
  <c r="CJ185" s="1"/>
  <c r="CI181"/>
  <c r="CJ181" s="1"/>
  <c r="A239" i="57"/>
  <c r="A285" s="1"/>
  <c r="A331" s="1"/>
  <c r="A193"/>
  <c r="G320" i="50"/>
  <c r="H50" s="1"/>
  <c r="AA220" i="92"/>
  <c r="AA221" s="1"/>
  <c r="BJ219"/>
  <c r="AP311" i="90"/>
  <c r="AP314" s="1"/>
  <c r="BK311" i="76"/>
  <c r="BK314" s="1"/>
  <c r="AV219" i="92"/>
  <c r="AX231" s="1"/>
  <c r="AY231" s="1"/>
  <c r="AD312" i="90"/>
  <c r="AD315" s="1"/>
  <c r="AW273" i="91"/>
  <c r="AX273" s="1"/>
  <c r="AW271"/>
  <c r="AW279"/>
  <c r="AX279" s="1"/>
  <c r="X312" i="90"/>
  <c r="X315" s="1"/>
  <c r="S317" i="91"/>
  <c r="S321"/>
  <c r="T321" s="1"/>
  <c r="S325"/>
  <c r="T325" s="1"/>
  <c r="S320"/>
  <c r="T320" s="1"/>
  <c r="S326"/>
  <c r="S323"/>
  <c r="T323" s="1"/>
  <c r="S318"/>
  <c r="T318" s="1"/>
  <c r="S319"/>
  <c r="T319" s="1"/>
  <c r="S322"/>
  <c r="T322" s="1"/>
  <c r="S324"/>
  <c r="T324" s="1"/>
  <c r="I243" i="78"/>
  <c r="F33" s="1"/>
  <c r="D244"/>
  <c r="B243"/>
  <c r="AQ323" i="54"/>
  <c r="AQ326"/>
  <c r="AY309"/>
  <c r="AQ325"/>
  <c r="E334"/>
  <c r="AQ324"/>
  <c r="AQ322"/>
  <c r="CL228" i="74"/>
  <c r="CL226"/>
  <c r="CL231"/>
  <c r="CU218"/>
  <c r="CL225"/>
  <c r="CL229"/>
  <c r="CL230"/>
  <c r="CL233"/>
  <c r="F248"/>
  <c r="CL227"/>
  <c r="CL232"/>
  <c r="CL234"/>
  <c r="A235" i="64"/>
  <c r="A281" s="1"/>
  <c r="A327" s="1"/>
  <c r="A189"/>
  <c r="CO173" i="86"/>
  <c r="CN176" s="1"/>
  <c r="CO174"/>
  <c r="CN177" s="1"/>
  <c r="BN229" i="82"/>
  <c r="BO229" s="1"/>
  <c r="BN232"/>
  <c r="BO232" s="1"/>
  <c r="BN228"/>
  <c r="BO228" s="1"/>
  <c r="BN234"/>
  <c r="BO234" s="1"/>
  <c r="BN227"/>
  <c r="BO227" s="1"/>
  <c r="BN230"/>
  <c r="BO230" s="1"/>
  <c r="BN233"/>
  <c r="BO233" s="1"/>
  <c r="BN225"/>
  <c r="BN226"/>
  <c r="BO226" s="1"/>
  <c r="BN231"/>
  <c r="BO231" s="1"/>
  <c r="AM278" i="40"/>
  <c r="AM277"/>
  <c r="AM279" s="1"/>
  <c r="AQ289"/>
  <c r="AQ275"/>
  <c r="AQ279"/>
  <c r="AQ290"/>
  <c r="AQ280"/>
  <c r="AQ277"/>
  <c r="AQ276"/>
  <c r="AQ273"/>
  <c r="AQ287"/>
  <c r="AQ270"/>
  <c r="AQ271"/>
  <c r="AY273"/>
  <c r="E298"/>
  <c r="AQ284"/>
  <c r="AQ278"/>
  <c r="AQ282"/>
  <c r="AQ285"/>
  <c r="AQ281"/>
  <c r="AQ286"/>
  <c r="AQ288"/>
  <c r="AQ283"/>
  <c r="AQ274"/>
  <c r="AQ272"/>
  <c r="P305" i="50"/>
  <c r="O318" s="1"/>
  <c r="F330" s="1"/>
  <c r="Q306"/>
  <c r="O319" s="1"/>
  <c r="G330" s="1"/>
  <c r="A234" i="92"/>
  <c r="A280" s="1"/>
  <c r="A326" s="1"/>
  <c r="A188"/>
  <c r="Y326" i="91"/>
  <c r="Y318"/>
  <c r="Z318" s="1"/>
  <c r="Y320"/>
  <c r="Z320" s="1"/>
  <c r="Y319"/>
  <c r="Z319" s="1"/>
  <c r="Y324"/>
  <c r="Z324" s="1"/>
  <c r="Y317"/>
  <c r="Y322"/>
  <c r="Z322" s="1"/>
  <c r="Y321"/>
  <c r="Z321" s="1"/>
  <c r="Y323"/>
  <c r="Z323" s="1"/>
  <c r="Y325"/>
  <c r="Z325" s="1"/>
  <c r="P259" i="50"/>
  <c r="O272" s="1"/>
  <c r="F284" s="1"/>
  <c r="Q260"/>
  <c r="O273" s="1"/>
  <c r="G284" s="1"/>
  <c r="CE184" i="53"/>
  <c r="CE181"/>
  <c r="CN172"/>
  <c r="E201"/>
  <c r="CE182"/>
  <c r="CE188"/>
  <c r="CE186"/>
  <c r="CE183"/>
  <c r="CE185"/>
  <c r="CE187"/>
  <c r="CE180"/>
  <c r="CE179"/>
  <c r="F245" i="57"/>
  <c r="BZ218"/>
  <c r="BQ230"/>
  <c r="BQ234"/>
  <c r="BQ233"/>
  <c r="BQ232"/>
  <c r="BQ231"/>
  <c r="BJ219" i="94"/>
  <c r="BJ220"/>
  <c r="BJ221" s="1"/>
  <c r="BX218"/>
  <c r="F246"/>
  <c r="BO233"/>
  <c r="BO228"/>
  <c r="BO231"/>
  <c r="BO229"/>
  <c r="BO232"/>
  <c r="BO225"/>
  <c r="BO226"/>
  <c r="BO227"/>
  <c r="BO230"/>
  <c r="BT173" i="54"/>
  <c r="BS176" s="1"/>
  <c r="BT174"/>
  <c r="BS177" s="1"/>
  <c r="CH174" i="75"/>
  <c r="CG177" s="1"/>
  <c r="CH173"/>
  <c r="CG176" s="1"/>
  <c r="A233" i="82"/>
  <c r="A279" s="1"/>
  <c r="A325" s="1"/>
  <c r="A187"/>
  <c r="E199" i="77"/>
  <c r="BQ186"/>
  <c r="BQ188"/>
  <c r="BQ183"/>
  <c r="BQ185"/>
  <c r="BZ172"/>
  <c r="BQ182"/>
  <c r="BQ184"/>
  <c r="BQ187"/>
  <c r="BQ179"/>
  <c r="BQ180"/>
  <c r="BQ181"/>
  <c r="BE263" i="56"/>
  <c r="E289"/>
  <c r="AW279"/>
  <c r="AW275"/>
  <c r="AW278"/>
  <c r="AW280"/>
  <c r="AW276"/>
  <c r="AW271"/>
  <c r="AW277"/>
  <c r="AW272"/>
  <c r="AW274"/>
  <c r="AW273"/>
  <c r="AS267"/>
  <c r="AS269" s="1"/>
  <c r="AS268"/>
  <c r="CL172" i="94"/>
  <c r="E202"/>
  <c r="CC187"/>
  <c r="CC182"/>
  <c r="CC186"/>
  <c r="CC179"/>
  <c r="CC180"/>
  <c r="CC181"/>
  <c r="CC185"/>
  <c r="CC184"/>
  <c r="CC183"/>
  <c r="CB187" i="79"/>
  <c r="CC187" s="1"/>
  <c r="CB186"/>
  <c r="CC186" s="1"/>
  <c r="CB188"/>
  <c r="CC188" s="1"/>
  <c r="CB185"/>
  <c r="CJ179" i="84"/>
  <c r="CG180" s="1"/>
  <c r="G201" s="1"/>
  <c r="CI167"/>
  <c r="CG179" s="1"/>
  <c r="F201" s="1"/>
  <c r="BA230" i="57"/>
  <c r="AX225" s="1"/>
  <c r="H242" s="1"/>
  <c r="AZ213"/>
  <c r="AX224" s="1"/>
  <c r="G242" s="1"/>
  <c r="CH173" i="74"/>
  <c r="CG176" s="1"/>
  <c r="CH174"/>
  <c r="CG177" s="1"/>
  <c r="CL180"/>
  <c r="CU172"/>
  <c r="CL179"/>
  <c r="CL187"/>
  <c r="E202"/>
  <c r="CL185"/>
  <c r="CL186"/>
  <c r="CL181"/>
  <c r="CL183"/>
  <c r="CL184"/>
  <c r="CL188"/>
  <c r="CL182"/>
  <c r="A100" i="91"/>
  <c r="A145"/>
  <c r="BL220" i="75"/>
  <c r="BL221" s="1"/>
  <c r="BL219"/>
  <c r="CU219" i="80"/>
  <c r="CU220"/>
  <c r="CU221" s="1"/>
  <c r="CZ181" i="84"/>
  <c r="CZ185"/>
  <c r="CZ179"/>
  <c r="CZ184"/>
  <c r="CZ187"/>
  <c r="CZ183"/>
  <c r="CZ182"/>
  <c r="CZ180"/>
  <c r="E204"/>
  <c r="CZ186"/>
  <c r="CZ188"/>
  <c r="AZ167" i="77"/>
  <c r="AX179" s="1"/>
  <c r="F196" s="1"/>
  <c r="BA179"/>
  <c r="AX180" s="1"/>
  <c r="G196" s="1"/>
  <c r="CG220" i="56"/>
  <c r="CG221" s="1"/>
  <c r="CG219"/>
  <c r="BG184" i="76"/>
  <c r="BH184" s="1"/>
  <c r="BG182"/>
  <c r="BH182" s="1"/>
  <c r="BG186"/>
  <c r="BH186" s="1"/>
  <c r="BG185"/>
  <c r="BH185" s="1"/>
  <c r="BG180"/>
  <c r="BG188"/>
  <c r="BH188" s="1"/>
  <c r="BG181"/>
  <c r="BH181" s="1"/>
  <c r="BG187"/>
  <c r="BH187" s="1"/>
  <c r="BG183"/>
  <c r="BH183" s="1"/>
  <c r="A136" i="40"/>
  <c r="A89"/>
  <c r="BL219" i="53"/>
  <c r="BL220"/>
  <c r="BL221" s="1"/>
  <c r="BQ230"/>
  <c r="BZ218"/>
  <c r="F245"/>
  <c r="BQ234"/>
  <c r="BQ232"/>
  <c r="BQ231"/>
  <c r="BQ228"/>
  <c r="BQ227"/>
  <c r="BQ229"/>
  <c r="BQ226"/>
  <c r="BQ233"/>
  <c r="BQ225"/>
  <c r="CG218" i="82"/>
  <c r="F246"/>
  <c r="BX234"/>
  <c r="BX227"/>
  <c r="BX228"/>
  <c r="BX229"/>
  <c r="BX230"/>
  <c r="BX232"/>
  <c r="BX231"/>
  <c r="BX233"/>
  <c r="BX226"/>
  <c r="BX225"/>
  <c r="BX227" i="40"/>
  <c r="BX228"/>
  <c r="F254"/>
  <c r="BX234"/>
  <c r="BX224"/>
  <c r="BX233"/>
  <c r="CG226"/>
  <c r="BX240"/>
  <c r="BX223"/>
  <c r="BX237"/>
  <c r="BX230"/>
  <c r="BX239"/>
  <c r="BX225"/>
  <c r="BX236"/>
  <c r="BX229"/>
  <c r="BX238"/>
  <c r="BX222"/>
  <c r="BX232"/>
  <c r="BX241"/>
  <c r="BX226"/>
  <c r="BX231"/>
  <c r="BX242"/>
  <c r="BX235"/>
  <c r="CC179" i="86"/>
  <c r="BZ180" s="1"/>
  <c r="G200" s="1"/>
  <c r="CB167"/>
  <c r="BZ179" s="1"/>
  <c r="F200" s="1"/>
  <c r="BU167" i="74"/>
  <c r="BS179" s="1"/>
  <c r="F199" s="1"/>
  <c r="BV179"/>
  <c r="BS180" s="1"/>
  <c r="G199" s="1"/>
  <c r="A233" i="75"/>
  <c r="A279" s="1"/>
  <c r="A325" s="1"/>
  <c r="A187"/>
  <c r="BH179" i="78"/>
  <c r="BE180" s="1"/>
  <c r="G197" s="1"/>
  <c r="BG167"/>
  <c r="BE179" s="1"/>
  <c r="F197" s="1"/>
  <c r="BU167" i="79"/>
  <c r="BS179" s="1"/>
  <c r="F199" s="1"/>
  <c r="BV185"/>
  <c r="BS180" s="1"/>
  <c r="G199" s="1"/>
  <c r="AM323" i="40"/>
  <c r="AM326" s="1"/>
  <c r="AM324"/>
  <c r="AM327" s="1"/>
  <c r="E202" i="64"/>
  <c r="CC184"/>
  <c r="CL172"/>
  <c r="CC183"/>
  <c r="CC188"/>
  <c r="CC180"/>
  <c r="CC185"/>
  <c r="CC187"/>
  <c r="CC182"/>
  <c r="CC186"/>
  <c r="CC179"/>
  <c r="CC181"/>
  <c r="G322" i="50"/>
  <c r="H52" s="1"/>
  <c r="AH220" i="92"/>
  <c r="AH221" s="1"/>
  <c r="BQ219" i="90"/>
  <c r="BS230" s="1"/>
  <c r="BT230" s="1"/>
  <c r="AJ312"/>
  <c r="AJ315" s="1"/>
  <c r="BK312" i="76"/>
  <c r="BK315" s="1"/>
  <c r="AO220" i="92"/>
  <c r="AO221" s="1"/>
  <c r="X311" i="90"/>
  <c r="X314" s="1"/>
  <c r="AW278" i="91"/>
  <c r="AX278" s="1"/>
  <c r="AW272"/>
  <c r="AX272" s="1"/>
  <c r="BJ220" i="92"/>
  <c r="BJ221" s="1"/>
  <c r="BS219" i="77"/>
  <c r="BS220"/>
  <c r="BS221" s="1"/>
  <c r="BG221" i="40"/>
  <c r="BE232" s="1"/>
  <c r="G251" s="1"/>
  <c r="BH222"/>
  <c r="BE233" s="1"/>
  <c r="H251" s="1"/>
  <c r="BA180" i="76"/>
  <c r="AX180" s="1"/>
  <c r="G196" s="1"/>
  <c r="AZ167"/>
  <c r="AX179" s="1"/>
  <c r="F196" s="1"/>
  <c r="BN185" i="78"/>
  <c r="BO185" s="1"/>
  <c r="BN188"/>
  <c r="BO188" s="1"/>
  <c r="BN182"/>
  <c r="BO182" s="1"/>
  <c r="BN183"/>
  <c r="BO183" s="1"/>
  <c r="BN181"/>
  <c r="BO181" s="1"/>
  <c r="BN179"/>
  <c r="BN187"/>
  <c r="BO187" s="1"/>
  <c r="BN184"/>
  <c r="BO184" s="1"/>
  <c r="BN186"/>
  <c r="BO186" s="1"/>
  <c r="BN180"/>
  <c r="BO180" s="1"/>
  <c r="AC276" i="54"/>
  <c r="AA272" s="1"/>
  <c r="G285" s="1"/>
  <c r="AB259"/>
  <c r="AA271" s="1"/>
  <c r="F285" s="1"/>
  <c r="S259" i="91"/>
  <c r="R271" s="1"/>
  <c r="F285" s="1"/>
  <c r="CE218" i="90"/>
  <c r="F247"/>
  <c r="BV230"/>
  <c r="BV226"/>
  <c r="BV233"/>
  <c r="BV229"/>
  <c r="BV232"/>
  <c r="BV227"/>
  <c r="BV225"/>
  <c r="BX219" s="1"/>
  <c r="BV231"/>
  <c r="BV228"/>
  <c r="A98" i="92"/>
  <c r="A143"/>
  <c r="BG173" i="40"/>
  <c r="BE185" s="1"/>
  <c r="F203" s="1"/>
  <c r="BH174"/>
  <c r="BE186" s="1"/>
  <c r="G203" s="1"/>
  <c r="CB167" i="81"/>
  <c r="BZ179" s="1"/>
  <c r="F200" s="1"/>
  <c r="CC179"/>
  <c r="BZ180" s="1"/>
  <c r="G200" s="1"/>
  <c r="AZ305" i="76"/>
  <c r="AY317" s="1"/>
  <c r="F335" s="1"/>
  <c r="BA318"/>
  <c r="AY318" s="1"/>
  <c r="G335" s="1"/>
  <c r="BH225" i="77"/>
  <c r="BE225" s="1"/>
  <c r="H243" s="1"/>
  <c r="BG213"/>
  <c r="BE224" s="1"/>
  <c r="G243" s="1"/>
  <c r="BL230" i="90"/>
  <c r="BM230" s="1"/>
  <c r="BL227"/>
  <c r="BM227" s="1"/>
  <c r="BL229"/>
  <c r="BM229" s="1"/>
  <c r="BL231"/>
  <c r="BM231" s="1"/>
  <c r="BL226"/>
  <c r="BM226" s="1"/>
  <c r="BL234"/>
  <c r="BL228"/>
  <c r="BM228" s="1"/>
  <c r="BL232"/>
  <c r="BM232" s="1"/>
  <c r="BL225"/>
  <c r="BL233"/>
  <c r="BM233" s="1"/>
  <c r="AH259" i="56"/>
  <c r="AG271" s="1"/>
  <c r="F286" s="1"/>
  <c r="AI271"/>
  <c r="AG272" s="1"/>
  <c r="G286" s="1"/>
  <c r="CL179" i="75"/>
  <c r="CL185"/>
  <c r="E202"/>
  <c r="CL183"/>
  <c r="CL187"/>
  <c r="CL186"/>
  <c r="CL184"/>
  <c r="CL182"/>
  <c r="CL180"/>
  <c r="CU172"/>
  <c r="CL181"/>
  <c r="CL188"/>
  <c r="A97" i="82"/>
  <c r="A142"/>
  <c r="BC274" i="91"/>
  <c r="BD274" s="1"/>
  <c r="BC272"/>
  <c r="BD272" s="1"/>
  <c r="BC280"/>
  <c r="BC278"/>
  <c r="BD278" s="1"/>
  <c r="BC277"/>
  <c r="BD277" s="1"/>
  <c r="BC275"/>
  <c r="BD275" s="1"/>
  <c r="BC273"/>
  <c r="BD273" s="1"/>
  <c r="BC276"/>
  <c r="BD276" s="1"/>
  <c r="BC279"/>
  <c r="BD279" s="1"/>
  <c r="BC271"/>
  <c r="CP167" i="83"/>
  <c r="CN179" s="1"/>
  <c r="CQ179"/>
  <c r="CN180" s="1"/>
  <c r="BG181" i="77"/>
  <c r="BH181" s="1"/>
  <c r="BG179"/>
  <c r="BG182"/>
  <c r="BH182" s="1"/>
  <c r="BG184"/>
  <c r="BH184" s="1"/>
  <c r="BG183"/>
  <c r="BH183" s="1"/>
  <c r="BG185"/>
  <c r="BH185" s="1"/>
  <c r="BG188"/>
  <c r="BH188" s="1"/>
  <c r="BG180"/>
  <c r="BH180" s="1"/>
  <c r="BG187"/>
  <c r="BH187" s="1"/>
  <c r="BG186"/>
  <c r="BH186" s="1"/>
  <c r="BH184" i="54"/>
  <c r="BE180" s="1"/>
  <c r="G197" s="1"/>
  <c r="BG167"/>
  <c r="BE179" s="1"/>
  <c r="F197" s="1"/>
  <c r="CU219" i="79"/>
  <c r="CU220"/>
  <c r="CU221" s="1"/>
  <c r="BS180" i="94"/>
  <c r="BT180" s="1"/>
  <c r="BS183"/>
  <c r="BT183" s="1"/>
  <c r="BS188"/>
  <c r="BS184"/>
  <c r="BT184" s="1"/>
  <c r="BS187"/>
  <c r="BT187" s="1"/>
  <c r="BS179"/>
  <c r="BS185"/>
  <c r="BT185" s="1"/>
  <c r="BS182"/>
  <c r="BT182" s="1"/>
  <c r="BS181"/>
  <c r="BT181" s="1"/>
  <c r="BS186"/>
  <c r="BT186" s="1"/>
  <c r="B118" i="79"/>
  <c r="I118"/>
  <c r="C46" s="1"/>
  <c r="AH271" i="40"/>
  <c r="AI271" s="1"/>
  <c r="AH290"/>
  <c r="AI290" s="1"/>
  <c r="AH286"/>
  <c r="AI286" s="1"/>
  <c r="AH283"/>
  <c r="AI283" s="1"/>
  <c r="AH284"/>
  <c r="AI284" s="1"/>
  <c r="AH273"/>
  <c r="AI273" s="1"/>
  <c r="AH275"/>
  <c r="AI275" s="1"/>
  <c r="AH288"/>
  <c r="AI288" s="1"/>
  <c r="AH277"/>
  <c r="AI277" s="1"/>
  <c r="AH289"/>
  <c r="AI289" s="1"/>
  <c r="AH285"/>
  <c r="AI285" s="1"/>
  <c r="AH287"/>
  <c r="AI287" s="1"/>
  <c r="AH272"/>
  <c r="AI272" s="1"/>
  <c r="AH274"/>
  <c r="AI274" s="1"/>
  <c r="AH279"/>
  <c r="AI279" s="1"/>
  <c r="AH281"/>
  <c r="AI281" s="1"/>
  <c r="AH270"/>
  <c r="AH276"/>
  <c r="AI276" s="1"/>
  <c r="AH278"/>
  <c r="AI278" s="1"/>
  <c r="AH282"/>
  <c r="AI282" s="1"/>
  <c r="AH280"/>
  <c r="AI280" s="1"/>
  <c r="AM311" i="57"/>
  <c r="AM314" s="1"/>
  <c r="AM312"/>
  <c r="AM315" s="1"/>
  <c r="A190" i="91"/>
  <c r="A236"/>
  <c r="A282" s="1"/>
  <c r="A328" s="1"/>
  <c r="CP186" i="84"/>
  <c r="CQ186" s="1"/>
  <c r="CP179"/>
  <c r="CP187"/>
  <c r="CQ187" s="1"/>
  <c r="CP181"/>
  <c r="CQ181" s="1"/>
  <c r="CP185"/>
  <c r="CQ185" s="1"/>
  <c r="CP184"/>
  <c r="CQ184" s="1"/>
  <c r="CP182"/>
  <c r="CQ182" s="1"/>
  <c r="CP180"/>
  <c r="CQ180" s="1"/>
  <c r="CP183"/>
  <c r="CQ183" s="1"/>
  <c r="CP188"/>
  <c r="CQ188" s="1"/>
  <c r="CB183" i="75"/>
  <c r="CC183" s="1"/>
  <c r="CB180"/>
  <c r="CC180" s="1"/>
  <c r="CB179"/>
  <c r="CB182"/>
  <c r="CC182" s="1"/>
  <c r="CB181"/>
  <c r="CC181" s="1"/>
  <c r="CB185"/>
  <c r="CC185" s="1"/>
  <c r="CB187"/>
  <c r="CC187" s="1"/>
  <c r="CB186"/>
  <c r="CC186" s="1"/>
  <c r="CB188"/>
  <c r="CC188" s="1"/>
  <c r="CB184"/>
  <c r="CC184" s="1"/>
  <c r="BH225" i="82"/>
  <c r="BE225" s="1"/>
  <c r="H243" s="1"/>
  <c r="BG213"/>
  <c r="BE224" s="1"/>
  <c r="G243" s="1"/>
  <c r="A183" i="40"/>
  <c r="A231"/>
  <c r="A279" s="1"/>
  <c r="A327" s="1"/>
  <c r="AQ278" i="53"/>
  <c r="AQ280"/>
  <c r="AQ279"/>
  <c r="AQ275"/>
  <c r="AQ274"/>
  <c r="AQ276"/>
  <c r="AQ272"/>
  <c r="AQ277"/>
  <c r="E288"/>
  <c r="AQ271"/>
  <c r="AQ273"/>
  <c r="AY263"/>
  <c r="CL187" i="79"/>
  <c r="E202"/>
  <c r="CU172"/>
  <c r="CL185"/>
  <c r="CL186"/>
  <c r="CL188"/>
  <c r="CI182" i="81"/>
  <c r="CJ182" s="1"/>
  <c r="CI188"/>
  <c r="CJ188" s="1"/>
  <c r="CI181"/>
  <c r="CJ181" s="1"/>
  <c r="CI186"/>
  <c r="CJ186" s="1"/>
  <c r="CI184"/>
  <c r="CJ184" s="1"/>
  <c r="CI187"/>
  <c r="CJ187" s="1"/>
  <c r="CI185"/>
  <c r="CJ185" s="1"/>
  <c r="CI183"/>
  <c r="CJ183" s="1"/>
  <c r="CI180"/>
  <c r="CJ180" s="1"/>
  <c r="CI179"/>
  <c r="CU220" i="86"/>
  <c r="CU221" s="1"/>
  <c r="CU219"/>
  <c r="BU167" i="75"/>
  <c r="BS179" s="1"/>
  <c r="F199" s="1"/>
  <c r="BV179"/>
  <c r="BS180" s="1"/>
  <c r="G199" s="1"/>
  <c r="AB259" i="57"/>
  <c r="AA271" s="1"/>
  <c r="F285" s="1"/>
  <c r="AC276"/>
  <c r="AA272" s="1"/>
  <c r="G285" s="1"/>
  <c r="BU213" i="56"/>
  <c r="BS224" s="1"/>
  <c r="G245" s="1"/>
  <c r="BV225"/>
  <c r="BS225" s="1"/>
  <c r="H245" s="1"/>
  <c r="BC219" i="90"/>
  <c r="BE228" s="1"/>
  <c r="BF228" s="1"/>
  <c r="AV220"/>
  <c r="AV221" s="1"/>
  <c r="BM179" i="64"/>
  <c r="BJ180" s="1"/>
  <c r="G199" s="1"/>
  <c r="BL167"/>
  <c r="BJ179" s="1"/>
  <c r="F199" s="1"/>
  <c r="AM313" i="50"/>
  <c r="AM316" s="1"/>
  <c r="AM312"/>
  <c r="AM315" s="1"/>
  <c r="AY310"/>
  <c r="AQ320"/>
  <c r="AQ315"/>
  <c r="AQ318"/>
  <c r="AQ312"/>
  <c r="AQ321"/>
  <c r="AQ309"/>
  <c r="AQ314"/>
  <c r="AQ317"/>
  <c r="AQ322"/>
  <c r="AQ319"/>
  <c r="AQ324"/>
  <c r="E335"/>
  <c r="AQ316"/>
  <c r="AQ325"/>
  <c r="AQ311"/>
  <c r="AQ323"/>
  <c r="AQ308"/>
  <c r="AQ306"/>
  <c r="AQ310"/>
  <c r="AQ313"/>
  <c r="AQ307"/>
  <c r="AM267" i="57"/>
  <c r="AM269" s="1"/>
  <c r="AM268"/>
  <c r="AI317" i="56"/>
  <c r="AG318" s="1"/>
  <c r="G332" s="1"/>
  <c r="AH305"/>
  <c r="AG317" s="1"/>
  <c r="F332" s="1"/>
  <c r="BM173" i="76"/>
  <c r="BL176" s="1"/>
  <c r="BM174"/>
  <c r="BL177" s="1"/>
  <c r="AA268" i="50"/>
  <c r="AA270" s="1"/>
  <c r="AA269"/>
  <c r="BR174" i="92"/>
  <c r="BQ177" s="1"/>
  <c r="BR173"/>
  <c r="BQ176" s="1"/>
  <c r="AM267" i="54"/>
  <c r="AM269" s="1"/>
  <c r="AM268"/>
  <c r="AQ278"/>
  <c r="AQ280"/>
  <c r="AQ276"/>
  <c r="AQ279"/>
  <c r="AY263"/>
  <c r="E288"/>
  <c r="AQ277"/>
  <c r="BF319" i="76"/>
  <c r="BG319" s="1"/>
  <c r="BF322"/>
  <c r="BG322" s="1"/>
  <c r="BF325"/>
  <c r="BG325" s="1"/>
  <c r="BF320"/>
  <c r="BG320" s="1"/>
  <c r="BF321"/>
  <c r="BG321" s="1"/>
  <c r="BF326"/>
  <c r="BG326" s="1"/>
  <c r="BF323"/>
  <c r="BG323" s="1"/>
  <c r="BF324"/>
  <c r="BG324" s="1"/>
  <c r="BF318"/>
  <c r="C107" i="57"/>
  <c r="I106"/>
  <c r="C34" s="1"/>
  <c r="B106"/>
  <c r="AQ338" i="40"/>
  <c r="AQ332"/>
  <c r="AQ325"/>
  <c r="AQ329"/>
  <c r="AQ324"/>
  <c r="AY321"/>
  <c r="AQ326"/>
  <c r="E346"/>
  <c r="AQ330"/>
  <c r="AQ320"/>
  <c r="AQ334"/>
  <c r="AQ327"/>
  <c r="AQ322"/>
  <c r="AQ333"/>
  <c r="AQ335"/>
  <c r="AQ331"/>
  <c r="AQ323"/>
  <c r="AQ318"/>
  <c r="AQ321"/>
  <c r="AQ319"/>
  <c r="AQ328"/>
  <c r="AQ336"/>
  <c r="AQ337"/>
  <c r="BY173" i="64"/>
  <c r="BX176" s="1"/>
  <c r="BY174"/>
  <c r="BX177" s="1"/>
  <c r="G321" i="50"/>
  <c r="H51" s="1"/>
  <c r="BX219" i="92"/>
  <c r="AO219"/>
  <c r="BB312" i="90"/>
  <c r="BB315" s="1"/>
  <c r="AW276" i="91"/>
  <c r="AX276" s="1"/>
  <c r="AW277"/>
  <c r="AX277" s="1"/>
  <c r="AA219" i="90"/>
  <c r="AC232" s="1"/>
  <c r="AD232" s="1"/>
  <c r="CJ231" i="79"/>
  <c r="CG225" s="1"/>
  <c r="H247" s="1"/>
  <c r="CI213"/>
  <c r="CG224" s="1"/>
  <c r="G247" s="1"/>
  <c r="BN229" i="40"/>
  <c r="BO229" s="1"/>
  <c r="BN234"/>
  <c r="BO234" s="1"/>
  <c r="BN236"/>
  <c r="BO236" s="1"/>
  <c r="BN233"/>
  <c r="BO233" s="1"/>
  <c r="BN225"/>
  <c r="BO225" s="1"/>
  <c r="BN230"/>
  <c r="BO230" s="1"/>
  <c r="BN235"/>
  <c r="BO235" s="1"/>
  <c r="BN241"/>
  <c r="BO241" s="1"/>
  <c r="BN227"/>
  <c r="BO227" s="1"/>
  <c r="BN223"/>
  <c r="BO223" s="1"/>
  <c r="BN222"/>
  <c r="BN238"/>
  <c r="BO238" s="1"/>
  <c r="BN224"/>
  <c r="BO224" s="1"/>
  <c r="BN232"/>
  <c r="BO232" s="1"/>
  <c r="BN240"/>
  <c r="BO240" s="1"/>
  <c r="BN237"/>
  <c r="BO237" s="1"/>
  <c r="BN242"/>
  <c r="BO242" s="1"/>
  <c r="BN231"/>
  <c r="BO231" s="1"/>
  <c r="BN239"/>
  <c r="BO239" s="1"/>
  <c r="BN228"/>
  <c r="BO228" s="1"/>
  <c r="BN226"/>
  <c r="BO226" s="1"/>
  <c r="BN178"/>
  <c r="BO178" s="1"/>
  <c r="BN191"/>
  <c r="BO191" s="1"/>
  <c r="BN187"/>
  <c r="BO187" s="1"/>
  <c r="BN183"/>
  <c r="BO183" s="1"/>
  <c r="BN194"/>
  <c r="BO194" s="1"/>
  <c r="BN176"/>
  <c r="BO176" s="1"/>
  <c r="BN189"/>
  <c r="BO189" s="1"/>
  <c r="BN188"/>
  <c r="BO188" s="1"/>
  <c r="BN181"/>
  <c r="BO181" s="1"/>
  <c r="BN192"/>
  <c r="BO192" s="1"/>
  <c r="BN174"/>
  <c r="BN180"/>
  <c r="BO180" s="1"/>
  <c r="BN184"/>
  <c r="BO184" s="1"/>
  <c r="BN177"/>
  <c r="BO177" s="1"/>
  <c r="BN190"/>
  <c r="BO190" s="1"/>
  <c r="BN182"/>
  <c r="BO182" s="1"/>
  <c r="BN179"/>
  <c r="BO179" s="1"/>
  <c r="BN193"/>
  <c r="BO193" s="1"/>
  <c r="BN175"/>
  <c r="BO175" s="1"/>
  <c r="BN185"/>
  <c r="BO185" s="1"/>
  <c r="BN186"/>
  <c r="BO186" s="1"/>
  <c r="E199" i="56"/>
  <c r="BZ172"/>
  <c r="BQ183"/>
  <c r="BQ187"/>
  <c r="BQ179"/>
  <c r="BQ185"/>
  <c r="BQ181"/>
  <c r="BQ182"/>
  <c r="BQ180"/>
  <c r="BQ186"/>
  <c r="BQ184"/>
  <c r="BQ188"/>
  <c r="AB305" i="53"/>
  <c r="AA317" s="1"/>
  <c r="F331" s="1"/>
  <c r="AC317"/>
  <c r="AA318" s="1"/>
  <c r="G331" s="1"/>
  <c r="AV220" i="91"/>
  <c r="AV221" s="1"/>
  <c r="T220"/>
  <c r="T221" s="1"/>
  <c r="AV219"/>
  <c r="BC220"/>
  <c r="BC221" s="1"/>
  <c r="AA219"/>
  <c r="BJ219"/>
  <c r="BJ220"/>
  <c r="BJ221" s="1"/>
  <c r="AH220"/>
  <c r="AH221" s="1"/>
  <c r="AO220"/>
  <c r="AO221" s="1"/>
  <c r="AH219"/>
  <c r="T219"/>
  <c r="AO219"/>
  <c r="BQ219"/>
  <c r="BC219"/>
  <c r="BQ220"/>
  <c r="BQ221" s="1"/>
  <c r="AA220"/>
  <c r="AA221" s="1"/>
  <c r="BG231" i="57"/>
  <c r="BH231" s="1"/>
  <c r="BG233"/>
  <c r="BH233" s="1"/>
  <c r="BG234"/>
  <c r="BH234" s="1"/>
  <c r="BG232"/>
  <c r="BH232" s="1"/>
  <c r="BG230"/>
  <c r="AH280"/>
  <c r="AI280" s="1"/>
  <c r="AH276"/>
  <c r="AH277"/>
  <c r="AI277" s="1"/>
  <c r="AH278"/>
  <c r="AI278" s="1"/>
  <c r="AH279"/>
  <c r="AI279" s="1"/>
  <c r="BS225" i="64"/>
  <c r="BS231"/>
  <c r="BT231" s="1"/>
  <c r="BS229"/>
  <c r="BT229" s="1"/>
  <c r="BS234"/>
  <c r="BT234" s="1"/>
  <c r="BS232"/>
  <c r="BT232" s="1"/>
  <c r="BS230"/>
  <c r="BT230" s="1"/>
  <c r="BS227"/>
  <c r="BT227" s="1"/>
  <c r="BS233"/>
  <c r="BT233" s="1"/>
  <c r="BS228"/>
  <c r="BT228" s="1"/>
  <c r="BS226"/>
  <c r="BT226" s="1"/>
  <c r="T220" i="92"/>
  <c r="T221" s="1"/>
  <c r="BX220"/>
  <c r="BX221" s="1"/>
  <c r="BQ220"/>
  <c r="BQ221" s="1"/>
  <c r="AH219"/>
  <c r="AC271" i="53"/>
  <c r="AA272" s="1"/>
  <c r="G285" s="1"/>
  <c r="AB259"/>
  <c r="AA271" s="1"/>
  <c r="F285" s="1"/>
  <c r="CS183" i="86"/>
  <c r="CS185"/>
  <c r="CS187"/>
  <c r="CS179"/>
  <c r="CS184"/>
  <c r="CS186"/>
  <c r="E203"/>
  <c r="CS182"/>
  <c r="CS180"/>
  <c r="CS181"/>
  <c r="DB172"/>
  <c r="CS188"/>
  <c r="AQ320" i="91"/>
  <c r="AR320" s="1"/>
  <c r="AQ324"/>
  <c r="AR324" s="1"/>
  <c r="AQ318"/>
  <c r="AR318" s="1"/>
  <c r="AQ321"/>
  <c r="AR321" s="1"/>
  <c r="AQ319"/>
  <c r="AR319" s="1"/>
  <c r="AQ325"/>
  <c r="AR325" s="1"/>
  <c r="AQ322"/>
  <c r="AR322" s="1"/>
  <c r="AQ323"/>
  <c r="AR323" s="1"/>
  <c r="AQ317"/>
  <c r="AQ326"/>
  <c r="AB317" i="40"/>
  <c r="AA329" s="1"/>
  <c r="F343" s="1"/>
  <c r="AC318"/>
  <c r="AA330" s="1"/>
  <c r="G343" s="1"/>
  <c r="AQ231" i="90"/>
  <c r="AR231" s="1"/>
  <c r="AQ228"/>
  <c r="AR228" s="1"/>
  <c r="AQ227"/>
  <c r="AR227" s="1"/>
  <c r="AQ230"/>
  <c r="AR230" s="1"/>
  <c r="AQ226"/>
  <c r="AR226" s="1"/>
  <c r="AQ225"/>
  <c r="AQ233"/>
  <c r="AR233" s="1"/>
  <c r="AQ232"/>
  <c r="AR232" s="1"/>
  <c r="AQ229"/>
  <c r="AR229" s="1"/>
  <c r="AQ234"/>
  <c r="AJ234"/>
  <c r="AJ232"/>
  <c r="AK232" s="1"/>
  <c r="AJ231"/>
  <c r="AK231" s="1"/>
  <c r="AJ230"/>
  <c r="AK230" s="1"/>
  <c r="AJ226"/>
  <c r="AK226" s="1"/>
  <c r="AJ227"/>
  <c r="AK227" s="1"/>
  <c r="AJ229"/>
  <c r="AK229" s="1"/>
  <c r="AJ228"/>
  <c r="AK228" s="1"/>
  <c r="AJ225"/>
  <c r="AJ233"/>
  <c r="AK233" s="1"/>
  <c r="BE167" i="92"/>
  <c r="BC179" s="1"/>
  <c r="F198" s="1"/>
  <c r="BF179"/>
  <c r="BC180" s="1"/>
  <c r="G198" s="1"/>
  <c r="AB305" i="50"/>
  <c r="AA318" s="1"/>
  <c r="F332" s="1"/>
  <c r="AC307"/>
  <c r="AA319" s="1"/>
  <c r="G332" s="1"/>
  <c r="A245" i="53"/>
  <c r="A291" s="1"/>
  <c r="A337" s="1"/>
  <c r="A199"/>
  <c r="AE272" i="91"/>
  <c r="AF272" s="1"/>
  <c r="AE275"/>
  <c r="AF275" s="1"/>
  <c r="AE276"/>
  <c r="AF276" s="1"/>
  <c r="AE278"/>
  <c r="AF278" s="1"/>
  <c r="AE271"/>
  <c r="AE279"/>
  <c r="AF279" s="1"/>
  <c r="AE274"/>
  <c r="AF274" s="1"/>
  <c r="AE277"/>
  <c r="AF277" s="1"/>
  <c r="AE280"/>
  <c r="AE273"/>
  <c r="AF273" s="1"/>
  <c r="Y279"/>
  <c r="Z279" s="1"/>
  <c r="Y273"/>
  <c r="Z273" s="1"/>
  <c r="Y272"/>
  <c r="Z272" s="1"/>
  <c r="Y277"/>
  <c r="Z277" s="1"/>
  <c r="Y275"/>
  <c r="Z275" s="1"/>
  <c r="Y274"/>
  <c r="Z274" s="1"/>
  <c r="Y280"/>
  <c r="Y276"/>
  <c r="Z276" s="1"/>
  <c r="Y278"/>
  <c r="Z278" s="1"/>
  <c r="Y271"/>
  <c r="BL183" i="92"/>
  <c r="BM183" s="1"/>
  <c r="BL185"/>
  <c r="BM185" s="1"/>
  <c r="BL188"/>
  <c r="BL180"/>
  <c r="BM180" s="1"/>
  <c r="BL182"/>
  <c r="BM182" s="1"/>
  <c r="BL187"/>
  <c r="BM187" s="1"/>
  <c r="BL186"/>
  <c r="BM186" s="1"/>
  <c r="BL184"/>
  <c r="BM184" s="1"/>
  <c r="BL181"/>
  <c r="BM181" s="1"/>
  <c r="BL179"/>
  <c r="AB269" i="40"/>
  <c r="AA281" s="1"/>
  <c r="F295" s="1"/>
  <c r="AC270"/>
  <c r="AA282" s="1"/>
  <c r="G295" s="1"/>
  <c r="BX220" i="64"/>
  <c r="BX221" s="1"/>
  <c r="BX219"/>
  <c r="CC226"/>
  <c r="CC231"/>
  <c r="CC229"/>
  <c r="CC228"/>
  <c r="F248"/>
  <c r="CC232"/>
  <c r="CL218"/>
  <c r="CC234"/>
  <c r="CC227"/>
  <c r="CC230"/>
  <c r="CC225"/>
  <c r="CC233"/>
  <c r="AH325" i="53"/>
  <c r="AI325" s="1"/>
  <c r="AH326"/>
  <c r="AI326" s="1"/>
  <c r="AH323"/>
  <c r="AI323" s="1"/>
  <c r="AH318"/>
  <c r="AI318" s="1"/>
  <c r="AH321"/>
  <c r="AI321" s="1"/>
  <c r="AH320"/>
  <c r="AI320" s="1"/>
  <c r="AH319"/>
  <c r="AI319" s="1"/>
  <c r="AH324"/>
  <c r="AI324" s="1"/>
  <c r="AH317"/>
  <c r="AH322"/>
  <c r="AI322" s="1"/>
  <c r="E334" i="57"/>
  <c r="AQ325"/>
  <c r="AQ323"/>
  <c r="AY309"/>
  <c r="AQ326"/>
  <c r="AQ324"/>
  <c r="AQ322"/>
  <c r="BU181" i="53"/>
  <c r="BV181" s="1"/>
  <c r="BU188"/>
  <c r="BV188" s="1"/>
  <c r="BU183"/>
  <c r="BV183" s="1"/>
  <c r="BU184"/>
  <c r="BV184" s="1"/>
  <c r="BU187"/>
  <c r="BV187" s="1"/>
  <c r="BU180"/>
  <c r="BV180" s="1"/>
  <c r="BU186"/>
  <c r="BV186" s="1"/>
  <c r="BU185"/>
  <c r="BV185" s="1"/>
  <c r="BU182"/>
  <c r="BV182" s="1"/>
  <c r="BU179"/>
  <c r="BN185" i="54"/>
  <c r="BO185" s="1"/>
  <c r="BN187"/>
  <c r="BO187" s="1"/>
  <c r="BN188"/>
  <c r="BO188" s="1"/>
  <c r="BN184"/>
  <c r="BN186"/>
  <c r="BO186" s="1"/>
  <c r="F248" i="56"/>
  <c r="CL232"/>
  <c r="CL227"/>
  <c r="CU218"/>
  <c r="CL226"/>
  <c r="CL230"/>
  <c r="CL233"/>
  <c r="CL231"/>
  <c r="CL234"/>
  <c r="CL228"/>
  <c r="CL229"/>
  <c r="CL225"/>
  <c r="BC321" i="91"/>
  <c r="BD321" s="1"/>
  <c r="BC319"/>
  <c r="BD319" s="1"/>
  <c r="BC323"/>
  <c r="BD323" s="1"/>
  <c r="BC318"/>
  <c r="BD318" s="1"/>
  <c r="BC326"/>
  <c r="BC322"/>
  <c r="BD322" s="1"/>
  <c r="BC325"/>
  <c r="BD325" s="1"/>
  <c r="BC320"/>
  <c r="BD320" s="1"/>
  <c r="BC317"/>
  <c r="BC324"/>
  <c r="BD324" s="1"/>
  <c r="BT173" i="78"/>
  <c r="BS176" s="1"/>
  <c r="BT174"/>
  <c r="BS177" s="1"/>
  <c r="CG172"/>
  <c r="BX179"/>
  <c r="BX183"/>
  <c r="BX184"/>
  <c r="BX186"/>
  <c r="BX188"/>
  <c r="E200"/>
  <c r="BX185"/>
  <c r="BX187"/>
  <c r="BX180"/>
  <c r="BX181"/>
  <c r="BX182"/>
  <c r="AZ213" i="75"/>
  <c r="AX224" s="1"/>
  <c r="G242" s="1"/>
  <c r="BA225"/>
  <c r="AX225" s="1"/>
  <c r="H242" s="1"/>
  <c r="AY225" i="94"/>
  <c r="AV225" s="1"/>
  <c r="H243" s="1"/>
  <c r="AX213"/>
  <c r="AV224" s="1"/>
  <c r="G243" s="1"/>
  <c r="AM311" i="53"/>
  <c r="AM314" s="1"/>
  <c r="AM312"/>
  <c r="AM315" s="1"/>
  <c r="AQ322"/>
  <c r="AQ324"/>
  <c r="AQ323"/>
  <c r="AQ325"/>
  <c r="AQ326"/>
  <c r="AQ320"/>
  <c r="AQ319"/>
  <c r="AQ321"/>
  <c r="AY309"/>
  <c r="E334"/>
  <c r="AQ317"/>
  <c r="AQ318"/>
  <c r="BD271" i="90"/>
  <c r="BB272" s="1"/>
  <c r="G291" s="1"/>
  <c r="BC259"/>
  <c r="BB271" s="1"/>
  <c r="F291" s="1"/>
  <c r="BN230" i="77"/>
  <c r="BO230" s="1"/>
  <c r="BN231"/>
  <c r="BO231" s="1"/>
  <c r="BN234"/>
  <c r="BO234" s="1"/>
  <c r="BN229"/>
  <c r="BO229" s="1"/>
  <c r="BN227"/>
  <c r="BO227" s="1"/>
  <c r="BN228"/>
  <c r="BO228" s="1"/>
  <c r="BN226"/>
  <c r="BO226" s="1"/>
  <c r="BN232"/>
  <c r="BO232" s="1"/>
  <c r="BN225"/>
  <c r="BN233"/>
  <c r="BO233" s="1"/>
  <c r="AM267" i="53"/>
  <c r="AM269" s="1"/>
  <c r="AM268"/>
  <c r="BT180" i="40"/>
  <c r="BS183" s="1"/>
  <c r="BT179"/>
  <c r="BS182" s="1"/>
  <c r="BX186"/>
  <c r="BX185"/>
  <c r="E206"/>
  <c r="BX176"/>
  <c r="BX192"/>
  <c r="CG178"/>
  <c r="BX180"/>
  <c r="BX189"/>
  <c r="BX179"/>
  <c r="BX175"/>
  <c r="BX182"/>
  <c r="BX191"/>
  <c r="BX177"/>
  <c r="BX194"/>
  <c r="BX183"/>
  <c r="BX187"/>
  <c r="BX190"/>
  <c r="BX178"/>
  <c r="BX174"/>
  <c r="BX193"/>
  <c r="BX188"/>
  <c r="BX184"/>
  <c r="BX181"/>
  <c r="CH174" i="79"/>
  <c r="CG177" s="1"/>
  <c r="CH173"/>
  <c r="CG176" s="1"/>
  <c r="CZ229" i="86"/>
  <c r="F250"/>
  <c r="CZ226"/>
  <c r="CZ228"/>
  <c r="CZ225"/>
  <c r="CZ227"/>
  <c r="CZ232"/>
  <c r="CZ230"/>
  <c r="CZ231"/>
  <c r="CZ233"/>
  <c r="CZ234"/>
  <c r="CB181" i="74"/>
  <c r="CC181" s="1"/>
  <c r="CB185"/>
  <c r="CC185" s="1"/>
  <c r="CB188"/>
  <c r="CC188" s="1"/>
  <c r="CB187"/>
  <c r="CC187" s="1"/>
  <c r="CB179"/>
  <c r="CB182"/>
  <c r="CC182" s="1"/>
  <c r="CB184"/>
  <c r="CC184" s="1"/>
  <c r="CB180"/>
  <c r="CC180" s="1"/>
  <c r="CB183"/>
  <c r="CC183" s="1"/>
  <c r="CB186"/>
  <c r="CC186" s="1"/>
  <c r="BG227" i="75"/>
  <c r="BH227" s="1"/>
  <c r="BG225"/>
  <c r="BG228"/>
  <c r="BH228" s="1"/>
  <c r="BG226"/>
  <c r="BH226" s="1"/>
  <c r="BG229"/>
  <c r="BH229" s="1"/>
  <c r="BG232"/>
  <c r="BH232" s="1"/>
  <c r="BG234"/>
  <c r="BH234" s="1"/>
  <c r="BG233"/>
  <c r="BH233" s="1"/>
  <c r="BG231"/>
  <c r="BH231" s="1"/>
  <c r="BG230"/>
  <c r="BH230" s="1"/>
  <c r="AW319" i="56"/>
  <c r="AW318"/>
  <c r="AW325"/>
  <c r="AW321"/>
  <c r="AW324"/>
  <c r="E335"/>
  <c r="AW326"/>
  <c r="AW317"/>
  <c r="AW320"/>
  <c r="AW322"/>
  <c r="BE309"/>
  <c r="AW323"/>
  <c r="BQ181" i="76"/>
  <c r="BZ172"/>
  <c r="BQ179"/>
  <c r="BQ183"/>
  <c r="BQ184"/>
  <c r="BQ188"/>
  <c r="BQ186"/>
  <c r="BQ187"/>
  <c r="BQ180"/>
  <c r="BQ182"/>
  <c r="BQ185"/>
  <c r="AM264" i="50"/>
  <c r="AE268"/>
  <c r="AE270"/>
  <c r="AE275"/>
  <c r="AE273"/>
  <c r="AE277"/>
  <c r="AE260"/>
  <c r="AE263"/>
  <c r="AE265"/>
  <c r="AE279"/>
  <c r="AE274"/>
  <c r="AE276"/>
  <c r="E287"/>
  <c r="AE266"/>
  <c r="AE278"/>
  <c r="AE271"/>
  <c r="AE269"/>
  <c r="AE272"/>
  <c r="AE264"/>
  <c r="AE267"/>
  <c r="AE262"/>
  <c r="AE261"/>
  <c r="BA225" i="83"/>
  <c r="AX225" s="1"/>
  <c r="H242" s="1"/>
  <c r="AZ213"/>
  <c r="AX224" s="1"/>
  <c r="G242" s="1"/>
  <c r="BG234"/>
  <c r="BH234" s="1"/>
  <c r="BG233"/>
  <c r="BH233" s="1"/>
  <c r="BG227"/>
  <c r="BH227" s="1"/>
  <c r="BG225"/>
  <c r="BG230"/>
  <c r="BH230" s="1"/>
  <c r="BG232"/>
  <c r="BH232" s="1"/>
  <c r="BG228"/>
  <c r="BH228" s="1"/>
  <c r="BG226"/>
  <c r="BH226" s="1"/>
  <c r="BG231"/>
  <c r="BH231" s="1"/>
  <c r="BG229"/>
  <c r="BH229" s="1"/>
  <c r="CP234" i="79"/>
  <c r="CQ234" s="1"/>
  <c r="CP233"/>
  <c r="CQ233" s="1"/>
  <c r="CP232"/>
  <c r="CQ232" s="1"/>
  <c r="CP231"/>
  <c r="A148" i="57"/>
  <c r="A103"/>
  <c r="BC219" i="92"/>
  <c r="BE228" s="1"/>
  <c r="BF228" s="1"/>
  <c r="G319" i="50"/>
  <c r="H49" s="1"/>
  <c r="AA219" i="92"/>
  <c r="AP312" i="90"/>
  <c r="AP315" s="1"/>
  <c r="T219" i="92"/>
  <c r="AD311" i="90"/>
  <c r="AD314" s="1"/>
  <c r="AW280" i="91"/>
  <c r="AW274"/>
  <c r="AX274" s="1"/>
  <c r="AW275"/>
  <c r="AX275" s="1"/>
  <c r="AB259" i="74"/>
  <c r="AA271" s="1"/>
  <c r="F285" s="1"/>
  <c r="AC271"/>
  <c r="AA272" s="1"/>
  <c r="G285" s="1"/>
  <c r="AQ317" i="86"/>
  <c r="AQ323"/>
  <c r="AQ320"/>
  <c r="AY309"/>
  <c r="AQ318"/>
  <c r="AQ325"/>
  <c r="AQ319"/>
  <c r="AQ322"/>
  <c r="AQ321"/>
  <c r="E334"/>
  <c r="AQ324"/>
  <c r="AQ326"/>
  <c r="AH277" i="78"/>
  <c r="AI277" s="1"/>
  <c r="AH278"/>
  <c r="AI278" s="1"/>
  <c r="AH271"/>
  <c r="AH275"/>
  <c r="AI275" s="1"/>
  <c r="AH279"/>
  <c r="AI279" s="1"/>
  <c r="AH274"/>
  <c r="AI274" s="1"/>
  <c r="AH276"/>
  <c r="AI276" s="1"/>
  <c r="AH273"/>
  <c r="AI273" s="1"/>
  <c r="AH280"/>
  <c r="AI280" s="1"/>
  <c r="AH272"/>
  <c r="AI272" s="1"/>
  <c r="AM311" i="77"/>
  <c r="AM314" s="1"/>
  <c r="AM312"/>
  <c r="AM315" s="1"/>
  <c r="AB259" i="79"/>
  <c r="AA271" s="1"/>
  <c r="F285" s="1"/>
  <c r="AC277"/>
  <c r="AA272" s="1"/>
  <c r="G285" s="1"/>
  <c r="AB259" i="78"/>
  <c r="AA271" s="1"/>
  <c r="F285" s="1"/>
  <c r="AC271"/>
  <c r="AA272" s="1"/>
  <c r="G285" s="1"/>
  <c r="AH323" i="79"/>
  <c r="AH325"/>
  <c r="AI325" s="1"/>
  <c r="AH326"/>
  <c r="AI326" s="1"/>
  <c r="AH324"/>
  <c r="AI324" s="1"/>
  <c r="AM312" i="86"/>
  <c r="AM315" s="1"/>
  <c r="AM311"/>
  <c r="AM314" s="1"/>
  <c r="AH276" i="80"/>
  <c r="AI276" s="1"/>
  <c r="AH280"/>
  <c r="AI280" s="1"/>
  <c r="AH273"/>
  <c r="AI273" s="1"/>
  <c r="AH274"/>
  <c r="AI274" s="1"/>
  <c r="AH275"/>
  <c r="AI275" s="1"/>
  <c r="AH277"/>
  <c r="AI277" s="1"/>
  <c r="AH272"/>
  <c r="AI272" s="1"/>
  <c r="AH278"/>
  <c r="AI278" s="1"/>
  <c r="AH271"/>
  <c r="AH279"/>
  <c r="AI279" s="1"/>
  <c r="AQ275" i="77"/>
  <c r="E288"/>
  <c r="AQ278"/>
  <c r="AQ271"/>
  <c r="AQ272"/>
  <c r="AQ274"/>
  <c r="AY263"/>
  <c r="AQ279"/>
  <c r="AQ276"/>
  <c r="AQ277"/>
  <c r="AQ280"/>
  <c r="AQ273"/>
  <c r="AM267"/>
  <c r="AM269" s="1"/>
  <c r="AM268"/>
  <c r="AH273" i="75"/>
  <c r="AI273" s="1"/>
  <c r="AH275"/>
  <c r="AI275" s="1"/>
  <c r="AH272"/>
  <c r="AI272" s="1"/>
  <c r="AH280"/>
  <c r="AI280" s="1"/>
  <c r="AH279"/>
  <c r="AI279" s="1"/>
  <c r="AH278"/>
  <c r="AI278" s="1"/>
  <c r="AH277"/>
  <c r="AI277" s="1"/>
  <c r="AH274"/>
  <c r="AI274" s="1"/>
  <c r="AH271"/>
  <c r="AH276"/>
  <c r="AI276" s="1"/>
  <c r="AH318"/>
  <c r="AI318" s="1"/>
  <c r="AH317"/>
  <c r="AH321"/>
  <c r="AI321" s="1"/>
  <c r="AH322"/>
  <c r="AI322" s="1"/>
  <c r="AH319"/>
  <c r="AI319" s="1"/>
  <c r="AH325"/>
  <c r="AI325" s="1"/>
  <c r="AH323"/>
  <c r="AI323" s="1"/>
  <c r="AH324"/>
  <c r="AI324" s="1"/>
  <c r="AH320"/>
  <c r="AI320" s="1"/>
  <c r="AH326"/>
  <c r="AI326" s="1"/>
  <c r="AQ277" i="80"/>
  <c r="AQ279"/>
  <c r="AY263"/>
  <c r="AQ280"/>
  <c r="AQ276"/>
  <c r="AQ275"/>
  <c r="AQ278"/>
  <c r="E288"/>
  <c r="AQ274"/>
  <c r="AQ272"/>
  <c r="AQ273"/>
  <c r="AQ271"/>
  <c r="AM312" i="74"/>
  <c r="AM315" s="1"/>
  <c r="AM311"/>
  <c r="AM314" s="1"/>
  <c r="AH326" i="80"/>
  <c r="AI326" s="1"/>
  <c r="AH317"/>
  <c r="AH318"/>
  <c r="AI318" s="1"/>
  <c r="AH319"/>
  <c r="AI319" s="1"/>
  <c r="AH325"/>
  <c r="AI325" s="1"/>
  <c r="AH321"/>
  <c r="AI321" s="1"/>
  <c r="AH322"/>
  <c r="AI322" s="1"/>
  <c r="AH323"/>
  <c r="AI323" s="1"/>
  <c r="AH324"/>
  <c r="AI324" s="1"/>
  <c r="AH320"/>
  <c r="AI320" s="1"/>
  <c r="AM268" i="79"/>
  <c r="AM267"/>
  <c r="AM269" s="1"/>
  <c r="AB305" i="82"/>
  <c r="AA317" s="1"/>
  <c r="F331" s="1"/>
  <c r="AC317"/>
  <c r="AA318" s="1"/>
  <c r="G331" s="1"/>
  <c r="AH321"/>
  <c r="AI321" s="1"/>
  <c r="AH325"/>
  <c r="AI325" s="1"/>
  <c r="AH320"/>
  <c r="AI320" s="1"/>
  <c r="AH322"/>
  <c r="AI322" s="1"/>
  <c r="AH318"/>
  <c r="AI318" s="1"/>
  <c r="AH323"/>
  <c r="AI323" s="1"/>
  <c r="AH317"/>
  <c r="AH326"/>
  <c r="AI326" s="1"/>
  <c r="AH319"/>
  <c r="AI319" s="1"/>
  <c r="AH324"/>
  <c r="AI324" s="1"/>
  <c r="AY263" i="74"/>
  <c r="AQ277"/>
  <c r="AQ280"/>
  <c r="AQ279"/>
  <c r="AQ273"/>
  <c r="AQ272"/>
  <c r="AQ278"/>
  <c r="AQ276"/>
  <c r="AQ271"/>
  <c r="E288"/>
  <c r="AQ274"/>
  <c r="AQ275"/>
  <c r="AQ279" i="86"/>
  <c r="AQ277"/>
  <c r="E288"/>
  <c r="AQ274"/>
  <c r="AY263"/>
  <c r="AQ280"/>
  <c r="AQ278"/>
  <c r="AQ275"/>
  <c r="AQ271"/>
  <c r="AQ276"/>
  <c r="AQ272"/>
  <c r="AQ273"/>
  <c r="AH319" i="77"/>
  <c r="AI319" s="1"/>
  <c r="AH322"/>
  <c r="AI322" s="1"/>
  <c r="AH317"/>
  <c r="AH326"/>
  <c r="AI326" s="1"/>
  <c r="AH320"/>
  <c r="AI320" s="1"/>
  <c r="AH318"/>
  <c r="AI318" s="1"/>
  <c r="AH323"/>
  <c r="AI323" s="1"/>
  <c r="AH324"/>
  <c r="AI324" s="1"/>
  <c r="AH321"/>
  <c r="AI321" s="1"/>
  <c r="AH325"/>
  <c r="AI325" s="1"/>
  <c r="AC271" i="82"/>
  <c r="AA272" s="1"/>
  <c r="G285" s="1"/>
  <c r="AB259"/>
  <c r="AA271" s="1"/>
  <c r="F285" s="1"/>
  <c r="AQ274" i="78"/>
  <c r="AQ278"/>
  <c r="AQ272"/>
  <c r="AQ275"/>
  <c r="AQ277"/>
  <c r="AQ279"/>
  <c r="AQ273"/>
  <c r="AQ276"/>
  <c r="AY263"/>
  <c r="AQ271"/>
  <c r="AQ280"/>
  <c r="E288"/>
  <c r="AM267" i="75"/>
  <c r="AM269" s="1"/>
  <c r="AM268"/>
  <c r="AB305" i="79"/>
  <c r="AA317" s="1"/>
  <c r="F331" s="1"/>
  <c r="AC323"/>
  <c r="AA318" s="1"/>
  <c r="G331" s="1"/>
  <c r="AH278"/>
  <c r="AI278" s="1"/>
  <c r="AH277"/>
  <c r="AH280"/>
  <c r="AI280" s="1"/>
  <c r="AH279"/>
  <c r="AI279" s="1"/>
  <c r="AQ278"/>
  <c r="AQ277"/>
  <c r="E288"/>
  <c r="AQ279"/>
  <c r="AY263"/>
  <c r="AQ280"/>
  <c r="AM267" i="86"/>
  <c r="AM269" s="1"/>
  <c r="AM268"/>
  <c r="AC271" i="77"/>
  <c r="AA272" s="1"/>
  <c r="G285" s="1"/>
  <c r="AB259"/>
  <c r="AA271" s="1"/>
  <c r="F285" s="1"/>
  <c r="AQ271" i="75"/>
  <c r="AQ279"/>
  <c r="AQ275"/>
  <c r="AQ280"/>
  <c r="E288"/>
  <c r="AQ272"/>
  <c r="AQ277"/>
  <c r="AQ276"/>
  <c r="AY263"/>
  <c r="AQ278"/>
  <c r="AQ273"/>
  <c r="AQ274"/>
  <c r="AB259" i="80"/>
  <c r="AA271" s="1"/>
  <c r="F285" s="1"/>
  <c r="AC271"/>
  <c r="AA272" s="1"/>
  <c r="G285" s="1"/>
  <c r="AQ326" i="82"/>
  <c r="E334"/>
  <c r="AY309"/>
  <c r="AQ323"/>
  <c r="AQ317"/>
  <c r="AQ325"/>
  <c r="AQ318"/>
  <c r="AQ321"/>
  <c r="AQ324"/>
  <c r="AQ322"/>
  <c r="AQ319"/>
  <c r="AQ320"/>
  <c r="AM267" i="80"/>
  <c r="AM269" s="1"/>
  <c r="AM268"/>
  <c r="AH273" i="77"/>
  <c r="AI273" s="1"/>
  <c r="AH271"/>
  <c r="AH274"/>
  <c r="AI274" s="1"/>
  <c r="AH280"/>
  <c r="AI280" s="1"/>
  <c r="AH279"/>
  <c r="AI279" s="1"/>
  <c r="AH272"/>
  <c r="AI272" s="1"/>
  <c r="AH276"/>
  <c r="AI276" s="1"/>
  <c r="AH277"/>
  <c r="AI277" s="1"/>
  <c r="AH275"/>
  <c r="AI275" s="1"/>
  <c r="AH278"/>
  <c r="AI278" s="1"/>
  <c r="AB305" i="75"/>
  <c r="AA317" s="1"/>
  <c r="F331" s="1"/>
  <c r="AC317"/>
  <c r="AA318" s="1"/>
  <c r="G331" s="1"/>
  <c r="E334" i="74"/>
  <c r="AQ321"/>
  <c r="AQ322"/>
  <c r="AQ324"/>
  <c r="AQ320"/>
  <c r="AQ318"/>
  <c r="AY309"/>
  <c r="AQ325"/>
  <c r="AQ317"/>
  <c r="AQ323"/>
  <c r="AQ326"/>
  <c r="AQ319"/>
  <c r="AQ323" i="79"/>
  <c r="AQ324"/>
  <c r="E334"/>
  <c r="AQ326"/>
  <c r="AQ325"/>
  <c r="AY309"/>
  <c r="AQ273" i="82"/>
  <c r="AY263"/>
  <c r="AQ275"/>
  <c r="AQ279"/>
  <c r="AQ271"/>
  <c r="AQ278"/>
  <c r="AQ274"/>
  <c r="AQ277"/>
  <c r="AQ280"/>
  <c r="E288"/>
  <c r="AQ272"/>
  <c r="AQ276"/>
  <c r="AM311" i="75"/>
  <c r="AM314" s="1"/>
  <c r="AM312"/>
  <c r="AM315" s="1"/>
  <c r="AQ326"/>
  <c r="E334"/>
  <c r="AQ324"/>
  <c r="AQ321"/>
  <c r="AQ325"/>
  <c r="AY309"/>
  <c r="AQ322"/>
  <c r="AQ317"/>
  <c r="AQ323"/>
  <c r="AQ319"/>
  <c r="AQ320"/>
  <c r="AQ318"/>
  <c r="AM268" i="74"/>
  <c r="AM267"/>
  <c r="AM269" s="1"/>
  <c r="AB305" i="77"/>
  <c r="AA317" s="1"/>
  <c r="F331" s="1"/>
  <c r="AC317"/>
  <c r="AA318" s="1"/>
  <c r="G331" s="1"/>
  <c r="AH278" i="86"/>
  <c r="AI278" s="1"/>
  <c r="AH274"/>
  <c r="AI274" s="1"/>
  <c r="AH271"/>
  <c r="AH280"/>
  <c r="AI280" s="1"/>
  <c r="AH272"/>
  <c r="AI272" s="1"/>
  <c r="AH276"/>
  <c r="AI276" s="1"/>
  <c r="AH279"/>
  <c r="AI279" s="1"/>
  <c r="AH275"/>
  <c r="AI275" s="1"/>
  <c r="AH273"/>
  <c r="AI273" s="1"/>
  <c r="AH277"/>
  <c r="AI277" s="1"/>
  <c r="AQ318" i="80"/>
  <c r="AY309"/>
  <c r="AQ320"/>
  <c r="AQ323"/>
  <c r="AQ325"/>
  <c r="AQ317"/>
  <c r="AQ322"/>
  <c r="AQ326"/>
  <c r="AQ319"/>
  <c r="E334"/>
  <c r="AQ324"/>
  <c r="AQ321"/>
  <c r="AH276" i="82"/>
  <c r="AI276" s="1"/>
  <c r="AH274"/>
  <c r="AI274" s="1"/>
  <c r="AH271"/>
  <c r="AH279"/>
  <c r="AI279" s="1"/>
  <c r="AH277"/>
  <c r="AI277" s="1"/>
  <c r="AH272"/>
  <c r="AI272" s="1"/>
  <c r="AH273"/>
  <c r="AI273" s="1"/>
  <c r="AH280"/>
  <c r="AI280" s="1"/>
  <c r="AH278"/>
  <c r="AI278" s="1"/>
  <c r="AH275"/>
  <c r="AI275" s="1"/>
  <c r="AC317" i="80"/>
  <c r="AA318" s="1"/>
  <c r="G331" s="1"/>
  <c r="AB305"/>
  <c r="AA317" s="1"/>
  <c r="F331" s="1"/>
  <c r="AH323" i="86"/>
  <c r="AI323" s="1"/>
  <c r="AH320"/>
  <c r="AI320" s="1"/>
  <c r="AH324"/>
  <c r="AI324" s="1"/>
  <c r="AH321"/>
  <c r="AI321" s="1"/>
  <c r="AH326"/>
  <c r="AI326" s="1"/>
  <c r="AH322"/>
  <c r="AI322" s="1"/>
  <c r="AH325"/>
  <c r="AI325" s="1"/>
  <c r="AH318"/>
  <c r="AI318" s="1"/>
  <c r="AH317"/>
  <c r="AH319"/>
  <c r="AI319" s="1"/>
  <c r="AH279" i="74"/>
  <c r="AI279" s="1"/>
  <c r="AH276"/>
  <c r="AI276" s="1"/>
  <c r="AH272"/>
  <c r="AI272" s="1"/>
  <c r="AH273"/>
  <c r="AI273" s="1"/>
  <c r="AH275"/>
  <c r="AI275" s="1"/>
  <c r="AH277"/>
  <c r="AI277" s="1"/>
  <c r="AH278"/>
  <c r="AI278" s="1"/>
  <c r="AH280"/>
  <c r="AI280" s="1"/>
  <c r="AH271"/>
  <c r="AH274"/>
  <c r="AI274" s="1"/>
  <c r="AM267" i="78"/>
  <c r="AM269" s="1"/>
  <c r="AM268"/>
  <c r="AC271" i="86"/>
  <c r="AA272" s="1"/>
  <c r="G285" s="1"/>
  <c r="AB259"/>
  <c r="AA271" s="1"/>
  <c r="F285" s="1"/>
  <c r="AM312" i="78"/>
  <c r="AM315" s="1"/>
  <c r="AM311"/>
  <c r="AM314" s="1"/>
  <c r="AQ322"/>
  <c r="AQ324"/>
  <c r="AQ326"/>
  <c r="AY309"/>
  <c r="AQ321"/>
  <c r="AQ325"/>
  <c r="AQ323"/>
  <c r="AQ319"/>
  <c r="AQ320"/>
  <c r="AQ317"/>
  <c r="AQ318"/>
  <c r="E334"/>
  <c r="AH324"/>
  <c r="AI324" s="1"/>
  <c r="AH319"/>
  <c r="AI319" s="1"/>
  <c r="AH323"/>
  <c r="AI323" s="1"/>
  <c r="AH325"/>
  <c r="AI325" s="1"/>
  <c r="AH318"/>
  <c r="AI318" s="1"/>
  <c r="AH320"/>
  <c r="AI320" s="1"/>
  <c r="AH321"/>
  <c r="AI321" s="1"/>
  <c r="AH326"/>
  <c r="AI326" s="1"/>
  <c r="AH322"/>
  <c r="AI322" s="1"/>
  <c r="AH317"/>
  <c r="AB305"/>
  <c r="AA317" s="1"/>
  <c r="F331" s="1"/>
  <c r="AC317"/>
  <c r="AA318" s="1"/>
  <c r="G331" s="1"/>
  <c r="AC317" i="86"/>
  <c r="AA318" s="1"/>
  <c r="G331" s="1"/>
  <c r="AB305"/>
  <c r="AA317" s="1"/>
  <c r="F331" s="1"/>
  <c r="AM311" i="82"/>
  <c r="AM314" s="1"/>
  <c r="AM312"/>
  <c r="AM315" s="1"/>
  <c r="AH321" i="74"/>
  <c r="AI321" s="1"/>
  <c r="AH318"/>
  <c r="AI318" s="1"/>
  <c r="AH322"/>
  <c r="AI322" s="1"/>
  <c r="AH320"/>
  <c r="AI320" s="1"/>
  <c r="AH326"/>
  <c r="AI326" s="1"/>
  <c r="AH325"/>
  <c r="AI325" s="1"/>
  <c r="AH319"/>
  <c r="AI319" s="1"/>
  <c r="AH323"/>
  <c r="AI323" s="1"/>
  <c r="AH317"/>
  <c r="AH324"/>
  <c r="AI324" s="1"/>
  <c r="AY309" i="77"/>
  <c r="AQ320"/>
  <c r="AQ318"/>
  <c r="AQ326"/>
  <c r="AQ319"/>
  <c r="AQ322"/>
  <c r="AQ325"/>
  <c r="AQ324"/>
  <c r="E334"/>
  <c r="AQ323"/>
  <c r="AQ317"/>
  <c r="AQ321"/>
  <c r="AB259" i="75"/>
  <c r="AA271" s="1"/>
  <c r="F285" s="1"/>
  <c r="AC271"/>
  <c r="AA272" s="1"/>
  <c r="G285" s="1"/>
  <c r="AM311" i="79"/>
  <c r="AM314" s="1"/>
  <c r="AM312"/>
  <c r="AM315" s="1"/>
  <c r="AM267" i="82"/>
  <c r="AM269" s="1"/>
  <c r="AM268"/>
  <c r="AB305" i="74"/>
  <c r="AA317" s="1"/>
  <c r="F331" s="1"/>
  <c r="AC317"/>
  <c r="AA318" s="1"/>
  <c r="G331" s="1"/>
  <c r="AM312" i="80"/>
  <c r="AM315" s="1"/>
  <c r="AM311"/>
  <c r="AM314" s="1"/>
  <c r="BO226" i="76" l="1"/>
  <c r="BL225" s="1"/>
  <c r="BN213"/>
  <c r="BL224" s="1"/>
  <c r="AJ167" i="92"/>
  <c r="AH179" s="1"/>
  <c r="F195" s="1"/>
  <c r="AK179"/>
  <c r="AH180" s="1"/>
  <c r="G195" s="1"/>
  <c r="AF226" i="76"/>
  <c r="AC225" s="1"/>
  <c r="H239" s="1"/>
  <c r="AE213"/>
  <c r="AC224" s="1"/>
  <c r="G239" s="1"/>
  <c r="BU231" i="50"/>
  <c r="BV231" s="1"/>
  <c r="BU232"/>
  <c r="BV232" s="1"/>
  <c r="BU223"/>
  <c r="BV223" s="1"/>
  <c r="BU220"/>
  <c r="BV220" s="1"/>
  <c r="BU218"/>
  <c r="BV218" s="1"/>
  <c r="BU222"/>
  <c r="BV222" s="1"/>
  <c r="BU233"/>
  <c r="BV233" s="1"/>
  <c r="BU226"/>
  <c r="BV226" s="1"/>
  <c r="BU229"/>
  <c r="BV229" s="1"/>
  <c r="BU216"/>
  <c r="BV216" s="1"/>
  <c r="BU217"/>
  <c r="BV217" s="1"/>
  <c r="BU230"/>
  <c r="BV230" s="1"/>
  <c r="BU219"/>
  <c r="BV219" s="1"/>
  <c r="BU228"/>
  <c r="BV228" s="1"/>
  <c r="BU224"/>
  <c r="BV224" s="1"/>
  <c r="BU221"/>
  <c r="BV221" s="1"/>
  <c r="BU225"/>
  <c r="BV225" s="1"/>
  <c r="BU214"/>
  <c r="BU215"/>
  <c r="BV215" s="1"/>
  <c r="BU227"/>
  <c r="BV227" s="1"/>
  <c r="H227" i="86"/>
  <c r="F51" s="1"/>
  <c r="H228"/>
  <c r="F52" s="1"/>
  <c r="CU218" i="84"/>
  <c r="CL232"/>
  <c r="CL234"/>
  <c r="CL228"/>
  <c r="CL230"/>
  <c r="CL231"/>
  <c r="CL226"/>
  <c r="CL233"/>
  <c r="CL227"/>
  <c r="F248"/>
  <c r="CL225"/>
  <c r="CL229"/>
  <c r="V167" i="92"/>
  <c r="T179" s="1"/>
  <c r="F193" s="1"/>
  <c r="W179"/>
  <c r="T180" s="1"/>
  <c r="G193" s="1"/>
  <c r="A147" i="83"/>
  <c r="A102"/>
  <c r="Y278" i="92"/>
  <c r="Z278" s="1"/>
  <c r="Y273"/>
  <c r="Z273" s="1"/>
  <c r="Y272"/>
  <c r="Z272" s="1"/>
  <c r="Y271"/>
  <c r="Y277"/>
  <c r="Z277" s="1"/>
  <c r="Y279"/>
  <c r="Z279" s="1"/>
  <c r="Y275"/>
  <c r="Z275" s="1"/>
  <c r="Y276"/>
  <c r="Z276" s="1"/>
  <c r="Y274"/>
  <c r="Z274" s="1"/>
  <c r="Y280"/>
  <c r="CB167" i="82"/>
  <c r="BZ179" s="1"/>
  <c r="F200" s="1"/>
  <c r="CC179"/>
  <c r="BZ180" s="1"/>
  <c r="G200" s="1"/>
  <c r="BU213" i="84"/>
  <c r="BS224" s="1"/>
  <c r="G245" s="1"/>
  <c r="BV225"/>
  <c r="BS225" s="1"/>
  <c r="H245" s="1"/>
  <c r="CW229" i="81"/>
  <c r="CX229" s="1"/>
  <c r="CW228"/>
  <c r="CX228" s="1"/>
  <c r="CW226"/>
  <c r="CX226" s="1"/>
  <c r="CW230"/>
  <c r="CX230" s="1"/>
  <c r="CW225"/>
  <c r="CW233"/>
  <c r="CX233" s="1"/>
  <c r="CW227"/>
  <c r="CX227" s="1"/>
  <c r="CW231"/>
  <c r="CX231" s="1"/>
  <c r="CW232"/>
  <c r="CX232" s="1"/>
  <c r="CW234"/>
  <c r="CX234" s="1"/>
  <c r="A181" i="50"/>
  <c r="A227"/>
  <c r="A273" s="1"/>
  <c r="A319" s="1"/>
  <c r="A188" i="76"/>
  <c r="A234"/>
  <c r="A280" s="1"/>
  <c r="A326" s="1"/>
  <c r="BM317" i="83"/>
  <c r="BK318" s="1"/>
  <c r="G337" s="1"/>
  <c r="BL305"/>
  <c r="BK317" s="1"/>
  <c r="F337" s="1"/>
  <c r="A108" i="81"/>
  <c r="A153"/>
  <c r="CI167" i="85"/>
  <c r="CG179" s="1"/>
  <c r="F201" s="1"/>
  <c r="CJ179"/>
  <c r="CG180" s="1"/>
  <c r="G201" s="1"/>
  <c r="CO173" i="82"/>
  <c r="CN176" s="1"/>
  <c r="CO174"/>
  <c r="CN177" s="1"/>
  <c r="CX230" i="54"/>
  <c r="CU225" s="1"/>
  <c r="H249" s="1"/>
  <c r="CW213"/>
  <c r="CU224" s="1"/>
  <c r="G249" s="1"/>
  <c r="CZ181" i="85"/>
  <c r="CZ183"/>
  <c r="CZ186"/>
  <c r="CZ180"/>
  <c r="CZ179"/>
  <c r="CZ182"/>
  <c r="CZ187"/>
  <c r="E204"/>
  <c r="CZ185"/>
  <c r="CZ184"/>
  <c r="CZ188"/>
  <c r="BT174" i="80"/>
  <c r="BS177" s="1"/>
  <c r="BT173"/>
  <c r="BS176" s="1"/>
  <c r="A188" i="86"/>
  <c r="A234"/>
  <c r="A280" s="1"/>
  <c r="A326" s="1"/>
  <c r="CW232" i="85"/>
  <c r="CX232" s="1"/>
  <c r="CW229"/>
  <c r="CX229" s="1"/>
  <c r="CW225"/>
  <c r="CW233"/>
  <c r="CX233" s="1"/>
  <c r="CW234"/>
  <c r="CX234" s="1"/>
  <c r="CW230"/>
  <c r="CX230" s="1"/>
  <c r="CW227"/>
  <c r="CX227" s="1"/>
  <c r="CW231"/>
  <c r="CX231" s="1"/>
  <c r="CW228"/>
  <c r="CX228" s="1"/>
  <c r="CW226"/>
  <c r="CX226" s="1"/>
  <c r="DB219"/>
  <c r="DB220"/>
  <c r="DB221" s="1"/>
  <c r="A103"/>
  <c r="A148"/>
  <c r="AD179" i="92"/>
  <c r="AA180" s="1"/>
  <c r="G194" s="1"/>
  <c r="AC167"/>
  <c r="AA179" s="1"/>
  <c r="F194" s="1"/>
  <c r="BN182" i="80"/>
  <c r="BO182" s="1"/>
  <c r="BN186"/>
  <c r="BO186" s="1"/>
  <c r="BN179"/>
  <c r="BN187"/>
  <c r="BO187" s="1"/>
  <c r="BN181"/>
  <c r="BO181" s="1"/>
  <c r="BN180"/>
  <c r="BO180" s="1"/>
  <c r="BN185"/>
  <c r="BO185" s="1"/>
  <c r="BN184"/>
  <c r="BO184" s="1"/>
  <c r="BN183"/>
  <c r="BO183" s="1"/>
  <c r="BN188"/>
  <c r="BO188" s="1"/>
  <c r="AD312" i="92"/>
  <c r="AD315" s="1"/>
  <c r="AD311"/>
  <c r="AD314" s="1"/>
  <c r="CW185" i="50"/>
  <c r="CX185" s="1"/>
  <c r="BS220" i="80"/>
  <c r="BS221" s="1"/>
  <c r="AQ219"/>
  <c r="BS219"/>
  <c r="G220"/>
  <c r="G221" s="1"/>
  <c r="K228" i="76"/>
  <c r="F18"/>
  <c r="I18" s="1"/>
  <c r="J228"/>
  <c r="J229"/>
  <c r="F19"/>
  <c r="I19" s="1"/>
  <c r="K229"/>
  <c r="F20"/>
  <c r="I20" s="1"/>
  <c r="J230"/>
  <c r="K230"/>
  <c r="K233"/>
  <c r="J233"/>
  <c r="F23"/>
  <c r="I23" s="1"/>
  <c r="CC182" i="91"/>
  <c r="CC179"/>
  <c r="CC181"/>
  <c r="CC186"/>
  <c r="CL172"/>
  <c r="CC185"/>
  <c r="E202"/>
  <c r="CC183"/>
  <c r="CC184"/>
  <c r="CC187"/>
  <c r="CC180"/>
  <c r="CQ168" i="50"/>
  <c r="CN181" s="1"/>
  <c r="G203" s="1"/>
  <c r="CP167"/>
  <c r="CN180" s="1"/>
  <c r="F203" s="1"/>
  <c r="A104" i="80"/>
  <c r="A149"/>
  <c r="X213" i="76"/>
  <c r="V224" s="1"/>
  <c r="G238" s="1"/>
  <c r="Y226"/>
  <c r="V225" s="1"/>
  <c r="H238" s="1"/>
  <c r="BZ220" i="50"/>
  <c r="BZ221"/>
  <c r="BZ222" s="1"/>
  <c r="A194" i="54"/>
  <c r="A240"/>
  <c r="A286" s="1"/>
  <c r="A332" s="1"/>
  <c r="I114" i="76"/>
  <c r="C42" s="1"/>
  <c r="B114"/>
  <c r="C115"/>
  <c r="A109" i="56"/>
  <c r="A154"/>
  <c r="A192" i="83"/>
  <c r="A238"/>
  <c r="A284" s="1"/>
  <c r="A330" s="1"/>
  <c r="DD213" i="78"/>
  <c r="DB224" s="1"/>
  <c r="G250" s="1"/>
  <c r="DE225"/>
  <c r="DB225" s="1"/>
  <c r="H250" s="1"/>
  <c r="AM226" i="76"/>
  <c r="AJ225" s="1"/>
  <c r="H240" s="1"/>
  <c r="AL213"/>
  <c r="AJ224" s="1"/>
  <c r="G240" s="1"/>
  <c r="BA226"/>
  <c r="AX225" s="1"/>
  <c r="H242" s="1"/>
  <c r="AZ213"/>
  <c r="AX224" s="1"/>
  <c r="G242" s="1"/>
  <c r="A136" i="50"/>
  <c r="A91"/>
  <c r="H226" i="78"/>
  <c r="F50" s="1"/>
  <c r="H225"/>
  <c r="F49" s="1"/>
  <c r="CS181" i="82"/>
  <c r="CS185"/>
  <c r="CS188"/>
  <c r="CS182"/>
  <c r="CS186"/>
  <c r="CS187"/>
  <c r="CS183"/>
  <c r="CS184"/>
  <c r="DB172"/>
  <c r="E203"/>
  <c r="CS180"/>
  <c r="CS179"/>
  <c r="CI181"/>
  <c r="CJ181" s="1"/>
  <c r="CI187"/>
  <c r="CJ187" s="1"/>
  <c r="CI183"/>
  <c r="CJ183" s="1"/>
  <c r="CI182"/>
  <c r="CJ182" s="1"/>
  <c r="CI186"/>
  <c r="CJ186" s="1"/>
  <c r="CI180"/>
  <c r="CJ180" s="1"/>
  <c r="CI179"/>
  <c r="CI184"/>
  <c r="CJ184" s="1"/>
  <c r="CI185"/>
  <c r="CJ185" s="1"/>
  <c r="CI188"/>
  <c r="CJ188" s="1"/>
  <c r="CV173" i="85"/>
  <c r="CU176" s="1"/>
  <c r="CV174"/>
  <c r="CU177" s="1"/>
  <c r="A98" i="86"/>
  <c r="A143"/>
  <c r="CP213" i="81"/>
  <c r="CN224" s="1"/>
  <c r="G248" s="1"/>
  <c r="CQ225"/>
  <c r="CN225" s="1"/>
  <c r="H248" s="1"/>
  <c r="AK277" i="92"/>
  <c r="AL277" s="1"/>
  <c r="AK278"/>
  <c r="AL278" s="1"/>
  <c r="AK280"/>
  <c r="AK274"/>
  <c r="AL274" s="1"/>
  <c r="AK279"/>
  <c r="AL279" s="1"/>
  <c r="AK271"/>
  <c r="AK276"/>
  <c r="AL276" s="1"/>
  <c r="AK273"/>
  <c r="AL273" s="1"/>
  <c r="AK275"/>
  <c r="AL275" s="1"/>
  <c r="AK272"/>
  <c r="AL272" s="1"/>
  <c r="BA271" i="85"/>
  <c r="AY272" s="1"/>
  <c r="G289" s="1"/>
  <c r="AZ259"/>
  <c r="AY271" s="1"/>
  <c r="F289" s="1"/>
  <c r="A188" i="78"/>
  <c r="A234"/>
  <c r="A280" s="1"/>
  <c r="A326" s="1"/>
  <c r="BH179" i="80"/>
  <c r="BE180" s="1"/>
  <c r="G197" s="1"/>
  <c r="BG167"/>
  <c r="BE179" s="1"/>
  <c r="F197" s="1"/>
  <c r="A148" i="84"/>
  <c r="A103"/>
  <c r="BB311" i="92"/>
  <c r="BB314" s="1"/>
  <c r="BB312"/>
  <c r="BB315" s="1"/>
  <c r="AP311"/>
  <c r="AP314" s="1"/>
  <c r="AP312"/>
  <c r="AP315" s="1"/>
  <c r="X312"/>
  <c r="X315" s="1"/>
  <c r="X311"/>
  <c r="X314" s="1"/>
  <c r="AJ219" i="80"/>
  <c r="CG219"/>
  <c r="AC220"/>
  <c r="AC221" s="1"/>
  <c r="AJ220"/>
  <c r="AJ221" s="1"/>
  <c r="BL220"/>
  <c r="BL221" s="1"/>
  <c r="F22" i="76"/>
  <c r="I22" s="1"/>
  <c r="K232"/>
  <c r="J232"/>
  <c r="K227"/>
  <c r="J227"/>
  <c r="F17"/>
  <c r="I17" s="1"/>
  <c r="A148" i="77"/>
  <c r="A103"/>
  <c r="BM317" i="81"/>
  <c r="BK318" s="1"/>
  <c r="G337" s="1"/>
  <c r="BL305"/>
  <c r="BK317" s="1"/>
  <c r="F337" s="1"/>
  <c r="A194" i="80"/>
  <c r="A240"/>
  <c r="A286" s="1"/>
  <c r="A332" s="1"/>
  <c r="AQ272" i="92"/>
  <c r="AR272" s="1"/>
  <c r="AQ273"/>
  <c r="AR273" s="1"/>
  <c r="AQ274"/>
  <c r="AR274" s="1"/>
  <c r="AQ277"/>
  <c r="AR277" s="1"/>
  <c r="AQ276"/>
  <c r="AR276" s="1"/>
  <c r="AQ271"/>
  <c r="AQ278"/>
  <c r="AR278" s="1"/>
  <c r="AQ275"/>
  <c r="AR275" s="1"/>
  <c r="AQ279"/>
  <c r="AR279" s="1"/>
  <c r="AQ280"/>
  <c r="H226" i="83"/>
  <c r="F50" s="1"/>
  <c r="H225"/>
  <c r="F49" s="1"/>
  <c r="BO184" i="57"/>
  <c r="BL180" s="1"/>
  <c r="G198" s="1"/>
  <c r="BN167"/>
  <c r="BL179" s="1"/>
  <c r="F198" s="1"/>
  <c r="A153" i="74"/>
  <c r="A108"/>
  <c r="A145" i="94"/>
  <c r="A100"/>
  <c r="DD234" i="54"/>
  <c r="DE234" s="1"/>
  <c r="DD231"/>
  <c r="DE231" s="1"/>
  <c r="DD232"/>
  <c r="DE232" s="1"/>
  <c r="DD233"/>
  <c r="DE233" s="1"/>
  <c r="DD230"/>
  <c r="F248" i="50"/>
  <c r="CE214"/>
  <c r="CE227"/>
  <c r="CN219"/>
  <c r="CE221"/>
  <c r="CE233"/>
  <c r="CE216"/>
  <c r="CE222"/>
  <c r="CE219"/>
  <c r="CE231"/>
  <c r="CE218"/>
  <c r="CE220"/>
  <c r="CE217"/>
  <c r="CE230"/>
  <c r="CE228"/>
  <c r="CE224"/>
  <c r="CE215"/>
  <c r="CE225"/>
  <c r="CE226"/>
  <c r="CE223"/>
  <c r="CE229"/>
  <c r="CE232"/>
  <c r="A149" i="54"/>
  <c r="A104"/>
  <c r="BO214" i="50"/>
  <c r="BL226" s="1"/>
  <c r="H245" s="1"/>
  <c r="BN213"/>
  <c r="BL225" s="1"/>
  <c r="G245" s="1"/>
  <c r="A245" i="56"/>
  <c r="A291" s="1"/>
  <c r="A337" s="1"/>
  <c r="A199"/>
  <c r="BK267" i="85"/>
  <c r="BK269" s="1"/>
  <c r="BK268"/>
  <c r="AW276" i="92"/>
  <c r="AX276" s="1"/>
  <c r="AW272"/>
  <c r="AX272" s="1"/>
  <c r="AW274"/>
  <c r="AX274" s="1"/>
  <c r="AW280"/>
  <c r="AW275"/>
  <c r="AX275" s="1"/>
  <c r="AW273"/>
  <c r="AX273" s="1"/>
  <c r="AW278"/>
  <c r="AX278" s="1"/>
  <c r="AW279"/>
  <c r="AX279" s="1"/>
  <c r="AW271"/>
  <c r="AW277"/>
  <c r="AX277" s="1"/>
  <c r="AY179"/>
  <c r="AV180" s="1"/>
  <c r="G197" s="1"/>
  <c r="AX167"/>
  <c r="AV179" s="1"/>
  <c r="F197" s="1"/>
  <c r="CC227"/>
  <c r="F248"/>
  <c r="CC230"/>
  <c r="CC233"/>
  <c r="CL218"/>
  <c r="CC226"/>
  <c r="CC229"/>
  <c r="CC225"/>
  <c r="CC232"/>
  <c r="CC228"/>
  <c r="CC231"/>
  <c r="BU184" i="57"/>
  <c r="BU188"/>
  <c r="BV188" s="1"/>
  <c r="BU187"/>
  <c r="BV187" s="1"/>
  <c r="BU186"/>
  <c r="BV186" s="1"/>
  <c r="BU185"/>
  <c r="BV185" s="1"/>
  <c r="BV233" i="91"/>
  <c r="BV229"/>
  <c r="BV230"/>
  <c r="F247"/>
  <c r="BV228"/>
  <c r="BV225"/>
  <c r="CE218"/>
  <c r="BV232"/>
  <c r="BV226"/>
  <c r="BV227"/>
  <c r="BV231"/>
  <c r="H228" i="78"/>
  <c r="F52" s="1"/>
  <c r="H227"/>
  <c r="F51" s="1"/>
  <c r="BF305" i="85"/>
  <c r="BE317" s="1"/>
  <c r="F336" s="1"/>
  <c r="BG317"/>
  <c r="BE318" s="1"/>
  <c r="G336" s="1"/>
  <c r="BX180" i="80"/>
  <c r="BX181"/>
  <c r="BX188"/>
  <c r="BX184"/>
  <c r="E200"/>
  <c r="BX187"/>
  <c r="BX186"/>
  <c r="BX183"/>
  <c r="BX179"/>
  <c r="BX185"/>
  <c r="BX182"/>
  <c r="CG172"/>
  <c r="A143" i="79"/>
  <c r="A98"/>
  <c r="BS187" i="91"/>
  <c r="BT187" s="1"/>
  <c r="BS182"/>
  <c r="BT182" s="1"/>
  <c r="BS186"/>
  <c r="BT186" s="1"/>
  <c r="BS181"/>
  <c r="BT181" s="1"/>
  <c r="BS183"/>
  <c r="BT183" s="1"/>
  <c r="BS188"/>
  <c r="BS184"/>
  <c r="BT184" s="1"/>
  <c r="BS180"/>
  <c r="BT180" s="1"/>
  <c r="BS179"/>
  <c r="BS185"/>
  <c r="BT185" s="1"/>
  <c r="AQ167" i="92"/>
  <c r="AO179" s="1"/>
  <c r="F196" s="1"/>
  <c r="AR179"/>
  <c r="AO180" s="1"/>
  <c r="G196" s="1"/>
  <c r="A143" i="78"/>
  <c r="A98"/>
  <c r="A193" i="84"/>
  <c r="A239"/>
  <c r="A285" s="1"/>
  <c r="A331" s="1"/>
  <c r="R312" i="92"/>
  <c r="R315" s="1"/>
  <c r="R311"/>
  <c r="R314" s="1"/>
  <c r="DC174" i="50"/>
  <c r="DB177" s="1"/>
  <c r="DC175"/>
  <c r="DB178" s="1"/>
  <c r="CG220" i="80"/>
  <c r="CG221" s="1"/>
  <c r="O220"/>
  <c r="O221" s="1"/>
  <c r="AX220"/>
  <c r="AX221" s="1"/>
  <c r="BE220"/>
  <c r="BE221" s="1"/>
  <c r="CW173" i="50"/>
  <c r="CX173" s="1"/>
  <c r="CW182"/>
  <c r="CX182" s="1"/>
  <c r="CW180"/>
  <c r="CX180" s="1"/>
  <c r="CW181"/>
  <c r="CX181" s="1"/>
  <c r="CW168"/>
  <c r="CW171"/>
  <c r="CX171" s="1"/>
  <c r="CW175"/>
  <c r="CX175" s="1"/>
  <c r="CW187"/>
  <c r="CX187" s="1"/>
  <c r="CW169"/>
  <c r="CX169" s="1"/>
  <c r="CW179"/>
  <c r="CX179" s="1"/>
  <c r="CW174"/>
  <c r="CX174" s="1"/>
  <c r="CW177"/>
  <c r="CX177" s="1"/>
  <c r="CW176"/>
  <c r="CX176" s="1"/>
  <c r="CW186"/>
  <c r="CX186" s="1"/>
  <c r="CW172"/>
  <c r="CX172" s="1"/>
  <c r="CW178"/>
  <c r="CX178" s="1"/>
  <c r="CW170"/>
  <c r="CX170" s="1"/>
  <c r="CW184"/>
  <c r="CX184" s="1"/>
  <c r="CW183"/>
  <c r="CX183" s="1"/>
  <c r="AC219" i="80"/>
  <c r="BL219"/>
  <c r="G219"/>
  <c r="CN220"/>
  <c r="CN221" s="1"/>
  <c r="BZ219"/>
  <c r="CN219"/>
  <c r="AX219"/>
  <c r="BZ220"/>
  <c r="BZ221" s="1"/>
  <c r="Q213" i="76"/>
  <c r="O224" s="1"/>
  <c r="G237" s="1"/>
  <c r="R226"/>
  <c r="O225" s="1"/>
  <c r="H237" s="1"/>
  <c r="J231"/>
  <c r="F21"/>
  <c r="I21" s="1"/>
  <c r="K231"/>
  <c r="I213"/>
  <c r="H224" s="1"/>
  <c r="F48" s="1"/>
  <c r="F16"/>
  <c r="I16" s="1"/>
  <c r="J226"/>
  <c r="K226"/>
  <c r="J234"/>
  <c r="K234"/>
  <c r="F24"/>
  <c r="I24" s="1"/>
  <c r="A193" i="77"/>
  <c r="A239"/>
  <c r="A285" s="1"/>
  <c r="A331" s="1"/>
  <c r="BY173" i="91"/>
  <c r="BX176" s="1"/>
  <c r="BY174"/>
  <c r="BX177" s="1"/>
  <c r="H227" i="83"/>
  <c r="F51" s="1"/>
  <c r="H228"/>
  <c r="F52" s="1"/>
  <c r="A198" i="74"/>
  <c r="A244"/>
  <c r="A290" s="1"/>
  <c r="A336" s="1"/>
  <c r="A190" i="94"/>
  <c r="A236"/>
  <c r="A282" s="1"/>
  <c r="A328" s="1"/>
  <c r="H225" i="86"/>
  <c r="F49" s="1"/>
  <c r="H226"/>
  <c r="F50" s="1"/>
  <c r="CG219" i="84"/>
  <c r="CG220"/>
  <c r="CG221" s="1"/>
  <c r="CP181" i="85"/>
  <c r="CQ181" s="1"/>
  <c r="CP182"/>
  <c r="CQ182" s="1"/>
  <c r="CP187"/>
  <c r="CQ187" s="1"/>
  <c r="CP180"/>
  <c r="CQ180" s="1"/>
  <c r="CP179"/>
  <c r="CP188"/>
  <c r="CQ188" s="1"/>
  <c r="CP186"/>
  <c r="CQ186" s="1"/>
  <c r="CP184"/>
  <c r="CQ184" s="1"/>
  <c r="CP183"/>
  <c r="CQ183" s="1"/>
  <c r="CP185"/>
  <c r="CQ185" s="1"/>
  <c r="A98" i="76"/>
  <c r="A143"/>
  <c r="A244" i="81"/>
  <c r="A290" s="1"/>
  <c r="A336" s="1"/>
  <c r="A198"/>
  <c r="CB231" i="84"/>
  <c r="CC231" s="1"/>
  <c r="CB228"/>
  <c r="CC228" s="1"/>
  <c r="CB225"/>
  <c r="CB233"/>
  <c r="CC233" s="1"/>
  <c r="CB232"/>
  <c r="CC232" s="1"/>
  <c r="CB234"/>
  <c r="CC234" s="1"/>
  <c r="CB229"/>
  <c r="CC229" s="1"/>
  <c r="CB230"/>
  <c r="CC230" s="1"/>
  <c r="CB226"/>
  <c r="CC226" s="1"/>
  <c r="CB227"/>
  <c r="CC227" s="1"/>
  <c r="BF279" i="85"/>
  <c r="BG279" s="1"/>
  <c r="BF273"/>
  <c r="BG273" s="1"/>
  <c r="BF274"/>
  <c r="BG274" s="1"/>
  <c r="BF271"/>
  <c r="BF277"/>
  <c r="BG277" s="1"/>
  <c r="BF280"/>
  <c r="BG280" s="1"/>
  <c r="BF276"/>
  <c r="BG276" s="1"/>
  <c r="BF278"/>
  <c r="BG278" s="1"/>
  <c r="BF272"/>
  <c r="BG272" s="1"/>
  <c r="BF275"/>
  <c r="BG275" s="1"/>
  <c r="S275" i="92"/>
  <c r="T275" s="1"/>
  <c r="S271"/>
  <c r="S272"/>
  <c r="T272" s="1"/>
  <c r="S277"/>
  <c r="T277" s="1"/>
  <c r="S280"/>
  <c r="S279"/>
  <c r="T279" s="1"/>
  <c r="S273"/>
  <c r="T273" s="1"/>
  <c r="S274"/>
  <c r="T274" s="1"/>
  <c r="S276"/>
  <c r="T276" s="1"/>
  <c r="S278"/>
  <c r="T278" s="1"/>
  <c r="A234" i="79"/>
  <c r="A280" s="1"/>
  <c r="A326" s="1"/>
  <c r="A188"/>
  <c r="C108" i="53"/>
  <c r="B107"/>
  <c r="I107"/>
  <c r="C35" s="1"/>
  <c r="I35" s="1"/>
  <c r="AS213" i="76"/>
  <c r="AQ224" s="1"/>
  <c r="G241" s="1"/>
  <c r="AT226"/>
  <c r="AQ225" s="1"/>
  <c r="H241" s="1"/>
  <c r="DB219" i="81"/>
  <c r="DB220"/>
  <c r="DB221" s="1"/>
  <c r="CP213" i="85"/>
  <c r="CN224" s="1"/>
  <c r="G248" s="1"/>
  <c r="CQ225"/>
  <c r="CN225" s="1"/>
  <c r="H248" s="1"/>
  <c r="A193"/>
  <c r="A239"/>
  <c r="A285" s="1"/>
  <c r="A331" s="1"/>
  <c r="BL317"/>
  <c r="BL320"/>
  <c r="BM320" s="1"/>
  <c r="BL321"/>
  <c r="BM321" s="1"/>
  <c r="BL325"/>
  <c r="BM325" s="1"/>
  <c r="BL318"/>
  <c r="BM318" s="1"/>
  <c r="BL319"/>
  <c r="BM319" s="1"/>
  <c r="BL324"/>
  <c r="BM324" s="1"/>
  <c r="BL323"/>
  <c r="BM323" s="1"/>
  <c r="BL322"/>
  <c r="BM322" s="1"/>
  <c r="BL326"/>
  <c r="BM326" s="1"/>
  <c r="AJ312" i="92"/>
  <c r="AJ315" s="1"/>
  <c r="AJ311"/>
  <c r="AJ314" s="1"/>
  <c r="AV312"/>
  <c r="AV315" s="1"/>
  <c r="AV311"/>
  <c r="AV314" s="1"/>
  <c r="AE279"/>
  <c r="AF279" s="1"/>
  <c r="AE273"/>
  <c r="AF273" s="1"/>
  <c r="AE274"/>
  <c r="AF274" s="1"/>
  <c r="AE277"/>
  <c r="AF277" s="1"/>
  <c r="AE275"/>
  <c r="AF275" s="1"/>
  <c r="AE280"/>
  <c r="AE276"/>
  <c r="AF276" s="1"/>
  <c r="AE271"/>
  <c r="AE272"/>
  <c r="AF272" s="1"/>
  <c r="AE278"/>
  <c r="AF278" s="1"/>
  <c r="AQ220" i="80"/>
  <c r="AQ221" s="1"/>
  <c r="V220"/>
  <c r="V221" s="1"/>
  <c r="O219"/>
  <c r="V219"/>
  <c r="AQ213" i="94"/>
  <c r="AO224" s="1"/>
  <c r="G242" s="1"/>
  <c r="AW319" i="91"/>
  <c r="AX319" s="1"/>
  <c r="AW322"/>
  <c r="AX322" s="1"/>
  <c r="AE322"/>
  <c r="AF322" s="1"/>
  <c r="AC213" i="94"/>
  <c r="AA224" s="1"/>
  <c r="G240" s="1"/>
  <c r="AE318" i="91"/>
  <c r="AF318" s="1"/>
  <c r="AW325"/>
  <c r="AX325" s="1"/>
  <c r="AW323"/>
  <c r="AX323" s="1"/>
  <c r="AW326"/>
  <c r="AW318"/>
  <c r="AX318" s="1"/>
  <c r="AW321"/>
  <c r="AX321" s="1"/>
  <c r="AW324"/>
  <c r="AX324" s="1"/>
  <c r="AE321"/>
  <c r="AF321" s="1"/>
  <c r="AE326"/>
  <c r="AE323"/>
  <c r="AF323" s="1"/>
  <c r="AE317"/>
  <c r="AF317" s="1"/>
  <c r="AD318" s="1"/>
  <c r="G333" s="1"/>
  <c r="AE324"/>
  <c r="AF324" s="1"/>
  <c r="AE320"/>
  <c r="AF320" s="1"/>
  <c r="AE325"/>
  <c r="AF325" s="1"/>
  <c r="AW322" i="90"/>
  <c r="AX322" s="1"/>
  <c r="AK225" i="94"/>
  <c r="AH225" s="1"/>
  <c r="H241" s="1"/>
  <c r="AW320" i="90"/>
  <c r="AX320" s="1"/>
  <c r="V213" i="94"/>
  <c r="T224" s="1"/>
  <c r="G239" s="1"/>
  <c r="AB325"/>
  <c r="AH325"/>
  <c r="AT325"/>
  <c r="C325"/>
  <c r="N325"/>
  <c r="P325"/>
  <c r="AZ325"/>
  <c r="V325"/>
  <c r="AN325"/>
  <c r="AW317" i="90"/>
  <c r="AW305" s="1"/>
  <c r="AV317" s="1"/>
  <c r="F336" s="1"/>
  <c r="AW325"/>
  <c r="AX325" s="1"/>
  <c r="AW326"/>
  <c r="AW324"/>
  <c r="AX324" s="1"/>
  <c r="AW319"/>
  <c r="AX319" s="1"/>
  <c r="AW321"/>
  <c r="AX321" s="1"/>
  <c r="AW323"/>
  <c r="AX323" s="1"/>
  <c r="AK179" i="94"/>
  <c r="AH180" s="1"/>
  <c r="G195" s="1"/>
  <c r="AJ167"/>
  <c r="AH179" s="1"/>
  <c r="F195" s="1"/>
  <c r="BC271"/>
  <c r="BC277"/>
  <c r="BD277" s="1"/>
  <c r="BC279"/>
  <c r="BD279" s="1"/>
  <c r="BC272"/>
  <c r="BD272" s="1"/>
  <c r="BC274"/>
  <c r="BD274" s="1"/>
  <c r="BC280"/>
  <c r="BC276"/>
  <c r="BD276" s="1"/>
  <c r="BC275"/>
  <c r="BD275" s="1"/>
  <c r="BC273"/>
  <c r="BD273" s="1"/>
  <c r="BC278"/>
  <c r="BD278" s="1"/>
  <c r="X311"/>
  <c r="X314" s="1"/>
  <c r="X312"/>
  <c r="X315" s="1"/>
  <c r="R312"/>
  <c r="R315" s="1"/>
  <c r="R311"/>
  <c r="R314" s="1"/>
  <c r="AC167"/>
  <c r="AA179" s="1"/>
  <c r="F194" s="1"/>
  <c r="AD179"/>
  <c r="AA180" s="1"/>
  <c r="G194" s="1"/>
  <c r="AQ167"/>
  <c r="AO179" s="1"/>
  <c r="F196" s="1"/>
  <c r="AR179"/>
  <c r="AO180" s="1"/>
  <c r="G196" s="1"/>
  <c r="AQ274"/>
  <c r="AR274" s="1"/>
  <c r="AQ275"/>
  <c r="AR275" s="1"/>
  <c r="AQ271"/>
  <c r="AQ279"/>
  <c r="AR279" s="1"/>
  <c r="AQ277"/>
  <c r="AR277" s="1"/>
  <c r="AQ272"/>
  <c r="AR272" s="1"/>
  <c r="AQ276"/>
  <c r="AR276" s="1"/>
  <c r="AQ273"/>
  <c r="AR273" s="1"/>
  <c r="AQ278"/>
  <c r="AR278" s="1"/>
  <c r="AQ280"/>
  <c r="AW277"/>
  <c r="AX277" s="1"/>
  <c r="AW271"/>
  <c r="AW276"/>
  <c r="AX276" s="1"/>
  <c r="AW278"/>
  <c r="AX278" s="1"/>
  <c r="AW275"/>
  <c r="AX275" s="1"/>
  <c r="AW272"/>
  <c r="AX272" s="1"/>
  <c r="AW273"/>
  <c r="AX273" s="1"/>
  <c r="AW274"/>
  <c r="AX274" s="1"/>
  <c r="AW279"/>
  <c r="AX279" s="1"/>
  <c r="AW280"/>
  <c r="AQ259" i="90"/>
  <c r="AP271" s="1"/>
  <c r="F289" s="1"/>
  <c r="AR271"/>
  <c r="AP272" s="1"/>
  <c r="G289" s="1"/>
  <c r="AE274" i="94"/>
  <c r="AF274" s="1"/>
  <c r="AE280"/>
  <c r="AE279"/>
  <c r="AF279" s="1"/>
  <c r="AE276"/>
  <c r="AF276" s="1"/>
  <c r="AE273"/>
  <c r="AF273" s="1"/>
  <c r="AE272"/>
  <c r="AF272" s="1"/>
  <c r="AE277"/>
  <c r="AF277" s="1"/>
  <c r="AE275"/>
  <c r="AF275" s="1"/>
  <c r="AE278"/>
  <c r="AF278" s="1"/>
  <c r="AE271"/>
  <c r="AX167"/>
  <c r="AV179" s="1"/>
  <c r="F197" s="1"/>
  <c r="AY179"/>
  <c r="AV180" s="1"/>
  <c r="G197" s="1"/>
  <c r="S259" i="90"/>
  <c r="R271" s="1"/>
  <c r="F285" s="1"/>
  <c r="T271"/>
  <c r="R272" s="1"/>
  <c r="G285" s="1"/>
  <c r="AK259"/>
  <c r="AJ271" s="1"/>
  <c r="F288" s="1"/>
  <c r="AL271"/>
  <c r="AJ272" s="1"/>
  <c r="G288" s="1"/>
  <c r="AJ312" i="94"/>
  <c r="AJ315" s="1"/>
  <c r="AJ311"/>
  <c r="AJ314" s="1"/>
  <c r="BB311"/>
  <c r="BB314" s="1"/>
  <c r="BB312"/>
  <c r="BB315" s="1"/>
  <c r="AP311"/>
  <c r="AP314" s="1"/>
  <c r="AP312"/>
  <c r="AP315" s="1"/>
  <c r="AX271" i="90"/>
  <c r="AV272" s="1"/>
  <c r="G290" s="1"/>
  <c r="AW259"/>
  <c r="AV271" s="1"/>
  <c r="F290" s="1"/>
  <c r="S275" i="94"/>
  <c r="T275" s="1"/>
  <c r="S277"/>
  <c r="T277" s="1"/>
  <c r="S271"/>
  <c r="S276"/>
  <c r="T276" s="1"/>
  <c r="S280"/>
  <c r="S279"/>
  <c r="T279" s="1"/>
  <c r="S278"/>
  <c r="T278" s="1"/>
  <c r="S274"/>
  <c r="T274" s="1"/>
  <c r="S273"/>
  <c r="T273" s="1"/>
  <c r="S272"/>
  <c r="T272" s="1"/>
  <c r="V167"/>
  <c r="T179" s="1"/>
  <c r="F193" s="1"/>
  <c r="W179"/>
  <c r="T180" s="1"/>
  <c r="G193" s="1"/>
  <c r="AV312"/>
  <c r="AV315" s="1"/>
  <c r="AV311"/>
  <c r="AV314" s="1"/>
  <c r="AD311"/>
  <c r="AD314" s="1"/>
  <c r="AD312"/>
  <c r="AD315" s="1"/>
  <c r="BF179"/>
  <c r="BC180" s="1"/>
  <c r="G198" s="1"/>
  <c r="BE167"/>
  <c r="BC179" s="1"/>
  <c r="F198" s="1"/>
  <c r="AK279"/>
  <c r="AL279" s="1"/>
  <c r="AK276"/>
  <c r="AL276" s="1"/>
  <c r="AK280"/>
  <c r="AK275"/>
  <c r="AL275" s="1"/>
  <c r="AK277"/>
  <c r="AL277" s="1"/>
  <c r="AK271"/>
  <c r="AK278"/>
  <c r="AL278" s="1"/>
  <c r="AK272"/>
  <c r="AL272" s="1"/>
  <c r="AK274"/>
  <c r="AL274" s="1"/>
  <c r="AK273"/>
  <c r="AL273" s="1"/>
  <c r="Y259" i="90"/>
  <c r="X271" s="1"/>
  <c r="F286" s="1"/>
  <c r="Z271"/>
  <c r="X272" s="1"/>
  <c r="G286" s="1"/>
  <c r="AE259"/>
  <c r="AD271" s="1"/>
  <c r="F287" s="1"/>
  <c r="AF271"/>
  <c r="AD272" s="1"/>
  <c r="G287" s="1"/>
  <c r="Y271" i="94"/>
  <c r="Y279"/>
  <c r="Z279" s="1"/>
  <c r="Y274"/>
  <c r="Z274" s="1"/>
  <c r="Y280"/>
  <c r="Y276"/>
  <c r="Z276" s="1"/>
  <c r="Y273"/>
  <c r="Z273" s="1"/>
  <c r="Y277"/>
  <c r="Z277" s="1"/>
  <c r="Y272"/>
  <c r="Z272" s="1"/>
  <c r="Y278"/>
  <c r="Z278" s="1"/>
  <c r="Y275"/>
  <c r="Z275" s="1"/>
  <c r="BE213"/>
  <c r="BC224" s="1"/>
  <c r="G244" s="1"/>
  <c r="BX220" i="90"/>
  <c r="BX221" s="1"/>
  <c r="BZ231" s="1"/>
  <c r="CA231" s="1"/>
  <c r="AX225" i="92"/>
  <c r="AY225" s="1"/>
  <c r="AV225" s="1"/>
  <c r="H243" s="1"/>
  <c r="AX226"/>
  <c r="AY226" s="1"/>
  <c r="AX234"/>
  <c r="AX227"/>
  <c r="AY227" s="1"/>
  <c r="AX230"/>
  <c r="AY230" s="1"/>
  <c r="AX232"/>
  <c r="AY232" s="1"/>
  <c r="AX233"/>
  <c r="AY233" s="1"/>
  <c r="AX229"/>
  <c r="AY229" s="1"/>
  <c r="AX228"/>
  <c r="AY228" s="1"/>
  <c r="A194" i="57"/>
  <c r="A240"/>
  <c r="A286" s="1"/>
  <c r="A332" s="1"/>
  <c r="AS264" i="50"/>
  <c r="AK262"/>
  <c r="AK278"/>
  <c r="AK276"/>
  <c r="AK271"/>
  <c r="AK268"/>
  <c r="AK267"/>
  <c r="AK273"/>
  <c r="AK272"/>
  <c r="AK263"/>
  <c r="AK266"/>
  <c r="AK264"/>
  <c r="AK270"/>
  <c r="AK277"/>
  <c r="AK265"/>
  <c r="AK269"/>
  <c r="AK275"/>
  <c r="E288"/>
  <c r="AK279"/>
  <c r="AK260"/>
  <c r="AK274"/>
  <c r="AK261"/>
  <c r="BC318" i="56"/>
  <c r="BC317"/>
  <c r="BC320"/>
  <c r="BC323"/>
  <c r="BC326"/>
  <c r="BC325"/>
  <c r="E336"/>
  <c r="BC319"/>
  <c r="BC322"/>
  <c r="BC321"/>
  <c r="BC324"/>
  <c r="BK309"/>
  <c r="BG213" i="75"/>
  <c r="BE224" s="1"/>
  <c r="G243" s="1"/>
  <c r="BH225"/>
  <c r="BE225" s="1"/>
  <c r="H243" s="1"/>
  <c r="DB219" i="86"/>
  <c r="DB220"/>
  <c r="DB221" s="1"/>
  <c r="CN178" i="40"/>
  <c r="CE175"/>
  <c r="CE189"/>
  <c r="CE185"/>
  <c r="CE186"/>
  <c r="CE176"/>
  <c r="CE180"/>
  <c r="CE192"/>
  <c r="E207"/>
  <c r="CE179"/>
  <c r="CE177"/>
  <c r="CE174"/>
  <c r="CE183"/>
  <c r="CE193"/>
  <c r="CE194"/>
  <c r="CE178"/>
  <c r="CE187"/>
  <c r="CE191"/>
  <c r="CE181"/>
  <c r="CE182"/>
  <c r="CE184"/>
  <c r="CE188"/>
  <c r="CE190"/>
  <c r="AN277" i="53"/>
  <c r="AO277" s="1"/>
  <c r="AN274"/>
  <c r="AO274" s="1"/>
  <c r="AN271"/>
  <c r="AN272"/>
  <c r="AO272" s="1"/>
  <c r="AN279"/>
  <c r="AO279" s="1"/>
  <c r="AN276"/>
  <c r="AO276" s="1"/>
  <c r="AN280"/>
  <c r="AO280" s="1"/>
  <c r="AN273"/>
  <c r="AO273" s="1"/>
  <c r="AN275"/>
  <c r="AO275" s="1"/>
  <c r="AN278"/>
  <c r="AO278" s="1"/>
  <c r="BU185" i="78"/>
  <c r="BV185" s="1"/>
  <c r="BU183"/>
  <c r="BV183" s="1"/>
  <c r="BU182"/>
  <c r="BV182" s="1"/>
  <c r="BU180"/>
  <c r="BV180" s="1"/>
  <c r="BU187"/>
  <c r="BV187" s="1"/>
  <c r="BU181"/>
  <c r="BV181" s="1"/>
  <c r="BU188"/>
  <c r="BV188" s="1"/>
  <c r="BU184"/>
  <c r="BV184" s="1"/>
  <c r="BU186"/>
  <c r="BV186" s="1"/>
  <c r="BU179"/>
  <c r="BV179" i="53"/>
  <c r="BS180" s="1"/>
  <c r="G199" s="1"/>
  <c r="BU167"/>
  <c r="BS179" s="1"/>
  <c r="F199" s="1"/>
  <c r="BM179" i="92"/>
  <c r="BJ180" s="1"/>
  <c r="G199" s="1"/>
  <c r="BL167"/>
  <c r="BJ179" s="1"/>
  <c r="F199" s="1"/>
  <c r="V230"/>
  <c r="W230" s="1"/>
  <c r="V227"/>
  <c r="W227" s="1"/>
  <c r="V233"/>
  <c r="W233" s="1"/>
  <c r="V228"/>
  <c r="W228" s="1"/>
  <c r="V234"/>
  <c r="V232"/>
  <c r="W232" s="1"/>
  <c r="V226"/>
  <c r="W226" s="1"/>
  <c r="V225"/>
  <c r="V231"/>
  <c r="W231" s="1"/>
  <c r="V229"/>
  <c r="W229" s="1"/>
  <c r="BS213" i="64"/>
  <c r="BQ224" s="1"/>
  <c r="G246" s="1"/>
  <c r="BT225"/>
  <c r="BQ225" s="1"/>
  <c r="H246" s="1"/>
  <c r="AH259" i="57"/>
  <c r="AG271" s="1"/>
  <c r="F286" s="1"/>
  <c r="AI276"/>
  <c r="AG272" s="1"/>
  <c r="G286" s="1"/>
  <c r="AC227" i="91"/>
  <c r="AD227" s="1"/>
  <c r="AC230"/>
  <c r="AD230" s="1"/>
  <c r="AC225"/>
  <c r="AC229"/>
  <c r="AD229" s="1"/>
  <c r="AC232"/>
  <c r="AD232" s="1"/>
  <c r="AC226"/>
  <c r="AD226" s="1"/>
  <c r="AC228"/>
  <c r="AD228" s="1"/>
  <c r="AC233"/>
  <c r="AD233" s="1"/>
  <c r="AC231"/>
  <c r="AD231" s="1"/>
  <c r="AC234"/>
  <c r="AQ233"/>
  <c r="AR233" s="1"/>
  <c r="AQ228"/>
  <c r="AR228" s="1"/>
  <c r="AQ232"/>
  <c r="AR232" s="1"/>
  <c r="AQ230"/>
  <c r="AR230" s="1"/>
  <c r="AQ225"/>
  <c r="AQ229"/>
  <c r="AR229" s="1"/>
  <c r="AQ231"/>
  <c r="AR231" s="1"/>
  <c r="AQ226"/>
  <c r="AR226" s="1"/>
  <c r="AQ234"/>
  <c r="AQ227"/>
  <c r="AR227" s="1"/>
  <c r="AX230"/>
  <c r="AY230" s="1"/>
  <c r="AX232"/>
  <c r="AY232" s="1"/>
  <c r="AX231"/>
  <c r="AY231" s="1"/>
  <c r="AX225"/>
  <c r="AX233"/>
  <c r="AY233" s="1"/>
  <c r="AX226"/>
  <c r="AY226" s="1"/>
  <c r="AX227"/>
  <c r="AY227" s="1"/>
  <c r="AX234"/>
  <c r="AX229"/>
  <c r="AY229" s="1"/>
  <c r="AX228"/>
  <c r="AY228" s="1"/>
  <c r="BN221" i="40"/>
  <c r="BL232" s="1"/>
  <c r="G252" s="1"/>
  <c r="BO222"/>
  <c r="BL233" s="1"/>
  <c r="H252" s="1"/>
  <c r="AW324"/>
  <c r="AW320"/>
  <c r="AW334"/>
  <c r="AW336"/>
  <c r="AW332"/>
  <c r="BE321"/>
  <c r="AW328"/>
  <c r="AW326"/>
  <c r="AW333"/>
  <c r="AW325"/>
  <c r="AW321"/>
  <c r="AW322"/>
  <c r="AW319"/>
  <c r="AW331"/>
  <c r="AW323"/>
  <c r="AW329"/>
  <c r="AW318"/>
  <c r="AW338"/>
  <c r="AW330"/>
  <c r="E347"/>
  <c r="AW335"/>
  <c r="AW327"/>
  <c r="AW337"/>
  <c r="AN280" i="54"/>
  <c r="AO280" s="1"/>
  <c r="AN279"/>
  <c r="AO279" s="1"/>
  <c r="AN276"/>
  <c r="AN277"/>
  <c r="AO277" s="1"/>
  <c r="AN278"/>
  <c r="AO278" s="1"/>
  <c r="AB279" i="50"/>
  <c r="AC279" s="1"/>
  <c r="AB271"/>
  <c r="AC271" s="1"/>
  <c r="AB272"/>
  <c r="AC272" s="1"/>
  <c r="AB260"/>
  <c r="AB276"/>
  <c r="AC276" s="1"/>
  <c r="AB265"/>
  <c r="AC265" s="1"/>
  <c r="AB275"/>
  <c r="AC275" s="1"/>
  <c r="AB262"/>
  <c r="AC262" s="1"/>
  <c r="AB267"/>
  <c r="AC267" s="1"/>
  <c r="AB269"/>
  <c r="AC269" s="1"/>
  <c r="AB264"/>
  <c r="AC264" s="1"/>
  <c r="AB261"/>
  <c r="AC261" s="1"/>
  <c r="AB277"/>
  <c r="AC277" s="1"/>
  <c r="AB263"/>
  <c r="AC263" s="1"/>
  <c r="AB273"/>
  <c r="AC273" s="1"/>
  <c r="AB266"/>
  <c r="AC266" s="1"/>
  <c r="AB270"/>
  <c r="AC270" s="1"/>
  <c r="AB268"/>
  <c r="AC268" s="1"/>
  <c r="AB278"/>
  <c r="AC278" s="1"/>
  <c r="AB274"/>
  <c r="AC274" s="1"/>
  <c r="AS313"/>
  <c r="AS316" s="1"/>
  <c r="AS312"/>
  <c r="AS315" s="1"/>
  <c r="CC179" i="75"/>
  <c r="BZ180" s="1"/>
  <c r="G200" s="1"/>
  <c r="CB167"/>
  <c r="BZ179" s="1"/>
  <c r="F200" s="1"/>
  <c r="BT179" i="94"/>
  <c r="BQ180" s="1"/>
  <c r="G200" s="1"/>
  <c r="BS167"/>
  <c r="BQ179" s="1"/>
  <c r="F200" s="1"/>
  <c r="A234" i="82"/>
  <c r="A280" s="1"/>
  <c r="A326" s="1"/>
  <c r="A188"/>
  <c r="CS184" i="75"/>
  <c r="CS186"/>
  <c r="CS181"/>
  <c r="CS182"/>
  <c r="CS179"/>
  <c r="DB172"/>
  <c r="CS180"/>
  <c r="CS187"/>
  <c r="CS185"/>
  <c r="E203"/>
  <c r="CS183"/>
  <c r="CS188"/>
  <c r="A235" i="92"/>
  <c r="A281" s="1"/>
  <c r="A327" s="1"/>
  <c r="A189"/>
  <c r="BN225" i="53"/>
  <c r="BN226"/>
  <c r="BO226" s="1"/>
  <c r="BN231"/>
  <c r="BO231" s="1"/>
  <c r="BN229"/>
  <c r="BO229" s="1"/>
  <c r="BN227"/>
  <c r="BO227" s="1"/>
  <c r="BN228"/>
  <c r="BO228" s="1"/>
  <c r="BN230"/>
  <c r="BO230" s="1"/>
  <c r="BN234"/>
  <c r="BO234" s="1"/>
  <c r="BN233"/>
  <c r="BO233" s="1"/>
  <c r="BN232"/>
  <c r="BO232" s="1"/>
  <c r="BH180" i="76"/>
  <c r="BE180" s="1"/>
  <c r="G197" s="1"/>
  <c r="BG167"/>
  <c r="BE179" s="1"/>
  <c r="F197" s="1"/>
  <c r="CW230" i="80"/>
  <c r="CX230" s="1"/>
  <c r="CW226"/>
  <c r="CX226" s="1"/>
  <c r="CW225"/>
  <c r="CW233"/>
  <c r="CX233" s="1"/>
  <c r="CW231"/>
  <c r="CX231" s="1"/>
  <c r="CW228"/>
  <c r="CX228" s="1"/>
  <c r="CW232"/>
  <c r="CX232" s="1"/>
  <c r="CW234"/>
  <c r="CX234" s="1"/>
  <c r="CW229"/>
  <c r="CX229" s="1"/>
  <c r="CW227"/>
  <c r="CX227" s="1"/>
  <c r="A191" i="91"/>
  <c r="A237"/>
  <c r="A283" s="1"/>
  <c r="A329" s="1"/>
  <c r="BT174" i="77"/>
  <c r="BS177" s="1"/>
  <c r="BT173"/>
  <c r="BS176" s="1"/>
  <c r="BX188"/>
  <c r="BX183"/>
  <c r="CG172"/>
  <c r="BX184"/>
  <c r="BX186"/>
  <c r="E200"/>
  <c r="BX182"/>
  <c r="BX187"/>
  <c r="BX185"/>
  <c r="BX179"/>
  <c r="BX180"/>
  <c r="BX181"/>
  <c r="CI181" i="75"/>
  <c r="CJ181" s="1"/>
  <c r="CI185"/>
  <c r="CJ185" s="1"/>
  <c r="CI182"/>
  <c r="CJ182" s="1"/>
  <c r="CI186"/>
  <c r="CJ186" s="1"/>
  <c r="CI187"/>
  <c r="CJ187" s="1"/>
  <c r="CI184"/>
  <c r="CJ184" s="1"/>
  <c r="CI188"/>
  <c r="CJ188" s="1"/>
  <c r="CI183"/>
  <c r="CJ183" s="1"/>
  <c r="CI180"/>
  <c r="CJ180" s="1"/>
  <c r="CI179"/>
  <c r="BL229" i="94"/>
  <c r="BM229" s="1"/>
  <c r="BL234"/>
  <c r="BL226"/>
  <c r="BM226" s="1"/>
  <c r="BL225"/>
  <c r="BL231"/>
  <c r="BM231" s="1"/>
  <c r="BL230"/>
  <c r="BM230" s="1"/>
  <c r="BL227"/>
  <c r="BM227" s="1"/>
  <c r="BL228"/>
  <c r="BM228" s="1"/>
  <c r="BL232"/>
  <c r="BM232" s="1"/>
  <c r="BL233"/>
  <c r="BM233" s="1"/>
  <c r="F246" i="57"/>
  <c r="CG218"/>
  <c r="BX230"/>
  <c r="BX233"/>
  <c r="BX234"/>
  <c r="BX232"/>
  <c r="BX231"/>
  <c r="Z317" i="91"/>
  <c r="X318" s="1"/>
  <c r="G332" s="1"/>
  <c r="Y305"/>
  <c r="X317" s="1"/>
  <c r="F332" s="1"/>
  <c r="BO225" i="82"/>
  <c r="BL225" s="1"/>
  <c r="H244" s="1"/>
  <c r="BN213"/>
  <c r="BL224" s="1"/>
  <c r="G244" s="1"/>
  <c r="AS311" i="54"/>
  <c r="AS314" s="1"/>
  <c r="AS312"/>
  <c r="AS315" s="1"/>
  <c r="T317" i="91"/>
  <c r="R318" s="1"/>
  <c r="G331" s="1"/>
  <c r="S305"/>
  <c r="R317" s="1"/>
  <c r="F331" s="1"/>
  <c r="AQ319" i="90"/>
  <c r="AR319" s="1"/>
  <c r="AQ325"/>
  <c r="AR325" s="1"/>
  <c r="AQ318"/>
  <c r="AR318" s="1"/>
  <c r="AQ321"/>
  <c r="AR321" s="1"/>
  <c r="AQ317"/>
  <c r="AQ322"/>
  <c r="AR322" s="1"/>
  <c r="AQ324"/>
  <c r="AR324" s="1"/>
  <c r="AQ323"/>
  <c r="AR323" s="1"/>
  <c r="AQ326"/>
  <c r="AQ320"/>
  <c r="AR320" s="1"/>
  <c r="AT326" i="56"/>
  <c r="AU326" s="1"/>
  <c r="AT317"/>
  <c r="AT322"/>
  <c r="AU322" s="1"/>
  <c r="AT318"/>
  <c r="AU318" s="1"/>
  <c r="AT319"/>
  <c r="AU319" s="1"/>
  <c r="AT325"/>
  <c r="AU325" s="1"/>
  <c r="AT320"/>
  <c r="AU320" s="1"/>
  <c r="AT321"/>
  <c r="AU321" s="1"/>
  <c r="AT323"/>
  <c r="AU323" s="1"/>
  <c r="AT324"/>
  <c r="AU324" s="1"/>
  <c r="AS267" i="57"/>
  <c r="AS269" s="1"/>
  <c r="AS268"/>
  <c r="A98" i="75"/>
  <c r="A143"/>
  <c r="CG218" i="83"/>
  <c r="F246"/>
  <c r="BX231"/>
  <c r="BX229"/>
  <c r="BX230"/>
  <c r="BX232"/>
  <c r="BX233"/>
  <c r="BX225"/>
  <c r="BX227"/>
  <c r="BX234"/>
  <c r="BX226"/>
  <c r="BX228"/>
  <c r="CW185" i="84"/>
  <c r="CX185" s="1"/>
  <c r="CW183"/>
  <c r="CX183" s="1"/>
  <c r="CW179"/>
  <c r="CW184"/>
  <c r="CX184" s="1"/>
  <c r="CW186"/>
  <c r="CX186" s="1"/>
  <c r="CW181"/>
  <c r="CX181" s="1"/>
  <c r="CW188"/>
  <c r="CX188" s="1"/>
  <c r="CW182"/>
  <c r="CX182" s="1"/>
  <c r="CW187"/>
  <c r="CX187" s="1"/>
  <c r="CW180"/>
  <c r="CX180" s="1"/>
  <c r="BS220" i="75"/>
  <c r="BS221" s="1"/>
  <c r="BS219"/>
  <c r="CV174" i="81"/>
  <c r="CU177" s="1"/>
  <c r="CV173"/>
  <c r="CU176" s="1"/>
  <c r="AH305" i="57"/>
  <c r="AG317" s="1"/>
  <c r="F332" s="1"/>
  <c r="AI322"/>
  <c r="AG318" s="1"/>
  <c r="G332" s="1"/>
  <c r="BZ181" i="94"/>
  <c r="CA181" s="1"/>
  <c r="BZ188"/>
  <c r="BZ180"/>
  <c r="CA180" s="1"/>
  <c r="BZ184"/>
  <c r="CA184" s="1"/>
  <c r="BZ185"/>
  <c r="CA185" s="1"/>
  <c r="BZ187"/>
  <c r="CA187" s="1"/>
  <c r="BZ186"/>
  <c r="CA186" s="1"/>
  <c r="BZ183"/>
  <c r="CA183" s="1"/>
  <c r="BZ179"/>
  <c r="BZ182"/>
  <c r="CA182" s="1"/>
  <c r="DB220" i="79"/>
  <c r="DB221" s="1"/>
  <c r="DB219"/>
  <c r="V259" i="50"/>
  <c r="U272" s="1"/>
  <c r="F285" s="1"/>
  <c r="W260"/>
  <c r="U273" s="1"/>
  <c r="G285" s="1"/>
  <c r="AK325" i="90"/>
  <c r="AL325" s="1"/>
  <c r="AK319"/>
  <c r="AL319" s="1"/>
  <c r="AK320"/>
  <c r="AL320" s="1"/>
  <c r="AK321"/>
  <c r="AL321" s="1"/>
  <c r="AK318"/>
  <c r="AL318" s="1"/>
  <c r="AK322"/>
  <c r="AL322" s="1"/>
  <c r="AK326"/>
  <c r="AK323"/>
  <c r="AL323" s="1"/>
  <c r="AK324"/>
  <c r="AL324" s="1"/>
  <c r="AK317"/>
  <c r="AL271" i="91"/>
  <c r="AJ272" s="1"/>
  <c r="G288" s="1"/>
  <c r="AK259"/>
  <c r="AJ271" s="1"/>
  <c r="F288" s="1"/>
  <c r="CA173" i="54"/>
  <c r="BZ176" s="1"/>
  <c r="CA174"/>
  <c r="BZ177" s="1"/>
  <c r="CP213" i="86"/>
  <c r="CN224" s="1"/>
  <c r="G248" s="1"/>
  <c r="CQ225"/>
  <c r="CN225" s="1"/>
  <c r="H248" s="1"/>
  <c r="A100" i="64"/>
  <c r="A145"/>
  <c r="AO317" i="56"/>
  <c r="AM318" s="1"/>
  <c r="G333" s="1"/>
  <c r="AN305"/>
  <c r="AM317" s="1"/>
  <c r="F333" s="1"/>
  <c r="CE225" i="77"/>
  <c r="CE233"/>
  <c r="CE234"/>
  <c r="CE228"/>
  <c r="CE229"/>
  <c r="CE230"/>
  <c r="CE232"/>
  <c r="CN218"/>
  <c r="F247"/>
  <c r="CE231"/>
  <c r="CE227"/>
  <c r="CE226"/>
  <c r="BE225" i="90"/>
  <c r="BE232"/>
  <c r="BF232" s="1"/>
  <c r="BE234" i="92"/>
  <c r="BE233"/>
  <c r="BF233" s="1"/>
  <c r="BE230"/>
  <c r="BF230" s="1"/>
  <c r="AC234" i="90"/>
  <c r="AC225"/>
  <c r="AC233"/>
  <c r="AD233" s="1"/>
  <c r="S320"/>
  <c r="T320" s="1"/>
  <c r="S325"/>
  <c r="T325" s="1"/>
  <c r="S322"/>
  <c r="T322" s="1"/>
  <c r="BS232"/>
  <c r="BT232" s="1"/>
  <c r="BS233"/>
  <c r="BT233" s="1"/>
  <c r="BS229"/>
  <c r="BT229" s="1"/>
  <c r="A149" i="57"/>
  <c r="A104"/>
  <c r="BH225" i="83"/>
  <c r="BE225" s="1"/>
  <c r="H243" s="1"/>
  <c r="BG213"/>
  <c r="BE224" s="1"/>
  <c r="G243" s="1"/>
  <c r="BT174" i="76"/>
  <c r="BS177" s="1"/>
  <c r="BT173"/>
  <c r="BS176" s="1"/>
  <c r="CB167" i="74"/>
  <c r="BZ179" s="1"/>
  <c r="F200" s="1"/>
  <c r="CC179"/>
  <c r="BZ180" s="1"/>
  <c r="G200" s="1"/>
  <c r="CA179" i="40"/>
  <c r="BZ182" s="1"/>
  <c r="CA180"/>
  <c r="BZ183" s="1"/>
  <c r="BO225" i="77"/>
  <c r="BL225" s="1"/>
  <c r="H244" s="1"/>
  <c r="BN213"/>
  <c r="BL224" s="1"/>
  <c r="G244" s="1"/>
  <c r="AS311" i="53"/>
  <c r="AS314" s="1"/>
  <c r="AS312"/>
  <c r="AS315" s="1"/>
  <c r="CS233" i="56"/>
  <c r="CS231"/>
  <c r="CS234"/>
  <c r="DB218"/>
  <c r="CS229"/>
  <c r="CS227"/>
  <c r="F249"/>
  <c r="CS226"/>
  <c r="CS225"/>
  <c r="CS228"/>
  <c r="CS232"/>
  <c r="CS230"/>
  <c r="AS311" i="57"/>
  <c r="AS314" s="1"/>
  <c r="AS312"/>
  <c r="AS315" s="1"/>
  <c r="CZ186" i="86"/>
  <c r="CZ187"/>
  <c r="CZ182"/>
  <c r="CZ184"/>
  <c r="CZ181"/>
  <c r="CZ185"/>
  <c r="CZ183"/>
  <c r="CZ180"/>
  <c r="E204"/>
  <c r="CZ179"/>
  <c r="CZ188"/>
  <c r="V229" i="91"/>
  <c r="W229" s="1"/>
  <c r="V228"/>
  <c r="W228" s="1"/>
  <c r="V234"/>
  <c r="V231"/>
  <c r="W231" s="1"/>
  <c r="V227"/>
  <c r="W227" s="1"/>
  <c r="V230"/>
  <c r="W230" s="1"/>
  <c r="V225"/>
  <c r="V226"/>
  <c r="W226" s="1"/>
  <c r="V232"/>
  <c r="W232" s="1"/>
  <c r="V233"/>
  <c r="W233" s="1"/>
  <c r="AS323" i="40"/>
  <c r="AS326" s="1"/>
  <c r="AS324"/>
  <c r="AS327" s="1"/>
  <c r="BF305" i="76"/>
  <c r="BE317" s="1"/>
  <c r="F336" s="1"/>
  <c r="BG318"/>
  <c r="BE318" s="1"/>
  <c r="G336" s="1"/>
  <c r="AS268" i="54"/>
  <c r="AS267"/>
  <c r="AS269" s="1"/>
  <c r="BN182" i="76"/>
  <c r="BO182" s="1"/>
  <c r="BN186"/>
  <c r="BO186" s="1"/>
  <c r="BN185"/>
  <c r="BO185" s="1"/>
  <c r="BN184"/>
  <c r="BO184" s="1"/>
  <c r="BN183"/>
  <c r="BO183" s="1"/>
  <c r="BN187"/>
  <c r="BO187" s="1"/>
  <c r="BN188"/>
  <c r="BO188" s="1"/>
  <c r="BN180"/>
  <c r="BN181"/>
  <c r="BO181" s="1"/>
  <c r="DB172" i="79"/>
  <c r="CS186"/>
  <c r="CS185"/>
  <c r="E203"/>
  <c r="CS187"/>
  <c r="CS188"/>
  <c r="AW274" i="53"/>
  <c r="AW276"/>
  <c r="AW271"/>
  <c r="AW273"/>
  <c r="BE263"/>
  <c r="AW272"/>
  <c r="E289"/>
  <c r="AW279"/>
  <c r="AW278"/>
  <c r="AW280"/>
  <c r="AW275"/>
  <c r="AW277"/>
  <c r="CQ179" i="84"/>
  <c r="CP167"/>
  <c r="CN179" s="1"/>
  <c r="F202" s="1"/>
  <c r="F248" i="90"/>
  <c r="CL218"/>
  <c r="CC230"/>
  <c r="CC226"/>
  <c r="CC229"/>
  <c r="CC233"/>
  <c r="CC232"/>
  <c r="CC228"/>
  <c r="CC225"/>
  <c r="CC231"/>
  <c r="CC227"/>
  <c r="BU234" i="77"/>
  <c r="BV234" s="1"/>
  <c r="BU230"/>
  <c r="BV230" s="1"/>
  <c r="BU226"/>
  <c r="BV226" s="1"/>
  <c r="BU229"/>
  <c r="BV229" s="1"/>
  <c r="BU232"/>
  <c r="BV232" s="1"/>
  <c r="BU233"/>
  <c r="BV233" s="1"/>
  <c r="BU225"/>
  <c r="BU228"/>
  <c r="BV228" s="1"/>
  <c r="BU227"/>
  <c r="BV227" s="1"/>
  <c r="BU231"/>
  <c r="BV231" s="1"/>
  <c r="AX317" i="90"/>
  <c r="AV318" s="1"/>
  <c r="G336" s="1"/>
  <c r="BL228" i="92"/>
  <c r="BM228" s="1"/>
  <c r="BL234"/>
  <c r="BL225"/>
  <c r="BL232"/>
  <c r="BM232" s="1"/>
  <c r="BL231"/>
  <c r="BM231" s="1"/>
  <c r="BL233"/>
  <c r="BM233" s="1"/>
  <c r="BL230"/>
  <c r="BM230" s="1"/>
  <c r="BL226"/>
  <c r="BM226" s="1"/>
  <c r="BL227"/>
  <c r="BM227" s="1"/>
  <c r="BL229"/>
  <c r="BM229" s="1"/>
  <c r="AQ233"/>
  <c r="AR233" s="1"/>
  <c r="AQ225"/>
  <c r="AQ227"/>
  <c r="AR227" s="1"/>
  <c r="AQ228"/>
  <c r="AR228" s="1"/>
  <c r="AQ232"/>
  <c r="AR232" s="1"/>
  <c r="AQ229"/>
  <c r="AR229" s="1"/>
  <c r="AQ231"/>
  <c r="AR231" s="1"/>
  <c r="AQ234"/>
  <c r="AQ226"/>
  <c r="AR226" s="1"/>
  <c r="AQ230"/>
  <c r="AR230" s="1"/>
  <c r="AN318" i="40"/>
  <c r="AN320"/>
  <c r="AO320" s="1"/>
  <c r="AN330"/>
  <c r="AO330" s="1"/>
  <c r="AN331"/>
  <c r="AO331" s="1"/>
  <c r="AN327"/>
  <c r="AO327" s="1"/>
  <c r="AN328"/>
  <c r="AO328" s="1"/>
  <c r="AN338"/>
  <c r="AO338" s="1"/>
  <c r="AN337"/>
  <c r="AO337" s="1"/>
  <c r="AN319"/>
  <c r="AO319" s="1"/>
  <c r="AN335"/>
  <c r="AO335" s="1"/>
  <c r="AN324"/>
  <c r="AO324" s="1"/>
  <c r="AN329"/>
  <c r="AO329" s="1"/>
  <c r="AN321"/>
  <c r="AO321" s="1"/>
  <c r="AN333"/>
  <c r="AO333" s="1"/>
  <c r="AN332"/>
  <c r="AO332" s="1"/>
  <c r="AN326"/>
  <c r="AO326" s="1"/>
  <c r="AN322"/>
  <c r="AO322" s="1"/>
  <c r="AN334"/>
  <c r="AO334" s="1"/>
  <c r="AN323"/>
  <c r="AO323" s="1"/>
  <c r="AN336"/>
  <c r="AO336" s="1"/>
  <c r="AN325"/>
  <c r="AO325" s="1"/>
  <c r="CE240"/>
  <c r="CE228"/>
  <c r="CE224"/>
  <c r="CE223"/>
  <c r="CE234"/>
  <c r="CN226"/>
  <c r="CE237"/>
  <c r="CE227"/>
  <c r="F255"/>
  <c r="CE233"/>
  <c r="CE236"/>
  <c r="CE222"/>
  <c r="CE229"/>
  <c r="CE226"/>
  <c r="CE232"/>
  <c r="CE230"/>
  <c r="CE231"/>
  <c r="CE239"/>
  <c r="CE242"/>
  <c r="CE241"/>
  <c r="CE225"/>
  <c r="CE238"/>
  <c r="CE235"/>
  <c r="A232"/>
  <c r="A280" s="1"/>
  <c r="A328" s="1"/>
  <c r="A184"/>
  <c r="BN228" i="75"/>
  <c r="BO228" s="1"/>
  <c r="BN226"/>
  <c r="BO226" s="1"/>
  <c r="BN229"/>
  <c r="BO229" s="1"/>
  <c r="BN232"/>
  <c r="BO232" s="1"/>
  <c r="BN227"/>
  <c r="BO227" s="1"/>
  <c r="BN225"/>
  <c r="BN231"/>
  <c r="BO231" s="1"/>
  <c r="BN234"/>
  <c r="BO234" s="1"/>
  <c r="BN233"/>
  <c r="BO233" s="1"/>
  <c r="BN230"/>
  <c r="BO230" s="1"/>
  <c r="CF174" i="94"/>
  <c r="CE177" s="1"/>
  <c r="CF173"/>
  <c r="CE176" s="1"/>
  <c r="BU186" i="54"/>
  <c r="BV186" s="1"/>
  <c r="BU185"/>
  <c r="BV185" s="1"/>
  <c r="BU187"/>
  <c r="BV187" s="1"/>
  <c r="BU188"/>
  <c r="BV188" s="1"/>
  <c r="BU184"/>
  <c r="CE218" i="94"/>
  <c r="F247"/>
  <c r="BV228"/>
  <c r="BV233"/>
  <c r="BV231"/>
  <c r="BV227"/>
  <c r="BV229"/>
  <c r="BV232"/>
  <c r="BV225"/>
  <c r="BV226"/>
  <c r="BV230"/>
  <c r="BS219" i="57"/>
  <c r="BS220"/>
  <c r="BS221" s="1"/>
  <c r="CU172" i="53"/>
  <c r="CL186"/>
  <c r="CL188"/>
  <c r="CL184"/>
  <c r="CL181"/>
  <c r="E202"/>
  <c r="CL182"/>
  <c r="CL185"/>
  <c r="CL187"/>
  <c r="CL183"/>
  <c r="CL180"/>
  <c r="CL179"/>
  <c r="AW278" i="40"/>
  <c r="AW275"/>
  <c r="AW281"/>
  <c r="AW288"/>
  <c r="AW289"/>
  <c r="AW274"/>
  <c r="AW290"/>
  <c r="AW282"/>
  <c r="AW279"/>
  <c r="AW276"/>
  <c r="BE273"/>
  <c r="E299"/>
  <c r="AW284"/>
  <c r="AW270"/>
  <c r="AW271"/>
  <c r="AW273"/>
  <c r="AW287"/>
  <c r="AW277"/>
  <c r="AW285"/>
  <c r="AW272"/>
  <c r="AW283"/>
  <c r="AW286"/>
  <c r="AW280"/>
  <c r="AW325" i="54"/>
  <c r="E335"/>
  <c r="BE309"/>
  <c r="AW326"/>
  <c r="AW323"/>
  <c r="AW324"/>
  <c r="AW322"/>
  <c r="AW259" i="91"/>
  <c r="AV271" s="1"/>
  <c r="F290" s="1"/>
  <c r="AX271"/>
  <c r="AV272" s="1"/>
  <c r="G290" s="1"/>
  <c r="BL322" i="76"/>
  <c r="BM322" s="1"/>
  <c r="BL319"/>
  <c r="BM319" s="1"/>
  <c r="BL326"/>
  <c r="BM326" s="1"/>
  <c r="BL320"/>
  <c r="BM320" s="1"/>
  <c r="BL324"/>
  <c r="BM324" s="1"/>
  <c r="BL321"/>
  <c r="BM321" s="1"/>
  <c r="BL325"/>
  <c r="BM325" s="1"/>
  <c r="BL323"/>
  <c r="BM323" s="1"/>
  <c r="BL318"/>
  <c r="CI167" i="86"/>
  <c r="CG179" s="1"/>
  <c r="F201" s="1"/>
  <c r="CJ179"/>
  <c r="CG180" s="1"/>
  <c r="G201" s="1"/>
  <c r="C111" i="83"/>
  <c r="B110"/>
  <c r="I110"/>
  <c r="C38" s="1"/>
  <c r="BG213" i="53"/>
  <c r="BE224" s="1"/>
  <c r="G243" s="1"/>
  <c r="BH225"/>
  <c r="BE225" s="1"/>
  <c r="H243" s="1"/>
  <c r="BY173" i="92"/>
  <c r="BX176" s="1"/>
  <c r="BY174"/>
  <c r="BX177" s="1"/>
  <c r="A188" i="75"/>
  <c r="A234"/>
  <c r="A280" s="1"/>
  <c r="A326" s="1"/>
  <c r="CL172" i="90"/>
  <c r="E202"/>
  <c r="CC184"/>
  <c r="CC180"/>
  <c r="CC183"/>
  <c r="CC187"/>
  <c r="CC186"/>
  <c r="CC182"/>
  <c r="CC185"/>
  <c r="CC179"/>
  <c r="CC181"/>
  <c r="AW305" i="91"/>
  <c r="AV317" s="1"/>
  <c r="F336" s="1"/>
  <c r="AX317"/>
  <c r="AV318" s="1"/>
  <c r="G336" s="1"/>
  <c r="AL317"/>
  <c r="AJ318" s="1"/>
  <c r="G334" s="1"/>
  <c r="AK305"/>
  <c r="AJ317" s="1"/>
  <c r="F334" s="1"/>
  <c r="BS219" i="83"/>
  <c r="BS220"/>
  <c r="BS221" s="1"/>
  <c r="AI322" i="54"/>
  <c r="AG318" s="1"/>
  <c r="G332" s="1"/>
  <c r="AH305"/>
  <c r="AG317" s="1"/>
  <c r="F332" s="1"/>
  <c r="CS225" i="76"/>
  <c r="CS232"/>
  <c r="CW227"/>
  <c r="CX227" s="1"/>
  <c r="CW230"/>
  <c r="CX230" s="1"/>
  <c r="CW228"/>
  <c r="CX228" s="1"/>
  <c r="CW233"/>
  <c r="CX233" s="1"/>
  <c r="CS234"/>
  <c r="CS231"/>
  <c r="CS233"/>
  <c r="CW226"/>
  <c r="CX226" s="1"/>
  <c r="CW232"/>
  <c r="CX232" s="1"/>
  <c r="CS226"/>
  <c r="CS228"/>
  <c r="CS229"/>
  <c r="CS230"/>
  <c r="CW231"/>
  <c r="CX231" s="1"/>
  <c r="CW229"/>
  <c r="CX229" s="1"/>
  <c r="CW225"/>
  <c r="CS227"/>
  <c r="DB218"/>
  <c r="CW234"/>
  <c r="CX234" s="1"/>
  <c r="A200" i="53"/>
  <c r="A246"/>
  <c r="A292" s="1"/>
  <c r="A338" s="1"/>
  <c r="CB187"/>
  <c r="CC187" s="1"/>
  <c r="CB186"/>
  <c r="CC186" s="1"/>
  <c r="CB188"/>
  <c r="CC188" s="1"/>
  <c r="CB183"/>
  <c r="CC183" s="1"/>
  <c r="CB182"/>
  <c r="CC182" s="1"/>
  <c r="CB179"/>
  <c r="CB185"/>
  <c r="CC185" s="1"/>
  <c r="CB180"/>
  <c r="CC180" s="1"/>
  <c r="CB181"/>
  <c r="CC181" s="1"/>
  <c r="CB184"/>
  <c r="CC184" s="1"/>
  <c r="A236" i="64"/>
  <c r="A282" s="1"/>
  <c r="A328" s="1"/>
  <c r="A190"/>
  <c r="CI225" i="74"/>
  <c r="CI234"/>
  <c r="CJ234" s="1"/>
  <c r="CI230"/>
  <c r="CJ230" s="1"/>
  <c r="CI228"/>
  <c r="CJ228" s="1"/>
  <c r="CI231"/>
  <c r="CJ231" s="1"/>
  <c r="CI232"/>
  <c r="CJ232" s="1"/>
  <c r="CI227"/>
  <c r="CJ227" s="1"/>
  <c r="CI229"/>
  <c r="CJ229" s="1"/>
  <c r="CI226"/>
  <c r="CJ226" s="1"/>
  <c r="CI233"/>
  <c r="CJ233" s="1"/>
  <c r="BZ226" i="90"/>
  <c r="CA226" s="1"/>
  <c r="BE234"/>
  <c r="BE231"/>
  <c r="BF231" s="1"/>
  <c r="BE227"/>
  <c r="BF227" s="1"/>
  <c r="BE232" i="92"/>
  <c r="BF232" s="1"/>
  <c r="BE227"/>
  <c r="BF227" s="1"/>
  <c r="BE231"/>
  <c r="BF231" s="1"/>
  <c r="AC231" i="90"/>
  <c r="AD231" s="1"/>
  <c r="AC227"/>
  <c r="AD227" s="1"/>
  <c r="AC230"/>
  <c r="AD230" s="1"/>
  <c r="S326"/>
  <c r="S324"/>
  <c r="T324" s="1"/>
  <c r="S319"/>
  <c r="T319" s="1"/>
  <c r="BS234"/>
  <c r="BS225"/>
  <c r="BS227"/>
  <c r="BT227" s="1"/>
  <c r="AG268" i="50"/>
  <c r="AG270" s="1"/>
  <c r="AG269"/>
  <c r="CG172" i="76"/>
  <c r="BX179"/>
  <c r="BX180"/>
  <c r="BX185"/>
  <c r="BX186"/>
  <c r="BX188"/>
  <c r="BX184"/>
  <c r="BX187"/>
  <c r="BX183"/>
  <c r="BX182"/>
  <c r="BX181"/>
  <c r="BU178" i="40"/>
  <c r="BV178" s="1"/>
  <c r="BU189"/>
  <c r="BV189" s="1"/>
  <c r="BU188"/>
  <c r="BV188" s="1"/>
  <c r="BU185"/>
  <c r="BV185" s="1"/>
  <c r="BU192"/>
  <c r="BV192" s="1"/>
  <c r="BU176"/>
  <c r="BV176" s="1"/>
  <c r="BU181"/>
  <c r="BV181" s="1"/>
  <c r="BU182"/>
  <c r="BV182" s="1"/>
  <c r="BU183"/>
  <c r="BV183" s="1"/>
  <c r="BU190"/>
  <c r="BV190" s="1"/>
  <c r="BU174"/>
  <c r="BU179"/>
  <c r="BV179" s="1"/>
  <c r="BU193"/>
  <c r="BV193" s="1"/>
  <c r="BU177"/>
  <c r="BV177" s="1"/>
  <c r="BU186"/>
  <c r="BV186" s="1"/>
  <c r="BU184"/>
  <c r="BV184" s="1"/>
  <c r="BU187"/>
  <c r="BV187" s="1"/>
  <c r="BU191"/>
  <c r="BV191" s="1"/>
  <c r="BU175"/>
  <c r="BV175" s="1"/>
  <c r="BU180"/>
  <c r="BV180" s="1"/>
  <c r="BU194"/>
  <c r="BV194" s="1"/>
  <c r="AW325" i="53"/>
  <c r="AW324"/>
  <c r="AW326"/>
  <c r="AW321"/>
  <c r="AW320"/>
  <c r="AW319"/>
  <c r="AW323"/>
  <c r="AW317"/>
  <c r="AW322"/>
  <c r="AW318"/>
  <c r="E335"/>
  <c r="BE309"/>
  <c r="E201" i="78"/>
  <c r="CE186"/>
  <c r="CN172"/>
  <c r="CE184"/>
  <c r="CE185"/>
  <c r="CE188"/>
  <c r="CE179"/>
  <c r="CE187"/>
  <c r="CE183"/>
  <c r="CE180"/>
  <c r="CE182"/>
  <c r="CE181"/>
  <c r="BD317" i="91"/>
  <c r="BB318" s="1"/>
  <c r="G337" s="1"/>
  <c r="BC305"/>
  <c r="BB317" s="1"/>
  <c r="F337" s="1"/>
  <c r="BN167" i="54"/>
  <c r="BL179" s="1"/>
  <c r="F198" s="1"/>
  <c r="BO184"/>
  <c r="BL180" s="1"/>
  <c r="G198" s="1"/>
  <c r="E335" i="57"/>
  <c r="AW326"/>
  <c r="AW325"/>
  <c r="BE309"/>
  <c r="AW322"/>
  <c r="AW323"/>
  <c r="AW324"/>
  <c r="Z271" i="91"/>
  <c r="X272" s="1"/>
  <c r="G286" s="1"/>
  <c r="Y259"/>
  <c r="X271" s="1"/>
  <c r="F286" s="1"/>
  <c r="AQ213" i="90"/>
  <c r="AO224" s="1"/>
  <c r="G242" s="1"/>
  <c r="AR225"/>
  <c r="AO225" s="1"/>
  <c r="H242" s="1"/>
  <c r="CV174" i="86"/>
  <c r="CU177" s="1"/>
  <c r="CV173"/>
  <c r="CU176" s="1"/>
  <c r="BZ234" i="92"/>
  <c r="BZ229"/>
  <c r="CA229" s="1"/>
  <c r="BZ230"/>
  <c r="CA230" s="1"/>
  <c r="BZ233"/>
  <c r="CA233" s="1"/>
  <c r="BZ226"/>
  <c r="CA226" s="1"/>
  <c r="BZ228"/>
  <c r="CA228" s="1"/>
  <c r="BZ231"/>
  <c r="CA231" s="1"/>
  <c r="BZ232"/>
  <c r="CA232" s="1"/>
  <c r="BZ225"/>
  <c r="BZ227"/>
  <c r="CA227" s="1"/>
  <c r="BG213" i="57"/>
  <c r="BE224" s="1"/>
  <c r="G243" s="1"/>
  <c r="BH230"/>
  <c r="BE225" s="1"/>
  <c r="H243" s="1"/>
  <c r="BS231" i="91"/>
  <c r="BT231" s="1"/>
  <c r="BS234"/>
  <c r="BS225"/>
  <c r="BS232"/>
  <c r="BT232" s="1"/>
  <c r="BS233"/>
  <c r="BT233" s="1"/>
  <c r="BS227"/>
  <c r="BT227" s="1"/>
  <c r="BS230"/>
  <c r="BT230" s="1"/>
  <c r="BS228"/>
  <c r="BT228" s="1"/>
  <c r="BS226"/>
  <c r="BT226" s="1"/>
  <c r="BS229"/>
  <c r="BT229" s="1"/>
  <c r="BL230"/>
  <c r="BM230" s="1"/>
  <c r="BL229"/>
  <c r="BM229" s="1"/>
  <c r="BL233"/>
  <c r="BM233" s="1"/>
  <c r="BL227"/>
  <c r="BM227" s="1"/>
  <c r="BL231"/>
  <c r="BM231" s="1"/>
  <c r="BL232"/>
  <c r="BM232" s="1"/>
  <c r="BL226"/>
  <c r="BM226" s="1"/>
  <c r="BL234"/>
  <c r="BL228"/>
  <c r="BM228" s="1"/>
  <c r="BL225"/>
  <c r="BE233"/>
  <c r="BF233" s="1"/>
  <c r="BE234"/>
  <c r="BE228"/>
  <c r="BF228" s="1"/>
  <c r="BE231"/>
  <c r="BF231" s="1"/>
  <c r="BE232"/>
  <c r="BF232" s="1"/>
  <c r="BE225"/>
  <c r="BE229"/>
  <c r="BF229" s="1"/>
  <c r="BE226"/>
  <c r="BF226" s="1"/>
  <c r="BE230"/>
  <c r="BF230" s="1"/>
  <c r="BE227"/>
  <c r="BF227" s="1"/>
  <c r="BT173" i="56"/>
  <c r="BS176" s="1"/>
  <c r="BT174"/>
  <c r="BS177" s="1"/>
  <c r="C108" i="57"/>
  <c r="B107"/>
  <c r="I107"/>
  <c r="C35" s="1"/>
  <c r="BS180" i="92"/>
  <c r="BT180" s="1"/>
  <c r="BS185"/>
  <c r="BT185" s="1"/>
  <c r="BS182"/>
  <c r="BT182" s="1"/>
  <c r="BS184"/>
  <c r="BT184" s="1"/>
  <c r="BS186"/>
  <c r="BT186" s="1"/>
  <c r="BS188"/>
  <c r="BS187"/>
  <c r="BT187" s="1"/>
  <c r="BS181"/>
  <c r="BT181" s="1"/>
  <c r="BS179"/>
  <c r="BS183"/>
  <c r="BT183" s="1"/>
  <c r="AN276" i="57"/>
  <c r="AN280"/>
  <c r="AO280" s="1"/>
  <c r="AN279"/>
  <c r="AO279" s="1"/>
  <c r="AN278"/>
  <c r="AO278" s="1"/>
  <c r="AN277"/>
  <c r="AO277" s="1"/>
  <c r="AN308" i="50"/>
  <c r="AO308" s="1"/>
  <c r="AN319"/>
  <c r="AO319" s="1"/>
  <c r="AN324"/>
  <c r="AO324" s="1"/>
  <c r="AN321"/>
  <c r="AO321" s="1"/>
  <c r="AN312"/>
  <c r="AO312" s="1"/>
  <c r="AN311"/>
  <c r="AO311" s="1"/>
  <c r="AN315"/>
  <c r="AO315" s="1"/>
  <c r="AN309"/>
  <c r="AO309" s="1"/>
  <c r="AN313"/>
  <c r="AO313" s="1"/>
  <c r="AN320"/>
  <c r="AO320" s="1"/>
  <c r="AN306"/>
  <c r="AO306" s="1"/>
  <c r="AN316"/>
  <c r="AO316" s="1"/>
  <c r="AN307"/>
  <c r="AN323"/>
  <c r="AO323" s="1"/>
  <c r="AN318"/>
  <c r="AO318" s="1"/>
  <c r="AN322"/>
  <c r="AO322" s="1"/>
  <c r="AN314"/>
  <c r="AO314" s="1"/>
  <c r="AN317"/>
  <c r="AO317" s="1"/>
  <c r="AN310"/>
  <c r="AO310" s="1"/>
  <c r="AN325"/>
  <c r="AO325" s="1"/>
  <c r="AX227" i="90"/>
  <c r="AY227" s="1"/>
  <c r="AX233"/>
  <c r="AY233" s="1"/>
  <c r="AX232"/>
  <c r="AY232" s="1"/>
  <c r="AX226"/>
  <c r="AY226" s="1"/>
  <c r="AX229"/>
  <c r="AY229" s="1"/>
  <c r="AX225"/>
  <c r="AX228"/>
  <c r="AY228" s="1"/>
  <c r="AX231"/>
  <c r="AY231" s="1"/>
  <c r="AX234"/>
  <c r="AX230"/>
  <c r="AY230" s="1"/>
  <c r="CI167" i="81"/>
  <c r="CG179" s="1"/>
  <c r="F201" s="1"/>
  <c r="CJ179"/>
  <c r="CG180" s="1"/>
  <c r="G201" s="1"/>
  <c r="CO174" i="79"/>
  <c r="CN177" s="1"/>
  <c r="CO173"/>
  <c r="CN176" s="1"/>
  <c r="AN325" i="57"/>
  <c r="AO325" s="1"/>
  <c r="AN324"/>
  <c r="AO324" s="1"/>
  <c r="AN322"/>
  <c r="AN323"/>
  <c r="AO323" s="1"/>
  <c r="AN326"/>
  <c r="AO326" s="1"/>
  <c r="CW231" i="79"/>
  <c r="CW232"/>
  <c r="CX232" s="1"/>
  <c r="CW234"/>
  <c r="CX234" s="1"/>
  <c r="CW233"/>
  <c r="CX233" s="1"/>
  <c r="BG167" i="77"/>
  <c r="BE179" s="1"/>
  <c r="F197" s="1"/>
  <c r="BH179"/>
  <c r="BE180" s="1"/>
  <c r="G197" s="1"/>
  <c r="BD271" i="91"/>
  <c r="BB272" s="1"/>
  <c r="G291" s="1"/>
  <c r="BC259"/>
  <c r="BB271" s="1"/>
  <c r="F291" s="1"/>
  <c r="BO179" i="78"/>
  <c r="BL180" s="1"/>
  <c r="G198" s="1"/>
  <c r="BN167"/>
  <c r="BL179" s="1"/>
  <c r="F198" s="1"/>
  <c r="Y322" i="90"/>
  <c r="Z322" s="1"/>
  <c r="Y317"/>
  <c r="Y319"/>
  <c r="Z319" s="1"/>
  <c r="Y326"/>
  <c r="Y320"/>
  <c r="Z320" s="1"/>
  <c r="Y318"/>
  <c r="Z318" s="1"/>
  <c r="Y323"/>
  <c r="Z323" s="1"/>
  <c r="Y324"/>
  <c r="Z324" s="1"/>
  <c r="Y325"/>
  <c r="Z325" s="1"/>
  <c r="Y321"/>
  <c r="Z321" s="1"/>
  <c r="BZ228" i="40"/>
  <c r="BZ229" s="1"/>
  <c r="BZ227"/>
  <c r="BZ220" i="82"/>
  <c r="BZ221" s="1"/>
  <c r="BZ219"/>
  <c r="BS220" i="53"/>
  <c r="BS221" s="1"/>
  <c r="BS219"/>
  <c r="BX234"/>
  <c r="BX232"/>
  <c r="CG218"/>
  <c r="BX230"/>
  <c r="BX228"/>
  <c r="BX231"/>
  <c r="F246"/>
  <c r="BX229"/>
  <c r="BX233"/>
  <c r="BX227"/>
  <c r="BX226"/>
  <c r="BX225"/>
  <c r="A137" i="40"/>
  <c r="A90"/>
  <c r="CI229" i="56"/>
  <c r="CJ229" s="1"/>
  <c r="CI234"/>
  <c r="CJ234" s="1"/>
  <c r="CI230"/>
  <c r="CJ230" s="1"/>
  <c r="CI225"/>
  <c r="CI227"/>
  <c r="CJ227" s="1"/>
  <c r="CI231"/>
  <c r="CJ231" s="1"/>
  <c r="CI228"/>
  <c r="CJ228" s="1"/>
  <c r="CI233"/>
  <c r="CJ233" s="1"/>
  <c r="CI226"/>
  <c r="CJ226" s="1"/>
  <c r="CI232"/>
  <c r="CJ232" s="1"/>
  <c r="CS179" i="74"/>
  <c r="CS185"/>
  <c r="CS186"/>
  <c r="CS188"/>
  <c r="DB172"/>
  <c r="CS182"/>
  <c r="CS180"/>
  <c r="CS184"/>
  <c r="CS181"/>
  <c r="CV173" s="1"/>
  <c r="CU176" s="1"/>
  <c r="CS183"/>
  <c r="E203"/>
  <c r="CS187"/>
  <c r="CB167" i="79"/>
  <c r="BZ179" s="1"/>
  <c r="F200" s="1"/>
  <c r="CC185"/>
  <c r="BZ180" s="1"/>
  <c r="G200" s="1"/>
  <c r="AT280" i="56"/>
  <c r="AU280" s="1"/>
  <c r="AT275"/>
  <c r="AU275" s="1"/>
  <c r="AT271"/>
  <c r="AT273"/>
  <c r="AU273" s="1"/>
  <c r="AT277"/>
  <c r="AU277" s="1"/>
  <c r="AT272"/>
  <c r="AU272" s="1"/>
  <c r="AT274"/>
  <c r="AU274" s="1"/>
  <c r="AT278"/>
  <c r="AU278" s="1"/>
  <c r="AT279"/>
  <c r="AU279" s="1"/>
  <c r="AT276"/>
  <c r="AU276" s="1"/>
  <c r="AY267"/>
  <c r="AY269" s="1"/>
  <c r="AY268"/>
  <c r="CH173" i="53"/>
  <c r="CG176" s="1"/>
  <c r="CH174"/>
  <c r="CG177" s="1"/>
  <c r="CS228" i="74"/>
  <c r="CS231"/>
  <c r="CS225"/>
  <c r="CS227"/>
  <c r="CS226"/>
  <c r="F249"/>
  <c r="DB218"/>
  <c r="CS233"/>
  <c r="CS230"/>
  <c r="CS232"/>
  <c r="CS229"/>
  <c r="CS234"/>
  <c r="AC225" i="92"/>
  <c r="AC229"/>
  <c r="AD229" s="1"/>
  <c r="AC227"/>
  <c r="AD227" s="1"/>
  <c r="AC230"/>
  <c r="AD230" s="1"/>
  <c r="AC228"/>
  <c r="AD228" s="1"/>
  <c r="AC232"/>
  <c r="AD232" s="1"/>
  <c r="AC233"/>
  <c r="AD233" s="1"/>
  <c r="AC226"/>
  <c r="AD226" s="1"/>
  <c r="AC231"/>
  <c r="AD231" s="1"/>
  <c r="AC234"/>
  <c r="AW280" i="57"/>
  <c r="AW279"/>
  <c r="AW278"/>
  <c r="AW276"/>
  <c r="AW277"/>
  <c r="BE263"/>
  <c r="E289"/>
  <c r="AH305" i="50"/>
  <c r="AG318" s="1"/>
  <c r="F333" s="1"/>
  <c r="AI307"/>
  <c r="AG319" s="1"/>
  <c r="G333" s="1"/>
  <c r="BS180" i="90"/>
  <c r="BT180" s="1"/>
  <c r="BS185"/>
  <c r="BT185" s="1"/>
  <c r="BS186"/>
  <c r="BT186" s="1"/>
  <c r="BS179"/>
  <c r="BS184"/>
  <c r="BT184" s="1"/>
  <c r="BS187"/>
  <c r="BT187" s="1"/>
  <c r="BS182"/>
  <c r="BT182" s="1"/>
  <c r="BS183"/>
  <c r="BT183" s="1"/>
  <c r="BS188"/>
  <c r="BS181"/>
  <c r="BT181" s="1"/>
  <c r="BU225" i="40"/>
  <c r="BV225" s="1"/>
  <c r="BU241"/>
  <c r="BV241" s="1"/>
  <c r="BU232"/>
  <c r="BV232" s="1"/>
  <c r="BU230"/>
  <c r="BV230" s="1"/>
  <c r="BU233"/>
  <c r="BV233" s="1"/>
  <c r="BU226"/>
  <c r="BV226" s="1"/>
  <c r="BU224"/>
  <c r="BV224" s="1"/>
  <c r="BU238"/>
  <c r="BV238" s="1"/>
  <c r="BU236"/>
  <c r="BV236" s="1"/>
  <c r="BU237"/>
  <c r="BV237" s="1"/>
  <c r="BU228"/>
  <c r="BV228" s="1"/>
  <c r="BU235"/>
  <c r="BV235" s="1"/>
  <c r="BU239"/>
  <c r="BV239" s="1"/>
  <c r="BU231"/>
  <c r="BV231" s="1"/>
  <c r="BU234"/>
  <c r="BV234" s="1"/>
  <c r="BU240"/>
  <c r="BV240" s="1"/>
  <c r="BU227"/>
  <c r="BV227" s="1"/>
  <c r="BU242"/>
  <c r="BV242" s="1"/>
  <c r="BU223"/>
  <c r="BV223" s="1"/>
  <c r="BU229"/>
  <c r="BV229" s="1"/>
  <c r="BU222"/>
  <c r="BU227" i="82"/>
  <c r="BV227" s="1"/>
  <c r="BU228"/>
  <c r="BV228" s="1"/>
  <c r="BU233"/>
  <c r="BV233" s="1"/>
  <c r="BU234"/>
  <c r="BV234" s="1"/>
  <c r="BU229"/>
  <c r="BV229" s="1"/>
  <c r="BU232"/>
  <c r="BV232" s="1"/>
  <c r="BU225"/>
  <c r="BU231"/>
  <c r="BV231" s="1"/>
  <c r="BU226"/>
  <c r="BV226" s="1"/>
  <c r="BU230"/>
  <c r="BV230" s="1"/>
  <c r="BN226" i="83"/>
  <c r="BO226" s="1"/>
  <c r="BN232"/>
  <c r="BO232" s="1"/>
  <c r="BN228"/>
  <c r="BO228" s="1"/>
  <c r="BN234"/>
  <c r="BO234" s="1"/>
  <c r="BN229"/>
  <c r="BO229" s="1"/>
  <c r="BN231"/>
  <c r="BO231" s="1"/>
  <c r="BN227"/>
  <c r="BO227" s="1"/>
  <c r="BN225"/>
  <c r="BN230"/>
  <c r="BO230" s="1"/>
  <c r="BN233"/>
  <c r="BO233" s="1"/>
  <c r="BC259" i="92"/>
  <c r="BB271" s="1"/>
  <c r="F291" s="1"/>
  <c r="BD271"/>
  <c r="BB272" s="1"/>
  <c r="G291" s="1"/>
  <c r="DB219" i="80"/>
  <c r="DB220"/>
  <c r="DB221" s="1"/>
  <c r="F246" i="75"/>
  <c r="BX227"/>
  <c r="BX226"/>
  <c r="BX228"/>
  <c r="BX225"/>
  <c r="BX229"/>
  <c r="CG218"/>
  <c r="BX230"/>
  <c r="BX231"/>
  <c r="BX232"/>
  <c r="BX233"/>
  <c r="BX234"/>
  <c r="CP182" i="81"/>
  <c r="CQ182" s="1"/>
  <c r="CP180"/>
  <c r="CQ180" s="1"/>
  <c r="CP188"/>
  <c r="CQ188" s="1"/>
  <c r="CP179"/>
  <c r="CP187"/>
  <c r="CQ187" s="1"/>
  <c r="CP181"/>
  <c r="CQ181" s="1"/>
  <c r="CP186"/>
  <c r="CQ186" s="1"/>
  <c r="CP183"/>
  <c r="CQ183" s="1"/>
  <c r="CP185"/>
  <c r="CQ185" s="1"/>
  <c r="CP184"/>
  <c r="CQ184" s="1"/>
  <c r="CP213" i="76"/>
  <c r="CN224" s="1"/>
  <c r="CQ225"/>
  <c r="CN225" s="1"/>
  <c r="BS167" i="64"/>
  <c r="BQ179" s="1"/>
  <c r="F200" s="1"/>
  <c r="BT179"/>
  <c r="BQ180" s="1"/>
  <c r="G200" s="1"/>
  <c r="AH317" i="40"/>
  <c r="AG329" s="1"/>
  <c r="F344" s="1"/>
  <c r="AI318"/>
  <c r="AG330" s="1"/>
  <c r="G344" s="1"/>
  <c r="BC323" i="90"/>
  <c r="BD323" s="1"/>
  <c r="BC319"/>
  <c r="BD319" s="1"/>
  <c r="BC320"/>
  <c r="BD320" s="1"/>
  <c r="BC324"/>
  <c r="BD324" s="1"/>
  <c r="BC321"/>
  <c r="BD321" s="1"/>
  <c r="BC322"/>
  <c r="BD322" s="1"/>
  <c r="BC326"/>
  <c r="BC318"/>
  <c r="BD318" s="1"/>
  <c r="BC325"/>
  <c r="BD325" s="1"/>
  <c r="BC317"/>
  <c r="A110" i="53"/>
  <c r="A155"/>
  <c r="BN234" i="57"/>
  <c r="BO234" s="1"/>
  <c r="BN230"/>
  <c r="BN232"/>
  <c r="BO232" s="1"/>
  <c r="BN233"/>
  <c r="BO233" s="1"/>
  <c r="BN231"/>
  <c r="BO231" s="1"/>
  <c r="BN182" i="56"/>
  <c r="BO182" s="1"/>
  <c r="BN180"/>
  <c r="BO180" s="1"/>
  <c r="BN183"/>
  <c r="BO183" s="1"/>
  <c r="BN185"/>
  <c r="BO185" s="1"/>
  <c r="BN187"/>
  <c r="BO187" s="1"/>
  <c r="BN181"/>
  <c r="BO181" s="1"/>
  <c r="BN188"/>
  <c r="BO188" s="1"/>
  <c r="BN186"/>
  <c r="BO186" s="1"/>
  <c r="BN184"/>
  <c r="BO184" s="1"/>
  <c r="BN179"/>
  <c r="BE230" i="90"/>
  <c r="BF230" s="1"/>
  <c r="BE226"/>
  <c r="BF226" s="1"/>
  <c r="BE233"/>
  <c r="BF233" s="1"/>
  <c r="BE226" i="92"/>
  <c r="BF226" s="1"/>
  <c r="BE229"/>
  <c r="BF229" s="1"/>
  <c r="AC229" i="90"/>
  <c r="AD229" s="1"/>
  <c r="AC226"/>
  <c r="AD226" s="1"/>
  <c r="S321"/>
  <c r="T321" s="1"/>
  <c r="S317"/>
  <c r="BS231"/>
  <c r="BT231" s="1"/>
  <c r="BS228"/>
  <c r="BT228" s="1"/>
  <c r="AE323"/>
  <c r="AF323" s="1"/>
  <c r="AE324"/>
  <c r="AF324" s="1"/>
  <c r="AE326"/>
  <c r="AE317"/>
  <c r="AE325"/>
  <c r="AF325" s="1"/>
  <c r="AE318"/>
  <c r="AF318" s="1"/>
  <c r="AE321"/>
  <c r="AF321" s="1"/>
  <c r="AE319"/>
  <c r="AF319" s="1"/>
  <c r="AE320"/>
  <c r="AF320" s="1"/>
  <c r="AE322"/>
  <c r="AF322" s="1"/>
  <c r="CQ231" i="79"/>
  <c r="CN225" s="1"/>
  <c r="H248" s="1"/>
  <c r="CP213"/>
  <c r="CN224" s="1"/>
  <c r="G248" s="1"/>
  <c r="AY312" i="56"/>
  <c r="AY315" s="1"/>
  <c r="AY311"/>
  <c r="AY314" s="1"/>
  <c r="CI186" i="79"/>
  <c r="CJ186" s="1"/>
  <c r="CI188"/>
  <c r="CJ188" s="1"/>
  <c r="CI185"/>
  <c r="CI187"/>
  <c r="CJ187" s="1"/>
  <c r="AN323" i="53"/>
  <c r="AO323" s="1"/>
  <c r="AN319"/>
  <c r="AO319" s="1"/>
  <c r="AN322"/>
  <c r="AO322" s="1"/>
  <c r="AN317"/>
  <c r="AN318"/>
  <c r="AO318" s="1"/>
  <c r="AN320"/>
  <c r="AO320" s="1"/>
  <c r="AN324"/>
  <c r="AO324" s="1"/>
  <c r="AN321"/>
  <c r="AO321" s="1"/>
  <c r="AN326"/>
  <c r="AO326" s="1"/>
  <c r="AN325"/>
  <c r="AO325" s="1"/>
  <c r="CA174" i="78"/>
  <c r="BZ177" s="1"/>
  <c r="CA173"/>
  <c r="BZ176" s="1"/>
  <c r="CN219" i="56"/>
  <c r="CN220"/>
  <c r="CN221" s="1"/>
  <c r="AH305" i="53"/>
  <c r="AG317" s="1"/>
  <c r="F332" s="1"/>
  <c r="AI317"/>
  <c r="AG318" s="1"/>
  <c r="G332" s="1"/>
  <c r="CE219" i="64"/>
  <c r="CE220"/>
  <c r="CE221" s="1"/>
  <c r="CJ231"/>
  <c r="CJ228"/>
  <c r="CS218"/>
  <c r="CJ234"/>
  <c r="CJ226"/>
  <c r="F249"/>
  <c r="CJ232"/>
  <c r="CJ227"/>
  <c r="CJ229"/>
  <c r="CJ230"/>
  <c r="CJ225"/>
  <c r="CJ233"/>
  <c r="BZ225"/>
  <c r="BZ226"/>
  <c r="CA226" s="1"/>
  <c r="BZ233"/>
  <c r="CA233" s="1"/>
  <c r="BZ229"/>
  <c r="CA229" s="1"/>
  <c r="BZ234"/>
  <c r="CA234" s="1"/>
  <c r="BZ231"/>
  <c r="CA231" s="1"/>
  <c r="BZ227"/>
  <c r="CA227" s="1"/>
  <c r="BZ232"/>
  <c r="CA232" s="1"/>
  <c r="BZ228"/>
  <c r="CA228" s="1"/>
  <c r="BZ230"/>
  <c r="CA230" s="1"/>
  <c r="AE259" i="91"/>
  <c r="AD271" s="1"/>
  <c r="F287" s="1"/>
  <c r="AF271"/>
  <c r="AD272" s="1"/>
  <c r="G287" s="1"/>
  <c r="AJ213" i="90"/>
  <c r="AH224" s="1"/>
  <c r="G241" s="1"/>
  <c r="AK225"/>
  <c r="AH225" s="1"/>
  <c r="H241" s="1"/>
  <c r="AR317" i="91"/>
  <c r="AP318" s="1"/>
  <c r="G335" s="1"/>
  <c r="AQ305"/>
  <c r="AP317" s="1"/>
  <c r="F335" s="1"/>
  <c r="BS232" i="92"/>
  <c r="BT232" s="1"/>
  <c r="BS226"/>
  <c r="BT226" s="1"/>
  <c r="BS233"/>
  <c r="BT233" s="1"/>
  <c r="BS229"/>
  <c r="BT229" s="1"/>
  <c r="BS228"/>
  <c r="BT228" s="1"/>
  <c r="BS227"/>
  <c r="BT227" s="1"/>
  <c r="BS231"/>
  <c r="BT231" s="1"/>
  <c r="BS234"/>
  <c r="BS225"/>
  <c r="BS230"/>
  <c r="BT230" s="1"/>
  <c r="AJ233" i="91"/>
  <c r="AK233" s="1"/>
  <c r="AJ231"/>
  <c r="AK231" s="1"/>
  <c r="AJ234"/>
  <c r="AJ230"/>
  <c r="AK230" s="1"/>
  <c r="AJ232"/>
  <c r="AK232" s="1"/>
  <c r="AJ229"/>
  <c r="AK229" s="1"/>
  <c r="AJ227"/>
  <c r="AK227" s="1"/>
  <c r="AJ226"/>
  <c r="AK226" s="1"/>
  <c r="AJ225"/>
  <c r="AJ228"/>
  <c r="AK228" s="1"/>
  <c r="E200" i="56"/>
  <c r="CG172"/>
  <c r="BX180"/>
  <c r="BX187"/>
  <c r="BX186"/>
  <c r="BX185"/>
  <c r="BX184"/>
  <c r="BX182"/>
  <c r="BX183"/>
  <c r="BX188"/>
  <c r="BX179"/>
  <c r="BX181"/>
  <c r="BN173" i="40"/>
  <c r="BL185" s="1"/>
  <c r="F204" s="1"/>
  <c r="BO174"/>
  <c r="BL186" s="1"/>
  <c r="G204" s="1"/>
  <c r="BZ186" i="64"/>
  <c r="CA186" s="1"/>
  <c r="BZ182"/>
  <c r="CA182" s="1"/>
  <c r="BZ188"/>
  <c r="CA188" s="1"/>
  <c r="BZ181"/>
  <c r="CA181" s="1"/>
  <c r="BZ179"/>
  <c r="BZ184"/>
  <c r="CA184" s="1"/>
  <c r="BZ185"/>
  <c r="CA185" s="1"/>
  <c r="BZ183"/>
  <c r="CA183" s="1"/>
  <c r="BZ180"/>
  <c r="CA180" s="1"/>
  <c r="BZ187"/>
  <c r="CA187" s="1"/>
  <c r="AW280" i="54"/>
  <c r="BE263"/>
  <c r="E289"/>
  <c r="AW277"/>
  <c r="AW278"/>
  <c r="AW276"/>
  <c r="AW279"/>
  <c r="BE310" i="50"/>
  <c r="E336"/>
  <c r="AW315"/>
  <c r="AW309"/>
  <c r="AW321"/>
  <c r="AW312"/>
  <c r="AW320"/>
  <c r="AW313"/>
  <c r="AW319"/>
  <c r="AW311"/>
  <c r="AW307"/>
  <c r="AW322"/>
  <c r="AW317"/>
  <c r="AW325"/>
  <c r="AW314"/>
  <c r="AW324"/>
  <c r="AW316"/>
  <c r="AW310"/>
  <c r="AW306"/>
  <c r="AW308"/>
  <c r="AW323"/>
  <c r="AW318"/>
  <c r="CW230" i="86"/>
  <c r="CX230" s="1"/>
  <c r="CW227"/>
  <c r="CX227" s="1"/>
  <c r="CW226"/>
  <c r="CX226" s="1"/>
  <c r="CW233"/>
  <c r="CX233" s="1"/>
  <c r="CW232"/>
  <c r="CX232" s="1"/>
  <c r="CW229"/>
  <c r="CX229" s="1"/>
  <c r="CW225"/>
  <c r="CW231"/>
  <c r="CX231" s="1"/>
  <c r="CW228"/>
  <c r="CX228" s="1"/>
  <c r="CW234"/>
  <c r="CX234" s="1"/>
  <c r="AS268" i="53"/>
  <c r="AS267"/>
  <c r="AS269" s="1"/>
  <c r="AH269" i="40"/>
  <c r="AG281" s="1"/>
  <c r="F296" s="1"/>
  <c r="AI270"/>
  <c r="AG282" s="1"/>
  <c r="G296" s="1"/>
  <c r="A143" i="82"/>
  <c r="A98"/>
  <c r="CO173" i="75"/>
  <c r="CN176" s="1"/>
  <c r="CO174"/>
  <c r="CN177" s="1"/>
  <c r="BM225" i="90"/>
  <c r="BJ225" s="1"/>
  <c r="H245" s="1"/>
  <c r="BL213"/>
  <c r="BJ224" s="1"/>
  <c r="G245" s="1"/>
  <c r="A99" i="92"/>
  <c r="A144"/>
  <c r="AJ227"/>
  <c r="AK227" s="1"/>
  <c r="AJ230"/>
  <c r="AK230" s="1"/>
  <c r="AJ232"/>
  <c r="AK232" s="1"/>
  <c r="AJ233"/>
  <c r="AK233" s="1"/>
  <c r="AJ226"/>
  <c r="AK226" s="1"/>
  <c r="AJ225"/>
  <c r="AJ228"/>
  <c r="AK228" s="1"/>
  <c r="AJ229"/>
  <c r="AK229" s="1"/>
  <c r="AJ234"/>
  <c r="AJ231"/>
  <c r="AK231" s="1"/>
  <c r="CF173" i="64"/>
  <c r="CE176" s="1"/>
  <c r="CF174"/>
  <c r="CE177" s="1"/>
  <c r="CS172"/>
  <c r="CJ183"/>
  <c r="CJ187"/>
  <c r="CJ184"/>
  <c r="CJ185"/>
  <c r="CJ188"/>
  <c r="E203"/>
  <c r="CJ186"/>
  <c r="CJ180"/>
  <c r="CJ182"/>
  <c r="CJ179"/>
  <c r="CJ181"/>
  <c r="F247" i="82"/>
  <c r="CN218"/>
  <c r="CE234"/>
  <c r="CE227"/>
  <c r="CE229"/>
  <c r="CE231"/>
  <c r="CE232"/>
  <c r="CE233"/>
  <c r="CE228"/>
  <c r="CE230"/>
  <c r="CE225"/>
  <c r="CE226"/>
  <c r="DC174" i="84"/>
  <c r="DB177" s="1"/>
  <c r="DC173"/>
  <c r="DB176" s="1"/>
  <c r="A146" i="91"/>
  <c r="A101"/>
  <c r="CO173" i="74"/>
  <c r="CN176" s="1"/>
  <c r="CO174"/>
  <c r="CN177" s="1"/>
  <c r="CI185"/>
  <c r="CJ185" s="1"/>
  <c r="CI187"/>
  <c r="CJ187" s="1"/>
  <c r="CI180"/>
  <c r="CJ180" s="1"/>
  <c r="CI188"/>
  <c r="CJ188" s="1"/>
  <c r="CI183"/>
  <c r="CJ183" s="1"/>
  <c r="CI179"/>
  <c r="CI186"/>
  <c r="CJ186" s="1"/>
  <c r="CI181"/>
  <c r="CJ181" s="1"/>
  <c r="CI182"/>
  <c r="CJ182" s="1"/>
  <c r="CI184"/>
  <c r="CJ184" s="1"/>
  <c r="CS172" i="94"/>
  <c r="E203"/>
  <c r="CJ182"/>
  <c r="CJ187"/>
  <c r="CJ183"/>
  <c r="CJ184"/>
  <c r="CJ186"/>
  <c r="CJ180"/>
  <c r="CJ185"/>
  <c r="CJ179"/>
  <c r="CJ181"/>
  <c r="BC273" i="56"/>
  <c r="BC272"/>
  <c r="BC278"/>
  <c r="BC274"/>
  <c r="E290"/>
  <c r="BC271"/>
  <c r="BC280"/>
  <c r="BC279"/>
  <c r="BK263"/>
  <c r="BC276"/>
  <c r="BC275"/>
  <c r="BC277"/>
  <c r="BQ220" i="94"/>
  <c r="BQ221" s="1"/>
  <c r="BQ219"/>
  <c r="AS277" i="40"/>
  <c r="AS279" s="1"/>
  <c r="AS278"/>
  <c r="AN287"/>
  <c r="AO287" s="1"/>
  <c r="AN271"/>
  <c r="AO271" s="1"/>
  <c r="AN281"/>
  <c r="AO281" s="1"/>
  <c r="AN276"/>
  <c r="AO276" s="1"/>
  <c r="AN284"/>
  <c r="AO284" s="1"/>
  <c r="AN277"/>
  <c r="AO277" s="1"/>
  <c r="AN288"/>
  <c r="AO288" s="1"/>
  <c r="AN273"/>
  <c r="AO273" s="1"/>
  <c r="AN289"/>
  <c r="AO289" s="1"/>
  <c r="AN274"/>
  <c r="AO274" s="1"/>
  <c r="AN272"/>
  <c r="AO272" s="1"/>
  <c r="AN283"/>
  <c r="AO283" s="1"/>
  <c r="AN286"/>
  <c r="AO286" s="1"/>
  <c r="AN280"/>
  <c r="AO280" s="1"/>
  <c r="AN275"/>
  <c r="AO275" s="1"/>
  <c r="AN285"/>
  <c r="AO285" s="1"/>
  <c r="AN270"/>
  <c r="AN282"/>
  <c r="AO282" s="1"/>
  <c r="AN278"/>
  <c r="AO278" s="1"/>
  <c r="AN279"/>
  <c r="AO279" s="1"/>
  <c r="AN290"/>
  <c r="AO290" s="1"/>
  <c r="CP181" i="86"/>
  <c r="CQ181" s="1"/>
  <c r="CP182"/>
  <c r="CQ182" s="1"/>
  <c r="CP188"/>
  <c r="CQ188" s="1"/>
  <c r="CP187"/>
  <c r="CQ187" s="1"/>
  <c r="CP185"/>
  <c r="CQ185" s="1"/>
  <c r="CP186"/>
  <c r="CQ186" s="1"/>
  <c r="CP179"/>
  <c r="CP180"/>
  <c r="CQ180" s="1"/>
  <c r="CP184"/>
  <c r="CQ184" s="1"/>
  <c r="CP183"/>
  <c r="CQ183" s="1"/>
  <c r="CN219" i="74"/>
  <c r="CN220"/>
  <c r="CN221" s="1"/>
  <c r="D245" i="78"/>
  <c r="I244"/>
  <c r="F34" s="1"/>
  <c r="B244"/>
  <c r="CL172" i="92"/>
  <c r="E202"/>
  <c r="CC179"/>
  <c r="CC186"/>
  <c r="CC183"/>
  <c r="CC182"/>
  <c r="CC184"/>
  <c r="CC180"/>
  <c r="CC185"/>
  <c r="CC187"/>
  <c r="CC181"/>
  <c r="CC225" i="56"/>
  <c r="BZ225" s="1"/>
  <c r="H246" s="1"/>
  <c r="CB213"/>
  <c r="BZ224" s="1"/>
  <c r="G246" s="1"/>
  <c r="CC225" i="74"/>
  <c r="BZ225" s="1"/>
  <c r="H246" s="1"/>
  <c r="CB213"/>
  <c r="BZ224" s="1"/>
  <c r="G246" s="1"/>
  <c r="BY173" i="90"/>
  <c r="BX176" s="1"/>
  <c r="BY174"/>
  <c r="BX177" s="1"/>
  <c r="BH179" i="56"/>
  <c r="BE180" s="1"/>
  <c r="G197" s="1"/>
  <c r="BG167"/>
  <c r="BE179" s="1"/>
  <c r="F197" s="1"/>
  <c r="AI276" i="54"/>
  <c r="AG272" s="1"/>
  <c r="G286" s="1"/>
  <c r="AH259"/>
  <c r="AG271" s="1"/>
  <c r="F286" s="1"/>
  <c r="CZ181" i="81"/>
  <c r="CZ183"/>
  <c r="CZ186"/>
  <c r="CZ188"/>
  <c r="CZ184"/>
  <c r="CZ187"/>
  <c r="E204"/>
  <c r="CZ179"/>
  <c r="CZ182"/>
  <c r="CZ185"/>
  <c r="CZ180"/>
  <c r="AI271" i="53"/>
  <c r="AG272" s="1"/>
  <c r="G286" s="1"/>
  <c r="AH259"/>
  <c r="AG271" s="1"/>
  <c r="F286" s="1"/>
  <c r="AN259" i="56"/>
  <c r="AM271" s="1"/>
  <c r="F287" s="1"/>
  <c r="AO271"/>
  <c r="AM272" s="1"/>
  <c r="G287" s="1"/>
  <c r="BN185" i="77"/>
  <c r="BO185" s="1"/>
  <c r="BN182"/>
  <c r="BO182" s="1"/>
  <c r="BN181"/>
  <c r="BO181" s="1"/>
  <c r="BN186"/>
  <c r="BO186" s="1"/>
  <c r="BN183"/>
  <c r="BO183" s="1"/>
  <c r="BN188"/>
  <c r="BO188" s="1"/>
  <c r="BN184"/>
  <c r="BO184" s="1"/>
  <c r="BN187"/>
  <c r="BO187" s="1"/>
  <c r="BN180"/>
  <c r="BO180" s="1"/>
  <c r="BN179"/>
  <c r="CX179" i="83"/>
  <c r="CU180" s="1"/>
  <c r="CW167"/>
  <c r="CU179" s="1"/>
  <c r="CZ183"/>
  <c r="CZ187"/>
  <c r="DD185"/>
  <c r="DE185" s="1"/>
  <c r="DD180"/>
  <c r="DE180" s="1"/>
  <c r="DD183"/>
  <c r="DE183" s="1"/>
  <c r="CZ186"/>
  <c r="CZ179"/>
  <c r="DD181"/>
  <c r="DE181" s="1"/>
  <c r="DD187"/>
  <c r="DE187" s="1"/>
  <c r="CZ182"/>
  <c r="CZ184"/>
  <c r="CZ181"/>
  <c r="DD186"/>
  <c r="DE186" s="1"/>
  <c r="DD188"/>
  <c r="DE188" s="1"/>
  <c r="CZ185"/>
  <c r="CZ180"/>
  <c r="DD179"/>
  <c r="DD182"/>
  <c r="DE182" s="1"/>
  <c r="DD184"/>
  <c r="DE184" s="1"/>
  <c r="CZ188"/>
  <c r="AQ259" i="91"/>
  <c r="AP271" s="1"/>
  <c r="F289" s="1"/>
  <c r="AR271"/>
  <c r="AP272" s="1"/>
  <c r="G289" s="1"/>
  <c r="CN172" i="54"/>
  <c r="CE184"/>
  <c r="E201"/>
  <c r="CE186"/>
  <c r="CE188"/>
  <c r="CE187"/>
  <c r="CE185"/>
  <c r="W225" i="90"/>
  <c r="T225" s="1"/>
  <c r="H239" s="1"/>
  <c r="V213"/>
  <c r="T224" s="1"/>
  <c r="G239" s="1"/>
  <c r="AN326" i="54"/>
  <c r="AO326" s="1"/>
  <c r="AN324"/>
  <c r="AO324" s="1"/>
  <c r="AN325"/>
  <c r="AO325" s="1"/>
  <c r="AN322"/>
  <c r="AN323"/>
  <c r="AO323" s="1"/>
  <c r="BM179" i="90"/>
  <c r="BJ180" s="1"/>
  <c r="G199" s="1"/>
  <c r="BL167"/>
  <c r="BJ179" s="1"/>
  <c r="F199" s="1"/>
  <c r="BZ220" i="77"/>
  <c r="BZ221" s="1"/>
  <c r="BZ219"/>
  <c r="CN180" i="84"/>
  <c r="G202" s="1"/>
  <c r="BE229" i="90"/>
  <c r="BF229" s="1"/>
  <c r="BE225" i="92"/>
  <c r="AC228" i="90"/>
  <c r="AD228" s="1"/>
  <c r="S318"/>
  <c r="T318" s="1"/>
  <c r="BS226"/>
  <c r="BT226" s="1"/>
  <c r="AN325" i="78"/>
  <c r="AO325" s="1"/>
  <c r="AN320"/>
  <c r="AO320" s="1"/>
  <c r="AN326"/>
  <c r="AO326" s="1"/>
  <c r="AN322"/>
  <c r="AO322" s="1"/>
  <c r="AN323"/>
  <c r="AO323" s="1"/>
  <c r="AN321"/>
  <c r="AO321" s="1"/>
  <c r="AN324"/>
  <c r="AO324" s="1"/>
  <c r="AN319"/>
  <c r="AO319" s="1"/>
  <c r="AN317"/>
  <c r="AN318"/>
  <c r="AO318" s="1"/>
  <c r="AN275" i="74"/>
  <c r="AO275" s="1"/>
  <c r="AN280"/>
  <c r="AO280" s="1"/>
  <c r="AN274"/>
  <c r="AO274" s="1"/>
  <c r="AN278"/>
  <c r="AO278" s="1"/>
  <c r="AN277"/>
  <c r="AO277" s="1"/>
  <c r="AN273"/>
  <c r="AO273" s="1"/>
  <c r="AN279"/>
  <c r="AO279" s="1"/>
  <c r="AN272"/>
  <c r="AO272" s="1"/>
  <c r="AN276"/>
  <c r="AO276" s="1"/>
  <c r="AN271"/>
  <c r="AN321" i="75"/>
  <c r="AO321" s="1"/>
  <c r="AN318"/>
  <c r="AO318" s="1"/>
  <c r="AN323"/>
  <c r="AO323" s="1"/>
  <c r="AN324"/>
  <c r="AO324" s="1"/>
  <c r="AN325"/>
  <c r="AO325" s="1"/>
  <c r="AN326"/>
  <c r="AO326" s="1"/>
  <c r="AN322"/>
  <c r="AO322" s="1"/>
  <c r="AN319"/>
  <c r="AO319" s="1"/>
  <c r="AN320"/>
  <c r="AO320" s="1"/>
  <c r="AN317"/>
  <c r="AW325" i="79"/>
  <c r="BE309"/>
  <c r="AW324"/>
  <c r="E335"/>
  <c r="AW326"/>
  <c r="AW323"/>
  <c r="AS312"/>
  <c r="AS315" s="1"/>
  <c r="AS311"/>
  <c r="AS314" s="1"/>
  <c r="BE309" i="74"/>
  <c r="AW326"/>
  <c r="AW318"/>
  <c r="AW317"/>
  <c r="AW325"/>
  <c r="AW322"/>
  <c r="AW323"/>
  <c r="AW319"/>
  <c r="E335"/>
  <c r="AW320"/>
  <c r="AW324"/>
  <c r="AW321"/>
  <c r="AS311" i="82"/>
  <c r="AS314" s="1"/>
  <c r="AS312"/>
  <c r="AS315" s="1"/>
  <c r="AW271" i="75"/>
  <c r="AW279"/>
  <c r="AW273"/>
  <c r="E289"/>
  <c r="AW275"/>
  <c r="AW280"/>
  <c r="AW274"/>
  <c r="AW272"/>
  <c r="AW276"/>
  <c r="BE263"/>
  <c r="AW278"/>
  <c r="AW277"/>
  <c r="AS267"/>
  <c r="AS269" s="1"/>
  <c r="AS268"/>
  <c r="AW272" i="78"/>
  <c r="AW275"/>
  <c r="BE263"/>
  <c r="AW273"/>
  <c r="AW276"/>
  <c r="AW271"/>
  <c r="AW279"/>
  <c r="E289"/>
  <c r="AW277"/>
  <c r="AW278"/>
  <c r="AW280"/>
  <c r="AW274"/>
  <c r="AH305" i="80"/>
  <c r="AG317" s="1"/>
  <c r="F332" s="1"/>
  <c r="AI317"/>
  <c r="AG318" s="1"/>
  <c r="G332" s="1"/>
  <c r="AN322" i="74"/>
  <c r="AO322" s="1"/>
  <c r="AN324"/>
  <c r="AO324" s="1"/>
  <c r="AN317"/>
  <c r="AN320"/>
  <c r="AO320" s="1"/>
  <c r="AN321"/>
  <c r="AO321" s="1"/>
  <c r="AN319"/>
  <c r="AO319" s="1"/>
  <c r="AN325"/>
  <c r="AO325" s="1"/>
  <c r="AN323"/>
  <c r="AO323" s="1"/>
  <c r="AN326"/>
  <c r="AO326" s="1"/>
  <c r="AN318"/>
  <c r="AO318" s="1"/>
  <c r="AS267" i="80"/>
  <c r="AS269" s="1"/>
  <c r="AS268"/>
  <c r="AI317" i="75"/>
  <c r="AG318" s="1"/>
  <c r="G332" s="1"/>
  <c r="AH305"/>
  <c r="AG317" s="1"/>
  <c r="F332" s="1"/>
  <c r="E289" i="77"/>
  <c r="AW276"/>
  <c r="AW278"/>
  <c r="AW271"/>
  <c r="AW272"/>
  <c r="BE263"/>
  <c r="AW274"/>
  <c r="AW279"/>
  <c r="AW273"/>
  <c r="AW275"/>
  <c r="AW277"/>
  <c r="AW280"/>
  <c r="AH259" i="80"/>
  <c r="AG271" s="1"/>
  <c r="F286" s="1"/>
  <c r="AI271"/>
  <c r="AG272" s="1"/>
  <c r="G286" s="1"/>
  <c r="AN318" i="77"/>
  <c r="AO318" s="1"/>
  <c r="AN324"/>
  <c r="AO324" s="1"/>
  <c r="AN321"/>
  <c r="AO321" s="1"/>
  <c r="AN325"/>
  <c r="AO325" s="1"/>
  <c r="AN317"/>
  <c r="AN319"/>
  <c r="AO319" s="1"/>
  <c r="AN322"/>
  <c r="AO322" s="1"/>
  <c r="AN320"/>
  <c r="AO320" s="1"/>
  <c r="AN323"/>
  <c r="AO323" s="1"/>
  <c r="AN326"/>
  <c r="AO326" s="1"/>
  <c r="AN325" i="82"/>
  <c r="AO325" s="1"/>
  <c r="AN323"/>
  <c r="AO323" s="1"/>
  <c r="AN324"/>
  <c r="AO324" s="1"/>
  <c r="AN318"/>
  <c r="AO318" s="1"/>
  <c r="AN319"/>
  <c r="AO319" s="1"/>
  <c r="AN321"/>
  <c r="AO321" s="1"/>
  <c r="AN326"/>
  <c r="AO326" s="1"/>
  <c r="AN317"/>
  <c r="AN320"/>
  <c r="AO320" s="1"/>
  <c r="AN322"/>
  <c r="AO322" s="1"/>
  <c r="AH305" i="78"/>
  <c r="AG317" s="1"/>
  <c r="F332" s="1"/>
  <c r="AI317"/>
  <c r="AG318" s="1"/>
  <c r="G332" s="1"/>
  <c r="AS312" i="75"/>
  <c r="AS315" s="1"/>
  <c r="AS311"/>
  <c r="AS314" s="1"/>
  <c r="AN279" i="80"/>
  <c r="AO279" s="1"/>
  <c r="AN274"/>
  <c r="AO274" s="1"/>
  <c r="AN276"/>
  <c r="AO276" s="1"/>
  <c r="AN272"/>
  <c r="AO272" s="1"/>
  <c r="AN278"/>
  <c r="AO278" s="1"/>
  <c r="AN277"/>
  <c r="AO277" s="1"/>
  <c r="AN275"/>
  <c r="AO275" s="1"/>
  <c r="AN271"/>
  <c r="AN273"/>
  <c r="AO273" s="1"/>
  <c r="AN280"/>
  <c r="AO280" s="1"/>
  <c r="AN279" i="86"/>
  <c r="AO279" s="1"/>
  <c r="AN275"/>
  <c r="AO275" s="1"/>
  <c r="AN272"/>
  <c r="AO272" s="1"/>
  <c r="AN274"/>
  <c r="AO274" s="1"/>
  <c r="AN277"/>
  <c r="AO277" s="1"/>
  <c r="AN276"/>
  <c r="AO276" s="1"/>
  <c r="AN273"/>
  <c r="AO273" s="1"/>
  <c r="AN280"/>
  <c r="AO280" s="1"/>
  <c r="AN278"/>
  <c r="AO278" s="1"/>
  <c r="AN271"/>
  <c r="AS267" i="79"/>
  <c r="AS269" s="1"/>
  <c r="AS268"/>
  <c r="AI277"/>
  <c r="AG272" s="1"/>
  <c r="G286" s="1"/>
  <c r="AH259"/>
  <c r="AG271" s="1"/>
  <c r="F286" s="1"/>
  <c r="AN278" i="75"/>
  <c r="AO278" s="1"/>
  <c r="AN272"/>
  <c r="AO272" s="1"/>
  <c r="AN277"/>
  <c r="AO277" s="1"/>
  <c r="AN280"/>
  <c r="AO280" s="1"/>
  <c r="AN276"/>
  <c r="AO276" s="1"/>
  <c r="AN271"/>
  <c r="AN274"/>
  <c r="AO274" s="1"/>
  <c r="AN275"/>
  <c r="AO275" s="1"/>
  <c r="AN279"/>
  <c r="AO279" s="1"/>
  <c r="AN273"/>
  <c r="AO273" s="1"/>
  <c r="AH305" i="77"/>
  <c r="AG317" s="1"/>
  <c r="F332" s="1"/>
  <c r="AI317"/>
  <c r="AG318" s="1"/>
  <c r="G332" s="1"/>
  <c r="AW278" i="86"/>
  <c r="AW273"/>
  <c r="AW271"/>
  <c r="E289"/>
  <c r="AW274"/>
  <c r="AW280"/>
  <c r="AW272"/>
  <c r="AW277"/>
  <c r="BE263"/>
  <c r="AW275"/>
  <c r="AW276"/>
  <c r="AW279"/>
  <c r="AN280" i="79"/>
  <c r="AO280" s="1"/>
  <c r="AN278"/>
  <c r="AO278" s="1"/>
  <c r="AN279"/>
  <c r="AO279" s="1"/>
  <c r="AN277"/>
  <c r="AH259" i="75"/>
  <c r="AG271" s="1"/>
  <c r="F286" s="1"/>
  <c r="AI271"/>
  <c r="AG272" s="1"/>
  <c r="G286" s="1"/>
  <c r="AN278" i="77"/>
  <c r="AO278" s="1"/>
  <c r="AN277"/>
  <c r="AO277" s="1"/>
  <c r="AN273"/>
  <c r="AO273" s="1"/>
  <c r="AN275"/>
  <c r="AO275" s="1"/>
  <c r="AN272"/>
  <c r="AO272" s="1"/>
  <c r="AN271"/>
  <c r="AN279"/>
  <c r="AO279" s="1"/>
  <c r="AN280"/>
  <c r="AO280" s="1"/>
  <c r="AN274"/>
  <c r="AO274" s="1"/>
  <c r="AN276"/>
  <c r="AO276" s="1"/>
  <c r="AS268"/>
  <c r="AS267"/>
  <c r="AS269" s="1"/>
  <c r="AW318" i="86"/>
  <c r="AW320"/>
  <c r="AW317"/>
  <c r="AW325"/>
  <c r="AW321"/>
  <c r="AW323"/>
  <c r="AW319"/>
  <c r="AW322"/>
  <c r="BE309"/>
  <c r="E335"/>
  <c r="AW324"/>
  <c r="AW326"/>
  <c r="AN272" i="78"/>
  <c r="AO272" s="1"/>
  <c r="AN278"/>
  <c r="AO278" s="1"/>
  <c r="AN275"/>
  <c r="AO275" s="1"/>
  <c r="AN280"/>
  <c r="AO280" s="1"/>
  <c r="AN279"/>
  <c r="AO279" s="1"/>
  <c r="AN273"/>
  <c r="AO273" s="1"/>
  <c r="AN274"/>
  <c r="AO274" s="1"/>
  <c r="AN277"/>
  <c r="AO277" s="1"/>
  <c r="AN276"/>
  <c r="AO276" s="1"/>
  <c r="AN271"/>
  <c r="AN324" i="80"/>
  <c r="AO324" s="1"/>
  <c r="AN318"/>
  <c r="AO318" s="1"/>
  <c r="AN325"/>
  <c r="AO325" s="1"/>
  <c r="AN323"/>
  <c r="AO323" s="1"/>
  <c r="AN319"/>
  <c r="AO319" s="1"/>
  <c r="AN317"/>
  <c r="AN322"/>
  <c r="AO322" s="1"/>
  <c r="AN320"/>
  <c r="AO320" s="1"/>
  <c r="AN321"/>
  <c r="AO321" s="1"/>
  <c r="AN326"/>
  <c r="AO326" s="1"/>
  <c r="AN273" i="82"/>
  <c r="AO273" s="1"/>
  <c r="AN277"/>
  <c r="AO277" s="1"/>
  <c r="AN274"/>
  <c r="AO274" s="1"/>
  <c r="AN278"/>
  <c r="AO278" s="1"/>
  <c r="AN271"/>
  <c r="AN272"/>
  <c r="AO272" s="1"/>
  <c r="AN280"/>
  <c r="AO280" s="1"/>
  <c r="AN279"/>
  <c r="AO279" s="1"/>
  <c r="AN276"/>
  <c r="AO276" s="1"/>
  <c r="AN275"/>
  <c r="AO275" s="1"/>
  <c r="AS311" i="78"/>
  <c r="AS314" s="1"/>
  <c r="AS312"/>
  <c r="AS315" s="1"/>
  <c r="AH259" i="74"/>
  <c r="AG271" s="1"/>
  <c r="F286" s="1"/>
  <c r="AI271"/>
  <c r="AG272" s="1"/>
  <c r="G286" s="1"/>
  <c r="AN325" i="79"/>
  <c r="AO325" s="1"/>
  <c r="AN323"/>
  <c r="AN326"/>
  <c r="AO326" s="1"/>
  <c r="AN324"/>
  <c r="AO324" s="1"/>
  <c r="AW325" i="77"/>
  <c r="AW318"/>
  <c r="AW323"/>
  <c r="AW319"/>
  <c r="AW322"/>
  <c r="AW324"/>
  <c r="E335"/>
  <c r="AW320"/>
  <c r="BE309"/>
  <c r="AW326"/>
  <c r="AW321"/>
  <c r="AW317"/>
  <c r="AH305" i="74"/>
  <c r="AG317" s="1"/>
  <c r="F332" s="1"/>
  <c r="AI317"/>
  <c r="AG318" s="1"/>
  <c r="G332" s="1"/>
  <c r="AW324" i="78"/>
  <c r="AW320"/>
  <c r="AW322"/>
  <c r="AW317"/>
  <c r="AW318"/>
  <c r="AW319"/>
  <c r="AW325"/>
  <c r="AW326"/>
  <c r="E335"/>
  <c r="AW323"/>
  <c r="BE309"/>
  <c r="AW321"/>
  <c r="AH259" i="86"/>
  <c r="AG271" s="1"/>
  <c r="F286" s="1"/>
  <c r="AI271"/>
  <c r="AG272" s="1"/>
  <c r="G286" s="1"/>
  <c r="AS268" i="82"/>
  <c r="AS267"/>
  <c r="AS269" s="1"/>
  <c r="AS312" i="74"/>
  <c r="AS315" s="1"/>
  <c r="AS311"/>
  <c r="AS314" s="1"/>
  <c r="AW317" i="82"/>
  <c r="AW318"/>
  <c r="AW321"/>
  <c r="AW320"/>
  <c r="AW325"/>
  <c r="BE309"/>
  <c r="AW319"/>
  <c r="AW323"/>
  <c r="AW324"/>
  <c r="AW326"/>
  <c r="E335"/>
  <c r="AW322"/>
  <c r="AW280" i="79"/>
  <c r="BE263"/>
  <c r="E289"/>
  <c r="AW278"/>
  <c r="AW279"/>
  <c r="AW277"/>
  <c r="AS267" i="78"/>
  <c r="AS269" s="1"/>
  <c r="AS268"/>
  <c r="AS267" i="86"/>
  <c r="AS269" s="1"/>
  <c r="AS268"/>
  <c r="AH305" i="79"/>
  <c r="AG317" s="1"/>
  <c r="F332" s="1"/>
  <c r="AI323"/>
  <c r="AG318" s="1"/>
  <c r="G332" s="1"/>
  <c r="AH259" i="78"/>
  <c r="AG271" s="1"/>
  <c r="F286" s="1"/>
  <c r="AI271"/>
  <c r="AG272" s="1"/>
  <c r="G286" s="1"/>
  <c r="AS312" i="86"/>
  <c r="AS315" s="1"/>
  <c r="AS311"/>
  <c r="AS314" s="1"/>
  <c r="AS311" i="77"/>
  <c r="AS314" s="1"/>
  <c r="AS312"/>
  <c r="AS315" s="1"/>
  <c r="AI317" i="86"/>
  <c r="AG318" s="1"/>
  <c r="G332" s="1"/>
  <c r="AH305"/>
  <c r="AG317" s="1"/>
  <c r="F332" s="1"/>
  <c r="AI271" i="82"/>
  <c r="AG272" s="1"/>
  <c r="G286" s="1"/>
  <c r="AH259"/>
  <c r="AG271" s="1"/>
  <c r="F286" s="1"/>
  <c r="AS311" i="80"/>
  <c r="AS314" s="1"/>
  <c r="AS312"/>
  <c r="AS315" s="1"/>
  <c r="AW324"/>
  <c r="BE309"/>
  <c r="AW322"/>
  <c r="AW320"/>
  <c r="AW317"/>
  <c r="AW319"/>
  <c r="AW323"/>
  <c r="AW326"/>
  <c r="E335"/>
  <c r="AW321"/>
  <c r="AW325"/>
  <c r="AW318"/>
  <c r="AW322" i="75"/>
  <c r="AW324"/>
  <c r="AW326"/>
  <c r="AW320"/>
  <c r="AW318"/>
  <c r="BE309"/>
  <c r="AW321"/>
  <c r="AW317"/>
  <c r="AW319"/>
  <c r="E335"/>
  <c r="AW323"/>
  <c r="AW325"/>
  <c r="AW277" i="82"/>
  <c r="AW278"/>
  <c r="AW273"/>
  <c r="AW271"/>
  <c r="AW275"/>
  <c r="AW279"/>
  <c r="BE263"/>
  <c r="AW276"/>
  <c r="AW274"/>
  <c r="AW280"/>
  <c r="AW272"/>
  <c r="E289"/>
  <c r="AH259" i="77"/>
  <c r="AG271" s="1"/>
  <c r="F286" s="1"/>
  <c r="AI271"/>
  <c r="AG272" s="1"/>
  <c r="G286" s="1"/>
  <c r="AS268" i="74"/>
  <c r="AS267"/>
  <c r="AS269" s="1"/>
  <c r="AW272"/>
  <c r="AW271"/>
  <c r="AW275"/>
  <c r="AW279"/>
  <c r="BE263"/>
  <c r="AW274"/>
  <c r="AW278"/>
  <c r="AW273"/>
  <c r="AW277"/>
  <c r="AW280"/>
  <c r="E289"/>
  <c r="AW276"/>
  <c r="AH305" i="82"/>
  <c r="AG317" s="1"/>
  <c r="F332" s="1"/>
  <c r="AI317"/>
  <c r="AG318" s="1"/>
  <c r="G332" s="1"/>
  <c r="AW276" i="80"/>
  <c r="AW278"/>
  <c r="E289"/>
  <c r="AW272"/>
  <c r="AW275"/>
  <c r="AW271"/>
  <c r="AW274"/>
  <c r="AW273"/>
  <c r="AW277"/>
  <c r="AW279"/>
  <c r="AW280"/>
  <c r="BE263"/>
  <c r="AN324" i="86"/>
  <c r="AO324" s="1"/>
  <c r="AN320"/>
  <c r="AO320" s="1"/>
  <c r="AN321"/>
  <c r="AO321" s="1"/>
  <c r="AN319"/>
  <c r="AO319" s="1"/>
  <c r="AN325"/>
  <c r="AO325" s="1"/>
  <c r="AN317"/>
  <c r="AN322"/>
  <c r="AO322" s="1"/>
  <c r="AN326"/>
  <c r="AO326" s="1"/>
  <c r="AN323"/>
  <c r="AO323" s="1"/>
  <c r="AN318"/>
  <c r="AO318" s="1"/>
  <c r="BZ181" i="91" l="1"/>
  <c r="CA181" s="1"/>
  <c r="X228" i="80"/>
  <c r="Y228" s="1"/>
  <c r="X233"/>
  <c r="Y233" s="1"/>
  <c r="X226"/>
  <c r="Y226" s="1"/>
  <c r="X229"/>
  <c r="Y229" s="1"/>
  <c r="X232"/>
  <c r="Y232" s="1"/>
  <c r="X231"/>
  <c r="Y231" s="1"/>
  <c r="X234"/>
  <c r="Y234" s="1"/>
  <c r="X227"/>
  <c r="Y227" s="1"/>
  <c r="X230"/>
  <c r="Y230" s="1"/>
  <c r="X225"/>
  <c r="AF271" i="92"/>
  <c r="AD272" s="1"/>
  <c r="G287" s="1"/>
  <c r="AE259"/>
  <c r="AD271" s="1"/>
  <c r="F287" s="1"/>
  <c r="AW325"/>
  <c r="AX325" s="1"/>
  <c r="AW323"/>
  <c r="AX323" s="1"/>
  <c r="AW322"/>
  <c r="AX322" s="1"/>
  <c r="AW326"/>
  <c r="AW317"/>
  <c r="AW324"/>
  <c r="AX324" s="1"/>
  <c r="AW318"/>
  <c r="AX318" s="1"/>
  <c r="AW320"/>
  <c r="AX320" s="1"/>
  <c r="AW321"/>
  <c r="AX321" s="1"/>
  <c r="AW319"/>
  <c r="AX319" s="1"/>
  <c r="C109" i="53"/>
  <c r="I108"/>
  <c r="C36" s="1"/>
  <c r="I36" s="1"/>
  <c r="B108"/>
  <c r="A99" i="76"/>
  <c r="A144"/>
  <c r="BG233" i="80"/>
  <c r="BH233" s="1"/>
  <c r="BG232"/>
  <c r="BH232" s="1"/>
  <c r="BG225"/>
  <c r="BG234"/>
  <c r="BH234" s="1"/>
  <c r="BG229"/>
  <c r="BH229" s="1"/>
  <c r="BG227"/>
  <c r="BH227" s="1"/>
  <c r="BG226"/>
  <c r="BH226" s="1"/>
  <c r="BG230"/>
  <c r="BH230" s="1"/>
  <c r="BG231"/>
  <c r="BH231" s="1"/>
  <c r="BG228"/>
  <c r="BH228" s="1"/>
  <c r="A144" i="79"/>
  <c r="A99"/>
  <c r="CJ225" i="92"/>
  <c r="CJ229"/>
  <c r="CS218"/>
  <c r="CJ226"/>
  <c r="CJ233"/>
  <c r="CJ227"/>
  <c r="F249"/>
  <c r="CJ228"/>
  <c r="CJ231"/>
  <c r="CJ232"/>
  <c r="CJ230"/>
  <c r="AW259"/>
  <c r="AV271" s="1"/>
  <c r="F290" s="1"/>
  <c r="AX271"/>
  <c r="AV272" s="1"/>
  <c r="G290" s="1"/>
  <c r="A241" i="54"/>
  <c r="A287" s="1"/>
  <c r="A333" s="1"/>
  <c r="A195"/>
  <c r="A146" i="94"/>
  <c r="A101"/>
  <c r="AR271" i="92"/>
  <c r="AP272" s="1"/>
  <c r="G289" s="1"/>
  <c r="AQ259"/>
  <c r="AP271" s="1"/>
  <c r="F289" s="1"/>
  <c r="AE234" i="80"/>
  <c r="AF234" s="1"/>
  <c r="AE226"/>
  <c r="AF226" s="1"/>
  <c r="AE227"/>
  <c r="AF227" s="1"/>
  <c r="AE230"/>
  <c r="AF230" s="1"/>
  <c r="AE225"/>
  <c r="AE233"/>
  <c r="AF233" s="1"/>
  <c r="AE228"/>
  <c r="AF228" s="1"/>
  <c r="AE232"/>
  <c r="AF232" s="1"/>
  <c r="AE231"/>
  <c r="AF231" s="1"/>
  <c r="AE229"/>
  <c r="AF229" s="1"/>
  <c r="BC324" i="92"/>
  <c r="BD324" s="1"/>
  <c r="BC323"/>
  <c r="BD323" s="1"/>
  <c r="BC321"/>
  <c r="BD321" s="1"/>
  <c r="BC325"/>
  <c r="BD325" s="1"/>
  <c r="BC317"/>
  <c r="BC319"/>
  <c r="BD319" s="1"/>
  <c r="BC318"/>
  <c r="BD318" s="1"/>
  <c r="BC322"/>
  <c r="BD322" s="1"/>
  <c r="BC326"/>
  <c r="BC320"/>
  <c r="BD320" s="1"/>
  <c r="CW183" i="85"/>
  <c r="CX183" s="1"/>
  <c r="CW188"/>
  <c r="CX188" s="1"/>
  <c r="CW182"/>
  <c r="CX182" s="1"/>
  <c r="CW186"/>
  <c r="CX186" s="1"/>
  <c r="CW179"/>
  <c r="CW187"/>
  <c r="CX187" s="1"/>
  <c r="CW185"/>
  <c r="CX185" s="1"/>
  <c r="CW181"/>
  <c r="CX181" s="1"/>
  <c r="CW184"/>
  <c r="CX184" s="1"/>
  <c r="CW180"/>
  <c r="CX180" s="1"/>
  <c r="CI167" i="82"/>
  <c r="CG179" s="1"/>
  <c r="F201" s="1"/>
  <c r="CJ179"/>
  <c r="CG180" s="1"/>
  <c r="G201" s="1"/>
  <c r="A155" i="56"/>
  <c r="A110"/>
  <c r="CS172" i="91"/>
  <c r="CJ182"/>
  <c r="CJ184"/>
  <c r="CJ183"/>
  <c r="CJ185"/>
  <c r="CJ187"/>
  <c r="CJ181"/>
  <c r="CJ179"/>
  <c r="E203"/>
  <c r="CJ186"/>
  <c r="CJ180"/>
  <c r="BU228" i="80"/>
  <c r="BV228" s="1"/>
  <c r="BU227"/>
  <c r="BV227" s="1"/>
  <c r="BU230"/>
  <c r="BV230" s="1"/>
  <c r="BU233"/>
  <c r="BV233" s="1"/>
  <c r="BU229"/>
  <c r="BV229" s="1"/>
  <c r="BU225"/>
  <c r="BU231"/>
  <c r="BV231" s="1"/>
  <c r="BU234"/>
  <c r="BV234" s="1"/>
  <c r="BU232"/>
  <c r="BV232" s="1"/>
  <c r="BU226"/>
  <c r="BV226" s="1"/>
  <c r="A194" i="85"/>
  <c r="A240"/>
  <c r="A286" s="1"/>
  <c r="A332" s="1"/>
  <c r="BU186" i="80"/>
  <c r="BV186" s="1"/>
  <c r="BU184"/>
  <c r="BV184" s="1"/>
  <c r="BU183"/>
  <c r="BV183" s="1"/>
  <c r="BU188"/>
  <c r="BV188" s="1"/>
  <c r="BU179"/>
  <c r="BU180"/>
  <c r="BV180" s="1"/>
  <c r="BU187"/>
  <c r="BV187" s="1"/>
  <c r="BU182"/>
  <c r="BV182" s="1"/>
  <c r="BU185"/>
  <c r="BV185" s="1"/>
  <c r="BU181"/>
  <c r="BV181" s="1"/>
  <c r="DC174" i="85"/>
  <c r="DB177" s="1"/>
  <c r="DC173"/>
  <c r="DB176" s="1"/>
  <c r="CP187" i="82"/>
  <c r="CQ187" s="1"/>
  <c r="CP180"/>
  <c r="CQ180" s="1"/>
  <c r="CP188"/>
  <c r="CQ188" s="1"/>
  <c r="CP186"/>
  <c r="CQ186" s="1"/>
  <c r="CP183"/>
  <c r="CQ183" s="1"/>
  <c r="CP184"/>
  <c r="CQ184" s="1"/>
  <c r="CP181"/>
  <c r="CQ181" s="1"/>
  <c r="CP182"/>
  <c r="CQ182" s="1"/>
  <c r="CP179"/>
  <c r="CP185"/>
  <c r="CQ185" s="1"/>
  <c r="A109" i="81"/>
  <c r="A154"/>
  <c r="CW213"/>
  <c r="CU224" s="1"/>
  <c r="G249" s="1"/>
  <c r="CX225"/>
  <c r="CU225" s="1"/>
  <c r="H249" s="1"/>
  <c r="A239" i="83"/>
  <c r="A285" s="1"/>
  <c r="A331" s="1"/>
  <c r="A193"/>
  <c r="CS227" i="84"/>
  <c r="CS234"/>
  <c r="CS228"/>
  <c r="F249"/>
  <c r="CS232"/>
  <c r="CS230"/>
  <c r="CS226"/>
  <c r="CS225"/>
  <c r="CS229"/>
  <c r="DB218"/>
  <c r="CS231"/>
  <c r="CS233"/>
  <c r="H226" i="76"/>
  <c r="F50" s="1"/>
  <c r="H225"/>
  <c r="F49" s="1"/>
  <c r="S259" i="92"/>
  <c r="R271" s="1"/>
  <c r="F285" s="1"/>
  <c r="T271"/>
  <c r="R272" s="1"/>
  <c r="G285" s="1"/>
  <c r="BG271" i="85"/>
  <c r="BE272" s="1"/>
  <c r="G290" s="1"/>
  <c r="BF259"/>
  <c r="BE271" s="1"/>
  <c r="F290" s="1"/>
  <c r="A235" i="76"/>
  <c r="A281" s="1"/>
  <c r="A327" s="1"/>
  <c r="A189"/>
  <c r="CI234" i="84"/>
  <c r="CJ234" s="1"/>
  <c r="CI231"/>
  <c r="CJ231" s="1"/>
  <c r="CI226"/>
  <c r="CJ226" s="1"/>
  <c r="CI232"/>
  <c r="CJ232" s="1"/>
  <c r="CI228"/>
  <c r="CJ228" s="1"/>
  <c r="CI227"/>
  <c r="CJ227" s="1"/>
  <c r="CI233"/>
  <c r="CJ233" s="1"/>
  <c r="CI225"/>
  <c r="CI230"/>
  <c r="CJ230" s="1"/>
  <c r="CI229"/>
  <c r="CJ229" s="1"/>
  <c r="CX168" i="50"/>
  <c r="CU181" s="1"/>
  <c r="G204" s="1"/>
  <c r="CW167"/>
  <c r="CU180" s="1"/>
  <c r="F204" s="1"/>
  <c r="CI229" i="80"/>
  <c r="CJ229" s="1"/>
  <c r="CI228"/>
  <c r="CJ228" s="1"/>
  <c r="CI230"/>
  <c r="CJ230" s="1"/>
  <c r="CI227"/>
  <c r="CJ227" s="1"/>
  <c r="CI232"/>
  <c r="CJ232" s="1"/>
  <c r="CI225"/>
  <c r="CI231"/>
  <c r="CJ231" s="1"/>
  <c r="CI226"/>
  <c r="CJ226" s="1"/>
  <c r="CI233"/>
  <c r="CJ233" s="1"/>
  <c r="CI234"/>
  <c r="CJ234" s="1"/>
  <c r="A189" i="78"/>
  <c r="A235"/>
  <c r="A281" s="1"/>
  <c r="A327" s="1"/>
  <c r="BS167" i="91"/>
  <c r="BQ179" s="1"/>
  <c r="F200" s="1"/>
  <c r="BT179"/>
  <c r="BQ180" s="1"/>
  <c r="G200" s="1"/>
  <c r="BX220"/>
  <c r="BX221" s="1"/>
  <c r="BX219"/>
  <c r="A105" i="54"/>
  <c r="A150"/>
  <c r="CU219" i="50"/>
  <c r="CL214"/>
  <c r="CL221"/>
  <c r="CL218"/>
  <c r="F249"/>
  <c r="CL219"/>
  <c r="CL216"/>
  <c r="CL231"/>
  <c r="CL227"/>
  <c r="CL233"/>
  <c r="CL222"/>
  <c r="CL220"/>
  <c r="CL217"/>
  <c r="CL230"/>
  <c r="CL226"/>
  <c r="CL229"/>
  <c r="CL228"/>
  <c r="CL232"/>
  <c r="CL215"/>
  <c r="CL223"/>
  <c r="CL224"/>
  <c r="CL225"/>
  <c r="DD213" i="54"/>
  <c r="DB224" s="1"/>
  <c r="G250" s="1"/>
  <c r="DE230"/>
  <c r="DB225" s="1"/>
  <c r="H250" s="1"/>
  <c r="A199" i="74"/>
  <c r="A245"/>
  <c r="A291" s="1"/>
  <c r="A337" s="1"/>
  <c r="A240" i="77"/>
  <c r="A286" s="1"/>
  <c r="A332" s="1"/>
  <c r="A194"/>
  <c r="AL233" i="80"/>
  <c r="AM233" s="1"/>
  <c r="AL227"/>
  <c r="AM227" s="1"/>
  <c r="AL231"/>
  <c r="AM231" s="1"/>
  <c r="AL226"/>
  <c r="AM226" s="1"/>
  <c r="AL230"/>
  <c r="AM230" s="1"/>
  <c r="AL225"/>
  <c r="AL234"/>
  <c r="AM234" s="1"/>
  <c r="AL228"/>
  <c r="AM228" s="1"/>
  <c r="AL229"/>
  <c r="AM229" s="1"/>
  <c r="AL232"/>
  <c r="AM232" s="1"/>
  <c r="Y319" i="92"/>
  <c r="Z319" s="1"/>
  <c r="Y318"/>
  <c r="Z318" s="1"/>
  <c r="Y324"/>
  <c r="Z324" s="1"/>
  <c r="Y323"/>
  <c r="Z323" s="1"/>
  <c r="Y322"/>
  <c r="Z322" s="1"/>
  <c r="Y321"/>
  <c r="Z321" s="1"/>
  <c r="Y320"/>
  <c r="Z320" s="1"/>
  <c r="Y326"/>
  <c r="Y317"/>
  <c r="Y325"/>
  <c r="Z325" s="1"/>
  <c r="CV173" i="82"/>
  <c r="CU176" s="1"/>
  <c r="CV174"/>
  <c r="CU177" s="1"/>
  <c r="A200" i="56"/>
  <c r="A246"/>
  <c r="A292" s="1"/>
  <c r="A338" s="1"/>
  <c r="A150" i="80"/>
  <c r="A105"/>
  <c r="CF173" i="91"/>
  <c r="CE176" s="1"/>
  <c r="CF174"/>
  <c r="CE177" s="1"/>
  <c r="BO179" i="80"/>
  <c r="BL180" s="1"/>
  <c r="G198" s="1"/>
  <c r="BN167"/>
  <c r="BL179" s="1"/>
  <c r="F198" s="1"/>
  <c r="CW213" i="85"/>
  <c r="CU224" s="1"/>
  <c r="G249" s="1"/>
  <c r="CX225"/>
  <c r="CU225" s="1"/>
  <c r="H249" s="1"/>
  <c r="A199" i="81"/>
  <c r="A245"/>
  <c r="A291" s="1"/>
  <c r="A337" s="1"/>
  <c r="Z271" i="92"/>
  <c r="X272" s="1"/>
  <c r="G286" s="1"/>
  <c r="Y259"/>
  <c r="X271" s="1"/>
  <c r="F286" s="1"/>
  <c r="A103" i="83"/>
  <c r="A148"/>
  <c r="AK326" i="92"/>
  <c r="AK324"/>
  <c r="AL324" s="1"/>
  <c r="AK321"/>
  <c r="AL321" s="1"/>
  <c r="AK325"/>
  <c r="AL325" s="1"/>
  <c r="AK320"/>
  <c r="AL320" s="1"/>
  <c r="AK317"/>
  <c r="AK318"/>
  <c r="AL318" s="1"/>
  <c r="AK323"/>
  <c r="AL323" s="1"/>
  <c r="AK319"/>
  <c r="AL319" s="1"/>
  <c r="AK322"/>
  <c r="AL322" s="1"/>
  <c r="DD234" i="81"/>
  <c r="DE234" s="1"/>
  <c r="DD230"/>
  <c r="DE230" s="1"/>
  <c r="DD228"/>
  <c r="DE228" s="1"/>
  <c r="DD229"/>
  <c r="DE229" s="1"/>
  <c r="DD231"/>
  <c r="DE231" s="1"/>
  <c r="DD227"/>
  <c r="DE227" s="1"/>
  <c r="DD225"/>
  <c r="DD233"/>
  <c r="DE233" s="1"/>
  <c r="DD226"/>
  <c r="DE226" s="1"/>
  <c r="DD232"/>
  <c r="DE232" s="1"/>
  <c r="CB213" i="84"/>
  <c r="BZ224" s="1"/>
  <c r="G246" s="1"/>
  <c r="CC225"/>
  <c r="BZ225" s="1"/>
  <c r="H246" s="1"/>
  <c r="CQ179" i="85"/>
  <c r="CN180" s="1"/>
  <c r="G202" s="1"/>
  <c r="CP167"/>
  <c r="CN179" s="1"/>
  <c r="F202" s="1"/>
  <c r="BZ183" i="91"/>
  <c r="CA183" s="1"/>
  <c r="BZ184"/>
  <c r="CA184" s="1"/>
  <c r="BZ182"/>
  <c r="CA182" s="1"/>
  <c r="BZ187"/>
  <c r="CA187" s="1"/>
  <c r="BZ179"/>
  <c r="BZ185"/>
  <c r="CA185" s="1"/>
  <c r="BZ180"/>
  <c r="CA180" s="1"/>
  <c r="BZ188"/>
  <c r="BZ186"/>
  <c r="CA186" s="1"/>
  <c r="Q230" i="80"/>
  <c r="R230" s="1"/>
  <c r="Q234"/>
  <c r="R234" s="1"/>
  <c r="Q231"/>
  <c r="R231" s="1"/>
  <c r="Q226"/>
  <c r="R226" s="1"/>
  <c r="Q232"/>
  <c r="R232" s="1"/>
  <c r="Q228"/>
  <c r="R228" s="1"/>
  <c r="Q227"/>
  <c r="R227" s="1"/>
  <c r="Q229"/>
  <c r="R229" s="1"/>
  <c r="Q233"/>
  <c r="R233" s="1"/>
  <c r="Q225"/>
  <c r="S325" i="92"/>
  <c r="T325" s="1"/>
  <c r="S323"/>
  <c r="T323" s="1"/>
  <c r="S324"/>
  <c r="T324" s="1"/>
  <c r="S320"/>
  <c r="T320" s="1"/>
  <c r="S317"/>
  <c r="S322"/>
  <c r="T322" s="1"/>
  <c r="S318"/>
  <c r="T318" s="1"/>
  <c r="S319"/>
  <c r="T319" s="1"/>
  <c r="S326"/>
  <c r="S321"/>
  <c r="T321" s="1"/>
  <c r="A144" i="78"/>
  <c r="A99"/>
  <c r="CE187" i="80"/>
  <c r="CE184"/>
  <c r="CE188"/>
  <c r="E201"/>
  <c r="CE186"/>
  <c r="CE183"/>
  <c r="CE181"/>
  <c r="CE182"/>
  <c r="CE185"/>
  <c r="CE179"/>
  <c r="CN172"/>
  <c r="CE180"/>
  <c r="CC233" i="91"/>
  <c r="CC228"/>
  <c r="CC226"/>
  <c r="F248"/>
  <c r="CC232"/>
  <c r="CC230"/>
  <c r="CL218"/>
  <c r="CC231"/>
  <c r="CC225"/>
  <c r="CC227"/>
  <c r="CC229"/>
  <c r="A109" i="74"/>
  <c r="A154"/>
  <c r="A104" i="77"/>
  <c r="A149"/>
  <c r="BN234" i="80"/>
  <c r="BO234" s="1"/>
  <c r="BN228"/>
  <c r="BO228" s="1"/>
  <c r="BN233"/>
  <c r="BO233" s="1"/>
  <c r="BN229"/>
  <c r="BO229" s="1"/>
  <c r="BN232"/>
  <c r="BO232" s="1"/>
  <c r="BN227"/>
  <c r="BO227" s="1"/>
  <c r="BN225"/>
  <c r="BN231"/>
  <c r="BO231" s="1"/>
  <c r="BN230"/>
  <c r="BO230" s="1"/>
  <c r="BN226"/>
  <c r="BO226" s="1"/>
  <c r="AQ325" i="92"/>
  <c r="AR325" s="1"/>
  <c r="AQ326"/>
  <c r="AQ317"/>
  <c r="AQ321"/>
  <c r="AR321" s="1"/>
  <c r="AQ318"/>
  <c r="AR318" s="1"/>
  <c r="AQ323"/>
  <c r="AR323" s="1"/>
  <c r="AQ322"/>
  <c r="AR322" s="1"/>
  <c r="AQ324"/>
  <c r="AR324" s="1"/>
  <c r="AQ319"/>
  <c r="AR319" s="1"/>
  <c r="AQ320"/>
  <c r="AR320" s="1"/>
  <c r="A194" i="84"/>
  <c r="A240"/>
  <c r="A286" s="1"/>
  <c r="A332" s="1"/>
  <c r="A144" i="86"/>
  <c r="A99"/>
  <c r="E204" i="82"/>
  <c r="CZ182"/>
  <c r="CZ184"/>
  <c r="CZ179"/>
  <c r="CZ181"/>
  <c r="CZ188"/>
  <c r="CZ183"/>
  <c r="CZ187"/>
  <c r="CZ180"/>
  <c r="CZ186"/>
  <c r="CZ185"/>
  <c r="A228" i="50"/>
  <c r="A274" s="1"/>
  <c r="A320" s="1"/>
  <c r="A182"/>
  <c r="CB229"/>
  <c r="CC229" s="1"/>
  <c r="CB223"/>
  <c r="CC223" s="1"/>
  <c r="CB232"/>
  <c r="CC232" s="1"/>
  <c r="CB231"/>
  <c r="CC231" s="1"/>
  <c r="CB230"/>
  <c r="CC230" s="1"/>
  <c r="CB219"/>
  <c r="CC219" s="1"/>
  <c r="CB227"/>
  <c r="CC227" s="1"/>
  <c r="CB222"/>
  <c r="CC222" s="1"/>
  <c r="CB233"/>
  <c r="CC233" s="1"/>
  <c r="CB214"/>
  <c r="CB226"/>
  <c r="CC226" s="1"/>
  <c r="CB225"/>
  <c r="CC225" s="1"/>
  <c r="CB228"/>
  <c r="CC228" s="1"/>
  <c r="CB220"/>
  <c r="CC220" s="1"/>
  <c r="CB217"/>
  <c r="CC217" s="1"/>
  <c r="CB221"/>
  <c r="CC221" s="1"/>
  <c r="CB224"/>
  <c r="CC224" s="1"/>
  <c r="CB215"/>
  <c r="CC215" s="1"/>
  <c r="CB218"/>
  <c r="CC218" s="1"/>
  <c r="CB216"/>
  <c r="CC216" s="1"/>
  <c r="A241" i="80"/>
  <c r="A287" s="1"/>
  <c r="A333" s="1"/>
  <c r="A195"/>
  <c r="AE318" i="92"/>
  <c r="AF318" s="1"/>
  <c r="AE323"/>
  <c r="AF323" s="1"/>
  <c r="AE317"/>
  <c r="AE320"/>
  <c r="AF320" s="1"/>
  <c r="AE321"/>
  <c r="AF321" s="1"/>
  <c r="AE319"/>
  <c r="AF319" s="1"/>
  <c r="AE325"/>
  <c r="AF325" s="1"/>
  <c r="AE326"/>
  <c r="AE324"/>
  <c r="AF324" s="1"/>
  <c r="AE322"/>
  <c r="AF322" s="1"/>
  <c r="DD233" i="85"/>
  <c r="DE233" s="1"/>
  <c r="DD228"/>
  <c r="DE228" s="1"/>
  <c r="DD226"/>
  <c r="DE226" s="1"/>
  <c r="DD234"/>
  <c r="DE234" s="1"/>
  <c r="DD225"/>
  <c r="DD232"/>
  <c r="DE232" s="1"/>
  <c r="DD227"/>
  <c r="DE227" s="1"/>
  <c r="DD229"/>
  <c r="DE229" s="1"/>
  <c r="DD231"/>
  <c r="DE231" s="1"/>
  <c r="DD230"/>
  <c r="DE230" s="1"/>
  <c r="CN219" i="84"/>
  <c r="CN220"/>
  <c r="CN221" s="1"/>
  <c r="AS228" i="80"/>
  <c r="AT228" s="1"/>
  <c r="AS230"/>
  <c r="AT230" s="1"/>
  <c r="AS231"/>
  <c r="AT231" s="1"/>
  <c r="AS232"/>
  <c r="AT232" s="1"/>
  <c r="AS225"/>
  <c r="AS229"/>
  <c r="AT229" s="1"/>
  <c r="AS226"/>
  <c r="AT226" s="1"/>
  <c r="AS233"/>
  <c r="AT233" s="1"/>
  <c r="AS234"/>
  <c r="AT234" s="1"/>
  <c r="AS227"/>
  <c r="AT227" s="1"/>
  <c r="BL305" i="85"/>
  <c r="BK317" s="1"/>
  <c r="F337" s="1"/>
  <c r="BM317"/>
  <c r="BK318" s="1"/>
  <c r="G337" s="1"/>
  <c r="H228" i="76"/>
  <c r="F52" s="1"/>
  <c r="H227"/>
  <c r="F51" s="1"/>
  <c r="CB234" i="80"/>
  <c r="CC234" s="1"/>
  <c r="CB226"/>
  <c r="CC226" s="1"/>
  <c r="CB232"/>
  <c r="CC232" s="1"/>
  <c r="CB229"/>
  <c r="CC229" s="1"/>
  <c r="CB231"/>
  <c r="CC231" s="1"/>
  <c r="CB228"/>
  <c r="CC228" s="1"/>
  <c r="CB230"/>
  <c r="CC230" s="1"/>
  <c r="CB227"/>
  <c r="CC227" s="1"/>
  <c r="CB225"/>
  <c r="CB233"/>
  <c r="CC233" s="1"/>
  <c r="CP229"/>
  <c r="CQ229" s="1"/>
  <c r="CP227"/>
  <c r="CQ227" s="1"/>
  <c r="CP228"/>
  <c r="CQ228" s="1"/>
  <c r="CP226"/>
  <c r="CQ226" s="1"/>
  <c r="CP231"/>
  <c r="CQ231" s="1"/>
  <c r="CP232"/>
  <c r="CQ232" s="1"/>
  <c r="CP233"/>
  <c r="CQ233" s="1"/>
  <c r="CP230"/>
  <c r="CQ230" s="1"/>
  <c r="CP225"/>
  <c r="CP234"/>
  <c r="CQ234" s="1"/>
  <c r="AZ226"/>
  <c r="BA226" s="1"/>
  <c r="AZ231"/>
  <c r="BA231" s="1"/>
  <c r="AZ234"/>
  <c r="BA234" s="1"/>
  <c r="AZ230"/>
  <c r="BA230" s="1"/>
  <c r="AZ228"/>
  <c r="BA228" s="1"/>
  <c r="AZ232"/>
  <c r="BA232" s="1"/>
  <c r="AZ227"/>
  <c r="BA227" s="1"/>
  <c r="AZ229"/>
  <c r="BA229" s="1"/>
  <c r="AZ233"/>
  <c r="BA233" s="1"/>
  <c r="AZ225"/>
  <c r="DD170" i="50"/>
  <c r="DE170" s="1"/>
  <c r="DD174"/>
  <c r="DE174" s="1"/>
  <c r="DD184"/>
  <c r="DE184" s="1"/>
  <c r="DD179"/>
  <c r="DE179" s="1"/>
  <c r="DD176"/>
  <c r="DE176" s="1"/>
  <c r="DD173"/>
  <c r="DE173" s="1"/>
  <c r="DD187"/>
  <c r="DE187" s="1"/>
  <c r="DD172"/>
  <c r="DE172" s="1"/>
  <c r="DD171"/>
  <c r="DE171" s="1"/>
  <c r="DD178"/>
  <c r="DE178" s="1"/>
  <c r="DD182"/>
  <c r="DE182" s="1"/>
  <c r="DD168"/>
  <c r="DD177"/>
  <c r="DE177" s="1"/>
  <c r="DD183"/>
  <c r="DE183" s="1"/>
  <c r="DD175"/>
  <c r="DE175" s="1"/>
  <c r="DD180"/>
  <c r="DE180" s="1"/>
  <c r="DD185"/>
  <c r="DE185" s="1"/>
  <c r="DD181"/>
  <c r="DE181" s="1"/>
  <c r="DD169"/>
  <c r="DE169" s="1"/>
  <c r="DD186"/>
  <c r="DE186" s="1"/>
  <c r="A235" i="79"/>
  <c r="A281" s="1"/>
  <c r="A327" s="1"/>
  <c r="A189"/>
  <c r="CA174" i="80"/>
  <c r="BZ177" s="1"/>
  <c r="CA173"/>
  <c r="BZ176" s="1"/>
  <c r="BU167" i="57"/>
  <c r="BS179" s="1"/>
  <c r="F199" s="1"/>
  <c r="BV184"/>
  <c r="BS180" s="1"/>
  <c r="G199" s="1"/>
  <c r="CE220" i="92"/>
  <c r="CE221" s="1"/>
  <c r="CE219"/>
  <c r="BL276" i="85"/>
  <c r="BM276" s="1"/>
  <c r="BL272"/>
  <c r="BM272" s="1"/>
  <c r="BL271"/>
  <c r="BL277"/>
  <c r="BM277" s="1"/>
  <c r="BL274"/>
  <c r="BM274" s="1"/>
  <c r="BL279"/>
  <c r="BM279" s="1"/>
  <c r="BL275"/>
  <c r="BM275" s="1"/>
  <c r="BL278"/>
  <c r="BM278" s="1"/>
  <c r="BL280"/>
  <c r="BM280" s="1"/>
  <c r="BL273"/>
  <c r="BM273" s="1"/>
  <c r="CG221" i="50"/>
  <c r="CG222" s="1"/>
  <c r="CG220"/>
  <c r="A237" i="94"/>
  <c r="A283" s="1"/>
  <c r="A329" s="1"/>
  <c r="A191"/>
  <c r="A104" i="84"/>
  <c r="A149"/>
  <c r="AL271" i="92"/>
  <c r="AJ272" s="1"/>
  <c r="G288" s="1"/>
  <c r="AK259"/>
  <c r="AJ271" s="1"/>
  <c r="F288" s="1"/>
  <c r="A189" i="86"/>
  <c r="A235"/>
  <c r="A281" s="1"/>
  <c r="A327" s="1"/>
  <c r="A137" i="50"/>
  <c r="A92"/>
  <c r="C116" i="76"/>
  <c r="B115"/>
  <c r="I115"/>
  <c r="C43" s="1"/>
  <c r="B236" i="80"/>
  <c r="B239"/>
  <c r="B246"/>
  <c r="I228"/>
  <c r="I247"/>
  <c r="F37" s="1"/>
  <c r="I233"/>
  <c r="I240"/>
  <c r="F30" s="1"/>
  <c r="I227"/>
  <c r="B249"/>
  <c r="B256"/>
  <c r="I243"/>
  <c r="F33" s="1"/>
  <c r="I225"/>
  <c r="I248"/>
  <c r="F38" s="1"/>
  <c r="I246"/>
  <c r="F36" s="1"/>
  <c r="I234"/>
  <c r="I226"/>
  <c r="I235"/>
  <c r="F25" s="1"/>
  <c r="I255"/>
  <c r="F45" s="1"/>
  <c r="I238"/>
  <c r="F28" s="1"/>
  <c r="I232"/>
  <c r="I242"/>
  <c r="F32" s="1"/>
  <c r="B255"/>
  <c r="B251"/>
  <c r="B243"/>
  <c r="B241"/>
  <c r="B254"/>
  <c r="B235"/>
  <c r="I244"/>
  <c r="F34" s="1"/>
  <c r="B253"/>
  <c r="I229"/>
  <c r="I230"/>
  <c r="B247"/>
  <c r="I256"/>
  <c r="F46" s="1"/>
  <c r="B242"/>
  <c r="B240"/>
  <c r="I239"/>
  <c r="F29" s="1"/>
  <c r="I237"/>
  <c r="F27" s="1"/>
  <c r="I245"/>
  <c r="F35" s="1"/>
  <c r="B238"/>
  <c r="I231"/>
  <c r="I241"/>
  <c r="F31" s="1"/>
  <c r="I250"/>
  <c r="F40" s="1"/>
  <c r="B252"/>
  <c r="B248"/>
  <c r="B245"/>
  <c r="B237"/>
  <c r="I254"/>
  <c r="F44" s="1"/>
  <c r="I236"/>
  <c r="F26" s="1"/>
  <c r="B250"/>
  <c r="I253"/>
  <c r="F43" s="1"/>
  <c r="I251"/>
  <c r="F41" s="1"/>
  <c r="B244"/>
  <c r="I252"/>
  <c r="F42" s="1"/>
  <c r="I249"/>
  <c r="F39" s="1"/>
  <c r="A149" i="85"/>
  <c r="A104"/>
  <c r="BV214" i="50"/>
  <c r="BS226" s="1"/>
  <c r="H246" s="1"/>
  <c r="BU213"/>
  <c r="BS225" s="1"/>
  <c r="G246" s="1"/>
  <c r="AE305" i="91"/>
  <c r="AD317" s="1"/>
  <c r="F333" s="1"/>
  <c r="AE325" i="94"/>
  <c r="AF325" s="1"/>
  <c r="AE317"/>
  <c r="AE319"/>
  <c r="AF319" s="1"/>
  <c r="AE324"/>
  <c r="AF324" s="1"/>
  <c r="AE321"/>
  <c r="AF321" s="1"/>
  <c r="AE320"/>
  <c r="AF320" s="1"/>
  <c r="AE318"/>
  <c r="AF318" s="1"/>
  <c r="AE326"/>
  <c r="AE323"/>
  <c r="AF323" s="1"/>
  <c r="AE322"/>
  <c r="AF322" s="1"/>
  <c r="S259"/>
  <c r="R271" s="1"/>
  <c r="F285" s="1"/>
  <c r="T271"/>
  <c r="R272" s="1"/>
  <c r="G285" s="1"/>
  <c r="BC323"/>
  <c r="BD323" s="1"/>
  <c r="BC318"/>
  <c r="BD318" s="1"/>
  <c r="BC320"/>
  <c r="BD320" s="1"/>
  <c r="BC321"/>
  <c r="BD321" s="1"/>
  <c r="BC322"/>
  <c r="BD322" s="1"/>
  <c r="BC324"/>
  <c r="BD324" s="1"/>
  <c r="BC325"/>
  <c r="BD325" s="1"/>
  <c r="BC317"/>
  <c r="BC319"/>
  <c r="BD319" s="1"/>
  <c r="BC326"/>
  <c r="Y321"/>
  <c r="Z321" s="1"/>
  <c r="Y326"/>
  <c r="Y323"/>
  <c r="Z323" s="1"/>
  <c r="Y317"/>
  <c r="Y324"/>
  <c r="Z324" s="1"/>
  <c r="Y322"/>
  <c r="Z322" s="1"/>
  <c r="Y319"/>
  <c r="Z319" s="1"/>
  <c r="Y320"/>
  <c r="Z320" s="1"/>
  <c r="Y325"/>
  <c r="Z325" s="1"/>
  <c r="Y318"/>
  <c r="Z318" s="1"/>
  <c r="AL271"/>
  <c r="AJ272" s="1"/>
  <c r="G288" s="1"/>
  <c r="AK259"/>
  <c r="AJ271" s="1"/>
  <c r="F288" s="1"/>
  <c r="Z271"/>
  <c r="X272" s="1"/>
  <c r="G286" s="1"/>
  <c r="Y259"/>
  <c r="X271" s="1"/>
  <c r="F286" s="1"/>
  <c r="AQ317"/>
  <c r="AQ319"/>
  <c r="AR319" s="1"/>
  <c r="AQ323"/>
  <c r="AR323" s="1"/>
  <c r="AQ320"/>
  <c r="AR320" s="1"/>
  <c r="AQ324"/>
  <c r="AR324" s="1"/>
  <c r="AQ322"/>
  <c r="AR322" s="1"/>
  <c r="AQ325"/>
  <c r="AR325" s="1"/>
  <c r="AQ318"/>
  <c r="AR318" s="1"/>
  <c r="AQ326"/>
  <c r="AQ321"/>
  <c r="AR321" s="1"/>
  <c r="AQ259"/>
  <c r="AP271" s="1"/>
  <c r="F289" s="1"/>
  <c r="AR271"/>
  <c r="AP272" s="1"/>
  <c r="G289" s="1"/>
  <c r="BD271"/>
  <c r="BB272" s="1"/>
  <c r="G291" s="1"/>
  <c r="BC259"/>
  <c r="BB271" s="1"/>
  <c r="F291" s="1"/>
  <c r="AW326"/>
  <c r="AW318"/>
  <c r="AX318" s="1"/>
  <c r="AW324"/>
  <c r="AX324" s="1"/>
  <c r="AW317"/>
  <c r="AW322"/>
  <c r="AX322" s="1"/>
  <c r="AW321"/>
  <c r="AX321" s="1"/>
  <c r="AW323"/>
  <c r="AX323" s="1"/>
  <c r="AW319"/>
  <c r="AX319" s="1"/>
  <c r="AW320"/>
  <c r="AX320" s="1"/>
  <c r="AW325"/>
  <c r="AX325" s="1"/>
  <c r="AK325"/>
  <c r="AL325" s="1"/>
  <c r="AK321"/>
  <c r="AL321" s="1"/>
  <c r="AK326"/>
  <c r="AK324"/>
  <c r="AL324" s="1"/>
  <c r="AK319"/>
  <c r="AL319" s="1"/>
  <c r="AK320"/>
  <c r="AL320" s="1"/>
  <c r="AK323"/>
  <c r="AL323" s="1"/>
  <c r="AK322"/>
  <c r="AL322" s="1"/>
  <c r="AK317"/>
  <c r="AK318"/>
  <c r="AL318" s="1"/>
  <c r="AE259"/>
  <c r="AD271" s="1"/>
  <c r="F287" s="1"/>
  <c r="AF271"/>
  <c r="AD272" s="1"/>
  <c r="G287" s="1"/>
  <c r="AW259"/>
  <c r="AV271" s="1"/>
  <c r="F290" s="1"/>
  <c r="AX271"/>
  <c r="AV272" s="1"/>
  <c r="G290" s="1"/>
  <c r="S324"/>
  <c r="T324" s="1"/>
  <c r="S326"/>
  <c r="S322"/>
  <c r="T322" s="1"/>
  <c r="S321"/>
  <c r="T321" s="1"/>
  <c r="S323"/>
  <c r="T323" s="1"/>
  <c r="S320"/>
  <c r="T320" s="1"/>
  <c r="S325"/>
  <c r="T325" s="1"/>
  <c r="S317"/>
  <c r="S319"/>
  <c r="T319" s="1"/>
  <c r="S318"/>
  <c r="T318" s="1"/>
  <c r="BZ230" i="90"/>
  <c r="CA230" s="1"/>
  <c r="BZ229"/>
  <c r="CA229" s="1"/>
  <c r="BZ227"/>
  <c r="CA227" s="1"/>
  <c r="BZ228"/>
  <c r="CA228" s="1"/>
  <c r="BZ225"/>
  <c r="CA225" s="1"/>
  <c r="BX225" s="1"/>
  <c r="H247" s="1"/>
  <c r="BZ232"/>
  <c r="CA232" s="1"/>
  <c r="BZ234"/>
  <c r="BZ233"/>
  <c r="CA233" s="1"/>
  <c r="AX213" i="92"/>
  <c r="AV224" s="1"/>
  <c r="G243" s="1"/>
  <c r="BO179" i="77"/>
  <c r="BL180" s="1"/>
  <c r="G198" s="1"/>
  <c r="BN167"/>
  <c r="BL179" s="1"/>
  <c r="F198" s="1"/>
  <c r="BI274" i="56"/>
  <c r="BI276"/>
  <c r="BI271"/>
  <c r="E291"/>
  <c r="BI277"/>
  <c r="BI272"/>
  <c r="BI279"/>
  <c r="BI273"/>
  <c r="BI280"/>
  <c r="BI275"/>
  <c r="BI278"/>
  <c r="BE267"/>
  <c r="BE269" s="1"/>
  <c r="BE268"/>
  <c r="E204" i="94"/>
  <c r="CQ187"/>
  <c r="CQ182"/>
  <c r="CQ181"/>
  <c r="CQ185"/>
  <c r="CQ183"/>
  <c r="CQ186"/>
  <c r="CQ179"/>
  <c r="CQ184"/>
  <c r="CQ180"/>
  <c r="CJ179" i="74"/>
  <c r="CG180" s="1"/>
  <c r="G201" s="1"/>
  <c r="CI167"/>
  <c r="CG179" s="1"/>
  <c r="F201" s="1"/>
  <c r="A147" i="91"/>
  <c r="A102"/>
  <c r="CU218" i="82"/>
  <c r="CL231"/>
  <c r="F248"/>
  <c r="CL233"/>
  <c r="CL234"/>
  <c r="CL232"/>
  <c r="CL227"/>
  <c r="CL228"/>
  <c r="CL229"/>
  <c r="CL230"/>
  <c r="CL226"/>
  <c r="CL225"/>
  <c r="AK225" i="92"/>
  <c r="AH225" s="1"/>
  <c r="H241" s="1"/>
  <c r="AJ213"/>
  <c r="AH224" s="1"/>
  <c r="G241" s="1"/>
  <c r="A235" i="82"/>
  <c r="A281" s="1"/>
  <c r="A327" s="1"/>
  <c r="A189"/>
  <c r="BZ167" i="64"/>
  <c r="BX179" s="1"/>
  <c r="F201" s="1"/>
  <c r="CA179"/>
  <c r="BX180" s="1"/>
  <c r="G201" s="1"/>
  <c r="BS213" i="92"/>
  <c r="BQ224" s="1"/>
  <c r="G246" s="1"/>
  <c r="BT225"/>
  <c r="BQ225" s="1"/>
  <c r="H246" s="1"/>
  <c r="CA225" i="64"/>
  <c r="BX225" s="1"/>
  <c r="H247" s="1"/>
  <c r="BZ213"/>
  <c r="BX224" s="1"/>
  <c r="G247" s="1"/>
  <c r="CL220"/>
  <c r="CL221" s="1"/>
  <c r="CL219"/>
  <c r="F250"/>
  <c r="CQ232"/>
  <c r="CQ228"/>
  <c r="CQ229"/>
  <c r="CQ234"/>
  <c r="CQ231"/>
  <c r="CQ227"/>
  <c r="CQ226"/>
  <c r="CQ230"/>
  <c r="CQ225"/>
  <c r="CQ233"/>
  <c r="CJ185" i="79"/>
  <c r="CG180" s="1"/>
  <c r="G201" s="1"/>
  <c r="CI167"/>
  <c r="CG179" s="1"/>
  <c r="F201" s="1"/>
  <c r="BN213" i="57"/>
  <c r="BL224" s="1"/>
  <c r="G244" s="1"/>
  <c r="BO230"/>
  <c r="BL225" s="1"/>
  <c r="H244" s="1"/>
  <c r="BD317" i="90"/>
  <c r="BB318" s="1"/>
  <c r="G337" s="1"/>
  <c r="BC305"/>
  <c r="BB317" s="1"/>
  <c r="F337" s="1"/>
  <c r="CQ179" i="81"/>
  <c r="CN180" s="1"/>
  <c r="G202" s="1"/>
  <c r="CP167"/>
  <c r="CN179" s="1"/>
  <c r="F202" s="1"/>
  <c r="BU221" i="40"/>
  <c r="BS232" s="1"/>
  <c r="G253" s="1"/>
  <c r="BV222"/>
  <c r="BS233" s="1"/>
  <c r="H253" s="1"/>
  <c r="BZ220" i="53"/>
  <c r="BZ221" s="1"/>
  <c r="BZ219"/>
  <c r="C109" i="57"/>
  <c r="I108"/>
  <c r="C36" s="1"/>
  <c r="B108"/>
  <c r="BU187" i="56"/>
  <c r="BV187" s="1"/>
  <c r="BU181"/>
  <c r="BV181" s="1"/>
  <c r="BU188"/>
  <c r="BV188" s="1"/>
  <c r="BU183"/>
  <c r="BV183" s="1"/>
  <c r="BU185"/>
  <c r="BV185" s="1"/>
  <c r="BU179"/>
  <c r="BU186"/>
  <c r="BV186" s="1"/>
  <c r="BU180"/>
  <c r="BV180" s="1"/>
  <c r="BU182"/>
  <c r="BV182" s="1"/>
  <c r="BU184"/>
  <c r="BV184" s="1"/>
  <c r="BT225" i="91"/>
  <c r="BQ225" s="1"/>
  <c r="H246" s="1"/>
  <c r="BS213"/>
  <c r="BQ224" s="1"/>
  <c r="G246" s="1"/>
  <c r="AY311" i="57"/>
  <c r="AY314" s="1"/>
  <c r="AY312"/>
  <c r="AY315" s="1"/>
  <c r="AY311" i="53"/>
  <c r="AY314" s="1"/>
  <c r="AY312"/>
  <c r="AY315" s="1"/>
  <c r="CE182" i="76"/>
  <c r="CE181"/>
  <c r="CE185"/>
  <c r="CE180"/>
  <c r="CE179"/>
  <c r="CN172"/>
  <c r="CE187"/>
  <c r="CE184"/>
  <c r="CE183"/>
  <c r="CE186"/>
  <c r="CE188"/>
  <c r="BS213" i="90"/>
  <c r="BQ224" s="1"/>
  <c r="G246" s="1"/>
  <c r="BT225"/>
  <c r="BQ225" s="1"/>
  <c r="H246" s="1"/>
  <c r="CZ232" i="76"/>
  <c r="CZ231"/>
  <c r="DD226"/>
  <c r="DE226" s="1"/>
  <c r="DD230"/>
  <c r="DE230" s="1"/>
  <c r="CZ227"/>
  <c r="CZ230"/>
  <c r="DD231"/>
  <c r="DE231" s="1"/>
  <c r="DD228"/>
  <c r="DE228" s="1"/>
  <c r="DD225"/>
  <c r="DD234"/>
  <c r="DE234" s="1"/>
  <c r="CZ229"/>
  <c r="CZ233"/>
  <c r="DD233"/>
  <c r="DE233" s="1"/>
  <c r="CZ226"/>
  <c r="CZ225"/>
  <c r="CZ228"/>
  <c r="DD227"/>
  <c r="DE227" s="1"/>
  <c r="DD229"/>
  <c r="DE229" s="1"/>
  <c r="DD232"/>
  <c r="DE232" s="1"/>
  <c r="CZ234"/>
  <c r="BU231" i="83"/>
  <c r="BV231" s="1"/>
  <c r="BU230"/>
  <c r="BV230" s="1"/>
  <c r="BU226"/>
  <c r="BV226" s="1"/>
  <c r="BU232"/>
  <c r="BV232" s="1"/>
  <c r="BU225"/>
  <c r="BU227"/>
  <c r="BV227" s="1"/>
  <c r="BU229"/>
  <c r="BV229" s="1"/>
  <c r="BU233"/>
  <c r="BV233" s="1"/>
  <c r="BU228"/>
  <c r="BV228" s="1"/>
  <c r="BU234"/>
  <c r="BV234" s="1"/>
  <c r="CF174" i="90"/>
  <c r="CE177" s="1"/>
  <c r="CF173"/>
  <c r="CE176" s="1"/>
  <c r="I111" i="83"/>
  <c r="C39" s="1"/>
  <c r="B111"/>
  <c r="C112"/>
  <c r="CO173" i="53"/>
  <c r="CN176" s="1"/>
  <c r="CO174"/>
  <c r="CN177" s="1"/>
  <c r="BU232" i="57"/>
  <c r="BV232" s="1"/>
  <c r="BU234"/>
  <c r="BV234" s="1"/>
  <c r="BU230"/>
  <c r="BU233"/>
  <c r="BV233" s="1"/>
  <c r="BU231"/>
  <c r="BV231" s="1"/>
  <c r="BX220" i="94"/>
  <c r="BX221" s="1"/>
  <c r="BX219"/>
  <c r="BM225" i="92"/>
  <c r="BJ225" s="1"/>
  <c r="H245" s="1"/>
  <c r="BL213"/>
  <c r="BJ224" s="1"/>
  <c r="G245" s="1"/>
  <c r="CV174" i="79"/>
  <c r="CU177" s="1"/>
  <c r="CV173"/>
  <c r="CU176" s="1"/>
  <c r="AT319" i="53"/>
  <c r="AU319" s="1"/>
  <c r="AT323"/>
  <c r="AU323" s="1"/>
  <c r="AT322"/>
  <c r="AU322" s="1"/>
  <c r="AT325"/>
  <c r="AU325" s="1"/>
  <c r="AT321"/>
  <c r="AU321" s="1"/>
  <c r="AT326"/>
  <c r="AU326" s="1"/>
  <c r="AT324"/>
  <c r="AU324" s="1"/>
  <c r="AT317"/>
  <c r="AT320"/>
  <c r="AU320" s="1"/>
  <c r="AT318"/>
  <c r="AU318" s="1"/>
  <c r="CB181" i="40"/>
  <c r="CC181" s="1"/>
  <c r="CB182"/>
  <c r="CC182" s="1"/>
  <c r="CB175"/>
  <c r="CC175" s="1"/>
  <c r="CB188"/>
  <c r="CC188" s="1"/>
  <c r="CB191"/>
  <c r="CC191" s="1"/>
  <c r="CB178"/>
  <c r="CC178" s="1"/>
  <c r="CB186"/>
  <c r="CC186" s="1"/>
  <c r="CB194"/>
  <c r="CC194" s="1"/>
  <c r="CB183"/>
  <c r="CC183" s="1"/>
  <c r="CB189"/>
  <c r="CC189" s="1"/>
  <c r="CB176"/>
  <c r="CC176" s="1"/>
  <c r="CB185"/>
  <c r="CC185" s="1"/>
  <c r="CB192"/>
  <c r="CC192" s="1"/>
  <c r="CB179"/>
  <c r="CC179" s="1"/>
  <c r="CB180"/>
  <c r="CC180" s="1"/>
  <c r="CB174"/>
  <c r="CB184"/>
  <c r="CC184" s="1"/>
  <c r="CB190"/>
  <c r="CC190" s="1"/>
  <c r="CB177"/>
  <c r="CC177" s="1"/>
  <c r="CB187"/>
  <c r="CC187" s="1"/>
  <c r="CB193"/>
  <c r="CC193" s="1"/>
  <c r="A241" i="57"/>
  <c r="A287" s="1"/>
  <c r="A333" s="1"/>
  <c r="A195"/>
  <c r="CU218" i="77"/>
  <c r="CL229"/>
  <c r="CL230"/>
  <c r="F248"/>
  <c r="CL233"/>
  <c r="CL225"/>
  <c r="CL231"/>
  <c r="CL232"/>
  <c r="CL234"/>
  <c r="CL228"/>
  <c r="CL227"/>
  <c r="CL226"/>
  <c r="CA179" i="94"/>
  <c r="BX180" s="1"/>
  <c r="G201" s="1"/>
  <c r="BZ167"/>
  <c r="BX179" s="1"/>
  <c r="F201" s="1"/>
  <c r="CJ179" i="75"/>
  <c r="CG180" s="1"/>
  <c r="G201" s="1"/>
  <c r="CI167"/>
  <c r="CG179" s="1"/>
  <c r="F201" s="1"/>
  <c r="CA174" i="77"/>
  <c r="BZ177" s="1"/>
  <c r="CA173"/>
  <c r="BZ176" s="1"/>
  <c r="CW213" i="80"/>
  <c r="CU224" s="1"/>
  <c r="G249" s="1"/>
  <c r="CX225"/>
  <c r="CU225" s="1"/>
  <c r="H249" s="1"/>
  <c r="AY225" i="91"/>
  <c r="AV225" s="1"/>
  <c r="H243" s="1"/>
  <c r="AX213"/>
  <c r="AV224" s="1"/>
  <c r="G243" s="1"/>
  <c r="CL192" i="40"/>
  <c r="CL180"/>
  <c r="CL179"/>
  <c r="CL175"/>
  <c r="CL186"/>
  <c r="CL189"/>
  <c r="E208"/>
  <c r="CU178"/>
  <c r="CL185"/>
  <c r="CL176"/>
  <c r="CL177"/>
  <c r="CL191"/>
  <c r="CL183"/>
  <c r="CL187"/>
  <c r="CL193"/>
  <c r="CL190"/>
  <c r="CL182"/>
  <c r="CL184"/>
  <c r="CL188"/>
  <c r="CL194"/>
  <c r="CL178"/>
  <c r="CL174"/>
  <c r="CL181"/>
  <c r="AM268" i="50"/>
  <c r="AM270" s="1"/>
  <c r="AM269"/>
  <c r="AY264"/>
  <c r="AQ265"/>
  <c r="AQ269"/>
  <c r="AQ266"/>
  <c r="AQ273"/>
  <c r="AQ262"/>
  <c r="AQ270"/>
  <c r="AQ279"/>
  <c r="AQ272"/>
  <c r="AQ275"/>
  <c r="AQ260"/>
  <c r="AQ278"/>
  <c r="AQ271"/>
  <c r="AQ267"/>
  <c r="E289"/>
  <c r="AQ263"/>
  <c r="AQ264"/>
  <c r="AQ261"/>
  <c r="AQ274"/>
  <c r="AQ277"/>
  <c r="AQ268"/>
  <c r="AQ276"/>
  <c r="CB228" i="77"/>
  <c r="CC228" s="1"/>
  <c r="CB232"/>
  <c r="CC232" s="1"/>
  <c r="CB231"/>
  <c r="CC231" s="1"/>
  <c r="CB227"/>
  <c r="CC227" s="1"/>
  <c r="CB229"/>
  <c r="CC229" s="1"/>
  <c r="CB230"/>
  <c r="CC230" s="1"/>
  <c r="CB226"/>
  <c r="CC226" s="1"/>
  <c r="CB225"/>
  <c r="CB234"/>
  <c r="CC234" s="1"/>
  <c r="CB233"/>
  <c r="CC233" s="1"/>
  <c r="AN305" i="54"/>
  <c r="AM317" s="1"/>
  <c r="F333" s="1"/>
  <c r="AO322"/>
  <c r="AM318" s="1"/>
  <c r="G333" s="1"/>
  <c r="CL187"/>
  <c r="CL188"/>
  <c r="E202"/>
  <c r="CL184"/>
  <c r="CU172"/>
  <c r="CL186"/>
  <c r="CL185"/>
  <c r="BZ183" i="90"/>
  <c r="CA183" s="1"/>
  <c r="BZ182"/>
  <c r="CA182" s="1"/>
  <c r="BZ184"/>
  <c r="CA184" s="1"/>
  <c r="BZ180"/>
  <c r="CA180" s="1"/>
  <c r="BZ181"/>
  <c r="CA181" s="1"/>
  <c r="BZ186"/>
  <c r="CA186" s="1"/>
  <c r="BZ187"/>
  <c r="CA187" s="1"/>
  <c r="BZ188"/>
  <c r="BZ185"/>
  <c r="CA185" s="1"/>
  <c r="BZ179"/>
  <c r="CF174" i="92"/>
  <c r="CE177" s="1"/>
  <c r="CF173"/>
  <c r="CE176" s="1"/>
  <c r="CQ179" i="86"/>
  <c r="CN180" s="1"/>
  <c r="G202" s="1"/>
  <c r="CP167"/>
  <c r="CN179" s="1"/>
  <c r="F202" s="1"/>
  <c r="AT276" i="40"/>
  <c r="AU276" s="1"/>
  <c r="AT281"/>
  <c r="AU281" s="1"/>
  <c r="AT270"/>
  <c r="AT284"/>
  <c r="AU284" s="1"/>
  <c r="AT279"/>
  <c r="AU279" s="1"/>
  <c r="AT272"/>
  <c r="AU272" s="1"/>
  <c r="AT275"/>
  <c r="AU275" s="1"/>
  <c r="AT283"/>
  <c r="AU283" s="1"/>
  <c r="AT290"/>
  <c r="AU290" s="1"/>
  <c r="AT278"/>
  <c r="AU278" s="1"/>
  <c r="AT273"/>
  <c r="AU273" s="1"/>
  <c r="AT287"/>
  <c r="AU287" s="1"/>
  <c r="AT277"/>
  <c r="AU277" s="1"/>
  <c r="AT282"/>
  <c r="AU282" s="1"/>
  <c r="AT289"/>
  <c r="AU289" s="1"/>
  <c r="AT285"/>
  <c r="AU285" s="1"/>
  <c r="AT288"/>
  <c r="AU288" s="1"/>
  <c r="AT271"/>
  <c r="AU271" s="1"/>
  <c r="AT280"/>
  <c r="AU280" s="1"/>
  <c r="AT286"/>
  <c r="AU286" s="1"/>
  <c r="AT274"/>
  <c r="AU274" s="1"/>
  <c r="CP185" i="74"/>
  <c r="CQ185" s="1"/>
  <c r="CP179"/>
  <c r="CP188"/>
  <c r="CQ188" s="1"/>
  <c r="CP184"/>
  <c r="CQ184" s="1"/>
  <c r="CP187"/>
  <c r="CQ187" s="1"/>
  <c r="CP186"/>
  <c r="CQ186" s="1"/>
  <c r="CP181"/>
  <c r="CQ181" s="1"/>
  <c r="CP183"/>
  <c r="CQ183" s="1"/>
  <c r="CP182"/>
  <c r="CQ182" s="1"/>
  <c r="CP180"/>
  <c r="CQ180" s="1"/>
  <c r="CG220" i="82"/>
  <c r="CG221" s="1"/>
  <c r="CG219"/>
  <c r="CM174" i="64"/>
  <c r="CL177" s="1"/>
  <c r="CM173"/>
  <c r="CL176" s="1"/>
  <c r="CG180"/>
  <c r="CH180" s="1"/>
  <c r="CG185"/>
  <c r="CH185" s="1"/>
  <c r="CG183"/>
  <c r="CH183" s="1"/>
  <c r="CG187"/>
  <c r="CH187" s="1"/>
  <c r="CG179"/>
  <c r="CG182"/>
  <c r="CH182" s="1"/>
  <c r="CG186"/>
  <c r="CH186" s="1"/>
  <c r="CG184"/>
  <c r="CH184" s="1"/>
  <c r="CG188"/>
  <c r="CH188" s="1"/>
  <c r="CG181"/>
  <c r="CH181" s="1"/>
  <c r="A99" i="82"/>
  <c r="A144"/>
  <c r="E201" i="56"/>
  <c r="CN172"/>
  <c r="CE182"/>
  <c r="CE181"/>
  <c r="CE185"/>
  <c r="CE186"/>
  <c r="CE179"/>
  <c r="CE183"/>
  <c r="CE187"/>
  <c r="CE184"/>
  <c r="CE188"/>
  <c r="CE180"/>
  <c r="CG225" i="64"/>
  <c r="CG231"/>
  <c r="CH231" s="1"/>
  <c r="CG234"/>
  <c r="CH234" s="1"/>
  <c r="CG228"/>
  <c r="CH228" s="1"/>
  <c r="CG230"/>
  <c r="CH230" s="1"/>
  <c r="CG232"/>
  <c r="CH232" s="1"/>
  <c r="CG227"/>
  <c r="CH227" s="1"/>
  <c r="CG233"/>
  <c r="CH233" s="1"/>
  <c r="CG226"/>
  <c r="CH226" s="1"/>
  <c r="CG229"/>
  <c r="CH229" s="1"/>
  <c r="CP233" i="56"/>
  <c r="CQ233" s="1"/>
  <c r="CP231"/>
  <c r="CQ231" s="1"/>
  <c r="CP234"/>
  <c r="CQ234" s="1"/>
  <c r="CP226"/>
  <c r="CQ226" s="1"/>
  <c r="CP229"/>
  <c r="CQ229" s="1"/>
  <c r="CP227"/>
  <c r="CQ227" s="1"/>
  <c r="CP232"/>
  <c r="CQ232" s="1"/>
  <c r="CP228"/>
  <c r="CQ228" s="1"/>
  <c r="CP225"/>
  <c r="CP230"/>
  <c r="CQ230" s="1"/>
  <c r="AN305" i="53"/>
  <c r="AM317" s="1"/>
  <c r="F333" s="1"/>
  <c r="AO317"/>
  <c r="AM318" s="1"/>
  <c r="G333" s="1"/>
  <c r="AZ326" i="56"/>
  <c r="BA326" s="1"/>
  <c r="AZ325"/>
  <c r="BA325" s="1"/>
  <c r="AZ320"/>
  <c r="BA320" s="1"/>
  <c r="AZ324"/>
  <c r="BA324" s="1"/>
  <c r="AZ317"/>
  <c r="AZ319"/>
  <c r="BA319" s="1"/>
  <c r="AZ322"/>
  <c r="BA322" s="1"/>
  <c r="AZ318"/>
  <c r="BA318" s="1"/>
  <c r="AZ321"/>
  <c r="BA321" s="1"/>
  <c r="AZ323"/>
  <c r="BA323" s="1"/>
  <c r="BN167"/>
  <c r="BL179" s="1"/>
  <c r="F198" s="1"/>
  <c r="BO179"/>
  <c r="BL180" s="1"/>
  <c r="G198" s="1"/>
  <c r="A111" i="53"/>
  <c r="A156"/>
  <c r="CE226" i="75"/>
  <c r="CN218"/>
  <c r="CE229"/>
  <c r="CE231"/>
  <c r="CE232"/>
  <c r="F247"/>
  <c r="CE225"/>
  <c r="CE230"/>
  <c r="CE233"/>
  <c r="CE227"/>
  <c r="CE228"/>
  <c r="CE234"/>
  <c r="BS167" i="90"/>
  <c r="BQ179" s="1"/>
  <c r="F200" s="1"/>
  <c r="BT179"/>
  <c r="BQ180" s="1"/>
  <c r="G200" s="1"/>
  <c r="AU271" i="56"/>
  <c r="AS272" s="1"/>
  <c r="G288" s="1"/>
  <c r="AT259"/>
  <c r="AS271" s="1"/>
  <c r="F288" s="1"/>
  <c r="CZ180" i="74"/>
  <c r="CZ182"/>
  <c r="CZ184"/>
  <c r="CZ188"/>
  <c r="CZ181"/>
  <c r="CZ187"/>
  <c r="E204"/>
  <c r="CZ179"/>
  <c r="CZ186"/>
  <c r="CZ185"/>
  <c r="CZ183"/>
  <c r="A233" i="40"/>
  <c r="A281" s="1"/>
  <c r="A329" s="1"/>
  <c r="A185"/>
  <c r="CE230" i="53"/>
  <c r="CE232"/>
  <c r="CN218"/>
  <c r="CE231"/>
  <c r="F247"/>
  <c r="CE234"/>
  <c r="CE228"/>
  <c r="CE229"/>
  <c r="CE233"/>
  <c r="CE227"/>
  <c r="CE226"/>
  <c r="CE225"/>
  <c r="BU227"/>
  <c r="BV227" s="1"/>
  <c r="BU226"/>
  <c r="BV226" s="1"/>
  <c r="BU234"/>
  <c r="BV234" s="1"/>
  <c r="BU230"/>
  <c r="BV230" s="1"/>
  <c r="BU232"/>
  <c r="BV232" s="1"/>
  <c r="BU231"/>
  <c r="BV231" s="1"/>
  <c r="BU229"/>
  <c r="BV229" s="1"/>
  <c r="BU233"/>
  <c r="BV233" s="1"/>
  <c r="BU225"/>
  <c r="BU228"/>
  <c r="BV228" s="1"/>
  <c r="CB235" i="40"/>
  <c r="CC235" s="1"/>
  <c r="CB233"/>
  <c r="CC233" s="1"/>
  <c r="CB239"/>
  <c r="CC239" s="1"/>
  <c r="CB238"/>
  <c r="CC238" s="1"/>
  <c r="CB225"/>
  <c r="CC225" s="1"/>
  <c r="CB222"/>
  <c r="CB229"/>
  <c r="CC229" s="1"/>
  <c r="CB241"/>
  <c r="CC241" s="1"/>
  <c r="CB230"/>
  <c r="CC230" s="1"/>
  <c r="CB228"/>
  <c r="CC228" s="1"/>
  <c r="CB242"/>
  <c r="CC242" s="1"/>
  <c r="CB240"/>
  <c r="CC240" s="1"/>
  <c r="CB226"/>
  <c r="CC226" s="1"/>
  <c r="CB231"/>
  <c r="CC231" s="1"/>
  <c r="CB227"/>
  <c r="CC227" s="1"/>
  <c r="CB223"/>
  <c r="CC223" s="1"/>
  <c r="CB232"/>
  <c r="CC232" s="1"/>
  <c r="CB234"/>
  <c r="CC234" s="1"/>
  <c r="CB237"/>
  <c r="CC237" s="1"/>
  <c r="CB224"/>
  <c r="CC224" s="1"/>
  <c r="CB236"/>
  <c r="CC236" s="1"/>
  <c r="CX231" i="79"/>
  <c r="CU225" s="1"/>
  <c r="H249" s="1"/>
  <c r="CW213"/>
  <c r="CU224" s="1"/>
  <c r="G249" s="1"/>
  <c r="AO276" i="57"/>
  <c r="AM272" s="1"/>
  <c r="G287" s="1"/>
  <c r="AN259"/>
  <c r="AM271" s="1"/>
  <c r="F287" s="1"/>
  <c r="BL213" i="91"/>
  <c r="BJ224" s="1"/>
  <c r="G245" s="1"/>
  <c r="BM225"/>
  <c r="BJ225" s="1"/>
  <c r="H245" s="1"/>
  <c r="CW186" i="86"/>
  <c r="CX186" s="1"/>
  <c r="CW187"/>
  <c r="CX187" s="1"/>
  <c r="CW180"/>
  <c r="CX180" s="1"/>
  <c r="CW182"/>
  <c r="CX182" s="1"/>
  <c r="CW183"/>
  <c r="CX183" s="1"/>
  <c r="CW184"/>
  <c r="CX184" s="1"/>
  <c r="CW185"/>
  <c r="CX185" s="1"/>
  <c r="CW188"/>
  <c r="CX188" s="1"/>
  <c r="CW181"/>
  <c r="CX181" s="1"/>
  <c r="CW179"/>
  <c r="BU173" i="40"/>
  <c r="BS185" s="1"/>
  <c r="F205" s="1"/>
  <c r="BV174"/>
  <c r="BS186" s="1"/>
  <c r="G205" s="1"/>
  <c r="CJ225" i="74"/>
  <c r="CG225" s="1"/>
  <c r="H247" s="1"/>
  <c r="CI213"/>
  <c r="CG224" s="1"/>
  <c r="G247" s="1"/>
  <c r="BZ186" i="92"/>
  <c r="CA186" s="1"/>
  <c r="BZ181"/>
  <c r="CA181" s="1"/>
  <c r="BZ188"/>
  <c r="BZ182"/>
  <c r="CA182" s="1"/>
  <c r="BZ179"/>
  <c r="BZ185"/>
  <c r="CA185" s="1"/>
  <c r="BZ184"/>
  <c r="CA184" s="1"/>
  <c r="BZ187"/>
  <c r="CA187" s="1"/>
  <c r="BZ183"/>
  <c r="CA183" s="1"/>
  <c r="BZ180"/>
  <c r="CA180" s="1"/>
  <c r="BM318" i="76"/>
  <c r="BK318" s="1"/>
  <c r="G337" s="1"/>
  <c r="BL305"/>
  <c r="BK317" s="1"/>
  <c r="F337" s="1"/>
  <c r="BK309" i="54"/>
  <c r="BC326"/>
  <c r="E336"/>
  <c r="BC323"/>
  <c r="BC325"/>
  <c r="BC324"/>
  <c r="BC322"/>
  <c r="AY278" i="40"/>
  <c r="AY277"/>
  <c r="AY279" s="1"/>
  <c r="BC273"/>
  <c r="E300"/>
  <c r="BK273"/>
  <c r="BC272"/>
  <c r="BC289"/>
  <c r="BC281"/>
  <c r="BC280"/>
  <c r="BC287"/>
  <c r="BC286"/>
  <c r="BC274"/>
  <c r="BC279"/>
  <c r="BC283"/>
  <c r="BC271"/>
  <c r="BC285"/>
  <c r="BC288"/>
  <c r="BC282"/>
  <c r="BC276"/>
  <c r="BC277"/>
  <c r="BC278"/>
  <c r="BC270"/>
  <c r="BC275"/>
  <c r="BC290"/>
  <c r="BC284"/>
  <c r="CS184" i="53"/>
  <c r="E203"/>
  <c r="DB172"/>
  <c r="CS181"/>
  <c r="CS182"/>
  <c r="CS188"/>
  <c r="CS186"/>
  <c r="CS185"/>
  <c r="CS183"/>
  <c r="CS187"/>
  <c r="CS180"/>
  <c r="CS179"/>
  <c r="CL218" i="94"/>
  <c r="F248"/>
  <c r="CC233"/>
  <c r="CC228"/>
  <c r="CC227"/>
  <c r="CC226"/>
  <c r="CC229"/>
  <c r="CC230"/>
  <c r="CC231"/>
  <c r="CC225"/>
  <c r="CC232"/>
  <c r="CG184"/>
  <c r="CH184" s="1"/>
  <c r="CG182"/>
  <c r="CH182" s="1"/>
  <c r="CG180"/>
  <c r="CH180" s="1"/>
  <c r="CG185"/>
  <c r="CH185" s="1"/>
  <c r="CG181"/>
  <c r="CH181" s="1"/>
  <c r="CG186"/>
  <c r="CH186" s="1"/>
  <c r="CG187"/>
  <c r="CH187" s="1"/>
  <c r="CG179"/>
  <c r="CG188"/>
  <c r="CG183"/>
  <c r="CH183" s="1"/>
  <c r="AQ213" i="92"/>
  <c r="AO224" s="1"/>
  <c r="G242" s="1"/>
  <c r="AR225"/>
  <c r="AO225" s="1"/>
  <c r="H242" s="1"/>
  <c r="BK263" i="53"/>
  <c r="BC271"/>
  <c r="BC273"/>
  <c r="BC279"/>
  <c r="BC278"/>
  <c r="BC280"/>
  <c r="BC276"/>
  <c r="BC275"/>
  <c r="E290"/>
  <c r="BC272"/>
  <c r="BC277"/>
  <c r="BC274"/>
  <c r="AT280" i="54"/>
  <c r="AU280" s="1"/>
  <c r="AT277"/>
  <c r="AU277" s="1"/>
  <c r="AT279"/>
  <c r="AU279" s="1"/>
  <c r="AT278"/>
  <c r="AU278" s="1"/>
  <c r="AT276"/>
  <c r="AT338" i="40"/>
  <c r="AU338" s="1"/>
  <c r="AT330"/>
  <c r="AU330" s="1"/>
  <c r="AT319"/>
  <c r="AU319" s="1"/>
  <c r="AT325"/>
  <c r="AU325" s="1"/>
  <c r="AT321"/>
  <c r="AU321" s="1"/>
  <c r="AT323"/>
  <c r="AU323" s="1"/>
  <c r="AT334"/>
  <c r="AU334" s="1"/>
  <c r="AT328"/>
  <c r="AU328" s="1"/>
  <c r="AT337"/>
  <c r="AU337" s="1"/>
  <c r="AT322"/>
  <c r="AU322" s="1"/>
  <c r="AT318"/>
  <c r="AT332"/>
  <c r="AU332" s="1"/>
  <c r="AT333"/>
  <c r="AU333" s="1"/>
  <c r="AT324"/>
  <c r="AU324" s="1"/>
  <c r="AT331"/>
  <c r="AU331" s="1"/>
  <c r="AT320"/>
  <c r="AU320" s="1"/>
  <c r="AT336"/>
  <c r="AU336" s="1"/>
  <c r="AT326"/>
  <c r="AU326" s="1"/>
  <c r="AT335"/>
  <c r="AU335" s="1"/>
  <c r="AT329"/>
  <c r="AU329" s="1"/>
  <c r="AT327"/>
  <c r="AU327" s="1"/>
  <c r="W225" i="91"/>
  <c r="T225" s="1"/>
  <c r="H239" s="1"/>
  <c r="V213"/>
  <c r="T224" s="1"/>
  <c r="G239" s="1"/>
  <c r="DC174" i="86"/>
  <c r="DB177" s="1"/>
  <c r="DC173"/>
  <c r="DB176" s="1"/>
  <c r="CU220" i="56"/>
  <c r="CU221" s="1"/>
  <c r="CU219"/>
  <c r="F250"/>
  <c r="CZ229"/>
  <c r="CZ231"/>
  <c r="CZ228"/>
  <c r="CZ232"/>
  <c r="CZ225"/>
  <c r="CZ226"/>
  <c r="CZ227"/>
  <c r="CZ233"/>
  <c r="CZ230"/>
  <c r="CZ234"/>
  <c r="A150" i="57"/>
  <c r="A105"/>
  <c r="BF225" i="90"/>
  <c r="BC225" s="1"/>
  <c r="H244" s="1"/>
  <c r="BE213"/>
  <c r="BC224" s="1"/>
  <c r="G244" s="1"/>
  <c r="CG220" i="77"/>
  <c r="CG221" s="1"/>
  <c r="CG219"/>
  <c r="A101" i="64"/>
  <c r="A146"/>
  <c r="CB187" i="54"/>
  <c r="CC187" s="1"/>
  <c r="CB188"/>
  <c r="CC188" s="1"/>
  <c r="CB184"/>
  <c r="CB186"/>
  <c r="CC186" s="1"/>
  <c r="CB185"/>
  <c r="CC185" s="1"/>
  <c r="CW185" i="81"/>
  <c r="CX185" s="1"/>
  <c r="CW181"/>
  <c r="CX181" s="1"/>
  <c r="CW188"/>
  <c r="CX188" s="1"/>
  <c r="CW184"/>
  <c r="CX184" s="1"/>
  <c r="CW180"/>
  <c r="CX180" s="1"/>
  <c r="CW186"/>
  <c r="CX186" s="1"/>
  <c r="CW183"/>
  <c r="CX183" s="1"/>
  <c r="CW187"/>
  <c r="CX187" s="1"/>
  <c r="CW182"/>
  <c r="CX182" s="1"/>
  <c r="CW179"/>
  <c r="BZ219" i="83"/>
  <c r="BZ220"/>
  <c r="BZ221" s="1"/>
  <c r="AT280" i="57"/>
  <c r="AU280" s="1"/>
  <c r="AT279"/>
  <c r="AU279" s="1"/>
  <c r="AT277"/>
  <c r="AU277" s="1"/>
  <c r="AT276"/>
  <c r="AT278"/>
  <c r="AU278" s="1"/>
  <c r="AT326" i="54"/>
  <c r="AU326" s="1"/>
  <c r="AT323"/>
  <c r="AU323" s="1"/>
  <c r="AT322"/>
  <c r="AT324"/>
  <c r="AU324" s="1"/>
  <c r="AT325"/>
  <c r="AU325" s="1"/>
  <c r="CE188" i="77"/>
  <c r="E201"/>
  <c r="CE185"/>
  <c r="CE186"/>
  <c r="CE187"/>
  <c r="CN172"/>
  <c r="CE182"/>
  <c r="CE184"/>
  <c r="CE183"/>
  <c r="CE179"/>
  <c r="CE180"/>
  <c r="CE181"/>
  <c r="AB259" i="50"/>
  <c r="AA272" s="1"/>
  <c r="F286" s="1"/>
  <c r="AC260"/>
  <c r="AA273" s="1"/>
  <c r="G286" s="1"/>
  <c r="AR225" i="91"/>
  <c r="AO225" s="1"/>
  <c r="H242" s="1"/>
  <c r="AQ213"/>
  <c r="AO224" s="1"/>
  <c r="G242" s="1"/>
  <c r="AD225"/>
  <c r="AA225" s="1"/>
  <c r="H240" s="1"/>
  <c r="AC213"/>
  <c r="AA224" s="1"/>
  <c r="G240" s="1"/>
  <c r="AN259" i="53"/>
  <c r="AM271" s="1"/>
  <c r="F287" s="1"/>
  <c r="AO271"/>
  <c r="AM272" s="1"/>
  <c r="G287" s="1"/>
  <c r="CV174" i="74"/>
  <c r="CU177" s="1"/>
  <c r="CW184" s="1"/>
  <c r="CX184" s="1"/>
  <c r="CH173" i="54"/>
  <c r="CG176" s="1"/>
  <c r="CH174"/>
  <c r="CG177" s="1"/>
  <c r="DC173" i="81"/>
  <c r="DB176" s="1"/>
  <c r="DC174"/>
  <c r="DB177" s="1"/>
  <c r="CP229" i="74"/>
  <c r="CQ229" s="1"/>
  <c r="CP226"/>
  <c r="CQ226" s="1"/>
  <c r="CP225"/>
  <c r="CP227"/>
  <c r="CQ227" s="1"/>
  <c r="CP230"/>
  <c r="CQ230" s="1"/>
  <c r="CP228"/>
  <c r="CQ228" s="1"/>
  <c r="CP234"/>
  <c r="CQ234" s="1"/>
  <c r="CP232"/>
  <c r="CQ232" s="1"/>
  <c r="CP231"/>
  <c r="CQ231" s="1"/>
  <c r="CP233"/>
  <c r="CQ233" s="1"/>
  <c r="AN269" i="40"/>
  <c r="AM281" s="1"/>
  <c r="F297" s="1"/>
  <c r="AO270"/>
  <c r="AM282" s="1"/>
  <c r="G297" s="1"/>
  <c r="BS233" i="94"/>
  <c r="BT233" s="1"/>
  <c r="BS230"/>
  <c r="BT230" s="1"/>
  <c r="BS228"/>
  <c r="BT228" s="1"/>
  <c r="BS234"/>
  <c r="BS227"/>
  <c r="BT227" s="1"/>
  <c r="BS231"/>
  <c r="BT231" s="1"/>
  <c r="BS225"/>
  <c r="BS226"/>
  <c r="BT226" s="1"/>
  <c r="BS232"/>
  <c r="BT232" s="1"/>
  <c r="BS229"/>
  <c r="BT229" s="1"/>
  <c r="CM173"/>
  <c r="CL176" s="1"/>
  <c r="CM174"/>
  <c r="CL177" s="1"/>
  <c r="DD184" i="84"/>
  <c r="DE184" s="1"/>
  <c r="DD182"/>
  <c r="DE182" s="1"/>
  <c r="DD181"/>
  <c r="DE181" s="1"/>
  <c r="DD180"/>
  <c r="DE180" s="1"/>
  <c r="DD179"/>
  <c r="DD187"/>
  <c r="DE187" s="1"/>
  <c r="DD185"/>
  <c r="DE185" s="1"/>
  <c r="DD186"/>
  <c r="DE186" s="1"/>
  <c r="DD183"/>
  <c r="DE183" s="1"/>
  <c r="DD188"/>
  <c r="DE188" s="1"/>
  <c r="A100" i="92"/>
  <c r="A145"/>
  <c r="CP183" i="75"/>
  <c r="CQ183" s="1"/>
  <c r="CP184"/>
  <c r="CQ184" s="1"/>
  <c r="CP182"/>
  <c r="CQ182" s="1"/>
  <c r="CP186"/>
  <c r="CQ186" s="1"/>
  <c r="CP188"/>
  <c r="CQ188" s="1"/>
  <c r="CP179"/>
  <c r="CP180"/>
  <c r="CQ180" s="1"/>
  <c r="CP185"/>
  <c r="CQ185" s="1"/>
  <c r="CP181"/>
  <c r="CQ181" s="1"/>
  <c r="CP187"/>
  <c r="CQ187" s="1"/>
  <c r="AT271" i="53"/>
  <c r="AT275"/>
  <c r="AU275" s="1"/>
  <c r="AT278"/>
  <c r="AU278" s="1"/>
  <c r="AT280"/>
  <c r="AU280" s="1"/>
  <c r="AT272"/>
  <c r="AU272" s="1"/>
  <c r="AT276"/>
  <c r="AU276" s="1"/>
  <c r="AT279"/>
  <c r="AU279" s="1"/>
  <c r="AT273"/>
  <c r="AU273" s="1"/>
  <c r="AT277"/>
  <c r="AU277" s="1"/>
  <c r="AT274"/>
  <c r="AU274" s="1"/>
  <c r="CX225" i="86"/>
  <c r="CU225" s="1"/>
  <c r="H249" s="1"/>
  <c r="CW213"/>
  <c r="CU224" s="1"/>
  <c r="G249" s="1"/>
  <c r="AY312" i="50"/>
  <c r="AY315" s="1"/>
  <c r="AY313"/>
  <c r="AY316" s="1"/>
  <c r="BK310"/>
  <c r="BC321"/>
  <c r="E337"/>
  <c r="BC309"/>
  <c r="BC316"/>
  <c r="BC320"/>
  <c r="BC318"/>
  <c r="BC325"/>
  <c r="BC310"/>
  <c r="BC322"/>
  <c r="BC307"/>
  <c r="BC314"/>
  <c r="BC324"/>
  <c r="BC308"/>
  <c r="BC323"/>
  <c r="BC306"/>
  <c r="BC313"/>
  <c r="BC319"/>
  <c r="BC312"/>
  <c r="BC315"/>
  <c r="BC317"/>
  <c r="BC311"/>
  <c r="CA173" i="56"/>
  <c r="BZ176" s="1"/>
  <c r="CA174"/>
  <c r="BZ177" s="1"/>
  <c r="AK225" i="91"/>
  <c r="AH225" s="1"/>
  <c r="H241" s="1"/>
  <c r="AJ213"/>
  <c r="AH224" s="1"/>
  <c r="G241" s="1"/>
  <c r="T317" i="90"/>
  <c r="R318" s="1"/>
  <c r="G331" s="1"/>
  <c r="S305"/>
  <c r="R317" s="1"/>
  <c r="F331" s="1"/>
  <c r="A247" i="53"/>
  <c r="A293" s="1"/>
  <c r="A339" s="1"/>
  <c r="A201"/>
  <c r="DD230" i="80"/>
  <c r="DE230" s="1"/>
  <c r="DD226"/>
  <c r="DE226" s="1"/>
  <c r="DD228"/>
  <c r="DE228" s="1"/>
  <c r="DD233"/>
  <c r="DE233" s="1"/>
  <c r="DD232"/>
  <c r="DE232" s="1"/>
  <c r="DD231"/>
  <c r="DE231" s="1"/>
  <c r="DD225"/>
  <c r="DD227"/>
  <c r="DE227" s="1"/>
  <c r="DD234"/>
  <c r="DE234" s="1"/>
  <c r="DD229"/>
  <c r="DE229" s="1"/>
  <c r="BN213" i="83"/>
  <c r="BL224" s="1"/>
  <c r="G244" s="1"/>
  <c r="BO225"/>
  <c r="BL225" s="1"/>
  <c r="H244" s="1"/>
  <c r="E290" i="57"/>
  <c r="BC278"/>
  <c r="BC276"/>
  <c r="BK263"/>
  <c r="BC280"/>
  <c r="BC277"/>
  <c r="BC279"/>
  <c r="AD225" i="92"/>
  <c r="AA225" s="1"/>
  <c r="H240" s="1"/>
  <c r="AC213"/>
  <c r="AA224" s="1"/>
  <c r="G240" s="1"/>
  <c r="AZ272" i="56"/>
  <c r="BA272" s="1"/>
  <c r="AZ276"/>
  <c r="BA276" s="1"/>
  <c r="AZ279"/>
  <c r="BA279" s="1"/>
  <c r="AZ274"/>
  <c r="BA274" s="1"/>
  <c r="AZ278"/>
  <c r="BA278" s="1"/>
  <c r="AZ275"/>
  <c r="BA275" s="1"/>
  <c r="AZ273"/>
  <c r="BA273" s="1"/>
  <c r="AZ280"/>
  <c r="BA280" s="1"/>
  <c r="AZ277"/>
  <c r="BA277" s="1"/>
  <c r="AZ271"/>
  <c r="CI213"/>
  <c r="CG224" s="1"/>
  <c r="G247" s="1"/>
  <c r="CJ225"/>
  <c r="CG225" s="1"/>
  <c r="H247" s="1"/>
  <c r="A91" i="40"/>
  <c r="A138"/>
  <c r="Z317" i="90"/>
  <c r="X318" s="1"/>
  <c r="G332" s="1"/>
  <c r="Y305"/>
  <c r="X317" s="1"/>
  <c r="F332" s="1"/>
  <c r="AN305" i="57"/>
  <c r="AM317" s="1"/>
  <c r="F333" s="1"/>
  <c r="AO322"/>
  <c r="AM318" s="1"/>
  <c r="G333" s="1"/>
  <c r="AN305" i="50"/>
  <c r="AM318" s="1"/>
  <c r="F334" s="1"/>
  <c r="AO307"/>
  <c r="AM319" s="1"/>
  <c r="G334" s="1"/>
  <c r="BZ213" i="92"/>
  <c r="BX224" s="1"/>
  <c r="G247" s="1"/>
  <c r="CA225"/>
  <c r="BX225" s="1"/>
  <c r="H247" s="1"/>
  <c r="CH174" i="78"/>
  <c r="CG177" s="1"/>
  <c r="CH173"/>
  <c r="CG176" s="1"/>
  <c r="CU172"/>
  <c r="CL187"/>
  <c r="E202"/>
  <c r="CL179"/>
  <c r="CL185"/>
  <c r="CL186"/>
  <c r="CL183"/>
  <c r="CL184"/>
  <c r="CL188"/>
  <c r="CL180"/>
  <c r="CL182"/>
  <c r="CL181"/>
  <c r="BC324" i="53"/>
  <c r="BC326"/>
  <c r="BC325"/>
  <c r="BC321"/>
  <c r="BC323"/>
  <c r="BC322"/>
  <c r="BC318"/>
  <c r="BC317"/>
  <c r="E336"/>
  <c r="BK309"/>
  <c r="BC319"/>
  <c r="BC320"/>
  <c r="CA174" i="76"/>
  <c r="BZ177" s="1"/>
  <c r="CA173"/>
  <c r="BZ176" s="1"/>
  <c r="CC179" i="53"/>
  <c r="BZ180" s="1"/>
  <c r="G200" s="1"/>
  <c r="CB167"/>
  <c r="BZ179" s="1"/>
  <c r="F200" s="1"/>
  <c r="CW213" i="76"/>
  <c r="CU224" s="1"/>
  <c r="CX225"/>
  <c r="CU225" s="1"/>
  <c r="BU167" i="54"/>
  <c r="BS179" s="1"/>
  <c r="F199" s="1"/>
  <c r="BV184"/>
  <c r="BS180" s="1"/>
  <c r="G199" s="1"/>
  <c r="BN213" i="75"/>
  <c r="BL224" s="1"/>
  <c r="G244" s="1"/>
  <c r="BO225"/>
  <c r="BL225" s="1"/>
  <c r="H244" s="1"/>
  <c r="AN317" i="40"/>
  <c r="AM329" s="1"/>
  <c r="F345" s="1"/>
  <c r="AO318"/>
  <c r="AM330" s="1"/>
  <c r="G345" s="1"/>
  <c r="BV225" i="77"/>
  <c r="BS225" s="1"/>
  <c r="H245" s="1"/>
  <c r="BU213"/>
  <c r="BS224" s="1"/>
  <c r="G245" s="1"/>
  <c r="CE220" i="90"/>
  <c r="CE221" s="1"/>
  <c r="CE219"/>
  <c r="AY267" i="53"/>
  <c r="AY269" s="1"/>
  <c r="AY268"/>
  <c r="CZ187" i="79"/>
  <c r="CZ186"/>
  <c r="E204"/>
  <c r="CZ185"/>
  <c r="CZ188"/>
  <c r="BN167" i="76"/>
  <c r="BL179" s="1"/>
  <c r="BO180"/>
  <c r="BL180" s="1"/>
  <c r="AT322" i="57"/>
  <c r="AT324"/>
  <c r="AU324" s="1"/>
  <c r="AT325"/>
  <c r="AU325" s="1"/>
  <c r="AT323"/>
  <c r="AU323" s="1"/>
  <c r="AT326"/>
  <c r="AU326" s="1"/>
  <c r="AC213" i="90"/>
  <c r="AA224" s="1"/>
  <c r="G240" s="1"/>
  <c r="AD225"/>
  <c r="AA225" s="1"/>
  <c r="H240" s="1"/>
  <c r="A237" i="64"/>
  <c r="A283" s="1"/>
  <c r="A329" s="1"/>
  <c r="A191"/>
  <c r="AK305" i="90"/>
  <c r="AJ317" s="1"/>
  <c r="F334" s="1"/>
  <c r="AL317"/>
  <c r="AJ318" s="1"/>
  <c r="G334" s="1"/>
  <c r="DD232" i="79"/>
  <c r="DE232" s="1"/>
  <c r="DD234"/>
  <c r="DE234" s="1"/>
  <c r="DD231"/>
  <c r="DD233"/>
  <c r="DE233" s="1"/>
  <c r="BU227" i="75"/>
  <c r="BV227" s="1"/>
  <c r="BU231"/>
  <c r="BV231" s="1"/>
  <c r="BU228"/>
  <c r="BV228" s="1"/>
  <c r="BU233"/>
  <c r="BV233" s="1"/>
  <c r="BU230"/>
  <c r="BV230" s="1"/>
  <c r="BU232"/>
  <c r="BV232" s="1"/>
  <c r="BU225"/>
  <c r="BU234"/>
  <c r="BV234" s="1"/>
  <c r="BU226"/>
  <c r="BV226" s="1"/>
  <c r="BU229"/>
  <c r="BV229" s="1"/>
  <c r="CW167" i="84"/>
  <c r="CU179" s="1"/>
  <c r="F203" s="1"/>
  <c r="CX179"/>
  <c r="CU180" s="1"/>
  <c r="G203" s="1"/>
  <c r="F247" i="83"/>
  <c r="CE232"/>
  <c r="CN218"/>
  <c r="CE230"/>
  <c r="CE233"/>
  <c r="CE229"/>
  <c r="CE231"/>
  <c r="CE234"/>
  <c r="CE226"/>
  <c r="CE227"/>
  <c r="CE228"/>
  <c r="CE225"/>
  <c r="A144" i="75"/>
  <c r="A99"/>
  <c r="AR317" i="90"/>
  <c r="AP318" s="1"/>
  <c r="G335" s="1"/>
  <c r="AQ305"/>
  <c r="AP317" s="1"/>
  <c r="F335" s="1"/>
  <c r="CE230" i="57"/>
  <c r="CN218"/>
  <c r="CE234"/>
  <c r="F247"/>
  <c r="CE233"/>
  <c r="CE232"/>
  <c r="CE231"/>
  <c r="BL213" i="94"/>
  <c r="BJ224" s="1"/>
  <c r="G245" s="1"/>
  <c r="BM225"/>
  <c r="BJ225" s="1"/>
  <c r="H245" s="1"/>
  <c r="BU182" i="77"/>
  <c r="BV182" s="1"/>
  <c r="BU183"/>
  <c r="BV183" s="1"/>
  <c r="BU186"/>
  <c r="BV186" s="1"/>
  <c r="BU181"/>
  <c r="BV181" s="1"/>
  <c r="BU179"/>
  <c r="BU180"/>
  <c r="BV180" s="1"/>
  <c r="BU185"/>
  <c r="BV185" s="1"/>
  <c r="BU188"/>
  <c r="BV188" s="1"/>
  <c r="BU187"/>
  <c r="BV187" s="1"/>
  <c r="BU184"/>
  <c r="BV184" s="1"/>
  <c r="BO225" i="53"/>
  <c r="BL225" s="1"/>
  <c r="H244" s="1"/>
  <c r="BN213"/>
  <c r="BL224" s="1"/>
  <c r="G244" s="1"/>
  <c r="CV174" i="75"/>
  <c r="CU177" s="1"/>
  <c r="CV173"/>
  <c r="CU176" s="1"/>
  <c r="BC327" i="40"/>
  <c r="BC319"/>
  <c r="BC338"/>
  <c r="BC333"/>
  <c r="BC337"/>
  <c r="BC334"/>
  <c r="BC328"/>
  <c r="BC318"/>
  <c r="BC323"/>
  <c r="BC336"/>
  <c r="BC330"/>
  <c r="BC321"/>
  <c r="BC331"/>
  <c r="BC326"/>
  <c r="BC320"/>
  <c r="BC322"/>
  <c r="E348"/>
  <c r="BC324"/>
  <c r="BC329"/>
  <c r="BC335"/>
  <c r="BC325"/>
  <c r="BK321"/>
  <c r="BC332"/>
  <c r="W225" i="92"/>
  <c r="T225" s="1"/>
  <c r="H239" s="1"/>
  <c r="V213"/>
  <c r="T224" s="1"/>
  <c r="G239" s="1"/>
  <c r="BV179" i="78"/>
  <c r="BS180" s="1"/>
  <c r="G199" s="1"/>
  <c r="BU167"/>
  <c r="BS179" s="1"/>
  <c r="F199" s="1"/>
  <c r="BF225" i="92"/>
  <c r="BC225" s="1"/>
  <c r="H244" s="1"/>
  <c r="BE213"/>
  <c r="BC224" s="1"/>
  <c r="G244" s="1"/>
  <c r="DD167" i="83"/>
  <c r="DB179" s="1"/>
  <c r="DE179"/>
  <c r="DB180" s="1"/>
  <c r="CS172" i="92"/>
  <c r="E203"/>
  <c r="CJ179"/>
  <c r="CJ186"/>
  <c r="CJ182"/>
  <c r="CJ184"/>
  <c r="CJ183"/>
  <c r="CJ180"/>
  <c r="CJ185"/>
  <c r="CJ187"/>
  <c r="CJ181"/>
  <c r="D246" i="78"/>
  <c r="B245"/>
  <c r="I245"/>
  <c r="F35" s="1"/>
  <c r="A238" i="91"/>
  <c r="A284" s="1"/>
  <c r="A330" s="1"/>
  <c r="A192"/>
  <c r="CQ187" i="64"/>
  <c r="CQ183"/>
  <c r="CQ185"/>
  <c r="CQ184"/>
  <c r="E204"/>
  <c r="CQ186"/>
  <c r="CQ188"/>
  <c r="CQ180"/>
  <c r="CQ182"/>
  <c r="CQ181"/>
  <c r="CQ179"/>
  <c r="A236" i="92"/>
  <c r="A282" s="1"/>
  <c r="A328" s="1"/>
  <c r="A190"/>
  <c r="AY268" i="54"/>
  <c r="AY267"/>
  <c r="AY269" s="1"/>
  <c r="BC280"/>
  <c r="BK263"/>
  <c r="BC279"/>
  <c r="BC276"/>
  <c r="BC278"/>
  <c r="E290"/>
  <c r="BC277"/>
  <c r="CB179" i="78"/>
  <c r="CB187"/>
  <c r="CC187" s="1"/>
  <c r="CB186"/>
  <c r="CC186" s="1"/>
  <c r="CB182"/>
  <c r="CC182" s="1"/>
  <c r="CB184"/>
  <c r="CC184" s="1"/>
  <c r="CB183"/>
  <c r="CC183" s="1"/>
  <c r="CB185"/>
  <c r="CC185" s="1"/>
  <c r="CB180"/>
  <c r="CC180" s="1"/>
  <c r="CB188"/>
  <c r="CC188" s="1"/>
  <c r="CB181"/>
  <c r="CC181" s="1"/>
  <c r="AF317" i="90"/>
  <c r="AD318" s="1"/>
  <c r="G333" s="1"/>
  <c r="AE305"/>
  <c r="AD317" s="1"/>
  <c r="F333" s="1"/>
  <c r="BZ219" i="75"/>
  <c r="BZ220"/>
  <c r="BZ221" s="1"/>
  <c r="BV225" i="82"/>
  <c r="BS225" s="1"/>
  <c r="H245" s="1"/>
  <c r="BU213"/>
  <c r="BS224" s="1"/>
  <c r="G245" s="1"/>
  <c r="AY267" i="57"/>
  <c r="AY269" s="1"/>
  <c r="AY268"/>
  <c r="CZ233" i="74"/>
  <c r="CZ225"/>
  <c r="CZ231"/>
  <c r="CZ226"/>
  <c r="F250"/>
  <c r="CZ230"/>
  <c r="CZ232"/>
  <c r="CZ228"/>
  <c r="CZ229"/>
  <c r="CZ227"/>
  <c r="CZ234"/>
  <c r="CU219"/>
  <c r="CU220"/>
  <c r="CU221" s="1"/>
  <c r="CI179" i="53"/>
  <c r="CI186"/>
  <c r="CJ186" s="1"/>
  <c r="CI185"/>
  <c r="CJ185" s="1"/>
  <c r="CI182"/>
  <c r="CJ182" s="1"/>
  <c r="CI188"/>
  <c r="CJ188" s="1"/>
  <c r="CI187"/>
  <c r="CJ187" s="1"/>
  <c r="CI184"/>
  <c r="CJ184" s="1"/>
  <c r="CI183"/>
  <c r="CJ183" s="1"/>
  <c r="CI180"/>
  <c r="CJ180" s="1"/>
  <c r="CI181"/>
  <c r="CJ181" s="1"/>
  <c r="CB233" i="82"/>
  <c r="CC233" s="1"/>
  <c r="CB228"/>
  <c r="CC228" s="1"/>
  <c r="CB229"/>
  <c r="CC229" s="1"/>
  <c r="CB232"/>
  <c r="CC232" s="1"/>
  <c r="CB227"/>
  <c r="CC227" s="1"/>
  <c r="CB230"/>
  <c r="CC230" s="1"/>
  <c r="CB226"/>
  <c r="CC226" s="1"/>
  <c r="CB231"/>
  <c r="CC231" s="1"/>
  <c r="CB234"/>
  <c r="CC234" s="1"/>
  <c r="CB225"/>
  <c r="CP186" i="79"/>
  <c r="CQ186" s="1"/>
  <c r="CP187"/>
  <c r="CQ187" s="1"/>
  <c r="CP188"/>
  <c r="CQ188" s="1"/>
  <c r="CP185"/>
  <c r="AX213" i="90"/>
  <c r="AV224" s="1"/>
  <c r="G243" s="1"/>
  <c r="AY225"/>
  <c r="AV225" s="1"/>
  <c r="H243" s="1"/>
  <c r="BS167" i="92"/>
  <c r="BQ179" s="1"/>
  <c r="F200" s="1"/>
  <c r="BT179"/>
  <c r="BQ180" s="1"/>
  <c r="G200" s="1"/>
  <c r="BF225" i="91"/>
  <c r="BC225" s="1"/>
  <c r="H244" s="1"/>
  <c r="BE213"/>
  <c r="BC224" s="1"/>
  <c r="G244" s="1"/>
  <c r="BK309" i="57"/>
  <c r="BC325"/>
  <c r="BC326"/>
  <c r="BC322"/>
  <c r="E336"/>
  <c r="BC323"/>
  <c r="BC324"/>
  <c r="AH269" i="50"/>
  <c r="AI269" s="1"/>
  <c r="AH267"/>
  <c r="AI267" s="1"/>
  <c r="AH264"/>
  <c r="AI264" s="1"/>
  <c r="AH276"/>
  <c r="AI276" s="1"/>
  <c r="AH270"/>
  <c r="AI270" s="1"/>
  <c r="AH274"/>
  <c r="AI274" s="1"/>
  <c r="AH265"/>
  <c r="AI265" s="1"/>
  <c r="AH278"/>
  <c r="AI278" s="1"/>
  <c r="AH261"/>
  <c r="AI261" s="1"/>
  <c r="AH279"/>
  <c r="AI279" s="1"/>
  <c r="AH272"/>
  <c r="AI272" s="1"/>
  <c r="AH273"/>
  <c r="AI273" s="1"/>
  <c r="AH260"/>
  <c r="AH275"/>
  <c r="AI275" s="1"/>
  <c r="AH262"/>
  <c r="AI262" s="1"/>
  <c r="AH268"/>
  <c r="AI268" s="1"/>
  <c r="AH277"/>
  <c r="AI277" s="1"/>
  <c r="AH266"/>
  <c r="AI266" s="1"/>
  <c r="AH263"/>
  <c r="AI263" s="1"/>
  <c r="AH271"/>
  <c r="AI271" s="1"/>
  <c r="E203" i="90"/>
  <c r="CS172"/>
  <c r="CJ180"/>
  <c r="CJ184"/>
  <c r="CJ187"/>
  <c r="CJ183"/>
  <c r="CJ186"/>
  <c r="CJ179"/>
  <c r="CJ182"/>
  <c r="CJ185"/>
  <c r="CJ181"/>
  <c r="AY311" i="54"/>
  <c r="AY314" s="1"/>
  <c r="AY312"/>
  <c r="AY315" s="1"/>
  <c r="CG228" i="40"/>
  <c r="CG229" s="1"/>
  <c r="CG227"/>
  <c r="F256"/>
  <c r="CU226"/>
  <c r="CL237"/>
  <c r="CL228"/>
  <c r="CL224"/>
  <c r="CL234"/>
  <c r="CL240"/>
  <c r="CL227"/>
  <c r="CL233"/>
  <c r="CL223"/>
  <c r="CL229"/>
  <c r="CL236"/>
  <c r="CL232"/>
  <c r="CL230"/>
  <c r="CL238"/>
  <c r="CL231"/>
  <c r="CL242"/>
  <c r="CL222"/>
  <c r="CL235"/>
  <c r="CL241"/>
  <c r="CL239"/>
  <c r="CL225"/>
  <c r="CL226"/>
  <c r="CS218" i="90"/>
  <c r="F249"/>
  <c r="CJ226"/>
  <c r="CJ230"/>
  <c r="CJ229"/>
  <c r="CJ233"/>
  <c r="CJ232"/>
  <c r="CJ231"/>
  <c r="CJ228"/>
  <c r="CJ227"/>
  <c r="CJ225"/>
  <c r="BU179" i="76"/>
  <c r="BU181"/>
  <c r="BV181" s="1"/>
  <c r="BU188"/>
  <c r="BV188" s="1"/>
  <c r="BU187"/>
  <c r="BV187" s="1"/>
  <c r="BU185"/>
  <c r="BV185" s="1"/>
  <c r="BU186"/>
  <c r="BV186" s="1"/>
  <c r="BU180"/>
  <c r="BV180" s="1"/>
  <c r="BU184"/>
  <c r="BV184" s="1"/>
  <c r="BU182"/>
  <c r="BV182" s="1"/>
  <c r="BU183"/>
  <c r="BV183" s="1"/>
  <c r="A189" i="75"/>
  <c r="A235"/>
  <c r="A281" s="1"/>
  <c r="A327" s="1"/>
  <c r="AU317" i="56"/>
  <c r="AS318" s="1"/>
  <c r="G334" s="1"/>
  <c r="AT305"/>
  <c r="AS317" s="1"/>
  <c r="F334" s="1"/>
  <c r="BZ219" i="57"/>
  <c r="BZ220"/>
  <c r="BZ221" s="1"/>
  <c r="CZ183" i="75"/>
  <c r="CZ184"/>
  <c r="CZ180"/>
  <c r="CZ181"/>
  <c r="E204"/>
  <c r="CZ182"/>
  <c r="CZ186"/>
  <c r="CZ179"/>
  <c r="CZ187"/>
  <c r="CZ185"/>
  <c r="CZ188"/>
  <c r="AT315" i="50"/>
  <c r="AU315" s="1"/>
  <c r="AT311"/>
  <c r="AU311" s="1"/>
  <c r="AT307"/>
  <c r="AT324"/>
  <c r="AU324" s="1"/>
  <c r="AT309"/>
  <c r="AU309" s="1"/>
  <c r="AT320"/>
  <c r="AU320" s="1"/>
  <c r="AT314"/>
  <c r="AU314" s="1"/>
  <c r="AT308"/>
  <c r="AU308" s="1"/>
  <c r="AT317"/>
  <c r="AU317" s="1"/>
  <c r="AT319"/>
  <c r="AU319" s="1"/>
  <c r="AT325"/>
  <c r="AU325" s="1"/>
  <c r="AT321"/>
  <c r="AU321" s="1"/>
  <c r="AT323"/>
  <c r="AU323" s="1"/>
  <c r="AT313"/>
  <c r="AU313" s="1"/>
  <c r="AT310"/>
  <c r="AU310" s="1"/>
  <c r="AT316"/>
  <c r="AU316" s="1"/>
  <c r="AT306"/>
  <c r="AU306" s="1"/>
  <c r="AT312"/>
  <c r="AU312" s="1"/>
  <c r="AT318"/>
  <c r="AU318" s="1"/>
  <c r="AT322"/>
  <c r="AU322" s="1"/>
  <c r="AO276" i="54"/>
  <c r="AM272" s="1"/>
  <c r="G287" s="1"/>
  <c r="AN259"/>
  <c r="AM271" s="1"/>
  <c r="F287" s="1"/>
  <c r="AY324" i="40"/>
  <c r="AY327" s="1"/>
  <c r="AY323"/>
  <c r="AY326" s="1"/>
  <c r="CH179"/>
  <c r="CG182" s="1"/>
  <c r="CH180"/>
  <c r="CG183" s="1"/>
  <c r="DD233" i="86"/>
  <c r="DE233" s="1"/>
  <c r="DD230"/>
  <c r="DE230" s="1"/>
  <c r="DD225"/>
  <c r="DD229"/>
  <c r="DE229" s="1"/>
  <c r="DD226"/>
  <c r="DE226" s="1"/>
  <c r="DD231"/>
  <c r="DE231" s="1"/>
  <c r="DD227"/>
  <c r="DE227" s="1"/>
  <c r="DD234"/>
  <c r="DE234" s="1"/>
  <c r="DD232"/>
  <c r="DE232" s="1"/>
  <c r="DD228"/>
  <c r="DE228" s="1"/>
  <c r="BI321" i="56"/>
  <c r="BI323"/>
  <c r="BI325"/>
  <c r="BI322"/>
  <c r="BI317"/>
  <c r="BI326"/>
  <c r="BI324"/>
  <c r="BI318"/>
  <c r="BI319"/>
  <c r="BI320"/>
  <c r="E337"/>
  <c r="BE311"/>
  <c r="BE314" s="1"/>
  <c r="BE312"/>
  <c r="BE315" s="1"/>
  <c r="AY311" i="80"/>
  <c r="AY314" s="1"/>
  <c r="AY312"/>
  <c r="AY315" s="1"/>
  <c r="AT321"/>
  <c r="AU321" s="1"/>
  <c r="AT325"/>
  <c r="AU325" s="1"/>
  <c r="AT324"/>
  <c r="AU324" s="1"/>
  <c r="AT318"/>
  <c r="AU318" s="1"/>
  <c r="AT320"/>
  <c r="AU320" s="1"/>
  <c r="AT322"/>
  <c r="AU322" s="1"/>
  <c r="AT323"/>
  <c r="AU323" s="1"/>
  <c r="AT319"/>
  <c r="AU319" s="1"/>
  <c r="AT317"/>
  <c r="AT326"/>
  <c r="AU326" s="1"/>
  <c r="AY312" i="82"/>
  <c r="AY315" s="1"/>
  <c r="AY311"/>
  <c r="AY314" s="1"/>
  <c r="AT274"/>
  <c r="AU274" s="1"/>
  <c r="AT273"/>
  <c r="AU273" s="1"/>
  <c r="AT279"/>
  <c r="AU279" s="1"/>
  <c r="AT280"/>
  <c r="AU280" s="1"/>
  <c r="AT275"/>
  <c r="AU275" s="1"/>
  <c r="AT276"/>
  <c r="AU276" s="1"/>
  <c r="AT278"/>
  <c r="AU278" s="1"/>
  <c r="AT277"/>
  <c r="AU277" s="1"/>
  <c r="AT271"/>
  <c r="AT272"/>
  <c r="AU272" s="1"/>
  <c r="AT318" i="78"/>
  <c r="AU318" s="1"/>
  <c r="AT326"/>
  <c r="AU326" s="1"/>
  <c r="AT323"/>
  <c r="AU323" s="1"/>
  <c r="AT322"/>
  <c r="AU322" s="1"/>
  <c r="AT320"/>
  <c r="AU320" s="1"/>
  <c r="AT319"/>
  <c r="AU319" s="1"/>
  <c r="AT325"/>
  <c r="AU325" s="1"/>
  <c r="AT317"/>
  <c r="AT321"/>
  <c r="AU321" s="1"/>
  <c r="AT324"/>
  <c r="AU324" s="1"/>
  <c r="BC323" i="86"/>
  <c r="BC319"/>
  <c r="BC321"/>
  <c r="BC322"/>
  <c r="BC324"/>
  <c r="E336"/>
  <c r="BC320"/>
  <c r="BK309"/>
  <c r="BC318"/>
  <c r="BC325"/>
  <c r="BC317"/>
  <c r="BC326"/>
  <c r="BK263"/>
  <c r="BC272"/>
  <c r="BC275"/>
  <c r="BC276"/>
  <c r="BC271"/>
  <c r="BC277"/>
  <c r="BC274"/>
  <c r="E290"/>
  <c r="BC279"/>
  <c r="BC280"/>
  <c r="BC273"/>
  <c r="BC278"/>
  <c r="BC274" i="77"/>
  <c r="BC276"/>
  <c r="BC278"/>
  <c r="BK263"/>
  <c r="BC271"/>
  <c r="BC272"/>
  <c r="BC279"/>
  <c r="BC275"/>
  <c r="BC273"/>
  <c r="E290"/>
  <c r="BC277"/>
  <c r="BC280"/>
  <c r="AY267" i="78"/>
  <c r="AY269" s="1"/>
  <c r="AY268"/>
  <c r="AT325" i="82"/>
  <c r="AU325" s="1"/>
  <c r="AT322"/>
  <c r="AU322" s="1"/>
  <c r="AT318"/>
  <c r="AU318" s="1"/>
  <c r="AT321"/>
  <c r="AU321" s="1"/>
  <c r="AT324"/>
  <c r="AU324" s="1"/>
  <c r="AT323"/>
  <c r="AU323" s="1"/>
  <c r="AT317"/>
  <c r="AT320"/>
  <c r="AU320" s="1"/>
  <c r="AT319"/>
  <c r="AU319" s="1"/>
  <c r="AT326"/>
  <c r="AU326" s="1"/>
  <c r="AO317" i="78"/>
  <c r="AM318" s="1"/>
  <c r="G333" s="1"/>
  <c r="AN305"/>
  <c r="AM317" s="1"/>
  <c r="F333" s="1"/>
  <c r="AT318" i="77"/>
  <c r="AU318" s="1"/>
  <c r="AT321"/>
  <c r="AU321" s="1"/>
  <c r="AT317"/>
  <c r="AT325"/>
  <c r="AU325" s="1"/>
  <c r="AT322"/>
  <c r="AU322" s="1"/>
  <c r="AT326"/>
  <c r="AU326" s="1"/>
  <c r="AT320"/>
  <c r="AU320" s="1"/>
  <c r="AT323"/>
  <c r="AU323" s="1"/>
  <c r="AT319"/>
  <c r="AU319" s="1"/>
  <c r="AT324"/>
  <c r="AU324" s="1"/>
  <c r="BC275" i="74"/>
  <c r="BC272"/>
  <c r="BC273"/>
  <c r="BC277"/>
  <c r="E290"/>
  <c r="BC274"/>
  <c r="BK263"/>
  <c r="BC276"/>
  <c r="BC271"/>
  <c r="BC280"/>
  <c r="BC279"/>
  <c r="BC278"/>
  <c r="AY268" i="80"/>
  <c r="AY267"/>
  <c r="AY269" s="1"/>
  <c r="AY268" i="74"/>
  <c r="AY267"/>
  <c r="AY269" s="1"/>
  <c r="BC280" i="82"/>
  <c r="BC279"/>
  <c r="BC272"/>
  <c r="BC274"/>
  <c r="BC273"/>
  <c r="BC277"/>
  <c r="E290"/>
  <c r="BC276"/>
  <c r="BC275"/>
  <c r="BK263"/>
  <c r="BC271"/>
  <c r="BC278"/>
  <c r="BC318" i="75"/>
  <c r="E336"/>
  <c r="BC321"/>
  <c r="BC323"/>
  <c r="BC325"/>
  <c r="BC320"/>
  <c r="BC319"/>
  <c r="BC326"/>
  <c r="BC324"/>
  <c r="BC322"/>
  <c r="BK309"/>
  <c r="BC317"/>
  <c r="AT325" i="86"/>
  <c r="AU325" s="1"/>
  <c r="AT320"/>
  <c r="AU320" s="1"/>
  <c r="AT317"/>
  <c r="AT322"/>
  <c r="AU322" s="1"/>
  <c r="AT326"/>
  <c r="AU326" s="1"/>
  <c r="AT324"/>
  <c r="AU324" s="1"/>
  <c r="AT318"/>
  <c r="AU318" s="1"/>
  <c r="AT321"/>
  <c r="AU321" s="1"/>
  <c r="AT323"/>
  <c r="AU323" s="1"/>
  <c r="AT319"/>
  <c r="AU319" s="1"/>
  <c r="AT276" i="78"/>
  <c r="AU276" s="1"/>
  <c r="AT277"/>
  <c r="AU277" s="1"/>
  <c r="AT271"/>
  <c r="AT279"/>
  <c r="AU279" s="1"/>
  <c r="AT272"/>
  <c r="AU272" s="1"/>
  <c r="AT273"/>
  <c r="AU273" s="1"/>
  <c r="AT275"/>
  <c r="AU275" s="1"/>
  <c r="AT274"/>
  <c r="AU274" s="1"/>
  <c r="AT280"/>
  <c r="AU280" s="1"/>
  <c r="AT278"/>
  <c r="AU278" s="1"/>
  <c r="BC279" i="79"/>
  <c r="BC278"/>
  <c r="BK263"/>
  <c r="BC280"/>
  <c r="BC277"/>
  <c r="E290"/>
  <c r="BC320" i="77"/>
  <c r="BK309"/>
  <c r="BC317"/>
  <c r="BC321"/>
  <c r="BC325"/>
  <c r="BC319"/>
  <c r="E336"/>
  <c r="BC323"/>
  <c r="BC326"/>
  <c r="BC318"/>
  <c r="BC322"/>
  <c r="BC324"/>
  <c r="AO323" i="79"/>
  <c r="AM318" s="1"/>
  <c r="G333" s="1"/>
  <c r="AN305"/>
  <c r="AM317" s="1"/>
  <c r="F333" s="1"/>
  <c r="AO317" i="80"/>
  <c r="AM318" s="1"/>
  <c r="G333" s="1"/>
  <c r="AN305"/>
  <c r="AM317" s="1"/>
  <c r="F333" s="1"/>
  <c r="AN259" i="77"/>
  <c r="AM271" s="1"/>
  <c r="F287" s="1"/>
  <c r="AO271"/>
  <c r="AM272" s="1"/>
  <c r="G287" s="1"/>
  <c r="AO277" i="79"/>
  <c r="AM272" s="1"/>
  <c r="G287" s="1"/>
  <c r="AN259"/>
  <c r="AM271" s="1"/>
  <c r="F287" s="1"/>
  <c r="AO271" i="75"/>
  <c r="AM272" s="1"/>
  <c r="G287" s="1"/>
  <c r="AN259"/>
  <c r="AM271" s="1"/>
  <c r="F287" s="1"/>
  <c r="AN259" i="86"/>
  <c r="AM271" s="1"/>
  <c r="F287" s="1"/>
  <c r="AO271"/>
  <c r="AM272" s="1"/>
  <c r="G287" s="1"/>
  <c r="AN259" i="80"/>
  <c r="AM271" s="1"/>
  <c r="F287" s="1"/>
  <c r="AO271"/>
  <c r="AM272" s="1"/>
  <c r="G287" s="1"/>
  <c r="AT324" i="75"/>
  <c r="AU324" s="1"/>
  <c r="AT325"/>
  <c r="AU325" s="1"/>
  <c r="AT323"/>
  <c r="AU323" s="1"/>
  <c r="AT318"/>
  <c r="AU318" s="1"/>
  <c r="AT317"/>
  <c r="AT322"/>
  <c r="AU322" s="1"/>
  <c r="AT320"/>
  <c r="AU320" s="1"/>
  <c r="AT326"/>
  <c r="AU326" s="1"/>
  <c r="AT319"/>
  <c r="AU319" s="1"/>
  <c r="AT321"/>
  <c r="AU321" s="1"/>
  <c r="AT280"/>
  <c r="AU280" s="1"/>
  <c r="AT275"/>
  <c r="AU275" s="1"/>
  <c r="AT274"/>
  <c r="AU274" s="1"/>
  <c r="AT277"/>
  <c r="AU277" s="1"/>
  <c r="AT279"/>
  <c r="AU279" s="1"/>
  <c r="AT271"/>
  <c r="AT276"/>
  <c r="AU276" s="1"/>
  <c r="AT273"/>
  <c r="AU273" s="1"/>
  <c r="AT272"/>
  <c r="AU272" s="1"/>
  <c r="AT278"/>
  <c r="AU278" s="1"/>
  <c r="AY311" i="74"/>
  <c r="AY314" s="1"/>
  <c r="AY312"/>
  <c r="AY315" s="1"/>
  <c r="AT324" i="79"/>
  <c r="AU324" s="1"/>
  <c r="AT323"/>
  <c r="AT326"/>
  <c r="AU326" s="1"/>
  <c r="AT325"/>
  <c r="AU325" s="1"/>
  <c r="AO317" i="75"/>
  <c r="AM318" s="1"/>
  <c r="G333" s="1"/>
  <c r="AN305"/>
  <c r="AM317" s="1"/>
  <c r="F333" s="1"/>
  <c r="AN259" i="82"/>
  <c r="AM271" s="1"/>
  <c r="F287" s="1"/>
  <c r="AO271"/>
  <c r="AM272" s="1"/>
  <c r="G287" s="1"/>
  <c r="AY311" i="86"/>
  <c r="AY314" s="1"/>
  <c r="AY312"/>
  <c r="AY315" s="1"/>
  <c r="AT279" i="77"/>
  <c r="AU279" s="1"/>
  <c r="AT271"/>
  <c r="AT276"/>
  <c r="AU276" s="1"/>
  <c r="AT280"/>
  <c r="AU280" s="1"/>
  <c r="AT274"/>
  <c r="AU274" s="1"/>
  <c r="AT272"/>
  <c r="AU272" s="1"/>
  <c r="AT275"/>
  <c r="AU275" s="1"/>
  <c r="AT273"/>
  <c r="AU273" s="1"/>
  <c r="AT277"/>
  <c r="AU277" s="1"/>
  <c r="AT278"/>
  <c r="AU278" s="1"/>
  <c r="AY267" i="86"/>
  <c r="AY269" s="1"/>
  <c r="AY268"/>
  <c r="AN305" i="77"/>
  <c r="AM317" s="1"/>
  <c r="F333" s="1"/>
  <c r="AO317"/>
  <c r="AM318" s="1"/>
  <c r="G333" s="1"/>
  <c r="AY267"/>
  <c r="AY269" s="1"/>
  <c r="AY268"/>
  <c r="AN305" i="74"/>
  <c r="AM317" s="1"/>
  <c r="F333" s="1"/>
  <c r="AO317"/>
  <c r="AM318" s="1"/>
  <c r="G333" s="1"/>
  <c r="BK263" i="78"/>
  <c r="BC279"/>
  <c r="BC277"/>
  <c r="BC274"/>
  <c r="BC271"/>
  <c r="BC272"/>
  <c r="BC278"/>
  <c r="BC273"/>
  <c r="BC275"/>
  <c r="BC280"/>
  <c r="E290"/>
  <c r="BC276"/>
  <c r="AY267" i="75"/>
  <c r="AY269" s="1"/>
  <c r="AY268"/>
  <c r="E336" i="74"/>
  <c r="BC320"/>
  <c r="BK309"/>
  <c r="BC317"/>
  <c r="BC319"/>
  <c r="BC326"/>
  <c r="BC318"/>
  <c r="BC323"/>
  <c r="BC325"/>
  <c r="BC321"/>
  <c r="BC322"/>
  <c r="BC324"/>
  <c r="AY312" i="79"/>
  <c r="AY315" s="1"/>
  <c r="AY311"/>
  <c r="AY314" s="1"/>
  <c r="AT278" i="74"/>
  <c r="AU278" s="1"/>
  <c r="AT272"/>
  <c r="AU272" s="1"/>
  <c r="AT276"/>
  <c r="AU276" s="1"/>
  <c r="AT279"/>
  <c r="AU279" s="1"/>
  <c r="AT273"/>
  <c r="AU273" s="1"/>
  <c r="AT275"/>
  <c r="AU275" s="1"/>
  <c r="AT274"/>
  <c r="AU274" s="1"/>
  <c r="AT271"/>
  <c r="AT280"/>
  <c r="AU280" s="1"/>
  <c r="AT277"/>
  <c r="AU277" s="1"/>
  <c r="AO317" i="86"/>
  <c r="AM318" s="1"/>
  <c r="G333" s="1"/>
  <c r="AN305"/>
  <c r="AM317" s="1"/>
  <c r="F333" s="1"/>
  <c r="E290" i="80"/>
  <c r="BC277"/>
  <c r="BC279"/>
  <c r="BC276"/>
  <c r="BC278"/>
  <c r="BC271"/>
  <c r="BK263"/>
  <c r="BC274"/>
  <c r="BC280"/>
  <c r="BC272"/>
  <c r="BC275"/>
  <c r="BC273"/>
  <c r="AY267" i="82"/>
  <c r="AY269" s="1"/>
  <c r="AY268"/>
  <c r="AY312" i="75"/>
  <c r="AY315" s="1"/>
  <c r="AY311"/>
  <c r="AY314" s="1"/>
  <c r="BC320" i="80"/>
  <c r="BK309"/>
  <c r="BC318"/>
  <c r="BC324"/>
  <c r="BC326"/>
  <c r="BC321"/>
  <c r="BC323"/>
  <c r="BC319"/>
  <c r="BC317"/>
  <c r="BC325"/>
  <c r="BC322"/>
  <c r="E336"/>
  <c r="AT279" i="86"/>
  <c r="AU279" s="1"/>
  <c r="AT271"/>
  <c r="AT280"/>
  <c r="AU280" s="1"/>
  <c r="AT274"/>
  <c r="AU274" s="1"/>
  <c r="AT277"/>
  <c r="AU277" s="1"/>
  <c r="AT272"/>
  <c r="AU272" s="1"/>
  <c r="AT278"/>
  <c r="AU278" s="1"/>
  <c r="AT276"/>
  <c r="AU276" s="1"/>
  <c r="AT275"/>
  <c r="AU275" s="1"/>
  <c r="AT273"/>
  <c r="AU273" s="1"/>
  <c r="AY267" i="79"/>
  <c r="AY269" s="1"/>
  <c r="AY268"/>
  <c r="E336" i="82"/>
  <c r="BC321"/>
  <c r="BC323"/>
  <c r="BC326"/>
  <c r="BC324"/>
  <c r="BC322"/>
  <c r="BC319"/>
  <c r="BC318"/>
  <c r="BC320"/>
  <c r="BK309"/>
  <c r="BC317"/>
  <c r="BC325"/>
  <c r="AT321" i="74"/>
  <c r="AU321" s="1"/>
  <c r="AT319"/>
  <c r="AU319" s="1"/>
  <c r="AT326"/>
  <c r="AU326" s="1"/>
  <c r="AT325"/>
  <c r="AU325" s="1"/>
  <c r="AT320"/>
  <c r="AU320" s="1"/>
  <c r="AT323"/>
  <c r="AU323" s="1"/>
  <c r="AT318"/>
  <c r="AU318" s="1"/>
  <c r="AT322"/>
  <c r="AU322" s="1"/>
  <c r="AT324"/>
  <c r="AU324" s="1"/>
  <c r="AT317"/>
  <c r="BC325" i="78"/>
  <c r="BC320"/>
  <c r="BC321"/>
  <c r="BC319"/>
  <c r="E336"/>
  <c r="BC324"/>
  <c r="BC318"/>
  <c r="BC326"/>
  <c r="BC317"/>
  <c r="BC323"/>
  <c r="BC322"/>
  <c r="BK309"/>
  <c r="AY312"/>
  <c r="AY315" s="1"/>
  <c r="AY311"/>
  <c r="AY314" s="1"/>
  <c r="AY311" i="77"/>
  <c r="AY314" s="1"/>
  <c r="AY312"/>
  <c r="AY315" s="1"/>
  <c r="AN259" i="78"/>
  <c r="AM271" s="1"/>
  <c r="F287" s="1"/>
  <c r="AO271"/>
  <c r="AM272" s="1"/>
  <c r="G287" s="1"/>
  <c r="AT279" i="79"/>
  <c r="AU279" s="1"/>
  <c r="AT277"/>
  <c r="AT280"/>
  <c r="AU280" s="1"/>
  <c r="AT278"/>
  <c r="AU278" s="1"/>
  <c r="AN305" i="82"/>
  <c r="AM317" s="1"/>
  <c r="F333" s="1"/>
  <c r="AO317"/>
  <c r="AM318" s="1"/>
  <c r="G333" s="1"/>
  <c r="AT276" i="80"/>
  <c r="AU276" s="1"/>
  <c r="AT272"/>
  <c r="AU272" s="1"/>
  <c r="AT277"/>
  <c r="AU277" s="1"/>
  <c r="AT273"/>
  <c r="AU273" s="1"/>
  <c r="AT278"/>
  <c r="AU278" s="1"/>
  <c r="AT279"/>
  <c r="AU279" s="1"/>
  <c r="AT274"/>
  <c r="AU274" s="1"/>
  <c r="AT280"/>
  <c r="AU280" s="1"/>
  <c r="AT271"/>
  <c r="AT275"/>
  <c r="AU275" s="1"/>
  <c r="BC272" i="75"/>
  <c r="BC279"/>
  <c r="BC273"/>
  <c r="BC274"/>
  <c r="BC278"/>
  <c r="BC271"/>
  <c r="BC276"/>
  <c r="BK263"/>
  <c r="BC277"/>
  <c r="BC275"/>
  <c r="BC280"/>
  <c r="E290"/>
  <c r="BC325" i="79"/>
  <c r="E336"/>
  <c r="BC326"/>
  <c r="BK309"/>
  <c r="BC323"/>
  <c r="BC324"/>
  <c r="AO271" i="74"/>
  <c r="AM272" s="1"/>
  <c r="G287" s="1"/>
  <c r="AN259"/>
  <c r="AM271" s="1"/>
  <c r="F287" s="1"/>
  <c r="A150" i="85" l="1"/>
  <c r="A105"/>
  <c r="J231" i="80"/>
  <c r="K231"/>
  <c r="F21"/>
  <c r="K232"/>
  <c r="J232"/>
  <c r="F22"/>
  <c r="F16"/>
  <c r="K226"/>
  <c r="J226"/>
  <c r="K225"/>
  <c r="J225"/>
  <c r="F15"/>
  <c r="I213"/>
  <c r="H224" s="1"/>
  <c r="F48" s="1"/>
  <c r="F17"/>
  <c r="J227"/>
  <c r="K227"/>
  <c r="J228"/>
  <c r="F18"/>
  <c r="K228"/>
  <c r="A183" i="50"/>
  <c r="A229"/>
  <c r="A275" s="1"/>
  <c r="A321" s="1"/>
  <c r="CP213" i="80"/>
  <c r="CN224" s="1"/>
  <c r="G248" s="1"/>
  <c r="CQ225"/>
  <c r="CN225" s="1"/>
  <c r="H248" s="1"/>
  <c r="AS213"/>
  <c r="AQ224" s="1"/>
  <c r="G241" s="1"/>
  <c r="AT225"/>
  <c r="AQ225" s="1"/>
  <c r="H241" s="1"/>
  <c r="DE225" i="85"/>
  <c r="DB225" s="1"/>
  <c r="H250" s="1"/>
  <c r="DD213"/>
  <c r="DB224" s="1"/>
  <c r="G250" s="1"/>
  <c r="AF317" i="92"/>
  <c r="AD318" s="1"/>
  <c r="G333" s="1"/>
  <c r="AE305"/>
  <c r="AD317" s="1"/>
  <c r="F333" s="1"/>
  <c r="A246" i="74"/>
  <c r="A292" s="1"/>
  <c r="A338" s="1"/>
  <c r="A200"/>
  <c r="CE219" i="91"/>
  <c r="CE220"/>
  <c r="CE221" s="1"/>
  <c r="S305" i="92"/>
  <c r="R317" s="1"/>
  <c r="F331" s="1"/>
  <c r="T317"/>
  <c r="R318" s="1"/>
  <c r="G331" s="1"/>
  <c r="A194" i="83"/>
  <c r="A240"/>
  <c r="A286" s="1"/>
  <c r="A332" s="1"/>
  <c r="A151" i="80"/>
  <c r="A106"/>
  <c r="AL213"/>
  <c r="AJ224" s="1"/>
  <c r="G240" s="1"/>
  <c r="AM225"/>
  <c r="AJ225" s="1"/>
  <c r="H240" s="1"/>
  <c r="CN221" i="50"/>
  <c r="CN222" s="1"/>
  <c r="CN220"/>
  <c r="CJ225" i="84"/>
  <c r="CG225" s="1"/>
  <c r="H247" s="1"/>
  <c r="CI213"/>
  <c r="CG224" s="1"/>
  <c r="G247" s="1"/>
  <c r="CZ229"/>
  <c r="CZ232"/>
  <c r="CZ233"/>
  <c r="CZ225"/>
  <c r="CZ228"/>
  <c r="CZ227"/>
  <c r="CZ230"/>
  <c r="F250"/>
  <c r="CZ231"/>
  <c r="CZ234"/>
  <c r="CZ226"/>
  <c r="BU213" i="80"/>
  <c r="BS224" s="1"/>
  <c r="G245" s="1"/>
  <c r="BV225"/>
  <c r="BS225" s="1"/>
  <c r="H245" s="1"/>
  <c r="CQ183" i="91"/>
  <c r="CQ184"/>
  <c r="CQ186"/>
  <c r="CQ182"/>
  <c r="CQ187"/>
  <c r="CQ181"/>
  <c r="CQ179"/>
  <c r="E204"/>
  <c r="CQ185"/>
  <c r="CQ180"/>
  <c r="BD317" i="92"/>
  <c r="BB318" s="1"/>
  <c r="G337" s="1"/>
  <c r="BC305"/>
  <c r="BB317" s="1"/>
  <c r="F337" s="1"/>
  <c r="AW305"/>
  <c r="AV317" s="1"/>
  <c r="F336" s="1"/>
  <c r="AX317"/>
  <c r="AV318" s="1"/>
  <c r="G336" s="1"/>
  <c r="A93" i="50"/>
  <c r="A138"/>
  <c r="CB213"/>
  <c r="BZ225" s="1"/>
  <c r="G247" s="1"/>
  <c r="CC214"/>
  <c r="BZ226" s="1"/>
  <c r="H247" s="1"/>
  <c r="A190" i="86"/>
  <c r="A236"/>
  <c r="A282" s="1"/>
  <c r="A328" s="1"/>
  <c r="BN213" i="80"/>
  <c r="BL224" s="1"/>
  <c r="G244" s="1"/>
  <c r="BO225"/>
  <c r="BL225" s="1"/>
  <c r="H244" s="1"/>
  <c r="A150" i="77"/>
  <c r="A105"/>
  <c r="CH174" i="80"/>
  <c r="CG177" s="1"/>
  <c r="CH173"/>
  <c r="CG176" s="1"/>
  <c r="CA179" i="91"/>
  <c r="BX180" s="1"/>
  <c r="G201" s="1"/>
  <c r="BZ167"/>
  <c r="BX179" s="1"/>
  <c r="F201" s="1"/>
  <c r="DE225" i="81"/>
  <c r="DB225" s="1"/>
  <c r="H250" s="1"/>
  <c r="DD213"/>
  <c r="DB224" s="1"/>
  <c r="G250" s="1"/>
  <c r="CG184" i="91"/>
  <c r="CH184" s="1"/>
  <c r="CG188"/>
  <c r="CG182"/>
  <c r="CH182" s="1"/>
  <c r="CG186"/>
  <c r="CH186" s="1"/>
  <c r="CG185"/>
  <c r="CH185" s="1"/>
  <c r="CG183"/>
  <c r="CH183" s="1"/>
  <c r="CG187"/>
  <c r="CH187" s="1"/>
  <c r="CG179"/>
  <c r="CG180"/>
  <c r="CH180" s="1"/>
  <c r="Z317" i="92"/>
  <c r="X318" s="1"/>
  <c r="G332" s="1"/>
  <c r="Y305"/>
  <c r="X317" s="1"/>
  <c r="F332" s="1"/>
  <c r="A106" i="54"/>
  <c r="A151"/>
  <c r="A110" i="81"/>
  <c r="A155"/>
  <c r="CQ225" i="92"/>
  <c r="CQ229"/>
  <c r="CQ227"/>
  <c r="F250"/>
  <c r="CQ226"/>
  <c r="CQ233"/>
  <c r="CQ230"/>
  <c r="CQ231"/>
  <c r="CQ232"/>
  <c r="CQ228"/>
  <c r="A190" i="79"/>
  <c r="A236"/>
  <c r="A282" s="1"/>
  <c r="A328" s="1"/>
  <c r="BH225" i="80"/>
  <c r="BE225" s="1"/>
  <c r="H243" s="1"/>
  <c r="BG213"/>
  <c r="BE224" s="1"/>
  <c r="G243" s="1"/>
  <c r="A100" i="76"/>
  <c r="A145"/>
  <c r="X213" i="80"/>
  <c r="V224" s="1"/>
  <c r="G238" s="1"/>
  <c r="Y225"/>
  <c r="V225" s="1"/>
  <c r="H238" s="1"/>
  <c r="F19"/>
  <c r="K229"/>
  <c r="J229"/>
  <c r="K233"/>
  <c r="J233"/>
  <c r="F23"/>
  <c r="I116" i="76"/>
  <c r="C44" s="1"/>
  <c r="C117"/>
  <c r="B116"/>
  <c r="A105" i="84"/>
  <c r="A150"/>
  <c r="CI225" i="50"/>
  <c r="CJ225" s="1"/>
  <c r="CI216"/>
  <c r="CJ216" s="1"/>
  <c r="CI231"/>
  <c r="CJ231" s="1"/>
  <c r="CI229"/>
  <c r="CJ229" s="1"/>
  <c r="CI219"/>
  <c r="CJ219" s="1"/>
  <c r="CI223"/>
  <c r="CJ223" s="1"/>
  <c r="CI218"/>
  <c r="CJ218" s="1"/>
  <c r="CI233"/>
  <c r="CJ233" s="1"/>
  <c r="CI221"/>
  <c r="CJ221" s="1"/>
  <c r="CI227"/>
  <c r="CJ227" s="1"/>
  <c r="CI224"/>
  <c r="CJ224" s="1"/>
  <c r="CI214"/>
  <c r="CI226"/>
  <c r="CJ226" s="1"/>
  <c r="CI232"/>
  <c r="CJ232" s="1"/>
  <c r="CI215"/>
  <c r="CJ215" s="1"/>
  <c r="CI228"/>
  <c r="CJ228" s="1"/>
  <c r="CI217"/>
  <c r="CJ217" s="1"/>
  <c r="CI230"/>
  <c r="CJ230" s="1"/>
  <c r="CI220"/>
  <c r="CJ220" s="1"/>
  <c r="CI222"/>
  <c r="CJ222" s="1"/>
  <c r="BL259" i="85"/>
  <c r="BK271" s="1"/>
  <c r="F291" s="1"/>
  <c r="BM271"/>
  <c r="BK272" s="1"/>
  <c r="G291" s="1"/>
  <c r="CG234" i="92"/>
  <c r="CG232"/>
  <c r="CH232" s="1"/>
  <c r="CG228"/>
  <c r="CH228" s="1"/>
  <c r="CG227"/>
  <c r="CH227" s="1"/>
  <c r="CG230"/>
  <c r="CH230" s="1"/>
  <c r="CG229"/>
  <c r="CH229" s="1"/>
  <c r="CG226"/>
  <c r="CH226" s="1"/>
  <c r="CG225"/>
  <c r="CG231"/>
  <c r="CH231" s="1"/>
  <c r="CG233"/>
  <c r="CH233" s="1"/>
  <c r="CB213" i="80"/>
  <c r="BZ224" s="1"/>
  <c r="G246" s="1"/>
  <c r="CC225"/>
  <c r="BZ225" s="1"/>
  <c r="H246" s="1"/>
  <c r="DC173" i="82"/>
  <c r="DB176" s="1"/>
  <c r="DC174"/>
  <c r="DB177" s="1"/>
  <c r="A100" i="86"/>
  <c r="A145"/>
  <c r="A195" i="77"/>
  <c r="A241"/>
  <c r="A287" s="1"/>
  <c r="A333" s="1"/>
  <c r="CS218" i="91"/>
  <c r="CJ227"/>
  <c r="CJ230"/>
  <c r="F249"/>
  <c r="CJ228"/>
  <c r="CJ225"/>
  <c r="CJ231"/>
  <c r="CJ229"/>
  <c r="CJ233"/>
  <c r="CJ232"/>
  <c r="CJ226"/>
  <c r="CL185" i="80"/>
  <c r="CL182"/>
  <c r="E202"/>
  <c r="CL187"/>
  <c r="CL184"/>
  <c r="CL179"/>
  <c r="CL186"/>
  <c r="CL181"/>
  <c r="CL188"/>
  <c r="CL183"/>
  <c r="CL180"/>
  <c r="CU172"/>
  <c r="A236" i="78"/>
  <c r="A282" s="1"/>
  <c r="A328" s="1"/>
  <c r="A190"/>
  <c r="AK305" i="92"/>
  <c r="AJ317" s="1"/>
  <c r="F334" s="1"/>
  <c r="AL317"/>
  <c r="AJ318" s="1"/>
  <c r="G334" s="1"/>
  <c r="A196" i="54"/>
  <c r="A242"/>
  <c r="A288" s="1"/>
  <c r="A334" s="1"/>
  <c r="CJ225" i="80"/>
  <c r="CG225" s="1"/>
  <c r="H247" s="1"/>
  <c r="CI213"/>
  <c r="CG224" s="1"/>
  <c r="G247" s="1"/>
  <c r="CU220" i="84"/>
  <c r="CU221" s="1"/>
  <c r="CU219"/>
  <c r="A246" i="81"/>
  <c r="A292" s="1"/>
  <c r="A338" s="1"/>
  <c r="A200"/>
  <c r="DD187" i="85"/>
  <c r="DE187" s="1"/>
  <c r="DD180"/>
  <c r="DE180" s="1"/>
  <c r="DD181"/>
  <c r="DE181" s="1"/>
  <c r="DD183"/>
  <c r="DE183" s="1"/>
  <c r="DD188"/>
  <c r="DE188" s="1"/>
  <c r="DD179"/>
  <c r="DD184"/>
  <c r="DE184" s="1"/>
  <c r="DD186"/>
  <c r="DE186" s="1"/>
  <c r="DD185"/>
  <c r="DE185" s="1"/>
  <c r="DD182"/>
  <c r="DE182" s="1"/>
  <c r="A201" i="56"/>
  <c r="A247"/>
  <c r="A293" s="1"/>
  <c r="A339" s="1"/>
  <c r="CX179" i="85"/>
  <c r="CU180" s="1"/>
  <c r="G203" s="1"/>
  <c r="CW167"/>
  <c r="CU179" s="1"/>
  <c r="F203" s="1"/>
  <c r="AF225" i="80"/>
  <c r="AC225" s="1"/>
  <c r="H239" s="1"/>
  <c r="AE213"/>
  <c r="AC224" s="1"/>
  <c r="G239" s="1"/>
  <c r="A238" i="94"/>
  <c r="A284" s="1"/>
  <c r="A330" s="1"/>
  <c r="A192"/>
  <c r="A145" i="79"/>
  <c r="A100"/>
  <c r="A190" i="76"/>
  <c r="A236"/>
  <c r="A282" s="1"/>
  <c r="A328" s="1"/>
  <c r="C110" i="53"/>
  <c r="I109"/>
  <c r="C37" s="1"/>
  <c r="I37" s="1"/>
  <c r="B109"/>
  <c r="CG181" i="91"/>
  <c r="CH181" s="1"/>
  <c r="A195" i="85"/>
  <c r="A241"/>
  <c r="A287" s="1"/>
  <c r="A333" s="1"/>
  <c r="J230" i="80"/>
  <c r="K230"/>
  <c r="F20"/>
  <c r="K234"/>
  <c r="J234"/>
  <c r="F24"/>
  <c r="A241" i="84"/>
  <c r="A287" s="1"/>
  <c r="A333" s="1"/>
  <c r="A195"/>
  <c r="CB180" i="80"/>
  <c r="CC180" s="1"/>
  <c r="CB187"/>
  <c r="CC187" s="1"/>
  <c r="CB182"/>
  <c r="CC182" s="1"/>
  <c r="CB185"/>
  <c r="CC185" s="1"/>
  <c r="CB181"/>
  <c r="CC181" s="1"/>
  <c r="CB184"/>
  <c r="CC184" s="1"/>
  <c r="CB183"/>
  <c r="CC183" s="1"/>
  <c r="CB188"/>
  <c r="CC188" s="1"/>
  <c r="CB186"/>
  <c r="CC186" s="1"/>
  <c r="CB179"/>
  <c r="DE168" i="50"/>
  <c r="DB181" s="1"/>
  <c r="G205" s="1"/>
  <c r="DD167"/>
  <c r="DB180" s="1"/>
  <c r="F205" s="1"/>
  <c r="AZ213" i="80"/>
  <c r="AX224" s="1"/>
  <c r="G242" s="1"/>
  <c r="BA225"/>
  <c r="AX225" s="1"/>
  <c r="H242" s="1"/>
  <c r="CP229" i="84"/>
  <c r="CQ229" s="1"/>
  <c r="CP225"/>
  <c r="CP230"/>
  <c r="CQ230" s="1"/>
  <c r="CP231"/>
  <c r="CQ231" s="1"/>
  <c r="CP227"/>
  <c r="CQ227" s="1"/>
  <c r="CP228"/>
  <c r="CQ228" s="1"/>
  <c r="CP233"/>
  <c r="CQ233" s="1"/>
  <c r="CP234"/>
  <c r="CQ234" s="1"/>
  <c r="CP232"/>
  <c r="CQ232" s="1"/>
  <c r="CP226"/>
  <c r="CQ226" s="1"/>
  <c r="AR317" i="92"/>
  <c r="AP318" s="1"/>
  <c r="G335" s="1"/>
  <c r="AQ305"/>
  <c r="AP317" s="1"/>
  <c r="F335" s="1"/>
  <c r="A110" i="74"/>
  <c r="A155"/>
  <c r="A100" i="78"/>
  <c r="A145"/>
  <c r="Q213" i="80"/>
  <c r="O224" s="1"/>
  <c r="G237" s="1"/>
  <c r="R225"/>
  <c r="O225" s="1"/>
  <c r="H237" s="1"/>
  <c r="A104" i="83"/>
  <c r="A149"/>
  <c r="A196" i="80"/>
  <c r="A242"/>
  <c r="A288" s="1"/>
  <c r="A334" s="1"/>
  <c r="CW180" i="82"/>
  <c r="CX180" s="1"/>
  <c r="CW188"/>
  <c r="CX188" s="1"/>
  <c r="CW185"/>
  <c r="CX185" s="1"/>
  <c r="CW183"/>
  <c r="CX183" s="1"/>
  <c r="CW186"/>
  <c r="CX186" s="1"/>
  <c r="CW179"/>
  <c r="CW184"/>
  <c r="CX184" s="1"/>
  <c r="CW181"/>
  <c r="CX181" s="1"/>
  <c r="CW187"/>
  <c r="CX187" s="1"/>
  <c r="CW182"/>
  <c r="CX182" s="1"/>
  <c r="CS222" i="50"/>
  <c r="CS231"/>
  <c r="CS233"/>
  <c r="CS217"/>
  <c r="CS216"/>
  <c r="CS227"/>
  <c r="F250"/>
  <c r="CS214"/>
  <c r="DB219"/>
  <c r="CS220"/>
  <c r="CS218"/>
  <c r="CS221"/>
  <c r="CS219"/>
  <c r="CS229"/>
  <c r="CS226"/>
  <c r="CS215"/>
  <c r="CS225"/>
  <c r="CS228"/>
  <c r="CS232"/>
  <c r="CS223"/>
  <c r="CS224"/>
  <c r="CS230"/>
  <c r="BZ233" i="91"/>
  <c r="CA233" s="1"/>
  <c r="BZ225"/>
  <c r="BZ229"/>
  <c r="CA229" s="1"/>
  <c r="BZ232"/>
  <c r="CA232" s="1"/>
  <c r="BZ231"/>
  <c r="CA231" s="1"/>
  <c r="BZ230"/>
  <c r="CA230" s="1"/>
  <c r="BZ226"/>
  <c r="CA226" s="1"/>
  <c r="BZ234"/>
  <c r="BZ228"/>
  <c r="CA228" s="1"/>
  <c r="BZ227"/>
  <c r="CA227" s="1"/>
  <c r="CP167" i="82"/>
  <c r="CN179" s="1"/>
  <c r="F202" s="1"/>
  <c r="CQ179"/>
  <c r="CN180" s="1"/>
  <c r="G202" s="1"/>
  <c r="BV179" i="80"/>
  <c r="BS180" s="1"/>
  <c r="G199" s="1"/>
  <c r="BU167"/>
  <c r="BS179" s="1"/>
  <c r="F199" s="1"/>
  <c r="CM173" i="91"/>
  <c r="CL176" s="1"/>
  <c r="CM174"/>
  <c r="CL177" s="1"/>
  <c r="A156" i="56"/>
  <c r="A111"/>
  <c r="A147" i="94"/>
  <c r="A102"/>
  <c r="CL220" i="92"/>
  <c r="CL221" s="1"/>
  <c r="CL219"/>
  <c r="CN230" s="1"/>
  <c r="CO230" s="1"/>
  <c r="BZ213" i="90"/>
  <c r="BX224" s="1"/>
  <c r="G247" s="1"/>
  <c r="AK305" i="94"/>
  <c r="AJ317" s="1"/>
  <c r="F334" s="1"/>
  <c r="AL317"/>
  <c r="AJ318" s="1"/>
  <c r="G334" s="1"/>
  <c r="AR317"/>
  <c r="AP318" s="1"/>
  <c r="G335" s="1"/>
  <c r="AQ305"/>
  <c r="AP317" s="1"/>
  <c r="F335" s="1"/>
  <c r="T317"/>
  <c r="R318" s="1"/>
  <c r="G331" s="1"/>
  <c r="S305"/>
  <c r="R317" s="1"/>
  <c r="F331" s="1"/>
  <c r="AX317"/>
  <c r="AV318" s="1"/>
  <c r="G336" s="1"/>
  <c r="AW305"/>
  <c r="AV317" s="1"/>
  <c r="F336" s="1"/>
  <c r="Y305"/>
  <c r="X317" s="1"/>
  <c r="F332" s="1"/>
  <c r="Z317"/>
  <c r="X318" s="1"/>
  <c r="G332" s="1"/>
  <c r="AF317"/>
  <c r="AD318" s="1"/>
  <c r="G333" s="1"/>
  <c r="AE305"/>
  <c r="AD317" s="1"/>
  <c r="F333" s="1"/>
  <c r="BC305"/>
  <c r="BB317" s="1"/>
  <c r="F337" s="1"/>
  <c r="BD317"/>
  <c r="BB318" s="1"/>
  <c r="G337" s="1"/>
  <c r="BK312" i="56"/>
  <c r="BK315" s="1"/>
  <c r="BK311"/>
  <c r="BK314" s="1"/>
  <c r="DD213" i="86"/>
  <c r="DB224" s="1"/>
  <c r="G250" s="1"/>
  <c r="DE225"/>
  <c r="DB225" s="1"/>
  <c r="H250" s="1"/>
  <c r="CI178" i="40"/>
  <c r="CJ178" s="1"/>
  <c r="CI194"/>
  <c r="CJ194" s="1"/>
  <c r="CI182"/>
  <c r="CJ182" s="1"/>
  <c r="CI189"/>
  <c r="CJ189" s="1"/>
  <c r="CI188"/>
  <c r="CJ188" s="1"/>
  <c r="CI176"/>
  <c r="CJ176" s="1"/>
  <c r="CI192"/>
  <c r="CJ192" s="1"/>
  <c r="CI186"/>
  <c r="CJ186" s="1"/>
  <c r="CI180"/>
  <c r="CJ180" s="1"/>
  <c r="CI184"/>
  <c r="CJ184" s="1"/>
  <c r="CI174"/>
  <c r="CI190"/>
  <c r="CJ190" s="1"/>
  <c r="CI179"/>
  <c r="CJ179" s="1"/>
  <c r="CI177"/>
  <c r="CJ177" s="1"/>
  <c r="CI193"/>
  <c r="CJ193" s="1"/>
  <c r="CI187"/>
  <c r="CJ187" s="1"/>
  <c r="CI183"/>
  <c r="CJ183" s="1"/>
  <c r="CI185"/>
  <c r="CJ185" s="1"/>
  <c r="CI175"/>
  <c r="CJ175" s="1"/>
  <c r="CI191"/>
  <c r="CJ191" s="1"/>
  <c r="CI181"/>
  <c r="CJ181" s="1"/>
  <c r="AT305" i="50"/>
  <c r="AS318" s="1"/>
  <c r="F335" s="1"/>
  <c r="AU307"/>
  <c r="DC174" i="75"/>
  <c r="DB177" s="1"/>
  <c r="DC173"/>
  <c r="DB176" s="1"/>
  <c r="CB234" i="57"/>
  <c r="CC234" s="1"/>
  <c r="CB233"/>
  <c r="CC233" s="1"/>
  <c r="CB232"/>
  <c r="CC232" s="1"/>
  <c r="CB230"/>
  <c r="CB231"/>
  <c r="CC231" s="1"/>
  <c r="F250" i="90"/>
  <c r="CQ226"/>
  <c r="CQ230"/>
  <c r="CQ229"/>
  <c r="CQ233"/>
  <c r="CQ232"/>
  <c r="CQ228"/>
  <c r="CQ227"/>
  <c r="CQ225"/>
  <c r="CQ231"/>
  <c r="DB220" i="74"/>
  <c r="DB221" s="1"/>
  <c r="DB219"/>
  <c r="BI278" i="54"/>
  <c r="BI276"/>
  <c r="BI279"/>
  <c r="BI280"/>
  <c r="BI277"/>
  <c r="E291"/>
  <c r="BV179" i="77"/>
  <c r="BS180" s="1"/>
  <c r="G199" s="1"/>
  <c r="BU167"/>
  <c r="BS179" s="1"/>
  <c r="F199" s="1"/>
  <c r="A190" i="75"/>
  <c r="A236"/>
  <c r="A282" s="1"/>
  <c r="A328" s="1"/>
  <c r="F248" i="83"/>
  <c r="CL230"/>
  <c r="CL231"/>
  <c r="CU218"/>
  <c r="CL229"/>
  <c r="CL232"/>
  <c r="CL233"/>
  <c r="CL225"/>
  <c r="CL227"/>
  <c r="CL226"/>
  <c r="CL234"/>
  <c r="CL228"/>
  <c r="BV225" i="75"/>
  <c r="BS225" s="1"/>
  <c r="H245" s="1"/>
  <c r="BU213"/>
  <c r="BS224" s="1"/>
  <c r="G245" s="1"/>
  <c r="DD213" i="79"/>
  <c r="DB224" s="1"/>
  <c r="G250" s="1"/>
  <c r="DE231"/>
  <c r="DB225" s="1"/>
  <c r="H250" s="1"/>
  <c r="CG233" i="90"/>
  <c r="CH233" s="1"/>
  <c r="CG230"/>
  <c r="CH230" s="1"/>
  <c r="CG232"/>
  <c r="CH232" s="1"/>
  <c r="CG229"/>
  <c r="CH229" s="1"/>
  <c r="CG234"/>
  <c r="CG227"/>
  <c r="CH227" s="1"/>
  <c r="CG228"/>
  <c r="CH228" s="1"/>
  <c r="CG231"/>
  <c r="CH231" s="1"/>
  <c r="CG225"/>
  <c r="CG226"/>
  <c r="CH226" s="1"/>
  <c r="CB180" i="76"/>
  <c r="CC180" s="1"/>
  <c r="CB186"/>
  <c r="CC186" s="1"/>
  <c r="CB188"/>
  <c r="CC188" s="1"/>
  <c r="CB182"/>
  <c r="CC182" s="1"/>
  <c r="CB183"/>
  <c r="CC183" s="1"/>
  <c r="CB185"/>
  <c r="CC185" s="1"/>
  <c r="CB184"/>
  <c r="CC184" s="1"/>
  <c r="CB181"/>
  <c r="CC181" s="1"/>
  <c r="CB179"/>
  <c r="CB187"/>
  <c r="CC187" s="1"/>
  <c r="BI319" i="53"/>
  <c r="BI324"/>
  <c r="BI325"/>
  <c r="BI322"/>
  <c r="BI321"/>
  <c r="E337"/>
  <c r="BI317"/>
  <c r="BI320"/>
  <c r="BI323"/>
  <c r="BI326"/>
  <c r="BI318"/>
  <c r="CO173" i="78"/>
  <c r="CN176" s="1"/>
  <c r="CO174"/>
  <c r="CN177" s="1"/>
  <c r="CI186"/>
  <c r="CJ186" s="1"/>
  <c r="CI185"/>
  <c r="CJ185" s="1"/>
  <c r="CI184"/>
  <c r="CJ184" s="1"/>
  <c r="CI182"/>
  <c r="CJ182" s="1"/>
  <c r="CI188"/>
  <c r="CJ188" s="1"/>
  <c r="CI181"/>
  <c r="CJ181" s="1"/>
  <c r="CI183"/>
  <c r="CJ183" s="1"/>
  <c r="CI187"/>
  <c r="CJ187" s="1"/>
  <c r="CI179"/>
  <c r="CI180"/>
  <c r="CJ180" s="1"/>
  <c r="BE313" i="50"/>
  <c r="BE316" s="1"/>
  <c r="BE312"/>
  <c r="BE315" s="1"/>
  <c r="CP167" i="75"/>
  <c r="CN179" s="1"/>
  <c r="F202" s="1"/>
  <c r="CQ179"/>
  <c r="CN180" s="1"/>
  <c r="G202" s="1"/>
  <c r="A238" i="64"/>
  <c r="A284" s="1"/>
  <c r="A330" s="1"/>
  <c r="A192"/>
  <c r="CE219" i="94"/>
  <c r="CE220"/>
  <c r="CE221" s="1"/>
  <c r="F249"/>
  <c r="CS218"/>
  <c r="CJ228"/>
  <c r="CJ233"/>
  <c r="CJ225"/>
  <c r="CJ226"/>
  <c r="CJ227"/>
  <c r="CJ231"/>
  <c r="CJ230"/>
  <c r="CJ229"/>
  <c r="CJ232"/>
  <c r="BV225" i="53"/>
  <c r="BS225" s="1"/>
  <c r="H245" s="1"/>
  <c r="BU213"/>
  <c r="BS224" s="1"/>
  <c r="G245" s="1"/>
  <c r="CL230"/>
  <c r="CL231"/>
  <c r="CU218"/>
  <c r="F248"/>
  <c r="CL232"/>
  <c r="CL234"/>
  <c r="CL228"/>
  <c r="CL229"/>
  <c r="CL233"/>
  <c r="CL227"/>
  <c r="CL226"/>
  <c r="CL225"/>
  <c r="DC174" i="74"/>
  <c r="DB177" s="1"/>
  <c r="DC173"/>
  <c r="DB176" s="1"/>
  <c r="CG220" i="75"/>
  <c r="CG221" s="1"/>
  <c r="CG219"/>
  <c r="A157" i="53"/>
  <c r="A112"/>
  <c r="BA317" i="56"/>
  <c r="AY318" s="1"/>
  <c r="G335" s="1"/>
  <c r="AZ305"/>
  <c r="AY317" s="1"/>
  <c r="F335" s="1"/>
  <c r="CQ225"/>
  <c r="CN225" s="1"/>
  <c r="H248" s="1"/>
  <c r="CP213"/>
  <c r="CN224" s="1"/>
  <c r="G248" s="1"/>
  <c r="CH173"/>
  <c r="CG176" s="1"/>
  <c r="CH174"/>
  <c r="CG177" s="1"/>
  <c r="A145" i="82"/>
  <c r="A100"/>
  <c r="CG167" i="64"/>
  <c r="CE179" s="1"/>
  <c r="F202" s="1"/>
  <c r="CH179"/>
  <c r="CE180" s="1"/>
  <c r="G202" s="1"/>
  <c r="CN219" i="77"/>
  <c r="CN220"/>
  <c r="CN221" s="1"/>
  <c r="F249"/>
  <c r="CS228"/>
  <c r="CS230"/>
  <c r="CS225"/>
  <c r="CS229"/>
  <c r="CS233"/>
  <c r="CS234"/>
  <c r="CS232"/>
  <c r="DB218"/>
  <c r="CS231"/>
  <c r="CS226"/>
  <c r="CS227"/>
  <c r="CB173" i="40"/>
  <c r="BZ185" s="1"/>
  <c r="F206" s="1"/>
  <c r="CC174"/>
  <c r="BZ186" s="1"/>
  <c r="G206" s="1"/>
  <c r="BZ231" i="94"/>
  <c r="CA231" s="1"/>
  <c r="BZ230"/>
  <c r="CA230" s="1"/>
  <c r="BZ229"/>
  <c r="CA229" s="1"/>
  <c r="BZ234"/>
  <c r="BZ225"/>
  <c r="BZ233"/>
  <c r="CA233" s="1"/>
  <c r="BZ227"/>
  <c r="CA227" s="1"/>
  <c r="BZ232"/>
  <c r="CA232" s="1"/>
  <c r="BZ226"/>
  <c r="CA226" s="1"/>
  <c r="BZ228"/>
  <c r="CA228" s="1"/>
  <c r="C113" i="83"/>
  <c r="I112"/>
  <c r="C40" s="1"/>
  <c r="B112"/>
  <c r="DD213" i="76"/>
  <c r="DB224" s="1"/>
  <c r="DE225"/>
  <c r="DB225" s="1"/>
  <c r="CL184"/>
  <c r="CL182"/>
  <c r="CL188"/>
  <c r="CL179"/>
  <c r="CL181"/>
  <c r="CL186"/>
  <c r="CU172"/>
  <c r="CL187"/>
  <c r="CL185"/>
  <c r="CL183"/>
  <c r="CL180"/>
  <c r="CB228" i="53"/>
  <c r="CC228" s="1"/>
  <c r="CB230"/>
  <c r="CC230" s="1"/>
  <c r="CB227"/>
  <c r="CC227" s="1"/>
  <c r="CB232"/>
  <c r="CC232" s="1"/>
  <c r="CB226"/>
  <c r="CC226" s="1"/>
  <c r="CB233"/>
  <c r="CC233" s="1"/>
  <c r="CB234"/>
  <c r="CC234" s="1"/>
  <c r="CB225"/>
  <c r="CB231"/>
  <c r="CC231" s="1"/>
  <c r="CB229"/>
  <c r="CC229" s="1"/>
  <c r="CN220" i="82"/>
  <c r="CN221" s="1"/>
  <c r="CN219"/>
  <c r="A148" i="91"/>
  <c r="A103"/>
  <c r="CT173" i="94"/>
  <c r="CS176" s="1"/>
  <c r="CT174"/>
  <c r="CS177" s="1"/>
  <c r="CW181" i="74"/>
  <c r="CX181" s="1"/>
  <c r="CW185"/>
  <c r="CX185" s="1"/>
  <c r="CW182"/>
  <c r="CX182" s="1"/>
  <c r="BF318" i="56"/>
  <c r="BG318" s="1"/>
  <c r="BF323"/>
  <c r="BG323" s="1"/>
  <c r="BF319"/>
  <c r="BG319" s="1"/>
  <c r="BF321"/>
  <c r="BG321" s="1"/>
  <c r="BF322"/>
  <c r="BG322" s="1"/>
  <c r="BF324"/>
  <c r="BG324" s="1"/>
  <c r="BF320"/>
  <c r="BG320" s="1"/>
  <c r="BF326"/>
  <c r="BG326" s="1"/>
  <c r="BF325"/>
  <c r="BG325" s="1"/>
  <c r="BF317"/>
  <c r="AZ324" i="40"/>
  <c r="BA324" s="1"/>
  <c r="AZ336"/>
  <c r="BA336" s="1"/>
  <c r="AZ319"/>
  <c r="BA319" s="1"/>
  <c r="AZ320"/>
  <c r="BA320" s="1"/>
  <c r="AZ334"/>
  <c r="BA334" s="1"/>
  <c r="AZ332"/>
  <c r="BA332" s="1"/>
  <c r="AZ337"/>
  <c r="BA337" s="1"/>
  <c r="AZ327"/>
  <c r="BA327" s="1"/>
  <c r="AZ330"/>
  <c r="BA330" s="1"/>
  <c r="AZ322"/>
  <c r="BA322" s="1"/>
  <c r="AZ321"/>
  <c r="BA321" s="1"/>
  <c r="AZ326"/>
  <c r="BA326" s="1"/>
  <c r="AZ328"/>
  <c r="BA328" s="1"/>
  <c r="AZ318"/>
  <c r="AZ331"/>
  <c r="BA331" s="1"/>
  <c r="AZ333"/>
  <c r="BA333" s="1"/>
  <c r="AZ335"/>
  <c r="BA335" s="1"/>
  <c r="AZ338"/>
  <c r="BA338" s="1"/>
  <c r="AZ323"/>
  <c r="BA323" s="1"/>
  <c r="AZ325"/>
  <c r="BA325" s="1"/>
  <c r="AZ329"/>
  <c r="BA329" s="1"/>
  <c r="BV179" i="76"/>
  <c r="BS180" s="1"/>
  <c r="BU167"/>
  <c r="BS179" s="1"/>
  <c r="CS228" i="40"/>
  <c r="F257"/>
  <c r="CS234"/>
  <c r="CS224"/>
  <c r="DB226"/>
  <c r="CS233"/>
  <c r="CS227"/>
  <c r="CS240"/>
  <c r="CS223"/>
  <c r="CS237"/>
  <c r="CS229"/>
  <c r="CS238"/>
  <c r="CS226"/>
  <c r="CS231"/>
  <c r="CS241"/>
  <c r="CS232"/>
  <c r="CS225"/>
  <c r="CS242"/>
  <c r="CS230"/>
  <c r="CS236"/>
  <c r="CS239"/>
  <c r="CS222"/>
  <c r="CS235"/>
  <c r="CM174" i="90"/>
  <c r="CL177" s="1"/>
  <c r="CM173"/>
  <c r="CL176" s="1"/>
  <c r="BE311" i="57"/>
  <c r="BE314" s="1"/>
  <c r="BE312"/>
  <c r="BE315" s="1"/>
  <c r="CC225" i="82"/>
  <c r="BZ225" s="1"/>
  <c r="H246" s="1"/>
  <c r="CB213"/>
  <c r="BZ224" s="1"/>
  <c r="G246" s="1"/>
  <c r="CW226" i="74"/>
  <c r="CX226" s="1"/>
  <c r="CW227"/>
  <c r="CX227" s="1"/>
  <c r="CW233"/>
  <c r="CX233" s="1"/>
  <c r="CW232"/>
  <c r="CX232" s="1"/>
  <c r="CW225"/>
  <c r="CW230"/>
  <c r="CX230" s="1"/>
  <c r="CW229"/>
  <c r="CX229" s="1"/>
  <c r="CW234"/>
  <c r="CX234" s="1"/>
  <c r="CW228"/>
  <c r="CX228" s="1"/>
  <c r="CW231"/>
  <c r="CX231" s="1"/>
  <c r="AZ276" i="54"/>
  <c r="AZ280"/>
  <c r="BA280" s="1"/>
  <c r="AZ278"/>
  <c r="BA278" s="1"/>
  <c r="AZ279"/>
  <c r="BA279" s="1"/>
  <c r="AZ277"/>
  <c r="BA277" s="1"/>
  <c r="B246" i="78"/>
  <c r="I246"/>
  <c r="F36" s="1"/>
  <c r="D247"/>
  <c r="E204" i="92"/>
  <c r="CQ179"/>
  <c r="CQ186"/>
  <c r="CQ180"/>
  <c r="CQ182"/>
  <c r="CQ184"/>
  <c r="CQ183"/>
  <c r="CQ187"/>
  <c r="CQ185"/>
  <c r="CQ181"/>
  <c r="BE323" i="40"/>
  <c r="BE326" s="1"/>
  <c r="BE324"/>
  <c r="BE327" s="1"/>
  <c r="A100" i="75"/>
  <c r="A145"/>
  <c r="AT305" i="57"/>
  <c r="AS317" s="1"/>
  <c r="F334" s="1"/>
  <c r="AU322"/>
  <c r="AS318" s="1"/>
  <c r="G334" s="1"/>
  <c r="CS184" i="78"/>
  <c r="CS185"/>
  <c r="CS179"/>
  <c r="DB172"/>
  <c r="CS183"/>
  <c r="CS186"/>
  <c r="CS188"/>
  <c r="E203"/>
  <c r="CS187"/>
  <c r="CS180"/>
  <c r="CS181"/>
  <c r="CS182"/>
  <c r="A139" i="40"/>
  <c r="A92"/>
  <c r="DD213" i="80"/>
  <c r="DB224" s="1"/>
  <c r="G250" s="1"/>
  <c r="DE225"/>
  <c r="DB225" s="1"/>
  <c r="H250" s="1"/>
  <c r="CB186" i="56"/>
  <c r="CC186" s="1"/>
  <c r="CB180"/>
  <c r="CC180" s="1"/>
  <c r="CB183"/>
  <c r="CC183" s="1"/>
  <c r="CB185"/>
  <c r="CC185" s="1"/>
  <c r="CB179"/>
  <c r="CB187"/>
  <c r="CC187" s="1"/>
  <c r="CB181"/>
  <c r="CC181" s="1"/>
  <c r="CB188"/>
  <c r="CC188" s="1"/>
  <c r="CB182"/>
  <c r="CC182" s="1"/>
  <c r="CB184"/>
  <c r="CC184" s="1"/>
  <c r="AZ324" i="50"/>
  <c r="BA324" s="1"/>
  <c r="AZ314"/>
  <c r="BA314" s="1"/>
  <c r="AZ308"/>
  <c r="BA308" s="1"/>
  <c r="AZ319"/>
  <c r="BA319" s="1"/>
  <c r="AZ307"/>
  <c r="AZ312"/>
  <c r="BA312" s="1"/>
  <c r="AZ323"/>
  <c r="BA323" s="1"/>
  <c r="AZ321"/>
  <c r="BA321" s="1"/>
  <c r="AZ306"/>
  <c r="BA306" s="1"/>
  <c r="AZ316"/>
  <c r="BA316" s="1"/>
  <c r="AZ317"/>
  <c r="BA317" s="1"/>
  <c r="AZ311"/>
  <c r="BA311" s="1"/>
  <c r="AZ318"/>
  <c r="BA318" s="1"/>
  <c r="AZ313"/>
  <c r="BA313" s="1"/>
  <c r="AZ322"/>
  <c r="BA322" s="1"/>
  <c r="AZ315"/>
  <c r="BA315" s="1"/>
  <c r="AZ310"/>
  <c r="BA310" s="1"/>
  <c r="AZ309"/>
  <c r="BA309" s="1"/>
  <c r="AZ325"/>
  <c r="BA325" s="1"/>
  <c r="AZ320"/>
  <c r="BA320" s="1"/>
  <c r="AT259" i="53"/>
  <c r="AS271" s="1"/>
  <c r="F288" s="1"/>
  <c r="AU271"/>
  <c r="AS272" s="1"/>
  <c r="G288" s="1"/>
  <c r="A146" i="92"/>
  <c r="A101"/>
  <c r="CN188" i="94"/>
  <c r="CN179"/>
  <c r="CN182"/>
  <c r="CO182" s="1"/>
  <c r="CN187"/>
  <c r="CO187" s="1"/>
  <c r="CN184"/>
  <c r="CO184" s="1"/>
  <c r="CN181"/>
  <c r="CO181" s="1"/>
  <c r="CN185"/>
  <c r="CO185" s="1"/>
  <c r="CN186"/>
  <c r="CO186" s="1"/>
  <c r="CN183"/>
  <c r="CO183" s="1"/>
  <c r="CN180"/>
  <c r="CO180" s="1"/>
  <c r="BT225"/>
  <c r="BQ225" s="1"/>
  <c r="H246" s="1"/>
  <c r="BS213"/>
  <c r="BQ224" s="1"/>
  <c r="G246" s="1"/>
  <c r="CQ225" i="74"/>
  <c r="CN225" s="1"/>
  <c r="H248" s="1"/>
  <c r="CP213"/>
  <c r="CN224" s="1"/>
  <c r="G248" s="1"/>
  <c r="DD182" i="81"/>
  <c r="DE182" s="1"/>
  <c r="DD179"/>
  <c r="DD187"/>
  <c r="DE187" s="1"/>
  <c r="DD183"/>
  <c r="DE183" s="1"/>
  <c r="DD188"/>
  <c r="DE188" s="1"/>
  <c r="DD180"/>
  <c r="DE180" s="1"/>
  <c r="DD186"/>
  <c r="DE186" s="1"/>
  <c r="DD184"/>
  <c r="DE184" s="1"/>
  <c r="DD185"/>
  <c r="DE185" s="1"/>
  <c r="DD181"/>
  <c r="DE181" s="1"/>
  <c r="CH174" i="77"/>
  <c r="CG177" s="1"/>
  <c r="CH173"/>
  <c r="CG176" s="1"/>
  <c r="E202"/>
  <c r="CL185"/>
  <c r="CL187"/>
  <c r="CL182"/>
  <c r="CL183"/>
  <c r="CL184"/>
  <c r="CL188"/>
  <c r="CL186"/>
  <c r="CU172"/>
  <c r="CL179"/>
  <c r="CL180"/>
  <c r="CL181"/>
  <c r="AU322" i="54"/>
  <c r="AS318" s="1"/>
  <c r="G334" s="1"/>
  <c r="AT305"/>
  <c r="AS317" s="1"/>
  <c r="F334" s="1"/>
  <c r="AU276" i="57"/>
  <c r="AS272" s="1"/>
  <c r="G288" s="1"/>
  <c r="AT259"/>
  <c r="AS271" s="1"/>
  <c r="F288" s="1"/>
  <c r="CW167" i="81"/>
  <c r="CU179" s="1"/>
  <c r="F203" s="1"/>
  <c r="CX179"/>
  <c r="CU180" s="1"/>
  <c r="G203" s="1"/>
  <c r="CI226" i="77"/>
  <c r="CJ226" s="1"/>
  <c r="CI233"/>
  <c r="CJ233" s="1"/>
  <c r="CI231"/>
  <c r="CJ231" s="1"/>
  <c r="CI228"/>
  <c r="CJ228" s="1"/>
  <c r="CI225"/>
  <c r="CI227"/>
  <c r="CJ227" s="1"/>
  <c r="CI234"/>
  <c r="CJ234" s="1"/>
  <c r="CI229"/>
  <c r="CJ229" s="1"/>
  <c r="CI232"/>
  <c r="CJ232" s="1"/>
  <c r="CI230"/>
  <c r="CJ230" s="1"/>
  <c r="A196" i="57"/>
  <c r="A242"/>
  <c r="A288" s="1"/>
  <c r="A334" s="1"/>
  <c r="DD186" i="86"/>
  <c r="DE186" s="1"/>
  <c r="DD179"/>
  <c r="DD185"/>
  <c r="DE185" s="1"/>
  <c r="DD183"/>
  <c r="DE183" s="1"/>
  <c r="DD188"/>
  <c r="DE188" s="1"/>
  <c r="DD187"/>
  <c r="DE187" s="1"/>
  <c r="DD180"/>
  <c r="DE180" s="1"/>
  <c r="DD184"/>
  <c r="DE184" s="1"/>
  <c r="DD182"/>
  <c r="DE182" s="1"/>
  <c r="DD181"/>
  <c r="DE181" s="1"/>
  <c r="CG167" i="94"/>
  <c r="CE179" s="1"/>
  <c r="F202" s="1"/>
  <c r="CH179"/>
  <c r="CE180" s="1"/>
  <c r="G202" s="1"/>
  <c r="A248" i="53"/>
  <c r="A294" s="1"/>
  <c r="A340" s="1"/>
  <c r="A202"/>
  <c r="A236" i="82"/>
  <c r="A282" s="1"/>
  <c r="A328" s="1"/>
  <c r="A190"/>
  <c r="CQ179" i="74"/>
  <c r="CP167"/>
  <c r="CN179" s="1"/>
  <c r="F202" s="1"/>
  <c r="CO173" i="54"/>
  <c r="CN176" s="1"/>
  <c r="CO174"/>
  <c r="CN177" s="1"/>
  <c r="CC225" i="77"/>
  <c r="BZ225" s="1"/>
  <c r="H246" s="1"/>
  <c r="CB213"/>
  <c r="BZ224" s="1"/>
  <c r="G246" s="1"/>
  <c r="CS192" i="40"/>
  <c r="CS186"/>
  <c r="E209"/>
  <c r="CS180"/>
  <c r="CS185"/>
  <c r="CS175"/>
  <c r="DB178"/>
  <c r="CS176"/>
  <c r="CS179"/>
  <c r="CS189"/>
  <c r="CS191"/>
  <c r="CS178"/>
  <c r="CS183"/>
  <c r="CS187"/>
  <c r="CS182"/>
  <c r="CS174"/>
  <c r="CS188"/>
  <c r="CS194"/>
  <c r="CS184"/>
  <c r="CS181"/>
  <c r="CS177"/>
  <c r="CS193"/>
  <c r="CS190"/>
  <c r="CB183" i="77"/>
  <c r="CC183" s="1"/>
  <c r="CB182"/>
  <c r="CC182" s="1"/>
  <c r="CB181"/>
  <c r="CC181" s="1"/>
  <c r="CB184"/>
  <c r="CC184" s="1"/>
  <c r="CB188"/>
  <c r="CC188" s="1"/>
  <c r="CB179"/>
  <c r="CB187"/>
  <c r="CC187" s="1"/>
  <c r="CB185"/>
  <c r="CC185" s="1"/>
  <c r="CB180"/>
  <c r="CC180" s="1"/>
  <c r="CB186"/>
  <c r="CC186" s="1"/>
  <c r="BV230" i="57"/>
  <c r="BS225" s="1"/>
  <c r="H245" s="1"/>
  <c r="BU213"/>
  <c r="BS224" s="1"/>
  <c r="G245" s="1"/>
  <c r="CP187" i="53"/>
  <c r="CQ187" s="1"/>
  <c r="CP185"/>
  <c r="CQ185" s="1"/>
  <c r="CP180"/>
  <c r="CQ180" s="1"/>
  <c r="CP182"/>
  <c r="CQ182" s="1"/>
  <c r="CP179"/>
  <c r="CP188"/>
  <c r="CQ188" s="1"/>
  <c r="CP186"/>
  <c r="CQ186" s="1"/>
  <c r="CP183"/>
  <c r="CQ183" s="1"/>
  <c r="CP184"/>
  <c r="CQ184" s="1"/>
  <c r="CP181"/>
  <c r="CQ181" s="1"/>
  <c r="CG182" i="90"/>
  <c r="CH182" s="1"/>
  <c r="CG181"/>
  <c r="CH181" s="1"/>
  <c r="CG183"/>
  <c r="CH183" s="1"/>
  <c r="CG188"/>
  <c r="CG179"/>
  <c r="CG187"/>
  <c r="CH187" s="1"/>
  <c r="CG186"/>
  <c r="CH186" s="1"/>
  <c r="CG180"/>
  <c r="CH180" s="1"/>
  <c r="CG184"/>
  <c r="CH184" s="1"/>
  <c r="CG185"/>
  <c r="CH185" s="1"/>
  <c r="AZ326" i="53"/>
  <c r="BA326" s="1"/>
  <c r="AZ323"/>
  <c r="BA323" s="1"/>
  <c r="AZ324"/>
  <c r="BA324" s="1"/>
  <c r="AZ320"/>
  <c r="BA320" s="1"/>
  <c r="AZ319"/>
  <c r="BA319" s="1"/>
  <c r="AZ317"/>
  <c r="AZ325"/>
  <c r="BA325" s="1"/>
  <c r="AZ322"/>
  <c r="BA322" s="1"/>
  <c r="AZ321"/>
  <c r="BA321" s="1"/>
  <c r="AZ318"/>
  <c r="BA318" s="1"/>
  <c r="CS234" i="82"/>
  <c r="DB218"/>
  <c r="CS229"/>
  <c r="F249"/>
  <c r="CS228"/>
  <c r="CS227"/>
  <c r="CS230"/>
  <c r="CS231"/>
  <c r="CS232"/>
  <c r="CS233"/>
  <c r="CS225"/>
  <c r="CS226"/>
  <c r="CW183" i="74"/>
  <c r="CX183" s="1"/>
  <c r="CW180"/>
  <c r="CX180" s="1"/>
  <c r="CN180"/>
  <c r="G202" s="1"/>
  <c r="CL219" i="90"/>
  <c r="CL220"/>
  <c r="CL221" s="1"/>
  <c r="CN228" i="40"/>
  <c r="CN229" s="1"/>
  <c r="CN227"/>
  <c r="CI233"/>
  <c r="CJ233" s="1"/>
  <c r="CI229"/>
  <c r="CJ229" s="1"/>
  <c r="CI231"/>
  <c r="CJ231" s="1"/>
  <c r="CI226"/>
  <c r="CJ226" s="1"/>
  <c r="CI241"/>
  <c r="CJ241" s="1"/>
  <c r="CI235"/>
  <c r="CJ235" s="1"/>
  <c r="CI238"/>
  <c r="CJ238" s="1"/>
  <c r="CI242"/>
  <c r="CJ242" s="1"/>
  <c r="CI234"/>
  <c r="CJ234" s="1"/>
  <c r="CI236"/>
  <c r="CJ236" s="1"/>
  <c r="CI239"/>
  <c r="CJ239" s="1"/>
  <c r="CI230"/>
  <c r="CJ230" s="1"/>
  <c r="CI237"/>
  <c r="CJ237" s="1"/>
  <c r="CI223"/>
  <c r="CJ223" s="1"/>
  <c r="CI225"/>
  <c r="CJ225" s="1"/>
  <c r="CI228"/>
  <c r="CJ228" s="1"/>
  <c r="CI224"/>
  <c r="CJ224" s="1"/>
  <c r="CI222"/>
  <c r="CI232"/>
  <c r="CJ232" s="1"/>
  <c r="CI240"/>
  <c r="CJ240" s="1"/>
  <c r="CI227"/>
  <c r="CJ227" s="1"/>
  <c r="AZ322" i="54"/>
  <c r="AZ325"/>
  <c r="BA325" s="1"/>
  <c r="AZ323"/>
  <c r="BA323" s="1"/>
  <c r="AZ324"/>
  <c r="BA324" s="1"/>
  <c r="AZ326"/>
  <c r="BA326" s="1"/>
  <c r="AH259" i="50"/>
  <c r="AG272" s="1"/>
  <c r="F287" s="1"/>
  <c r="AI260"/>
  <c r="AG273" s="1"/>
  <c r="G287" s="1"/>
  <c r="BI325" i="57"/>
  <c r="E337"/>
  <c r="BI326"/>
  <c r="BI323"/>
  <c r="BI322"/>
  <c r="BI324"/>
  <c r="CI167" i="53"/>
  <c r="CG179" s="1"/>
  <c r="F201" s="1"/>
  <c r="CJ179"/>
  <c r="CG180" s="1"/>
  <c r="G201" s="1"/>
  <c r="AZ279" i="57"/>
  <c r="BA279" s="1"/>
  <c r="AZ280"/>
  <c r="BA280" s="1"/>
  <c r="AZ278"/>
  <c r="BA278" s="1"/>
  <c r="AZ277"/>
  <c r="BA277" s="1"/>
  <c r="AZ276"/>
  <c r="CB227" i="75"/>
  <c r="CC227" s="1"/>
  <c r="CB233"/>
  <c r="CC233" s="1"/>
  <c r="CB225"/>
  <c r="CB234"/>
  <c r="CC234" s="1"/>
  <c r="CB228"/>
  <c r="CC228" s="1"/>
  <c r="CB230"/>
  <c r="CC230" s="1"/>
  <c r="CB226"/>
  <c r="CC226" s="1"/>
  <c r="CB231"/>
  <c r="CC231" s="1"/>
  <c r="CB229"/>
  <c r="CC229" s="1"/>
  <c r="CB232"/>
  <c r="CC232" s="1"/>
  <c r="BE267" i="54"/>
  <c r="BE269" s="1"/>
  <c r="BE268"/>
  <c r="CT173" i="64"/>
  <c r="CS176" s="1"/>
  <c r="CT174"/>
  <c r="CS177" s="1"/>
  <c r="CG219" i="57"/>
  <c r="CG220"/>
  <c r="CG221" s="1"/>
  <c r="BE312" i="53"/>
  <c r="BE315" s="1"/>
  <c r="BE311"/>
  <c r="BE314" s="1"/>
  <c r="A234" i="40"/>
  <c r="A282" s="1"/>
  <c r="A330" s="1"/>
  <c r="A186"/>
  <c r="BA271" i="56"/>
  <c r="AY272" s="1"/>
  <c r="G289" s="1"/>
  <c r="AZ259"/>
  <c r="AY271" s="1"/>
  <c r="F289" s="1"/>
  <c r="BE267" i="57"/>
  <c r="BE269" s="1"/>
  <c r="BE268"/>
  <c r="A237" i="92"/>
  <c r="A283" s="1"/>
  <c r="A329" s="1"/>
  <c r="A191"/>
  <c r="A106" i="57"/>
  <c r="A151"/>
  <c r="DB220" i="56"/>
  <c r="DB221" s="1"/>
  <c r="DB219"/>
  <c r="CW233"/>
  <c r="CX233" s="1"/>
  <c r="CW234"/>
  <c r="CX234" s="1"/>
  <c r="CW227"/>
  <c r="CX227" s="1"/>
  <c r="CW225"/>
  <c r="CW231"/>
  <c r="CX231" s="1"/>
  <c r="CW230"/>
  <c r="CX230" s="1"/>
  <c r="CW226"/>
  <c r="CX226" s="1"/>
  <c r="CW229"/>
  <c r="CX229" s="1"/>
  <c r="CW232"/>
  <c r="CX232" s="1"/>
  <c r="CW228"/>
  <c r="CX228" s="1"/>
  <c r="AT317" i="40"/>
  <c r="AS329" s="1"/>
  <c r="F346" s="1"/>
  <c r="AU318"/>
  <c r="AS330" s="1"/>
  <c r="G346" s="1"/>
  <c r="BI278" i="53"/>
  <c r="E291"/>
  <c r="BI274"/>
  <c r="BI275"/>
  <c r="BI277"/>
  <c r="BI279"/>
  <c r="BI276"/>
  <c r="BI271"/>
  <c r="BI280"/>
  <c r="BI272"/>
  <c r="BI273"/>
  <c r="CZ188"/>
  <c r="CZ186"/>
  <c r="E204"/>
  <c r="CZ181"/>
  <c r="CZ184"/>
  <c r="CZ182"/>
  <c r="CZ187"/>
  <c r="CZ183"/>
  <c r="CZ185"/>
  <c r="CZ180"/>
  <c r="CZ179"/>
  <c r="BI290" i="40"/>
  <c r="BI271"/>
  <c r="BI289"/>
  <c r="BI270"/>
  <c r="BI278"/>
  <c r="BI288"/>
  <c r="BI285"/>
  <c r="BI276"/>
  <c r="BI279"/>
  <c r="BI281"/>
  <c r="BI284"/>
  <c r="BI273"/>
  <c r="BI272"/>
  <c r="BI274"/>
  <c r="BI282"/>
  <c r="BI286"/>
  <c r="BI275"/>
  <c r="E301"/>
  <c r="BI283"/>
  <c r="BI287"/>
  <c r="BI280"/>
  <c r="BI277"/>
  <c r="AZ284"/>
  <c r="BA284" s="1"/>
  <c r="AZ290"/>
  <c r="BA290" s="1"/>
  <c r="AZ274"/>
  <c r="BA274" s="1"/>
  <c r="AZ272"/>
  <c r="BA272" s="1"/>
  <c r="AZ278"/>
  <c r="BA278" s="1"/>
  <c r="AZ270"/>
  <c r="AZ286"/>
  <c r="BA286" s="1"/>
  <c r="AZ271"/>
  <c r="BA271" s="1"/>
  <c r="AZ276"/>
  <c r="BA276" s="1"/>
  <c r="AZ288"/>
  <c r="BA288" s="1"/>
  <c r="AZ289"/>
  <c r="BA289" s="1"/>
  <c r="AZ285"/>
  <c r="BA285" s="1"/>
  <c r="AZ280"/>
  <c r="BA280" s="1"/>
  <c r="AZ273"/>
  <c r="BA273" s="1"/>
  <c r="AZ279"/>
  <c r="BA279" s="1"/>
  <c r="AZ281"/>
  <c r="BA281" s="1"/>
  <c r="AZ275"/>
  <c r="BA275" s="1"/>
  <c r="AZ282"/>
  <c r="BA282" s="1"/>
  <c r="AZ277"/>
  <c r="BA277" s="1"/>
  <c r="AZ287"/>
  <c r="BA287" s="1"/>
  <c r="AZ283"/>
  <c r="BA283" s="1"/>
  <c r="BE312" i="54"/>
  <c r="BE315" s="1"/>
  <c r="BE311"/>
  <c r="BE314" s="1"/>
  <c r="BI325"/>
  <c r="E337"/>
  <c r="BI322"/>
  <c r="BI324"/>
  <c r="BI326"/>
  <c r="BI323"/>
  <c r="CA179" i="92"/>
  <c r="BX180" s="1"/>
  <c r="G201" s="1"/>
  <c r="BZ167"/>
  <c r="BX179" s="1"/>
  <c r="F201" s="1"/>
  <c r="CH225" i="64"/>
  <c r="CE225" s="1"/>
  <c r="H248" s="1"/>
  <c r="CG213"/>
  <c r="CE224" s="1"/>
  <c r="G248" s="1"/>
  <c r="CI228" i="82"/>
  <c r="CJ228" s="1"/>
  <c r="CI234"/>
  <c r="CJ234" s="1"/>
  <c r="CI227"/>
  <c r="CJ227" s="1"/>
  <c r="CI233"/>
  <c r="CJ233" s="1"/>
  <c r="CI226"/>
  <c r="CJ226" s="1"/>
  <c r="CI232"/>
  <c r="CJ232" s="1"/>
  <c r="CI225"/>
  <c r="CI229"/>
  <c r="CJ229" s="1"/>
  <c r="CI230"/>
  <c r="CJ230" s="1"/>
  <c r="CI231"/>
  <c r="CJ231" s="1"/>
  <c r="CG183" i="92"/>
  <c r="CH183" s="1"/>
  <c r="CG184"/>
  <c r="CH184" s="1"/>
  <c r="CG182"/>
  <c r="CH182" s="1"/>
  <c r="CG179"/>
  <c r="CG181"/>
  <c r="CH181" s="1"/>
  <c r="CG186"/>
  <c r="CH186" s="1"/>
  <c r="CG188"/>
  <c r="CG180"/>
  <c r="CH180" s="1"/>
  <c r="CG187"/>
  <c r="CH187" s="1"/>
  <c r="CG185"/>
  <c r="CH185" s="1"/>
  <c r="BZ167" i="90"/>
  <c r="BX179" s="1"/>
  <c r="F201" s="1"/>
  <c r="CA179"/>
  <c r="BX180" s="1"/>
  <c r="G201" s="1"/>
  <c r="CS187" i="54"/>
  <c r="CS186"/>
  <c r="CS185"/>
  <c r="DB172"/>
  <c r="CS188"/>
  <c r="E203"/>
  <c r="CS184"/>
  <c r="AS268" i="50"/>
  <c r="AS270" s="1"/>
  <c r="AS269"/>
  <c r="AN263"/>
  <c r="AO263" s="1"/>
  <c r="AN269"/>
  <c r="AO269" s="1"/>
  <c r="AN267"/>
  <c r="AO267" s="1"/>
  <c r="AN273"/>
  <c r="AO273" s="1"/>
  <c r="AN272"/>
  <c r="AO272" s="1"/>
  <c r="AN275"/>
  <c r="AO275" s="1"/>
  <c r="AN266"/>
  <c r="AO266" s="1"/>
  <c r="AN279"/>
  <c r="AO279" s="1"/>
  <c r="AN262"/>
  <c r="AO262" s="1"/>
  <c r="AN274"/>
  <c r="AO274" s="1"/>
  <c r="AN278"/>
  <c r="AO278" s="1"/>
  <c r="AN270"/>
  <c r="AO270" s="1"/>
  <c r="AN271"/>
  <c r="AO271" s="1"/>
  <c r="AN268"/>
  <c r="AO268" s="1"/>
  <c r="AN261"/>
  <c r="AO261" s="1"/>
  <c r="AN277"/>
  <c r="AO277" s="1"/>
  <c r="AN265"/>
  <c r="AO265" s="1"/>
  <c r="AN260"/>
  <c r="AN264"/>
  <c r="AO264" s="1"/>
  <c r="AN276"/>
  <c r="AO276" s="1"/>
  <c r="AT305" i="53"/>
  <c r="AS317" s="1"/>
  <c r="F334" s="1"/>
  <c r="AU317"/>
  <c r="AS318" s="1"/>
  <c r="G334" s="1"/>
  <c r="BV225" i="83"/>
  <c r="BS225" s="1"/>
  <c r="H245" s="1"/>
  <c r="BU213"/>
  <c r="BS224" s="1"/>
  <c r="G245" s="1"/>
  <c r="CH174" i="76"/>
  <c r="CG177" s="1"/>
  <c r="CH173"/>
  <c r="CG176" s="1"/>
  <c r="BV179" i="56"/>
  <c r="BS180" s="1"/>
  <c r="G199" s="1"/>
  <c r="BU167"/>
  <c r="BS179" s="1"/>
  <c r="F199" s="1"/>
  <c r="C110" i="57"/>
  <c r="B109"/>
  <c r="I109"/>
  <c r="C37" s="1"/>
  <c r="CS219" i="64"/>
  <c r="CS220"/>
  <c r="CS221" s="1"/>
  <c r="AS319" i="50"/>
  <c r="G335" s="1"/>
  <c r="CW186" i="74"/>
  <c r="CX186" s="1"/>
  <c r="CW187"/>
  <c r="CX187" s="1"/>
  <c r="E204" i="90"/>
  <c r="CQ184"/>
  <c r="CQ180"/>
  <c r="CQ183"/>
  <c r="CQ187"/>
  <c r="CQ186"/>
  <c r="CQ185"/>
  <c r="CQ181"/>
  <c r="CQ179"/>
  <c r="CQ182"/>
  <c r="CQ185" i="79"/>
  <c r="CN180" s="1"/>
  <c r="G202" s="1"/>
  <c r="CP167"/>
  <c r="CN179" s="1"/>
  <c r="F202" s="1"/>
  <c r="CC179" i="78"/>
  <c r="BZ180" s="1"/>
  <c r="G200" s="1"/>
  <c r="CB167"/>
  <c r="BZ179" s="1"/>
  <c r="F200" s="1"/>
  <c r="CM173" i="92"/>
  <c r="CL176" s="1"/>
  <c r="CM174"/>
  <c r="CL177" s="1"/>
  <c r="BI332" i="40"/>
  <c r="BI335"/>
  <c r="BI323"/>
  <c r="BI328"/>
  <c r="BI331"/>
  <c r="BI333"/>
  <c r="BI321"/>
  <c r="BI320"/>
  <c r="BI324"/>
  <c r="BI326"/>
  <c r="BI336"/>
  <c r="BI337"/>
  <c r="BI319"/>
  <c r="BI322"/>
  <c r="BI327"/>
  <c r="BI329"/>
  <c r="E349"/>
  <c r="BI338"/>
  <c r="BI318"/>
  <c r="BI325"/>
  <c r="BI330"/>
  <c r="BI334"/>
  <c r="CW185" i="75"/>
  <c r="CX185" s="1"/>
  <c r="CW179"/>
  <c r="CW183"/>
  <c r="CX183" s="1"/>
  <c r="CW182"/>
  <c r="CX182" s="1"/>
  <c r="CW187"/>
  <c r="CX187" s="1"/>
  <c r="CW181"/>
  <c r="CX181" s="1"/>
  <c r="CW186"/>
  <c r="CX186" s="1"/>
  <c r="CW184"/>
  <c r="CX184" s="1"/>
  <c r="CW180"/>
  <c r="CX180" s="1"/>
  <c r="CW188"/>
  <c r="CX188" s="1"/>
  <c r="F248" i="57"/>
  <c r="CL234"/>
  <c r="CL233"/>
  <c r="CL230"/>
  <c r="CU218"/>
  <c r="CL232"/>
  <c r="CL231"/>
  <c r="CG220" i="83"/>
  <c r="CG221" s="1"/>
  <c r="CG219"/>
  <c r="DC173" i="79"/>
  <c r="DB176" s="1"/>
  <c r="DC174"/>
  <c r="DB177" s="1"/>
  <c r="AZ277" i="53"/>
  <c r="BA277" s="1"/>
  <c r="AZ278"/>
  <c r="BA278" s="1"/>
  <c r="AZ274"/>
  <c r="BA274" s="1"/>
  <c r="AZ279"/>
  <c r="BA279" s="1"/>
  <c r="AZ276"/>
  <c r="BA276" s="1"/>
  <c r="AZ275"/>
  <c r="BA275" s="1"/>
  <c r="AZ272"/>
  <c r="BA272" s="1"/>
  <c r="AZ271"/>
  <c r="AZ280"/>
  <c r="BA280" s="1"/>
  <c r="AZ273"/>
  <c r="BA273" s="1"/>
  <c r="BI276" i="57"/>
  <c r="BI279"/>
  <c r="BI278"/>
  <c r="E291"/>
  <c r="BI277"/>
  <c r="BI280"/>
  <c r="BI319" i="50"/>
  <c r="BI318"/>
  <c r="BI314"/>
  <c r="BI308"/>
  <c r="BI306"/>
  <c r="BI312"/>
  <c r="BI320"/>
  <c r="E338"/>
  <c r="BI309"/>
  <c r="BI310"/>
  <c r="BI325"/>
  <c r="BI322"/>
  <c r="BI317"/>
  <c r="BI321"/>
  <c r="BI315"/>
  <c r="BI313"/>
  <c r="BI316"/>
  <c r="BI323"/>
  <c r="BI311"/>
  <c r="BI324"/>
  <c r="BI307"/>
  <c r="DE179" i="84"/>
  <c r="DB180" s="1"/>
  <c r="G204" s="1"/>
  <c r="DD167"/>
  <c r="DB179" s="1"/>
  <c r="F204" s="1"/>
  <c r="CI186" i="54"/>
  <c r="CJ186" s="1"/>
  <c r="CI185"/>
  <c r="CJ185" s="1"/>
  <c r="CI187"/>
  <c r="CJ187" s="1"/>
  <c r="CI188"/>
  <c r="CJ188" s="1"/>
  <c r="CI184"/>
  <c r="CB226" i="83"/>
  <c r="CC226" s="1"/>
  <c r="CB230"/>
  <c r="CC230" s="1"/>
  <c r="CB227"/>
  <c r="CC227" s="1"/>
  <c r="CB231"/>
  <c r="CC231" s="1"/>
  <c r="CB225"/>
  <c r="CB233"/>
  <c r="CC233" s="1"/>
  <c r="CB228"/>
  <c r="CC228" s="1"/>
  <c r="CB232"/>
  <c r="CC232" s="1"/>
  <c r="CB234"/>
  <c r="CC234" s="1"/>
  <c r="CB229"/>
  <c r="CC229" s="1"/>
  <c r="CC184" i="54"/>
  <c r="BZ180" s="1"/>
  <c r="G200" s="1"/>
  <c r="CB167"/>
  <c r="BZ179" s="1"/>
  <c r="F200" s="1"/>
  <c r="A102" i="64"/>
  <c r="A147"/>
  <c r="AT259" i="54"/>
  <c r="AS271" s="1"/>
  <c r="F288" s="1"/>
  <c r="AU276"/>
  <c r="AS272" s="1"/>
  <c r="G288" s="1"/>
  <c r="BE267" i="53"/>
  <c r="BE269" s="1"/>
  <c r="BE268"/>
  <c r="CV173"/>
  <c r="CU176" s="1"/>
  <c r="CV174"/>
  <c r="CU177" s="1"/>
  <c r="BE278" i="40"/>
  <c r="BE277"/>
  <c r="BE279" s="1"/>
  <c r="CW167" i="86"/>
  <c r="CU179" s="1"/>
  <c r="F203" s="1"/>
  <c r="CX179"/>
  <c r="CU180" s="1"/>
  <c r="G203" s="1"/>
  <c r="CB221" i="40"/>
  <c r="BZ232" s="1"/>
  <c r="G254" s="1"/>
  <c r="CC222"/>
  <c r="BZ233" s="1"/>
  <c r="H254" s="1"/>
  <c r="CG220" i="53"/>
  <c r="CG221" s="1"/>
  <c r="CG219"/>
  <c r="CU218" i="75"/>
  <c r="CL229"/>
  <c r="CL231"/>
  <c r="CL225"/>
  <c r="CL227"/>
  <c r="CL228"/>
  <c r="CL230"/>
  <c r="CL233"/>
  <c r="F248"/>
  <c r="CL226"/>
  <c r="CL232"/>
  <c r="CL234"/>
  <c r="CL182" i="56"/>
  <c r="E202"/>
  <c r="CU172"/>
  <c r="CL180"/>
  <c r="CL183"/>
  <c r="CL187"/>
  <c r="CL179"/>
  <c r="CL185"/>
  <c r="CL186"/>
  <c r="CL184"/>
  <c r="CL188"/>
  <c r="CL181"/>
  <c r="CN183" i="64"/>
  <c r="CO183" s="1"/>
  <c r="CN180"/>
  <c r="CO180" s="1"/>
  <c r="CN188"/>
  <c r="CO188" s="1"/>
  <c r="CN185"/>
  <c r="CO185" s="1"/>
  <c r="CN186"/>
  <c r="CO186" s="1"/>
  <c r="CN184"/>
  <c r="CO184" s="1"/>
  <c r="CN182"/>
  <c r="CO182" s="1"/>
  <c r="CN187"/>
  <c r="CO187" s="1"/>
  <c r="CN181"/>
  <c r="CO181" s="1"/>
  <c r="CN179"/>
  <c r="AT269" i="40"/>
  <c r="AS281" s="1"/>
  <c r="F298" s="1"/>
  <c r="AU270"/>
  <c r="AS282" s="1"/>
  <c r="G298" s="1"/>
  <c r="BE264" i="50"/>
  <c r="AW275"/>
  <c r="AW260"/>
  <c r="AW263"/>
  <c r="AW265"/>
  <c r="AW276"/>
  <c r="AW269"/>
  <c r="AW274"/>
  <c r="E290"/>
  <c r="AW267"/>
  <c r="AW261"/>
  <c r="AW271"/>
  <c r="AW268"/>
  <c r="AW277"/>
  <c r="AW262"/>
  <c r="AW278"/>
  <c r="AW266"/>
  <c r="AW279"/>
  <c r="AW272"/>
  <c r="AW273"/>
  <c r="AW264"/>
  <c r="AW270"/>
  <c r="CO179" i="40"/>
  <c r="CN182" s="1"/>
  <c r="CO180"/>
  <c r="CN183" s="1"/>
  <c r="CW186" i="79"/>
  <c r="CX186" s="1"/>
  <c r="CW185"/>
  <c r="CW187"/>
  <c r="CX187" s="1"/>
  <c r="CW188"/>
  <c r="CX188" s="1"/>
  <c r="AZ323" i="57"/>
  <c r="BA323" s="1"/>
  <c r="AZ322"/>
  <c r="AZ326"/>
  <c r="BA326" s="1"/>
  <c r="AZ325"/>
  <c r="BA325" s="1"/>
  <c r="AZ324"/>
  <c r="BA324" s="1"/>
  <c r="CN230" i="64"/>
  <c r="CO230" s="1"/>
  <c r="CN225"/>
  <c r="CN227"/>
  <c r="CO227" s="1"/>
  <c r="CN232"/>
  <c r="CO232" s="1"/>
  <c r="CN231"/>
  <c r="CO231" s="1"/>
  <c r="CN229"/>
  <c r="CO229" s="1"/>
  <c r="CN233"/>
  <c r="CO233" s="1"/>
  <c r="CN228"/>
  <c r="CO228" s="1"/>
  <c r="CN234"/>
  <c r="CO234" s="1"/>
  <c r="CN226"/>
  <c r="CO226" s="1"/>
  <c r="A193" i="91"/>
  <c r="A239"/>
  <c r="A285" s="1"/>
  <c r="A331" s="1"/>
  <c r="BF277" i="56"/>
  <c r="BG277" s="1"/>
  <c r="BF278"/>
  <c r="BG278" s="1"/>
  <c r="BF274"/>
  <c r="BG274" s="1"/>
  <c r="BF275"/>
  <c r="BG275" s="1"/>
  <c r="BF276"/>
  <c r="BG276" s="1"/>
  <c r="BF273"/>
  <c r="BG273" s="1"/>
  <c r="BF271"/>
  <c r="BF280"/>
  <c r="BG280" s="1"/>
  <c r="BF272"/>
  <c r="BG272" s="1"/>
  <c r="BF279"/>
  <c r="BG279" s="1"/>
  <c r="BK267"/>
  <c r="BK269" s="1"/>
  <c r="BK268"/>
  <c r="CW179" i="74"/>
  <c r="CW188"/>
  <c r="CX188" s="1"/>
  <c r="AZ325"/>
  <c r="BA325" s="1"/>
  <c r="AZ321"/>
  <c r="BA321" s="1"/>
  <c r="AZ317"/>
  <c r="AZ322"/>
  <c r="BA322" s="1"/>
  <c r="AZ318"/>
  <c r="BA318" s="1"/>
  <c r="AZ320"/>
  <c r="BA320" s="1"/>
  <c r="AZ324"/>
  <c r="BA324" s="1"/>
  <c r="AZ319"/>
  <c r="BA319" s="1"/>
  <c r="AZ323"/>
  <c r="BA323" s="1"/>
  <c r="AZ326"/>
  <c r="BA326" s="1"/>
  <c r="AU317" i="75"/>
  <c r="AS318" s="1"/>
  <c r="G334" s="1"/>
  <c r="AT305"/>
  <c r="AS317" s="1"/>
  <c r="F334" s="1"/>
  <c r="AU317" i="86"/>
  <c r="AS318" s="1"/>
  <c r="G334" s="1"/>
  <c r="AT305"/>
  <c r="AS317" s="1"/>
  <c r="F334" s="1"/>
  <c r="BI276" i="82"/>
  <c r="BI274"/>
  <c r="BI277"/>
  <c r="BI271"/>
  <c r="BI275"/>
  <c r="BI273"/>
  <c r="BI278"/>
  <c r="BI272"/>
  <c r="E291"/>
  <c r="BI279"/>
  <c r="BI280"/>
  <c r="AZ276" i="74"/>
  <c r="BA276" s="1"/>
  <c r="AZ275"/>
  <c r="BA275" s="1"/>
  <c r="AZ274"/>
  <c r="BA274" s="1"/>
  <c r="AZ277"/>
  <c r="BA277" s="1"/>
  <c r="AZ278"/>
  <c r="BA278" s="1"/>
  <c r="AZ272"/>
  <c r="BA272" s="1"/>
  <c r="AZ271"/>
  <c r="AZ273"/>
  <c r="BA273" s="1"/>
  <c r="AZ279"/>
  <c r="BA279" s="1"/>
  <c r="AZ280"/>
  <c r="BA280" s="1"/>
  <c r="AT305" i="77"/>
  <c r="AS317" s="1"/>
  <c r="F334" s="1"/>
  <c r="AU317"/>
  <c r="AS318" s="1"/>
  <c r="G334" s="1"/>
  <c r="AT305" i="82"/>
  <c r="AS317" s="1"/>
  <c r="F334" s="1"/>
  <c r="AU317"/>
  <c r="AS318" s="1"/>
  <c r="G334" s="1"/>
  <c r="BI278" i="77"/>
  <c r="BI280"/>
  <c r="BI276"/>
  <c r="BI275"/>
  <c r="BI277"/>
  <c r="BI279"/>
  <c r="BI273"/>
  <c r="BI274"/>
  <c r="BI272"/>
  <c r="E291"/>
  <c r="BI271"/>
  <c r="BE268" i="86"/>
  <c r="BE267"/>
  <c r="BE269" s="1"/>
  <c r="BI278"/>
  <c r="BI271"/>
  <c r="BI273"/>
  <c r="BI280"/>
  <c r="BI279"/>
  <c r="BI272"/>
  <c r="BI276"/>
  <c r="BI275"/>
  <c r="E291"/>
  <c r="BI277"/>
  <c r="BI274"/>
  <c r="BE311"/>
  <c r="BE314" s="1"/>
  <c r="BE312"/>
  <c r="BE315" s="1"/>
  <c r="AZ319" i="80"/>
  <c r="BA319" s="1"/>
  <c r="AZ323"/>
  <c r="BA323" s="1"/>
  <c r="AZ322"/>
  <c r="BA322" s="1"/>
  <c r="AZ318"/>
  <c r="BA318" s="1"/>
  <c r="AZ326"/>
  <c r="BA326" s="1"/>
  <c r="AZ325"/>
  <c r="BA325" s="1"/>
  <c r="AZ324"/>
  <c r="BA324" s="1"/>
  <c r="AZ320"/>
  <c r="BA320" s="1"/>
  <c r="AZ317"/>
  <c r="AZ321"/>
  <c r="BA321" s="1"/>
  <c r="AU271"/>
  <c r="AS272" s="1"/>
  <c r="G288" s="1"/>
  <c r="AT259"/>
  <c r="AS271" s="1"/>
  <c r="F288" s="1"/>
  <c r="BI319" i="78"/>
  <c r="BI324"/>
  <c r="BI323"/>
  <c r="BI326"/>
  <c r="E337"/>
  <c r="BI318"/>
  <c r="BI322"/>
  <c r="BI317"/>
  <c r="BI325"/>
  <c r="BI320"/>
  <c r="BI321"/>
  <c r="BE312" i="80"/>
  <c r="BE315" s="1"/>
  <c r="BE311"/>
  <c r="BE314" s="1"/>
  <c r="BI273"/>
  <c r="BI280"/>
  <c r="BI279"/>
  <c r="BI278"/>
  <c r="BI276"/>
  <c r="BI271"/>
  <c r="BI275"/>
  <c r="BI277"/>
  <c r="BI274"/>
  <c r="BI272"/>
  <c r="E291"/>
  <c r="BI324" i="74"/>
  <c r="BI326"/>
  <c r="BI320"/>
  <c r="BI325"/>
  <c r="BI322"/>
  <c r="BI323"/>
  <c r="BI321"/>
  <c r="BI317"/>
  <c r="BI318"/>
  <c r="BI319"/>
  <c r="E337"/>
  <c r="E337" i="79"/>
  <c r="BI326"/>
  <c r="BI325"/>
  <c r="BI323"/>
  <c r="BI324"/>
  <c r="AZ323" i="78"/>
  <c r="BA323" s="1"/>
  <c r="AZ322"/>
  <c r="BA322" s="1"/>
  <c r="AZ321"/>
  <c r="BA321" s="1"/>
  <c r="AZ324"/>
  <c r="BA324" s="1"/>
  <c r="AZ326"/>
  <c r="BA326" s="1"/>
  <c r="AZ319"/>
  <c r="BA319" s="1"/>
  <c r="AZ318"/>
  <c r="BA318" s="1"/>
  <c r="AZ317"/>
  <c r="AZ325"/>
  <c r="BA325" s="1"/>
  <c r="AZ320"/>
  <c r="BA320" s="1"/>
  <c r="AT305" i="74"/>
  <c r="AS317" s="1"/>
  <c r="F334" s="1"/>
  <c r="AU317"/>
  <c r="AS318" s="1"/>
  <c r="G334" s="1"/>
  <c r="BI321" i="82"/>
  <c r="BI323"/>
  <c r="BI319"/>
  <c r="BI325"/>
  <c r="BI322"/>
  <c r="BI317"/>
  <c r="BI324"/>
  <c r="E337"/>
  <c r="BI320"/>
  <c r="BI318"/>
  <c r="BI326"/>
  <c r="AZ278" i="79"/>
  <c r="BA278" s="1"/>
  <c r="AZ277"/>
  <c r="AZ279"/>
  <c r="BA279" s="1"/>
  <c r="AZ280"/>
  <c r="BA280" s="1"/>
  <c r="BI326" i="80"/>
  <c r="BI325"/>
  <c r="BI318"/>
  <c r="E337"/>
  <c r="BI320"/>
  <c r="BI324"/>
  <c r="BI322"/>
  <c r="BI317"/>
  <c r="BI319"/>
  <c r="BI321"/>
  <c r="BI323"/>
  <c r="AZ278" i="82"/>
  <c r="BA278" s="1"/>
  <c r="AZ271"/>
  <c r="AZ279"/>
  <c r="BA279" s="1"/>
  <c r="AZ273"/>
  <c r="BA273" s="1"/>
  <c r="AZ275"/>
  <c r="BA275" s="1"/>
  <c r="AZ274"/>
  <c r="BA274" s="1"/>
  <c r="AZ272"/>
  <c r="BA272" s="1"/>
  <c r="AZ277"/>
  <c r="BA277" s="1"/>
  <c r="AZ276"/>
  <c r="BA276" s="1"/>
  <c r="AZ280"/>
  <c r="BA280" s="1"/>
  <c r="AU271" i="74"/>
  <c r="AS272" s="1"/>
  <c r="G288" s="1"/>
  <c r="AT259"/>
  <c r="AS271" s="1"/>
  <c r="F288" s="1"/>
  <c r="AZ326" i="79"/>
  <c r="BA326" s="1"/>
  <c r="AZ323"/>
  <c r="AZ324"/>
  <c r="BA324" s="1"/>
  <c r="AZ325"/>
  <c r="BA325" s="1"/>
  <c r="BE312" i="74"/>
  <c r="BE315" s="1"/>
  <c r="BE311"/>
  <c r="BE314" s="1"/>
  <c r="AZ275" i="75"/>
  <c r="BA275" s="1"/>
  <c r="AZ273"/>
  <c r="BA273" s="1"/>
  <c r="AZ272"/>
  <c r="BA272" s="1"/>
  <c r="AZ274"/>
  <c r="BA274" s="1"/>
  <c r="AZ279"/>
  <c r="BA279" s="1"/>
  <c r="AZ271"/>
  <c r="AZ278"/>
  <c r="BA278" s="1"/>
  <c r="AZ280"/>
  <c r="BA280" s="1"/>
  <c r="AZ276"/>
  <c r="BA276" s="1"/>
  <c r="AZ277"/>
  <c r="BA277" s="1"/>
  <c r="BE267" i="78"/>
  <c r="BE269" s="1"/>
  <c r="BE268"/>
  <c r="AU271" i="77"/>
  <c r="AS272" s="1"/>
  <c r="G288" s="1"/>
  <c r="AT259"/>
  <c r="AS271" s="1"/>
  <c r="F288" s="1"/>
  <c r="BI326"/>
  <c r="BI317"/>
  <c r="BI318"/>
  <c r="BI325"/>
  <c r="BI323"/>
  <c r="BI324"/>
  <c r="E337"/>
  <c r="BI320"/>
  <c r="BI319"/>
  <c r="BI322"/>
  <c r="BI321"/>
  <c r="BE267" i="79"/>
  <c r="BE269" s="1"/>
  <c r="BE268"/>
  <c r="BI277"/>
  <c r="E291"/>
  <c r="BI279"/>
  <c r="BI278"/>
  <c r="BI280"/>
  <c r="BE267" i="82"/>
  <c r="BE269" s="1"/>
  <c r="BE268"/>
  <c r="BE267" i="74"/>
  <c r="BE269" s="1"/>
  <c r="BE268"/>
  <c r="AZ280" i="78"/>
  <c r="BA280" s="1"/>
  <c r="AZ272"/>
  <c r="BA272" s="1"/>
  <c r="AZ276"/>
  <c r="BA276" s="1"/>
  <c r="AZ273"/>
  <c r="BA273" s="1"/>
  <c r="AZ275"/>
  <c r="BA275" s="1"/>
  <c r="AZ274"/>
  <c r="BA274" s="1"/>
  <c r="AZ271"/>
  <c r="AZ277"/>
  <c r="BA277" s="1"/>
  <c r="AZ279"/>
  <c r="BA279" s="1"/>
  <c r="AZ278"/>
  <c r="BA278" s="1"/>
  <c r="BE267" i="77"/>
  <c r="BE269" s="1"/>
  <c r="BE268"/>
  <c r="BI322" i="86"/>
  <c r="BI321"/>
  <c r="E337"/>
  <c r="BI317"/>
  <c r="BI318"/>
  <c r="BI323"/>
  <c r="BI324"/>
  <c r="BI320"/>
  <c r="BI319"/>
  <c r="BI325"/>
  <c r="BI326"/>
  <c r="AZ325" i="82"/>
  <c r="BA325" s="1"/>
  <c r="AZ317"/>
  <c r="AZ321"/>
  <c r="BA321" s="1"/>
  <c r="AZ323"/>
  <c r="BA323" s="1"/>
  <c r="AZ319"/>
  <c r="BA319" s="1"/>
  <c r="AZ320"/>
  <c r="BA320" s="1"/>
  <c r="AZ318"/>
  <c r="BA318" s="1"/>
  <c r="AZ324"/>
  <c r="BA324" s="1"/>
  <c r="AZ322"/>
  <c r="BA322" s="1"/>
  <c r="AZ326"/>
  <c r="BA326" s="1"/>
  <c r="BE312" i="79"/>
  <c r="BE315" s="1"/>
  <c r="BE311"/>
  <c r="BE314" s="1"/>
  <c r="BI276" i="75"/>
  <c r="BI277"/>
  <c r="BI278"/>
  <c r="BI272"/>
  <c r="BI271"/>
  <c r="BI274"/>
  <c r="E291"/>
  <c r="BI279"/>
  <c r="BI280"/>
  <c r="BI275"/>
  <c r="BI273"/>
  <c r="AZ318" i="77"/>
  <c r="BA318" s="1"/>
  <c r="AZ319"/>
  <c r="BA319" s="1"/>
  <c r="AZ321"/>
  <c r="BA321" s="1"/>
  <c r="AZ324"/>
  <c r="BA324" s="1"/>
  <c r="AZ322"/>
  <c r="BA322" s="1"/>
  <c r="AZ325"/>
  <c r="BA325" s="1"/>
  <c r="AZ317"/>
  <c r="AZ320"/>
  <c r="BA320" s="1"/>
  <c r="AZ323"/>
  <c r="BA323" s="1"/>
  <c r="AZ326"/>
  <c r="BA326" s="1"/>
  <c r="BE311" i="82"/>
  <c r="BE314" s="1"/>
  <c r="BE312"/>
  <c r="BE315" s="1"/>
  <c r="BI274" i="78"/>
  <c r="BI272"/>
  <c r="BI279"/>
  <c r="BI276"/>
  <c r="BI278"/>
  <c r="BI271"/>
  <c r="BI275"/>
  <c r="BI280"/>
  <c r="E291"/>
  <c r="BI277"/>
  <c r="BI273"/>
  <c r="AZ323" i="86"/>
  <c r="BA323" s="1"/>
  <c r="AZ318"/>
  <c r="BA318" s="1"/>
  <c r="AZ325"/>
  <c r="BA325" s="1"/>
  <c r="AZ322"/>
  <c r="BA322" s="1"/>
  <c r="AZ320"/>
  <c r="BA320" s="1"/>
  <c r="AZ326"/>
  <c r="BA326" s="1"/>
  <c r="AZ317"/>
  <c r="AZ321"/>
  <c r="BA321" s="1"/>
  <c r="AZ319"/>
  <c r="BA319" s="1"/>
  <c r="AZ324"/>
  <c r="BA324" s="1"/>
  <c r="BE312" i="77"/>
  <c r="BE315" s="1"/>
  <c r="BE311"/>
  <c r="BE314" s="1"/>
  <c r="AT259" i="78"/>
  <c r="AS271" s="1"/>
  <c r="F288" s="1"/>
  <c r="AU271"/>
  <c r="AS272" s="1"/>
  <c r="G288" s="1"/>
  <c r="BI323" i="75"/>
  <c r="BI322"/>
  <c r="BI324"/>
  <c r="BI325"/>
  <c r="BI317"/>
  <c r="BI319"/>
  <c r="BI321"/>
  <c r="BI320"/>
  <c r="BI326"/>
  <c r="E337"/>
  <c r="BI318"/>
  <c r="AZ275" i="80"/>
  <c r="BA275" s="1"/>
  <c r="AZ274"/>
  <c r="BA274" s="1"/>
  <c r="AZ272"/>
  <c r="BA272" s="1"/>
  <c r="AZ280"/>
  <c r="BA280" s="1"/>
  <c r="AZ279"/>
  <c r="BA279" s="1"/>
  <c r="AZ276"/>
  <c r="BA276" s="1"/>
  <c r="AZ271"/>
  <c r="AZ273"/>
  <c r="BA273" s="1"/>
  <c r="AZ278"/>
  <c r="BA278" s="1"/>
  <c r="AZ277"/>
  <c r="BA277" s="1"/>
  <c r="AU271" i="82"/>
  <c r="AS272" s="1"/>
  <c r="G288" s="1"/>
  <c r="AT259"/>
  <c r="AS271" s="1"/>
  <c r="F288" s="1"/>
  <c r="AT305" i="80"/>
  <c r="AS317" s="1"/>
  <c r="F334" s="1"/>
  <c r="AU317"/>
  <c r="AS318" s="1"/>
  <c r="G334" s="1"/>
  <c r="BE268" i="75"/>
  <c r="BE267"/>
  <c r="BE269" s="1"/>
  <c r="AU277" i="79"/>
  <c r="AS272" s="1"/>
  <c r="G288" s="1"/>
  <c r="AT259"/>
  <c r="AS271" s="1"/>
  <c r="F288" s="1"/>
  <c r="BE312" i="78"/>
  <c r="BE315" s="1"/>
  <c r="BE311"/>
  <c r="BE314" s="1"/>
  <c r="AT259" i="86"/>
  <c r="AS271" s="1"/>
  <c r="F288" s="1"/>
  <c r="AU271"/>
  <c r="AS272" s="1"/>
  <c r="G288" s="1"/>
  <c r="AZ318" i="75"/>
  <c r="BA318" s="1"/>
  <c r="AZ326"/>
  <c r="BA326" s="1"/>
  <c r="AZ322"/>
  <c r="BA322" s="1"/>
  <c r="AZ319"/>
  <c r="BA319" s="1"/>
  <c r="AZ325"/>
  <c r="BA325" s="1"/>
  <c r="AZ323"/>
  <c r="BA323" s="1"/>
  <c r="AZ321"/>
  <c r="BA321" s="1"/>
  <c r="AZ317"/>
  <c r="AZ324"/>
  <c r="BA324" s="1"/>
  <c r="AZ320"/>
  <c r="BA320" s="1"/>
  <c r="BE268" i="80"/>
  <c r="BE267"/>
  <c r="BE269" s="1"/>
  <c r="AZ280" i="77"/>
  <c r="BA280" s="1"/>
  <c r="AZ274"/>
  <c r="BA274" s="1"/>
  <c r="AZ273"/>
  <c r="BA273" s="1"/>
  <c r="AZ279"/>
  <c r="BA279" s="1"/>
  <c r="AZ277"/>
  <c r="BA277" s="1"/>
  <c r="AZ271"/>
  <c r="AZ275"/>
  <c r="BA275" s="1"/>
  <c r="AZ272"/>
  <c r="BA272" s="1"/>
  <c r="AZ276"/>
  <c r="BA276" s="1"/>
  <c r="AZ278"/>
  <c r="BA278" s="1"/>
  <c r="AZ271" i="86"/>
  <c r="AZ279"/>
  <c r="BA279" s="1"/>
  <c r="AZ273"/>
  <c r="BA273" s="1"/>
  <c r="AZ274"/>
  <c r="BA274" s="1"/>
  <c r="AZ280"/>
  <c r="BA280" s="1"/>
  <c r="AZ277"/>
  <c r="BA277" s="1"/>
  <c r="AZ278"/>
  <c r="BA278" s="1"/>
  <c r="AZ275"/>
  <c r="BA275" s="1"/>
  <c r="AZ272"/>
  <c r="BA272" s="1"/>
  <c r="AZ276"/>
  <c r="BA276" s="1"/>
  <c r="AT305" i="79"/>
  <c r="AS317" s="1"/>
  <c r="F334" s="1"/>
  <c r="AU323"/>
  <c r="AS318" s="1"/>
  <c r="G334" s="1"/>
  <c r="AT259" i="75"/>
  <c r="AS271" s="1"/>
  <c r="F288" s="1"/>
  <c r="AU271"/>
  <c r="AS272" s="1"/>
  <c r="G288" s="1"/>
  <c r="BE311"/>
  <c r="BE314" s="1"/>
  <c r="BE312"/>
  <c r="BE315" s="1"/>
  <c r="BI280" i="74"/>
  <c r="BI279"/>
  <c r="BI272"/>
  <c r="BI271"/>
  <c r="BI275"/>
  <c r="E291"/>
  <c r="BI274"/>
  <c r="BI276"/>
  <c r="BI278"/>
  <c r="BI277"/>
  <c r="BI273"/>
  <c r="AU317" i="78"/>
  <c r="AS318" s="1"/>
  <c r="G334" s="1"/>
  <c r="AT305"/>
  <c r="AS317" s="1"/>
  <c r="F334" s="1"/>
  <c r="A148" i="94" l="1"/>
  <c r="A103"/>
  <c r="A201" i="74"/>
  <c r="A247"/>
  <c r="A293" s="1"/>
  <c r="A339" s="1"/>
  <c r="CQ225" i="84"/>
  <c r="CN225" s="1"/>
  <c r="H248" s="1"/>
  <c r="CP213"/>
  <c r="CN224" s="1"/>
  <c r="G248" s="1"/>
  <c r="A146" i="79"/>
  <c r="A101"/>
  <c r="CS181" i="80"/>
  <c r="CS187"/>
  <c r="CS185"/>
  <c r="CS184"/>
  <c r="CS182"/>
  <c r="CS188"/>
  <c r="CS179"/>
  <c r="CS186"/>
  <c r="CS180"/>
  <c r="DB172"/>
  <c r="E203"/>
  <c r="CS183"/>
  <c r="DD183" i="82"/>
  <c r="DE183" s="1"/>
  <c r="DD185"/>
  <c r="DE185" s="1"/>
  <c r="DD180"/>
  <c r="DE180" s="1"/>
  <c r="DD187"/>
  <c r="DE187" s="1"/>
  <c r="DD179"/>
  <c r="DD181"/>
  <c r="DE181" s="1"/>
  <c r="DD184"/>
  <c r="DE184" s="1"/>
  <c r="DD188"/>
  <c r="DE188" s="1"/>
  <c r="DD182"/>
  <c r="DE182" s="1"/>
  <c r="DD186"/>
  <c r="DE186" s="1"/>
  <c r="A106" i="84"/>
  <c r="A151"/>
  <c r="A237" i="76"/>
  <c r="A283" s="1"/>
  <c r="A329" s="1"/>
  <c r="A191"/>
  <c r="A197" i="54"/>
  <c r="A243"/>
  <c r="A289" s="1"/>
  <c r="A335" s="1"/>
  <c r="A242" i="77"/>
  <c r="A288" s="1"/>
  <c r="A334" s="1"/>
  <c r="A196"/>
  <c r="A94" i="50"/>
  <c r="A139"/>
  <c r="CT174" i="91"/>
  <c r="CS177" s="1"/>
  <c r="CT173"/>
  <c r="CS176" s="1"/>
  <c r="A107" i="80"/>
  <c r="A152"/>
  <c r="H228"/>
  <c r="F52" s="1"/>
  <c r="H227"/>
  <c r="F51" s="1"/>
  <c r="A242" i="85"/>
  <c r="A288" s="1"/>
  <c r="A334" s="1"/>
  <c r="A196"/>
  <c r="DD188" i="74"/>
  <c r="DE188" s="1"/>
  <c r="CN226" i="92"/>
  <c r="CO226" s="1"/>
  <c r="CN228"/>
  <c r="CO228" s="1"/>
  <c r="CN234"/>
  <c r="CN233"/>
  <c r="CO233" s="1"/>
  <c r="CN232"/>
  <c r="CO232" s="1"/>
  <c r="CN227"/>
  <c r="CO227" s="1"/>
  <c r="CN231"/>
  <c r="CO231" s="1"/>
  <c r="CN229"/>
  <c r="CO229" s="1"/>
  <c r="CN225"/>
  <c r="A248" i="56"/>
  <c r="A294" s="1"/>
  <c r="A340" s="1"/>
  <c r="A202"/>
  <c r="A105" i="83"/>
  <c r="A150"/>
  <c r="A101" i="78"/>
  <c r="A146"/>
  <c r="CW226" i="84"/>
  <c r="CX226" s="1"/>
  <c r="CW229"/>
  <c r="CX229" s="1"/>
  <c r="CW232"/>
  <c r="CX232" s="1"/>
  <c r="CW225"/>
  <c r="CW231"/>
  <c r="CX231" s="1"/>
  <c r="CW230"/>
  <c r="CX230" s="1"/>
  <c r="CW233"/>
  <c r="CX233" s="1"/>
  <c r="CW227"/>
  <c r="CX227" s="1"/>
  <c r="CW234"/>
  <c r="CX234" s="1"/>
  <c r="CW228"/>
  <c r="CX228" s="1"/>
  <c r="CI213" i="50"/>
  <c r="CG225" s="1"/>
  <c r="G248" s="1"/>
  <c r="CJ214"/>
  <c r="CG226" s="1"/>
  <c r="H248" s="1"/>
  <c r="A196" i="84"/>
  <c r="A242"/>
  <c r="A288" s="1"/>
  <c r="A334" s="1"/>
  <c r="A156" i="81"/>
  <c r="A111"/>
  <c r="A151" i="77"/>
  <c r="A106"/>
  <c r="A184" i="50"/>
  <c r="A230"/>
  <c r="A276" s="1"/>
  <c r="A322" s="1"/>
  <c r="A151" i="85"/>
  <c r="A106"/>
  <c r="A112" i="56"/>
  <c r="A157"/>
  <c r="CA225" i="91"/>
  <c r="BX225" s="1"/>
  <c r="H247" s="1"/>
  <c r="BZ213"/>
  <c r="BX224" s="1"/>
  <c r="G247" s="1"/>
  <c r="CU220" i="50"/>
  <c r="CU221"/>
  <c r="CU222" s="1"/>
  <c r="CX179" i="82"/>
  <c r="CU180" s="1"/>
  <c r="G203" s="1"/>
  <c r="CW167"/>
  <c r="CU179" s="1"/>
  <c r="F203" s="1"/>
  <c r="A241" i="83"/>
  <c r="A287" s="1"/>
  <c r="A333" s="1"/>
  <c r="A195"/>
  <c r="A237" i="78"/>
  <c r="A283" s="1"/>
  <c r="A329" s="1"/>
  <c r="A191"/>
  <c r="CC179" i="80"/>
  <c r="BZ180" s="1"/>
  <c r="G200" s="1"/>
  <c r="CB167"/>
  <c r="BZ179" s="1"/>
  <c r="F200" s="1"/>
  <c r="DD167" i="85"/>
  <c r="DB179" s="1"/>
  <c r="F204" s="1"/>
  <c r="DE179"/>
  <c r="DB180" s="1"/>
  <c r="G204" s="1"/>
  <c r="CO174" i="80"/>
  <c r="CN177" s="1"/>
  <c r="CO173"/>
  <c r="CN176" s="1"/>
  <c r="CQ231" i="91"/>
  <c r="CQ226"/>
  <c r="CQ228"/>
  <c r="CQ229"/>
  <c r="CQ233"/>
  <c r="CQ227"/>
  <c r="CQ230"/>
  <c r="F250"/>
  <c r="CQ232"/>
  <c r="CQ225"/>
  <c r="A146" i="86"/>
  <c r="A101"/>
  <c r="I117" i="76"/>
  <c r="C45" s="1"/>
  <c r="B117"/>
  <c r="C118"/>
  <c r="A201" i="81"/>
  <c r="A247"/>
  <c r="A293" s="1"/>
  <c r="A339" s="1"/>
  <c r="DB220" i="84"/>
  <c r="DB221" s="1"/>
  <c r="DB219"/>
  <c r="CG228" i="91"/>
  <c r="CH228" s="1"/>
  <c r="CG234"/>
  <c r="CG231"/>
  <c r="CH231" s="1"/>
  <c r="CG233"/>
  <c r="CH233" s="1"/>
  <c r="CG225"/>
  <c r="CG227"/>
  <c r="CH227" s="1"/>
  <c r="CG229"/>
  <c r="CH229" s="1"/>
  <c r="CG232"/>
  <c r="CH232" s="1"/>
  <c r="CG230"/>
  <c r="CH230" s="1"/>
  <c r="CG226"/>
  <c r="CH226" s="1"/>
  <c r="A239" i="94"/>
  <c r="A285" s="1"/>
  <c r="A331" s="1"/>
  <c r="A193"/>
  <c r="CN185" i="91"/>
  <c r="CO185" s="1"/>
  <c r="CN183"/>
  <c r="CO183" s="1"/>
  <c r="CN182"/>
  <c r="CO182" s="1"/>
  <c r="CN181"/>
  <c r="CO181" s="1"/>
  <c r="CN184"/>
  <c r="CO184" s="1"/>
  <c r="CN187"/>
  <c r="CO187" s="1"/>
  <c r="CN186"/>
  <c r="CO186" s="1"/>
  <c r="CN179"/>
  <c r="CN180"/>
  <c r="CO180" s="1"/>
  <c r="CN188"/>
  <c r="CZ218" i="50"/>
  <c r="CZ219"/>
  <c r="CZ220"/>
  <c r="CZ233"/>
  <c r="CZ216"/>
  <c r="CZ214"/>
  <c r="CZ231"/>
  <c r="CZ217"/>
  <c r="CZ222"/>
  <c r="F251"/>
  <c r="CZ227"/>
  <c r="CZ221"/>
  <c r="CZ232"/>
  <c r="CZ223"/>
  <c r="CZ229"/>
  <c r="CZ224"/>
  <c r="CZ230"/>
  <c r="CZ215"/>
  <c r="DB221" s="1"/>
  <c r="DB222" s="1"/>
  <c r="CZ225"/>
  <c r="CZ226"/>
  <c r="CZ228"/>
  <c r="A156" i="74"/>
  <c r="A111"/>
  <c r="C111" i="53"/>
  <c r="I110"/>
  <c r="C38" s="1"/>
  <c r="I38" s="1"/>
  <c r="B110"/>
  <c r="A237" i="79"/>
  <c r="A283" s="1"/>
  <c r="A329" s="1"/>
  <c r="A191"/>
  <c r="CL220" i="91"/>
  <c r="CL221" s="1"/>
  <c r="CL219"/>
  <c r="A191" i="86"/>
  <c r="A237"/>
  <c r="A283" s="1"/>
  <c r="A329" s="1"/>
  <c r="CG213" i="92"/>
  <c r="CE224" s="1"/>
  <c r="G248" s="1"/>
  <c r="CH225"/>
  <c r="CE225" s="1"/>
  <c r="H248" s="1"/>
  <c r="A146" i="76"/>
  <c r="A101"/>
  <c r="CS219" i="92"/>
  <c r="CS220"/>
  <c r="CS221" s="1"/>
  <c r="A107" i="54"/>
  <c r="A152"/>
  <c r="CG167" i="91"/>
  <c r="CE179" s="1"/>
  <c r="F202" s="1"/>
  <c r="CH179"/>
  <c r="CE180" s="1"/>
  <c r="G202" s="1"/>
  <c r="CI188" i="80"/>
  <c r="CJ188" s="1"/>
  <c r="CI186"/>
  <c r="CJ186" s="1"/>
  <c r="CI185"/>
  <c r="CJ185" s="1"/>
  <c r="CI179"/>
  <c r="CI180"/>
  <c r="CJ180" s="1"/>
  <c r="CI182"/>
  <c r="CJ182" s="1"/>
  <c r="CI187"/>
  <c r="CJ187" s="1"/>
  <c r="CI183"/>
  <c r="CJ183" s="1"/>
  <c r="CI181"/>
  <c r="CJ181" s="1"/>
  <c r="CI184"/>
  <c r="CJ184" s="1"/>
  <c r="CP218" i="50"/>
  <c r="CQ218" s="1"/>
  <c r="CP219"/>
  <c r="CQ219" s="1"/>
  <c r="CP225"/>
  <c r="CQ225" s="1"/>
  <c r="CP214"/>
  <c r="CP220"/>
  <c r="CQ220" s="1"/>
  <c r="CP223"/>
  <c r="CQ223" s="1"/>
  <c r="CP226"/>
  <c r="CQ226" s="1"/>
  <c r="CP222"/>
  <c r="CQ222" s="1"/>
  <c r="CP227"/>
  <c r="CQ227" s="1"/>
  <c r="CP215"/>
  <c r="CQ215" s="1"/>
  <c r="CP233"/>
  <c r="CQ233" s="1"/>
  <c r="CP224"/>
  <c r="CQ224" s="1"/>
  <c r="CP221"/>
  <c r="CQ221" s="1"/>
  <c r="CP229"/>
  <c r="CQ229" s="1"/>
  <c r="CP232"/>
  <c r="CQ232" s="1"/>
  <c r="CP228"/>
  <c r="CQ228" s="1"/>
  <c r="CP216"/>
  <c r="CQ216" s="1"/>
  <c r="CP230"/>
  <c r="CQ230" s="1"/>
  <c r="CP231"/>
  <c r="CQ231" s="1"/>
  <c r="CP217"/>
  <c r="CQ217" s="1"/>
  <c r="A197" i="80"/>
  <c r="A243"/>
  <c r="A289" s="1"/>
  <c r="A335" s="1"/>
  <c r="H226"/>
  <c r="F50" s="1"/>
  <c r="H225"/>
  <c r="F49" s="1"/>
  <c r="CX179" i="74"/>
  <c r="CU180" s="1"/>
  <c r="G203" s="1"/>
  <c r="CW167"/>
  <c r="CU179" s="1"/>
  <c r="F203" s="1"/>
  <c r="BF259" i="56"/>
  <c r="BE271" s="1"/>
  <c r="F290" s="1"/>
  <c r="BG271"/>
  <c r="BE272" s="1"/>
  <c r="G290" s="1"/>
  <c r="CN167" i="64"/>
  <c r="CL179" s="1"/>
  <c r="F203" s="1"/>
  <c r="CO179"/>
  <c r="CL180" s="1"/>
  <c r="G203" s="1"/>
  <c r="BF276" i="53"/>
  <c r="BG276" s="1"/>
  <c r="BF275"/>
  <c r="BG275" s="1"/>
  <c r="BF278"/>
  <c r="BG278" s="1"/>
  <c r="BF280"/>
  <c r="BG280" s="1"/>
  <c r="BF271"/>
  <c r="BF273"/>
  <c r="BG273" s="1"/>
  <c r="BF272"/>
  <c r="BG272" s="1"/>
  <c r="BF274"/>
  <c r="BG274" s="1"/>
  <c r="BF277"/>
  <c r="BG277" s="1"/>
  <c r="BF279"/>
  <c r="BG279" s="1"/>
  <c r="A239" i="64"/>
  <c r="A285" s="1"/>
  <c r="A331" s="1"/>
  <c r="A193"/>
  <c r="CJ184" i="54"/>
  <c r="CG180" s="1"/>
  <c r="G201" s="1"/>
  <c r="CI167"/>
  <c r="CG179" s="1"/>
  <c r="F201" s="1"/>
  <c r="BK267" i="57"/>
  <c r="BK269" s="1"/>
  <c r="BK268"/>
  <c r="CI225" i="83"/>
  <c r="CI228"/>
  <c r="CJ228" s="1"/>
  <c r="CI226"/>
  <c r="CJ226" s="1"/>
  <c r="CI233"/>
  <c r="CJ233" s="1"/>
  <c r="CI227"/>
  <c r="CJ227" s="1"/>
  <c r="CI232"/>
  <c r="CJ232" s="1"/>
  <c r="CI230"/>
  <c r="CJ230" s="1"/>
  <c r="CI234"/>
  <c r="CJ234" s="1"/>
  <c r="CI231"/>
  <c r="CJ231" s="1"/>
  <c r="CI229"/>
  <c r="CJ229" s="1"/>
  <c r="DB218" i="57"/>
  <c r="CS234"/>
  <c r="CS230"/>
  <c r="F249"/>
  <c r="CS233"/>
  <c r="CS232"/>
  <c r="CS231"/>
  <c r="CZ187" i="54"/>
  <c r="CZ185"/>
  <c r="CZ188"/>
  <c r="E204"/>
  <c r="CZ184"/>
  <c r="CZ186"/>
  <c r="CG167" i="92"/>
  <c r="CE179" s="1"/>
  <c r="F202" s="1"/>
  <c r="CH179"/>
  <c r="CE180" s="1"/>
  <c r="G202" s="1"/>
  <c r="BK312" i="54"/>
  <c r="BK315" s="1"/>
  <c r="BK311"/>
  <c r="BK314" s="1"/>
  <c r="AZ269" i="40"/>
  <c r="AY281" s="1"/>
  <c r="F299" s="1"/>
  <c r="BA270"/>
  <c r="AY282" s="1"/>
  <c r="G299" s="1"/>
  <c r="BK267" i="53"/>
  <c r="BK269" s="1"/>
  <c r="BK268"/>
  <c r="DD225" i="56"/>
  <c r="DD228"/>
  <c r="DE228" s="1"/>
  <c r="DD226"/>
  <c r="DE226" s="1"/>
  <c r="DD227"/>
  <c r="DE227" s="1"/>
  <c r="DD229"/>
  <c r="DE229" s="1"/>
  <c r="DD233"/>
  <c r="DE233" s="1"/>
  <c r="DD231"/>
  <c r="DE231" s="1"/>
  <c r="DD234"/>
  <c r="DE234" s="1"/>
  <c r="DD232"/>
  <c r="DE232" s="1"/>
  <c r="DD230"/>
  <c r="DE230" s="1"/>
  <c r="CC225" i="75"/>
  <c r="BZ225" s="1"/>
  <c r="H246" s="1"/>
  <c r="CB213"/>
  <c r="BZ224" s="1"/>
  <c r="G246" s="1"/>
  <c r="BK311" i="57"/>
  <c r="BK314" s="1"/>
  <c r="BK312"/>
  <c r="BK315" s="1"/>
  <c r="CZ228" i="82"/>
  <c r="CZ229"/>
  <c r="CZ230"/>
  <c r="CZ233"/>
  <c r="CZ227"/>
  <c r="CZ234"/>
  <c r="CZ231"/>
  <c r="F250"/>
  <c r="CZ232"/>
  <c r="CZ225"/>
  <c r="CZ226"/>
  <c r="CB167" i="77"/>
  <c r="BZ179" s="1"/>
  <c r="F200" s="1"/>
  <c r="CC179"/>
  <c r="BZ180" s="1"/>
  <c r="G200" s="1"/>
  <c r="E210" i="40"/>
  <c r="CZ185"/>
  <c r="CZ180"/>
  <c r="CZ186"/>
  <c r="CZ179"/>
  <c r="CZ176"/>
  <c r="CZ175"/>
  <c r="CZ192"/>
  <c r="CZ189"/>
  <c r="CZ194"/>
  <c r="CZ178"/>
  <c r="CZ184"/>
  <c r="CZ174"/>
  <c r="CZ183"/>
  <c r="CZ188"/>
  <c r="CZ182"/>
  <c r="CZ191"/>
  <c r="CZ187"/>
  <c r="CZ193"/>
  <c r="CZ190"/>
  <c r="CZ181"/>
  <c r="CZ177"/>
  <c r="CS183" i="77"/>
  <c r="CS186"/>
  <c r="CS188"/>
  <c r="DB172"/>
  <c r="E203"/>
  <c r="CS182"/>
  <c r="CS184"/>
  <c r="CS185"/>
  <c r="CS187"/>
  <c r="CS179"/>
  <c r="CS180"/>
  <c r="CS181"/>
  <c r="AZ305" i="50"/>
  <c r="AY318" s="1"/>
  <c r="F336" s="1"/>
  <c r="BA307"/>
  <c r="A101" i="75"/>
  <c r="A146"/>
  <c r="CT173" i="92"/>
  <c r="CS176" s="1"/>
  <c r="CT174"/>
  <c r="CS177" s="1"/>
  <c r="CN180" i="90"/>
  <c r="CO180" s="1"/>
  <c r="CN184"/>
  <c r="CO184" s="1"/>
  <c r="CN179"/>
  <c r="CN182"/>
  <c r="CO182" s="1"/>
  <c r="CN181"/>
  <c r="CO181" s="1"/>
  <c r="CN187"/>
  <c r="CO187" s="1"/>
  <c r="CN188"/>
  <c r="CN183"/>
  <c r="CO183" s="1"/>
  <c r="CN186"/>
  <c r="CO186" s="1"/>
  <c r="CN185"/>
  <c r="CO185" s="1"/>
  <c r="CB213" i="53"/>
  <c r="BZ224" s="1"/>
  <c r="G246" s="1"/>
  <c r="CC225"/>
  <c r="BZ225" s="1"/>
  <c r="H246" s="1"/>
  <c r="CO174" i="76"/>
  <c r="CN177" s="1"/>
  <c r="CO173"/>
  <c r="CN176" s="1"/>
  <c r="CS181"/>
  <c r="DB172"/>
  <c r="CS188"/>
  <c r="CS179"/>
  <c r="CS187"/>
  <c r="CS180"/>
  <c r="CS185"/>
  <c r="CS186"/>
  <c r="CS183"/>
  <c r="CS184"/>
  <c r="CS182"/>
  <c r="CU220" i="77"/>
  <c r="CU221" s="1"/>
  <c r="CU219"/>
  <c r="CP226"/>
  <c r="CQ226" s="1"/>
  <c r="CP230"/>
  <c r="CQ230" s="1"/>
  <c r="CP231"/>
  <c r="CQ231" s="1"/>
  <c r="CP225"/>
  <c r="CP232"/>
  <c r="CQ232" s="1"/>
  <c r="CP229"/>
  <c r="CQ229" s="1"/>
  <c r="CP227"/>
  <c r="CQ227" s="1"/>
  <c r="CP234"/>
  <c r="CQ234" s="1"/>
  <c r="CP233"/>
  <c r="CQ233" s="1"/>
  <c r="CP228"/>
  <c r="CQ228" s="1"/>
  <c r="CN219" i="53"/>
  <c r="CN220"/>
  <c r="CN221" s="1"/>
  <c r="F250" i="94"/>
  <c r="CQ233"/>
  <c r="CQ228"/>
  <c r="CQ227"/>
  <c r="CQ229"/>
  <c r="CQ225"/>
  <c r="CQ226"/>
  <c r="CQ230"/>
  <c r="CQ232"/>
  <c r="CQ231"/>
  <c r="BK311" i="53"/>
  <c r="BK314" s="1"/>
  <c r="BK312"/>
  <c r="BK315" s="1"/>
  <c r="CC179" i="76"/>
  <c r="BZ180" s="1"/>
  <c r="CB167"/>
  <c r="BZ179" s="1"/>
  <c r="BK267" i="54"/>
  <c r="BK269" s="1"/>
  <c r="BK268"/>
  <c r="CC230" i="57"/>
  <c r="BZ225" s="1"/>
  <c r="H246" s="1"/>
  <c r="CB213"/>
  <c r="BZ224" s="1"/>
  <c r="G246" s="1"/>
  <c r="DD185" i="75"/>
  <c r="DE185" s="1"/>
  <c r="DD179"/>
  <c r="DD187"/>
  <c r="DE187" s="1"/>
  <c r="DD183"/>
  <c r="DE183" s="1"/>
  <c r="DD181"/>
  <c r="DE181" s="1"/>
  <c r="DD184"/>
  <c r="DE184" s="1"/>
  <c r="DD186"/>
  <c r="DE186" s="1"/>
  <c r="DD188"/>
  <c r="DE188" s="1"/>
  <c r="DD182"/>
  <c r="DE182" s="1"/>
  <c r="DD180"/>
  <c r="DE180" s="1"/>
  <c r="AY319" i="50"/>
  <c r="G336" s="1"/>
  <c r="BL278" i="56"/>
  <c r="BM278" s="1"/>
  <c r="BL271"/>
  <c r="BL274"/>
  <c r="BM274" s="1"/>
  <c r="BL280"/>
  <c r="BM280" s="1"/>
  <c r="BL275"/>
  <c r="BM275" s="1"/>
  <c r="BL279"/>
  <c r="BM279" s="1"/>
  <c r="BL273"/>
  <c r="BM273" s="1"/>
  <c r="BL276"/>
  <c r="BM276" s="1"/>
  <c r="BL277"/>
  <c r="BM277" s="1"/>
  <c r="BL272"/>
  <c r="BM272" s="1"/>
  <c r="CP183" i="40"/>
  <c r="CQ183" s="1"/>
  <c r="CP175"/>
  <c r="CQ175" s="1"/>
  <c r="CP186"/>
  <c r="CQ186" s="1"/>
  <c r="CP180"/>
  <c r="CQ180" s="1"/>
  <c r="CP184"/>
  <c r="CQ184" s="1"/>
  <c r="CP177"/>
  <c r="CQ177" s="1"/>
  <c r="CP182"/>
  <c r="CQ182" s="1"/>
  <c r="CP192"/>
  <c r="CQ192" s="1"/>
  <c r="CP179"/>
  <c r="CQ179" s="1"/>
  <c r="CP193"/>
  <c r="CQ193" s="1"/>
  <c r="CP174"/>
  <c r="CP194"/>
  <c r="CQ194" s="1"/>
  <c r="CP185"/>
  <c r="CQ185" s="1"/>
  <c r="CP178"/>
  <c r="CQ178" s="1"/>
  <c r="CP191"/>
  <c r="CQ191" s="1"/>
  <c r="CP187"/>
  <c r="CQ187" s="1"/>
  <c r="CP190"/>
  <c r="CQ190" s="1"/>
  <c r="CP181"/>
  <c r="CQ181" s="1"/>
  <c r="CP176"/>
  <c r="CQ176" s="1"/>
  <c r="CP189"/>
  <c r="CQ189" s="1"/>
  <c r="CP188"/>
  <c r="CQ188" s="1"/>
  <c r="AY268" i="50"/>
  <c r="AY270" s="1"/>
  <c r="AY269"/>
  <c r="CI225" i="53"/>
  <c r="CI231"/>
  <c r="CJ231" s="1"/>
  <c r="CI226"/>
  <c r="CJ226" s="1"/>
  <c r="CI227"/>
  <c r="CJ227" s="1"/>
  <c r="CI232"/>
  <c r="CJ232" s="1"/>
  <c r="CI233"/>
  <c r="CJ233" s="1"/>
  <c r="CI229"/>
  <c r="CJ229" s="1"/>
  <c r="CI228"/>
  <c r="CJ228" s="1"/>
  <c r="CI230"/>
  <c r="CJ230" s="1"/>
  <c r="CI234"/>
  <c r="CJ234" s="1"/>
  <c r="CW180"/>
  <c r="CX180" s="1"/>
  <c r="CW186"/>
  <c r="CX186" s="1"/>
  <c r="CW185"/>
  <c r="CX185" s="1"/>
  <c r="CW182"/>
  <c r="CX182" s="1"/>
  <c r="CW179"/>
  <c r="CW181"/>
  <c r="CX181" s="1"/>
  <c r="CW188"/>
  <c r="CX188" s="1"/>
  <c r="CW183"/>
  <c r="CX183" s="1"/>
  <c r="CW184"/>
  <c r="CX184" s="1"/>
  <c r="CW187"/>
  <c r="CX187" s="1"/>
  <c r="BK312" i="50"/>
  <c r="BK315" s="1"/>
  <c r="BK313"/>
  <c r="BK316" s="1"/>
  <c r="CX179" i="75"/>
  <c r="CU180" s="1"/>
  <c r="G203" s="1"/>
  <c r="CW167"/>
  <c r="CU179" s="1"/>
  <c r="F203" s="1"/>
  <c r="CN180" i="92"/>
  <c r="CO180" s="1"/>
  <c r="CN184"/>
  <c r="CO184" s="1"/>
  <c r="CN182"/>
  <c r="CO182" s="1"/>
  <c r="CN187"/>
  <c r="CO187" s="1"/>
  <c r="CN186"/>
  <c r="CO186" s="1"/>
  <c r="CN179"/>
  <c r="CN188"/>
  <c r="CN183"/>
  <c r="CO183" s="1"/>
  <c r="CN185"/>
  <c r="CO185" s="1"/>
  <c r="CN181"/>
  <c r="CO181" s="1"/>
  <c r="AT267" i="50"/>
  <c r="AU267" s="1"/>
  <c r="AT276"/>
  <c r="AU276" s="1"/>
  <c r="AT262"/>
  <c r="AU262" s="1"/>
  <c r="AT263"/>
  <c r="AU263" s="1"/>
  <c r="AT279"/>
  <c r="AU279" s="1"/>
  <c r="AT275"/>
  <c r="AU275" s="1"/>
  <c r="AT277"/>
  <c r="AU277" s="1"/>
  <c r="AT268"/>
  <c r="AU268" s="1"/>
  <c r="AT274"/>
  <c r="AU274" s="1"/>
  <c r="AT278"/>
  <c r="AU278" s="1"/>
  <c r="AT260"/>
  <c r="AT269"/>
  <c r="AU269" s="1"/>
  <c r="AT270"/>
  <c r="AU270" s="1"/>
  <c r="AT264"/>
  <c r="AU264" s="1"/>
  <c r="AT271"/>
  <c r="AU271" s="1"/>
  <c r="AT273"/>
  <c r="AU273" s="1"/>
  <c r="AT265"/>
  <c r="AU265" s="1"/>
  <c r="AT272"/>
  <c r="AU272" s="1"/>
  <c r="AT266"/>
  <c r="AU266" s="1"/>
  <c r="AT261"/>
  <c r="AU261" s="1"/>
  <c r="CJ225" i="82"/>
  <c r="CG225" s="1"/>
  <c r="H247" s="1"/>
  <c r="CI213"/>
  <c r="CG224" s="1"/>
  <c r="G247" s="1"/>
  <c r="BF323" i="54"/>
  <c r="BG323" s="1"/>
  <c r="BF325"/>
  <c r="BG325" s="1"/>
  <c r="BF322"/>
  <c r="BF324"/>
  <c r="BG324" s="1"/>
  <c r="BF326"/>
  <c r="BG326" s="1"/>
  <c r="CW213" i="56"/>
  <c r="CU224" s="1"/>
  <c r="G249" s="1"/>
  <c r="CX225"/>
  <c r="CU225" s="1"/>
  <c r="H249" s="1"/>
  <c r="BF323" i="53"/>
  <c r="BG323" s="1"/>
  <c r="BF322"/>
  <c r="BG322" s="1"/>
  <c r="BF326"/>
  <c r="BG326" s="1"/>
  <c r="BF324"/>
  <c r="BG324" s="1"/>
  <c r="BF325"/>
  <c r="BG325" s="1"/>
  <c r="BF318"/>
  <c r="BG318" s="1"/>
  <c r="BF320"/>
  <c r="BG320" s="1"/>
  <c r="BF319"/>
  <c r="BG319" s="1"/>
  <c r="BF317"/>
  <c r="BF321"/>
  <c r="BG321" s="1"/>
  <c r="BF278" i="54"/>
  <c r="BG278" s="1"/>
  <c r="BF280"/>
  <c r="BG280" s="1"/>
  <c r="BF276"/>
  <c r="BF277"/>
  <c r="BG277" s="1"/>
  <c r="BF279"/>
  <c r="BG279" s="1"/>
  <c r="BA276" i="57"/>
  <c r="AY272" s="1"/>
  <c r="G289" s="1"/>
  <c r="AZ259"/>
  <c r="AY271" s="1"/>
  <c r="F289" s="1"/>
  <c r="AZ305" i="54"/>
  <c r="AY317" s="1"/>
  <c r="F335" s="1"/>
  <c r="BA322"/>
  <c r="AY318" s="1"/>
  <c r="G335" s="1"/>
  <c r="CI221" i="40"/>
  <c r="CG232" s="1"/>
  <c r="G255" s="1"/>
  <c r="CJ222"/>
  <c r="CG233" s="1"/>
  <c r="H255" s="1"/>
  <c r="CN228" i="90"/>
  <c r="CO228" s="1"/>
  <c r="CN232"/>
  <c r="CO232" s="1"/>
  <c r="CN227"/>
  <c r="CO227" s="1"/>
  <c r="CN226"/>
  <c r="CO226" s="1"/>
  <c r="CN234"/>
  <c r="CN231"/>
  <c r="CO231" s="1"/>
  <c r="CN233"/>
  <c r="CO233" s="1"/>
  <c r="CN225"/>
  <c r="CN229"/>
  <c r="CO229" s="1"/>
  <c r="CN230"/>
  <c r="CO230" s="1"/>
  <c r="CU219" i="82"/>
  <c r="CU220"/>
  <c r="CU221" s="1"/>
  <c r="CQ179" i="53"/>
  <c r="CN180" s="1"/>
  <c r="G202" s="1"/>
  <c r="CP167"/>
  <c r="CN179" s="1"/>
  <c r="F202" s="1"/>
  <c r="CV180" i="40"/>
  <c r="CU183" s="1"/>
  <c r="CV179"/>
  <c r="CU182" s="1"/>
  <c r="CO173" i="77"/>
  <c r="CN176" s="1"/>
  <c r="CO174"/>
  <c r="CN177" s="1"/>
  <c r="DD167" i="81"/>
  <c r="DB179" s="1"/>
  <c r="F204" s="1"/>
  <c r="DE179"/>
  <c r="DB180" s="1"/>
  <c r="G204" s="1"/>
  <c r="CN167" i="94"/>
  <c r="CL179" s="1"/>
  <c r="F203" s="1"/>
  <c r="CO179"/>
  <c r="CL180" s="1"/>
  <c r="G203" s="1"/>
  <c r="A191" i="75"/>
  <c r="A237"/>
  <c r="A283" s="1"/>
  <c r="A329" s="1"/>
  <c r="CW213" i="74"/>
  <c r="CU224" s="1"/>
  <c r="G249" s="1"/>
  <c r="CX225"/>
  <c r="CU225" s="1"/>
  <c r="H249" s="1"/>
  <c r="BF322" i="57"/>
  <c r="BF326"/>
  <c r="BG326" s="1"/>
  <c r="BF323"/>
  <c r="BG323" s="1"/>
  <c r="BF324"/>
  <c r="BG324" s="1"/>
  <c r="BF325"/>
  <c r="BG325" s="1"/>
  <c r="CZ227" i="40"/>
  <c r="F258"/>
  <c r="CZ228"/>
  <c r="CZ223"/>
  <c r="CZ237"/>
  <c r="CZ240"/>
  <c r="CZ234"/>
  <c r="CZ224"/>
  <c r="CZ233"/>
  <c r="CZ241"/>
  <c r="CZ225"/>
  <c r="CZ238"/>
  <c r="CZ236"/>
  <c r="CZ231"/>
  <c r="CZ230"/>
  <c r="CZ222"/>
  <c r="CZ232"/>
  <c r="CZ229"/>
  <c r="CZ239"/>
  <c r="CZ235"/>
  <c r="CZ226"/>
  <c r="CZ242"/>
  <c r="BG317" i="56"/>
  <c r="BE318" s="1"/>
  <c r="G336" s="1"/>
  <c r="BF305"/>
  <c r="BE317" s="1"/>
  <c r="F336" s="1"/>
  <c r="A240" i="91"/>
  <c r="A286" s="1"/>
  <c r="A332" s="1"/>
  <c r="A194"/>
  <c r="CA225" i="94"/>
  <c r="BX225" s="1"/>
  <c r="H247" s="1"/>
  <c r="BZ213"/>
  <c r="BX224" s="1"/>
  <c r="G247" s="1"/>
  <c r="CZ234" i="77"/>
  <c r="CZ228"/>
  <c r="CZ229"/>
  <c r="CZ233"/>
  <c r="CZ230"/>
  <c r="CZ231"/>
  <c r="CZ232"/>
  <c r="CZ225"/>
  <c r="F250"/>
  <c r="CZ227"/>
  <c r="CZ226"/>
  <c r="A237" i="82"/>
  <c r="A283" s="1"/>
  <c r="A329" s="1"/>
  <c r="A191"/>
  <c r="A249" i="53"/>
  <c r="A295" s="1"/>
  <c r="A341" s="1"/>
  <c r="A203"/>
  <c r="CS234"/>
  <c r="CS228"/>
  <c r="CS230"/>
  <c r="DB218"/>
  <c r="CS231"/>
  <c r="F249"/>
  <c r="CS232"/>
  <c r="CS233"/>
  <c r="CS227"/>
  <c r="CS229"/>
  <c r="CS226"/>
  <c r="CS225"/>
  <c r="CJ179" i="78"/>
  <c r="CG180" s="1"/>
  <c r="G201" s="1"/>
  <c r="CI167"/>
  <c r="CG179" s="1"/>
  <c r="F201" s="1"/>
  <c r="DD226" i="74"/>
  <c r="DE226" s="1"/>
  <c r="DD233"/>
  <c r="DE233" s="1"/>
  <c r="DD234"/>
  <c r="DE234" s="1"/>
  <c r="DD231"/>
  <c r="DE231" s="1"/>
  <c r="DD230"/>
  <c r="DE230" s="1"/>
  <c r="DD227"/>
  <c r="DE227" s="1"/>
  <c r="DD228"/>
  <c r="DE228" s="1"/>
  <c r="DD232"/>
  <c r="DE232" s="1"/>
  <c r="DD229"/>
  <c r="DE229" s="1"/>
  <c r="DD225"/>
  <c r="BL325" i="56"/>
  <c r="BM325" s="1"/>
  <c r="BL324"/>
  <c r="BM324" s="1"/>
  <c r="BL326"/>
  <c r="BM326" s="1"/>
  <c r="BL323"/>
  <c r="BM323" s="1"/>
  <c r="BL318"/>
  <c r="BM318" s="1"/>
  <c r="BL319"/>
  <c r="BM319" s="1"/>
  <c r="BL322"/>
  <c r="BM322" s="1"/>
  <c r="BL321"/>
  <c r="BM321" s="1"/>
  <c r="BL320"/>
  <c r="BM320" s="1"/>
  <c r="BL317"/>
  <c r="BA322" i="57"/>
  <c r="AY318" s="1"/>
  <c r="G335" s="1"/>
  <c r="AZ305"/>
  <c r="AY317" s="1"/>
  <c r="F335" s="1"/>
  <c r="CW167" i="79"/>
  <c r="CU179" s="1"/>
  <c r="F203" s="1"/>
  <c r="CX185"/>
  <c r="CU180" s="1"/>
  <c r="G203" s="1"/>
  <c r="CN219" i="75"/>
  <c r="CN220"/>
  <c r="CN221" s="1"/>
  <c r="DD185" i="79"/>
  <c r="DD188"/>
  <c r="DE188" s="1"/>
  <c r="DD187"/>
  <c r="DE187" s="1"/>
  <c r="DD186"/>
  <c r="DE186" s="1"/>
  <c r="CU230" i="64"/>
  <c r="CV230" s="1"/>
  <c r="CU229"/>
  <c r="CV229" s="1"/>
  <c r="CU225"/>
  <c r="CU228"/>
  <c r="CV228" s="1"/>
  <c r="CU231"/>
  <c r="CV231" s="1"/>
  <c r="CU226"/>
  <c r="CV226" s="1"/>
  <c r="CU232"/>
  <c r="CV232" s="1"/>
  <c r="CU227"/>
  <c r="CV227" s="1"/>
  <c r="CU233"/>
  <c r="CV233" s="1"/>
  <c r="CU234"/>
  <c r="CV234" s="1"/>
  <c r="C111" i="57"/>
  <c r="I110"/>
  <c r="C38" s="1"/>
  <c r="B110"/>
  <c r="A152"/>
  <c r="A107"/>
  <c r="CU187" i="64"/>
  <c r="CV187" s="1"/>
  <c r="CU179"/>
  <c r="CU183"/>
  <c r="CV183" s="1"/>
  <c r="CU188"/>
  <c r="CV188" s="1"/>
  <c r="CU181"/>
  <c r="CV181" s="1"/>
  <c r="CU180"/>
  <c r="CV180" s="1"/>
  <c r="CU184"/>
  <c r="CV184" s="1"/>
  <c r="CU185"/>
  <c r="CV185" s="1"/>
  <c r="CU186"/>
  <c r="CV186" s="1"/>
  <c r="CU182"/>
  <c r="CV182" s="1"/>
  <c r="CP231" i="40"/>
  <c r="CQ231" s="1"/>
  <c r="CP229"/>
  <c r="CQ229" s="1"/>
  <c r="CP227"/>
  <c r="CQ227" s="1"/>
  <c r="CP226"/>
  <c r="CQ226" s="1"/>
  <c r="CP223"/>
  <c r="CQ223" s="1"/>
  <c r="CP228"/>
  <c r="CQ228" s="1"/>
  <c r="CP234"/>
  <c r="CQ234" s="1"/>
  <c r="CP241"/>
  <c r="CQ241" s="1"/>
  <c r="CP232"/>
  <c r="CQ232" s="1"/>
  <c r="CP238"/>
  <c r="CQ238" s="1"/>
  <c r="CP235"/>
  <c r="CQ235" s="1"/>
  <c r="CP230"/>
  <c r="CQ230" s="1"/>
  <c r="CP240"/>
  <c r="CQ240" s="1"/>
  <c r="CP224"/>
  <c r="CQ224" s="1"/>
  <c r="CP242"/>
  <c r="CQ242" s="1"/>
  <c r="CP233"/>
  <c r="CQ233" s="1"/>
  <c r="CP239"/>
  <c r="CQ239" s="1"/>
  <c r="CP236"/>
  <c r="CQ236" s="1"/>
  <c r="CP225"/>
  <c r="CQ225" s="1"/>
  <c r="CP237"/>
  <c r="CQ237" s="1"/>
  <c r="CP222"/>
  <c r="AZ305" i="53"/>
  <c r="AY317" s="1"/>
  <c r="F335" s="1"/>
  <c r="BA317"/>
  <c r="AY318" s="1"/>
  <c r="G335" s="1"/>
  <c r="CP187" i="54"/>
  <c r="CQ187" s="1"/>
  <c r="CP188"/>
  <c r="CQ188" s="1"/>
  <c r="CP184"/>
  <c r="CP186"/>
  <c r="CQ186" s="1"/>
  <c r="CP185"/>
  <c r="CQ185" s="1"/>
  <c r="CJ225" i="77"/>
  <c r="CG225" s="1"/>
  <c r="H247" s="1"/>
  <c r="CI213"/>
  <c r="CG224" s="1"/>
  <c r="G247" s="1"/>
  <c r="A238" i="92"/>
  <c r="A284" s="1"/>
  <c r="A330" s="1"/>
  <c r="A192"/>
  <c r="CC179" i="56"/>
  <c r="BZ180" s="1"/>
  <c r="G200" s="1"/>
  <c r="CB167"/>
  <c r="BZ179" s="1"/>
  <c r="F200" s="1"/>
  <c r="A187" i="40"/>
  <c r="A235"/>
  <c r="A283" s="1"/>
  <c r="A331" s="1"/>
  <c r="CV173" i="78"/>
  <c r="CU176" s="1"/>
  <c r="CV174"/>
  <c r="CU177" s="1"/>
  <c r="BF326" i="40"/>
  <c r="BG326" s="1"/>
  <c r="BF328"/>
  <c r="BG328" s="1"/>
  <c r="BF327"/>
  <c r="BG327" s="1"/>
  <c r="BF323"/>
  <c r="BG323" s="1"/>
  <c r="BF318"/>
  <c r="BF329"/>
  <c r="BG329" s="1"/>
  <c r="BF322"/>
  <c r="BG322" s="1"/>
  <c r="BF334"/>
  <c r="BG334" s="1"/>
  <c r="BF325"/>
  <c r="BG325" s="1"/>
  <c r="BF320"/>
  <c r="BG320" s="1"/>
  <c r="BF330"/>
  <c r="BG330" s="1"/>
  <c r="BF333"/>
  <c r="BG333" s="1"/>
  <c r="BF337"/>
  <c r="BG337" s="1"/>
  <c r="BF335"/>
  <c r="BG335" s="1"/>
  <c r="BF321"/>
  <c r="BG321" s="1"/>
  <c r="BF332"/>
  <c r="BG332" s="1"/>
  <c r="BF319"/>
  <c r="BG319" s="1"/>
  <c r="BF336"/>
  <c r="BG336" s="1"/>
  <c r="BF338"/>
  <c r="BG338" s="1"/>
  <c r="BF331"/>
  <c r="BG331" s="1"/>
  <c r="BF324"/>
  <c r="BG324" s="1"/>
  <c r="B247" i="78"/>
  <c r="I247"/>
  <c r="F37" s="1"/>
  <c r="D248"/>
  <c r="A149" i="91"/>
  <c r="A104"/>
  <c r="A101" i="82"/>
  <c r="A146"/>
  <c r="A113" i="53"/>
  <c r="A158"/>
  <c r="DD183" i="74"/>
  <c r="DE183" s="1"/>
  <c r="DD186"/>
  <c r="DE186" s="1"/>
  <c r="DD179"/>
  <c r="DD187"/>
  <c r="DE187" s="1"/>
  <c r="DD180"/>
  <c r="DE180" s="1"/>
  <c r="DD182"/>
  <c r="DE182" s="1"/>
  <c r="DD181"/>
  <c r="DE181" s="1"/>
  <c r="DD184"/>
  <c r="DE184" s="1"/>
  <c r="DD185"/>
  <c r="DE185" s="1"/>
  <c r="CL219" i="94"/>
  <c r="CL220"/>
  <c r="CL221" s="1"/>
  <c r="CG232"/>
  <c r="CH232" s="1"/>
  <c r="CG226"/>
  <c r="CH226" s="1"/>
  <c r="CG234"/>
  <c r="CG233"/>
  <c r="CH233" s="1"/>
  <c r="CG231"/>
  <c r="CH231" s="1"/>
  <c r="CG228"/>
  <c r="CH228" s="1"/>
  <c r="CG227"/>
  <c r="CH227" s="1"/>
  <c r="CG230"/>
  <c r="CH230" s="1"/>
  <c r="CG225"/>
  <c r="CG229"/>
  <c r="CH229" s="1"/>
  <c r="BF310" i="50"/>
  <c r="BG310" s="1"/>
  <c r="BF319"/>
  <c r="BG319" s="1"/>
  <c r="BF322"/>
  <c r="BG322" s="1"/>
  <c r="BF312"/>
  <c r="BG312" s="1"/>
  <c r="BF314"/>
  <c r="BG314" s="1"/>
  <c r="BF308"/>
  <c r="BG308" s="1"/>
  <c r="BF307"/>
  <c r="BF321"/>
  <c r="BG321" s="1"/>
  <c r="BF325"/>
  <c r="BG325" s="1"/>
  <c r="BF318"/>
  <c r="BG318" s="1"/>
  <c r="BF324"/>
  <c r="BG324" s="1"/>
  <c r="BF323"/>
  <c r="BG323" s="1"/>
  <c r="BF320"/>
  <c r="BG320" s="1"/>
  <c r="BF309"/>
  <c r="BG309" s="1"/>
  <c r="BF317"/>
  <c r="BG317" s="1"/>
  <c r="BF316"/>
  <c r="BG316" s="1"/>
  <c r="BF313"/>
  <c r="BG313" s="1"/>
  <c r="BF306"/>
  <c r="BG306" s="1"/>
  <c r="BF315"/>
  <c r="BG315" s="1"/>
  <c r="BF311"/>
  <c r="BG311" s="1"/>
  <c r="CH225" i="90"/>
  <c r="CE225" s="1"/>
  <c r="H248" s="1"/>
  <c r="CG213"/>
  <c r="CE224" s="1"/>
  <c r="G248" s="1"/>
  <c r="CI173" i="40"/>
  <c r="CG185" s="1"/>
  <c r="F207" s="1"/>
  <c r="CJ174"/>
  <c r="CG186" s="1"/>
  <c r="G207" s="1"/>
  <c r="CO225" i="64"/>
  <c r="CL225" s="1"/>
  <c r="H249" s="1"/>
  <c r="CN213"/>
  <c r="CL224" s="1"/>
  <c r="G249" s="1"/>
  <c r="BK264" i="50"/>
  <c r="BC269"/>
  <c r="BC264"/>
  <c r="BC274"/>
  <c r="BC273"/>
  <c r="BC262"/>
  <c r="BC270"/>
  <c r="BC267"/>
  <c r="BC265"/>
  <c r="BC279"/>
  <c r="BC261"/>
  <c r="E291"/>
  <c r="BC260"/>
  <c r="BC276"/>
  <c r="BC266"/>
  <c r="BC263"/>
  <c r="BC271"/>
  <c r="BC268"/>
  <c r="BC278"/>
  <c r="BC277"/>
  <c r="BC272"/>
  <c r="BC275"/>
  <c r="CO173" i="56"/>
  <c r="CN176" s="1"/>
  <c r="CO174"/>
  <c r="CN177" s="1"/>
  <c r="DB172"/>
  <c r="CS182"/>
  <c r="E203"/>
  <c r="CS179"/>
  <c r="CS187"/>
  <c r="CS186"/>
  <c r="CS181"/>
  <c r="CS183"/>
  <c r="CS185"/>
  <c r="CS184"/>
  <c r="CS180"/>
  <c r="CS188"/>
  <c r="F249" i="75"/>
  <c r="CS225"/>
  <c r="CS226"/>
  <c r="CS227"/>
  <c r="CS228"/>
  <c r="CS231"/>
  <c r="CS233"/>
  <c r="DB218"/>
  <c r="CS229"/>
  <c r="CS230"/>
  <c r="CS232"/>
  <c r="CS234"/>
  <c r="BF287" i="40"/>
  <c r="BG287" s="1"/>
  <c r="BF280"/>
  <c r="BG280" s="1"/>
  <c r="BF271"/>
  <c r="BG271" s="1"/>
  <c r="BF277"/>
  <c r="BG277" s="1"/>
  <c r="BF282"/>
  <c r="BG282" s="1"/>
  <c r="BF275"/>
  <c r="BG275" s="1"/>
  <c r="BF270"/>
  <c r="BF289"/>
  <c r="BG289" s="1"/>
  <c r="BF285"/>
  <c r="BG285" s="1"/>
  <c r="BF290"/>
  <c r="BG290" s="1"/>
  <c r="BF286"/>
  <c r="BG286" s="1"/>
  <c r="BF272"/>
  <c r="BG272" s="1"/>
  <c r="BF288"/>
  <c r="BG288" s="1"/>
  <c r="BF281"/>
  <c r="BG281" s="1"/>
  <c r="BF278"/>
  <c r="BG278" s="1"/>
  <c r="BF279"/>
  <c r="BG279" s="1"/>
  <c r="BF276"/>
  <c r="BG276" s="1"/>
  <c r="BF274"/>
  <c r="BG274" s="1"/>
  <c r="BF273"/>
  <c r="BG273" s="1"/>
  <c r="BF283"/>
  <c r="BG283" s="1"/>
  <c r="BF284"/>
  <c r="BG284" s="1"/>
  <c r="A148" i="64"/>
  <c r="A103"/>
  <c r="CC225" i="83"/>
  <c r="BZ225" s="1"/>
  <c r="H246" s="1"/>
  <c r="CB213"/>
  <c r="BZ224" s="1"/>
  <c r="G246" s="1"/>
  <c r="AZ259" i="53"/>
  <c r="AY271" s="1"/>
  <c r="F289" s="1"/>
  <c r="BA271"/>
  <c r="AY272" s="1"/>
  <c r="G289" s="1"/>
  <c r="CN219" i="57"/>
  <c r="CN220"/>
  <c r="CN221" s="1"/>
  <c r="BK324" i="40"/>
  <c r="BK327" s="1"/>
  <c r="BK323"/>
  <c r="BK326" s="1"/>
  <c r="CT174" i="90"/>
  <c r="CS177" s="1"/>
  <c r="CT173"/>
  <c r="CS176" s="1"/>
  <c r="CI184" i="76"/>
  <c r="CJ184" s="1"/>
  <c r="CI188"/>
  <c r="CJ188" s="1"/>
  <c r="CI183"/>
  <c r="CJ183" s="1"/>
  <c r="CI187"/>
  <c r="CJ187" s="1"/>
  <c r="CI186"/>
  <c r="CJ186" s="1"/>
  <c r="CI182"/>
  <c r="CJ182" s="1"/>
  <c r="CI185"/>
  <c r="CJ185" s="1"/>
  <c r="CI180"/>
  <c r="CJ180" s="1"/>
  <c r="CI179"/>
  <c r="CI181"/>
  <c r="CJ181" s="1"/>
  <c r="AN259" i="50"/>
  <c r="AM272" s="1"/>
  <c r="F288" s="1"/>
  <c r="AO260"/>
  <c r="AM273" s="1"/>
  <c r="G288" s="1"/>
  <c r="CV173" i="54"/>
  <c r="CU176" s="1"/>
  <c r="CV174"/>
  <c r="CU177" s="1"/>
  <c r="BK278" i="40"/>
  <c r="BK277"/>
  <c r="BK279" s="1"/>
  <c r="DC173" i="53"/>
  <c r="DB176" s="1"/>
  <c r="DC174"/>
  <c r="DB177" s="1"/>
  <c r="A243" i="57"/>
  <c r="A289" s="1"/>
  <c r="A335" s="1"/>
  <c r="A197"/>
  <c r="BF278"/>
  <c r="BG278" s="1"/>
  <c r="BF279"/>
  <c r="BG279" s="1"/>
  <c r="BF277"/>
  <c r="BG277" s="1"/>
  <c r="BF280"/>
  <c r="BG280" s="1"/>
  <c r="BF276"/>
  <c r="CI232"/>
  <c r="CJ232" s="1"/>
  <c r="CI230"/>
  <c r="CI231"/>
  <c r="CJ231" s="1"/>
  <c r="CI233"/>
  <c r="CJ233" s="1"/>
  <c r="CI234"/>
  <c r="CJ234" s="1"/>
  <c r="CG167" i="90"/>
  <c r="CE179" s="1"/>
  <c r="F202" s="1"/>
  <c r="CH179"/>
  <c r="CE180" s="1"/>
  <c r="G202" s="1"/>
  <c r="DD167" i="86"/>
  <c r="DB179" s="1"/>
  <c r="F204" s="1"/>
  <c r="DE179"/>
  <c r="DB180" s="1"/>
  <c r="G204" s="1"/>
  <c r="CI183" i="77"/>
  <c r="CJ183" s="1"/>
  <c r="CI181"/>
  <c r="CJ181" s="1"/>
  <c r="CI188"/>
  <c r="CJ188" s="1"/>
  <c r="CI185"/>
  <c r="CJ185" s="1"/>
  <c r="CI180"/>
  <c r="CJ180" s="1"/>
  <c r="CI184"/>
  <c r="CJ184" s="1"/>
  <c r="CI186"/>
  <c r="CJ186" s="1"/>
  <c r="CI182"/>
  <c r="CJ182" s="1"/>
  <c r="CI187"/>
  <c r="CJ187" s="1"/>
  <c r="CI179"/>
  <c r="A147" i="92"/>
  <c r="A102"/>
  <c r="A93" i="40"/>
  <c r="A140"/>
  <c r="CZ185" i="78"/>
  <c r="CZ183"/>
  <c r="CZ186"/>
  <c r="CZ188"/>
  <c r="CZ187"/>
  <c r="E204"/>
  <c r="CZ179"/>
  <c r="CZ184"/>
  <c r="CZ180"/>
  <c r="CZ182"/>
  <c r="CZ181"/>
  <c r="BA276" i="54"/>
  <c r="AY272" s="1"/>
  <c r="G289" s="1"/>
  <c r="AZ259"/>
  <c r="AY271" s="1"/>
  <c r="F289" s="1"/>
  <c r="CU228" i="40"/>
  <c r="CU229" s="1"/>
  <c r="CU227"/>
  <c r="AZ317"/>
  <c r="AY329" s="1"/>
  <c r="F347" s="1"/>
  <c r="BA318"/>
  <c r="AY330" s="1"/>
  <c r="G347" s="1"/>
  <c r="CU179" i="94"/>
  <c r="CU184"/>
  <c r="CV184" s="1"/>
  <c r="CU187"/>
  <c r="CV187" s="1"/>
  <c r="CU185"/>
  <c r="CV185" s="1"/>
  <c r="CU188"/>
  <c r="CU186"/>
  <c r="CV186" s="1"/>
  <c r="CU180"/>
  <c r="CV180" s="1"/>
  <c r="CU182"/>
  <c r="CV182" s="1"/>
  <c r="CU181"/>
  <c r="CV181" s="1"/>
  <c r="CU183"/>
  <c r="CV183" s="1"/>
  <c r="CP227" i="82"/>
  <c r="CQ227" s="1"/>
  <c r="CP226"/>
  <c r="CQ226" s="1"/>
  <c r="CP233"/>
  <c r="CQ233" s="1"/>
  <c r="CP228"/>
  <c r="CQ228" s="1"/>
  <c r="CP229"/>
  <c r="CQ229" s="1"/>
  <c r="CP232"/>
  <c r="CQ232" s="1"/>
  <c r="CP225"/>
  <c r="CP234"/>
  <c r="CQ234" s="1"/>
  <c r="CP231"/>
  <c r="CQ231" s="1"/>
  <c r="CP230"/>
  <c r="CQ230" s="1"/>
  <c r="C114" i="83"/>
  <c r="I113"/>
  <c r="C41" s="1"/>
  <c r="B113"/>
  <c r="CI186" i="56"/>
  <c r="CJ186" s="1"/>
  <c r="CI188"/>
  <c r="CJ188" s="1"/>
  <c r="CI182"/>
  <c r="CJ182" s="1"/>
  <c r="CI180"/>
  <c r="CJ180" s="1"/>
  <c r="CI179"/>
  <c r="CI187"/>
  <c r="CJ187" s="1"/>
  <c r="CI185"/>
  <c r="CJ185" s="1"/>
  <c r="CI183"/>
  <c r="CJ183" s="1"/>
  <c r="CI181"/>
  <c r="CJ181" s="1"/>
  <c r="CI184"/>
  <c r="CJ184" s="1"/>
  <c r="CI230" i="75"/>
  <c r="CJ230" s="1"/>
  <c r="CI227"/>
  <c r="CJ227" s="1"/>
  <c r="CI226"/>
  <c r="CJ226" s="1"/>
  <c r="CI232"/>
  <c r="CJ232" s="1"/>
  <c r="CI234"/>
  <c r="CJ234" s="1"/>
  <c r="CI225"/>
  <c r="CI228"/>
  <c r="CJ228" s="1"/>
  <c r="CI231"/>
  <c r="CJ231" s="1"/>
  <c r="CI229"/>
  <c r="CJ229" s="1"/>
  <c r="CI233"/>
  <c r="CJ233" s="1"/>
  <c r="CP182" i="78"/>
  <c r="CQ182" s="1"/>
  <c r="CP186"/>
  <c r="CQ186" s="1"/>
  <c r="CP179"/>
  <c r="CP187"/>
  <c r="CQ187" s="1"/>
  <c r="CP184"/>
  <c r="CQ184" s="1"/>
  <c r="CP180"/>
  <c r="CQ180" s="1"/>
  <c r="CP185"/>
  <c r="CQ185" s="1"/>
  <c r="CP188"/>
  <c r="CQ188" s="1"/>
  <c r="CP181"/>
  <c r="CQ181" s="1"/>
  <c r="CP183"/>
  <c r="CQ183" s="1"/>
  <c r="CN220" i="83"/>
  <c r="CN221" s="1"/>
  <c r="CN219"/>
  <c r="CS230"/>
  <c r="CS232"/>
  <c r="DB218"/>
  <c r="F249"/>
  <c r="CS231"/>
  <c r="CS229"/>
  <c r="CS233"/>
  <c r="CS226"/>
  <c r="CS234"/>
  <c r="CS225"/>
  <c r="CS227"/>
  <c r="CS228"/>
  <c r="CS220" i="90"/>
  <c r="CS221" s="1"/>
  <c r="CS219"/>
  <c r="BA271" i="77"/>
  <c r="AY272" s="1"/>
  <c r="G289" s="1"/>
  <c r="AZ259"/>
  <c r="AY271" s="1"/>
  <c r="F289" s="1"/>
  <c r="BK311" i="75"/>
  <c r="BK314" s="1"/>
  <c r="BK312"/>
  <c r="BK315" s="1"/>
  <c r="BA317" i="86"/>
  <c r="AY318" s="1"/>
  <c r="G335" s="1"/>
  <c r="AZ305"/>
  <c r="AY317" s="1"/>
  <c r="F335" s="1"/>
  <c r="BK267" i="78"/>
  <c r="BK269" s="1"/>
  <c r="BK268"/>
  <c r="BF275" i="82"/>
  <c r="BG275" s="1"/>
  <c r="BF280"/>
  <c r="BG280" s="1"/>
  <c r="BF271"/>
  <c r="BF276"/>
  <c r="BG276" s="1"/>
  <c r="BF272"/>
  <c r="BG272" s="1"/>
  <c r="BF278"/>
  <c r="BG278" s="1"/>
  <c r="BF279"/>
  <c r="BG279" s="1"/>
  <c r="BF274"/>
  <c r="BG274" s="1"/>
  <c r="BF273"/>
  <c r="BG273" s="1"/>
  <c r="BF277"/>
  <c r="BG277" s="1"/>
  <c r="BK312" i="77"/>
  <c r="BK315" s="1"/>
  <c r="BK311"/>
  <c r="BK314" s="1"/>
  <c r="BF277" i="78"/>
  <c r="BG277" s="1"/>
  <c r="BF280"/>
  <c r="BG280" s="1"/>
  <c r="BF271"/>
  <c r="BF274"/>
  <c r="BG274" s="1"/>
  <c r="BF273"/>
  <c r="BG273" s="1"/>
  <c r="BF272"/>
  <c r="BG272" s="1"/>
  <c r="BF276"/>
  <c r="BG276" s="1"/>
  <c r="BF275"/>
  <c r="BG275" s="1"/>
  <c r="BF278"/>
  <c r="BG278" s="1"/>
  <c r="BF279"/>
  <c r="BG279" s="1"/>
  <c r="BF323" i="74"/>
  <c r="BG323" s="1"/>
  <c r="BF319"/>
  <c r="BG319" s="1"/>
  <c r="BF317"/>
  <c r="BF325"/>
  <c r="BG325" s="1"/>
  <c r="BF321"/>
  <c r="BG321" s="1"/>
  <c r="BF326"/>
  <c r="BG326" s="1"/>
  <c r="BF322"/>
  <c r="BG322" s="1"/>
  <c r="BF320"/>
  <c r="BG320" s="1"/>
  <c r="BF324"/>
  <c r="BG324" s="1"/>
  <c r="BF318"/>
  <c r="BG318" s="1"/>
  <c r="AZ305" i="79"/>
  <c r="AY317" s="1"/>
  <c r="F335" s="1"/>
  <c r="BA323"/>
  <c r="AY318" s="1"/>
  <c r="G335" s="1"/>
  <c r="BA271" i="82"/>
  <c r="AY272" s="1"/>
  <c r="G289" s="1"/>
  <c r="AZ259"/>
  <c r="AY271" s="1"/>
  <c r="F289" s="1"/>
  <c r="BA317" i="78"/>
  <c r="AY318" s="1"/>
  <c r="G335" s="1"/>
  <c r="AZ305"/>
  <c r="AY317" s="1"/>
  <c r="F335" s="1"/>
  <c r="BK267" i="80"/>
  <c r="BK269" s="1"/>
  <c r="BK268"/>
  <c r="BK267" i="74"/>
  <c r="BK269" s="1"/>
  <c r="BK268"/>
  <c r="BF326" i="78"/>
  <c r="BG326" s="1"/>
  <c r="BF321"/>
  <c r="BG321" s="1"/>
  <c r="BF322"/>
  <c r="BG322" s="1"/>
  <c r="BF319"/>
  <c r="BG319" s="1"/>
  <c r="BF325"/>
  <c r="BG325" s="1"/>
  <c r="BF318"/>
  <c r="BG318" s="1"/>
  <c r="BF317"/>
  <c r="BF320"/>
  <c r="BG320" s="1"/>
  <c r="BF324"/>
  <c r="BG324" s="1"/>
  <c r="BF323"/>
  <c r="BG323" s="1"/>
  <c r="BA271" i="86"/>
  <c r="AY272" s="1"/>
  <c r="G289" s="1"/>
  <c r="AZ259"/>
  <c r="AY271" s="1"/>
  <c r="F289" s="1"/>
  <c r="BF276" i="80"/>
  <c r="BG276" s="1"/>
  <c r="BF272"/>
  <c r="BG272" s="1"/>
  <c r="BF277"/>
  <c r="BG277" s="1"/>
  <c r="BF273"/>
  <c r="BG273" s="1"/>
  <c r="BF275"/>
  <c r="BG275" s="1"/>
  <c r="BF274"/>
  <c r="BG274" s="1"/>
  <c r="BF279"/>
  <c r="BG279" s="1"/>
  <c r="BF271"/>
  <c r="BF278"/>
  <c r="BG278" s="1"/>
  <c r="BF280"/>
  <c r="BG280" s="1"/>
  <c r="BF325" i="77"/>
  <c r="BG325" s="1"/>
  <c r="BF317"/>
  <c r="BF319"/>
  <c r="BG319" s="1"/>
  <c r="BF318"/>
  <c r="BG318" s="1"/>
  <c r="BF324"/>
  <c r="BG324" s="1"/>
  <c r="BF321"/>
  <c r="BG321" s="1"/>
  <c r="BF326"/>
  <c r="BG326" s="1"/>
  <c r="BF323"/>
  <c r="BG323" s="1"/>
  <c r="BF320"/>
  <c r="BG320" s="1"/>
  <c r="BF322"/>
  <c r="BG322" s="1"/>
  <c r="AZ305" i="82"/>
  <c r="AY317" s="1"/>
  <c r="F335" s="1"/>
  <c r="BA317"/>
  <c r="AY318" s="1"/>
  <c r="G335" s="1"/>
  <c r="BA271" i="78"/>
  <c r="AY272" s="1"/>
  <c r="G289" s="1"/>
  <c r="AZ259"/>
  <c r="AY271" s="1"/>
  <c r="F289" s="1"/>
  <c r="BF278" i="79"/>
  <c r="BG278" s="1"/>
  <c r="BF277"/>
  <c r="BF279"/>
  <c r="BG279" s="1"/>
  <c r="BF280"/>
  <c r="BG280" s="1"/>
  <c r="BK312"/>
  <c r="BK315" s="1"/>
  <c r="BK311"/>
  <c r="BK314" s="1"/>
  <c r="BF324" i="80"/>
  <c r="BG324" s="1"/>
  <c r="BF320"/>
  <c r="BG320" s="1"/>
  <c r="BF319"/>
  <c r="BG319" s="1"/>
  <c r="BF325"/>
  <c r="BG325" s="1"/>
  <c r="BF323"/>
  <c r="BG323" s="1"/>
  <c r="BF322"/>
  <c r="BG322" s="1"/>
  <c r="BF317"/>
  <c r="BF326"/>
  <c r="BG326" s="1"/>
  <c r="BF318"/>
  <c r="BG318" s="1"/>
  <c r="BF321"/>
  <c r="BG321" s="1"/>
  <c r="BF321" i="86"/>
  <c r="BG321" s="1"/>
  <c r="BF325"/>
  <c r="BG325" s="1"/>
  <c r="BF323"/>
  <c r="BG323" s="1"/>
  <c r="BF326"/>
  <c r="BG326" s="1"/>
  <c r="BF317"/>
  <c r="BF320"/>
  <c r="BG320" s="1"/>
  <c r="BF324"/>
  <c r="BG324" s="1"/>
  <c r="BF319"/>
  <c r="BG319" s="1"/>
  <c r="BF318"/>
  <c r="BG318" s="1"/>
  <c r="BF322"/>
  <c r="BG322" s="1"/>
  <c r="BK267"/>
  <c r="BK269" s="1"/>
  <c r="BK268"/>
  <c r="BK268" i="77"/>
  <c r="BK267"/>
  <c r="BK269" s="1"/>
  <c r="AZ259" i="74"/>
  <c r="AY271" s="1"/>
  <c r="F289" s="1"/>
  <c r="BA271"/>
  <c r="AY272" s="1"/>
  <c r="G289" s="1"/>
  <c r="BK268" i="82"/>
  <c r="BK267"/>
  <c r="BK269" s="1"/>
  <c r="AZ305" i="75"/>
  <c r="AY317" s="1"/>
  <c r="F335" s="1"/>
  <c r="BA317"/>
  <c r="AY318" s="1"/>
  <c r="G335" s="1"/>
  <c r="BK312" i="86"/>
  <c r="BK315" s="1"/>
  <c r="BK311"/>
  <c r="BK314" s="1"/>
  <c r="BF278" i="77"/>
  <c r="BG278" s="1"/>
  <c r="BF275"/>
  <c r="BG275" s="1"/>
  <c r="BF277"/>
  <c r="BG277" s="1"/>
  <c r="BF274"/>
  <c r="BG274" s="1"/>
  <c r="BF272"/>
  <c r="BG272" s="1"/>
  <c r="BF279"/>
  <c r="BG279" s="1"/>
  <c r="BF276"/>
  <c r="BG276" s="1"/>
  <c r="BF271"/>
  <c r="BF280"/>
  <c r="BG280" s="1"/>
  <c r="BF273"/>
  <c r="BG273" s="1"/>
  <c r="BF279" i="74"/>
  <c r="BG279" s="1"/>
  <c r="BF271"/>
  <c r="BF274"/>
  <c r="BG274" s="1"/>
  <c r="BF280"/>
  <c r="BG280" s="1"/>
  <c r="BF272"/>
  <c r="BG272" s="1"/>
  <c r="BF275"/>
  <c r="BG275" s="1"/>
  <c r="BF278"/>
  <c r="BG278" s="1"/>
  <c r="BF277"/>
  <c r="BG277" s="1"/>
  <c r="BF276"/>
  <c r="BG276" s="1"/>
  <c r="BF273"/>
  <c r="BG273" s="1"/>
  <c r="BK268" i="79"/>
  <c r="BK267"/>
  <c r="BK269" s="1"/>
  <c r="BA271" i="75"/>
  <c r="AY272" s="1"/>
  <c r="G289" s="1"/>
  <c r="AZ259"/>
  <c r="AY271" s="1"/>
  <c r="F289" s="1"/>
  <c r="BK312" i="80"/>
  <c r="BK315" s="1"/>
  <c r="BK311"/>
  <c r="BK314" s="1"/>
  <c r="BK312" i="82"/>
  <c r="BK315" s="1"/>
  <c r="BK311"/>
  <c r="BK314" s="1"/>
  <c r="BK311" i="74"/>
  <c r="BK314" s="1"/>
  <c r="BK312"/>
  <c r="BK315" s="1"/>
  <c r="BF278" i="86"/>
  <c r="BG278" s="1"/>
  <c r="BF274"/>
  <c r="BG274" s="1"/>
  <c r="BF273"/>
  <c r="BG273" s="1"/>
  <c r="BF279"/>
  <c r="BG279" s="1"/>
  <c r="BF280"/>
  <c r="BG280" s="1"/>
  <c r="BF272"/>
  <c r="BG272" s="1"/>
  <c r="BF271"/>
  <c r="BF275"/>
  <c r="BG275" s="1"/>
  <c r="BF276"/>
  <c r="BG276" s="1"/>
  <c r="BF277"/>
  <c r="BG277" s="1"/>
  <c r="BA317" i="74"/>
  <c r="AY318" s="1"/>
  <c r="G335" s="1"/>
  <c r="AZ305"/>
  <c r="AY317" s="1"/>
  <c r="F335" s="1"/>
  <c r="BF320" i="75"/>
  <c r="BG320" s="1"/>
  <c r="BF318"/>
  <c r="BG318" s="1"/>
  <c r="BF324"/>
  <c r="BG324" s="1"/>
  <c r="BF323"/>
  <c r="BG323" s="1"/>
  <c r="BF321"/>
  <c r="BG321" s="1"/>
  <c r="BF317"/>
  <c r="BF326"/>
  <c r="BG326" s="1"/>
  <c r="BF325"/>
  <c r="BG325" s="1"/>
  <c r="BF322"/>
  <c r="BG322" s="1"/>
  <c r="BF319"/>
  <c r="BG319" s="1"/>
  <c r="BF278"/>
  <c r="BG278" s="1"/>
  <c r="BF271"/>
  <c r="BF272"/>
  <c r="BG272" s="1"/>
  <c r="BF274"/>
  <c r="BG274" s="1"/>
  <c r="BF279"/>
  <c r="BG279" s="1"/>
  <c r="BF273"/>
  <c r="BG273" s="1"/>
  <c r="BF280"/>
  <c r="BG280" s="1"/>
  <c r="BF275"/>
  <c r="BG275" s="1"/>
  <c r="BF276"/>
  <c r="BG276" s="1"/>
  <c r="BF277"/>
  <c r="BG277" s="1"/>
  <c r="BA271" i="80"/>
  <c r="AY272" s="1"/>
  <c r="G289" s="1"/>
  <c r="AZ259"/>
  <c r="AY271" s="1"/>
  <c r="F289" s="1"/>
  <c r="BF323" i="82"/>
  <c r="BG323" s="1"/>
  <c r="BF322"/>
  <c r="BG322" s="1"/>
  <c r="BF321"/>
  <c r="BG321" s="1"/>
  <c r="BF324"/>
  <c r="BG324" s="1"/>
  <c r="BF317"/>
  <c r="BF320"/>
  <c r="BG320" s="1"/>
  <c r="BF319"/>
  <c r="BG319" s="1"/>
  <c r="BF318"/>
  <c r="BG318" s="1"/>
  <c r="BF326"/>
  <c r="BG326" s="1"/>
  <c r="BF325"/>
  <c r="BG325" s="1"/>
  <c r="AZ305" i="77"/>
  <c r="AY317" s="1"/>
  <c r="F335" s="1"/>
  <c r="BA317"/>
  <c r="AY318" s="1"/>
  <c r="G335" s="1"/>
  <c r="BK268" i="75"/>
  <c r="BK267"/>
  <c r="BK269" s="1"/>
  <c r="BF324" i="79"/>
  <c r="BG324" s="1"/>
  <c r="BF323"/>
  <c r="BF326"/>
  <c r="BG326" s="1"/>
  <c r="BF325"/>
  <c r="BG325" s="1"/>
  <c r="BA277"/>
  <c r="AY272" s="1"/>
  <c r="G289" s="1"/>
  <c r="AZ259"/>
  <c r="AY271" s="1"/>
  <c r="F289" s="1"/>
  <c r="BK311" i="78"/>
  <c r="BK314" s="1"/>
  <c r="BK312"/>
  <c r="BK315" s="1"/>
  <c r="AZ305" i="80"/>
  <c r="AY317" s="1"/>
  <c r="F335" s="1"/>
  <c r="BA317"/>
  <c r="AY318" s="1"/>
  <c r="G335" s="1"/>
  <c r="CN225" i="91" l="1"/>
  <c r="CN232"/>
  <c r="CO232" s="1"/>
  <c r="CN228"/>
  <c r="CO228" s="1"/>
  <c r="CN227"/>
  <c r="CO227" s="1"/>
  <c r="CN233"/>
  <c r="CO233" s="1"/>
  <c r="CN229"/>
  <c r="CO229" s="1"/>
  <c r="CN226"/>
  <c r="CO226" s="1"/>
  <c r="CN231"/>
  <c r="CO231" s="1"/>
  <c r="CN234"/>
  <c r="CN230"/>
  <c r="CO230" s="1"/>
  <c r="A243" i="85"/>
  <c r="A289" s="1"/>
  <c r="A335" s="1"/>
  <c r="A197"/>
  <c r="A197" i="77"/>
  <c r="A243"/>
  <c r="A289" s="1"/>
  <c r="A335" s="1"/>
  <c r="A106" i="83"/>
  <c r="A151"/>
  <c r="DE179" i="82"/>
  <c r="DB180" s="1"/>
  <c r="G204" s="1"/>
  <c r="DD167"/>
  <c r="DB179" s="1"/>
  <c r="F204" s="1"/>
  <c r="A194" i="94"/>
  <c r="A240"/>
  <c r="A286" s="1"/>
  <c r="A332" s="1"/>
  <c r="CJ179" i="80"/>
  <c r="CG180" s="1"/>
  <c r="G201" s="1"/>
  <c r="CI167"/>
  <c r="CG179" s="1"/>
  <c r="F201" s="1"/>
  <c r="CU229" i="92"/>
  <c r="CV229" s="1"/>
  <c r="CU230"/>
  <c r="CV230" s="1"/>
  <c r="CU226"/>
  <c r="CV226" s="1"/>
  <c r="CU227"/>
  <c r="CV227" s="1"/>
  <c r="CU233"/>
  <c r="CV233" s="1"/>
  <c r="CU225"/>
  <c r="CU231"/>
  <c r="CV231" s="1"/>
  <c r="CU232"/>
  <c r="CV232" s="1"/>
  <c r="CU234"/>
  <c r="CU228"/>
  <c r="CV228" s="1"/>
  <c r="A202" i="74"/>
  <c r="A248"/>
  <c r="A294" s="1"/>
  <c r="A340" s="1"/>
  <c r="DD234" i="84"/>
  <c r="DE234" s="1"/>
  <c r="DD229"/>
  <c r="DE229" s="1"/>
  <c r="DD227"/>
  <c r="DE227" s="1"/>
  <c r="DD225"/>
  <c r="DD232"/>
  <c r="DE232" s="1"/>
  <c r="DD233"/>
  <c r="DE233" s="1"/>
  <c r="DD231"/>
  <c r="DE231" s="1"/>
  <c r="DD230"/>
  <c r="DE230" s="1"/>
  <c r="DD228"/>
  <c r="DE228" s="1"/>
  <c r="DD226"/>
  <c r="DE226" s="1"/>
  <c r="CS219" i="91"/>
  <c r="CS220"/>
  <c r="CS221" s="1"/>
  <c r="A107" i="85"/>
  <c r="A152"/>
  <c r="A107" i="77"/>
  <c r="A152"/>
  <c r="A242" i="83"/>
  <c r="A288" s="1"/>
  <c r="A334" s="1"/>
  <c r="A196"/>
  <c r="CN213" i="92"/>
  <c r="CL224" s="1"/>
  <c r="G249" s="1"/>
  <c r="CO225"/>
  <c r="CL225" s="1"/>
  <c r="H249" s="1"/>
  <c r="CU182" i="91"/>
  <c r="CV182" s="1"/>
  <c r="CU179"/>
  <c r="CU188"/>
  <c r="CU187"/>
  <c r="CV187" s="1"/>
  <c r="CU181"/>
  <c r="CV181" s="1"/>
  <c r="CU184"/>
  <c r="CV184" s="1"/>
  <c r="CU185"/>
  <c r="CV185" s="1"/>
  <c r="CU186"/>
  <c r="CV186" s="1"/>
  <c r="CU183"/>
  <c r="CV183" s="1"/>
  <c r="CU180"/>
  <c r="CV180" s="1"/>
  <c r="E204" i="80"/>
  <c r="CZ184"/>
  <c r="CZ180"/>
  <c r="CZ181"/>
  <c r="CZ187"/>
  <c r="CZ185"/>
  <c r="CZ182"/>
  <c r="CZ179"/>
  <c r="CZ186"/>
  <c r="CZ183"/>
  <c r="CZ188"/>
  <c r="A104" i="94"/>
  <c r="A149"/>
  <c r="A108" i="54"/>
  <c r="A153"/>
  <c r="A238" i="76"/>
  <c r="A284" s="1"/>
  <c r="A330" s="1"/>
  <c r="A192"/>
  <c r="A112" i="74"/>
  <c r="A157"/>
  <c r="CO179" i="91"/>
  <c r="CL180" s="1"/>
  <c r="G203" s="1"/>
  <c r="CN167"/>
  <c r="CL179" s="1"/>
  <c r="F203" s="1"/>
  <c r="I118" i="76"/>
  <c r="C46" s="1"/>
  <c r="B118"/>
  <c r="A192" i="86"/>
  <c r="A238"/>
  <c r="A284" s="1"/>
  <c r="A330" s="1"/>
  <c r="A113" i="56"/>
  <c r="A158"/>
  <c r="A202" i="81"/>
  <c r="A248"/>
  <c r="A294" s="1"/>
  <c r="A340" s="1"/>
  <c r="A147" i="78"/>
  <c r="A102"/>
  <c r="A108" i="80"/>
  <c r="A153"/>
  <c r="A95" i="50"/>
  <c r="A140"/>
  <c r="A152" i="84"/>
  <c r="A107"/>
  <c r="CV174" i="80"/>
  <c r="CU177" s="1"/>
  <c r="CV173"/>
  <c r="CU176" s="1"/>
  <c r="A238" i="79"/>
  <c r="A284" s="1"/>
  <c r="A330" s="1"/>
  <c r="A192"/>
  <c r="DB220" i="50"/>
  <c r="DD220" s="1"/>
  <c r="DE220" s="1"/>
  <c r="CP213"/>
  <c r="CN225" s="1"/>
  <c r="G249" s="1"/>
  <c r="CQ214"/>
  <c r="CN226" s="1"/>
  <c r="H249" s="1"/>
  <c r="A198" i="54"/>
  <c r="A244"/>
  <c r="A290" s="1"/>
  <c r="A336" s="1"/>
  <c r="A102" i="76"/>
  <c r="A147"/>
  <c r="C112" i="53"/>
  <c r="B111"/>
  <c r="I111"/>
  <c r="C39" s="1"/>
  <c r="I39" s="1"/>
  <c r="CG213" i="91"/>
  <c r="CE224" s="1"/>
  <c r="G248" s="1"/>
  <c r="CH225"/>
  <c r="CE225" s="1"/>
  <c r="H248" s="1"/>
  <c r="A147" i="86"/>
  <c r="A102"/>
  <c r="CP186" i="80"/>
  <c r="CQ186" s="1"/>
  <c r="CP179"/>
  <c r="CP180"/>
  <c r="CQ180" s="1"/>
  <c r="CP188"/>
  <c r="CQ188" s="1"/>
  <c r="CP181"/>
  <c r="CQ181" s="1"/>
  <c r="CP182"/>
  <c r="CQ182" s="1"/>
  <c r="CP183"/>
  <c r="CQ183" s="1"/>
  <c r="CP185"/>
  <c r="CQ185" s="1"/>
  <c r="CP184"/>
  <c r="CQ184" s="1"/>
  <c r="CP187"/>
  <c r="CQ187" s="1"/>
  <c r="CW231" i="50"/>
  <c r="CX231" s="1"/>
  <c r="CW232"/>
  <c r="CX232" s="1"/>
  <c r="CW230"/>
  <c r="CX230" s="1"/>
  <c r="CW217"/>
  <c r="CX217" s="1"/>
  <c r="CW220"/>
  <c r="CX220" s="1"/>
  <c r="CW223"/>
  <c r="CX223" s="1"/>
  <c r="CW233"/>
  <c r="CX233" s="1"/>
  <c r="CW225"/>
  <c r="CX225" s="1"/>
  <c r="CW216"/>
  <c r="CX216" s="1"/>
  <c r="CW219"/>
  <c r="CX219" s="1"/>
  <c r="CW227"/>
  <c r="CX227" s="1"/>
  <c r="CW221"/>
  <c r="CX221" s="1"/>
  <c r="CW224"/>
  <c r="CX224" s="1"/>
  <c r="CW218"/>
  <c r="CX218" s="1"/>
  <c r="CW222"/>
  <c r="CX222" s="1"/>
  <c r="CW214"/>
  <c r="CW226"/>
  <c r="CX226" s="1"/>
  <c r="CW229"/>
  <c r="CX229" s="1"/>
  <c r="CW228"/>
  <c r="CX228" s="1"/>
  <c r="CW215"/>
  <c r="CX215" s="1"/>
  <c r="A203" i="56"/>
  <c r="A249"/>
  <c r="A295" s="1"/>
  <c r="A341" s="1"/>
  <c r="A112" i="81"/>
  <c r="A157"/>
  <c r="CX225" i="84"/>
  <c r="CU225" s="1"/>
  <c r="H249" s="1"/>
  <c r="CW213"/>
  <c r="CU224" s="1"/>
  <c r="G249" s="1"/>
  <c r="A192" i="78"/>
  <c r="A238"/>
  <c r="A284" s="1"/>
  <c r="A330" s="1"/>
  <c r="A198" i="80"/>
  <c r="A244"/>
  <c r="A290" s="1"/>
  <c r="A336" s="1"/>
  <c r="A231" i="50"/>
  <c r="A277" s="1"/>
  <c r="A323" s="1"/>
  <c r="A185"/>
  <c r="A197" i="84"/>
  <c r="A243"/>
  <c r="A289" s="1"/>
  <c r="A335" s="1"/>
  <c r="A102" i="79"/>
  <c r="A147"/>
  <c r="DD218" i="50"/>
  <c r="DE218" s="1"/>
  <c r="C115" i="83"/>
  <c r="B114"/>
  <c r="I114"/>
  <c r="C42" s="1"/>
  <c r="CP213" i="82"/>
  <c r="CN224" s="1"/>
  <c r="G248" s="1"/>
  <c r="CQ225"/>
  <c r="CN225" s="1"/>
  <c r="H248" s="1"/>
  <c r="CV179" i="94"/>
  <c r="CS180" s="1"/>
  <c r="G204" s="1"/>
  <c r="CU167"/>
  <c r="CS179" s="1"/>
  <c r="F204" s="1"/>
  <c r="CW223" i="40"/>
  <c r="CX223" s="1"/>
  <c r="CW238"/>
  <c r="CX238" s="1"/>
  <c r="CW229"/>
  <c r="CX229" s="1"/>
  <c r="CW240"/>
  <c r="CX240" s="1"/>
  <c r="CW242"/>
  <c r="CX242" s="1"/>
  <c r="CW232"/>
  <c r="CX232" s="1"/>
  <c r="CW226"/>
  <c r="CX226" s="1"/>
  <c r="CW235"/>
  <c r="CX235" s="1"/>
  <c r="CW230"/>
  <c r="CX230" s="1"/>
  <c r="CW227"/>
  <c r="CX227" s="1"/>
  <c r="CW228"/>
  <c r="CX228" s="1"/>
  <c r="CW241"/>
  <c r="CX241" s="1"/>
  <c r="CW222"/>
  <c r="CW225"/>
  <c r="CX225" s="1"/>
  <c r="CW224"/>
  <c r="CX224" s="1"/>
  <c r="CW239"/>
  <c r="CX239" s="1"/>
  <c r="CW234"/>
  <c r="CX234" s="1"/>
  <c r="CW237"/>
  <c r="CX237" s="1"/>
  <c r="CW233"/>
  <c r="CX233" s="1"/>
  <c r="CW231"/>
  <c r="CX231" s="1"/>
  <c r="CW236"/>
  <c r="CX236" s="1"/>
  <c r="A236"/>
  <c r="A284" s="1"/>
  <c r="A332" s="1"/>
  <c r="A188"/>
  <c r="CU180" i="90"/>
  <c r="CV180" s="1"/>
  <c r="CU185"/>
  <c r="CV185" s="1"/>
  <c r="CU187"/>
  <c r="CV187" s="1"/>
  <c r="CU183"/>
  <c r="CV183" s="1"/>
  <c r="CU181"/>
  <c r="CV181" s="1"/>
  <c r="CU188"/>
  <c r="CU182"/>
  <c r="CV182" s="1"/>
  <c r="CU184"/>
  <c r="CV184" s="1"/>
  <c r="CU179"/>
  <c r="CU186"/>
  <c r="CV186" s="1"/>
  <c r="BL331" i="40"/>
  <c r="BM331" s="1"/>
  <c r="BL321"/>
  <c r="BM321" s="1"/>
  <c r="BL323"/>
  <c r="BM323" s="1"/>
  <c r="BL332"/>
  <c r="BM332" s="1"/>
  <c r="BL326"/>
  <c r="BM326" s="1"/>
  <c r="BL322"/>
  <c r="BM322" s="1"/>
  <c r="BL328"/>
  <c r="BM328" s="1"/>
  <c r="BL320"/>
  <c r="BM320" s="1"/>
  <c r="BL327"/>
  <c r="BM327" s="1"/>
  <c r="BL318"/>
  <c r="BL325"/>
  <c r="BM325" s="1"/>
  <c r="BL319"/>
  <c r="BM319" s="1"/>
  <c r="BL324"/>
  <c r="BM324" s="1"/>
  <c r="BL334"/>
  <c r="BM334" s="1"/>
  <c r="BL333"/>
  <c r="BM333" s="1"/>
  <c r="BL330"/>
  <c r="BM330" s="1"/>
  <c r="BL338"/>
  <c r="BM338" s="1"/>
  <c r="BL329"/>
  <c r="BM329" s="1"/>
  <c r="BL336"/>
  <c r="BM336" s="1"/>
  <c r="BL337"/>
  <c r="BM337" s="1"/>
  <c r="BL335"/>
  <c r="BM335" s="1"/>
  <c r="CP185" i="56"/>
  <c r="CQ185" s="1"/>
  <c r="CP187"/>
  <c r="CQ187" s="1"/>
  <c r="CP182"/>
  <c r="CQ182" s="1"/>
  <c r="CP180"/>
  <c r="CQ180" s="1"/>
  <c r="CP183"/>
  <c r="CQ183" s="1"/>
  <c r="CP186"/>
  <c r="CQ186" s="1"/>
  <c r="CP184"/>
  <c r="CQ184" s="1"/>
  <c r="CP179"/>
  <c r="CP181"/>
  <c r="CQ181" s="1"/>
  <c r="CP188"/>
  <c r="CQ188" s="1"/>
  <c r="BG307" i="50"/>
  <c r="BF305"/>
  <c r="BE318" s="1"/>
  <c r="F337" s="1"/>
  <c r="CG213" i="94"/>
  <c r="CE224" s="1"/>
  <c r="G248" s="1"/>
  <c r="CH225"/>
  <c r="CE225" s="1"/>
  <c r="H248" s="1"/>
  <c r="A204" i="53"/>
  <c r="A250"/>
  <c r="A296" s="1"/>
  <c r="A342" s="1"/>
  <c r="I248" i="78"/>
  <c r="F38" s="1"/>
  <c r="D249"/>
  <c r="B248"/>
  <c r="CP167" i="54"/>
  <c r="CN179" s="1"/>
  <c r="F202" s="1"/>
  <c r="CQ184"/>
  <c r="CN180" s="1"/>
  <c r="G202" s="1"/>
  <c r="CV179" i="64"/>
  <c r="CS180" s="1"/>
  <c r="G204" s="1"/>
  <c r="CU167"/>
  <c r="CS179" s="1"/>
  <c r="F204" s="1"/>
  <c r="C112" i="57"/>
  <c r="B111"/>
  <c r="I111"/>
  <c r="C39" s="1"/>
  <c r="CV225" i="64"/>
  <c r="CS225" s="1"/>
  <c r="H250" s="1"/>
  <c r="CU213"/>
  <c r="CS224" s="1"/>
  <c r="G250" s="1"/>
  <c r="CW225" i="82"/>
  <c r="CW233"/>
  <c r="CX233" s="1"/>
  <c r="CW226"/>
  <c r="CX226" s="1"/>
  <c r="CW232"/>
  <c r="CX232" s="1"/>
  <c r="CW230"/>
  <c r="CX230" s="1"/>
  <c r="CW228"/>
  <c r="CX228" s="1"/>
  <c r="CW229"/>
  <c r="CX229" s="1"/>
  <c r="CW234"/>
  <c r="CX234" s="1"/>
  <c r="CW227"/>
  <c r="CX227" s="1"/>
  <c r="CW231"/>
  <c r="CX231" s="1"/>
  <c r="CO225" i="90"/>
  <c r="CL225" s="1"/>
  <c r="H249" s="1"/>
  <c r="CN213"/>
  <c r="CL224" s="1"/>
  <c r="G249" s="1"/>
  <c r="BG276" i="54"/>
  <c r="BE272" s="1"/>
  <c r="G290" s="1"/>
  <c r="BF259"/>
  <c r="BE271" s="1"/>
  <c r="F290" s="1"/>
  <c r="DE179" i="75"/>
  <c r="DB180" s="1"/>
  <c r="G204" s="1"/>
  <c r="DD167"/>
  <c r="DB179" s="1"/>
  <c r="F204" s="1"/>
  <c r="CW232" i="77"/>
  <c r="CX232" s="1"/>
  <c r="CW227"/>
  <c r="CX227" s="1"/>
  <c r="CW225"/>
  <c r="CW234"/>
  <c r="CX234" s="1"/>
  <c r="CW233"/>
  <c r="CX233" s="1"/>
  <c r="CW231"/>
  <c r="CX231" s="1"/>
  <c r="CW226"/>
  <c r="CX226" s="1"/>
  <c r="CW229"/>
  <c r="CX229" s="1"/>
  <c r="CW228"/>
  <c r="CX228" s="1"/>
  <c r="CW230"/>
  <c r="CX230" s="1"/>
  <c r="CP186" i="76"/>
  <c r="CQ186" s="1"/>
  <c r="CP183"/>
  <c r="CQ183" s="1"/>
  <c r="CP185"/>
  <c r="CQ185" s="1"/>
  <c r="CP180"/>
  <c r="CQ180" s="1"/>
  <c r="CP188"/>
  <c r="CQ188" s="1"/>
  <c r="CP184"/>
  <c r="CQ184" s="1"/>
  <c r="CP182"/>
  <c r="CQ182" s="1"/>
  <c r="CP179"/>
  <c r="CP187"/>
  <c r="CQ187" s="1"/>
  <c r="CP181"/>
  <c r="CQ181" s="1"/>
  <c r="A192" i="75"/>
  <c r="A238"/>
  <c r="A284" s="1"/>
  <c r="A330" s="1"/>
  <c r="CZ182" i="77"/>
  <c r="CZ188"/>
  <c r="E204"/>
  <c r="CZ183"/>
  <c r="CZ185"/>
  <c r="CZ187"/>
  <c r="CZ184"/>
  <c r="CZ186"/>
  <c r="CZ179"/>
  <c r="CZ181"/>
  <c r="CZ180"/>
  <c r="DC173" i="54"/>
  <c r="DB176" s="1"/>
  <c r="DC174"/>
  <c r="DB177" s="1"/>
  <c r="CU220" i="57"/>
  <c r="CU221" s="1"/>
  <c r="CU219"/>
  <c r="CJ225" i="83"/>
  <c r="CG225" s="1"/>
  <c r="H247" s="1"/>
  <c r="CI213"/>
  <c r="CG224" s="1"/>
  <c r="G247" s="1"/>
  <c r="CU227" i="90"/>
  <c r="CV227" s="1"/>
  <c r="CU233"/>
  <c r="CV233" s="1"/>
  <c r="CU228"/>
  <c r="CV228" s="1"/>
  <c r="CU234"/>
  <c r="CU231"/>
  <c r="CV231" s="1"/>
  <c r="CU232"/>
  <c r="CV232" s="1"/>
  <c r="CU229"/>
  <c r="CV229" s="1"/>
  <c r="CU225"/>
  <c r="CU230"/>
  <c r="CV230" s="1"/>
  <c r="CU226"/>
  <c r="CV226" s="1"/>
  <c r="A193" i="92"/>
  <c r="A239"/>
  <c r="A285" s="1"/>
  <c r="A331" s="1"/>
  <c r="CJ230" i="57"/>
  <c r="CG225" s="1"/>
  <c r="H247" s="1"/>
  <c r="CI213"/>
  <c r="CG224" s="1"/>
  <c r="G247" s="1"/>
  <c r="BL284" i="40"/>
  <c r="BM284" s="1"/>
  <c r="BL282"/>
  <c r="BM282" s="1"/>
  <c r="BL271"/>
  <c r="BM271" s="1"/>
  <c r="BL288"/>
  <c r="BM288" s="1"/>
  <c r="BL277"/>
  <c r="BM277" s="1"/>
  <c r="BL290"/>
  <c r="BM290" s="1"/>
  <c r="BL273"/>
  <c r="BM273" s="1"/>
  <c r="BL275"/>
  <c r="BM275" s="1"/>
  <c r="BL272"/>
  <c r="BM272" s="1"/>
  <c r="BL274"/>
  <c r="BM274" s="1"/>
  <c r="BL283"/>
  <c r="BM283" s="1"/>
  <c r="BL278"/>
  <c r="BM278" s="1"/>
  <c r="BL289"/>
  <c r="BM289" s="1"/>
  <c r="BL280"/>
  <c r="BM280" s="1"/>
  <c r="BL286"/>
  <c r="BM286" s="1"/>
  <c r="BL279"/>
  <c r="BM279" s="1"/>
  <c r="BL281"/>
  <c r="BM281" s="1"/>
  <c r="BL285"/>
  <c r="BM285" s="1"/>
  <c r="BL270"/>
  <c r="BL276"/>
  <c r="BM276" s="1"/>
  <c r="BL287"/>
  <c r="BM287" s="1"/>
  <c r="CI167" i="76"/>
  <c r="CG179" s="1"/>
  <c r="CJ179"/>
  <c r="CG180" s="1"/>
  <c r="A194" i="64"/>
  <c r="A240"/>
  <c r="A286" s="1"/>
  <c r="A332" s="1"/>
  <c r="CZ227" i="75"/>
  <c r="CZ232"/>
  <c r="F250"/>
  <c r="CZ225"/>
  <c r="CZ229"/>
  <c r="CZ230"/>
  <c r="CZ226"/>
  <c r="CZ231"/>
  <c r="CZ228"/>
  <c r="CZ233"/>
  <c r="CZ234"/>
  <c r="CV174" i="56"/>
  <c r="CU177" s="1"/>
  <c r="CV173"/>
  <c r="CU176" s="1"/>
  <c r="BE268" i="50"/>
  <c r="BE270" s="1"/>
  <c r="BE269"/>
  <c r="A102" i="82"/>
  <c r="A147"/>
  <c r="A241" i="91"/>
  <c r="A287" s="1"/>
  <c r="A333" s="1"/>
  <c r="A195"/>
  <c r="BF317" i="40"/>
  <c r="BE329" s="1"/>
  <c r="F348" s="1"/>
  <c r="BG318"/>
  <c r="BE330" s="1"/>
  <c r="G348" s="1"/>
  <c r="CW183" i="78"/>
  <c r="CX183" s="1"/>
  <c r="CW180"/>
  <c r="CX180" s="1"/>
  <c r="CW187"/>
  <c r="CX187" s="1"/>
  <c r="CW186"/>
  <c r="CX186" s="1"/>
  <c r="CW182"/>
  <c r="CX182" s="1"/>
  <c r="CW185"/>
  <c r="CX185" s="1"/>
  <c r="CW188"/>
  <c r="CX188" s="1"/>
  <c r="CW184"/>
  <c r="CX184" s="1"/>
  <c r="CW181"/>
  <c r="CX181" s="1"/>
  <c r="CW179"/>
  <c r="CP221" i="40"/>
  <c r="CN232" s="1"/>
  <c r="G256" s="1"/>
  <c r="CQ222"/>
  <c r="CN233" s="1"/>
  <c r="H256" s="1"/>
  <c r="A244" i="57"/>
  <c r="A290" s="1"/>
  <c r="A336" s="1"/>
  <c r="A198"/>
  <c r="CP233" i="75"/>
  <c r="CQ233" s="1"/>
  <c r="CP228"/>
  <c r="CQ228" s="1"/>
  <c r="CP229"/>
  <c r="CQ229" s="1"/>
  <c r="CP225"/>
  <c r="CP227"/>
  <c r="CQ227" s="1"/>
  <c r="CP232"/>
  <c r="CQ232" s="1"/>
  <c r="CP234"/>
  <c r="CQ234" s="1"/>
  <c r="CP231"/>
  <c r="CQ231" s="1"/>
  <c r="CP226"/>
  <c r="CQ226" s="1"/>
  <c r="CP230"/>
  <c r="CQ230" s="1"/>
  <c r="DD213" i="74"/>
  <c r="DB224" s="1"/>
  <c r="G250" s="1"/>
  <c r="DE225"/>
  <c r="DB225" s="1"/>
  <c r="H250" s="1"/>
  <c r="F250" i="53"/>
  <c r="CZ234"/>
  <c r="CZ228"/>
  <c r="CZ230"/>
  <c r="CZ232"/>
  <c r="CZ231"/>
  <c r="CZ227"/>
  <c r="CZ229"/>
  <c r="CZ233"/>
  <c r="CZ226"/>
  <c r="CZ225"/>
  <c r="BG322" i="57"/>
  <c r="BE318" s="1"/>
  <c r="G336" s="1"/>
  <c r="BF305"/>
  <c r="BE317" s="1"/>
  <c r="F336" s="1"/>
  <c r="AT259" i="50"/>
  <c r="AS272" s="1"/>
  <c r="F289" s="1"/>
  <c r="AU260"/>
  <c r="AS273" s="1"/>
  <c r="G289" s="1"/>
  <c r="BL307"/>
  <c r="BL315"/>
  <c r="BM315" s="1"/>
  <c r="BL312"/>
  <c r="BM312" s="1"/>
  <c r="BL317"/>
  <c r="BM317" s="1"/>
  <c r="BL309"/>
  <c r="BM309" s="1"/>
  <c r="BL325"/>
  <c r="BM325" s="1"/>
  <c r="BL311"/>
  <c r="BM311" s="1"/>
  <c r="BL322"/>
  <c r="BM322" s="1"/>
  <c r="BL313"/>
  <c r="BM313" s="1"/>
  <c r="BL319"/>
  <c r="BM319" s="1"/>
  <c r="BL308"/>
  <c r="BM308" s="1"/>
  <c r="BL323"/>
  <c r="BM323" s="1"/>
  <c r="BL318"/>
  <c r="BM318" s="1"/>
  <c r="BL321"/>
  <c r="BM321" s="1"/>
  <c r="BL324"/>
  <c r="BM324" s="1"/>
  <c r="BL316"/>
  <c r="BM316" s="1"/>
  <c r="BL314"/>
  <c r="BM314" s="1"/>
  <c r="BL320"/>
  <c r="BM320" s="1"/>
  <c r="BL306"/>
  <c r="BM306" s="1"/>
  <c r="BL310"/>
  <c r="BM310" s="1"/>
  <c r="CI213" i="53"/>
  <c r="CG224" s="1"/>
  <c r="G247" s="1"/>
  <c r="CJ225"/>
  <c r="CG225" s="1"/>
  <c r="H247" s="1"/>
  <c r="CP227"/>
  <c r="CQ227" s="1"/>
  <c r="CP233"/>
  <c r="CQ233" s="1"/>
  <c r="CP230"/>
  <c r="CQ230" s="1"/>
  <c r="CP228"/>
  <c r="CQ228" s="1"/>
  <c r="CP229"/>
  <c r="CQ229" s="1"/>
  <c r="CP231"/>
  <c r="CQ231" s="1"/>
  <c r="CP225"/>
  <c r="CP226"/>
  <c r="CQ226" s="1"/>
  <c r="CP232"/>
  <c r="CQ232" s="1"/>
  <c r="CP234"/>
  <c r="CQ234" s="1"/>
  <c r="CQ225" i="77"/>
  <c r="CN225" s="1"/>
  <c r="H248" s="1"/>
  <c r="CP213"/>
  <c r="CN224" s="1"/>
  <c r="G248" s="1"/>
  <c r="CO179" i="90"/>
  <c r="CL180" s="1"/>
  <c r="G203" s="1"/>
  <c r="CN167"/>
  <c r="CL179" s="1"/>
  <c r="F203" s="1"/>
  <c r="CU188" i="92"/>
  <c r="CU182"/>
  <c r="CV182" s="1"/>
  <c r="CU185"/>
  <c r="CV185" s="1"/>
  <c r="CU187"/>
  <c r="CV187" s="1"/>
  <c r="CU183"/>
  <c r="CV183" s="1"/>
  <c r="CU179"/>
  <c r="CU186"/>
  <c r="CV186" s="1"/>
  <c r="CU180"/>
  <c r="CV180" s="1"/>
  <c r="CU184"/>
  <c r="CV184" s="1"/>
  <c r="CU181"/>
  <c r="CV181" s="1"/>
  <c r="DB219" i="82"/>
  <c r="DB220"/>
  <c r="DB221" s="1"/>
  <c r="BL278" i="53"/>
  <c r="BM278" s="1"/>
  <c r="BL279"/>
  <c r="BM279" s="1"/>
  <c r="BL275"/>
  <c r="BM275" s="1"/>
  <c r="BL274"/>
  <c r="BM274" s="1"/>
  <c r="BL276"/>
  <c r="BM276" s="1"/>
  <c r="BL280"/>
  <c r="BM280" s="1"/>
  <c r="BL271"/>
  <c r="BL277"/>
  <c r="BM277" s="1"/>
  <c r="BL273"/>
  <c r="BM273" s="1"/>
  <c r="BL272"/>
  <c r="BM272" s="1"/>
  <c r="BL325" i="54"/>
  <c r="BM325" s="1"/>
  <c r="BL322"/>
  <c r="BL323"/>
  <c r="BM323" s="1"/>
  <c r="BL326"/>
  <c r="BM326" s="1"/>
  <c r="BL324"/>
  <c r="BM324" s="1"/>
  <c r="CU220" i="83"/>
  <c r="CU221" s="1"/>
  <c r="CU219"/>
  <c r="CI213" i="75"/>
  <c r="CG224" s="1"/>
  <c r="G247" s="1"/>
  <c r="CJ225"/>
  <c r="CG225" s="1"/>
  <c r="H247" s="1"/>
  <c r="A103" i="92"/>
  <c r="A148"/>
  <c r="CJ179" i="77"/>
  <c r="CG180" s="1"/>
  <c r="G201" s="1"/>
  <c r="CI167"/>
  <c r="CG179" s="1"/>
  <c r="F201" s="1"/>
  <c r="CP230" i="57"/>
  <c r="CP233"/>
  <c r="CQ233" s="1"/>
  <c r="CP234"/>
  <c r="CQ234" s="1"/>
  <c r="CP231"/>
  <c r="CQ231" s="1"/>
  <c r="CP232"/>
  <c r="CQ232" s="1"/>
  <c r="A149" i="64"/>
  <c r="A104"/>
  <c r="BF269" i="40"/>
  <c r="BE281" s="1"/>
  <c r="F300" s="1"/>
  <c r="BG270"/>
  <c r="BE282" s="1"/>
  <c r="G300" s="1"/>
  <c r="E204" i="56"/>
  <c r="CZ181"/>
  <c r="CZ179"/>
  <c r="CZ180"/>
  <c r="CZ186"/>
  <c r="CZ183"/>
  <c r="CZ184"/>
  <c r="CZ182"/>
  <c r="CZ185"/>
  <c r="CZ187"/>
  <c r="CZ188"/>
  <c r="BI266" i="50"/>
  <c r="BI279"/>
  <c r="BI267"/>
  <c r="BI277"/>
  <c r="BI273"/>
  <c r="BI270"/>
  <c r="BI276"/>
  <c r="E292"/>
  <c r="BI263"/>
  <c r="BI278"/>
  <c r="BI269"/>
  <c r="BI274"/>
  <c r="BI265"/>
  <c r="BI268"/>
  <c r="BI264"/>
  <c r="BI261"/>
  <c r="BI275"/>
  <c r="BI272"/>
  <c r="BI262"/>
  <c r="BI271"/>
  <c r="BI260"/>
  <c r="A238" i="82"/>
  <c r="A284" s="1"/>
  <c r="A330" s="1"/>
  <c r="A192"/>
  <c r="A150" i="91"/>
  <c r="A105"/>
  <c r="A108" i="57"/>
  <c r="A153"/>
  <c r="DE185" i="79"/>
  <c r="DB180" s="1"/>
  <c r="G204" s="1"/>
  <c r="DD167"/>
  <c r="DB179" s="1"/>
  <c r="F204" s="1"/>
  <c r="DB227" i="40"/>
  <c r="DB228"/>
  <c r="DB229" s="1"/>
  <c r="CW187"/>
  <c r="CX187" s="1"/>
  <c r="CW191"/>
  <c r="CX191" s="1"/>
  <c r="CW175"/>
  <c r="CX175" s="1"/>
  <c r="CW179"/>
  <c r="CX179" s="1"/>
  <c r="CW194"/>
  <c r="CX194" s="1"/>
  <c r="CW178"/>
  <c r="CX178" s="1"/>
  <c r="CW189"/>
  <c r="CX189" s="1"/>
  <c r="CW188"/>
  <c r="CX188" s="1"/>
  <c r="CW181"/>
  <c r="CX181" s="1"/>
  <c r="CW192"/>
  <c r="CX192" s="1"/>
  <c r="CW176"/>
  <c r="CX176" s="1"/>
  <c r="CW180"/>
  <c r="CX180" s="1"/>
  <c r="CW182"/>
  <c r="CX182" s="1"/>
  <c r="CW183"/>
  <c r="CX183" s="1"/>
  <c r="CW190"/>
  <c r="CX190" s="1"/>
  <c r="CW174"/>
  <c r="CW185"/>
  <c r="CX185" s="1"/>
  <c r="CW193"/>
  <c r="CX193" s="1"/>
  <c r="CW177"/>
  <c r="CX177" s="1"/>
  <c r="CW186"/>
  <c r="CX186" s="1"/>
  <c r="CW184"/>
  <c r="CX184" s="1"/>
  <c r="BF305" i="53"/>
  <c r="BE317" s="1"/>
  <c r="F336" s="1"/>
  <c r="BG317"/>
  <c r="BE318" s="1"/>
  <c r="G336" s="1"/>
  <c r="CN167" i="92"/>
  <c r="CL179" s="1"/>
  <c r="F203" s="1"/>
  <c r="CO179"/>
  <c r="CL180" s="1"/>
  <c r="G203" s="1"/>
  <c r="AZ272" i="50"/>
  <c r="BA272" s="1"/>
  <c r="AZ265"/>
  <c r="BA265" s="1"/>
  <c r="AZ274"/>
  <c r="BA274" s="1"/>
  <c r="AZ276"/>
  <c r="BA276" s="1"/>
  <c r="AZ275"/>
  <c r="BA275" s="1"/>
  <c r="AZ264"/>
  <c r="BA264" s="1"/>
  <c r="AZ263"/>
  <c r="BA263" s="1"/>
  <c r="AZ269"/>
  <c r="BA269" s="1"/>
  <c r="AZ278"/>
  <c r="BA278" s="1"/>
  <c r="AZ270"/>
  <c r="BA270" s="1"/>
  <c r="AZ262"/>
  <c r="BA262" s="1"/>
  <c r="AZ279"/>
  <c r="BA279" s="1"/>
  <c r="AZ267"/>
  <c r="BA267" s="1"/>
  <c r="AZ277"/>
  <c r="BA277" s="1"/>
  <c r="AZ268"/>
  <c r="BA268" s="1"/>
  <c r="AZ261"/>
  <c r="BA261" s="1"/>
  <c r="AZ271"/>
  <c r="BA271" s="1"/>
  <c r="AZ266"/>
  <c r="BA266" s="1"/>
  <c r="AZ273"/>
  <c r="BA273" s="1"/>
  <c r="AZ260"/>
  <c r="CP173" i="40"/>
  <c r="CN185" s="1"/>
  <c r="F208" s="1"/>
  <c r="CQ174"/>
  <c r="CN186" s="1"/>
  <c r="G208" s="1"/>
  <c r="BL278" i="54"/>
  <c r="BM278" s="1"/>
  <c r="BL279"/>
  <c r="BM279" s="1"/>
  <c r="BL280"/>
  <c r="BM280" s="1"/>
  <c r="BL276"/>
  <c r="BL277"/>
  <c r="BM277" s="1"/>
  <c r="CS220" i="94"/>
  <c r="CS221" s="1"/>
  <c r="CS219"/>
  <c r="CV174" i="76"/>
  <c r="CU177" s="1"/>
  <c r="CV173"/>
  <c r="CU176" s="1"/>
  <c r="CZ182"/>
  <c r="CZ181"/>
  <c r="CZ187"/>
  <c r="CZ186"/>
  <c r="CZ185"/>
  <c r="CZ179"/>
  <c r="CZ188"/>
  <c r="CZ184"/>
  <c r="CZ183"/>
  <c r="CZ180"/>
  <c r="CV173" i="77"/>
  <c r="CU176" s="1"/>
  <c r="CV174"/>
  <c r="CU177" s="1"/>
  <c r="BL325" i="57"/>
  <c r="BM325" s="1"/>
  <c r="BL324"/>
  <c r="BM324" s="1"/>
  <c r="BL326"/>
  <c r="BM326" s="1"/>
  <c r="BL322"/>
  <c r="BL323"/>
  <c r="BM323" s="1"/>
  <c r="DE225" i="56"/>
  <c r="DB225" s="1"/>
  <c r="H250" s="1"/>
  <c r="DD213"/>
  <c r="DB224" s="1"/>
  <c r="G250" s="1"/>
  <c r="CZ230" i="57"/>
  <c r="F250"/>
  <c r="CZ233"/>
  <c r="CZ234"/>
  <c r="CZ232"/>
  <c r="CZ231"/>
  <c r="BF259" i="53"/>
  <c r="BE271" s="1"/>
  <c r="F290" s="1"/>
  <c r="BG271"/>
  <c r="BE272" s="1"/>
  <c r="G290" s="1"/>
  <c r="CZ231" i="83"/>
  <c r="CZ233"/>
  <c r="CZ232"/>
  <c r="CZ229"/>
  <c r="F250"/>
  <c r="CZ230"/>
  <c r="CZ227"/>
  <c r="CZ226"/>
  <c r="CZ225"/>
  <c r="CZ234"/>
  <c r="CZ228"/>
  <c r="CP231"/>
  <c r="CQ231" s="1"/>
  <c r="CP232"/>
  <c r="CQ232" s="1"/>
  <c r="CP228"/>
  <c r="CQ228" s="1"/>
  <c r="CP226"/>
  <c r="CQ226" s="1"/>
  <c r="CP234"/>
  <c r="CQ234" s="1"/>
  <c r="CP227"/>
  <c r="CQ227" s="1"/>
  <c r="CP229"/>
  <c r="CQ229" s="1"/>
  <c r="CP225"/>
  <c r="CP233"/>
  <c r="CQ233" s="1"/>
  <c r="CP230"/>
  <c r="CQ230" s="1"/>
  <c r="CP167" i="78"/>
  <c r="CN179" s="1"/>
  <c r="F202" s="1"/>
  <c r="CQ179"/>
  <c r="CN180" s="1"/>
  <c r="G202" s="1"/>
  <c r="CI167" i="56"/>
  <c r="CG179" s="1"/>
  <c r="F201" s="1"/>
  <c r="CJ179"/>
  <c r="CG180" s="1"/>
  <c r="G201" s="1"/>
  <c r="DC174" i="78"/>
  <c r="DB177" s="1"/>
  <c r="DC173"/>
  <c r="DB176" s="1"/>
  <c r="A94" i="40"/>
  <c r="A141"/>
  <c r="BF259" i="57"/>
  <c r="BE271" s="1"/>
  <c r="F290" s="1"/>
  <c r="BG276"/>
  <c r="BE272" s="1"/>
  <c r="G290" s="1"/>
  <c r="DD183" i="53"/>
  <c r="DE183" s="1"/>
  <c r="DD186"/>
  <c r="DE186" s="1"/>
  <c r="DD179"/>
  <c r="DD185"/>
  <c r="DE185" s="1"/>
  <c r="DD180"/>
  <c r="DE180" s="1"/>
  <c r="DD181"/>
  <c r="DE181" s="1"/>
  <c r="DD184"/>
  <c r="DE184" s="1"/>
  <c r="DD187"/>
  <c r="DE187" s="1"/>
  <c r="DD182"/>
  <c r="DE182" s="1"/>
  <c r="DD188"/>
  <c r="DE188" s="1"/>
  <c r="CW186" i="54"/>
  <c r="CX186" s="1"/>
  <c r="CW185"/>
  <c r="CX185" s="1"/>
  <c r="CW187"/>
  <c r="CX187" s="1"/>
  <c r="CW188"/>
  <c r="CX188" s="1"/>
  <c r="CW184"/>
  <c r="CU219" i="75"/>
  <c r="CU220"/>
  <c r="CU221" s="1"/>
  <c r="CN229" i="94"/>
  <c r="CO229" s="1"/>
  <c r="CN228"/>
  <c r="CO228" s="1"/>
  <c r="CN233"/>
  <c r="CO233" s="1"/>
  <c r="CN225"/>
  <c r="CN234"/>
  <c r="CN231"/>
  <c r="CO231" s="1"/>
  <c r="CN230"/>
  <c r="CO230" s="1"/>
  <c r="CN227"/>
  <c r="CO227" s="1"/>
  <c r="CN226"/>
  <c r="CO226" s="1"/>
  <c r="CN232"/>
  <c r="CO232" s="1"/>
  <c r="DE179" i="74"/>
  <c r="DB180" s="1"/>
  <c r="G204" s="1"/>
  <c r="DD167"/>
  <c r="DB179" s="1"/>
  <c r="F204" s="1"/>
  <c r="A114" i="53"/>
  <c r="A159"/>
  <c r="BM317" i="56"/>
  <c r="BK318" s="1"/>
  <c r="G337" s="1"/>
  <c r="BL305"/>
  <c r="BK317" s="1"/>
  <c r="F337" s="1"/>
  <c r="CU219" i="53"/>
  <c r="CU220"/>
  <c r="CU221" s="1"/>
  <c r="DB220" i="77"/>
  <c r="DB221" s="1"/>
  <c r="DB219"/>
  <c r="CP185"/>
  <c r="CQ185" s="1"/>
  <c r="CP179"/>
  <c r="CP182"/>
  <c r="CQ182" s="1"/>
  <c r="CP188"/>
  <c r="CQ188" s="1"/>
  <c r="CP186"/>
  <c r="CQ186" s="1"/>
  <c r="CP180"/>
  <c r="CQ180" s="1"/>
  <c r="CP187"/>
  <c r="CQ187" s="1"/>
  <c r="CP184"/>
  <c r="CQ184" s="1"/>
  <c r="CP183"/>
  <c r="CQ183" s="1"/>
  <c r="CP181"/>
  <c r="CQ181" s="1"/>
  <c r="BF305" i="54"/>
  <c r="BE317" s="1"/>
  <c r="F336" s="1"/>
  <c r="BG322"/>
  <c r="BE318" s="1"/>
  <c r="G336" s="1"/>
  <c r="CW167" i="53"/>
  <c r="CU179" s="1"/>
  <c r="F203" s="1"/>
  <c r="CX179"/>
  <c r="CU180" s="1"/>
  <c r="G203" s="1"/>
  <c r="BM271" i="56"/>
  <c r="BK272" s="1"/>
  <c r="G291" s="1"/>
  <c r="BL259"/>
  <c r="BK271" s="1"/>
  <c r="F291" s="1"/>
  <c r="BL320" i="53"/>
  <c r="BM320" s="1"/>
  <c r="BL325"/>
  <c r="BM325" s="1"/>
  <c r="BL318"/>
  <c r="BM318" s="1"/>
  <c r="BL324"/>
  <c r="BM324" s="1"/>
  <c r="BL317"/>
  <c r="BL319"/>
  <c r="BM319" s="1"/>
  <c r="BL322"/>
  <c r="BM322" s="1"/>
  <c r="BL321"/>
  <c r="BM321" s="1"/>
  <c r="BL323"/>
  <c r="BM323" s="1"/>
  <c r="BL326"/>
  <c r="BM326" s="1"/>
  <c r="A147" i="75"/>
  <c r="A102"/>
  <c r="DC180" i="40"/>
  <c r="DB183" s="1"/>
  <c r="DC179"/>
  <c r="DB182" s="1"/>
  <c r="BL277" i="57"/>
  <c r="BM277" s="1"/>
  <c r="BL278"/>
  <c r="BM278" s="1"/>
  <c r="BL280"/>
  <c r="BM280" s="1"/>
  <c r="BL279"/>
  <c r="BM279" s="1"/>
  <c r="BL276"/>
  <c r="BE319" i="50"/>
  <c r="G337" s="1"/>
  <c r="BL318" i="78"/>
  <c r="BM318" s="1"/>
  <c r="BL326"/>
  <c r="BM326" s="1"/>
  <c r="BL317"/>
  <c r="BL319"/>
  <c r="BM319" s="1"/>
  <c r="BL323"/>
  <c r="BM323" s="1"/>
  <c r="BL322"/>
  <c r="BM322" s="1"/>
  <c r="BL325"/>
  <c r="BM325" s="1"/>
  <c r="BL320"/>
  <c r="BM320" s="1"/>
  <c r="BL321"/>
  <c r="BM321" s="1"/>
  <c r="BL324"/>
  <c r="BM324" s="1"/>
  <c r="BL318" i="74"/>
  <c r="BM318" s="1"/>
  <c r="BL319"/>
  <c r="BM319" s="1"/>
  <c r="BL317"/>
  <c r="BL320"/>
  <c r="BM320" s="1"/>
  <c r="BL324"/>
  <c r="BM324" s="1"/>
  <c r="BL321"/>
  <c r="BM321" s="1"/>
  <c r="BL325"/>
  <c r="BM325" s="1"/>
  <c r="BL323"/>
  <c r="BM323" s="1"/>
  <c r="BL322"/>
  <c r="BM322" s="1"/>
  <c r="BL326"/>
  <c r="BM326" s="1"/>
  <c r="BL280" i="79"/>
  <c r="BM280" s="1"/>
  <c r="BL277"/>
  <c r="BL278"/>
  <c r="BM278" s="1"/>
  <c r="BL279"/>
  <c r="BM279" s="1"/>
  <c r="BG317" i="78"/>
  <c r="BE318" s="1"/>
  <c r="G336" s="1"/>
  <c r="BF305"/>
  <c r="BE317" s="1"/>
  <c r="F336" s="1"/>
  <c r="BG317" i="74"/>
  <c r="BE318" s="1"/>
  <c r="G336" s="1"/>
  <c r="BF305"/>
  <c r="BE317" s="1"/>
  <c r="F336" s="1"/>
  <c r="BF305" i="79"/>
  <c r="BE317" s="1"/>
  <c r="F336" s="1"/>
  <c r="BG323"/>
  <c r="BE318" s="1"/>
  <c r="G336" s="1"/>
  <c r="BF305" i="75"/>
  <c r="BE317" s="1"/>
  <c r="F336" s="1"/>
  <c r="BG317"/>
  <c r="BE318" s="1"/>
  <c r="G336" s="1"/>
  <c r="BG271"/>
  <c r="BE272" s="1"/>
  <c r="G290" s="1"/>
  <c r="BF259"/>
  <c r="BE271" s="1"/>
  <c r="F290" s="1"/>
  <c r="BL317" i="80"/>
  <c r="BL321"/>
  <c r="BM321" s="1"/>
  <c r="BL324"/>
  <c r="BM324" s="1"/>
  <c r="BL319"/>
  <c r="BM319" s="1"/>
  <c r="BL322"/>
  <c r="BM322" s="1"/>
  <c r="BL325"/>
  <c r="BM325" s="1"/>
  <c r="BL318"/>
  <c r="BM318" s="1"/>
  <c r="BL326"/>
  <c r="BM326" s="1"/>
  <c r="BL320"/>
  <c r="BM320" s="1"/>
  <c r="BL323"/>
  <c r="BM323" s="1"/>
  <c r="BL278" i="86"/>
  <c r="BM278" s="1"/>
  <c r="BL271"/>
  <c r="BL280"/>
  <c r="BM280" s="1"/>
  <c r="BL274"/>
  <c r="BM274" s="1"/>
  <c r="BL275"/>
  <c r="BM275" s="1"/>
  <c r="BL277"/>
  <c r="BM277" s="1"/>
  <c r="BL276"/>
  <c r="BM276" s="1"/>
  <c r="BL279"/>
  <c r="BM279" s="1"/>
  <c r="BL273"/>
  <c r="BM273" s="1"/>
  <c r="BL272"/>
  <c r="BM272" s="1"/>
  <c r="BG317" i="77"/>
  <c r="BE318" s="1"/>
  <c r="G336" s="1"/>
  <c r="BF305"/>
  <c r="BE317" s="1"/>
  <c r="F336" s="1"/>
  <c r="BG271" i="80"/>
  <c r="BE272" s="1"/>
  <c r="G290" s="1"/>
  <c r="BF259"/>
  <c r="BE271" s="1"/>
  <c r="F290" s="1"/>
  <c r="BL275" i="74"/>
  <c r="BM275" s="1"/>
  <c r="BL276"/>
  <c r="BM276" s="1"/>
  <c r="BL277"/>
  <c r="BM277" s="1"/>
  <c r="BL273"/>
  <c r="BM273" s="1"/>
  <c r="BL280"/>
  <c r="BM280" s="1"/>
  <c r="BL279"/>
  <c r="BM279" s="1"/>
  <c r="BL278"/>
  <c r="BM278" s="1"/>
  <c r="BL271"/>
  <c r="BL272"/>
  <c r="BM272" s="1"/>
  <c r="BL274"/>
  <c r="BM274" s="1"/>
  <c r="BL275" i="75"/>
  <c r="BM275" s="1"/>
  <c r="BL279"/>
  <c r="BM279" s="1"/>
  <c r="BL278"/>
  <c r="BM278" s="1"/>
  <c r="BL273"/>
  <c r="BM273" s="1"/>
  <c r="BL276"/>
  <c r="BM276" s="1"/>
  <c r="BL280"/>
  <c r="BM280" s="1"/>
  <c r="BL277"/>
  <c r="BM277" s="1"/>
  <c r="BL274"/>
  <c r="BM274" s="1"/>
  <c r="BL271"/>
  <c r="BL272"/>
  <c r="BM272" s="1"/>
  <c r="BF305" i="82"/>
  <c r="BE317" s="1"/>
  <c r="F336" s="1"/>
  <c r="BG317"/>
  <c r="BE318" s="1"/>
  <c r="G336" s="1"/>
  <c r="BF259" i="86"/>
  <c r="BE271" s="1"/>
  <c r="F290" s="1"/>
  <c r="BG271"/>
  <c r="BE272" s="1"/>
  <c r="G290" s="1"/>
  <c r="BL276" i="82"/>
  <c r="BM276" s="1"/>
  <c r="BL273"/>
  <c r="BM273" s="1"/>
  <c r="BL279"/>
  <c r="BM279" s="1"/>
  <c r="BL275"/>
  <c r="BM275" s="1"/>
  <c r="BL280"/>
  <c r="BM280" s="1"/>
  <c r="BL277"/>
  <c r="BM277" s="1"/>
  <c r="BL278"/>
  <c r="BM278" s="1"/>
  <c r="BL271"/>
  <c r="BL272"/>
  <c r="BM272" s="1"/>
  <c r="BL274"/>
  <c r="BM274" s="1"/>
  <c r="BL279" i="77"/>
  <c r="BM279" s="1"/>
  <c r="BL275"/>
  <c r="BM275" s="1"/>
  <c r="BL273"/>
  <c r="BM273" s="1"/>
  <c r="BL274"/>
  <c r="BM274" s="1"/>
  <c r="BL278"/>
  <c r="BM278" s="1"/>
  <c r="BL280"/>
  <c r="BM280" s="1"/>
  <c r="BL276"/>
  <c r="BM276" s="1"/>
  <c r="BL277"/>
  <c r="BM277" s="1"/>
  <c r="BL271"/>
  <c r="BL272"/>
  <c r="BM272" s="1"/>
  <c r="BF305" i="86"/>
  <c r="BE317" s="1"/>
  <c r="F336" s="1"/>
  <c r="BG317"/>
  <c r="BE318" s="1"/>
  <c r="G336" s="1"/>
  <c r="BF305" i="80"/>
  <c r="BE317" s="1"/>
  <c r="F336" s="1"/>
  <c r="BG317"/>
  <c r="BE318" s="1"/>
  <c r="G336" s="1"/>
  <c r="BG271" i="78"/>
  <c r="BE272" s="1"/>
  <c r="G290" s="1"/>
  <c r="BF259"/>
  <c r="BE271" s="1"/>
  <c r="F290" s="1"/>
  <c r="BF259" i="82"/>
  <c r="BE271" s="1"/>
  <c r="F290" s="1"/>
  <c r="BG271"/>
  <c r="BE272" s="1"/>
  <c r="G290" s="1"/>
  <c r="BL323" i="75"/>
  <c r="BM323" s="1"/>
  <c r="BL317"/>
  <c r="BL322"/>
  <c r="BM322" s="1"/>
  <c r="BL318"/>
  <c r="BM318" s="1"/>
  <c r="BL320"/>
  <c r="BM320" s="1"/>
  <c r="BL326"/>
  <c r="BM326" s="1"/>
  <c r="BL324"/>
  <c r="BM324" s="1"/>
  <c r="BL321"/>
  <c r="BM321" s="1"/>
  <c r="BL319"/>
  <c r="BM319" s="1"/>
  <c r="BL325"/>
  <c r="BM325" s="1"/>
  <c r="BL320" i="82"/>
  <c r="BM320" s="1"/>
  <c r="BL318"/>
  <c r="BM318" s="1"/>
  <c r="BL322"/>
  <c r="BM322" s="1"/>
  <c r="BL323"/>
  <c r="BM323" s="1"/>
  <c r="BL325"/>
  <c r="BM325" s="1"/>
  <c r="BL321"/>
  <c r="BM321" s="1"/>
  <c r="BL326"/>
  <c r="BM326" s="1"/>
  <c r="BL324"/>
  <c r="BM324" s="1"/>
  <c r="BL317"/>
  <c r="BL319"/>
  <c r="BM319" s="1"/>
  <c r="BF259" i="74"/>
  <c r="BE271" s="1"/>
  <c r="F290" s="1"/>
  <c r="BG271"/>
  <c r="BE272" s="1"/>
  <c r="G290" s="1"/>
  <c r="BF259" i="77"/>
  <c r="BE271" s="1"/>
  <c r="F290" s="1"/>
  <c r="BG271"/>
  <c r="BE272" s="1"/>
  <c r="G290" s="1"/>
  <c r="BL323" i="86"/>
  <c r="BM323" s="1"/>
  <c r="BL319"/>
  <c r="BM319" s="1"/>
  <c r="BL324"/>
  <c r="BM324" s="1"/>
  <c r="BL326"/>
  <c r="BM326" s="1"/>
  <c r="BL318"/>
  <c r="BM318" s="1"/>
  <c r="BL325"/>
  <c r="BM325" s="1"/>
  <c r="BL321"/>
  <c r="BM321" s="1"/>
  <c r="BL317"/>
  <c r="BL322"/>
  <c r="BM322" s="1"/>
  <c r="BL320"/>
  <c r="BM320" s="1"/>
  <c r="BL326" i="79"/>
  <c r="BM326" s="1"/>
  <c r="BL323"/>
  <c r="BL324"/>
  <c r="BM324" s="1"/>
  <c r="BL325"/>
  <c r="BM325" s="1"/>
  <c r="BF259"/>
  <c r="BE271" s="1"/>
  <c r="F290" s="1"/>
  <c r="BG277"/>
  <c r="BE272" s="1"/>
  <c r="G290" s="1"/>
  <c r="BL272" i="80"/>
  <c r="BM272" s="1"/>
  <c r="BL277"/>
  <c r="BM277" s="1"/>
  <c r="BL278"/>
  <c r="BM278" s="1"/>
  <c r="BL273"/>
  <c r="BM273" s="1"/>
  <c r="BL276"/>
  <c r="BM276" s="1"/>
  <c r="BL274"/>
  <c r="BM274" s="1"/>
  <c r="BL279"/>
  <c r="BM279" s="1"/>
  <c r="BL275"/>
  <c r="BM275" s="1"/>
  <c r="BL271"/>
  <c r="BL280"/>
  <c r="BM280" s="1"/>
  <c r="BL326" i="77"/>
  <c r="BM326" s="1"/>
  <c r="BL325"/>
  <c r="BM325" s="1"/>
  <c r="BL321"/>
  <c r="BM321" s="1"/>
  <c r="BL318"/>
  <c r="BM318" s="1"/>
  <c r="BL320"/>
  <c r="BM320" s="1"/>
  <c r="BL323"/>
  <c r="BM323" s="1"/>
  <c r="BL317"/>
  <c r="BL319"/>
  <c r="BM319" s="1"/>
  <c r="BL322"/>
  <c r="BM322" s="1"/>
  <c r="BL324"/>
  <c r="BM324" s="1"/>
  <c r="BL280" i="78"/>
  <c r="BM280" s="1"/>
  <c r="BL271"/>
  <c r="BL279"/>
  <c r="BM279" s="1"/>
  <c r="BL277"/>
  <c r="BM277" s="1"/>
  <c r="BL276"/>
  <c r="BM276" s="1"/>
  <c r="BL275"/>
  <c r="BM275" s="1"/>
  <c r="BL274"/>
  <c r="BM274" s="1"/>
  <c r="BL278"/>
  <c r="BM278" s="1"/>
  <c r="BL272"/>
  <c r="BM272" s="1"/>
  <c r="BL273"/>
  <c r="BM273" s="1"/>
  <c r="A148" i="86" l="1"/>
  <c r="A103"/>
  <c r="A148" i="76"/>
  <c r="A103"/>
  <c r="CW181" i="80"/>
  <c r="CX181" s="1"/>
  <c r="CW186"/>
  <c r="CX186" s="1"/>
  <c r="CW184"/>
  <c r="CX184" s="1"/>
  <c r="CW187"/>
  <c r="CX187" s="1"/>
  <c r="CW179"/>
  <c r="CW180"/>
  <c r="CX180" s="1"/>
  <c r="CW182"/>
  <c r="CX182" s="1"/>
  <c r="CW183"/>
  <c r="CX183" s="1"/>
  <c r="CW185"/>
  <c r="CX185" s="1"/>
  <c r="CW188"/>
  <c r="CX188" s="1"/>
  <c r="A186" i="50"/>
  <c r="A232"/>
  <c r="A278" s="1"/>
  <c r="A324" s="1"/>
  <c r="A103" i="78"/>
  <c r="A148"/>
  <c r="A250" i="56"/>
  <c r="A296" s="1"/>
  <c r="A342" s="1"/>
  <c r="A204"/>
  <c r="A249" i="74"/>
  <c r="A295" s="1"/>
  <c r="A341" s="1"/>
  <c r="A203"/>
  <c r="A245" i="54"/>
  <c r="A291" s="1"/>
  <c r="A337" s="1"/>
  <c r="A199"/>
  <c r="A153" i="85"/>
  <c r="A108"/>
  <c r="A197" i="83"/>
  <c r="A243"/>
  <c r="A289" s="1"/>
  <c r="A335" s="1"/>
  <c r="DD230" i="50"/>
  <c r="DE230" s="1"/>
  <c r="DD225"/>
  <c r="DE225" s="1"/>
  <c r="DD217"/>
  <c r="DE217" s="1"/>
  <c r="DD223"/>
  <c r="DE223" s="1"/>
  <c r="A148" i="79"/>
  <c r="A103"/>
  <c r="A158" i="81"/>
  <c r="A113"/>
  <c r="A239" i="76"/>
  <c r="A285" s="1"/>
  <c r="A331" s="1"/>
  <c r="A193"/>
  <c r="A244" i="84"/>
  <c r="A290" s="1"/>
  <c r="A336" s="1"/>
  <c r="A198"/>
  <c r="A154" i="80"/>
  <c r="A109"/>
  <c r="A150" i="94"/>
  <c r="A105"/>
  <c r="DC173" i="80"/>
  <c r="DB176" s="1"/>
  <c r="DC174"/>
  <c r="DB177" s="1"/>
  <c r="CV179" i="91"/>
  <c r="CS180" s="1"/>
  <c r="G204" s="1"/>
  <c r="CU167"/>
  <c r="CS179" s="1"/>
  <c r="F204" s="1"/>
  <c r="A198" i="85"/>
  <c r="A244"/>
  <c r="A290" s="1"/>
  <c r="A336" s="1"/>
  <c r="CU213" i="92"/>
  <c r="CS224" s="1"/>
  <c r="G250" s="1"/>
  <c r="CV225"/>
  <c r="CS225" s="1"/>
  <c r="H250" s="1"/>
  <c r="CN213" i="91"/>
  <c r="CL224" s="1"/>
  <c r="G249" s="1"/>
  <c r="CO225"/>
  <c r="CL225" s="1"/>
  <c r="H249" s="1"/>
  <c r="DD227" i="50"/>
  <c r="DE227" s="1"/>
  <c r="DD233"/>
  <c r="DE233" s="1"/>
  <c r="DD214"/>
  <c r="DD229"/>
  <c r="DE229" s="1"/>
  <c r="A193" i="79"/>
  <c r="A239"/>
  <c r="A285" s="1"/>
  <c r="A331" s="1"/>
  <c r="A249" i="81"/>
  <c r="A295" s="1"/>
  <c r="A341" s="1"/>
  <c r="A203"/>
  <c r="CW213" i="50"/>
  <c r="CU225" s="1"/>
  <c r="G250" s="1"/>
  <c r="CX214"/>
  <c r="CU226" s="1"/>
  <c r="H250" s="1"/>
  <c r="CP167" i="80"/>
  <c r="CN179" s="1"/>
  <c r="F202" s="1"/>
  <c r="CQ179"/>
  <c r="CN180" s="1"/>
  <c r="G202" s="1"/>
  <c r="C113" i="53"/>
  <c r="B112"/>
  <c r="I112"/>
  <c r="C40" s="1"/>
  <c r="I40" s="1"/>
  <c r="A153" i="84"/>
  <c r="A108"/>
  <c r="A199" i="80"/>
  <c r="A245"/>
  <c r="A291" s="1"/>
  <c r="A337" s="1"/>
  <c r="A195" i="94"/>
  <c r="A241"/>
  <c r="A287" s="1"/>
  <c r="A333" s="1"/>
  <c r="A108" i="77"/>
  <c r="A153"/>
  <c r="DD215" i="50"/>
  <c r="DE215" s="1"/>
  <c r="DD222"/>
  <c r="DE222" s="1"/>
  <c r="A193" i="86"/>
  <c r="A239"/>
  <c r="A285" s="1"/>
  <c r="A331" s="1"/>
  <c r="DD231" i="50"/>
  <c r="DE231" s="1"/>
  <c r="DD221"/>
  <c r="DE221" s="1"/>
  <c r="DD219"/>
  <c r="DE219" s="1"/>
  <c r="DD216"/>
  <c r="DE216" s="1"/>
  <c r="DD224"/>
  <c r="DE224" s="1"/>
  <c r="DD228"/>
  <c r="DE228" s="1"/>
  <c r="A141"/>
  <c r="A96"/>
  <c r="A239" i="78"/>
  <c r="A285" s="1"/>
  <c r="A331" s="1"/>
  <c r="A193"/>
  <c r="A114" i="56"/>
  <c r="A159"/>
  <c r="A113" i="74"/>
  <c r="A158"/>
  <c r="A154" i="54"/>
  <c r="A109"/>
  <c r="A198" i="77"/>
  <c r="A244"/>
  <c r="A290" s="1"/>
  <c r="A336" s="1"/>
  <c r="CU226" i="91"/>
  <c r="CV226" s="1"/>
  <c r="CU225"/>
  <c r="CU233"/>
  <c r="CV233" s="1"/>
  <c r="CU232"/>
  <c r="CV232" s="1"/>
  <c r="CU229"/>
  <c r="CV229" s="1"/>
  <c r="CU234"/>
  <c r="CU231"/>
  <c r="CV231" s="1"/>
  <c r="CU227"/>
  <c r="CV227" s="1"/>
  <c r="CU228"/>
  <c r="CV228" s="1"/>
  <c r="CU230"/>
  <c r="CV230" s="1"/>
  <c r="DD213" i="84"/>
  <c r="DB224" s="1"/>
  <c r="G250" s="1"/>
  <c r="DE225"/>
  <c r="DB225" s="1"/>
  <c r="H250" s="1"/>
  <c r="A107" i="83"/>
  <c r="A152"/>
  <c r="DD232" i="50"/>
  <c r="DE232" s="1"/>
  <c r="DD226"/>
  <c r="DE226" s="1"/>
  <c r="DD179" i="40"/>
  <c r="DE179" s="1"/>
  <c r="DD180"/>
  <c r="DE180" s="1"/>
  <c r="DD174"/>
  <c r="DD188"/>
  <c r="DE188" s="1"/>
  <c r="DD190"/>
  <c r="DE190" s="1"/>
  <c r="DD177"/>
  <c r="DE177" s="1"/>
  <c r="DD181"/>
  <c r="DE181" s="1"/>
  <c r="DD193"/>
  <c r="DE193" s="1"/>
  <c r="DD183"/>
  <c r="DE183" s="1"/>
  <c r="DD182"/>
  <c r="DE182" s="1"/>
  <c r="DD175"/>
  <c r="DE175" s="1"/>
  <c r="DD185"/>
  <c r="DE185" s="1"/>
  <c r="DD191"/>
  <c r="DE191" s="1"/>
  <c r="DD178"/>
  <c r="DE178" s="1"/>
  <c r="DD186"/>
  <c r="DE186" s="1"/>
  <c r="DD194"/>
  <c r="DE194" s="1"/>
  <c r="DD184"/>
  <c r="DE184" s="1"/>
  <c r="DD189"/>
  <c r="DE189" s="1"/>
  <c r="DD176"/>
  <c r="DE176" s="1"/>
  <c r="DD187"/>
  <c r="DE187" s="1"/>
  <c r="DD192"/>
  <c r="DE192" s="1"/>
  <c r="CP167" i="77"/>
  <c r="CN179" s="1"/>
  <c r="F202" s="1"/>
  <c r="CQ179"/>
  <c r="CN180" s="1"/>
  <c r="G202" s="1"/>
  <c r="CW232" i="53"/>
  <c r="CX232" s="1"/>
  <c r="CW229"/>
  <c r="CX229" s="1"/>
  <c r="CW225"/>
  <c r="CW228"/>
  <c r="CX228" s="1"/>
  <c r="CW233"/>
  <c r="CX233" s="1"/>
  <c r="CW226"/>
  <c r="CX226" s="1"/>
  <c r="CW231"/>
  <c r="CX231" s="1"/>
  <c r="CW227"/>
  <c r="CX227" s="1"/>
  <c r="CW230"/>
  <c r="CX230" s="1"/>
  <c r="CW234"/>
  <c r="CX234" s="1"/>
  <c r="CO225" i="94"/>
  <c r="CL225" s="1"/>
  <c r="H249" s="1"/>
  <c r="CN213"/>
  <c r="CL224" s="1"/>
  <c r="G249" s="1"/>
  <c r="CW225" i="75"/>
  <c r="CW226"/>
  <c r="CX226" s="1"/>
  <c r="CW230"/>
  <c r="CX230" s="1"/>
  <c r="CW229"/>
  <c r="CX229" s="1"/>
  <c r="CW232"/>
  <c r="CX232" s="1"/>
  <c r="CW234"/>
  <c r="CX234" s="1"/>
  <c r="CW228"/>
  <c r="CX228" s="1"/>
  <c r="CW233"/>
  <c r="CX233" s="1"/>
  <c r="CW227"/>
  <c r="CX227" s="1"/>
  <c r="CW231"/>
  <c r="CX231" s="1"/>
  <c r="A142" i="40"/>
  <c r="A95"/>
  <c r="DC173" i="76"/>
  <c r="DB176" s="1"/>
  <c r="DC174"/>
  <c r="DB177" s="1"/>
  <c r="CW173" i="40"/>
  <c r="CU185" s="1"/>
  <c r="F209" s="1"/>
  <c r="CX174"/>
  <c r="CU186" s="1"/>
  <c r="G209" s="1"/>
  <c r="DD242"/>
  <c r="DE242" s="1"/>
  <c r="DD229"/>
  <c r="DE229" s="1"/>
  <c r="DD234"/>
  <c r="DE234" s="1"/>
  <c r="DD224"/>
  <c r="DE224" s="1"/>
  <c r="DD223"/>
  <c r="DE223" s="1"/>
  <c r="DD241"/>
  <c r="DE241" s="1"/>
  <c r="DD237"/>
  <c r="DE237" s="1"/>
  <c r="DD222"/>
  <c r="DD233"/>
  <c r="DE233" s="1"/>
  <c r="DD227"/>
  <c r="DE227" s="1"/>
  <c r="DD238"/>
  <c r="DE238" s="1"/>
  <c r="DD230"/>
  <c r="DE230" s="1"/>
  <c r="DD228"/>
  <c r="DE228" s="1"/>
  <c r="DD240"/>
  <c r="DE240" s="1"/>
  <c r="DD235"/>
  <c r="DE235" s="1"/>
  <c r="DD239"/>
  <c r="DE239" s="1"/>
  <c r="DD232"/>
  <c r="DE232" s="1"/>
  <c r="DD225"/>
  <c r="DE225" s="1"/>
  <c r="DD231"/>
  <c r="DE231" s="1"/>
  <c r="DD236"/>
  <c r="DE236" s="1"/>
  <c r="DD226"/>
  <c r="DE226" s="1"/>
  <c r="A245" i="57"/>
  <c r="A291" s="1"/>
  <c r="A337" s="1"/>
  <c r="A199"/>
  <c r="A106" i="91"/>
  <c r="A151"/>
  <c r="CP213" i="57"/>
  <c r="CN224" s="1"/>
  <c r="G248" s="1"/>
  <c r="CQ230"/>
  <c r="CN225" s="1"/>
  <c r="H248" s="1"/>
  <c r="BM322" i="54"/>
  <c r="BK318" s="1"/>
  <c r="G337" s="1"/>
  <c r="BL305"/>
  <c r="BK317" s="1"/>
  <c r="F337" s="1"/>
  <c r="DD234" i="82"/>
  <c r="DE234" s="1"/>
  <c r="DD229"/>
  <c r="DE229" s="1"/>
  <c r="DD230"/>
  <c r="DE230" s="1"/>
  <c r="DD233"/>
  <c r="DE233" s="1"/>
  <c r="DD228"/>
  <c r="DE228" s="1"/>
  <c r="DD227"/>
  <c r="DE227" s="1"/>
  <c r="DD225"/>
  <c r="DD226"/>
  <c r="DE226" s="1"/>
  <c r="DD232"/>
  <c r="DE232" s="1"/>
  <c r="DD231"/>
  <c r="DE231" s="1"/>
  <c r="DB219" i="53"/>
  <c r="DB220"/>
  <c r="DB221" s="1"/>
  <c r="A103" i="82"/>
  <c r="A148"/>
  <c r="DD188" i="54"/>
  <c r="DE188" s="1"/>
  <c r="DD185"/>
  <c r="DE185" s="1"/>
  <c r="DD187"/>
  <c r="DE187" s="1"/>
  <c r="DD186"/>
  <c r="DE186" s="1"/>
  <c r="DD184"/>
  <c r="CP167" i="76"/>
  <c r="CN179" s="1"/>
  <c r="CQ179"/>
  <c r="CN180" s="1"/>
  <c r="C113" i="57"/>
  <c r="I112"/>
  <c r="C40" s="1"/>
  <c r="B112"/>
  <c r="CU167" i="90"/>
  <c r="CS179" s="1"/>
  <c r="F204" s="1"/>
  <c r="CV179"/>
  <c r="CS180" s="1"/>
  <c r="G204" s="1"/>
  <c r="C116" i="83"/>
  <c r="B115"/>
  <c r="I115"/>
  <c r="C43" s="1"/>
  <c r="BL259" i="57"/>
  <c r="BK271" s="1"/>
  <c r="F291" s="1"/>
  <c r="BM276"/>
  <c r="BK272" s="1"/>
  <c r="G291" s="1"/>
  <c r="A239" i="75"/>
  <c r="A285" s="1"/>
  <c r="A331" s="1"/>
  <c r="A193"/>
  <c r="BL305" i="53"/>
  <c r="BK317" s="1"/>
  <c r="F337" s="1"/>
  <c r="BM317"/>
  <c r="BK318" s="1"/>
  <c r="G337" s="1"/>
  <c r="DD233" i="77"/>
  <c r="DE233" s="1"/>
  <c r="DD227"/>
  <c r="DE227" s="1"/>
  <c r="DD226"/>
  <c r="DE226" s="1"/>
  <c r="DD234"/>
  <c r="DE234" s="1"/>
  <c r="DD228"/>
  <c r="DE228" s="1"/>
  <c r="DD229"/>
  <c r="DE229" s="1"/>
  <c r="DD230"/>
  <c r="DE230" s="1"/>
  <c r="DD225"/>
  <c r="DD231"/>
  <c r="DE231" s="1"/>
  <c r="DD232"/>
  <c r="DE232" s="1"/>
  <c r="A160" i="53"/>
  <c r="A115"/>
  <c r="A237" i="40"/>
  <c r="A285" s="1"/>
  <c r="A333" s="1"/>
  <c r="A189"/>
  <c r="CW180" i="77"/>
  <c r="CX180" s="1"/>
  <c r="CW179"/>
  <c r="CW183"/>
  <c r="CX183" s="1"/>
  <c r="CW181"/>
  <c r="CX181" s="1"/>
  <c r="CW185"/>
  <c r="CX185" s="1"/>
  <c r="CW184"/>
  <c r="CX184" s="1"/>
  <c r="CW182"/>
  <c r="CX182" s="1"/>
  <c r="CW186"/>
  <c r="CX186" s="1"/>
  <c r="CW188"/>
  <c r="CX188" s="1"/>
  <c r="CW187"/>
  <c r="CX187" s="1"/>
  <c r="CU234" i="94"/>
  <c r="CU231"/>
  <c r="CV231" s="1"/>
  <c r="CU225"/>
  <c r="CU226"/>
  <c r="CV226" s="1"/>
  <c r="CU233"/>
  <c r="CV233" s="1"/>
  <c r="CU227"/>
  <c r="CV227" s="1"/>
  <c r="CU230"/>
  <c r="CV230" s="1"/>
  <c r="CU232"/>
  <c r="CV232" s="1"/>
  <c r="CU229"/>
  <c r="CV229" s="1"/>
  <c r="CU228"/>
  <c r="CV228" s="1"/>
  <c r="AZ259" i="50"/>
  <c r="AY272" s="1"/>
  <c r="F290" s="1"/>
  <c r="BA260"/>
  <c r="AY273" s="1"/>
  <c r="G290" s="1"/>
  <c r="A241" i="64"/>
  <c r="A287" s="1"/>
  <c r="A333" s="1"/>
  <c r="A195"/>
  <c r="A239" i="82"/>
  <c r="A285" s="1"/>
  <c r="A331" s="1"/>
  <c r="A193"/>
  <c r="CW187" i="56"/>
  <c r="CX187" s="1"/>
  <c r="CW181"/>
  <c r="CX181" s="1"/>
  <c r="CW188"/>
  <c r="CX188" s="1"/>
  <c r="CW183"/>
  <c r="CX183" s="1"/>
  <c r="CW185"/>
  <c r="CX185" s="1"/>
  <c r="CW179"/>
  <c r="CW182"/>
  <c r="CX182" s="1"/>
  <c r="CW180"/>
  <c r="CX180" s="1"/>
  <c r="CW186"/>
  <c r="CX186" s="1"/>
  <c r="CW184"/>
  <c r="CX184" s="1"/>
  <c r="DC173" i="77"/>
  <c r="DB176" s="1"/>
  <c r="DC174"/>
  <c r="DB177" s="1"/>
  <c r="CX225"/>
  <c r="CU225" s="1"/>
  <c r="H249" s="1"/>
  <c r="CW213"/>
  <c r="CU224" s="1"/>
  <c r="G249" s="1"/>
  <c r="CW213" i="82"/>
  <c r="CU224" s="1"/>
  <c r="G249" s="1"/>
  <c r="CX225"/>
  <c r="CU225" s="1"/>
  <c r="H249" s="1"/>
  <c r="A103" i="75"/>
  <c r="A148"/>
  <c r="A251" i="53"/>
  <c r="A297" s="1"/>
  <c r="A343" s="1"/>
  <c r="A205"/>
  <c r="CW167" i="54"/>
  <c r="CU179" s="1"/>
  <c r="F203" s="1"/>
  <c r="CX184"/>
  <c r="CU180" s="1"/>
  <c r="G203" s="1"/>
  <c r="DD167" i="53"/>
  <c r="DB179" s="1"/>
  <c r="F204" s="1"/>
  <c r="DE179"/>
  <c r="DB180" s="1"/>
  <c r="G204" s="1"/>
  <c r="DB220" i="57"/>
  <c r="DB221" s="1"/>
  <c r="DB219"/>
  <c r="BL305"/>
  <c r="BK317" s="1"/>
  <c r="F337" s="1"/>
  <c r="BM322"/>
  <c r="BK318" s="1"/>
  <c r="G337" s="1"/>
  <c r="CW183" i="76"/>
  <c r="CX183" s="1"/>
  <c r="CW188"/>
  <c r="CX188" s="1"/>
  <c r="CW181"/>
  <c r="CX181" s="1"/>
  <c r="CW185"/>
  <c r="CX185" s="1"/>
  <c r="CW186"/>
  <c r="CX186" s="1"/>
  <c r="CW182"/>
  <c r="CX182" s="1"/>
  <c r="CW180"/>
  <c r="CX180" s="1"/>
  <c r="CW184"/>
  <c r="CX184" s="1"/>
  <c r="CW179"/>
  <c r="CW187"/>
  <c r="CX187" s="1"/>
  <c r="A150" i="64"/>
  <c r="A105"/>
  <c r="A149" i="92"/>
  <c r="A104"/>
  <c r="CW227" i="83"/>
  <c r="CX227" s="1"/>
  <c r="CW229"/>
  <c r="CX229" s="1"/>
  <c r="CW225"/>
  <c r="CW234"/>
  <c r="CX234" s="1"/>
  <c r="CW226"/>
  <c r="CX226" s="1"/>
  <c r="CW233"/>
  <c r="CX233" s="1"/>
  <c r="CW232"/>
  <c r="CX232" s="1"/>
  <c r="CW228"/>
  <c r="CX228" s="1"/>
  <c r="CW230"/>
  <c r="CX230" s="1"/>
  <c r="CW231"/>
  <c r="CX231" s="1"/>
  <c r="CV179" i="92"/>
  <c r="CS180" s="1"/>
  <c r="G204" s="1"/>
  <c r="CU167"/>
  <c r="CS179" s="1"/>
  <c r="F204" s="1"/>
  <c r="DB220" i="75"/>
  <c r="DB221" s="1"/>
  <c r="DB219"/>
  <c r="BL269" i="40"/>
  <c r="BK281" s="1"/>
  <c r="F301" s="1"/>
  <c r="BM270"/>
  <c r="BK282" s="1"/>
  <c r="G301" s="1"/>
  <c r="CW231" i="57"/>
  <c r="CX231" s="1"/>
  <c r="CW232"/>
  <c r="CX232" s="1"/>
  <c r="CW230"/>
  <c r="CW233"/>
  <c r="CX233" s="1"/>
  <c r="CW234"/>
  <c r="CX234" s="1"/>
  <c r="D250" i="78"/>
  <c r="B249"/>
  <c r="I249"/>
  <c r="F39" s="1"/>
  <c r="CQ179" i="56"/>
  <c r="CN180" s="1"/>
  <c r="G202" s="1"/>
  <c r="CP167"/>
  <c r="CN179" s="1"/>
  <c r="F202" s="1"/>
  <c r="DD184" i="78"/>
  <c r="DE184" s="1"/>
  <c r="DD186"/>
  <c r="DE186" s="1"/>
  <c r="DD181"/>
  <c r="DE181" s="1"/>
  <c r="DD183"/>
  <c r="DE183" s="1"/>
  <c r="DD179"/>
  <c r="DD180"/>
  <c r="DE180" s="1"/>
  <c r="DD182"/>
  <c r="DE182" s="1"/>
  <c r="DD187"/>
  <c r="DE187" s="1"/>
  <c r="DD185"/>
  <c r="DE185" s="1"/>
  <c r="DD188"/>
  <c r="DE188" s="1"/>
  <c r="CP213" i="83"/>
  <c r="CN224" s="1"/>
  <c r="G248" s="1"/>
  <c r="CQ225"/>
  <c r="CN225" s="1"/>
  <c r="H248" s="1"/>
  <c r="DB220"/>
  <c r="DB221" s="1"/>
  <c r="DB219"/>
  <c r="BL259" i="54"/>
  <c r="BK271" s="1"/>
  <c r="F291" s="1"/>
  <c r="BM276"/>
  <c r="BK272" s="1"/>
  <c r="G291" s="1"/>
  <c r="A109" i="57"/>
  <c r="A154"/>
  <c r="A196" i="91"/>
  <c r="A242"/>
  <c r="A288" s="1"/>
  <c r="A334" s="1"/>
  <c r="BK268" i="50"/>
  <c r="BK270" s="1"/>
  <c r="BK269"/>
  <c r="DC174" i="56"/>
  <c r="DB177" s="1"/>
  <c r="DC173"/>
  <c r="DB176" s="1"/>
  <c r="A240" i="92"/>
  <c r="A286" s="1"/>
  <c r="A332" s="1"/>
  <c r="A194"/>
  <c r="BL259" i="53"/>
  <c r="BK271" s="1"/>
  <c r="F291" s="1"/>
  <c r="BM271"/>
  <c r="BK272" s="1"/>
  <c r="G291" s="1"/>
  <c r="CQ225"/>
  <c r="CN225" s="1"/>
  <c r="H248" s="1"/>
  <c r="CP213"/>
  <c r="CN224" s="1"/>
  <c r="G248" s="1"/>
  <c r="BM307" i="50"/>
  <c r="BK319" s="1"/>
  <c r="G338" s="1"/>
  <c r="BL305"/>
  <c r="BK318" s="1"/>
  <c r="F338" s="1"/>
  <c r="CP213" i="75"/>
  <c r="CN224" s="1"/>
  <c r="G248" s="1"/>
  <c r="CQ225"/>
  <c r="CN225" s="1"/>
  <c r="H248" s="1"/>
  <c r="CW167" i="78"/>
  <c r="CU179" s="1"/>
  <c r="F203" s="1"/>
  <c r="CX179"/>
  <c r="CU180" s="1"/>
  <c r="G203" s="1"/>
  <c r="BF277" i="50"/>
  <c r="BG277" s="1"/>
  <c r="BF270"/>
  <c r="BG270" s="1"/>
  <c r="BF261"/>
  <c r="BG261" s="1"/>
  <c r="BF271"/>
  <c r="BG271" s="1"/>
  <c r="BF260"/>
  <c r="BF268"/>
  <c r="BG268" s="1"/>
  <c r="BF267"/>
  <c r="BG267" s="1"/>
  <c r="BF265"/>
  <c r="BG265" s="1"/>
  <c r="BF278"/>
  <c r="BG278" s="1"/>
  <c r="BF273"/>
  <c r="BG273" s="1"/>
  <c r="BF279"/>
  <c r="BG279" s="1"/>
  <c r="BF269"/>
  <c r="BG269" s="1"/>
  <c r="BF263"/>
  <c r="BG263" s="1"/>
  <c r="BF276"/>
  <c r="BG276" s="1"/>
  <c r="BF266"/>
  <c r="BG266" s="1"/>
  <c r="BF274"/>
  <c r="BG274" s="1"/>
  <c r="BF262"/>
  <c r="BG262" s="1"/>
  <c r="BF264"/>
  <c r="BG264" s="1"/>
  <c r="BF272"/>
  <c r="BG272" s="1"/>
  <c r="BF275"/>
  <c r="BG275" s="1"/>
  <c r="CV225" i="90"/>
  <c r="CS225" s="1"/>
  <c r="H250" s="1"/>
  <c r="CU213"/>
  <c r="CS224" s="1"/>
  <c r="G250" s="1"/>
  <c r="BL317" i="40"/>
  <c r="BK329" s="1"/>
  <c r="F349" s="1"/>
  <c r="BM318"/>
  <c r="BK330" s="1"/>
  <c r="G349" s="1"/>
  <c r="CW221"/>
  <c r="CU232" s="1"/>
  <c r="G257" s="1"/>
  <c r="CX222"/>
  <c r="CU233" s="1"/>
  <c r="H257" s="1"/>
  <c r="BL305" i="82"/>
  <c r="BK317" s="1"/>
  <c r="F337" s="1"/>
  <c r="BM317"/>
  <c r="BK318" s="1"/>
  <c r="G337" s="1"/>
  <c r="BL259" i="77"/>
  <c r="BK271" s="1"/>
  <c r="F291" s="1"/>
  <c r="BM271"/>
  <c r="BK272" s="1"/>
  <c r="G291" s="1"/>
  <c r="BL259" i="75"/>
  <c r="BK271" s="1"/>
  <c r="F291" s="1"/>
  <c r="BM271"/>
  <c r="BK272" s="1"/>
  <c r="G291" s="1"/>
  <c r="BL305" i="74"/>
  <c r="BK317" s="1"/>
  <c r="F337" s="1"/>
  <c r="BM317"/>
  <c r="BK318" s="1"/>
  <c r="G337" s="1"/>
  <c r="BM271" i="78"/>
  <c r="BK272" s="1"/>
  <c r="G291" s="1"/>
  <c r="BL259"/>
  <c r="BK271" s="1"/>
  <c r="F291" s="1"/>
  <c r="BM271" i="82"/>
  <c r="BK272" s="1"/>
  <c r="G291" s="1"/>
  <c r="BL259"/>
  <c r="BK271" s="1"/>
  <c r="F291" s="1"/>
  <c r="BM271" i="74"/>
  <c r="BK272" s="1"/>
  <c r="G291" s="1"/>
  <c r="BL259"/>
  <c r="BK271" s="1"/>
  <c r="F291" s="1"/>
  <c r="BL259" i="86"/>
  <c r="BK271" s="1"/>
  <c r="F291" s="1"/>
  <c r="BM271"/>
  <c r="BK272" s="1"/>
  <c r="G291" s="1"/>
  <c r="BL259" i="79"/>
  <c r="BK271" s="1"/>
  <c r="F291" s="1"/>
  <c r="BM277"/>
  <c r="BK272" s="1"/>
  <c r="G291" s="1"/>
  <c r="BL305"/>
  <c r="BK317" s="1"/>
  <c r="F337" s="1"/>
  <c r="BM323"/>
  <c r="BK318" s="1"/>
  <c r="G337" s="1"/>
  <c r="BL305" i="86"/>
  <c r="BK317" s="1"/>
  <c r="F337" s="1"/>
  <c r="BM317"/>
  <c r="BK318" s="1"/>
  <c r="G337" s="1"/>
  <c r="BL305" i="77"/>
  <c r="BK317" s="1"/>
  <c r="F337" s="1"/>
  <c r="BM317"/>
  <c r="BK318" s="1"/>
  <c r="G337" s="1"/>
  <c r="BL259" i="80"/>
  <c r="BK271" s="1"/>
  <c r="F291" s="1"/>
  <c r="BM271"/>
  <c r="BK272" s="1"/>
  <c r="G291" s="1"/>
  <c r="BL305"/>
  <c r="BK317" s="1"/>
  <c r="F337" s="1"/>
  <c r="BM317"/>
  <c r="BK318" s="1"/>
  <c r="G337" s="1"/>
  <c r="BL305" i="78"/>
  <c r="BK317" s="1"/>
  <c r="F337" s="1"/>
  <c r="BM317"/>
  <c r="BK318" s="1"/>
  <c r="G337" s="1"/>
  <c r="BM317" i="75"/>
  <c r="BK318" s="1"/>
  <c r="G337" s="1"/>
  <c r="BL305"/>
  <c r="BK317" s="1"/>
  <c r="F337" s="1"/>
  <c r="A198" i="83" l="1"/>
  <c r="A244"/>
  <c r="A290" s="1"/>
  <c r="A336" s="1"/>
  <c r="CV225" i="91"/>
  <c r="CS225" s="1"/>
  <c r="H250" s="1"/>
  <c r="CU213"/>
  <c r="CS224" s="1"/>
  <c r="G250" s="1"/>
  <c r="A155" i="54"/>
  <c r="A110"/>
  <c r="A251" i="56"/>
  <c r="A297" s="1"/>
  <c r="A343" s="1"/>
  <c r="A205"/>
  <c r="A97" i="50"/>
  <c r="A142"/>
  <c r="A199" i="77"/>
  <c r="A245"/>
  <c r="A291" s="1"/>
  <c r="A337" s="1"/>
  <c r="DE214" i="50"/>
  <c r="DB226" s="1"/>
  <c r="H251" s="1"/>
  <c r="DD213"/>
  <c r="DB225" s="1"/>
  <c r="G251" s="1"/>
  <c r="DD183" i="80"/>
  <c r="DE183" s="1"/>
  <c r="DD180"/>
  <c r="DE180" s="1"/>
  <c r="DD179"/>
  <c r="DD186"/>
  <c r="DE186" s="1"/>
  <c r="DD182"/>
  <c r="DE182" s="1"/>
  <c r="DD181"/>
  <c r="DE181" s="1"/>
  <c r="DD184"/>
  <c r="DE184" s="1"/>
  <c r="DD188"/>
  <c r="DE188" s="1"/>
  <c r="DD187"/>
  <c r="DE187" s="1"/>
  <c r="DD185"/>
  <c r="DE185" s="1"/>
  <c r="A200"/>
  <c r="A246"/>
  <c r="A292" s="1"/>
  <c r="A338" s="1"/>
  <c r="A194" i="79"/>
  <c r="A240"/>
  <c r="A286" s="1"/>
  <c r="A332" s="1"/>
  <c r="A199" i="85"/>
  <c r="A245"/>
  <c r="A291" s="1"/>
  <c r="A337" s="1"/>
  <c r="A149" i="78"/>
  <c r="A104"/>
  <c r="CX179" i="80"/>
  <c r="CU180" s="1"/>
  <c r="G203" s="1"/>
  <c r="CW167"/>
  <c r="CU179" s="1"/>
  <c r="F203" s="1"/>
  <c r="A194" i="86"/>
  <c r="A240"/>
  <c r="A286" s="1"/>
  <c r="A332" s="1"/>
  <c r="A114" i="74"/>
  <c r="A159"/>
  <c r="A199" i="84"/>
  <c r="A245"/>
  <c r="A291" s="1"/>
  <c r="A337" s="1"/>
  <c r="A110" i="80"/>
  <c r="A155"/>
  <c r="A104" i="79"/>
  <c r="A149"/>
  <c r="A109" i="85"/>
  <c r="A154"/>
  <c r="A194" i="78"/>
  <c r="A240"/>
  <c r="A286" s="1"/>
  <c r="A332" s="1"/>
  <c r="A104" i="86"/>
  <c r="A149"/>
  <c r="A250" i="74"/>
  <c r="A296" s="1"/>
  <c r="A342" s="1"/>
  <c r="A204"/>
  <c r="A109" i="84"/>
  <c r="A154"/>
  <c r="C114" i="53"/>
  <c r="B113"/>
  <c r="I113"/>
  <c r="C41" s="1"/>
  <c r="I41" s="1"/>
  <c r="A196" i="94"/>
  <c r="A242"/>
  <c r="A288" s="1"/>
  <c r="A334" s="1"/>
  <c r="A204" i="81"/>
  <c r="A250"/>
  <c r="A296" s="1"/>
  <c r="A342" s="1"/>
  <c r="A240" i="76"/>
  <c r="A286" s="1"/>
  <c r="A332" s="1"/>
  <c r="A194"/>
  <c r="A108" i="83"/>
  <c r="A153"/>
  <c r="A200" i="54"/>
  <c r="A246"/>
  <c r="A292" s="1"/>
  <c r="A338" s="1"/>
  <c r="A160" i="56"/>
  <c r="A115"/>
  <c r="A187" i="50"/>
  <c r="A233"/>
  <c r="A279" s="1"/>
  <c r="A325" s="1"/>
  <c r="A154" i="77"/>
  <c r="A109"/>
  <c r="A151" i="94"/>
  <c r="A106"/>
  <c r="A114" i="81"/>
  <c r="A159"/>
  <c r="A149" i="76"/>
  <c r="A104"/>
  <c r="BF259" i="50"/>
  <c r="BE272" s="1"/>
  <c r="F291" s="1"/>
  <c r="BG260"/>
  <c r="BE273" s="1"/>
  <c r="G291" s="1"/>
  <c r="A110" i="57"/>
  <c r="A155"/>
  <c r="DD230" i="83"/>
  <c r="DE230" s="1"/>
  <c r="DD229"/>
  <c r="DE229" s="1"/>
  <c r="DD233"/>
  <c r="DE233" s="1"/>
  <c r="DD234"/>
  <c r="DE234" s="1"/>
  <c r="DD226"/>
  <c r="DE226" s="1"/>
  <c r="DD225"/>
  <c r="DD231"/>
  <c r="DE231" s="1"/>
  <c r="DD228"/>
  <c r="DE228" s="1"/>
  <c r="DD232"/>
  <c r="DE232" s="1"/>
  <c r="DD227"/>
  <c r="DE227" s="1"/>
  <c r="DD167" i="78"/>
  <c r="DB179" s="1"/>
  <c r="F204" s="1"/>
  <c r="DE179"/>
  <c r="DB180" s="1"/>
  <c r="G204" s="1"/>
  <c r="CW213" i="57"/>
  <c r="CU224" s="1"/>
  <c r="G249" s="1"/>
  <c r="CX230"/>
  <c r="CU225" s="1"/>
  <c r="H249" s="1"/>
  <c r="CX179" i="76"/>
  <c r="CU180" s="1"/>
  <c r="CW167"/>
  <c r="CU179" s="1"/>
  <c r="DD233" i="57"/>
  <c r="DE233" s="1"/>
  <c r="DD234"/>
  <c r="DE234" s="1"/>
  <c r="DD231"/>
  <c r="DE231" s="1"/>
  <c r="DD232"/>
  <c r="DE232" s="1"/>
  <c r="DD230"/>
  <c r="A161" i="53"/>
  <c r="A116"/>
  <c r="DE225" i="77"/>
  <c r="DB225" s="1"/>
  <c r="H250" s="1"/>
  <c r="DD213"/>
  <c r="DB224" s="1"/>
  <c r="G250" s="1"/>
  <c r="C117" i="83"/>
  <c r="I116"/>
  <c r="C44" s="1"/>
  <c r="B116"/>
  <c r="DE184" i="54"/>
  <c r="DB180" s="1"/>
  <c r="G204" s="1"/>
  <c r="DD167"/>
  <c r="DB179" s="1"/>
  <c r="F204" s="1"/>
  <c r="BL277" i="50"/>
  <c r="BM277" s="1"/>
  <c r="BL279"/>
  <c r="BM279" s="1"/>
  <c r="BL262"/>
  <c r="BM262" s="1"/>
  <c r="BL260"/>
  <c r="BL274"/>
  <c r="BM274" s="1"/>
  <c r="BL273"/>
  <c r="BM273" s="1"/>
  <c r="BL272"/>
  <c r="BM272" s="1"/>
  <c r="BL263"/>
  <c r="BM263" s="1"/>
  <c r="BL270"/>
  <c r="BM270" s="1"/>
  <c r="BL276"/>
  <c r="BM276" s="1"/>
  <c r="BL266"/>
  <c r="BM266" s="1"/>
  <c r="BL268"/>
  <c r="BM268" s="1"/>
  <c r="BL267"/>
  <c r="BM267" s="1"/>
  <c r="BL271"/>
  <c r="BM271" s="1"/>
  <c r="BL265"/>
  <c r="BM265" s="1"/>
  <c r="BL264"/>
  <c r="BM264" s="1"/>
  <c r="BL261"/>
  <c r="BM261" s="1"/>
  <c r="BL269"/>
  <c r="BM269" s="1"/>
  <c r="BL275"/>
  <c r="BM275" s="1"/>
  <c r="BL278"/>
  <c r="BM278" s="1"/>
  <c r="A200" i="57"/>
  <c r="A246"/>
  <c r="A292" s="1"/>
  <c r="A338" s="1"/>
  <c r="CU213" i="94"/>
  <c r="CS224" s="1"/>
  <c r="G250" s="1"/>
  <c r="CV225"/>
  <c r="CS225" s="1"/>
  <c r="H250" s="1"/>
  <c r="C114" i="57"/>
  <c r="I113"/>
  <c r="C41" s="1"/>
  <c r="B113"/>
  <c r="DD183" i="76"/>
  <c r="DE183" s="1"/>
  <c r="DD182"/>
  <c r="DE182" s="1"/>
  <c r="DD187"/>
  <c r="DE187" s="1"/>
  <c r="DD185"/>
  <c r="DE185" s="1"/>
  <c r="DD180"/>
  <c r="DE180" s="1"/>
  <c r="DD179"/>
  <c r="DD186"/>
  <c r="DE186" s="1"/>
  <c r="DD181"/>
  <c r="DE181" s="1"/>
  <c r="DD184"/>
  <c r="DE184" s="1"/>
  <c r="DD188"/>
  <c r="DE188" s="1"/>
  <c r="A190" i="40"/>
  <c r="A238"/>
  <c r="A286" s="1"/>
  <c r="A334" s="1"/>
  <c r="CX225" i="53"/>
  <c r="CU225" s="1"/>
  <c r="H249" s="1"/>
  <c r="CW213"/>
  <c r="CU224" s="1"/>
  <c r="G249" s="1"/>
  <c r="DD230" i="75"/>
  <c r="DE230" s="1"/>
  <c r="DD231"/>
  <c r="DE231" s="1"/>
  <c r="DD234"/>
  <c r="DE234" s="1"/>
  <c r="DD226"/>
  <c r="DE226" s="1"/>
  <c r="DD228"/>
  <c r="DE228" s="1"/>
  <c r="DD225"/>
  <c r="DD232"/>
  <c r="DE232" s="1"/>
  <c r="DD229"/>
  <c r="DE229" s="1"/>
  <c r="DD227"/>
  <c r="DE227" s="1"/>
  <c r="DD233"/>
  <c r="DE233" s="1"/>
  <c r="CW213" i="83"/>
  <c r="CU224" s="1"/>
  <c r="G249" s="1"/>
  <c r="CX225"/>
  <c r="CU225" s="1"/>
  <c r="H249" s="1"/>
  <c r="A195" i="92"/>
  <c r="A241"/>
  <c r="A287" s="1"/>
  <c r="A333" s="1"/>
  <c r="A242" i="64"/>
  <c r="A288" s="1"/>
  <c r="A334" s="1"/>
  <c r="A196"/>
  <c r="A104" i="75"/>
  <c r="A149"/>
  <c r="CX179" i="56"/>
  <c r="CU180" s="1"/>
  <c r="G203" s="1"/>
  <c r="CW167"/>
  <c r="CU179" s="1"/>
  <c r="F203" s="1"/>
  <c r="CW167" i="77"/>
  <c r="CU179" s="1"/>
  <c r="F203" s="1"/>
  <c r="CX179"/>
  <c r="CU180" s="1"/>
  <c r="G203" s="1"/>
  <c r="A104" i="82"/>
  <c r="A149"/>
  <c r="DD213"/>
  <c r="DB224" s="1"/>
  <c r="G250" s="1"/>
  <c r="DE225"/>
  <c r="DB225" s="1"/>
  <c r="H250" s="1"/>
  <c r="A107" i="91"/>
  <c r="A152"/>
  <c r="DD221" i="40"/>
  <c r="DB232" s="1"/>
  <c r="G258" s="1"/>
  <c r="DE222"/>
  <c r="DB233" s="1"/>
  <c r="H258" s="1"/>
  <c r="A96"/>
  <c r="A143"/>
  <c r="DD173"/>
  <c r="DB185" s="1"/>
  <c r="F210" s="1"/>
  <c r="DE174"/>
  <c r="DB186" s="1"/>
  <c r="G210" s="1"/>
  <c r="DD183" i="56"/>
  <c r="DE183" s="1"/>
  <c r="DD185"/>
  <c r="DE185" s="1"/>
  <c r="DD179"/>
  <c r="DD186"/>
  <c r="DE186" s="1"/>
  <c r="DD180"/>
  <c r="DE180" s="1"/>
  <c r="DD182"/>
  <c r="DE182" s="1"/>
  <c r="DD184"/>
  <c r="DE184" s="1"/>
  <c r="DD187"/>
  <c r="DE187" s="1"/>
  <c r="DD181"/>
  <c r="DE181" s="1"/>
  <c r="DD188"/>
  <c r="DE188" s="1"/>
  <c r="B250" i="78"/>
  <c r="I250"/>
  <c r="F40" s="1"/>
  <c r="D251"/>
  <c r="A105" i="92"/>
  <c r="A150"/>
  <c r="A151" i="64"/>
  <c r="A106"/>
  <c r="A240" i="75"/>
  <c r="A286" s="1"/>
  <c r="A332" s="1"/>
  <c r="A194"/>
  <c r="DD182" i="77"/>
  <c r="DE182" s="1"/>
  <c r="DD180"/>
  <c r="DE180" s="1"/>
  <c r="DD188"/>
  <c r="DE188" s="1"/>
  <c r="DD183"/>
  <c r="DE183" s="1"/>
  <c r="DD181"/>
  <c r="DE181" s="1"/>
  <c r="DD187"/>
  <c r="DE187" s="1"/>
  <c r="DD186"/>
  <c r="DE186" s="1"/>
  <c r="DD179"/>
  <c r="DD184"/>
  <c r="DE184" s="1"/>
  <c r="DD185"/>
  <c r="DE185" s="1"/>
  <c r="A252" i="53"/>
  <c r="A298" s="1"/>
  <c r="A344" s="1"/>
  <c r="A206"/>
  <c r="A240" i="82"/>
  <c r="A286" s="1"/>
  <c r="A332" s="1"/>
  <c r="A194"/>
  <c r="DD228" i="53"/>
  <c r="DE228" s="1"/>
  <c r="DD226"/>
  <c r="DE226" s="1"/>
  <c r="DD225"/>
  <c r="DD232"/>
  <c r="DE232" s="1"/>
  <c r="DD231"/>
  <c r="DE231" s="1"/>
  <c r="DD233"/>
  <c r="DE233" s="1"/>
  <c r="DD230"/>
  <c r="DE230" s="1"/>
  <c r="DD227"/>
  <c r="DE227" s="1"/>
  <c r="DD234"/>
  <c r="DE234" s="1"/>
  <c r="DD229"/>
  <c r="DE229" s="1"/>
  <c r="A243" i="91"/>
  <c r="A289" s="1"/>
  <c r="A335" s="1"/>
  <c r="A197"/>
  <c r="CW213" i="75"/>
  <c r="CU224" s="1"/>
  <c r="G249" s="1"/>
  <c r="CX225"/>
  <c r="CU225" s="1"/>
  <c r="H249" s="1"/>
  <c r="A205" i="81" l="1"/>
  <c r="A251"/>
  <c r="A297" s="1"/>
  <c r="A343" s="1"/>
  <c r="A155" i="77"/>
  <c r="A110"/>
  <c r="A116" i="56"/>
  <c r="A161"/>
  <c r="A199" i="83"/>
  <c r="A245"/>
  <c r="A291" s="1"/>
  <c r="A337" s="1"/>
  <c r="A110" i="84"/>
  <c r="A155"/>
  <c r="A105" i="86"/>
  <c r="A150"/>
  <c r="A155" i="85"/>
  <c r="A110"/>
  <c r="A111" i="80"/>
  <c r="A156"/>
  <c r="A160" i="74"/>
  <c r="A115"/>
  <c r="DD167" i="80"/>
  <c r="DB179" s="1"/>
  <c r="F204" s="1"/>
  <c r="DE179"/>
  <c r="DB180" s="1"/>
  <c r="G204" s="1"/>
  <c r="A143" i="50"/>
  <c r="A98"/>
  <c r="A201" i="54"/>
  <c r="A247"/>
  <c r="A293" s="1"/>
  <c r="A339" s="1"/>
  <c r="A241" i="76"/>
  <c r="A287" s="1"/>
  <c r="A333" s="1"/>
  <c r="A195"/>
  <c r="A197" i="94"/>
  <c r="A243"/>
  <c r="A289" s="1"/>
  <c r="A335" s="1"/>
  <c r="A200" i="84"/>
  <c r="A246"/>
  <c r="A292" s="1"/>
  <c r="A338" s="1"/>
  <c r="A195" i="86"/>
  <c r="A241"/>
  <c r="A287" s="1"/>
  <c r="A333" s="1"/>
  <c r="A246" i="85"/>
  <c r="A292" s="1"/>
  <c r="A338" s="1"/>
  <c r="A200"/>
  <c r="A201" i="80"/>
  <c r="A247"/>
  <c r="A293" s="1"/>
  <c r="A339" s="1"/>
  <c r="A205" i="74"/>
  <c r="A251"/>
  <c r="A297" s="1"/>
  <c r="A343" s="1"/>
  <c r="A188" i="50"/>
  <c r="A234"/>
  <c r="A280" s="1"/>
  <c r="A326" s="1"/>
  <c r="A156" i="54"/>
  <c r="A111"/>
  <c r="A105" i="76"/>
  <c r="A150"/>
  <c r="A152" i="94"/>
  <c r="A107"/>
  <c r="C115" i="53"/>
  <c r="I114"/>
  <c r="C42" s="1"/>
  <c r="I42" s="1"/>
  <c r="B114"/>
  <c r="A150" i="79"/>
  <c r="A105"/>
  <c r="A195" i="78"/>
  <c r="A241"/>
  <c r="A287" s="1"/>
  <c r="A333" s="1"/>
  <c r="A115" i="81"/>
  <c r="A160"/>
  <c r="A246" i="77"/>
  <c r="A292" s="1"/>
  <c r="A338" s="1"/>
  <c r="A200"/>
  <c r="A206" i="56"/>
  <c r="A252"/>
  <c r="A298" s="1"/>
  <c r="A344" s="1"/>
  <c r="A109" i="83"/>
  <c r="A154"/>
  <c r="A195" i="79"/>
  <c r="A241"/>
  <c r="A287" s="1"/>
  <c r="A333" s="1"/>
  <c r="A105" i="78"/>
  <c r="A150"/>
  <c r="A242" i="92"/>
  <c r="A288" s="1"/>
  <c r="A334" s="1"/>
  <c r="A196"/>
  <c r="DE179" i="56"/>
  <c r="DB180" s="1"/>
  <c r="G204" s="1"/>
  <c r="DD167"/>
  <c r="DB179" s="1"/>
  <c r="F204" s="1"/>
  <c r="A243" i="64"/>
  <c r="A289" s="1"/>
  <c r="A335" s="1"/>
  <c r="A197"/>
  <c r="A152"/>
  <c r="A107"/>
  <c r="A144" i="40"/>
  <c r="A97"/>
  <c r="A108" i="91"/>
  <c r="A153"/>
  <c r="A105" i="82"/>
  <c r="A150"/>
  <c r="A150" i="75"/>
  <c r="A105"/>
  <c r="DD213" i="53"/>
  <c r="DB224" s="1"/>
  <c r="G250" s="1"/>
  <c r="DE225"/>
  <c r="DB225" s="1"/>
  <c r="H250" s="1"/>
  <c r="A106" i="92"/>
  <c r="A151"/>
  <c r="A239" i="40"/>
  <c r="A287" s="1"/>
  <c r="A335" s="1"/>
  <c r="A191"/>
  <c r="A198" i="91"/>
  <c r="A244"/>
  <c r="A290" s="1"/>
  <c r="A336" s="1"/>
  <c r="A241" i="82"/>
  <c r="A287" s="1"/>
  <c r="A333" s="1"/>
  <c r="A195"/>
  <c r="A195" i="75"/>
  <c r="A241"/>
  <c r="A287" s="1"/>
  <c r="A333" s="1"/>
  <c r="DE225"/>
  <c r="DB225" s="1"/>
  <c r="H250" s="1"/>
  <c r="DD213"/>
  <c r="DB224" s="1"/>
  <c r="G250" s="1"/>
  <c r="C118" i="83"/>
  <c r="I117"/>
  <c r="C45" s="1"/>
  <c r="B117"/>
  <c r="A253" i="53"/>
  <c r="A299" s="1"/>
  <c r="A345" s="1"/>
  <c r="A207"/>
  <c r="I251" i="78"/>
  <c r="F41" s="1"/>
  <c r="B251"/>
  <c r="D252"/>
  <c r="DE179" i="76"/>
  <c r="DB180" s="1"/>
  <c r="DD167"/>
  <c r="DB179" s="1"/>
  <c r="C115" i="57"/>
  <c r="I114"/>
  <c r="C42" s="1"/>
  <c r="B114"/>
  <c r="A117" i="53"/>
  <c r="A162"/>
  <c r="DE230" i="57"/>
  <c r="DB225" s="1"/>
  <c r="H250" s="1"/>
  <c r="DD213"/>
  <c r="DB224" s="1"/>
  <c r="G250" s="1"/>
  <c r="A156"/>
  <c r="A111"/>
  <c r="DE179" i="77"/>
  <c r="DB180" s="1"/>
  <c r="G204" s="1"/>
  <c r="DD167"/>
  <c r="DB179" s="1"/>
  <c r="F204" s="1"/>
  <c r="BL259" i="50"/>
  <c r="BK272" s="1"/>
  <c r="F292" s="1"/>
  <c r="BM260"/>
  <c r="BK273" s="1"/>
  <c r="G292" s="1"/>
  <c r="DE225" i="83"/>
  <c r="DB225" s="1"/>
  <c r="H250" s="1"/>
  <c r="DD213"/>
  <c r="DB224" s="1"/>
  <c r="G250" s="1"/>
  <c r="A201" i="57"/>
  <c r="A247"/>
  <c r="A293" s="1"/>
  <c r="A339" s="1"/>
  <c r="A196" i="78" l="1"/>
  <c r="A242"/>
  <c r="A288" s="1"/>
  <c r="A334" s="1"/>
  <c r="A246" i="83"/>
  <c r="A292" s="1"/>
  <c r="A338" s="1"/>
  <c r="A200"/>
  <c r="A244" i="94"/>
  <c r="A290" s="1"/>
  <c r="A336" s="1"/>
  <c r="A198"/>
  <c r="A202" i="54"/>
  <c r="A248"/>
  <c r="A294" s="1"/>
  <c r="A340" s="1"/>
  <c r="A189" i="50"/>
  <c r="A235"/>
  <c r="A281" s="1"/>
  <c r="A327" s="1"/>
  <c r="A252" i="74"/>
  <c r="A298" s="1"/>
  <c r="A344" s="1"/>
  <c r="A206"/>
  <c r="A247" i="85"/>
  <c r="A293" s="1"/>
  <c r="A339" s="1"/>
  <c r="A201"/>
  <c r="A156" i="84"/>
  <c r="A111"/>
  <c r="A162" i="56"/>
  <c r="A117"/>
  <c r="A161" i="81"/>
  <c r="A116"/>
  <c r="A196" i="79"/>
  <c r="A242"/>
  <c r="A288" s="1"/>
  <c r="A334" s="1"/>
  <c r="A153" i="94"/>
  <c r="A108"/>
  <c r="A157" i="54"/>
  <c r="A112"/>
  <c r="A144" i="50"/>
  <c r="A99"/>
  <c r="A116" i="74"/>
  <c r="A161"/>
  <c r="A156" i="85"/>
  <c r="A111"/>
  <c r="A201" i="84"/>
  <c r="A247"/>
  <c r="A293" s="1"/>
  <c r="A339" s="1"/>
  <c r="A253" i="56"/>
  <c r="A299" s="1"/>
  <c r="A345" s="1"/>
  <c r="A207"/>
  <c r="A206" i="81"/>
  <c r="A252"/>
  <c r="A298" s="1"/>
  <c r="A344" s="1"/>
  <c r="A151" i="79"/>
  <c r="A106"/>
  <c r="C116" i="53"/>
  <c r="I115"/>
  <c r="C43" s="1"/>
  <c r="I43" s="1"/>
  <c r="B115"/>
  <c r="A151" i="76"/>
  <c r="A106"/>
  <c r="A157" i="80"/>
  <c r="A112"/>
  <c r="A151" i="86"/>
  <c r="A106"/>
  <c r="A247" i="77"/>
  <c r="A293" s="1"/>
  <c r="A339" s="1"/>
  <c r="A201"/>
  <c r="A151" i="78"/>
  <c r="A106"/>
  <c r="A155" i="83"/>
  <c r="A110"/>
  <c r="A196" i="76"/>
  <c r="A242"/>
  <c r="A288" s="1"/>
  <c r="A334" s="1"/>
  <c r="A202" i="80"/>
  <c r="A248"/>
  <c r="A294" s="1"/>
  <c r="A340" s="1"/>
  <c r="A242" i="86"/>
  <c r="A288" s="1"/>
  <c r="A334" s="1"/>
  <c r="A196"/>
  <c r="A156" i="77"/>
  <c r="A111"/>
  <c r="I118" i="83"/>
  <c r="C46" s="1"/>
  <c r="B118"/>
  <c r="A242" i="75"/>
  <c r="A288" s="1"/>
  <c r="A334" s="1"/>
  <c r="A196"/>
  <c r="A154" i="91"/>
  <c r="A109"/>
  <c r="A244" i="64"/>
  <c r="A290" s="1"/>
  <c r="A336" s="1"/>
  <c r="A198"/>
  <c r="A248" i="57"/>
  <c r="A294" s="1"/>
  <c r="A340" s="1"/>
  <c r="A202"/>
  <c r="A118" i="53"/>
  <c r="A164" s="1"/>
  <c r="A163"/>
  <c r="A151" i="75"/>
  <c r="A106"/>
  <c r="A245" i="91"/>
  <c r="A291" s="1"/>
  <c r="A337" s="1"/>
  <c r="A199"/>
  <c r="A153" i="64"/>
  <c r="A108"/>
  <c r="A112" i="57"/>
  <c r="A157"/>
  <c r="A254" i="53"/>
  <c r="A300" s="1"/>
  <c r="A346" s="1"/>
  <c r="A208"/>
  <c r="C116" i="57"/>
  <c r="B115"/>
  <c r="I115"/>
  <c r="C43" s="1"/>
  <c r="A107" i="92"/>
  <c r="A152"/>
  <c r="A106" i="82"/>
  <c r="A151"/>
  <c r="A240" i="40"/>
  <c r="A288" s="1"/>
  <c r="A336" s="1"/>
  <c r="A192"/>
  <c r="I252" i="78"/>
  <c r="F42" s="1"/>
  <c r="D253"/>
  <c r="B252"/>
  <c r="A243" i="92"/>
  <c r="A289" s="1"/>
  <c r="A335" s="1"/>
  <c r="A197"/>
  <c r="A242" i="82"/>
  <c r="A288" s="1"/>
  <c r="A334" s="1"/>
  <c r="A196"/>
  <c r="A145" i="40"/>
  <c r="A98"/>
  <c r="A112" i="77" l="1"/>
  <c r="A157"/>
  <c r="A243" i="79"/>
  <c r="A289" s="1"/>
  <c r="A335" s="1"/>
  <c r="A197"/>
  <c r="A202" i="85"/>
  <c r="A248"/>
  <c r="A294" s="1"/>
  <c r="A340" s="1"/>
  <c r="A207" i="81"/>
  <c r="A253"/>
  <c r="A299" s="1"/>
  <c r="A345" s="1"/>
  <c r="A152" i="78"/>
  <c r="A107"/>
  <c r="A152" i="86"/>
  <c r="A107"/>
  <c r="A152" i="76"/>
  <c r="A107"/>
  <c r="C117" i="53"/>
  <c r="I116"/>
  <c r="C44" s="1"/>
  <c r="I44" s="1"/>
  <c r="B116"/>
  <c r="A117" i="74"/>
  <c r="A162"/>
  <c r="A249" i="54"/>
  <c r="A295" s="1"/>
  <c r="A341" s="1"/>
  <c r="A203"/>
  <c r="A208" i="56"/>
  <c r="A254"/>
  <c r="A300" s="1"/>
  <c r="A346" s="1"/>
  <c r="A202" i="77"/>
  <c r="A248"/>
  <c r="A294" s="1"/>
  <c r="A340" s="1"/>
  <c r="A247" i="83"/>
  <c r="A293" s="1"/>
  <c r="A339" s="1"/>
  <c r="A201"/>
  <c r="A203" i="80"/>
  <c r="A249"/>
  <c r="A295" s="1"/>
  <c r="A341" s="1"/>
  <c r="A207" i="74"/>
  <c r="A253"/>
  <c r="A299" s="1"/>
  <c r="A345" s="1"/>
  <c r="A113" i="54"/>
  <c r="A158"/>
  <c r="A163" i="56"/>
  <c r="A118"/>
  <c r="A164" s="1"/>
  <c r="A156" i="83"/>
  <c r="A111"/>
  <c r="A158" i="80"/>
  <c r="A113"/>
  <c r="A236" i="50"/>
  <c r="A282" s="1"/>
  <c r="A328" s="1"/>
  <c r="A190"/>
  <c r="A245" i="94"/>
  <c r="A291" s="1"/>
  <c r="A337" s="1"/>
  <c r="A199"/>
  <c r="A202" i="84"/>
  <c r="A248"/>
  <c r="A294" s="1"/>
  <c r="A340" s="1"/>
  <c r="A197" i="78"/>
  <c r="A243"/>
  <c r="A289" s="1"/>
  <c r="A335" s="1"/>
  <c r="A197" i="86"/>
  <c r="A243"/>
  <c r="A289" s="1"/>
  <c r="A335" s="1"/>
  <c r="A243" i="76"/>
  <c r="A289" s="1"/>
  <c r="A335" s="1"/>
  <c r="A197"/>
  <c r="A152" i="79"/>
  <c r="A107"/>
  <c r="A112" i="85"/>
  <c r="A157"/>
  <c r="A145" i="50"/>
  <c r="A100"/>
  <c r="A154" i="94"/>
  <c r="A109"/>
  <c r="A117" i="81"/>
  <c r="A162"/>
  <c r="A157" i="84"/>
  <c r="A112"/>
  <c r="A152" i="82"/>
  <c r="A107"/>
  <c r="A249" i="57"/>
  <c r="A295" s="1"/>
  <c r="A341" s="1"/>
  <c r="A203"/>
  <c r="A155" i="91"/>
  <c r="A110"/>
  <c r="A193" i="40"/>
  <c r="A241"/>
  <c r="A289" s="1"/>
  <c r="A337" s="1"/>
  <c r="A243" i="82"/>
  <c r="A289" s="1"/>
  <c r="A335" s="1"/>
  <c r="A197"/>
  <c r="A199" i="64"/>
  <c r="A245"/>
  <c r="A291" s="1"/>
  <c r="A337" s="1"/>
  <c r="A243" i="75"/>
  <c r="A289" s="1"/>
  <c r="A335" s="1"/>
  <c r="A197"/>
  <c r="A256" i="53"/>
  <c r="A302" s="1"/>
  <c r="A348" s="1"/>
  <c r="A210"/>
  <c r="A146" i="40"/>
  <c r="A99"/>
  <c r="A153" i="92"/>
  <c r="A108"/>
  <c r="A109" i="64"/>
  <c r="A154"/>
  <c r="A152" i="75"/>
  <c r="A107"/>
  <c r="A255" i="53"/>
  <c r="A301" s="1"/>
  <c r="A347" s="1"/>
  <c r="A209"/>
  <c r="D254" i="78"/>
  <c r="B253"/>
  <c r="I253"/>
  <c r="F43" s="1"/>
  <c r="A244" i="92"/>
  <c r="A290" s="1"/>
  <c r="A336" s="1"/>
  <c r="A198"/>
  <c r="B116" i="57"/>
  <c r="C117"/>
  <c r="I116"/>
  <c r="C44" s="1"/>
  <c r="A158"/>
  <c r="A113"/>
  <c r="A246" i="91"/>
  <c r="A292" s="1"/>
  <c r="A338" s="1"/>
  <c r="A200"/>
  <c r="A163" i="81" l="1"/>
  <c r="A118"/>
  <c r="A164" s="1"/>
  <c r="A198" i="79"/>
  <c r="A244"/>
  <c r="A290" s="1"/>
  <c r="A336" s="1"/>
  <c r="A254" i="81"/>
  <c r="A300" s="1"/>
  <c r="A346" s="1"/>
  <c r="A208"/>
  <c r="A146" i="50"/>
  <c r="A101"/>
  <c r="A153" i="79"/>
  <c r="A108"/>
  <c r="A112" i="83"/>
  <c r="A157"/>
  <c r="A204" i="54"/>
  <c r="A250"/>
  <c r="A296" s="1"/>
  <c r="A342" s="1"/>
  <c r="A198" i="76"/>
  <c r="A244"/>
  <c r="A290" s="1"/>
  <c r="A336" s="1"/>
  <c r="A244" i="78"/>
  <c r="A290" s="1"/>
  <c r="A336" s="1"/>
  <c r="A198"/>
  <c r="A158" i="77"/>
  <c r="A113"/>
  <c r="A203" i="84"/>
  <c r="A249"/>
  <c r="A295" s="1"/>
  <c r="A341" s="1"/>
  <c r="A246" i="94"/>
  <c r="A292" s="1"/>
  <c r="A338" s="1"/>
  <c r="A200"/>
  <c r="A158" i="85"/>
  <c r="A113"/>
  <c r="A204" i="80"/>
  <c r="A250"/>
  <c r="A296" s="1"/>
  <c r="A342" s="1"/>
  <c r="A255" i="56"/>
  <c r="A301" s="1"/>
  <c r="A347" s="1"/>
  <c r="A209"/>
  <c r="A118" i="74"/>
  <c r="A164" s="1"/>
  <c r="A163"/>
  <c r="A153" i="76"/>
  <c r="A108"/>
  <c r="A108" i="78"/>
  <c r="A153"/>
  <c r="A249" i="77"/>
  <c r="A295" s="1"/>
  <c r="A341" s="1"/>
  <c r="A203"/>
  <c r="A113" i="84"/>
  <c r="A158"/>
  <c r="A110" i="94"/>
  <c r="A155"/>
  <c r="A203" i="85"/>
  <c r="A249"/>
  <c r="A295" s="1"/>
  <c r="A341" s="1"/>
  <c r="A159" i="80"/>
  <c r="A114"/>
  <c r="A210" i="56"/>
  <c r="A256"/>
  <c r="A302" s="1"/>
  <c r="A348" s="1"/>
  <c r="A208" i="74"/>
  <c r="A254"/>
  <c r="A300" s="1"/>
  <c r="A346" s="1"/>
  <c r="C118" i="53"/>
  <c r="B117"/>
  <c r="I117"/>
  <c r="C45" s="1"/>
  <c r="I45" s="1"/>
  <c r="A198" i="86"/>
  <c r="A244"/>
  <c r="A290" s="1"/>
  <c r="A336" s="1"/>
  <c r="A191" i="50"/>
  <c r="A237"/>
  <c r="A283" s="1"/>
  <c r="A329" s="1"/>
  <c r="A202" i="83"/>
  <c r="A248"/>
  <c r="A294" s="1"/>
  <c r="A340" s="1"/>
  <c r="A114" i="54"/>
  <c r="A159"/>
  <c r="A153" i="86"/>
  <c r="A108"/>
  <c r="A247" i="91"/>
  <c r="A293" s="1"/>
  <c r="A339" s="1"/>
  <c r="A201"/>
  <c r="A246" i="64"/>
  <c r="A292" s="1"/>
  <c r="A338" s="1"/>
  <c r="A200"/>
  <c r="A244" i="75"/>
  <c r="A290" s="1"/>
  <c r="A336" s="1"/>
  <c r="A198"/>
  <c r="A242" i="40"/>
  <c r="A290" s="1"/>
  <c r="A338" s="1"/>
  <c r="A194"/>
  <c r="A244" i="82"/>
  <c r="A290" s="1"/>
  <c r="A336" s="1"/>
  <c r="A198"/>
  <c r="C118" i="57"/>
  <c r="B117"/>
  <c r="I117"/>
  <c r="C45" s="1"/>
  <c r="B254" i="78"/>
  <c r="D255"/>
  <c r="I254"/>
  <c r="F44" s="1"/>
  <c r="A155" i="64"/>
  <c r="A110"/>
  <c r="A245" i="92"/>
  <c r="A291" s="1"/>
  <c r="A337" s="1"/>
  <c r="A199"/>
  <c r="A109"/>
  <c r="A154"/>
  <c r="A156" i="91"/>
  <c r="A111"/>
  <c r="A204" i="57"/>
  <c r="A250"/>
  <c r="A296" s="1"/>
  <c r="A342" s="1"/>
  <c r="A159"/>
  <c r="A114"/>
  <c r="A153" i="75"/>
  <c r="A108"/>
  <c r="A147" i="40"/>
  <c r="A100"/>
  <c r="A108" i="82"/>
  <c r="A153"/>
  <c r="A205" i="80" l="1"/>
  <c r="A251"/>
  <c r="A297" s="1"/>
  <c r="A343" s="1"/>
  <c r="A156" i="94"/>
  <c r="A111"/>
  <c r="A245" i="76"/>
  <c r="A291" s="1"/>
  <c r="A337" s="1"/>
  <c r="A199"/>
  <c r="A204" i="85"/>
  <c r="A250"/>
  <c r="A296" s="1"/>
  <c r="A342" s="1"/>
  <c r="A245" i="79"/>
  <c r="A291" s="1"/>
  <c r="A337" s="1"/>
  <c r="A199"/>
  <c r="A209" i="81"/>
  <c r="A255"/>
  <c r="A301" s="1"/>
  <c r="A347" s="1"/>
  <c r="A109" i="86"/>
  <c r="A154"/>
  <c r="A251" i="54"/>
  <c r="A297" s="1"/>
  <c r="A343" s="1"/>
  <c r="A205"/>
  <c r="A199" i="86"/>
  <c r="A245"/>
  <c r="A291" s="1"/>
  <c r="A337" s="1"/>
  <c r="A115" i="80"/>
  <c r="A160"/>
  <c r="A201" i="94"/>
  <c r="A247"/>
  <c r="A293" s="1"/>
  <c r="A339" s="1"/>
  <c r="A154" i="76"/>
  <c r="A109"/>
  <c r="A159" i="85"/>
  <c r="A114"/>
  <c r="A109" i="79"/>
  <c r="A154"/>
  <c r="A210" i="81"/>
  <c r="A256"/>
  <c r="A302" s="1"/>
  <c r="A348" s="1"/>
  <c r="I118" i="53"/>
  <c r="C46" s="1"/>
  <c r="I46" s="1"/>
  <c r="B118"/>
  <c r="A159" i="84"/>
  <c r="A114"/>
  <c r="A154" i="78"/>
  <c r="A109"/>
  <c r="A210" i="74"/>
  <c r="A256"/>
  <c r="A302" s="1"/>
  <c r="A348" s="1"/>
  <c r="A204" i="77"/>
  <c r="A250"/>
  <c r="A296" s="1"/>
  <c r="A342" s="1"/>
  <c r="A113" i="83"/>
  <c r="A158"/>
  <c r="A192" i="50"/>
  <c r="A238"/>
  <c r="A284" s="1"/>
  <c r="A330" s="1"/>
  <c r="A115" i="54"/>
  <c r="A160"/>
  <c r="A204" i="84"/>
  <c r="A250"/>
  <c r="A296" s="1"/>
  <c r="A342" s="1"/>
  <c r="A245" i="78"/>
  <c r="A291" s="1"/>
  <c r="A337" s="1"/>
  <c r="A199"/>
  <c r="A255" i="74"/>
  <c r="A301" s="1"/>
  <c r="A347" s="1"/>
  <c r="A209"/>
  <c r="A114" i="77"/>
  <c r="A159"/>
  <c r="A203" i="83"/>
  <c r="A249"/>
  <c r="A295" s="1"/>
  <c r="A341" s="1"/>
  <c r="A147" i="50"/>
  <c r="A102"/>
  <c r="A245" i="82"/>
  <c r="A291" s="1"/>
  <c r="A337" s="1"/>
  <c r="A199"/>
  <c r="A148" i="40"/>
  <c r="A101"/>
  <c r="A157" i="91"/>
  <c r="A112"/>
  <c r="A111" i="64"/>
  <c r="A156"/>
  <c r="A199" i="75"/>
  <c r="A245"/>
  <c r="A291" s="1"/>
  <c r="A337" s="1"/>
  <c r="A251" i="57"/>
  <c r="A297" s="1"/>
  <c r="A343" s="1"/>
  <c r="A205"/>
  <c r="A110" i="92"/>
  <c r="A155"/>
  <c r="B255" i="78"/>
  <c r="D256"/>
  <c r="I255"/>
  <c r="F45" s="1"/>
  <c r="B118" i="57"/>
  <c r="I118"/>
  <c r="C46" s="1"/>
  <c r="A154" i="75"/>
  <c r="A109"/>
  <c r="A160" i="57"/>
  <c r="A115"/>
  <c r="A246" i="92"/>
  <c r="A292" s="1"/>
  <c r="A338" s="1"/>
  <c r="A200"/>
  <c r="A154" i="82"/>
  <c r="A109"/>
  <c r="A243" i="40"/>
  <c r="A291" s="1"/>
  <c r="A339" s="1"/>
  <c r="A195"/>
  <c r="A248" i="91"/>
  <c r="A294" s="1"/>
  <c r="A340" s="1"/>
  <c r="A202"/>
  <c r="A247" i="64"/>
  <c r="A293" s="1"/>
  <c r="A339" s="1"/>
  <c r="A201"/>
  <c r="A200" i="78" l="1"/>
  <c r="A246"/>
  <c r="A292" s="1"/>
  <c r="A338" s="1"/>
  <c r="A155" i="79"/>
  <c r="A110"/>
  <c r="A200" i="76"/>
  <c r="A246"/>
  <c r="A292" s="1"/>
  <c r="A338" s="1"/>
  <c r="A239" i="50"/>
  <c r="A285" s="1"/>
  <c r="A331" s="1"/>
  <c r="A193"/>
  <c r="A160" i="77"/>
  <c r="A115"/>
  <c r="A116" i="54"/>
  <c r="A161"/>
  <c r="A114" i="83"/>
  <c r="A159"/>
  <c r="A205" i="84"/>
  <c r="A251"/>
  <c r="A297" s="1"/>
  <c r="A343" s="1"/>
  <c r="A205" i="85"/>
  <c r="A251"/>
  <c r="A297" s="1"/>
  <c r="A343" s="1"/>
  <c r="A155" i="86"/>
  <c r="A110"/>
  <c r="A161" i="80"/>
  <c r="A116"/>
  <c r="A202" i="94"/>
  <c r="A248"/>
  <c r="A294" s="1"/>
  <c r="A340" s="1"/>
  <c r="A103" i="50"/>
  <c r="A148"/>
  <c r="A205" i="77"/>
  <c r="A251"/>
  <c r="A297" s="1"/>
  <c r="A343" s="1"/>
  <c r="A252" i="54"/>
  <c r="A298" s="1"/>
  <c r="A344" s="1"/>
  <c r="A206"/>
  <c r="A204" i="83"/>
  <c r="A250"/>
  <c r="A296" s="1"/>
  <c r="A342" s="1"/>
  <c r="A115" i="84"/>
  <c r="A160"/>
  <c r="A115" i="85"/>
  <c r="A160"/>
  <c r="A246" i="86"/>
  <c r="A292" s="1"/>
  <c r="A338" s="1"/>
  <c r="A200"/>
  <c r="A110" i="78"/>
  <c r="A155"/>
  <c r="A200" i="79"/>
  <c r="A246"/>
  <c r="A292" s="1"/>
  <c r="A338" s="1"/>
  <c r="A155" i="76"/>
  <c r="A110"/>
  <c r="A206" i="80"/>
  <c r="A252"/>
  <c r="A298" s="1"/>
  <c r="A344" s="1"/>
  <c r="A157" i="94"/>
  <c r="A112"/>
  <c r="A252" i="57"/>
  <c r="A298" s="1"/>
  <c r="A344" s="1"/>
  <c r="A206"/>
  <c r="A247" i="92"/>
  <c r="A293" s="1"/>
  <c r="A339" s="1"/>
  <c r="A201"/>
  <c r="A102" i="40"/>
  <c r="A149"/>
  <c r="A161" i="57"/>
  <c r="A116"/>
  <c r="A112" i="64"/>
  <c r="A157"/>
  <c r="A203" i="91"/>
  <c r="A249"/>
  <c r="A295" s="1"/>
  <c r="A341" s="1"/>
  <c r="A246" i="82"/>
  <c r="A292" s="1"/>
  <c r="A338" s="1"/>
  <c r="A200"/>
  <c r="A246" i="75"/>
  <c r="A292" s="1"/>
  <c r="A338" s="1"/>
  <c r="A200"/>
  <c r="B256" i="78"/>
  <c r="I256"/>
  <c r="F46" s="1"/>
  <c r="A248" i="64"/>
  <c r="A294" s="1"/>
  <c r="A340" s="1"/>
  <c r="A202"/>
  <c r="A158" i="91"/>
  <c r="A113"/>
  <c r="A110" i="82"/>
  <c r="A155"/>
  <c r="A155" i="75"/>
  <c r="A110"/>
  <c r="A156" i="92"/>
  <c r="A111"/>
  <c r="A244" i="40"/>
  <c r="A292" s="1"/>
  <c r="A340" s="1"/>
  <c r="A196"/>
  <c r="A201" i="76" l="1"/>
  <c r="A247"/>
  <c r="A293" s="1"/>
  <c r="A339" s="1"/>
  <c r="A206" i="85"/>
  <c r="A252"/>
  <c r="A298" s="1"/>
  <c r="A344" s="1"/>
  <c r="A116" i="84"/>
  <c r="A161"/>
  <c r="A149" i="50"/>
  <c r="A104"/>
  <c r="A207" i="80"/>
  <c r="A253"/>
  <c r="A299" s="1"/>
  <c r="A345" s="1"/>
  <c r="A115" i="83"/>
  <c r="A160"/>
  <c r="A206" i="77"/>
  <c r="A252"/>
  <c r="A298" s="1"/>
  <c r="A344" s="1"/>
  <c r="A249" i="94"/>
  <c r="A295" s="1"/>
  <c r="A341" s="1"/>
  <c r="A203"/>
  <c r="A156" i="78"/>
  <c r="A111"/>
  <c r="A247" i="86"/>
  <c r="A293" s="1"/>
  <c r="A339" s="1"/>
  <c r="A201"/>
  <c r="A201" i="79"/>
  <c r="A247"/>
  <c r="A293" s="1"/>
  <c r="A339" s="1"/>
  <c r="A156" i="76"/>
  <c r="A111"/>
  <c r="A247" i="78"/>
  <c r="A293" s="1"/>
  <c r="A339" s="1"/>
  <c r="A201"/>
  <c r="A206" i="84"/>
  <c r="A252"/>
  <c r="A298" s="1"/>
  <c r="A344" s="1"/>
  <c r="A240" i="50"/>
  <c r="A286" s="1"/>
  <c r="A332" s="1"/>
  <c r="A194"/>
  <c r="A162" i="80"/>
  <c r="A117"/>
  <c r="A251" i="83"/>
  <c r="A297" s="1"/>
  <c r="A343" s="1"/>
  <c r="A205"/>
  <c r="A116" i="77"/>
  <c r="A161"/>
  <c r="A116" i="85"/>
  <c r="A161"/>
  <c r="A162" i="54"/>
  <c r="A117"/>
  <c r="A158" i="94"/>
  <c r="A113"/>
  <c r="A111" i="86"/>
  <c r="A156"/>
  <c r="A207" i="54"/>
  <c r="A253"/>
  <c r="A299" s="1"/>
  <c r="A345" s="1"/>
  <c r="A111" i="79"/>
  <c r="A156"/>
  <c r="A247" i="82"/>
  <c r="A293" s="1"/>
  <c r="A339" s="1"/>
  <c r="A201"/>
  <c r="A159" i="91"/>
  <c r="A114"/>
  <c r="A245" i="40"/>
  <c r="A293" s="1"/>
  <c r="A341" s="1"/>
  <c r="A197"/>
  <c r="A202" i="92"/>
  <c r="A248"/>
  <c r="A294" s="1"/>
  <c r="A340" s="1"/>
  <c r="A247" i="75"/>
  <c r="A293" s="1"/>
  <c r="A339" s="1"/>
  <c r="A201"/>
  <c r="A158" i="64"/>
  <c r="A113"/>
  <c r="A253" i="57"/>
  <c r="A299" s="1"/>
  <c r="A345" s="1"/>
  <c r="A207"/>
  <c r="A112" i="92"/>
  <c r="A157"/>
  <c r="A156" i="75"/>
  <c r="A111"/>
  <c r="A203" i="64"/>
  <c r="A249"/>
  <c r="A295" s="1"/>
  <c r="A341" s="1"/>
  <c r="A162" i="57"/>
  <c r="A117"/>
  <c r="A156" i="82"/>
  <c r="A111"/>
  <c r="A250" i="91"/>
  <c r="A296" s="1"/>
  <c r="A342" s="1"/>
  <c r="A204"/>
  <c r="A150" i="40"/>
  <c r="A103"/>
  <c r="A202" i="79" l="1"/>
  <c r="A248"/>
  <c r="A294" s="1"/>
  <c r="A340" s="1"/>
  <c r="A202" i="86"/>
  <c r="A248"/>
  <c r="A294" s="1"/>
  <c r="A340" s="1"/>
  <c r="A163" i="54"/>
  <c r="A118"/>
  <c r="A164" s="1"/>
  <c r="A253" i="77"/>
  <c r="A299" s="1"/>
  <c r="A345" s="1"/>
  <c r="A207"/>
  <c r="A118" i="80"/>
  <c r="A164" s="1"/>
  <c r="A163"/>
  <c r="A157" i="76"/>
  <c r="A112"/>
  <c r="A206" i="83"/>
  <c r="A252"/>
  <c r="A298" s="1"/>
  <c r="A344" s="1"/>
  <c r="A150" i="50"/>
  <c r="A105"/>
  <c r="A250" i="94"/>
  <c r="A296" s="1"/>
  <c r="A342" s="1"/>
  <c r="A204"/>
  <c r="A117" i="85"/>
  <c r="A162"/>
  <c r="A248" i="78"/>
  <c r="A294" s="1"/>
  <c r="A340" s="1"/>
  <c r="A202"/>
  <c r="A162" i="84"/>
  <c r="A117"/>
  <c r="A114" i="94"/>
  <c r="A159"/>
  <c r="A207" i="85"/>
  <c r="A253"/>
  <c r="A299" s="1"/>
  <c r="A345" s="1"/>
  <c r="A112" i="78"/>
  <c r="A157"/>
  <c r="A253" i="84"/>
  <c r="A299" s="1"/>
  <c r="A345" s="1"/>
  <c r="A207"/>
  <c r="A157" i="79"/>
  <c r="A112"/>
  <c r="A112" i="86"/>
  <c r="A157"/>
  <c r="A208" i="54"/>
  <c r="A254"/>
  <c r="A300" s="1"/>
  <c r="A346" s="1"/>
  <c r="A117" i="77"/>
  <c r="A162"/>
  <c r="A208" i="80"/>
  <c r="A254"/>
  <c r="A300" s="1"/>
  <c r="A346" s="1"/>
  <c r="A202" i="76"/>
  <c r="A248"/>
  <c r="A294" s="1"/>
  <c r="A340" s="1"/>
  <c r="A161" i="83"/>
  <c r="A116"/>
  <c r="A195" i="50"/>
  <c r="A241"/>
  <c r="A287" s="1"/>
  <c r="A333" s="1"/>
  <c r="A157" i="82"/>
  <c r="A112"/>
  <c r="A157" i="75"/>
  <c r="A112"/>
  <c r="A198" i="40"/>
  <c r="A246"/>
  <c r="A294" s="1"/>
  <c r="A342" s="1"/>
  <c r="A254" i="57"/>
  <c r="A300" s="1"/>
  <c r="A346" s="1"/>
  <c r="A208"/>
  <c r="A113" i="92"/>
  <c r="A158"/>
  <c r="A204" i="64"/>
  <c r="A250"/>
  <c r="A296" s="1"/>
  <c r="A342" s="1"/>
  <c r="A251" i="91"/>
  <c r="A297" s="1"/>
  <c r="A343" s="1"/>
  <c r="A205"/>
  <c r="A151" i="40"/>
  <c r="A104"/>
  <c r="A118" i="57"/>
  <c r="A164" s="1"/>
  <c r="A163"/>
  <c r="A203" i="92"/>
  <c r="A249"/>
  <c r="A295" s="1"/>
  <c r="A341" s="1"/>
  <c r="A159" i="64"/>
  <c r="A114"/>
  <c r="A160" i="91"/>
  <c r="A115"/>
  <c r="A248" i="82"/>
  <c r="A294" s="1"/>
  <c r="A340" s="1"/>
  <c r="A202"/>
  <c r="A248" i="75"/>
  <c r="A294" s="1"/>
  <c r="A340" s="1"/>
  <c r="A202"/>
  <c r="A254" i="84" l="1"/>
  <c r="A300" s="1"/>
  <c r="A346" s="1"/>
  <c r="A208"/>
  <c r="A203" i="86"/>
  <c r="A249"/>
  <c r="A295" s="1"/>
  <c r="A341" s="1"/>
  <c r="A118" i="84"/>
  <c r="A164" s="1"/>
  <c r="A163"/>
  <c r="A208" i="85"/>
  <c r="A254"/>
  <c r="A300" s="1"/>
  <c r="A346" s="1"/>
  <c r="A151" i="50"/>
  <c r="A106"/>
  <c r="A113" i="76"/>
  <c r="A158"/>
  <c r="A253" i="83"/>
  <c r="A299" s="1"/>
  <c r="A345" s="1"/>
  <c r="A207"/>
  <c r="A249" i="79"/>
  <c r="A295" s="1"/>
  <c r="A341" s="1"/>
  <c r="A203"/>
  <c r="A113" i="78"/>
  <c r="A158"/>
  <c r="A115" i="94"/>
  <c r="A160"/>
  <c r="A210" i="80"/>
  <c r="A256"/>
  <c r="A302" s="1"/>
  <c r="A348" s="1"/>
  <c r="A209" i="54"/>
  <c r="A255"/>
  <c r="A301" s="1"/>
  <c r="A347" s="1"/>
  <c r="A163" i="77"/>
  <c r="A118"/>
  <c r="A164" s="1"/>
  <c r="A113" i="86"/>
  <c r="A158"/>
  <c r="A118" i="85"/>
  <c r="A164" s="1"/>
  <c r="A163"/>
  <c r="A196" i="50"/>
  <c r="A242"/>
  <c r="A288" s="1"/>
  <c r="A334" s="1"/>
  <c r="A203" i="76"/>
  <c r="A249"/>
  <c r="A295" s="1"/>
  <c r="A341" s="1"/>
  <c r="A254" i="77"/>
  <c r="A300" s="1"/>
  <c r="A346" s="1"/>
  <c r="A208"/>
  <c r="A162" i="83"/>
  <c r="A117"/>
  <c r="A113" i="79"/>
  <c r="A158"/>
  <c r="A203" i="78"/>
  <c r="A249"/>
  <c r="A295" s="1"/>
  <c r="A341" s="1"/>
  <c r="A251" i="94"/>
  <c r="A297" s="1"/>
  <c r="A343" s="1"/>
  <c r="A205"/>
  <c r="A209" i="80"/>
  <c r="A255"/>
  <c r="A301" s="1"/>
  <c r="A347" s="1"/>
  <c r="A210" i="54"/>
  <c r="A256"/>
  <c r="A302" s="1"/>
  <c r="A348" s="1"/>
  <c r="A115" i="64"/>
  <c r="A160"/>
  <c r="A105" i="40"/>
  <c r="A152"/>
  <c r="A113" i="82"/>
  <c r="A158"/>
  <c r="A252" i="91"/>
  <c r="A298" s="1"/>
  <c r="A344" s="1"/>
  <c r="A206"/>
  <c r="A256" i="57"/>
  <c r="A302" s="1"/>
  <c r="A348" s="1"/>
  <c r="A210"/>
  <c r="A114" i="92"/>
  <c r="A159"/>
  <c r="A203" i="75"/>
  <c r="A249"/>
  <c r="A295" s="1"/>
  <c r="A341" s="1"/>
  <c r="A161" i="91"/>
  <c r="A116"/>
  <c r="A209" i="57"/>
  <c r="A255"/>
  <c r="A301" s="1"/>
  <c r="A347" s="1"/>
  <c r="A250" i="92"/>
  <c r="A296" s="1"/>
  <c r="A342" s="1"/>
  <c r="A204"/>
  <c r="A158" i="75"/>
  <c r="A113"/>
  <c r="A251" i="64"/>
  <c r="A297" s="1"/>
  <c r="A343" s="1"/>
  <c r="A205"/>
  <c r="A199" i="40"/>
  <c r="A247"/>
  <c r="A295" s="1"/>
  <c r="A343" s="1"/>
  <c r="A249" i="82"/>
  <c r="A295" s="1"/>
  <c r="A341" s="1"/>
  <c r="A203"/>
  <c r="A208" i="83" l="1"/>
  <c r="A254"/>
  <c r="A300" s="1"/>
  <c r="A346" s="1"/>
  <c r="A256" i="85"/>
  <c r="A302" s="1"/>
  <c r="A348" s="1"/>
  <c r="A210"/>
  <c r="A209" i="77"/>
  <c r="A255"/>
  <c r="A301" s="1"/>
  <c r="A347" s="1"/>
  <c r="A159" i="78"/>
  <c r="A114"/>
  <c r="A243" i="50"/>
  <c r="A289" s="1"/>
  <c r="A335" s="1"/>
  <c r="A197"/>
  <c r="A256" i="84"/>
  <c r="A302" s="1"/>
  <c r="A348" s="1"/>
  <c r="A210"/>
  <c r="A159" i="79"/>
  <c r="A114"/>
  <c r="A114" i="86"/>
  <c r="A159"/>
  <c r="A116" i="94"/>
  <c r="A161"/>
  <c r="A118" i="83"/>
  <c r="A164" s="1"/>
  <c r="A163"/>
  <c r="A255" i="85"/>
  <c r="A301" s="1"/>
  <c r="A347" s="1"/>
  <c r="A209"/>
  <c r="A210" i="77"/>
  <c r="A256"/>
  <c r="A302" s="1"/>
  <c r="A348" s="1"/>
  <c r="A204" i="78"/>
  <c r="A250"/>
  <c r="A296" s="1"/>
  <c r="A342" s="1"/>
  <c r="A107" i="50"/>
  <c r="A152"/>
  <c r="A255" i="84"/>
  <c r="A301" s="1"/>
  <c r="A347" s="1"/>
  <c r="A209"/>
  <c r="A114" i="76"/>
  <c r="A159"/>
  <c r="A204" i="79"/>
  <c r="A250"/>
  <c r="A296" s="1"/>
  <c r="A342" s="1"/>
  <c r="A204" i="86"/>
  <c r="A250"/>
  <c r="A296" s="1"/>
  <c r="A342" s="1"/>
  <c r="A252" i="94"/>
  <c r="A298" s="1"/>
  <c r="A344" s="1"/>
  <c r="A206"/>
  <c r="A204" i="76"/>
  <c r="A250"/>
  <c r="A296" s="1"/>
  <c r="A342" s="1"/>
  <c r="A159" i="75"/>
  <c r="A114"/>
  <c r="A253" i="91"/>
  <c r="A299" s="1"/>
  <c r="A345" s="1"/>
  <c r="A207"/>
  <c r="A160" i="92"/>
  <c r="A115"/>
  <c r="A161" i="64"/>
  <c r="A116"/>
  <c r="A162" i="91"/>
  <c r="A117"/>
  <c r="A251" i="92"/>
  <c r="A297" s="1"/>
  <c r="A343" s="1"/>
  <c r="A205"/>
  <c r="A252" i="64"/>
  <c r="A298" s="1"/>
  <c r="A344" s="1"/>
  <c r="A206"/>
  <c r="A250" i="75"/>
  <c r="A296" s="1"/>
  <c r="A342" s="1"/>
  <c r="A204"/>
  <c r="A159" i="82"/>
  <c r="A114"/>
  <c r="A153" i="40"/>
  <c r="A106"/>
  <c r="A250" i="82"/>
  <c r="A296" s="1"/>
  <c r="A342" s="1"/>
  <c r="A204"/>
  <c r="A248" i="40"/>
  <c r="A296" s="1"/>
  <c r="A344" s="1"/>
  <c r="A200"/>
  <c r="A160" i="76" l="1"/>
  <c r="A115"/>
  <c r="A153" i="50"/>
  <c r="A108"/>
  <c r="A210" i="83"/>
  <c r="A256"/>
  <c r="A302" s="1"/>
  <c r="A348" s="1"/>
  <c r="A160" i="86"/>
  <c r="A115"/>
  <c r="A205" i="78"/>
  <c r="A251"/>
  <c r="A297" s="1"/>
  <c r="A343" s="1"/>
  <c r="A117" i="94"/>
  <c r="A162"/>
  <c r="A205" i="79"/>
  <c r="A251"/>
  <c r="A297" s="1"/>
  <c r="A343" s="1"/>
  <c r="A253" i="94"/>
  <c r="A299" s="1"/>
  <c r="A345" s="1"/>
  <c r="A207"/>
  <c r="A160" i="79"/>
  <c r="A115"/>
  <c r="A205" i="76"/>
  <c r="A251"/>
  <c r="A297" s="1"/>
  <c r="A343" s="1"/>
  <c r="A198" i="50"/>
  <c r="A244"/>
  <c r="A290" s="1"/>
  <c r="A336" s="1"/>
  <c r="A209" i="83"/>
  <c r="A255"/>
  <c r="A301" s="1"/>
  <c r="A347" s="1"/>
  <c r="A251" i="86"/>
  <c r="A297" s="1"/>
  <c r="A343" s="1"/>
  <c r="A205"/>
  <c r="A115" i="78"/>
  <c r="A160"/>
  <c r="A118" i="91"/>
  <c r="A164" s="1"/>
  <c r="A163"/>
  <c r="A252" i="92"/>
  <c r="A298" s="1"/>
  <c r="A344" s="1"/>
  <c r="A206"/>
  <c r="A107" i="40"/>
  <c r="A154"/>
  <c r="A116" i="92"/>
  <c r="A161"/>
  <c r="A251" i="82"/>
  <c r="A297" s="1"/>
  <c r="A343" s="1"/>
  <c r="A205"/>
  <c r="A254" i="91"/>
  <c r="A300" s="1"/>
  <c r="A346" s="1"/>
  <c r="A208"/>
  <c r="A253" i="64"/>
  <c r="A299" s="1"/>
  <c r="A345" s="1"/>
  <c r="A207"/>
  <c r="A251" i="75"/>
  <c r="A297" s="1"/>
  <c r="A343" s="1"/>
  <c r="A205"/>
  <c r="A160"/>
  <c r="A115"/>
  <c r="A160" i="82"/>
  <c r="A115"/>
  <c r="A162" i="64"/>
  <c r="A117"/>
  <c r="A249" i="40"/>
  <c r="A297" s="1"/>
  <c r="A345" s="1"/>
  <c r="A201"/>
  <c r="A161" i="76" l="1"/>
  <c r="A116"/>
  <c r="A199" i="50"/>
  <c r="A245"/>
  <c r="A291" s="1"/>
  <c r="A337" s="1"/>
  <c r="A206" i="79"/>
  <c r="A252"/>
  <c r="A298" s="1"/>
  <c r="A344" s="1"/>
  <c r="A206" i="76"/>
  <c r="A252"/>
  <c r="A298" s="1"/>
  <c r="A344" s="1"/>
  <c r="A116" i="79"/>
  <c r="A161"/>
  <c r="A161" i="78"/>
  <c r="A116"/>
  <c r="A118" i="94"/>
  <c r="A164" s="1"/>
  <c r="A163"/>
  <c r="A252" i="86"/>
  <c r="A298" s="1"/>
  <c r="A344" s="1"/>
  <c r="A206"/>
  <c r="A252" i="78"/>
  <c r="A298" s="1"/>
  <c r="A344" s="1"/>
  <c r="A206"/>
  <c r="A208" i="94"/>
  <c r="A254"/>
  <c r="A300" s="1"/>
  <c r="A346" s="1"/>
  <c r="A161" i="86"/>
  <c r="A116"/>
  <c r="A109" i="50"/>
  <c r="A154"/>
  <c r="A254" i="64"/>
  <c r="A300" s="1"/>
  <c r="A346" s="1"/>
  <c r="A208"/>
  <c r="A252" i="75"/>
  <c r="A298" s="1"/>
  <c r="A344" s="1"/>
  <c r="A206"/>
  <c r="A155" i="40"/>
  <c r="A108"/>
  <c r="A256" i="91"/>
  <c r="A302" s="1"/>
  <c r="A348" s="1"/>
  <c r="A210"/>
  <c r="A118" i="64"/>
  <c r="A164" s="1"/>
  <c r="A163"/>
  <c r="A161" i="75"/>
  <c r="A116"/>
  <c r="A250" i="40"/>
  <c r="A298" s="1"/>
  <c r="A346" s="1"/>
  <c r="A202"/>
  <c r="A255" i="91"/>
  <c r="A301" s="1"/>
  <c r="A347" s="1"/>
  <c r="A209"/>
  <c r="A252" i="82"/>
  <c r="A298" s="1"/>
  <c r="A344" s="1"/>
  <c r="A206"/>
  <c r="A117" i="92"/>
  <c r="A162"/>
  <c r="A116" i="82"/>
  <c r="A161"/>
  <c r="A253" i="92"/>
  <c r="A299" s="1"/>
  <c r="A345" s="1"/>
  <c r="A207"/>
  <c r="A209" i="94" l="1"/>
  <c r="A255"/>
  <c r="A301" s="1"/>
  <c r="A347" s="1"/>
  <c r="A207" i="86"/>
  <c r="A253"/>
  <c r="A299" s="1"/>
  <c r="A345" s="1"/>
  <c r="A210" i="94"/>
  <c r="A256"/>
  <c r="A302" s="1"/>
  <c r="A348" s="1"/>
  <c r="A117" i="79"/>
  <c r="A162"/>
  <c r="A253" i="76"/>
  <c r="A299" s="1"/>
  <c r="A345" s="1"/>
  <c r="A207"/>
  <c r="A162"/>
  <c r="A117"/>
  <c r="A117" i="86"/>
  <c r="A162"/>
  <c r="A253" i="79"/>
  <c r="A299" s="1"/>
  <c r="A345" s="1"/>
  <c r="A207"/>
  <c r="A110" i="50"/>
  <c r="A155"/>
  <c r="A207" i="78"/>
  <c r="A253"/>
  <c r="A299" s="1"/>
  <c r="A345" s="1"/>
  <c r="A200" i="50"/>
  <c r="A246"/>
  <c r="A292" s="1"/>
  <c r="A338" s="1"/>
  <c r="A117" i="78"/>
  <c r="A162"/>
  <c r="A162" i="82"/>
  <c r="A117"/>
  <c r="A210" i="64"/>
  <c r="A256"/>
  <c r="A302" s="1"/>
  <c r="A348" s="1"/>
  <c r="A251" i="40"/>
  <c r="A299" s="1"/>
  <c r="A347" s="1"/>
  <c r="A203"/>
  <c r="A253" i="82"/>
  <c r="A299" s="1"/>
  <c r="A345" s="1"/>
  <c r="A207"/>
  <c r="A209" i="64"/>
  <c r="A255"/>
  <c r="A301" s="1"/>
  <c r="A347" s="1"/>
  <c r="A156" i="40"/>
  <c r="A109"/>
  <c r="A118" i="92"/>
  <c r="A164" s="1"/>
  <c r="A163"/>
  <c r="A253" i="75"/>
  <c r="A299" s="1"/>
  <c r="A345" s="1"/>
  <c r="A207"/>
  <c r="A208" i="92"/>
  <c r="A254"/>
  <c r="A300" s="1"/>
  <c r="A346" s="1"/>
  <c r="A162" i="75"/>
  <c r="A117"/>
  <c r="A156" i="50" l="1"/>
  <c r="A111"/>
  <c r="A118" i="86"/>
  <c r="A164" s="1"/>
  <c r="A163"/>
  <c r="A201" i="50"/>
  <c r="A247"/>
  <c r="A293" s="1"/>
  <c r="A339" s="1"/>
  <c r="A208" i="86"/>
  <c r="A254"/>
  <c r="A300" s="1"/>
  <c r="A346" s="1"/>
  <c r="A163" i="78"/>
  <c r="A118"/>
  <c r="A164" s="1"/>
  <c r="A254" i="76"/>
  <c r="A300" s="1"/>
  <c r="A346" s="1"/>
  <c r="A208"/>
  <c r="A118" i="79"/>
  <c r="A164" s="1"/>
  <c r="A163"/>
  <c r="A208" i="78"/>
  <c r="A254"/>
  <c r="A300" s="1"/>
  <c r="A346" s="1"/>
  <c r="A118" i="76"/>
  <c r="A164" s="1"/>
  <c r="A163"/>
  <c r="A254" i="79"/>
  <c r="A300" s="1"/>
  <c r="A346" s="1"/>
  <c r="A208"/>
  <c r="A210" i="92"/>
  <c r="A256"/>
  <c r="A302" s="1"/>
  <c r="A348" s="1"/>
  <c r="A254" i="82"/>
  <c r="A300" s="1"/>
  <c r="A346" s="1"/>
  <c r="A208"/>
  <c r="A209" i="92"/>
  <c r="A255"/>
  <c r="A301" s="1"/>
  <c r="A347" s="1"/>
  <c r="A118" i="82"/>
  <c r="A164" s="1"/>
  <c r="A163"/>
  <c r="A254" i="75"/>
  <c r="A300" s="1"/>
  <c r="A346" s="1"/>
  <c r="A208"/>
  <c r="A252" i="40"/>
  <c r="A300" s="1"/>
  <c r="A348" s="1"/>
  <c r="A204"/>
  <c r="A118" i="75"/>
  <c r="A164" s="1"/>
  <c r="A163"/>
  <c r="A157" i="40"/>
  <c r="A110"/>
  <c r="A210" i="76" l="1"/>
  <c r="A256"/>
  <c r="A302" s="1"/>
  <c r="A348" s="1"/>
  <c r="A210" i="79"/>
  <c r="A256"/>
  <c r="A302" s="1"/>
  <c r="A348" s="1"/>
  <c r="A209" i="78"/>
  <c r="A255"/>
  <c r="A301" s="1"/>
  <c r="A347" s="1"/>
  <c r="A202" i="50"/>
  <c r="A248"/>
  <c r="A294" s="1"/>
  <c r="A340" s="1"/>
  <c r="A209" i="76"/>
  <c r="A255"/>
  <c r="A301" s="1"/>
  <c r="A347" s="1"/>
  <c r="A209" i="79"/>
  <c r="A255"/>
  <c r="A301" s="1"/>
  <c r="A347" s="1"/>
  <c r="A210" i="78"/>
  <c r="A256"/>
  <c r="A302" s="1"/>
  <c r="A348" s="1"/>
  <c r="A112" i="50"/>
  <c r="A157"/>
  <c r="A210" i="86"/>
  <c r="A256"/>
  <c r="A302" s="1"/>
  <c r="A348" s="1"/>
  <c r="A255"/>
  <c r="A301" s="1"/>
  <c r="A347" s="1"/>
  <c r="A209"/>
  <c r="A256" i="75"/>
  <c r="A302" s="1"/>
  <c r="A348" s="1"/>
  <c r="A210"/>
  <c r="A209"/>
  <c r="A255"/>
  <c r="A301" s="1"/>
  <c r="A347" s="1"/>
  <c r="A253" i="40"/>
  <c r="A301" s="1"/>
  <c r="A349" s="1"/>
  <c r="A205"/>
  <c r="A256" i="82"/>
  <c r="A302" s="1"/>
  <c r="A348" s="1"/>
  <c r="A210"/>
  <c r="A158" i="40"/>
  <c r="A111"/>
  <c r="A255" i="82"/>
  <c r="A301" s="1"/>
  <c r="A347" s="1"/>
  <c r="A209"/>
  <c r="A158" i="50" l="1"/>
  <c r="A113"/>
  <c r="A249"/>
  <c r="A295" s="1"/>
  <c r="A341" s="1"/>
  <c r="A203"/>
  <c r="A254" i="40"/>
  <c r="A302" s="1"/>
  <c r="A350" s="1"/>
  <c r="A206"/>
  <c r="A112"/>
  <c r="A159"/>
  <c r="A204" i="50" l="1"/>
  <c r="A250"/>
  <c r="A296" s="1"/>
  <c r="A342" s="1"/>
  <c r="A114"/>
  <c r="A159"/>
  <c r="A160" i="40"/>
  <c r="A113"/>
  <c r="A255"/>
  <c r="A303" s="1"/>
  <c r="A351" s="1"/>
  <c r="A207"/>
  <c r="A115" i="50" l="1"/>
  <c r="A160"/>
  <c r="A205"/>
  <c r="A251"/>
  <c r="A297" s="1"/>
  <c r="A343" s="1"/>
  <c r="A256" i="40"/>
  <c r="A304" s="1"/>
  <c r="A352" s="1"/>
  <c r="A208"/>
  <c r="A161"/>
  <c r="A114"/>
  <c r="A116" i="50" l="1"/>
  <c r="A161"/>
  <c r="A206"/>
  <c r="A252"/>
  <c r="A298" s="1"/>
  <c r="A344" s="1"/>
  <c r="A257" i="40"/>
  <c r="A305" s="1"/>
  <c r="A353" s="1"/>
  <c r="A209"/>
  <c r="A162"/>
  <c r="A115"/>
  <c r="A162" i="50" l="1"/>
  <c r="A117"/>
  <c r="A253"/>
  <c r="A299" s="1"/>
  <c r="A345" s="1"/>
  <c r="A207"/>
  <c r="A163" i="40"/>
  <c r="A116"/>
  <c r="A258"/>
  <c r="A306" s="1"/>
  <c r="A354" s="1"/>
  <c r="A210"/>
  <c r="A163" i="50" l="1"/>
  <c r="A118"/>
  <c r="A164" s="1"/>
  <c r="A208"/>
  <c r="A254"/>
  <c r="A300" s="1"/>
  <c r="A346" s="1"/>
  <c r="A259" i="40"/>
  <c r="A307" s="1"/>
  <c r="A355" s="1"/>
  <c r="A211"/>
  <c r="A164"/>
  <c r="A117"/>
  <c r="A210" i="50" l="1"/>
  <c r="A256"/>
  <c r="A302" s="1"/>
  <c r="A348" s="1"/>
  <c r="A209"/>
  <c r="A255"/>
  <c r="A301" s="1"/>
  <c r="A347" s="1"/>
  <c r="A260" i="40"/>
  <c r="A308" s="1"/>
  <c r="A356" s="1"/>
  <c r="A212"/>
  <c r="A165"/>
  <c r="A118"/>
  <c r="A261" l="1"/>
  <c r="A309" s="1"/>
  <c r="A357" s="1"/>
  <c r="A213"/>
  <c r="A166"/>
  <c r="A119"/>
  <c r="A262" l="1"/>
  <c r="A310" s="1"/>
  <c r="A358" s="1"/>
  <c r="A214"/>
  <c r="A167"/>
  <c r="A120"/>
  <c r="A263" l="1"/>
  <c r="A311" s="1"/>
  <c r="A359" s="1"/>
  <c r="A215"/>
  <c r="A168"/>
  <c r="A121"/>
  <c r="A264" l="1"/>
  <c r="A312" s="1"/>
  <c r="A360" s="1"/>
  <c r="A216"/>
  <c r="A169"/>
  <c r="A122"/>
  <c r="A170" s="1"/>
  <c r="A218" l="1"/>
  <c r="A266"/>
  <c r="A314" s="1"/>
  <c r="A362" s="1"/>
  <c r="A217"/>
  <c r="A265"/>
  <c r="A313" s="1"/>
  <c r="A361" s="1"/>
  <c r="D11" i="88" l="1"/>
  <c r="E11" i="97" s="1"/>
  <c r="B219" i="87"/>
  <c r="B50"/>
  <c r="G11" i="88" l="1"/>
  <c r="G11" i="97" s="1"/>
  <c r="E16"/>
  <c r="E15"/>
  <c r="B89" i="87"/>
  <c r="I11" i="88"/>
  <c r="I11" i="97" s="1"/>
  <c r="B193" i="87"/>
  <c r="B102"/>
  <c r="B141"/>
  <c r="B63"/>
  <c r="B37" s="1"/>
  <c r="D37" i="88" s="1"/>
  <c r="B206" i="87"/>
  <c r="B24"/>
  <c r="D24" i="88" s="1"/>
  <c r="B154" i="87"/>
  <c r="B76" l="1"/>
  <c r="D50" i="88" s="1"/>
  <c r="G50" s="1"/>
  <c r="G62" i="97" s="1"/>
  <c r="G37" i="88"/>
  <c r="G45" i="97" s="1"/>
  <c r="E45"/>
  <c r="I37" i="88"/>
  <c r="I45" i="97" s="1"/>
  <c r="G24" i="88"/>
  <c r="G28" i="97" s="1"/>
  <c r="E28"/>
  <c r="I24" i="88"/>
  <c r="I28" i="97" s="1"/>
  <c r="I16"/>
  <c r="I15"/>
  <c r="I50" i="88" l="1"/>
  <c r="I62" i="97" s="1"/>
  <c r="I66" s="1"/>
  <c r="E62"/>
  <c r="E66" s="1"/>
  <c r="I32"/>
  <c r="I33"/>
  <c r="I49"/>
  <c r="I50"/>
  <c r="E33"/>
  <c r="E32"/>
  <c r="E50"/>
  <c r="E49"/>
  <c r="E67" l="1"/>
  <c r="I67"/>
  <c r="B27" i="88" l="1"/>
  <c r="B31" i="97" l="1"/>
  <c r="B53" i="88"/>
  <c r="B65" i="97" s="1"/>
  <c r="B40" i="88"/>
  <c r="B48" i="97" s="1"/>
  <c r="C40" i="88" l="1"/>
  <c r="C53"/>
  <c r="B34" i="97"/>
  <c r="B33"/>
  <c r="B35"/>
  <c r="B32"/>
  <c r="B66"/>
  <c r="B67"/>
  <c r="B68"/>
  <c r="B69"/>
  <c r="B14" i="88"/>
  <c r="B14" i="97" s="1"/>
  <c r="B51"/>
  <c r="B50"/>
  <c r="B52"/>
  <c r="B49"/>
  <c r="H53" i="88" l="1"/>
  <c r="G53"/>
  <c r="G65" i="97" s="1"/>
  <c r="C65"/>
  <c r="L13"/>
  <c r="M13" s="1"/>
  <c r="B15"/>
  <c r="B18"/>
  <c r="B17"/>
  <c r="B16"/>
  <c r="C27" i="88"/>
  <c r="G40"/>
  <c r="G48" i="97" s="1"/>
  <c r="H40" i="88"/>
  <c r="C48" i="97"/>
  <c r="D48" l="1"/>
  <c r="C50"/>
  <c r="B122"/>
  <c r="C49"/>
  <c r="C51"/>
  <c r="C52"/>
  <c r="G66"/>
  <c r="G67"/>
  <c r="G68"/>
  <c r="G69"/>
  <c r="H48"/>
  <c r="B24" i="91"/>
  <c r="B24" i="92"/>
  <c r="H65" i="97"/>
  <c r="G27" i="88"/>
  <c r="G31" i="97" s="1"/>
  <c r="C14" i="88"/>
  <c r="H27"/>
  <c r="C31" i="97"/>
  <c r="C66"/>
  <c r="C68"/>
  <c r="C69"/>
  <c r="C67"/>
  <c r="D65"/>
  <c r="B141"/>
  <c r="G49"/>
  <c r="G51"/>
  <c r="G52"/>
  <c r="G50"/>
  <c r="D66" l="1"/>
  <c r="D68"/>
  <c r="D67"/>
  <c r="D69"/>
  <c r="H31"/>
  <c r="B24" i="90"/>
  <c r="C19" i="93"/>
  <c r="C21" s="1"/>
  <c r="B96" i="92"/>
  <c r="D49" i="97"/>
  <c r="D52"/>
  <c r="D50"/>
  <c r="D51"/>
  <c r="L141"/>
  <c r="N141"/>
  <c r="D141"/>
  <c r="F141"/>
  <c r="H141"/>
  <c r="J141"/>
  <c r="C34"/>
  <c r="C33"/>
  <c r="D31"/>
  <c r="B103"/>
  <c r="C32"/>
  <c r="C35"/>
  <c r="H69"/>
  <c r="H67"/>
  <c r="H68"/>
  <c r="H66"/>
  <c r="G33"/>
  <c r="G34"/>
  <c r="G35"/>
  <c r="G32"/>
  <c r="H52"/>
  <c r="H49"/>
  <c r="H51"/>
  <c r="H50"/>
  <c r="N122"/>
  <c r="F122"/>
  <c r="D122"/>
  <c r="J122"/>
  <c r="L122"/>
  <c r="H122"/>
  <c r="C14"/>
  <c r="L14" i="88"/>
  <c r="G14"/>
  <c r="G14" i="97" s="1"/>
  <c r="H14" i="88"/>
  <c r="B96" i="91"/>
  <c r="C14" i="93"/>
  <c r="C16" s="1"/>
  <c r="C9" l="1"/>
  <c r="C11" s="1"/>
  <c r="B96" i="90"/>
  <c r="C17" i="97"/>
  <c r="D14"/>
  <c r="B84"/>
  <c r="C16"/>
  <c r="C18"/>
  <c r="C15"/>
  <c r="C29" i="93"/>
  <c r="C23"/>
  <c r="C34" s="1"/>
  <c r="D33" i="97"/>
  <c r="D35"/>
  <c r="D34"/>
  <c r="D32"/>
  <c r="E79" i="92"/>
  <c r="E78"/>
  <c r="B142"/>
  <c r="C18" i="93"/>
  <c r="C33" s="1"/>
  <c r="C28"/>
  <c r="H14" i="97"/>
  <c r="B24" i="94"/>
  <c r="E79" i="91"/>
  <c r="B142"/>
  <c r="E78"/>
  <c r="G17" i="97"/>
  <c r="G15"/>
  <c r="G18"/>
  <c r="G16"/>
  <c r="H103"/>
  <c r="L103"/>
  <c r="F103"/>
  <c r="D103"/>
  <c r="N103"/>
  <c r="J103"/>
  <c r="H34"/>
  <c r="H35"/>
  <c r="H33"/>
  <c r="H32"/>
  <c r="C27" i="93" l="1"/>
  <c r="C13"/>
  <c r="C32" s="1"/>
  <c r="B107" i="91"/>
  <c r="I112"/>
  <c r="C40" s="1"/>
  <c r="I103"/>
  <c r="C31" s="1"/>
  <c r="I108"/>
  <c r="C36" s="1"/>
  <c r="B106"/>
  <c r="I96"/>
  <c r="B111"/>
  <c r="I107"/>
  <c r="C35" s="1"/>
  <c r="I116"/>
  <c r="C44" s="1"/>
  <c r="I100"/>
  <c r="C28" s="1"/>
  <c r="I102"/>
  <c r="C30" s="1"/>
  <c r="I105"/>
  <c r="C33" s="1"/>
  <c r="B97"/>
  <c r="I106"/>
  <c r="C34" s="1"/>
  <c r="B101"/>
  <c r="I95"/>
  <c r="B113"/>
  <c r="B100"/>
  <c r="I87"/>
  <c r="I118"/>
  <c r="C46" s="1"/>
  <c r="B109"/>
  <c r="B115"/>
  <c r="I98"/>
  <c r="C26" s="1"/>
  <c r="B117"/>
  <c r="B99"/>
  <c r="I115"/>
  <c r="C43" s="1"/>
  <c r="B102"/>
  <c r="I93"/>
  <c r="I113"/>
  <c r="C41" s="1"/>
  <c r="I104"/>
  <c r="C32" s="1"/>
  <c r="B105"/>
  <c r="B112"/>
  <c r="B110"/>
  <c r="I92"/>
  <c r="I99"/>
  <c r="C27" s="1"/>
  <c r="I88"/>
  <c r="I90"/>
  <c r="I110"/>
  <c r="C38" s="1"/>
  <c r="I91"/>
  <c r="I97"/>
  <c r="C25" s="1"/>
  <c r="B104"/>
  <c r="B108"/>
  <c r="B116"/>
  <c r="B114"/>
  <c r="I89"/>
  <c r="B103"/>
  <c r="I111"/>
  <c r="C39" s="1"/>
  <c r="I117"/>
  <c r="C45" s="1"/>
  <c r="B118"/>
  <c r="I101"/>
  <c r="C29" s="1"/>
  <c r="B98"/>
  <c r="I109"/>
  <c r="C37" s="1"/>
  <c r="I114"/>
  <c r="C42" s="1"/>
  <c r="I94"/>
  <c r="B234" i="92"/>
  <c r="B188"/>
  <c r="C142"/>
  <c r="D15" i="97"/>
  <c r="D16"/>
  <c r="D17"/>
  <c r="D18"/>
  <c r="B142" i="90"/>
  <c r="E78"/>
  <c r="E79"/>
  <c r="H17" i="97"/>
  <c r="H16"/>
  <c r="H15"/>
  <c r="H18"/>
  <c r="F84"/>
  <c r="N84"/>
  <c r="H84"/>
  <c r="D84"/>
  <c r="J84"/>
  <c r="L84"/>
  <c r="B234" i="91"/>
  <c r="C142"/>
  <c r="B188"/>
  <c r="B96" i="94"/>
  <c r="C4" i="93"/>
  <c r="C6" s="1"/>
  <c r="I115" i="92"/>
  <c r="C43" s="1"/>
  <c r="I99"/>
  <c r="C27" s="1"/>
  <c r="B105"/>
  <c r="I97"/>
  <c r="C25" s="1"/>
  <c r="B102"/>
  <c r="I92"/>
  <c r="I104"/>
  <c r="C32" s="1"/>
  <c r="B99"/>
  <c r="B118"/>
  <c r="B115"/>
  <c r="I90"/>
  <c r="B114"/>
  <c r="I87"/>
  <c r="I88"/>
  <c r="I103"/>
  <c r="C31" s="1"/>
  <c r="I94"/>
  <c r="B104"/>
  <c r="B116"/>
  <c r="I113"/>
  <c r="C41" s="1"/>
  <c r="B111"/>
  <c r="B100"/>
  <c r="I111"/>
  <c r="C39" s="1"/>
  <c r="B103"/>
  <c r="I105"/>
  <c r="C33" s="1"/>
  <c r="B101"/>
  <c r="I91"/>
  <c r="B97"/>
  <c r="I101"/>
  <c r="C29" s="1"/>
  <c r="I100"/>
  <c r="C28" s="1"/>
  <c r="I114"/>
  <c r="C42" s="1"/>
  <c r="I110"/>
  <c r="C38" s="1"/>
  <c r="I107"/>
  <c r="C35" s="1"/>
  <c r="B108"/>
  <c r="B109"/>
  <c r="I93"/>
  <c r="B106"/>
  <c r="B110"/>
  <c r="B107"/>
  <c r="I106"/>
  <c r="C34" s="1"/>
  <c r="I102"/>
  <c r="C30" s="1"/>
  <c r="I118"/>
  <c r="C46" s="1"/>
  <c r="I96"/>
  <c r="I95"/>
  <c r="I89"/>
  <c r="I117"/>
  <c r="C45" s="1"/>
  <c r="B112"/>
  <c r="B98"/>
  <c r="I112"/>
  <c r="C40" s="1"/>
  <c r="B113"/>
  <c r="I109"/>
  <c r="C37" s="1"/>
  <c r="I98"/>
  <c r="C26" s="1"/>
  <c r="B117"/>
  <c r="I116"/>
  <c r="C44" s="1"/>
  <c r="I108"/>
  <c r="C36" s="1"/>
  <c r="J95" l="1"/>
  <c r="K95"/>
  <c r="C23"/>
  <c r="C21"/>
  <c r="J93"/>
  <c r="K93"/>
  <c r="K90"/>
  <c r="J90"/>
  <c r="C18"/>
  <c r="B142" i="94"/>
  <c r="E79"/>
  <c r="E78"/>
  <c r="G127" i="91"/>
  <c r="F130" s="1"/>
  <c r="G126"/>
  <c r="F129" s="1"/>
  <c r="CH234" i="92"/>
  <c r="BM234"/>
  <c r="CJ234"/>
  <c r="R234"/>
  <c r="B280"/>
  <c r="AK234"/>
  <c r="AY234"/>
  <c r="BA234"/>
  <c r="AD234"/>
  <c r="AF234"/>
  <c r="CV234"/>
  <c r="W234"/>
  <c r="BO234"/>
  <c r="CA234"/>
  <c r="CO234"/>
  <c r="AM234"/>
  <c r="Y234"/>
  <c r="AT234"/>
  <c r="P234"/>
  <c r="BF234"/>
  <c r="C234"/>
  <c r="BH234"/>
  <c r="BV234"/>
  <c r="CC234"/>
  <c r="CQ234"/>
  <c r="BT234"/>
  <c r="AR234"/>
  <c r="K91" i="91"/>
  <c r="C19"/>
  <c r="J91"/>
  <c r="J87"/>
  <c r="C15"/>
  <c r="K87"/>
  <c r="I75"/>
  <c r="F81" s="1"/>
  <c r="C48" s="1"/>
  <c r="K89" i="92"/>
  <c r="J89"/>
  <c r="C17"/>
  <c r="J94"/>
  <c r="K94"/>
  <c r="C22"/>
  <c r="C8" i="93"/>
  <c r="C31" s="1"/>
  <c r="C26"/>
  <c r="AK188" i="91"/>
  <c r="Y188"/>
  <c r="AF188"/>
  <c r="CH188"/>
  <c r="P188"/>
  <c r="BA188"/>
  <c r="CO188"/>
  <c r="CA188"/>
  <c r="BH188"/>
  <c r="C188"/>
  <c r="BM188"/>
  <c r="BT188"/>
  <c r="AR188"/>
  <c r="CQ188"/>
  <c r="R188"/>
  <c r="CV188"/>
  <c r="CJ188"/>
  <c r="BV188"/>
  <c r="BF188"/>
  <c r="AD188"/>
  <c r="AM188"/>
  <c r="BO188"/>
  <c r="AY188"/>
  <c r="CC188"/>
  <c r="AT188"/>
  <c r="W188"/>
  <c r="B188" i="90"/>
  <c r="B234"/>
  <c r="C142"/>
  <c r="CJ188" i="92"/>
  <c r="AM188"/>
  <c r="CC188"/>
  <c r="AY188"/>
  <c r="BV188"/>
  <c r="CA188"/>
  <c r="R188"/>
  <c r="AF188"/>
  <c r="CO188"/>
  <c r="BM188"/>
  <c r="CH188"/>
  <c r="AR188"/>
  <c r="BA188"/>
  <c r="AK188"/>
  <c r="AD188"/>
  <c r="BF188"/>
  <c r="BO188"/>
  <c r="P188"/>
  <c r="Y188"/>
  <c r="C188"/>
  <c r="AT188"/>
  <c r="W188"/>
  <c r="CQ188"/>
  <c r="BH188"/>
  <c r="CV188"/>
  <c r="BT188"/>
  <c r="C16" i="91"/>
  <c r="K88"/>
  <c r="J88"/>
  <c r="J93"/>
  <c r="C21"/>
  <c r="K93"/>
  <c r="K95"/>
  <c r="C23"/>
  <c r="J95"/>
  <c r="K87" i="92"/>
  <c r="C15"/>
  <c r="J87"/>
  <c r="I75"/>
  <c r="F81" s="1"/>
  <c r="C48" s="1"/>
  <c r="B97" i="90"/>
  <c r="B102"/>
  <c r="I101"/>
  <c r="C29" s="1"/>
  <c r="I103"/>
  <c r="C31" s="1"/>
  <c r="I91"/>
  <c r="B103"/>
  <c r="B104"/>
  <c r="I111"/>
  <c r="C39" s="1"/>
  <c r="I94"/>
  <c r="B113"/>
  <c r="B107"/>
  <c r="B114"/>
  <c r="I105"/>
  <c r="C33" s="1"/>
  <c r="I113"/>
  <c r="C41" s="1"/>
  <c r="I110"/>
  <c r="C38" s="1"/>
  <c r="B110"/>
  <c r="I107"/>
  <c r="C35" s="1"/>
  <c r="B111"/>
  <c r="I92"/>
  <c r="I88"/>
  <c r="B105"/>
  <c r="I106"/>
  <c r="C34" s="1"/>
  <c r="B109"/>
  <c r="B115"/>
  <c r="I90"/>
  <c r="B99"/>
  <c r="I95"/>
  <c r="I102"/>
  <c r="C30" s="1"/>
  <c r="B117"/>
  <c r="B101"/>
  <c r="B98"/>
  <c r="I114"/>
  <c r="C42" s="1"/>
  <c r="I97"/>
  <c r="C25" s="1"/>
  <c r="I99"/>
  <c r="C27" s="1"/>
  <c r="I118"/>
  <c r="C46" s="1"/>
  <c r="B112"/>
  <c r="I115"/>
  <c r="C43" s="1"/>
  <c r="I87"/>
  <c r="I89"/>
  <c r="I98"/>
  <c r="C26" s="1"/>
  <c r="I93"/>
  <c r="B100"/>
  <c r="B108"/>
  <c r="I112"/>
  <c r="C40" s="1"/>
  <c r="I109"/>
  <c r="C37" s="1"/>
  <c r="I116"/>
  <c r="C44" s="1"/>
  <c r="I104"/>
  <c r="C32" s="1"/>
  <c r="B116"/>
  <c r="I117"/>
  <c r="C45" s="1"/>
  <c r="B118"/>
  <c r="I100"/>
  <c r="C28" s="1"/>
  <c r="I108"/>
  <c r="C36" s="1"/>
  <c r="I96"/>
  <c r="B106"/>
  <c r="G126" i="92"/>
  <c r="F129" s="1"/>
  <c r="G127"/>
  <c r="F130" s="1"/>
  <c r="K89" i="91"/>
  <c r="J89"/>
  <c r="C17"/>
  <c r="K90"/>
  <c r="J90"/>
  <c r="C18"/>
  <c r="C24" i="92"/>
  <c r="J96"/>
  <c r="K96"/>
  <c r="K91"/>
  <c r="J91"/>
  <c r="C19"/>
  <c r="C16"/>
  <c r="K88"/>
  <c r="J88"/>
  <c r="K92"/>
  <c r="C20"/>
  <c r="J92"/>
  <c r="B280" i="91"/>
  <c r="BA234"/>
  <c r="AF234"/>
  <c r="BO234"/>
  <c r="AD234"/>
  <c r="AK234"/>
  <c r="AY234"/>
  <c r="BT234"/>
  <c r="CV234"/>
  <c r="CA234"/>
  <c r="AT234"/>
  <c r="CQ234"/>
  <c r="CH234"/>
  <c r="W234"/>
  <c r="CC234"/>
  <c r="BF234"/>
  <c r="BV234"/>
  <c r="BM234"/>
  <c r="AR234"/>
  <c r="R234"/>
  <c r="AM234"/>
  <c r="C234"/>
  <c r="CJ234"/>
  <c r="Y234"/>
  <c r="CO234"/>
  <c r="BH234"/>
  <c r="P234"/>
  <c r="K94"/>
  <c r="C22"/>
  <c r="J94"/>
  <c r="K92"/>
  <c r="J92"/>
  <c r="C20"/>
  <c r="C24"/>
  <c r="K96"/>
  <c r="J96"/>
  <c r="I163" i="92" l="1"/>
  <c r="D45" s="1"/>
  <c r="I150"/>
  <c r="D32" s="1"/>
  <c r="B149"/>
  <c r="I149"/>
  <c r="D31" s="1"/>
  <c r="I154"/>
  <c r="D36" s="1"/>
  <c r="I153"/>
  <c r="D35" s="1"/>
  <c r="I137"/>
  <c r="B157"/>
  <c r="I139"/>
  <c r="B155"/>
  <c r="I135"/>
  <c r="I136"/>
  <c r="I151"/>
  <c r="D33" s="1"/>
  <c r="B163"/>
  <c r="I160"/>
  <c r="D42" s="1"/>
  <c r="B143"/>
  <c r="I143"/>
  <c r="D25" s="1"/>
  <c r="I142"/>
  <c r="I159"/>
  <c r="D41" s="1"/>
  <c r="I162"/>
  <c r="D44" s="1"/>
  <c r="B147"/>
  <c r="I145"/>
  <c r="D27" s="1"/>
  <c r="I148"/>
  <c r="D30" s="1"/>
  <c r="I156"/>
  <c r="D38" s="1"/>
  <c r="B148"/>
  <c r="I157"/>
  <c r="D39" s="1"/>
  <c r="B150"/>
  <c r="B160"/>
  <c r="B162"/>
  <c r="B145"/>
  <c r="B154"/>
  <c r="B152"/>
  <c r="I141"/>
  <c r="B156"/>
  <c r="B159"/>
  <c r="B144"/>
  <c r="I144"/>
  <c r="D26" s="1"/>
  <c r="B158"/>
  <c r="I138"/>
  <c r="B153"/>
  <c r="I155"/>
  <c r="D37" s="1"/>
  <c r="B151"/>
  <c r="I161"/>
  <c r="D43" s="1"/>
  <c r="I164"/>
  <c r="D46" s="1"/>
  <c r="B164"/>
  <c r="I146"/>
  <c r="D28" s="1"/>
  <c r="I152"/>
  <c r="D34" s="1"/>
  <c r="B146"/>
  <c r="I158"/>
  <c r="D40" s="1"/>
  <c r="B161"/>
  <c r="I134"/>
  <c r="I147"/>
  <c r="D29" s="1"/>
  <c r="I133"/>
  <c r="I140"/>
  <c r="J89" i="90"/>
  <c r="K89"/>
  <c r="C17"/>
  <c r="J95"/>
  <c r="K95"/>
  <c r="C23"/>
  <c r="K92"/>
  <c r="J92"/>
  <c r="C20"/>
  <c r="F84" i="91"/>
  <c r="C51" s="1"/>
  <c r="F85"/>
  <c r="C52" s="1"/>
  <c r="R264"/>
  <c r="X264"/>
  <c r="AP265"/>
  <c r="V280"/>
  <c r="AJ265"/>
  <c r="X265"/>
  <c r="AZ280"/>
  <c r="B326"/>
  <c r="BB264"/>
  <c r="BB265"/>
  <c r="AN280"/>
  <c r="AB280"/>
  <c r="F264"/>
  <c r="AX280"/>
  <c r="Z280"/>
  <c r="BD280"/>
  <c r="N280"/>
  <c r="C280"/>
  <c r="AJ264"/>
  <c r="AH280"/>
  <c r="AV265"/>
  <c r="AR280"/>
  <c r="AL280"/>
  <c r="AV264"/>
  <c r="AD264"/>
  <c r="R265"/>
  <c r="AP264"/>
  <c r="F265"/>
  <c r="AF280"/>
  <c r="AD265"/>
  <c r="T280"/>
  <c r="AT280"/>
  <c r="P280"/>
  <c r="C16" i="90"/>
  <c r="K88"/>
  <c r="J88"/>
  <c r="F83" i="92"/>
  <c r="C50" s="1"/>
  <c r="F82"/>
  <c r="C49" s="1"/>
  <c r="AD188" i="90"/>
  <c r="R188"/>
  <c r="Y188"/>
  <c r="W188"/>
  <c r="P188"/>
  <c r="BA188"/>
  <c r="AM188"/>
  <c r="CJ188"/>
  <c r="AT188"/>
  <c r="BT188"/>
  <c r="CQ188"/>
  <c r="CA188"/>
  <c r="CO188"/>
  <c r="CC188"/>
  <c r="C188"/>
  <c r="BF188"/>
  <c r="AR188"/>
  <c r="BM188"/>
  <c r="AF188"/>
  <c r="AK188"/>
  <c r="BO188"/>
  <c r="CH188"/>
  <c r="CV188"/>
  <c r="BV188"/>
  <c r="AY188"/>
  <c r="BH188"/>
  <c r="B164" i="91"/>
  <c r="I160"/>
  <c r="D42" s="1"/>
  <c r="B152"/>
  <c r="B159"/>
  <c r="B160"/>
  <c r="B147"/>
  <c r="B162"/>
  <c r="I162"/>
  <c r="D44" s="1"/>
  <c r="I159"/>
  <c r="D41" s="1"/>
  <c r="I151"/>
  <c r="D33" s="1"/>
  <c r="I157"/>
  <c r="D39" s="1"/>
  <c r="I145"/>
  <c r="D27" s="1"/>
  <c r="I150"/>
  <c r="D32" s="1"/>
  <c r="I148"/>
  <c r="D30" s="1"/>
  <c r="I141"/>
  <c r="I146"/>
  <c r="D28" s="1"/>
  <c r="B149"/>
  <c r="I133"/>
  <c r="B163"/>
  <c r="B161"/>
  <c r="B153"/>
  <c r="I154"/>
  <c r="D36" s="1"/>
  <c r="B150"/>
  <c r="B144"/>
  <c r="I152"/>
  <c r="D34" s="1"/>
  <c r="I161"/>
  <c r="D43" s="1"/>
  <c r="I147"/>
  <c r="D29" s="1"/>
  <c r="I138"/>
  <c r="I137"/>
  <c r="B145"/>
  <c r="B154"/>
  <c r="B143"/>
  <c r="B158"/>
  <c r="I153"/>
  <c r="D35" s="1"/>
  <c r="B146"/>
  <c r="I143"/>
  <c r="D25" s="1"/>
  <c r="B151"/>
  <c r="I139"/>
  <c r="B155"/>
  <c r="I135"/>
  <c r="I140"/>
  <c r="I136"/>
  <c r="B148"/>
  <c r="I134"/>
  <c r="I144"/>
  <c r="D26" s="1"/>
  <c r="I149"/>
  <c r="D31" s="1"/>
  <c r="I164"/>
  <c r="D46" s="1"/>
  <c r="B156"/>
  <c r="I158"/>
  <c r="D40" s="1"/>
  <c r="I156"/>
  <c r="D38" s="1"/>
  <c r="I155"/>
  <c r="D37" s="1"/>
  <c r="I142"/>
  <c r="B157"/>
  <c r="I163"/>
  <c r="D45" s="1"/>
  <c r="I98" i="94"/>
  <c r="C26" s="1"/>
  <c r="B112"/>
  <c r="I88"/>
  <c r="I102"/>
  <c r="C30" s="1"/>
  <c r="B107"/>
  <c r="I91"/>
  <c r="B114"/>
  <c r="I97"/>
  <c r="C25" s="1"/>
  <c r="I110"/>
  <c r="C38" s="1"/>
  <c r="I100"/>
  <c r="C28" s="1"/>
  <c r="B103"/>
  <c r="B110"/>
  <c r="I118"/>
  <c r="C46" s="1"/>
  <c r="I114"/>
  <c r="C42" s="1"/>
  <c r="I90"/>
  <c r="B116"/>
  <c r="I105"/>
  <c r="C33" s="1"/>
  <c r="I89"/>
  <c r="I112"/>
  <c r="C40" s="1"/>
  <c r="I117"/>
  <c r="C45" s="1"/>
  <c r="B102"/>
  <c r="I101"/>
  <c r="C29" s="1"/>
  <c r="I113"/>
  <c r="C41" s="1"/>
  <c r="B99"/>
  <c r="I106"/>
  <c r="C34" s="1"/>
  <c r="I107"/>
  <c r="C35" s="1"/>
  <c r="B111"/>
  <c r="I109"/>
  <c r="C37" s="1"/>
  <c r="I108"/>
  <c r="C36" s="1"/>
  <c r="I95"/>
  <c r="I92"/>
  <c r="B104"/>
  <c r="B105"/>
  <c r="I87"/>
  <c r="B115"/>
  <c r="I116"/>
  <c r="C44" s="1"/>
  <c r="B98"/>
  <c r="B118"/>
  <c r="B100"/>
  <c r="B106"/>
  <c r="I115"/>
  <c r="C43" s="1"/>
  <c r="B113"/>
  <c r="B109"/>
  <c r="I93"/>
  <c r="I96"/>
  <c r="I103"/>
  <c r="C31" s="1"/>
  <c r="I99"/>
  <c r="C27" s="1"/>
  <c r="B108"/>
  <c r="I104"/>
  <c r="C32" s="1"/>
  <c r="B101"/>
  <c r="B97"/>
  <c r="I111"/>
  <c r="C39" s="1"/>
  <c r="I94"/>
  <c r="B117"/>
  <c r="G220" i="91"/>
  <c r="G221" s="1"/>
  <c r="G219"/>
  <c r="C24" i="90"/>
  <c r="K96"/>
  <c r="J96"/>
  <c r="K93"/>
  <c r="C21"/>
  <c r="J93"/>
  <c r="J90"/>
  <c r="K90"/>
  <c r="C18"/>
  <c r="K94"/>
  <c r="C22"/>
  <c r="J94"/>
  <c r="J91"/>
  <c r="C19"/>
  <c r="K91"/>
  <c r="CC234"/>
  <c r="CA234"/>
  <c r="W234"/>
  <c r="CH234"/>
  <c r="CQ234"/>
  <c r="B280"/>
  <c r="Y234"/>
  <c r="CO234"/>
  <c r="AM234"/>
  <c r="AD234"/>
  <c r="AR234"/>
  <c r="AY234"/>
  <c r="R234"/>
  <c r="BT234"/>
  <c r="BO234"/>
  <c r="BH234"/>
  <c r="BA234"/>
  <c r="P234"/>
  <c r="AT234"/>
  <c r="CV234"/>
  <c r="AF234"/>
  <c r="AK234"/>
  <c r="C234"/>
  <c r="BF234"/>
  <c r="BM234"/>
  <c r="CJ234"/>
  <c r="BV234"/>
  <c r="G174" i="91"/>
  <c r="F177" s="1"/>
  <c r="G173"/>
  <c r="F176" s="1"/>
  <c r="F83"/>
  <c r="C50" s="1"/>
  <c r="F82"/>
  <c r="C49" s="1"/>
  <c r="G219" i="92"/>
  <c r="G220"/>
  <c r="G221" s="1"/>
  <c r="X265"/>
  <c r="AX280"/>
  <c r="R265"/>
  <c r="N280"/>
  <c r="V280"/>
  <c r="AV265"/>
  <c r="AP265"/>
  <c r="P280"/>
  <c r="AJ264"/>
  <c r="C280"/>
  <c r="R264"/>
  <c r="F265"/>
  <c r="BB265"/>
  <c r="AJ265"/>
  <c r="BB264"/>
  <c r="X264"/>
  <c r="AT280"/>
  <c r="F264"/>
  <c r="AF280"/>
  <c r="Z280"/>
  <c r="AD265"/>
  <c r="AD264"/>
  <c r="AN280"/>
  <c r="AL280"/>
  <c r="AZ280"/>
  <c r="BD280"/>
  <c r="AV264"/>
  <c r="AH280"/>
  <c r="AR280"/>
  <c r="AP264"/>
  <c r="B326"/>
  <c r="AB280"/>
  <c r="T280"/>
  <c r="C15" i="90"/>
  <c r="K87"/>
  <c r="I75"/>
  <c r="F81" s="1"/>
  <c r="C48" s="1"/>
  <c r="J87"/>
  <c r="F85" i="92"/>
  <c r="C52" s="1"/>
  <c r="F84"/>
  <c r="C51" s="1"/>
  <c r="G174"/>
  <c r="F177" s="1"/>
  <c r="G173"/>
  <c r="F176" s="1"/>
  <c r="G126" i="90"/>
  <c r="F129" s="1"/>
  <c r="G127"/>
  <c r="F130" s="1"/>
  <c r="B188" i="94"/>
  <c r="B234"/>
  <c r="C142"/>
  <c r="G126" l="1"/>
  <c r="F129" s="1"/>
  <c r="G127"/>
  <c r="F130" s="1"/>
  <c r="B159" i="90"/>
  <c r="B152"/>
  <c r="B145"/>
  <c r="B156"/>
  <c r="I139"/>
  <c r="B146"/>
  <c r="B164"/>
  <c r="I159"/>
  <c r="D41" s="1"/>
  <c r="I136"/>
  <c r="B148"/>
  <c r="I160"/>
  <c r="D42" s="1"/>
  <c r="I134"/>
  <c r="B144"/>
  <c r="I149"/>
  <c r="D31" s="1"/>
  <c r="B163"/>
  <c r="I141"/>
  <c r="I154"/>
  <c r="D36" s="1"/>
  <c r="B154"/>
  <c r="I145"/>
  <c r="D27" s="1"/>
  <c r="I161"/>
  <c r="D43" s="1"/>
  <c r="B153"/>
  <c r="I148"/>
  <c r="D30" s="1"/>
  <c r="B143"/>
  <c r="I163"/>
  <c r="D45" s="1"/>
  <c r="B151"/>
  <c r="I152"/>
  <c r="D34" s="1"/>
  <c r="B161"/>
  <c r="B162"/>
  <c r="B155"/>
  <c r="I151"/>
  <c r="D33" s="1"/>
  <c r="B150"/>
  <c r="B147"/>
  <c r="I135"/>
  <c r="I137"/>
  <c r="I146"/>
  <c r="D28" s="1"/>
  <c r="I164"/>
  <c r="D46" s="1"/>
  <c r="I140"/>
  <c r="I153"/>
  <c r="D35" s="1"/>
  <c r="I150"/>
  <c r="D32" s="1"/>
  <c r="I147"/>
  <c r="D29" s="1"/>
  <c r="I143"/>
  <c r="D25" s="1"/>
  <c r="I133"/>
  <c r="I138"/>
  <c r="I157"/>
  <c r="D39" s="1"/>
  <c r="B160"/>
  <c r="B157"/>
  <c r="I162"/>
  <c r="D44" s="1"/>
  <c r="I144"/>
  <c r="D26" s="1"/>
  <c r="B158"/>
  <c r="I142"/>
  <c r="I155"/>
  <c r="D37" s="1"/>
  <c r="I156"/>
  <c r="D38" s="1"/>
  <c r="B149"/>
  <c r="I158"/>
  <c r="D40" s="1"/>
  <c r="F268" i="92"/>
  <c r="F267"/>
  <c r="F269" s="1"/>
  <c r="I226" i="91"/>
  <c r="B245"/>
  <c r="B241"/>
  <c r="B235"/>
  <c r="I236"/>
  <c r="F26" s="1"/>
  <c r="I238"/>
  <c r="F28" s="1"/>
  <c r="B252"/>
  <c r="I243"/>
  <c r="F33" s="1"/>
  <c r="B247"/>
  <c r="I251"/>
  <c r="F41" s="1"/>
  <c r="I239"/>
  <c r="F29" s="1"/>
  <c r="B243"/>
  <c r="I240"/>
  <c r="F30" s="1"/>
  <c r="I249"/>
  <c r="F39" s="1"/>
  <c r="I235"/>
  <c r="F25" s="1"/>
  <c r="I228"/>
  <c r="I232"/>
  <c r="I247"/>
  <c r="F37" s="1"/>
  <c r="I248"/>
  <c r="F38" s="1"/>
  <c r="B254"/>
  <c r="B238"/>
  <c r="I246"/>
  <c r="F36" s="1"/>
  <c r="I225"/>
  <c r="I250"/>
  <c r="F40" s="1"/>
  <c r="I253"/>
  <c r="F43" s="1"/>
  <c r="B242"/>
  <c r="B239"/>
  <c r="I254"/>
  <c r="F44" s="1"/>
  <c r="I231"/>
  <c r="B240"/>
  <c r="I255"/>
  <c r="F45" s="1"/>
  <c r="B256"/>
  <c r="I237"/>
  <c r="F27" s="1"/>
  <c r="B251"/>
  <c r="I241"/>
  <c r="F31" s="1"/>
  <c r="I233"/>
  <c r="B255"/>
  <c r="B250"/>
  <c r="I242"/>
  <c r="F32" s="1"/>
  <c r="B249"/>
  <c r="I229"/>
  <c r="B237"/>
  <c r="I234"/>
  <c r="I244"/>
  <c r="F34" s="1"/>
  <c r="I252"/>
  <c r="F42" s="1"/>
  <c r="B236"/>
  <c r="B248"/>
  <c r="B246"/>
  <c r="I230"/>
  <c r="I227"/>
  <c r="B244"/>
  <c r="I245"/>
  <c r="F35" s="1"/>
  <c r="B253"/>
  <c r="I256"/>
  <c r="F46" s="1"/>
  <c r="K93" i="94"/>
  <c r="J93"/>
  <c r="C21"/>
  <c r="J136" i="91"/>
  <c r="K136"/>
  <c r="D18"/>
  <c r="J139"/>
  <c r="K139"/>
  <c r="D21"/>
  <c r="I121"/>
  <c r="G132" s="1"/>
  <c r="D48" s="1"/>
  <c r="D15"/>
  <c r="K133"/>
  <c r="J133"/>
  <c r="F268"/>
  <c r="F267"/>
  <c r="F269" s="1"/>
  <c r="K140" i="92"/>
  <c r="J140"/>
  <c r="D22"/>
  <c r="D24"/>
  <c r="K142"/>
  <c r="J142"/>
  <c r="BF188" i="94"/>
  <c r="CA188"/>
  <c r="BV188"/>
  <c r="P188"/>
  <c r="CO188"/>
  <c r="BO188"/>
  <c r="CC188"/>
  <c r="AK188"/>
  <c r="AT188"/>
  <c r="R188"/>
  <c r="BM188"/>
  <c r="CV188"/>
  <c r="BT188"/>
  <c r="CH188"/>
  <c r="W188"/>
  <c r="BA188"/>
  <c r="Y188"/>
  <c r="AY188"/>
  <c r="CQ188"/>
  <c r="AM188"/>
  <c r="CJ188"/>
  <c r="AF188"/>
  <c r="C188"/>
  <c r="AD188"/>
  <c r="AR188"/>
  <c r="BH188"/>
  <c r="AK234"/>
  <c r="R234"/>
  <c r="C234"/>
  <c r="CJ234"/>
  <c r="W234"/>
  <c r="BM234"/>
  <c r="B280"/>
  <c r="BV234"/>
  <c r="CQ234"/>
  <c r="AD234"/>
  <c r="CA234"/>
  <c r="P234"/>
  <c r="AR234"/>
  <c r="AF234"/>
  <c r="CH234"/>
  <c r="BH234"/>
  <c r="BF234"/>
  <c r="CO234"/>
  <c r="CC234"/>
  <c r="AM234"/>
  <c r="BO234"/>
  <c r="AT234"/>
  <c r="BT234"/>
  <c r="CV234"/>
  <c r="Y234"/>
  <c r="AY234"/>
  <c r="BA234"/>
  <c r="B194" i="92"/>
  <c r="B196"/>
  <c r="I201"/>
  <c r="E37" s="1"/>
  <c r="I202"/>
  <c r="E38" s="1"/>
  <c r="I192"/>
  <c r="E28" s="1"/>
  <c r="B190"/>
  <c r="I191"/>
  <c r="E27" s="1"/>
  <c r="B207"/>
  <c r="B195"/>
  <c r="I185"/>
  <c r="I197"/>
  <c r="E33" s="1"/>
  <c r="I179"/>
  <c r="I182"/>
  <c r="I189"/>
  <c r="E25" s="1"/>
  <c r="I210"/>
  <c r="E46" s="1"/>
  <c r="I208"/>
  <c r="E44" s="1"/>
  <c r="B199"/>
  <c r="B205"/>
  <c r="B209"/>
  <c r="B202"/>
  <c r="I206"/>
  <c r="E42" s="1"/>
  <c r="I186"/>
  <c r="B197"/>
  <c r="I184"/>
  <c r="I181"/>
  <c r="I193"/>
  <c r="E29" s="1"/>
  <c r="B203"/>
  <c r="B210"/>
  <c r="I199"/>
  <c r="E35" s="1"/>
  <c r="B192"/>
  <c r="B193"/>
  <c r="B208"/>
  <c r="B198"/>
  <c r="I187"/>
  <c r="B201"/>
  <c r="I209"/>
  <c r="E45" s="1"/>
  <c r="I190"/>
  <c r="E26" s="1"/>
  <c r="I188"/>
  <c r="I194"/>
  <c r="E30" s="1"/>
  <c r="I196"/>
  <c r="E32" s="1"/>
  <c r="I198"/>
  <c r="E34" s="1"/>
  <c r="I180"/>
  <c r="I195"/>
  <c r="E31" s="1"/>
  <c r="B200"/>
  <c r="B191"/>
  <c r="I204"/>
  <c r="E40" s="1"/>
  <c r="I200"/>
  <c r="E36" s="1"/>
  <c r="B206"/>
  <c r="I203"/>
  <c r="E39" s="1"/>
  <c r="I205"/>
  <c r="E41" s="1"/>
  <c r="B189"/>
  <c r="I183"/>
  <c r="I207"/>
  <c r="E43" s="1"/>
  <c r="B204"/>
  <c r="F84" i="90"/>
  <c r="C51" s="1"/>
  <c r="F85"/>
  <c r="C52" s="1"/>
  <c r="AF326" i="92"/>
  <c r="Z326"/>
  <c r="AL326"/>
  <c r="AT326"/>
  <c r="T326"/>
  <c r="AB326"/>
  <c r="AR326"/>
  <c r="P326"/>
  <c r="N326"/>
  <c r="C326"/>
  <c r="AH326"/>
  <c r="AX326"/>
  <c r="V326"/>
  <c r="AN326"/>
  <c r="AZ326"/>
  <c r="BD326"/>
  <c r="T280" i="90"/>
  <c r="R264"/>
  <c r="AN280"/>
  <c r="AB280"/>
  <c r="BB265"/>
  <c r="AH280"/>
  <c r="AP265"/>
  <c r="AL280"/>
  <c r="AV264"/>
  <c r="Z280"/>
  <c r="BD280"/>
  <c r="AT280"/>
  <c r="F265"/>
  <c r="AD265"/>
  <c r="X264"/>
  <c r="C280"/>
  <c r="R265"/>
  <c r="F264"/>
  <c r="AF280"/>
  <c r="AR280"/>
  <c r="B326"/>
  <c r="AJ265"/>
  <c r="N280"/>
  <c r="AV265"/>
  <c r="AP264"/>
  <c r="BB264"/>
  <c r="AD264"/>
  <c r="V280"/>
  <c r="X265"/>
  <c r="AJ264"/>
  <c r="P280"/>
  <c r="AX280"/>
  <c r="AZ280"/>
  <c r="C22" i="94"/>
  <c r="K94"/>
  <c r="J94"/>
  <c r="C24"/>
  <c r="K96"/>
  <c r="J96"/>
  <c r="K141" i="91"/>
  <c r="J141"/>
  <c r="D23"/>
  <c r="G173" i="90"/>
  <c r="F176" s="1"/>
  <c r="G174"/>
  <c r="F177" s="1"/>
  <c r="J134" i="92"/>
  <c r="D16"/>
  <c r="K134"/>
  <c r="J138"/>
  <c r="K138"/>
  <c r="D20"/>
  <c r="K135"/>
  <c r="J135"/>
  <c r="D17"/>
  <c r="J137"/>
  <c r="K137"/>
  <c r="D19"/>
  <c r="B245"/>
  <c r="B255"/>
  <c r="B243"/>
  <c r="B252"/>
  <c r="I248"/>
  <c r="F38" s="1"/>
  <c r="I38" s="1"/>
  <c r="I230"/>
  <c r="I232"/>
  <c r="B247"/>
  <c r="I256"/>
  <c r="F46" s="1"/>
  <c r="I46" s="1"/>
  <c r="B250"/>
  <c r="I249"/>
  <c r="F39" s="1"/>
  <c r="I39" s="1"/>
  <c r="B236"/>
  <c r="B239"/>
  <c r="B242"/>
  <c r="B241"/>
  <c r="I239"/>
  <c r="F29" s="1"/>
  <c r="I29" s="1"/>
  <c r="I237"/>
  <c r="F27" s="1"/>
  <c r="I27" s="1"/>
  <c r="I254"/>
  <c r="F44" s="1"/>
  <c r="I44" s="1"/>
  <c r="B237"/>
  <c r="B246"/>
  <c r="I253"/>
  <c r="F43" s="1"/>
  <c r="I43" s="1"/>
  <c r="B253"/>
  <c r="I226"/>
  <c r="I236"/>
  <c r="F26" s="1"/>
  <c r="I26" s="1"/>
  <c r="D19" i="93" s="1"/>
  <c r="D21" s="1"/>
  <c r="I247" i="92"/>
  <c r="F37" s="1"/>
  <c r="I37" s="1"/>
  <c r="I251"/>
  <c r="F41" s="1"/>
  <c r="I41" s="1"/>
  <c r="G19" i="93" s="1"/>
  <c r="G21" s="1"/>
  <c r="I234" i="92"/>
  <c r="I243"/>
  <c r="F33" s="1"/>
  <c r="I33" s="1"/>
  <c r="B244"/>
  <c r="B240"/>
  <c r="I241"/>
  <c r="F31" s="1"/>
  <c r="I31" s="1"/>
  <c r="E19" i="93" s="1"/>
  <c r="E21" s="1"/>
  <c r="B248" i="92"/>
  <c r="B254"/>
  <c r="I238"/>
  <c r="F28" s="1"/>
  <c r="I28" s="1"/>
  <c r="I250"/>
  <c r="F40" s="1"/>
  <c r="I40" s="1"/>
  <c r="I235"/>
  <c r="F25" s="1"/>
  <c r="I25" s="1"/>
  <c r="C41" i="93" s="1"/>
  <c r="D41" s="1"/>
  <c r="B235" i="92"/>
  <c r="I244"/>
  <c r="F34" s="1"/>
  <c r="I34" s="1"/>
  <c r="I228"/>
  <c r="I245"/>
  <c r="F35" s="1"/>
  <c r="I35" s="1"/>
  <c r="I242"/>
  <c r="F32" s="1"/>
  <c r="I32" s="1"/>
  <c r="B256"/>
  <c r="B238"/>
  <c r="I255"/>
  <c r="F45" s="1"/>
  <c r="I45" s="1"/>
  <c r="B251"/>
  <c r="B249"/>
  <c r="I252"/>
  <c r="F42" s="1"/>
  <c r="I42" s="1"/>
  <c r="I229"/>
  <c r="I246"/>
  <c r="F36" s="1"/>
  <c r="I36" s="1"/>
  <c r="F19" i="93" s="1"/>
  <c r="F21" s="1"/>
  <c r="I233" i="92"/>
  <c r="I231"/>
  <c r="I240"/>
  <c r="F30" s="1"/>
  <c r="I30" s="1"/>
  <c r="I225"/>
  <c r="I227"/>
  <c r="I183" i="91"/>
  <c r="B189"/>
  <c r="I191"/>
  <c r="E27" s="1"/>
  <c r="B192"/>
  <c r="I187"/>
  <c r="B190"/>
  <c r="I184"/>
  <c r="I206"/>
  <c r="E42" s="1"/>
  <c r="B208"/>
  <c r="B203"/>
  <c r="I195"/>
  <c r="E31" s="1"/>
  <c r="I198"/>
  <c r="E34" s="1"/>
  <c r="I190"/>
  <c r="E26" s="1"/>
  <c r="I185"/>
  <c r="I179"/>
  <c r="I196"/>
  <c r="E32" s="1"/>
  <c r="I186"/>
  <c r="I199"/>
  <c r="E35" s="1"/>
  <c r="I180"/>
  <c r="I205"/>
  <c r="E41" s="1"/>
  <c r="B199"/>
  <c r="B197"/>
  <c r="I194"/>
  <c r="E30" s="1"/>
  <c r="I207"/>
  <c r="E43" s="1"/>
  <c r="I181"/>
  <c r="I208"/>
  <c r="E44" s="1"/>
  <c r="I203"/>
  <c r="E39" s="1"/>
  <c r="B195"/>
  <c r="B191"/>
  <c r="B204"/>
  <c r="I201"/>
  <c r="E37" s="1"/>
  <c r="I193"/>
  <c r="E29" s="1"/>
  <c r="B202"/>
  <c r="I202"/>
  <c r="E38" s="1"/>
  <c r="I200"/>
  <c r="E36" s="1"/>
  <c r="I210"/>
  <c r="E46" s="1"/>
  <c r="I197"/>
  <c r="E33" s="1"/>
  <c r="B206"/>
  <c r="B200"/>
  <c r="B210"/>
  <c r="B196"/>
  <c r="B207"/>
  <c r="B194"/>
  <c r="B201"/>
  <c r="B205"/>
  <c r="B209"/>
  <c r="B193"/>
  <c r="I204"/>
  <c r="E40" s="1"/>
  <c r="I192"/>
  <c r="E28" s="1"/>
  <c r="I189"/>
  <c r="E25" s="1"/>
  <c r="I182"/>
  <c r="I209"/>
  <c r="E45" s="1"/>
  <c r="B198"/>
  <c r="I188"/>
  <c r="G220" i="90"/>
  <c r="G221" s="1"/>
  <c r="G219"/>
  <c r="I75" i="94"/>
  <c r="F81" s="1"/>
  <c r="C48" s="1"/>
  <c r="K87"/>
  <c r="J87"/>
  <c r="C15"/>
  <c r="C23"/>
  <c r="K95"/>
  <c r="J95"/>
  <c r="C17"/>
  <c r="J89"/>
  <c r="K89"/>
  <c r="J91"/>
  <c r="C19"/>
  <c r="K91"/>
  <c r="D24" i="91"/>
  <c r="J142"/>
  <c r="K142"/>
  <c r="J134"/>
  <c r="D16"/>
  <c r="K134"/>
  <c r="J135"/>
  <c r="D17"/>
  <c r="K135"/>
  <c r="D20"/>
  <c r="K138"/>
  <c r="J138"/>
  <c r="BD326"/>
  <c r="N326"/>
  <c r="Z326"/>
  <c r="T326"/>
  <c r="AF326"/>
  <c r="AN326"/>
  <c r="AL326"/>
  <c r="AT326"/>
  <c r="AH326"/>
  <c r="AZ326"/>
  <c r="AX326"/>
  <c r="V326"/>
  <c r="AB326"/>
  <c r="AR326"/>
  <c r="P326"/>
  <c r="C326"/>
  <c r="K136" i="92"/>
  <c r="D18"/>
  <c r="J136"/>
  <c r="F83" i="90"/>
  <c r="C50" s="1"/>
  <c r="F82"/>
  <c r="C49" s="1"/>
  <c r="C20" i="94"/>
  <c r="J92"/>
  <c r="K92"/>
  <c r="J90"/>
  <c r="C18"/>
  <c r="K90"/>
  <c r="C16"/>
  <c r="K88"/>
  <c r="J88"/>
  <c r="K140" i="91"/>
  <c r="J140"/>
  <c r="D22"/>
  <c r="K137"/>
  <c r="J137"/>
  <c r="D19"/>
  <c r="J133" i="92"/>
  <c r="I121"/>
  <c r="G132" s="1"/>
  <c r="D48" s="1"/>
  <c r="D15"/>
  <c r="K133"/>
  <c r="K141"/>
  <c r="J141"/>
  <c r="D23"/>
  <c r="D21"/>
  <c r="K139"/>
  <c r="J139"/>
  <c r="F311" i="91" l="1"/>
  <c r="F314" s="1"/>
  <c r="F312"/>
  <c r="F315" s="1"/>
  <c r="F84" i="94"/>
  <c r="C51" s="1"/>
  <c r="F85"/>
  <c r="C52" s="1"/>
  <c r="E17" i="91"/>
  <c r="J181"/>
  <c r="K181"/>
  <c r="J186"/>
  <c r="K186"/>
  <c r="E22"/>
  <c r="J187"/>
  <c r="E23"/>
  <c r="K187"/>
  <c r="K183"/>
  <c r="J183"/>
  <c r="E19"/>
  <c r="F21" i="92"/>
  <c r="I21" s="1"/>
  <c r="K231"/>
  <c r="J231"/>
  <c r="K228"/>
  <c r="F18"/>
  <c r="I18" s="1"/>
  <c r="J228"/>
  <c r="E29" i="93"/>
  <c r="E23"/>
  <c r="E34" s="1"/>
  <c r="F24" i="92"/>
  <c r="I24" s="1"/>
  <c r="K234"/>
  <c r="J234"/>
  <c r="F16"/>
  <c r="I16" s="1"/>
  <c r="K226"/>
  <c r="J226"/>
  <c r="F22"/>
  <c r="I22" s="1"/>
  <c r="J232"/>
  <c r="K232"/>
  <c r="B189" i="90"/>
  <c r="I204"/>
  <c r="E40" s="1"/>
  <c r="I40" s="1"/>
  <c r="I188"/>
  <c r="I207"/>
  <c r="E43" s="1"/>
  <c r="I43" s="1"/>
  <c r="B192"/>
  <c r="I202"/>
  <c r="E38" s="1"/>
  <c r="I38" s="1"/>
  <c r="I184"/>
  <c r="I187"/>
  <c r="I205"/>
  <c r="E41" s="1"/>
  <c r="I41" s="1"/>
  <c r="G9" i="93" s="1"/>
  <c r="G11" s="1"/>
  <c r="I190" i="90"/>
  <c r="E26" s="1"/>
  <c r="I26" s="1"/>
  <c r="D9" i="93" s="1"/>
  <c r="D11" s="1"/>
  <c r="I183" i="90"/>
  <c r="B208"/>
  <c r="I195"/>
  <c r="E31" s="1"/>
  <c r="I31" s="1"/>
  <c r="E9" i="93" s="1"/>
  <c r="E11" s="1"/>
  <c r="B207" i="90"/>
  <c r="I192"/>
  <c r="E28" s="1"/>
  <c r="I28" s="1"/>
  <c r="I209"/>
  <c r="E45" s="1"/>
  <c r="I45" s="1"/>
  <c r="I199"/>
  <c r="E35" s="1"/>
  <c r="I35" s="1"/>
  <c r="B200"/>
  <c r="I197"/>
  <c r="E33" s="1"/>
  <c r="I33" s="1"/>
  <c r="B193"/>
  <c r="I191"/>
  <c r="E27" s="1"/>
  <c r="I27" s="1"/>
  <c r="B210"/>
  <c r="I196"/>
  <c r="E32" s="1"/>
  <c r="I32" s="1"/>
  <c r="I181"/>
  <c r="I206"/>
  <c r="E42" s="1"/>
  <c r="I42" s="1"/>
  <c r="I185"/>
  <c r="I189"/>
  <c r="E25" s="1"/>
  <c r="I25" s="1"/>
  <c r="C39" i="93" s="1"/>
  <c r="D39" s="1"/>
  <c r="B203" i="90"/>
  <c r="B209"/>
  <c r="B195"/>
  <c r="I193"/>
  <c r="E29" s="1"/>
  <c r="I29" s="1"/>
  <c r="I203"/>
  <c r="E39" s="1"/>
  <c r="I39" s="1"/>
  <c r="B191"/>
  <c r="I210"/>
  <c r="E46" s="1"/>
  <c r="I46" s="1"/>
  <c r="B206"/>
  <c r="B196"/>
  <c r="I180"/>
  <c r="B205"/>
  <c r="B201"/>
  <c r="I182"/>
  <c r="I208"/>
  <c r="E44" s="1"/>
  <c r="I44" s="1"/>
  <c r="I194"/>
  <c r="E30" s="1"/>
  <c r="I30" s="1"/>
  <c r="I198"/>
  <c r="E34" s="1"/>
  <c r="I34" s="1"/>
  <c r="I186"/>
  <c r="B194"/>
  <c r="B190"/>
  <c r="B197"/>
  <c r="B199"/>
  <c r="B204"/>
  <c r="I179"/>
  <c r="B198"/>
  <c r="B202"/>
  <c r="I201"/>
  <c r="E37" s="1"/>
  <c r="I37" s="1"/>
  <c r="I200"/>
  <c r="E36" s="1"/>
  <c r="I36" s="1"/>
  <c r="F9" i="93" s="1"/>
  <c r="F11" s="1"/>
  <c r="AT326" i="90"/>
  <c r="AZ326"/>
  <c r="AR326"/>
  <c r="AB326"/>
  <c r="N326"/>
  <c r="AX326"/>
  <c r="P326"/>
  <c r="AH326"/>
  <c r="T326"/>
  <c r="AN326"/>
  <c r="BD326"/>
  <c r="Z326"/>
  <c r="C326"/>
  <c r="AF326"/>
  <c r="AL326"/>
  <c r="V326"/>
  <c r="G135" i="91"/>
  <c r="D51" s="1"/>
  <c r="G136"/>
  <c r="D52" s="1"/>
  <c r="F20"/>
  <c r="J230"/>
  <c r="K230"/>
  <c r="F19"/>
  <c r="K229"/>
  <c r="J229"/>
  <c r="K231"/>
  <c r="F21"/>
  <c r="J231"/>
  <c r="F22"/>
  <c r="J232"/>
  <c r="K232"/>
  <c r="F16"/>
  <c r="J226"/>
  <c r="K226"/>
  <c r="K138" i="90"/>
  <c r="D20"/>
  <c r="J138"/>
  <c r="I152" i="94"/>
  <c r="D34" s="1"/>
  <c r="I150"/>
  <c r="D32" s="1"/>
  <c r="I158"/>
  <c r="D40" s="1"/>
  <c r="I136"/>
  <c r="I148"/>
  <c r="D30" s="1"/>
  <c r="B159"/>
  <c r="B146"/>
  <c r="B149"/>
  <c r="I147"/>
  <c r="D29" s="1"/>
  <c r="I159"/>
  <c r="D41" s="1"/>
  <c r="B156"/>
  <c r="B157"/>
  <c r="I134"/>
  <c r="I153"/>
  <c r="D35" s="1"/>
  <c r="I157"/>
  <c r="D39" s="1"/>
  <c r="B155"/>
  <c r="B144"/>
  <c r="B161"/>
  <c r="B153"/>
  <c r="I146"/>
  <c r="D28" s="1"/>
  <c r="I149"/>
  <c r="D31" s="1"/>
  <c r="I139"/>
  <c r="I155"/>
  <c r="D37" s="1"/>
  <c r="B164"/>
  <c r="I145"/>
  <c r="D27" s="1"/>
  <c r="B162"/>
  <c r="B151"/>
  <c r="I160"/>
  <c r="D42" s="1"/>
  <c r="B154"/>
  <c r="B147"/>
  <c r="I161"/>
  <c r="D43" s="1"/>
  <c r="I142"/>
  <c r="I133"/>
  <c r="I154"/>
  <c r="D36" s="1"/>
  <c r="I144"/>
  <c r="D26" s="1"/>
  <c r="B163"/>
  <c r="B160"/>
  <c r="B158"/>
  <c r="I143"/>
  <c r="D25" s="1"/>
  <c r="B145"/>
  <c r="I140"/>
  <c r="I137"/>
  <c r="I135"/>
  <c r="I156"/>
  <c r="D38" s="1"/>
  <c r="B148"/>
  <c r="B150"/>
  <c r="I164"/>
  <c r="D46" s="1"/>
  <c r="I141"/>
  <c r="B143"/>
  <c r="B152"/>
  <c r="I162"/>
  <c r="D44" s="1"/>
  <c r="I163"/>
  <c r="D45" s="1"/>
  <c r="I138"/>
  <c r="I151"/>
  <c r="D33" s="1"/>
  <c r="G134" i="92"/>
  <c r="D50" s="1"/>
  <c r="G133"/>
  <c r="D49" s="1"/>
  <c r="E24" i="91"/>
  <c r="J188"/>
  <c r="K188"/>
  <c r="J185"/>
  <c r="E21"/>
  <c r="K185"/>
  <c r="K229" i="92"/>
  <c r="F19"/>
  <c r="I19" s="1"/>
  <c r="J229"/>
  <c r="D23" i="93"/>
  <c r="D34" s="1"/>
  <c r="D29"/>
  <c r="K183" i="92"/>
  <c r="J183"/>
  <c r="E19"/>
  <c r="J184"/>
  <c r="E20"/>
  <c r="K184"/>
  <c r="E15"/>
  <c r="K179"/>
  <c r="J179"/>
  <c r="I167"/>
  <c r="G179" s="1"/>
  <c r="E48" s="1"/>
  <c r="G174" i="94"/>
  <c r="F177" s="1"/>
  <c r="G173"/>
  <c r="F176" s="1"/>
  <c r="I301" i="91"/>
  <c r="G45" s="1"/>
  <c r="B301"/>
  <c r="I289"/>
  <c r="G33" s="1"/>
  <c r="I297"/>
  <c r="G41" s="1"/>
  <c r="I287"/>
  <c r="G31" s="1"/>
  <c r="I282"/>
  <c r="G26" s="1"/>
  <c r="I279"/>
  <c r="I290"/>
  <c r="G34" s="1"/>
  <c r="B293"/>
  <c r="B297"/>
  <c r="I275"/>
  <c r="B286"/>
  <c r="I286"/>
  <c r="G30" s="1"/>
  <c r="I300"/>
  <c r="G44" s="1"/>
  <c r="B292"/>
  <c r="B285"/>
  <c r="I277"/>
  <c r="B296"/>
  <c r="B294"/>
  <c r="I296"/>
  <c r="G40" s="1"/>
  <c r="I292"/>
  <c r="G36" s="1"/>
  <c r="B302"/>
  <c r="I298"/>
  <c r="G42" s="1"/>
  <c r="I299"/>
  <c r="G43" s="1"/>
  <c r="B298"/>
  <c r="I302"/>
  <c r="G46" s="1"/>
  <c r="B281"/>
  <c r="I278"/>
  <c r="I276"/>
  <c r="I272"/>
  <c r="B288"/>
  <c r="B299"/>
  <c r="B295"/>
  <c r="I284"/>
  <c r="G28" s="1"/>
  <c r="B283"/>
  <c r="B291"/>
  <c r="I280"/>
  <c r="I291"/>
  <c r="G35" s="1"/>
  <c r="I281"/>
  <c r="G25" s="1"/>
  <c r="B289"/>
  <c r="I283"/>
  <c r="G27" s="1"/>
  <c r="I293"/>
  <c r="G37" s="1"/>
  <c r="B290"/>
  <c r="B284"/>
  <c r="I285"/>
  <c r="G29" s="1"/>
  <c r="I271"/>
  <c r="B282"/>
  <c r="I288"/>
  <c r="G32" s="1"/>
  <c r="I273"/>
  <c r="B300"/>
  <c r="I295"/>
  <c r="G39" s="1"/>
  <c r="B287"/>
  <c r="I274"/>
  <c r="I294"/>
  <c r="G38" s="1"/>
  <c r="F17"/>
  <c r="J227"/>
  <c r="K227"/>
  <c r="D23" i="90"/>
  <c r="K141"/>
  <c r="J141"/>
  <c r="D16"/>
  <c r="J134"/>
  <c r="K134"/>
  <c r="G136" i="92"/>
  <c r="D52" s="1"/>
  <c r="G135"/>
  <c r="D51" s="1"/>
  <c r="B236" i="90"/>
  <c r="B246"/>
  <c r="I246"/>
  <c r="F36" s="1"/>
  <c r="B235"/>
  <c r="I236"/>
  <c r="F26" s="1"/>
  <c r="I256"/>
  <c r="F46" s="1"/>
  <c r="B239"/>
  <c r="B245"/>
  <c r="I245"/>
  <c r="F35" s="1"/>
  <c r="B249"/>
  <c r="I233"/>
  <c r="B250"/>
  <c r="B252"/>
  <c r="B243"/>
  <c r="I249"/>
  <c r="F39" s="1"/>
  <c r="I252"/>
  <c r="F42" s="1"/>
  <c r="B240"/>
  <c r="I240"/>
  <c r="F30" s="1"/>
  <c r="I237"/>
  <c r="F27" s="1"/>
  <c r="I254"/>
  <c r="F44" s="1"/>
  <c r="I238"/>
  <c r="F28" s="1"/>
  <c r="B247"/>
  <c r="I235"/>
  <c r="F25" s="1"/>
  <c r="B244"/>
  <c r="I225"/>
  <c r="B254"/>
  <c r="I255"/>
  <c r="F45" s="1"/>
  <c r="B241"/>
  <c r="I250"/>
  <c r="F40" s="1"/>
  <c r="I243"/>
  <c r="F33" s="1"/>
  <c r="B255"/>
  <c r="I248"/>
  <c r="F38" s="1"/>
  <c r="I231"/>
  <c r="I230"/>
  <c r="B256"/>
  <c r="B251"/>
  <c r="I228"/>
  <c r="I227"/>
  <c r="B242"/>
  <c r="I244"/>
  <c r="F34" s="1"/>
  <c r="I239"/>
  <c r="F29" s="1"/>
  <c r="B238"/>
  <c r="I242"/>
  <c r="F32" s="1"/>
  <c r="I226"/>
  <c r="I253"/>
  <c r="F43" s="1"/>
  <c r="I232"/>
  <c r="B237"/>
  <c r="I247"/>
  <c r="F37" s="1"/>
  <c r="B253"/>
  <c r="B248"/>
  <c r="I251"/>
  <c r="F41" s="1"/>
  <c r="I234"/>
  <c r="I241"/>
  <c r="F31" s="1"/>
  <c r="I229"/>
  <c r="J182" i="91"/>
  <c r="E18"/>
  <c r="K182"/>
  <c r="K180"/>
  <c r="J180"/>
  <c r="E16"/>
  <c r="K179"/>
  <c r="J179"/>
  <c r="I167"/>
  <c r="G179" s="1"/>
  <c r="E48" s="1"/>
  <c r="E15"/>
  <c r="J184"/>
  <c r="K184"/>
  <c r="E20"/>
  <c r="I213" i="92"/>
  <c r="H224" s="1"/>
  <c r="F48" s="1"/>
  <c r="K225"/>
  <c r="F15"/>
  <c r="I15" s="1"/>
  <c r="J225"/>
  <c r="F29" i="93"/>
  <c r="F23"/>
  <c r="F34" s="1"/>
  <c r="J181" i="92"/>
  <c r="K181"/>
  <c r="E17"/>
  <c r="E18"/>
  <c r="J182"/>
  <c r="K182"/>
  <c r="F24" i="91"/>
  <c r="J234"/>
  <c r="K234"/>
  <c r="J225"/>
  <c r="K225"/>
  <c r="I213"/>
  <c r="H224" s="1"/>
  <c r="F48" s="1"/>
  <c r="F15"/>
  <c r="I291" i="92"/>
  <c r="G35" s="1"/>
  <c r="B289"/>
  <c r="I278"/>
  <c r="B293"/>
  <c r="I289"/>
  <c r="G33" s="1"/>
  <c r="I282"/>
  <c r="G26" s="1"/>
  <c r="B298"/>
  <c r="B291"/>
  <c r="I285"/>
  <c r="G29" s="1"/>
  <c r="B287"/>
  <c r="B297"/>
  <c r="I288"/>
  <c r="G32" s="1"/>
  <c r="I298"/>
  <c r="G42" s="1"/>
  <c r="I292"/>
  <c r="G36" s="1"/>
  <c r="B288"/>
  <c r="I286"/>
  <c r="G30" s="1"/>
  <c r="I296"/>
  <c r="G40" s="1"/>
  <c r="I280"/>
  <c r="B296"/>
  <c r="B290"/>
  <c r="B284"/>
  <c r="I293"/>
  <c r="G37" s="1"/>
  <c r="I272"/>
  <c r="I279"/>
  <c r="I271"/>
  <c r="I273"/>
  <c r="B281"/>
  <c r="I287"/>
  <c r="G31" s="1"/>
  <c r="B285"/>
  <c r="B292"/>
  <c r="B301"/>
  <c r="I284"/>
  <c r="G28" s="1"/>
  <c r="I290"/>
  <c r="G34" s="1"/>
  <c r="B300"/>
  <c r="I281"/>
  <c r="G25" s="1"/>
  <c r="B295"/>
  <c r="I294"/>
  <c r="G38" s="1"/>
  <c r="I276"/>
  <c r="B299"/>
  <c r="B283"/>
  <c r="I295"/>
  <c r="G39" s="1"/>
  <c r="B286"/>
  <c r="B282"/>
  <c r="I277"/>
  <c r="I283"/>
  <c r="G27" s="1"/>
  <c r="I302"/>
  <c r="G46" s="1"/>
  <c r="I301"/>
  <c r="G45" s="1"/>
  <c r="I299"/>
  <c r="G43" s="1"/>
  <c r="B302"/>
  <c r="I275"/>
  <c r="B294"/>
  <c r="I274"/>
  <c r="I300"/>
  <c r="G44" s="1"/>
  <c r="I297"/>
  <c r="G41" s="1"/>
  <c r="D22" i="90"/>
  <c r="J140"/>
  <c r="K140"/>
  <c r="K135"/>
  <c r="J135"/>
  <c r="D17"/>
  <c r="D18"/>
  <c r="J136"/>
  <c r="K136"/>
  <c r="K139"/>
  <c r="D21"/>
  <c r="J139"/>
  <c r="F82" i="94"/>
  <c r="C49" s="1"/>
  <c r="F83"/>
  <c r="C50" s="1"/>
  <c r="F17" i="92"/>
  <c r="I17" s="1"/>
  <c r="K227"/>
  <c r="J227"/>
  <c r="J233"/>
  <c r="K233"/>
  <c r="F23"/>
  <c r="I23" s="1"/>
  <c r="G23" i="93"/>
  <c r="G34" s="1"/>
  <c r="G29"/>
  <c r="K230" i="92"/>
  <c r="F20"/>
  <c r="I20" s="1"/>
  <c r="J230"/>
  <c r="F268" i="90"/>
  <c r="F267"/>
  <c r="F269" s="1"/>
  <c r="F311" i="92"/>
  <c r="F314" s="1"/>
  <c r="F312"/>
  <c r="F315" s="1"/>
  <c r="K180"/>
  <c r="J180"/>
  <c r="E16"/>
  <c r="E24"/>
  <c r="K188"/>
  <c r="J188"/>
  <c r="J187"/>
  <c r="K187"/>
  <c r="E23"/>
  <c r="E22"/>
  <c r="J186"/>
  <c r="K186"/>
  <c r="J185"/>
  <c r="E21"/>
  <c r="K185"/>
  <c r="AL280" i="94"/>
  <c r="R264"/>
  <c r="AZ280"/>
  <c r="V280"/>
  <c r="AJ265"/>
  <c r="AX280"/>
  <c r="AJ264"/>
  <c r="AR280"/>
  <c r="BD280"/>
  <c r="BB265"/>
  <c r="T280"/>
  <c r="AN280"/>
  <c r="N280"/>
  <c r="AP264"/>
  <c r="B326"/>
  <c r="F265"/>
  <c r="R265"/>
  <c r="AP265"/>
  <c r="AF280"/>
  <c r="P280"/>
  <c r="AB280"/>
  <c r="AD264"/>
  <c r="Z280"/>
  <c r="C280"/>
  <c r="AH280"/>
  <c r="AT280"/>
  <c r="F264"/>
  <c r="AD265"/>
  <c r="AV265"/>
  <c r="X264"/>
  <c r="BB264"/>
  <c r="AV264"/>
  <c r="X265"/>
  <c r="G219"/>
  <c r="G220"/>
  <c r="G221" s="1"/>
  <c r="G134" i="91"/>
  <c r="D50" s="1"/>
  <c r="G133"/>
  <c r="D49" s="1"/>
  <c r="K233"/>
  <c r="F23"/>
  <c r="J233"/>
  <c r="K228"/>
  <c r="J228"/>
  <c r="F18"/>
  <c r="D24" i="90"/>
  <c r="J142"/>
  <c r="K142"/>
  <c r="K133"/>
  <c r="I121"/>
  <c r="G132" s="1"/>
  <c r="D48" s="1"/>
  <c r="J133"/>
  <c r="D15"/>
  <c r="K137"/>
  <c r="D19"/>
  <c r="J137"/>
  <c r="K275" i="92" l="1"/>
  <c r="J275"/>
  <c r="G19"/>
  <c r="K276"/>
  <c r="G20"/>
  <c r="J276"/>
  <c r="J273"/>
  <c r="G17"/>
  <c r="K273"/>
  <c r="G24"/>
  <c r="J280"/>
  <c r="K280"/>
  <c r="H226" i="91"/>
  <c r="F50" s="1"/>
  <c r="H225"/>
  <c r="F49" s="1"/>
  <c r="F24" i="90"/>
  <c r="J234"/>
  <c r="K234"/>
  <c r="F16"/>
  <c r="K226"/>
  <c r="J226"/>
  <c r="J274" i="91"/>
  <c r="G18"/>
  <c r="K274"/>
  <c r="J273"/>
  <c r="K273"/>
  <c r="G17"/>
  <c r="G24"/>
  <c r="J280"/>
  <c r="K280"/>
  <c r="K276"/>
  <c r="G20"/>
  <c r="J276"/>
  <c r="K277"/>
  <c r="J277"/>
  <c r="G21"/>
  <c r="G182" i="92"/>
  <c r="E51" s="1"/>
  <c r="G183"/>
  <c r="E52" s="1"/>
  <c r="J135" i="94"/>
  <c r="D17"/>
  <c r="K135"/>
  <c r="F312" i="90"/>
  <c r="F315" s="1"/>
  <c r="F311"/>
  <c r="F314" s="1"/>
  <c r="J183"/>
  <c r="K183"/>
  <c r="E19"/>
  <c r="I19" s="1"/>
  <c r="K184"/>
  <c r="E20"/>
  <c r="I20" s="1"/>
  <c r="J184"/>
  <c r="E24"/>
  <c r="I24" s="1"/>
  <c r="K188"/>
  <c r="J188"/>
  <c r="G133"/>
  <c r="D49" s="1"/>
  <c r="G134"/>
  <c r="D50" s="1"/>
  <c r="I283"/>
  <c r="G27" s="1"/>
  <c r="B286"/>
  <c r="I293"/>
  <c r="G37" s="1"/>
  <c r="B288"/>
  <c r="I284"/>
  <c r="G28" s="1"/>
  <c r="B301"/>
  <c r="I302"/>
  <c r="G46" s="1"/>
  <c r="I299"/>
  <c r="G43" s="1"/>
  <c r="B293"/>
  <c r="B294"/>
  <c r="B296"/>
  <c r="I300"/>
  <c r="G44" s="1"/>
  <c r="I301"/>
  <c r="G45" s="1"/>
  <c r="B290"/>
  <c r="I289"/>
  <c r="G33" s="1"/>
  <c r="I295"/>
  <c r="G39" s="1"/>
  <c r="I279"/>
  <c r="B292"/>
  <c r="I274"/>
  <c r="B297"/>
  <c r="I297"/>
  <c r="G41" s="1"/>
  <c r="I277"/>
  <c r="B287"/>
  <c r="I296"/>
  <c r="G40" s="1"/>
  <c r="I288"/>
  <c r="G32" s="1"/>
  <c r="I271"/>
  <c r="I282"/>
  <c r="G26" s="1"/>
  <c r="B291"/>
  <c r="I294"/>
  <c r="G38" s="1"/>
  <c r="I273"/>
  <c r="B289"/>
  <c r="I292"/>
  <c r="G36" s="1"/>
  <c r="B282"/>
  <c r="I285"/>
  <c r="G29" s="1"/>
  <c r="I298"/>
  <c r="G42" s="1"/>
  <c r="I278"/>
  <c r="B283"/>
  <c r="B295"/>
  <c r="B281"/>
  <c r="B302"/>
  <c r="I286"/>
  <c r="G30" s="1"/>
  <c r="I290"/>
  <c r="G34" s="1"/>
  <c r="B298"/>
  <c r="I291"/>
  <c r="G35" s="1"/>
  <c r="I287"/>
  <c r="G31" s="1"/>
  <c r="B299"/>
  <c r="B285"/>
  <c r="I280"/>
  <c r="I275"/>
  <c r="I281"/>
  <c r="G25" s="1"/>
  <c r="I276"/>
  <c r="B300"/>
  <c r="I272"/>
  <c r="B284"/>
  <c r="N326" i="94"/>
  <c r="C326"/>
  <c r="AF326"/>
  <c r="AX326"/>
  <c r="Z326"/>
  <c r="AH326"/>
  <c r="AB326"/>
  <c r="BD326"/>
  <c r="AT326"/>
  <c r="AZ326"/>
  <c r="AN326"/>
  <c r="AR326"/>
  <c r="T326"/>
  <c r="P326"/>
  <c r="AL326"/>
  <c r="V326"/>
  <c r="K272" i="92"/>
  <c r="J272"/>
  <c r="G16"/>
  <c r="K278"/>
  <c r="G22"/>
  <c r="J278"/>
  <c r="H226"/>
  <c r="F50" s="1"/>
  <c r="H225"/>
  <c r="F49" s="1"/>
  <c r="G181" i="91"/>
  <c r="E50" s="1"/>
  <c r="G180"/>
  <c r="E49" s="1"/>
  <c r="J228" i="90"/>
  <c r="K228"/>
  <c r="F18"/>
  <c r="F21"/>
  <c r="K231"/>
  <c r="J231"/>
  <c r="K225"/>
  <c r="I213"/>
  <c r="H224" s="1"/>
  <c r="F48" s="1"/>
  <c r="J225"/>
  <c r="F15"/>
  <c r="K271" i="91"/>
  <c r="I259"/>
  <c r="G271" s="1"/>
  <c r="G48" s="1"/>
  <c r="G15"/>
  <c r="J271"/>
  <c r="G16"/>
  <c r="K272"/>
  <c r="J272"/>
  <c r="K141" i="94"/>
  <c r="J141"/>
  <c r="D23"/>
  <c r="D24"/>
  <c r="J142"/>
  <c r="K142"/>
  <c r="K136"/>
  <c r="D18"/>
  <c r="J136"/>
  <c r="J186" i="90"/>
  <c r="E22"/>
  <c r="I22" s="1"/>
  <c r="K186"/>
  <c r="E18"/>
  <c r="I18" s="1"/>
  <c r="J182"/>
  <c r="K182"/>
  <c r="K181"/>
  <c r="E17"/>
  <c r="I17" s="1"/>
  <c r="J181"/>
  <c r="K187"/>
  <c r="E23"/>
  <c r="I23" s="1"/>
  <c r="J187"/>
  <c r="G136"/>
  <c r="D52" s="1"/>
  <c r="G135"/>
  <c r="D51" s="1"/>
  <c r="F267" i="94"/>
  <c r="F269" s="1"/>
  <c r="F268"/>
  <c r="I338" i="92"/>
  <c r="H36" s="1"/>
  <c r="B337"/>
  <c r="B343"/>
  <c r="I321"/>
  <c r="I334"/>
  <c r="H32" s="1"/>
  <c r="B328"/>
  <c r="B345"/>
  <c r="B333"/>
  <c r="I325"/>
  <c r="I344"/>
  <c r="H42" s="1"/>
  <c r="B335"/>
  <c r="B341"/>
  <c r="B347"/>
  <c r="I348"/>
  <c r="H46" s="1"/>
  <c r="B342"/>
  <c r="I326"/>
  <c r="I332"/>
  <c r="H30" s="1"/>
  <c r="B327"/>
  <c r="I322"/>
  <c r="B330"/>
  <c r="B334"/>
  <c r="B344"/>
  <c r="I346"/>
  <c r="H44" s="1"/>
  <c r="I327"/>
  <c r="H25" s="1"/>
  <c r="B329"/>
  <c r="I339"/>
  <c r="H37" s="1"/>
  <c r="B332"/>
  <c r="B346"/>
  <c r="I323"/>
  <c r="I345"/>
  <c r="H43" s="1"/>
  <c r="I317"/>
  <c r="I341"/>
  <c r="H39" s="1"/>
  <c r="I318"/>
  <c r="I335"/>
  <c r="H33" s="1"/>
  <c r="B336"/>
  <c r="I320"/>
  <c r="I324"/>
  <c r="I337"/>
  <c r="H35" s="1"/>
  <c r="B348"/>
  <c r="I328"/>
  <c r="H26" s="1"/>
  <c r="I342"/>
  <c r="H40" s="1"/>
  <c r="I343"/>
  <c r="H41" s="1"/>
  <c r="I336"/>
  <c r="H34" s="1"/>
  <c r="B340"/>
  <c r="I331"/>
  <c r="H29" s="1"/>
  <c r="I330"/>
  <c r="H28" s="1"/>
  <c r="I329"/>
  <c r="H27" s="1"/>
  <c r="B339"/>
  <c r="B331"/>
  <c r="I333"/>
  <c r="H31" s="1"/>
  <c r="I319"/>
  <c r="I340"/>
  <c r="H38" s="1"/>
  <c r="I347"/>
  <c r="H45" s="1"/>
  <c r="B338"/>
  <c r="G18"/>
  <c r="J274"/>
  <c r="K274"/>
  <c r="K277"/>
  <c r="G21"/>
  <c r="J277"/>
  <c r="G23"/>
  <c r="K279"/>
  <c r="J279"/>
  <c r="G183" i="91"/>
  <c r="E52" s="1"/>
  <c r="G182"/>
  <c r="E51" s="1"/>
  <c r="K229" i="90"/>
  <c r="F19"/>
  <c r="J229"/>
  <c r="K232"/>
  <c r="J232"/>
  <c r="F22"/>
  <c r="J227"/>
  <c r="K227"/>
  <c r="F17"/>
  <c r="J230"/>
  <c r="F20"/>
  <c r="K230"/>
  <c r="K275" i="91"/>
  <c r="J275"/>
  <c r="G19"/>
  <c r="J279"/>
  <c r="K279"/>
  <c r="G23"/>
  <c r="J138" i="94"/>
  <c r="D20"/>
  <c r="K138"/>
  <c r="K140"/>
  <c r="D22"/>
  <c r="J140"/>
  <c r="J133"/>
  <c r="I121"/>
  <c r="G132" s="1"/>
  <c r="D48" s="1"/>
  <c r="D15"/>
  <c r="K133"/>
  <c r="K134"/>
  <c r="J134"/>
  <c r="D16"/>
  <c r="K180" i="90"/>
  <c r="J180"/>
  <c r="E16"/>
  <c r="I16" s="1"/>
  <c r="E27" i="93"/>
  <c r="E13"/>
  <c r="E32" s="1"/>
  <c r="G27"/>
  <c r="G13"/>
  <c r="G32" s="1"/>
  <c r="I245" i="94"/>
  <c r="F35" s="1"/>
  <c r="B251"/>
  <c r="I249"/>
  <c r="F39" s="1"/>
  <c r="I235"/>
  <c r="F25" s="1"/>
  <c r="I229"/>
  <c r="I236"/>
  <c r="F26" s="1"/>
  <c r="D4" i="93" s="1"/>
  <c r="D6" s="1"/>
  <c r="I256" i="94"/>
  <c r="F46" s="1"/>
  <c r="I253"/>
  <c r="F43" s="1"/>
  <c r="I250"/>
  <c r="F40" s="1"/>
  <c r="B239"/>
  <c r="I234"/>
  <c r="B254"/>
  <c r="B240"/>
  <c r="B242"/>
  <c r="B255"/>
  <c r="I230"/>
  <c r="I255"/>
  <c r="F45" s="1"/>
  <c r="I226"/>
  <c r="B243"/>
  <c r="I225"/>
  <c r="B245"/>
  <c r="B253"/>
  <c r="I227"/>
  <c r="I241"/>
  <c r="F31" s="1"/>
  <c r="E4" i="93" s="1"/>
  <c r="E6" s="1"/>
  <c r="B238" i="94"/>
  <c r="I254"/>
  <c r="F44" s="1"/>
  <c r="I238"/>
  <c r="F28" s="1"/>
  <c r="B241"/>
  <c r="I237"/>
  <c r="F27" s="1"/>
  <c r="I228"/>
  <c r="B246"/>
  <c r="I242"/>
  <c r="F32" s="1"/>
  <c r="B249"/>
  <c r="B235"/>
  <c r="B236"/>
  <c r="B248"/>
  <c r="B247"/>
  <c r="I243"/>
  <c r="F33" s="1"/>
  <c r="I247"/>
  <c r="F37" s="1"/>
  <c r="I248"/>
  <c r="F38" s="1"/>
  <c r="I251"/>
  <c r="F41" s="1"/>
  <c r="G4" i="93" s="1"/>
  <c r="G6" s="1"/>
  <c r="B237" i="94"/>
  <c r="B250"/>
  <c r="B252"/>
  <c r="I239"/>
  <c r="F29" s="1"/>
  <c r="I252"/>
  <c r="F42" s="1"/>
  <c r="I232"/>
  <c r="B244"/>
  <c r="I246"/>
  <c r="F36" s="1"/>
  <c r="F4" i="93" s="1"/>
  <c r="F6" s="1"/>
  <c r="I233" i="94"/>
  <c r="I244"/>
  <c r="F34" s="1"/>
  <c r="I231"/>
  <c r="I240"/>
  <c r="F30" s="1"/>
  <c r="B256"/>
  <c r="K271" i="92"/>
  <c r="G15"/>
  <c r="I259"/>
  <c r="G271" s="1"/>
  <c r="G48" s="1"/>
  <c r="J271"/>
  <c r="H227" i="91"/>
  <c r="F51" s="1"/>
  <c r="H228"/>
  <c r="F52" s="1"/>
  <c r="H228" i="92"/>
  <c r="F52" s="1"/>
  <c r="H227"/>
  <c r="F51" s="1"/>
  <c r="J233" i="90"/>
  <c r="K233"/>
  <c r="F23"/>
  <c r="K278" i="91"/>
  <c r="J278"/>
  <c r="G22"/>
  <c r="B198" i="94"/>
  <c r="I197"/>
  <c r="E33" s="1"/>
  <c r="I33" s="1"/>
  <c r="B205"/>
  <c r="I204"/>
  <c r="E40" s="1"/>
  <c r="I40" s="1"/>
  <c r="B191"/>
  <c r="B189"/>
  <c r="I207"/>
  <c r="E43" s="1"/>
  <c r="I43" s="1"/>
  <c r="I203"/>
  <c r="E39" s="1"/>
  <c r="I39" s="1"/>
  <c r="I190"/>
  <c r="E26" s="1"/>
  <c r="I26" s="1"/>
  <c r="B190"/>
  <c r="I196"/>
  <c r="E32" s="1"/>
  <c r="I32" s="1"/>
  <c r="B200"/>
  <c r="I205"/>
  <c r="E41" s="1"/>
  <c r="I41" s="1"/>
  <c r="B207"/>
  <c r="B196"/>
  <c r="B194"/>
  <c r="I192"/>
  <c r="E28" s="1"/>
  <c r="I28" s="1"/>
  <c r="B195"/>
  <c r="I183"/>
  <c r="B197"/>
  <c r="I191"/>
  <c r="E27" s="1"/>
  <c r="I27" s="1"/>
  <c r="I187"/>
  <c r="I209"/>
  <c r="E45" s="1"/>
  <c r="I45" s="1"/>
  <c r="B201"/>
  <c r="I180"/>
  <c r="I189"/>
  <c r="E25" s="1"/>
  <c r="I25" s="1"/>
  <c r="B206"/>
  <c r="I208"/>
  <c r="E44" s="1"/>
  <c r="I44" s="1"/>
  <c r="B203"/>
  <c r="I198"/>
  <c r="E34" s="1"/>
  <c r="I34" s="1"/>
  <c r="I202"/>
  <c r="E38" s="1"/>
  <c r="I38" s="1"/>
  <c r="I200"/>
  <c r="E36" s="1"/>
  <c r="I36" s="1"/>
  <c r="I179"/>
  <c r="I184"/>
  <c r="I185"/>
  <c r="B208"/>
  <c r="I181"/>
  <c r="I194"/>
  <c r="E30" s="1"/>
  <c r="I30" s="1"/>
  <c r="B209"/>
  <c r="I195"/>
  <c r="E31" s="1"/>
  <c r="I31" s="1"/>
  <c r="I182"/>
  <c r="B193"/>
  <c r="B210"/>
  <c r="B199"/>
  <c r="I186"/>
  <c r="I193"/>
  <c r="E29" s="1"/>
  <c r="I29" s="1"/>
  <c r="B202"/>
  <c r="I188"/>
  <c r="I210"/>
  <c r="E46" s="1"/>
  <c r="I46" s="1"/>
  <c r="B192"/>
  <c r="I201"/>
  <c r="E37" s="1"/>
  <c r="I37" s="1"/>
  <c r="I199"/>
  <c r="E35" s="1"/>
  <c r="I35" s="1"/>
  <c r="I206"/>
  <c r="E42" s="1"/>
  <c r="I42" s="1"/>
  <c r="B204"/>
  <c r="G180" i="92"/>
  <c r="E49" s="1"/>
  <c r="G181"/>
  <c r="E50" s="1"/>
  <c r="K137" i="94"/>
  <c r="D19"/>
  <c r="J137"/>
  <c r="J139"/>
  <c r="K139"/>
  <c r="D21"/>
  <c r="F27" i="93"/>
  <c r="F13"/>
  <c r="F32" s="1"/>
  <c r="I167" i="90"/>
  <c r="G179" s="1"/>
  <c r="E48" s="1"/>
  <c r="J179"/>
  <c r="E15"/>
  <c r="I15" s="1"/>
  <c r="K179"/>
  <c r="K185"/>
  <c r="J185"/>
  <c r="E21"/>
  <c r="I21" s="1"/>
  <c r="D13" i="93"/>
  <c r="D32" s="1"/>
  <c r="D27"/>
  <c r="B338" i="91"/>
  <c r="I317"/>
  <c r="B340"/>
  <c r="I318"/>
  <c r="I348"/>
  <c r="H46" s="1"/>
  <c r="I46" s="1"/>
  <c r="I328"/>
  <c r="H26" s="1"/>
  <c r="I26" s="1"/>
  <c r="D14" i="93" s="1"/>
  <c r="D16" s="1"/>
  <c r="I343" i="91"/>
  <c r="H41" s="1"/>
  <c r="I41" s="1"/>
  <c r="G14" i="93" s="1"/>
  <c r="G16" s="1"/>
  <c r="B336" i="91"/>
  <c r="B330"/>
  <c r="I339"/>
  <c r="H37" s="1"/>
  <c r="I37" s="1"/>
  <c r="B337"/>
  <c r="I325"/>
  <c r="B327"/>
  <c r="I332"/>
  <c r="H30" s="1"/>
  <c r="I30" s="1"/>
  <c r="I322"/>
  <c r="B328"/>
  <c r="I335"/>
  <c r="H33" s="1"/>
  <c r="I33" s="1"/>
  <c r="B344"/>
  <c r="I338"/>
  <c r="H36" s="1"/>
  <c r="I36" s="1"/>
  <c r="F14" i="93" s="1"/>
  <c r="F16" s="1"/>
  <c r="B342" i="91"/>
  <c r="I347"/>
  <c r="H45" s="1"/>
  <c r="I45" s="1"/>
  <c r="B329"/>
  <c r="B341"/>
  <c r="I329"/>
  <c r="H27" s="1"/>
  <c r="I27" s="1"/>
  <c r="B335"/>
  <c r="I319"/>
  <c r="I334"/>
  <c r="H32" s="1"/>
  <c r="I32" s="1"/>
  <c r="I341"/>
  <c r="H39" s="1"/>
  <c r="I39" s="1"/>
  <c r="I346"/>
  <c r="H44" s="1"/>
  <c r="I44" s="1"/>
  <c r="B334"/>
  <c r="I344"/>
  <c r="H42" s="1"/>
  <c r="I42" s="1"/>
  <c r="I331"/>
  <c r="H29" s="1"/>
  <c r="I29" s="1"/>
  <c r="I342"/>
  <c r="H40" s="1"/>
  <c r="I40" s="1"/>
  <c r="B346"/>
  <c r="I320"/>
  <c r="B332"/>
  <c r="B347"/>
  <c r="I336"/>
  <c r="H34" s="1"/>
  <c r="I34" s="1"/>
  <c r="I327"/>
  <c r="H25" s="1"/>
  <c r="I25" s="1"/>
  <c r="C40" i="93" s="1"/>
  <c r="D40" s="1"/>
  <c r="I345" i="91"/>
  <c r="H43" s="1"/>
  <c r="I43" s="1"/>
  <c r="I326"/>
  <c r="I323"/>
  <c r="I340"/>
  <c r="H38" s="1"/>
  <c r="I38" s="1"/>
  <c r="I330"/>
  <c r="H28" s="1"/>
  <c r="I28" s="1"/>
  <c r="B339"/>
  <c r="B348"/>
  <c r="B343"/>
  <c r="I333"/>
  <c r="H31" s="1"/>
  <c r="I31" s="1"/>
  <c r="E14" i="93" s="1"/>
  <c r="E16" s="1"/>
  <c r="I321" i="91"/>
  <c r="B331"/>
  <c r="I324"/>
  <c r="B333"/>
  <c r="I337"/>
  <c r="H35" s="1"/>
  <c r="I35" s="1"/>
  <c r="B345"/>
  <c r="J319" l="1"/>
  <c r="H17"/>
  <c r="I17" s="1"/>
  <c r="K319"/>
  <c r="E24" i="94"/>
  <c r="I24" s="1"/>
  <c r="K188"/>
  <c r="J188"/>
  <c r="K231"/>
  <c r="J231"/>
  <c r="F21"/>
  <c r="E8" i="93"/>
  <c r="E31" s="1"/>
  <c r="E26"/>
  <c r="F20" i="94"/>
  <c r="K230"/>
  <c r="J230"/>
  <c r="F8" i="93"/>
  <c r="F31" s="1"/>
  <c r="F26"/>
  <c r="G8"/>
  <c r="G31" s="1"/>
  <c r="G26"/>
  <c r="K229" i="94"/>
  <c r="F19"/>
  <c r="J229"/>
  <c r="G135"/>
  <c r="D51" s="1"/>
  <c r="G136"/>
  <c r="D52" s="1"/>
  <c r="K320" i="92"/>
  <c r="J320"/>
  <c r="H18"/>
  <c r="H24"/>
  <c r="K326"/>
  <c r="J326"/>
  <c r="J321"/>
  <c r="K321"/>
  <c r="H19"/>
  <c r="I287" i="94"/>
  <c r="G31" s="1"/>
  <c r="B285"/>
  <c r="B289"/>
  <c r="I294"/>
  <c r="G38" s="1"/>
  <c r="I277"/>
  <c r="I279"/>
  <c r="I295"/>
  <c r="G39" s="1"/>
  <c r="I282"/>
  <c r="G26" s="1"/>
  <c r="B290"/>
  <c r="I289"/>
  <c r="G33" s="1"/>
  <c r="B286"/>
  <c r="I301"/>
  <c r="G45" s="1"/>
  <c r="B283"/>
  <c r="I299"/>
  <c r="G43" s="1"/>
  <c r="I288"/>
  <c r="G32" s="1"/>
  <c r="I276"/>
  <c r="I274"/>
  <c r="B292"/>
  <c r="I296"/>
  <c r="G40" s="1"/>
  <c r="B295"/>
  <c r="B299"/>
  <c r="B294"/>
  <c r="B296"/>
  <c r="I278"/>
  <c r="I281"/>
  <c r="G25" s="1"/>
  <c r="I297"/>
  <c r="G41" s="1"/>
  <c r="I284"/>
  <c r="G28" s="1"/>
  <c r="I293"/>
  <c r="G37" s="1"/>
  <c r="B288"/>
  <c r="I292"/>
  <c r="G36" s="1"/>
  <c r="I285"/>
  <c r="G29" s="1"/>
  <c r="I286"/>
  <c r="G30" s="1"/>
  <c r="B297"/>
  <c r="I273"/>
  <c r="I290"/>
  <c r="G34" s="1"/>
  <c r="B300"/>
  <c r="B302"/>
  <c r="I302"/>
  <c r="G46" s="1"/>
  <c r="I275"/>
  <c r="I291"/>
  <c r="G35" s="1"/>
  <c r="B287"/>
  <c r="B298"/>
  <c r="I283"/>
  <c r="G27" s="1"/>
  <c r="I298"/>
  <c r="G42" s="1"/>
  <c r="B284"/>
  <c r="I280"/>
  <c r="B281"/>
  <c r="B293"/>
  <c r="I272"/>
  <c r="B301"/>
  <c r="I271"/>
  <c r="I300"/>
  <c r="G44" s="1"/>
  <c r="B291"/>
  <c r="B282"/>
  <c r="J273" i="90"/>
  <c r="G17"/>
  <c r="K273"/>
  <c r="G15"/>
  <c r="I259"/>
  <c r="G271" s="1"/>
  <c r="G48" s="1"/>
  <c r="K271"/>
  <c r="J271"/>
  <c r="K277"/>
  <c r="J277"/>
  <c r="G21"/>
  <c r="I327"/>
  <c r="H25" s="1"/>
  <c r="I341"/>
  <c r="H39" s="1"/>
  <c r="B338"/>
  <c r="I345"/>
  <c r="H43" s="1"/>
  <c r="B335"/>
  <c r="B343"/>
  <c r="I324"/>
  <c r="B339"/>
  <c r="I326"/>
  <c r="B337"/>
  <c r="I318"/>
  <c r="I319"/>
  <c r="B348"/>
  <c r="I329"/>
  <c r="H27" s="1"/>
  <c r="I340"/>
  <c r="H38" s="1"/>
  <c r="I323"/>
  <c r="B347"/>
  <c r="I317"/>
  <c r="I348"/>
  <c r="H46" s="1"/>
  <c r="I343"/>
  <c r="H41" s="1"/>
  <c r="I338"/>
  <c r="H36" s="1"/>
  <c r="I334"/>
  <c r="H32" s="1"/>
  <c r="I325"/>
  <c r="I330"/>
  <c r="H28" s="1"/>
  <c r="I320"/>
  <c r="B330"/>
  <c r="B341"/>
  <c r="I336"/>
  <c r="H34" s="1"/>
  <c r="I346"/>
  <c r="H44" s="1"/>
  <c r="I344"/>
  <c r="H42" s="1"/>
  <c r="B329"/>
  <c r="I333"/>
  <c r="H31" s="1"/>
  <c r="B340"/>
  <c r="I328"/>
  <c r="H26" s="1"/>
  <c r="B345"/>
  <c r="I331"/>
  <c r="H29" s="1"/>
  <c r="I322"/>
  <c r="B334"/>
  <c r="I321"/>
  <c r="I339"/>
  <c r="H37" s="1"/>
  <c r="B332"/>
  <c r="I342"/>
  <c r="H40" s="1"/>
  <c r="B331"/>
  <c r="B328"/>
  <c r="I347"/>
  <c r="H45" s="1"/>
  <c r="B344"/>
  <c r="B327"/>
  <c r="I335"/>
  <c r="H33" s="1"/>
  <c r="B346"/>
  <c r="B342"/>
  <c r="B333"/>
  <c r="I332"/>
  <c r="H30" s="1"/>
  <c r="I337"/>
  <c r="H35" s="1"/>
  <c r="B336"/>
  <c r="J323" i="91"/>
  <c r="H21"/>
  <c r="I21" s="1"/>
  <c r="K323"/>
  <c r="D28" i="93"/>
  <c r="D18"/>
  <c r="D33" s="1"/>
  <c r="J317" i="91"/>
  <c r="I305"/>
  <c r="G317" s="1"/>
  <c r="H48" s="1"/>
  <c r="K317"/>
  <c r="H15"/>
  <c r="I15" s="1"/>
  <c r="I213" i="94"/>
  <c r="H224" s="1"/>
  <c r="F48" s="1"/>
  <c r="F15"/>
  <c r="K225"/>
  <c r="J225"/>
  <c r="G134"/>
  <c r="D50" s="1"/>
  <c r="G133"/>
  <c r="D49" s="1"/>
  <c r="J186"/>
  <c r="K186"/>
  <c r="E22"/>
  <c r="I22" s="1"/>
  <c r="J182"/>
  <c r="K182"/>
  <c r="E18"/>
  <c r="I18" s="1"/>
  <c r="E17"/>
  <c r="I17" s="1"/>
  <c r="K181"/>
  <c r="J181"/>
  <c r="I167"/>
  <c r="G179" s="1"/>
  <c r="E48" s="1"/>
  <c r="K179"/>
  <c r="E15"/>
  <c r="I15" s="1"/>
  <c r="J179"/>
  <c r="E16"/>
  <c r="I16" s="1"/>
  <c r="K180"/>
  <c r="J180"/>
  <c r="J325" i="91"/>
  <c r="H23"/>
  <c r="I23" s="1"/>
  <c r="K325"/>
  <c r="J318"/>
  <c r="K318"/>
  <c r="H16"/>
  <c r="I16" s="1"/>
  <c r="G274" i="92"/>
  <c r="G51" s="1"/>
  <c r="G275"/>
  <c r="G52" s="1"/>
  <c r="K233" i="94"/>
  <c r="F23"/>
  <c r="J233"/>
  <c r="F18"/>
  <c r="J228"/>
  <c r="K228"/>
  <c r="K226"/>
  <c r="J226"/>
  <c r="F16"/>
  <c r="D26" i="93"/>
  <c r="D8"/>
  <c r="D31" s="1"/>
  <c r="K324" i="92"/>
  <c r="H22"/>
  <c r="J324"/>
  <c r="K318"/>
  <c r="H16"/>
  <c r="J318"/>
  <c r="J323"/>
  <c r="K323"/>
  <c r="H21"/>
  <c r="J325"/>
  <c r="K325"/>
  <c r="H23"/>
  <c r="H227" i="90"/>
  <c r="F51" s="1"/>
  <c r="H228"/>
  <c r="F52" s="1"/>
  <c r="J276"/>
  <c r="K276"/>
  <c r="G20"/>
  <c r="G18"/>
  <c r="J274"/>
  <c r="K274"/>
  <c r="K324" i="91"/>
  <c r="J324"/>
  <c r="H22"/>
  <c r="I22" s="1"/>
  <c r="J320"/>
  <c r="K320"/>
  <c r="H18"/>
  <c r="I18" s="1"/>
  <c r="F28" i="93"/>
  <c r="F18"/>
  <c r="F33" s="1"/>
  <c r="H20" i="91"/>
  <c r="I20" s="1"/>
  <c r="K322"/>
  <c r="J322"/>
  <c r="G18" i="93"/>
  <c r="G33" s="1"/>
  <c r="G28"/>
  <c r="G180" i="90"/>
  <c r="E49" s="1"/>
  <c r="G181"/>
  <c r="E50" s="1"/>
  <c r="E28" i="93"/>
  <c r="E18"/>
  <c r="E33" s="1"/>
  <c r="E20" i="94"/>
  <c r="I20" s="1"/>
  <c r="J184"/>
  <c r="K184"/>
  <c r="K187"/>
  <c r="J187"/>
  <c r="E23"/>
  <c r="I23" s="1"/>
  <c r="H19" i="91"/>
  <c r="I19" s="1"/>
  <c r="K321"/>
  <c r="J321"/>
  <c r="H24"/>
  <c r="I24" s="1"/>
  <c r="K326"/>
  <c r="J326"/>
  <c r="G182" i="90"/>
  <c r="E51" s="1"/>
  <c r="G183"/>
  <c r="E52" s="1"/>
  <c r="E21" i="94"/>
  <c r="I21" s="1"/>
  <c r="J185"/>
  <c r="K185"/>
  <c r="K183"/>
  <c r="E19"/>
  <c r="I19" s="1"/>
  <c r="J183"/>
  <c r="G273" i="92"/>
  <c r="G50" s="1"/>
  <c r="G272"/>
  <c r="G49" s="1"/>
  <c r="K232" i="94"/>
  <c r="F22"/>
  <c r="J232"/>
  <c r="J227"/>
  <c r="F17"/>
  <c r="K227"/>
  <c r="F24"/>
  <c r="J234"/>
  <c r="K234"/>
  <c r="G275" i="91"/>
  <c r="G52" s="1"/>
  <c r="G274"/>
  <c r="G51" s="1"/>
  <c r="F311" i="94"/>
  <c r="F314" s="1"/>
  <c r="F312"/>
  <c r="F315" s="1"/>
  <c r="G24" i="90"/>
  <c r="K280"/>
  <c r="J280"/>
  <c r="J278"/>
  <c r="G22"/>
  <c r="K278"/>
  <c r="H17" i="92"/>
  <c r="K319"/>
  <c r="J319"/>
  <c r="J317"/>
  <c r="H15"/>
  <c r="I305"/>
  <c r="G317" s="1"/>
  <c r="H48" s="1"/>
  <c r="K317"/>
  <c r="K322"/>
  <c r="J322"/>
  <c r="H20"/>
  <c r="G272" i="91"/>
  <c r="G49" s="1"/>
  <c r="G273"/>
  <c r="G50" s="1"/>
  <c r="H225" i="90"/>
  <c r="F49" s="1"/>
  <c r="H226"/>
  <c r="F50" s="1"/>
  <c r="K272"/>
  <c r="J272"/>
  <c r="G16"/>
  <c r="J275"/>
  <c r="G19"/>
  <c r="K275"/>
  <c r="K279"/>
  <c r="J279"/>
  <c r="G23"/>
  <c r="G318" i="92" l="1"/>
  <c r="H49" s="1"/>
  <c r="G319"/>
  <c r="H50" s="1"/>
  <c r="G180" i="94"/>
  <c r="E49" s="1"/>
  <c r="G181"/>
  <c r="E50" s="1"/>
  <c r="H228"/>
  <c r="F52" s="1"/>
  <c r="H227"/>
  <c r="F51" s="1"/>
  <c r="J321" i="90"/>
  <c r="H19"/>
  <c r="K321"/>
  <c r="H23"/>
  <c r="K325"/>
  <c r="J325"/>
  <c r="K318"/>
  <c r="H16"/>
  <c r="J318"/>
  <c r="J324"/>
  <c r="K324"/>
  <c r="H22"/>
  <c r="G274"/>
  <c r="G51" s="1"/>
  <c r="G275"/>
  <c r="G52" s="1"/>
  <c r="G15" i="94"/>
  <c r="K271"/>
  <c r="J271"/>
  <c r="I259"/>
  <c r="G271" s="1"/>
  <c r="G48" s="1"/>
  <c r="J275"/>
  <c r="G19"/>
  <c r="K275"/>
  <c r="H225"/>
  <c r="F49" s="1"/>
  <c r="H226"/>
  <c r="F50" s="1"/>
  <c r="G318" i="91"/>
  <c r="H49" s="1"/>
  <c r="G319"/>
  <c r="H50" s="1"/>
  <c r="G24" i="94"/>
  <c r="J280"/>
  <c r="K280"/>
  <c r="G17"/>
  <c r="K273"/>
  <c r="J273"/>
  <c r="K279"/>
  <c r="G23"/>
  <c r="J279"/>
  <c r="G321" i="92"/>
  <c r="H52" s="1"/>
  <c r="G320"/>
  <c r="H51" s="1"/>
  <c r="G321" i="91"/>
  <c r="H52" s="1"/>
  <c r="G320"/>
  <c r="H51" s="1"/>
  <c r="H21" i="90"/>
  <c r="K323"/>
  <c r="J323"/>
  <c r="K319"/>
  <c r="J319"/>
  <c r="H17"/>
  <c r="G22" i="94"/>
  <c r="J278"/>
  <c r="K278"/>
  <c r="J276"/>
  <c r="G20"/>
  <c r="K276"/>
  <c r="I305" i="90"/>
  <c r="G317" s="1"/>
  <c r="H48" s="1"/>
  <c r="H15"/>
  <c r="J317"/>
  <c r="K317"/>
  <c r="G273"/>
  <c r="G50" s="1"/>
  <c r="G272"/>
  <c r="G49" s="1"/>
  <c r="I336" i="94"/>
  <c r="H34" s="1"/>
  <c r="I322"/>
  <c r="I335"/>
  <c r="H33" s="1"/>
  <c r="I329"/>
  <c r="H27" s="1"/>
  <c r="I343"/>
  <c r="H41" s="1"/>
  <c r="B333"/>
  <c r="I348"/>
  <c r="H46" s="1"/>
  <c r="B332"/>
  <c r="I332"/>
  <c r="H30" s="1"/>
  <c r="B336"/>
  <c r="I319"/>
  <c r="I342"/>
  <c r="H40" s="1"/>
  <c r="I328"/>
  <c r="H26" s="1"/>
  <c r="B335"/>
  <c r="B337"/>
  <c r="B329"/>
  <c r="B327"/>
  <c r="I326"/>
  <c r="I338"/>
  <c r="H36" s="1"/>
  <c r="B344"/>
  <c r="I337"/>
  <c r="H35" s="1"/>
  <c r="B341"/>
  <c r="I339"/>
  <c r="H37" s="1"/>
  <c r="I347"/>
  <c r="H45" s="1"/>
  <c r="I320"/>
  <c r="I323"/>
  <c r="I321"/>
  <c r="B347"/>
  <c r="I330"/>
  <c r="H28" s="1"/>
  <c r="B334"/>
  <c r="I318"/>
  <c r="I344"/>
  <c r="H42" s="1"/>
  <c r="I331"/>
  <c r="H29" s="1"/>
  <c r="I327"/>
  <c r="H25" s="1"/>
  <c r="I341"/>
  <c r="H39" s="1"/>
  <c r="B330"/>
  <c r="I325"/>
  <c r="B338"/>
  <c r="B328"/>
  <c r="I334"/>
  <c r="H32" s="1"/>
  <c r="I324"/>
  <c r="I345"/>
  <c r="H43" s="1"/>
  <c r="B345"/>
  <c r="B346"/>
  <c r="I333"/>
  <c r="H31" s="1"/>
  <c r="B331"/>
  <c r="B343"/>
  <c r="B339"/>
  <c r="B342"/>
  <c r="I340"/>
  <c r="H38" s="1"/>
  <c r="I317"/>
  <c r="I346"/>
  <c r="H44" s="1"/>
  <c r="B340"/>
  <c r="B348"/>
  <c r="G182"/>
  <c r="E51" s="1"/>
  <c r="G183"/>
  <c r="E52" s="1"/>
  <c r="K322" i="90"/>
  <c r="J322"/>
  <c r="H20"/>
  <c r="K320"/>
  <c r="H18"/>
  <c r="J320"/>
  <c r="H24"/>
  <c r="J326"/>
  <c r="K326"/>
  <c r="G16" i="94"/>
  <c r="K272"/>
  <c r="J272"/>
  <c r="G18"/>
  <c r="K274"/>
  <c r="J274"/>
  <c r="G21"/>
  <c r="K277"/>
  <c r="J277"/>
  <c r="K323" l="1"/>
  <c r="J323"/>
  <c r="H21"/>
  <c r="H24"/>
  <c r="J326"/>
  <c r="K326"/>
  <c r="K322"/>
  <c r="H20"/>
  <c r="J322"/>
  <c r="G318" i="90"/>
  <c r="H49" s="1"/>
  <c r="G319"/>
  <c r="H50" s="1"/>
  <c r="K317" i="94"/>
  <c r="J317"/>
  <c r="H15"/>
  <c r="I305"/>
  <c r="G317" s="1"/>
  <c r="H48" s="1"/>
  <c r="J318"/>
  <c r="K318"/>
  <c r="H16"/>
  <c r="K321"/>
  <c r="J321"/>
  <c r="H19"/>
  <c r="K319"/>
  <c r="H17"/>
  <c r="J319"/>
  <c r="G272"/>
  <c r="G49" s="1"/>
  <c r="G273"/>
  <c r="G50" s="1"/>
  <c r="H22"/>
  <c r="J324"/>
  <c r="K324"/>
  <c r="J325"/>
  <c r="H23"/>
  <c r="K325"/>
  <c r="K320"/>
  <c r="J320"/>
  <c r="H18"/>
  <c r="G320" i="90"/>
  <c r="H51" s="1"/>
  <c r="G321"/>
  <c r="H52" s="1"/>
  <c r="G274" i="94"/>
  <c r="G51" s="1"/>
  <c r="G275"/>
  <c r="G52" s="1"/>
  <c r="G318" l="1"/>
  <c r="H49" s="1"/>
  <c r="G319"/>
  <c r="H50" s="1"/>
  <c r="G320"/>
  <c r="H51" s="1"/>
  <c r="G321"/>
  <c r="H52" s="1"/>
</calcChain>
</file>

<file path=xl/sharedStrings.xml><?xml version="1.0" encoding="utf-8"?>
<sst xmlns="http://schemas.openxmlformats.org/spreadsheetml/2006/main" count="20907" uniqueCount="453">
  <si>
    <t>자료시작년=</t>
    <phoneticPr fontId="2" type="noConversion"/>
  </si>
  <si>
    <t>유효자리수 =</t>
    <phoneticPr fontId="2" type="noConversion"/>
  </si>
  <si>
    <t>연도</t>
  </si>
  <si>
    <t>0. 과거자료</t>
    <phoneticPr fontId="2" type="noConversion"/>
  </si>
  <si>
    <t>선   정</t>
    <phoneticPr fontId="2" type="noConversion"/>
  </si>
  <si>
    <t>비     고</t>
    <phoneticPr fontId="2" type="noConversion"/>
  </si>
  <si>
    <t>채택</t>
  </si>
  <si>
    <t>상관계수 (R²)</t>
    <phoneticPr fontId="2" type="noConversion"/>
  </si>
  <si>
    <t>오차자승합 (전구간)</t>
    <phoneticPr fontId="2" type="noConversion"/>
  </si>
  <si>
    <t>오차자승합 (최근10년간)</t>
    <phoneticPr fontId="2" type="noConversion"/>
  </si>
  <si>
    <t>절대평균오차율 (전구간)</t>
    <phoneticPr fontId="2" type="noConversion"/>
  </si>
  <si>
    <t>절대평균오차율(최근10년간)</t>
    <phoneticPr fontId="2" type="noConversion"/>
  </si>
  <si>
    <t>1. 등차급수</t>
    <phoneticPr fontId="2" type="noConversion"/>
  </si>
  <si>
    <t>경과년수(x)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</si>
  <si>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</si>
  <si>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>절대오차율</t>
    <phoneticPr fontId="2" type="noConversion"/>
  </si>
  <si>
    <t>오차자승</t>
    <phoneticPr fontId="2" type="noConversion"/>
  </si>
  <si>
    <t>y = ax + b</t>
    <phoneticPr fontId="2" type="noConversion"/>
  </si>
  <si>
    <t>상수(a) =</t>
    <phoneticPr fontId="2" type="noConversion"/>
  </si>
  <si>
    <t>상수(b) =</t>
    <phoneticPr fontId="2" type="noConversion"/>
  </si>
  <si>
    <t>2. 등비급수</t>
    <phoneticPr fontId="2" type="noConversion"/>
  </si>
  <si>
    <t>LN(y)</t>
    <phoneticPr fontId="2" type="noConversion"/>
  </si>
  <si>
    <t xml:space="preserve">   y = a(1+b)^x</t>
    <phoneticPr fontId="2" type="noConversion"/>
  </si>
  <si>
    <t xml:space="preserve">   LN(y) = LN(a) + LN(1+b)x</t>
    <phoneticPr fontId="2" type="noConversion"/>
  </si>
  <si>
    <t xml:space="preserve">   Y = A + Bx</t>
    <phoneticPr fontId="2" type="noConversion"/>
  </si>
  <si>
    <t>A =</t>
    <phoneticPr fontId="2" type="noConversion"/>
  </si>
  <si>
    <t>LN(a) =</t>
    <phoneticPr fontId="2" type="noConversion"/>
  </si>
  <si>
    <t>B =</t>
    <phoneticPr fontId="2" type="noConversion"/>
  </si>
  <si>
    <t>LN(1+b) =</t>
    <phoneticPr fontId="2" type="noConversion"/>
  </si>
  <si>
    <t>a =</t>
    <phoneticPr fontId="2" type="noConversion"/>
  </si>
  <si>
    <t>b =</t>
    <phoneticPr fontId="2" type="noConversion"/>
  </si>
  <si>
    <t>3. 베기함수</t>
    <phoneticPr fontId="2" type="noConversion"/>
  </si>
  <si>
    <t>LN(y-c)</t>
    <phoneticPr fontId="2" type="noConversion"/>
  </si>
  <si>
    <t xml:space="preserve">   y = a(1+b)^x + c</t>
    <phoneticPr fontId="2" type="noConversion"/>
  </si>
  <si>
    <t xml:space="preserve">   LN(y-c) = LN(a) + LN(1+b)x</t>
    <phoneticPr fontId="2" type="noConversion"/>
  </si>
  <si>
    <t>c =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</si>
  <si>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2" type="noConversion"/>
  </si>
  <si>
    <t>오차자승합 =</t>
    <phoneticPr fontId="2" type="noConversion"/>
  </si>
  <si>
    <t>c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</si>
  <si>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phoneticPr fontId="4" type="noConversion"/>
  </si>
  <si>
    <t>오차자승합</t>
    <phoneticPr fontId="2" type="noConversion"/>
  </si>
  <si>
    <t>4. 지수함수</t>
    <phoneticPr fontId="2" type="noConversion"/>
  </si>
  <si>
    <t>LN(x)</t>
    <phoneticPr fontId="2" type="noConversion"/>
  </si>
  <si>
    <t xml:space="preserve">  y = ax^b + c</t>
    <phoneticPr fontId="2" type="noConversion"/>
  </si>
  <si>
    <t xml:space="preserve">  LN(y-c) = LN(a) + b LN(x)</t>
    <phoneticPr fontId="2" type="noConversion"/>
  </si>
  <si>
    <t xml:space="preserve">  Y = A + bx</t>
    <phoneticPr fontId="2" type="noConversion"/>
  </si>
  <si>
    <t>= LN(a)</t>
    <phoneticPr fontId="2" type="noConversion"/>
  </si>
  <si>
    <t>Y0</t>
    <phoneticPr fontId="2" type="noConversion"/>
  </si>
  <si>
    <t>최소자료값 =</t>
    <phoneticPr fontId="2" type="noConversion"/>
  </si>
  <si>
    <t>유효자리=</t>
    <phoneticPr fontId="2" type="noConversion"/>
  </si>
  <si>
    <t>c 간격 =</t>
    <phoneticPr fontId="2" type="noConversion"/>
  </si>
  <si>
    <t>5. 로지스틱</t>
    <phoneticPr fontId="2" type="noConversion"/>
  </si>
  <si>
    <t>LN(k/y-1)</t>
    <phoneticPr fontId="2" type="noConversion"/>
  </si>
  <si>
    <t xml:space="preserve">  Y=k/(1+e^(a-bx))</t>
    <phoneticPr fontId="2" type="noConversion"/>
  </si>
  <si>
    <t xml:space="preserve">  LN(k/Y-1)=a-bx</t>
    <phoneticPr fontId="2" type="noConversion"/>
  </si>
  <si>
    <t>k=</t>
  </si>
  <si>
    <t>max(y) =</t>
    <phoneticPr fontId="2" type="noConversion"/>
  </si>
  <si>
    <t>avg(5) =</t>
    <phoneticPr fontId="2" type="noConversion"/>
  </si>
  <si>
    <t>-b =</t>
    <phoneticPr fontId="2" type="noConversion"/>
  </si>
  <si>
    <t>k</t>
    <phoneticPr fontId="2" type="noConversion"/>
  </si>
  <si>
    <t>k 간격 =</t>
    <phoneticPr fontId="2" type="noConversion"/>
  </si>
  <si>
    <t>6. 수정지수</t>
    <phoneticPr fontId="2" type="noConversion"/>
  </si>
  <si>
    <t>LN(k-y)</t>
    <phoneticPr fontId="2" type="noConversion"/>
  </si>
  <si>
    <t xml:space="preserve"> y = k - ab^x</t>
    <phoneticPr fontId="2" type="noConversion"/>
  </si>
  <si>
    <t xml:space="preserve">  LN(k-y) = ln(a) + ln(b)x</t>
    <phoneticPr fontId="2" type="noConversion"/>
  </si>
  <si>
    <t>k =</t>
    <phoneticPr fontId="2" type="noConversion"/>
  </si>
  <si>
    <t>ln(a) =</t>
    <phoneticPr fontId="2" type="noConversion"/>
  </si>
  <si>
    <t>ln(b) =</t>
    <phoneticPr fontId="2" type="noConversion"/>
  </si>
  <si>
    <t>2max(y)=</t>
    <phoneticPr fontId="2" type="noConversion"/>
  </si>
  <si>
    <t>LN(A) =</t>
    <phoneticPr fontId="2" type="noConversion"/>
  </si>
  <si>
    <t>LN(1+B) =</t>
    <phoneticPr fontId="2" type="noConversion"/>
  </si>
  <si>
    <t>원단위(y)</t>
    <phoneticPr fontId="2" type="noConversion"/>
  </si>
  <si>
    <t>min(y) =</t>
    <phoneticPr fontId="2" type="noConversion"/>
  </si>
  <si>
    <t>유효자리 =</t>
    <phoneticPr fontId="2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</si>
  <si>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4" type="noConversion"/>
  </si>
  <si>
    <t>출처는 상수도 통계</t>
    <phoneticPr fontId="4" type="noConversion"/>
  </si>
  <si>
    <t>○</t>
  </si>
  <si>
    <t>표준(21)</t>
    <phoneticPr fontId="2" type="noConversion"/>
  </si>
  <si>
    <t>&lt; 단위 : 소비량 Lpcd&gt;</t>
    <phoneticPr fontId="2" type="noConversion"/>
  </si>
  <si>
    <t>○</t>
    <phoneticPr fontId="2" type="noConversion"/>
  </si>
  <si>
    <t>오차자승합과 절대평균오차최소 유사그룹</t>
    <phoneticPr fontId="2" type="noConversion"/>
  </si>
  <si>
    <t>상기 해당그룹중 10년 오차자승최소</t>
    <phoneticPr fontId="2" type="noConversion"/>
  </si>
  <si>
    <t>과거자료(10년간)의</t>
    <phoneticPr fontId="4" type="noConversion"/>
  </si>
  <si>
    <t>자료시작년=</t>
    <phoneticPr fontId="2" type="noConversion"/>
  </si>
  <si>
    <t>유효자리수 =</t>
    <phoneticPr fontId="2" type="noConversion"/>
  </si>
  <si>
    <t>&lt; 단위 : 소비량 Lpcd&gt;</t>
    <phoneticPr fontId="2" type="noConversion"/>
  </si>
  <si>
    <t>0. 과거자료</t>
    <phoneticPr fontId="2" type="noConversion"/>
  </si>
  <si>
    <t>선   정</t>
    <phoneticPr fontId="2" type="noConversion"/>
  </si>
  <si>
    <t>비     고</t>
    <phoneticPr fontId="2" type="noConversion"/>
  </si>
  <si>
    <t>과거자료(10년간)의</t>
    <phoneticPr fontId="4" type="noConversion"/>
  </si>
  <si>
    <t>출처는 상수도 통계</t>
    <phoneticPr fontId="4" type="noConversion"/>
  </si>
  <si>
    <t>○</t>
    <phoneticPr fontId="2" type="noConversion"/>
  </si>
  <si>
    <t>상관계수 (R²)</t>
    <phoneticPr fontId="2" type="noConversion"/>
  </si>
  <si>
    <t>오차자승합 (전구간)</t>
    <phoneticPr fontId="2" type="noConversion"/>
  </si>
  <si>
    <t>오차자승합과 절대평균오차최소 유사그룹</t>
    <phoneticPr fontId="2" type="noConversion"/>
  </si>
  <si>
    <t>오차자승합 (최근10년간)</t>
    <phoneticPr fontId="2" type="noConversion"/>
  </si>
  <si>
    <t>상기 해당그룹중 10년 오차자승최소</t>
    <phoneticPr fontId="2" type="noConversion"/>
  </si>
  <si>
    <t>절대평균오차율 (전구간)</t>
    <phoneticPr fontId="2" type="noConversion"/>
  </si>
  <si>
    <t>절대평균오차율(최근10년간)</t>
    <phoneticPr fontId="2" type="noConversion"/>
  </si>
  <si>
    <t>1. 등차급수</t>
    <phoneticPr fontId="2" type="noConversion"/>
  </si>
  <si>
    <t>원단위(y)</t>
    <phoneticPr fontId="2" type="noConversion"/>
  </si>
  <si>
    <t>경과년수(x)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</si>
  <si>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r>
      <rPr>
        <sz val="10"/>
        <rFont val="굴림"/>
        <family val="3"/>
        <charset val="129"/>
      </rPr>
      <t>=</t>
    </r>
    <phoneticPr fontId="4" type="noConversion"/>
  </si>
  <si>
    <t>절대오차율</t>
    <phoneticPr fontId="2" type="noConversion"/>
  </si>
  <si>
    <t>오차자승</t>
    <phoneticPr fontId="2" type="noConversion"/>
  </si>
  <si>
    <t>y = ax + b</t>
    <phoneticPr fontId="2" type="noConversion"/>
  </si>
  <si>
    <t>상수(a) =</t>
    <phoneticPr fontId="2" type="noConversion"/>
  </si>
  <si>
    <t>상수(b) =</t>
    <phoneticPr fontId="2" type="noConversion"/>
  </si>
  <si>
    <t>2. 등비급수</t>
    <phoneticPr fontId="2" type="noConversion"/>
  </si>
  <si>
    <t>LN(y)</t>
    <phoneticPr fontId="2" type="noConversion"/>
  </si>
  <si>
    <t xml:space="preserve">   y = a(1+b)^x</t>
    <phoneticPr fontId="2" type="noConversion"/>
  </si>
  <si>
    <t xml:space="preserve">   LN(y) = LN(a) + LN(1+b)x</t>
    <phoneticPr fontId="2" type="noConversion"/>
  </si>
  <si>
    <t xml:space="preserve">   Y = A + Bx</t>
    <phoneticPr fontId="2" type="noConversion"/>
  </si>
  <si>
    <t>A =</t>
    <phoneticPr fontId="2" type="noConversion"/>
  </si>
  <si>
    <t>LN(A) =</t>
    <phoneticPr fontId="2" type="noConversion"/>
  </si>
  <si>
    <t>B =</t>
    <phoneticPr fontId="2" type="noConversion"/>
  </si>
  <si>
    <t>LN(1+B) =</t>
    <phoneticPr fontId="2" type="noConversion"/>
  </si>
  <si>
    <t>a =</t>
    <phoneticPr fontId="2" type="noConversion"/>
  </si>
  <si>
    <t>b =</t>
    <phoneticPr fontId="2" type="noConversion"/>
  </si>
  <si>
    <t>3. 베기함수</t>
    <phoneticPr fontId="2" type="noConversion"/>
  </si>
  <si>
    <t>LN(y-c)</t>
    <phoneticPr fontId="2" type="noConversion"/>
  </si>
  <si>
    <r>
      <t>R</t>
    </r>
    <r>
      <rPr>
        <vertAlign val="superscript"/>
        <sz val="10"/>
        <color indexed="10"/>
        <rFont val="굴림"/>
        <family val="3"/>
        <charset val="129"/>
      </rPr>
      <t>2</t>
    </r>
    <r>
      <rPr>
        <sz val="10"/>
        <color indexed="10"/>
        <rFont val="굴림"/>
        <family val="3"/>
        <charset val="129"/>
      </rPr>
      <t>=</t>
    </r>
    <phoneticPr fontId="4" type="noConversion"/>
  </si>
  <si>
    <t xml:space="preserve">   y = a(1+b)^x + c</t>
    <phoneticPr fontId="2" type="noConversion"/>
  </si>
  <si>
    <t xml:space="preserve">   LN(y-c) = LN(a) + LN(1+b)x</t>
    <phoneticPr fontId="2" type="noConversion"/>
  </si>
  <si>
    <t>c =</t>
    <phoneticPr fontId="2" type="noConversion"/>
  </si>
  <si>
    <t>LN(a) =</t>
    <phoneticPr fontId="2" type="noConversion"/>
  </si>
  <si>
    <t>LN(1+b) =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</si>
  <si>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 xml:space="preserve">2 </t>
    </r>
    <r>
      <rPr>
        <sz val="10"/>
        <rFont val="굴림"/>
        <family val="3"/>
        <charset val="129"/>
      </rPr>
      <t>=</t>
    </r>
    <phoneticPr fontId="2" type="noConversion"/>
  </si>
  <si>
    <t>오차자승합 =</t>
    <phoneticPr fontId="2" type="noConversion"/>
  </si>
  <si>
    <t>c</t>
    <phoneticPr fontId="2" type="noConversion"/>
  </si>
  <si>
    <r>
      <t>R</t>
    </r>
    <r>
      <rPr>
        <vertAlign val="superscript"/>
        <sz val="10"/>
        <rFont val="굴림"/>
        <family val="3"/>
        <charset val="129"/>
      </rPr>
      <t>2</t>
    </r>
    <phoneticPr fontId="4" type="noConversion"/>
  </si>
  <si>
    <t>오차자승합</t>
    <phoneticPr fontId="2" type="noConversion"/>
  </si>
  <si>
    <t>min(y) =</t>
    <phoneticPr fontId="2" type="noConversion"/>
  </si>
  <si>
    <t>유효자리 =</t>
    <phoneticPr fontId="2" type="noConversion"/>
  </si>
  <si>
    <t>c 간격 =</t>
    <phoneticPr fontId="2" type="noConversion"/>
  </si>
  <si>
    <t>4. 지수함수</t>
    <phoneticPr fontId="2" type="noConversion"/>
  </si>
  <si>
    <t>LN(x)</t>
    <phoneticPr fontId="2" type="noConversion"/>
  </si>
  <si>
    <t xml:space="preserve">  y = ax^b + c</t>
    <phoneticPr fontId="2" type="noConversion"/>
  </si>
  <si>
    <t xml:space="preserve">  LN(y-c) = LN(a) + b LN(x)</t>
    <phoneticPr fontId="2" type="noConversion"/>
  </si>
  <si>
    <t xml:space="preserve">  Y = A + bx</t>
    <phoneticPr fontId="2" type="noConversion"/>
  </si>
  <si>
    <t>= LN(a)</t>
    <phoneticPr fontId="2" type="noConversion"/>
  </si>
  <si>
    <t>Y0</t>
    <phoneticPr fontId="2" type="noConversion"/>
  </si>
  <si>
    <t>최소자료값 =</t>
    <phoneticPr fontId="2" type="noConversion"/>
  </si>
  <si>
    <t>유효자리=</t>
    <phoneticPr fontId="2" type="noConversion"/>
  </si>
  <si>
    <t>5. 로지스틱</t>
    <phoneticPr fontId="2" type="noConversion"/>
  </si>
  <si>
    <t>LN(k/y-1)</t>
    <phoneticPr fontId="2" type="noConversion"/>
  </si>
  <si>
    <t xml:space="preserve">  Y=k/(1+e^(a-bx))</t>
    <phoneticPr fontId="2" type="noConversion"/>
  </si>
  <si>
    <t xml:space="preserve">  LN(k/Y-1)=a-bx</t>
    <phoneticPr fontId="2" type="noConversion"/>
  </si>
  <si>
    <t>max(y) =</t>
    <phoneticPr fontId="2" type="noConversion"/>
  </si>
  <si>
    <t>avg(5) =</t>
    <phoneticPr fontId="2" type="noConversion"/>
  </si>
  <si>
    <t>-b =</t>
    <phoneticPr fontId="2" type="noConversion"/>
  </si>
  <si>
    <t>k</t>
    <phoneticPr fontId="2" type="noConversion"/>
  </si>
  <si>
    <t>k 간격 =</t>
    <phoneticPr fontId="2" type="noConversion"/>
  </si>
  <si>
    <t>6. 수정지수</t>
    <phoneticPr fontId="2" type="noConversion"/>
  </si>
  <si>
    <t>LN(k-y)</t>
    <phoneticPr fontId="2" type="noConversion"/>
  </si>
  <si>
    <t xml:space="preserve"> y = k - ab^x</t>
    <phoneticPr fontId="2" type="noConversion"/>
  </si>
  <si>
    <t xml:space="preserve">  LN(k-y) = ln(a) + ln(b)x</t>
    <phoneticPr fontId="2" type="noConversion"/>
  </si>
  <si>
    <t>k =</t>
    <phoneticPr fontId="2" type="noConversion"/>
  </si>
  <si>
    <t>ln(a) =</t>
    <phoneticPr fontId="2" type="noConversion"/>
  </si>
  <si>
    <t>ln(b) =</t>
    <phoneticPr fontId="2" type="noConversion"/>
  </si>
  <si>
    <t>과거자료(5년간)의</t>
    <phoneticPr fontId="4" type="noConversion"/>
  </si>
  <si>
    <t>과거자료(20년간)의</t>
    <phoneticPr fontId="4" type="noConversion"/>
  </si>
  <si>
    <t>논산시 20년 소비원단위 추정(군부대포함)</t>
    <phoneticPr fontId="2" type="noConversion"/>
  </si>
  <si>
    <t>논산시 10년 소비원단위 추정(군부대 포함)</t>
    <phoneticPr fontId="2" type="noConversion"/>
  </si>
  <si>
    <t>논산시 5년 소비원단위 추정(군부대 포함)</t>
    <phoneticPr fontId="2" type="noConversion"/>
  </si>
  <si>
    <t>논산시 10년 가정용 소비원단위 추정(군부대 제외)</t>
    <phoneticPr fontId="2" type="noConversion"/>
  </si>
  <si>
    <t>논산시 5년 가정용 소비원단위 추정(군부대 제외)</t>
    <phoneticPr fontId="2" type="noConversion"/>
  </si>
  <si>
    <t>강경읍</t>
    <phoneticPr fontId="27" type="noConversion"/>
  </si>
  <si>
    <t>연무읍</t>
    <phoneticPr fontId="27" type="noConversion"/>
  </si>
  <si>
    <t>성동면</t>
    <phoneticPr fontId="27" type="noConversion"/>
  </si>
  <si>
    <t>광석면</t>
    <phoneticPr fontId="27" type="noConversion"/>
  </si>
  <si>
    <t>노성면</t>
    <phoneticPr fontId="27" type="noConversion"/>
  </si>
  <si>
    <t>상월면</t>
    <phoneticPr fontId="27" type="noConversion"/>
  </si>
  <si>
    <t>부적면</t>
    <phoneticPr fontId="27" type="noConversion"/>
  </si>
  <si>
    <t>연산면</t>
    <phoneticPr fontId="27" type="noConversion"/>
  </si>
  <si>
    <t>별곡면</t>
    <phoneticPr fontId="27" type="noConversion"/>
  </si>
  <si>
    <t>양촌면</t>
    <phoneticPr fontId="27" type="noConversion"/>
  </si>
  <si>
    <t>가야곡면</t>
    <phoneticPr fontId="27" type="noConversion"/>
  </si>
  <si>
    <t>은진면</t>
    <phoneticPr fontId="27" type="noConversion"/>
  </si>
  <si>
    <t>채운면</t>
    <phoneticPr fontId="27" type="noConversion"/>
  </si>
  <si>
    <t>취암동</t>
    <phoneticPr fontId="27" type="noConversion"/>
  </si>
  <si>
    <t>부창동</t>
    <phoneticPr fontId="27" type="noConversion"/>
  </si>
  <si>
    <t>급수인구</t>
    <phoneticPr fontId="27" type="noConversion"/>
  </si>
  <si>
    <t>합계</t>
    <phoneticPr fontId="27" type="noConversion"/>
  </si>
  <si>
    <t>급수량</t>
    <phoneticPr fontId="27" type="noConversion"/>
  </si>
  <si>
    <t>lpcd</t>
    <phoneticPr fontId="27" type="noConversion"/>
  </si>
  <si>
    <t>강경읍</t>
    <phoneticPr fontId="27" type="noConversion"/>
  </si>
  <si>
    <t>연무읍</t>
    <phoneticPr fontId="27" type="noConversion"/>
  </si>
  <si>
    <t>광석면</t>
    <phoneticPr fontId="27" type="noConversion"/>
  </si>
  <si>
    <t>노성면</t>
    <phoneticPr fontId="27" type="noConversion"/>
  </si>
  <si>
    <t>양촌면</t>
    <phoneticPr fontId="27" type="noConversion"/>
  </si>
  <si>
    <t>은진면</t>
    <phoneticPr fontId="27" type="noConversion"/>
  </si>
  <si>
    <t>동지역</t>
    <phoneticPr fontId="27" type="noConversion"/>
  </si>
  <si>
    <t>사용량</t>
    <phoneticPr fontId="27" type="noConversion"/>
  </si>
  <si>
    <t>년 도</t>
    <phoneticPr fontId="4" type="noConversion"/>
  </si>
  <si>
    <t>유수수량</t>
  </si>
  <si>
    <t>무수수량</t>
  </si>
  <si>
    <t>조정감액
수량</t>
    <phoneticPr fontId="4" type="noConversion"/>
  </si>
  <si>
    <t>누수량</t>
  </si>
  <si>
    <t>2003년</t>
  </si>
  <si>
    <t>2004년</t>
    <phoneticPr fontId="4" type="noConversion"/>
  </si>
  <si>
    <t>2005년</t>
    <phoneticPr fontId="4" type="noConversion"/>
  </si>
  <si>
    <t>년 도</t>
    <phoneticPr fontId="4" type="noConversion"/>
  </si>
  <si>
    <t>계</t>
    <phoneticPr fontId="4" type="noConversion"/>
  </si>
  <si>
    <t>유수율</t>
    <phoneticPr fontId="4" type="noConversion"/>
  </si>
  <si>
    <t>무수율</t>
    <phoneticPr fontId="4" type="noConversion"/>
  </si>
  <si>
    <t>누수율</t>
    <phoneticPr fontId="4" type="noConversion"/>
  </si>
  <si>
    <t>조정감액
수량비율</t>
    <phoneticPr fontId="4" type="noConversion"/>
  </si>
  <si>
    <t>2004년</t>
  </si>
  <si>
    <t>2005년</t>
  </si>
  <si>
    <t>년간 생산량</t>
    <phoneticPr fontId="4" type="noConversion"/>
  </si>
  <si>
    <t>조정감액수량</t>
    <phoneticPr fontId="4" type="noConversion"/>
  </si>
  <si>
    <t>계</t>
    <phoneticPr fontId="4" type="noConversion"/>
  </si>
  <si>
    <t>유수율</t>
    <phoneticPr fontId="4" type="noConversion"/>
  </si>
  <si>
    <t>무수율</t>
    <phoneticPr fontId="4" type="noConversion"/>
  </si>
  <si>
    <t>누수율</t>
    <phoneticPr fontId="4" type="noConversion"/>
  </si>
  <si>
    <t>조정감액수량비율</t>
    <phoneticPr fontId="4" type="noConversion"/>
  </si>
  <si>
    <t>구분</t>
    <phoneticPr fontId="4" type="noConversion"/>
  </si>
  <si>
    <t>청주시</t>
    <phoneticPr fontId="4" type="noConversion"/>
  </si>
  <si>
    <t>충주시</t>
    <phoneticPr fontId="4" type="noConversion"/>
  </si>
  <si>
    <t>제천시</t>
    <phoneticPr fontId="4" type="noConversion"/>
  </si>
  <si>
    <t>청원군</t>
    <phoneticPr fontId="4" type="noConversion"/>
  </si>
  <si>
    <t>보은군</t>
    <phoneticPr fontId="4" type="noConversion"/>
  </si>
  <si>
    <t>옥천군</t>
    <phoneticPr fontId="4" type="noConversion"/>
  </si>
  <si>
    <t>구분</t>
    <phoneticPr fontId="4" type="noConversion"/>
  </si>
  <si>
    <t>유수율(%)</t>
    <phoneticPr fontId="4" type="noConversion"/>
  </si>
  <si>
    <t>읍지역 평균</t>
    <phoneticPr fontId="4" type="noConversion"/>
  </si>
  <si>
    <t>면지역 평균</t>
    <phoneticPr fontId="4" type="noConversion"/>
  </si>
  <si>
    <t>구     분</t>
    <phoneticPr fontId="38" type="noConversion"/>
  </si>
  <si>
    <t>비고</t>
    <phoneticPr fontId="38" type="noConversion"/>
  </si>
  <si>
    <t>관    련         상위계획    원 단 위</t>
    <phoneticPr fontId="38" type="noConversion"/>
  </si>
  <si>
    <t>-</t>
    <phoneticPr fontId="38" type="noConversion"/>
  </si>
  <si>
    <t>본 설계 채택</t>
    <phoneticPr fontId="38" type="noConversion"/>
  </si>
  <si>
    <t>2006년</t>
  </si>
  <si>
    <t>2007년</t>
  </si>
  <si>
    <t>2008년</t>
  </si>
  <si>
    <t>2009년</t>
  </si>
  <si>
    <t>2010년</t>
  </si>
  <si>
    <t>2011년</t>
  </si>
  <si>
    <t>2012년</t>
  </si>
  <si>
    <t>(단위:톤/년)</t>
    <phoneticPr fontId="4" type="noConversion"/>
  </si>
  <si>
    <t>총급수량</t>
    <phoneticPr fontId="4" type="noConversion"/>
  </si>
  <si>
    <t>자료) 상수도 통계</t>
    <phoneticPr fontId="4" type="noConversion"/>
  </si>
  <si>
    <t>(단위:천톤/일)</t>
    <phoneticPr fontId="4" type="noConversion"/>
  </si>
  <si>
    <t>유수율계획에 의한 원단위추정</t>
    <phoneticPr fontId="4" type="noConversion"/>
  </si>
  <si>
    <t>자료) 상수도통계</t>
    <phoneticPr fontId="4" type="noConversion"/>
  </si>
  <si>
    <t xml:space="preserve">  논산시 과거 유수율변화</t>
    <phoneticPr fontId="4" type="noConversion"/>
  </si>
  <si>
    <t xml:space="preserve"> 논산시 유·무수율 분석</t>
    <phoneticPr fontId="4" type="noConversion"/>
  </si>
  <si>
    <t xml:space="preserve"> 논산시 과거 생산량분석</t>
    <phoneticPr fontId="4" type="noConversion"/>
  </si>
  <si>
    <t>논산시</t>
    <phoneticPr fontId="4" type="noConversion"/>
  </si>
  <si>
    <t xml:space="preserve">  충청남도 물수요관리 종합계획의 유수율계획</t>
    <phoneticPr fontId="4" type="noConversion"/>
  </si>
  <si>
    <t>비고</t>
    <phoneticPr fontId="30" type="noConversion"/>
  </si>
  <si>
    <t>충청남도</t>
    <phoneticPr fontId="4" type="noConversion"/>
  </si>
  <si>
    <t>논산시</t>
    <phoneticPr fontId="4" type="noConversion"/>
  </si>
  <si>
    <t xml:space="preserve">  논산시 유수율계획&lt;금회&gt;</t>
    <phoneticPr fontId="4" type="noConversion"/>
  </si>
  <si>
    <t xml:space="preserve"> 주) 관련계획(물수요관리)고려 설정</t>
    <phoneticPr fontId="4" type="noConversion"/>
  </si>
  <si>
    <t>논 산 시</t>
    <phoneticPr fontId="4" type="noConversion"/>
  </si>
  <si>
    <t>동지역 평균</t>
    <phoneticPr fontId="4" type="noConversion"/>
  </si>
  <si>
    <t>동 지 역</t>
    <phoneticPr fontId="30" type="noConversion"/>
  </si>
  <si>
    <t>강 경 읍</t>
    <phoneticPr fontId="4" type="noConversion"/>
  </si>
  <si>
    <t>연 무 읍</t>
    <phoneticPr fontId="4" type="noConversion"/>
  </si>
  <si>
    <t>성 동 면</t>
    <phoneticPr fontId="4" type="noConversion"/>
  </si>
  <si>
    <t>광 석 면</t>
    <phoneticPr fontId="4" type="noConversion"/>
  </si>
  <si>
    <t>노 성 면</t>
    <phoneticPr fontId="30" type="noConversion"/>
  </si>
  <si>
    <t>상 월 면</t>
    <phoneticPr fontId="30" type="noConversion"/>
  </si>
  <si>
    <t>부 적 면</t>
    <phoneticPr fontId="30" type="noConversion"/>
  </si>
  <si>
    <t>연 산 면</t>
    <phoneticPr fontId="30" type="noConversion"/>
  </si>
  <si>
    <t>별 곡 면</t>
    <phoneticPr fontId="30" type="noConversion"/>
  </si>
  <si>
    <t>양 촌 면</t>
    <phoneticPr fontId="30" type="noConversion"/>
  </si>
  <si>
    <t>가야곡면</t>
    <phoneticPr fontId="30" type="noConversion"/>
  </si>
  <si>
    <t>은 진 면</t>
    <phoneticPr fontId="30" type="noConversion"/>
  </si>
  <si>
    <t>채 운 면</t>
    <phoneticPr fontId="30" type="noConversion"/>
  </si>
  <si>
    <t>논  산  시</t>
    <phoneticPr fontId="4" type="noConversion"/>
  </si>
  <si>
    <t>동 지 역</t>
    <phoneticPr fontId="4" type="noConversion"/>
  </si>
  <si>
    <t>읍 지 역</t>
    <phoneticPr fontId="4" type="noConversion"/>
  </si>
  <si>
    <t>면 지 역</t>
    <phoneticPr fontId="4" type="noConversion"/>
  </si>
  <si>
    <t xml:space="preserve"> 유수율계획</t>
    <phoneticPr fontId="4" type="noConversion"/>
  </si>
  <si>
    <t xml:space="preserve"> 유수율적용 원단위 산정</t>
    <phoneticPr fontId="4" type="noConversion"/>
  </si>
  <si>
    <t xml:space="preserve"> 유수율적용 계획원단위 결정</t>
    <phoneticPr fontId="4" type="noConversion"/>
  </si>
  <si>
    <t xml:space="preserve">   사용량 원단위 추정</t>
    <phoneticPr fontId="4" type="noConversion"/>
  </si>
  <si>
    <t>강 경 읍</t>
    <phoneticPr fontId="30" type="noConversion"/>
  </si>
  <si>
    <t>연 무 읍</t>
    <phoneticPr fontId="30" type="noConversion"/>
  </si>
  <si>
    <t>구    분</t>
    <phoneticPr fontId="4" type="noConversion"/>
  </si>
  <si>
    <t>구    분</t>
    <phoneticPr fontId="4" type="noConversion"/>
  </si>
  <si>
    <t>구      분</t>
    <phoneticPr fontId="4" type="noConversion"/>
  </si>
  <si>
    <t>원단위 추정 총괄(10년)</t>
    <phoneticPr fontId="38" type="noConversion"/>
  </si>
  <si>
    <t>현재</t>
    <phoneticPr fontId="30" type="noConversion"/>
  </si>
  <si>
    <t>현재</t>
    <phoneticPr fontId="38" type="noConversion"/>
  </si>
  <si>
    <t>2015년</t>
    <phoneticPr fontId="38" type="noConversion"/>
  </si>
  <si>
    <t>2020년</t>
    <phoneticPr fontId="38" type="noConversion"/>
  </si>
  <si>
    <t>2025년</t>
    <phoneticPr fontId="38" type="noConversion"/>
  </si>
  <si>
    <t>2030년</t>
    <phoneticPr fontId="38" type="noConversion"/>
  </si>
  <si>
    <t>일최대</t>
  </si>
  <si>
    <t>일최대</t>
    <phoneticPr fontId="38" type="noConversion"/>
  </si>
  <si>
    <t>논산시 하수도정비기본계획 변경(2013.11, 논산시)</t>
    <phoneticPr fontId="38" type="noConversion"/>
  </si>
  <si>
    <t>2020년 논산시 도시기본계획 변경 2차                  (2012.12, 논산시)</t>
    <phoneticPr fontId="38" type="noConversion"/>
  </si>
  <si>
    <t>동지역</t>
    <phoneticPr fontId="38" type="noConversion"/>
  </si>
  <si>
    <t>읍면지역</t>
    <phoneticPr fontId="38" type="noConversion"/>
  </si>
  <si>
    <t>면지역</t>
    <phoneticPr fontId="38" type="noConversion"/>
  </si>
  <si>
    <t>강경읍</t>
    <phoneticPr fontId="38" type="noConversion"/>
  </si>
  <si>
    <t>연무읍</t>
    <phoneticPr fontId="38" type="noConversion"/>
  </si>
  <si>
    <t>논산시 수도정비기본계획 변경(2008.8, 논산시)</t>
    <phoneticPr fontId="38" type="noConversion"/>
  </si>
  <si>
    <t>첨두부하율 결정</t>
    <phoneticPr fontId="30" type="noConversion"/>
  </si>
  <si>
    <t>전국수도종합계획(2007.3, 환경부)</t>
    <phoneticPr fontId="38" type="noConversion"/>
  </si>
  <si>
    <t>충청남도물수요관리 종합계획                (2011.11, 충청남도)</t>
    <phoneticPr fontId="38" type="noConversion"/>
  </si>
  <si>
    <t>충청남도</t>
    <phoneticPr fontId="38" type="noConversion"/>
  </si>
  <si>
    <t>논산시</t>
    <phoneticPr fontId="38" type="noConversion"/>
  </si>
  <si>
    <t>일평균</t>
    <phoneticPr fontId="38" type="noConversion"/>
  </si>
  <si>
    <t>수학적 방법(사용량)</t>
    <phoneticPr fontId="4" type="noConversion"/>
  </si>
  <si>
    <t>첨두부하는 해마다 그 장시의 기온, 가뭄상황 등에 따라 다르게 나타날 수 있으므로 해당지역의 과거자료를 이용하여 장래의 첨두부하를 결정할 필요가 있다. "수도시설적정용량 산정기준수립연구)2007, 건교부/한국수자원공사)" 에서는 국내의 경우 일본의 경우와 다르게 첨두부하율의 편차가 거서 평균을 적용하는 것은 적절치 않음을 지적하였으며, 첨두부하율은 산포도가 크고, 불활실성, 큰 변화율 등으로 인하여 회귀모델 개발에 어려움을 제시하였다. 따라서, 최근 5개년 상수도 통계를 토대로 90%비초과학률에 근거한 첨두부하율을 산정 제시하였다.</t>
    <phoneticPr fontId="30" type="noConversion"/>
  </si>
  <si>
    <t>급수인구[만명]</t>
    <phoneticPr fontId="30" type="noConversion"/>
  </si>
  <si>
    <t>첨두부하율</t>
    <phoneticPr fontId="30" type="noConversion"/>
  </si>
  <si>
    <t>0~1</t>
    <phoneticPr fontId="30" type="noConversion"/>
  </si>
  <si>
    <t>1~2</t>
    <phoneticPr fontId="30" type="noConversion"/>
  </si>
  <si>
    <t>2~5</t>
    <phoneticPr fontId="30" type="noConversion"/>
  </si>
  <si>
    <t>5~10</t>
    <phoneticPr fontId="30" type="noConversion"/>
  </si>
  <si>
    <t>10~25</t>
    <phoneticPr fontId="30" type="noConversion"/>
  </si>
  <si>
    <t>25~50</t>
    <phoneticPr fontId="30" type="noConversion"/>
  </si>
  <si>
    <t>50~100</t>
    <phoneticPr fontId="30" type="noConversion"/>
  </si>
  <si>
    <t>100이상</t>
    <phoneticPr fontId="30" type="noConversion"/>
  </si>
  <si>
    <t xml:space="preserve"> 유수율적용 원단위</t>
    <phoneticPr fontId="4" type="noConversion"/>
  </si>
  <si>
    <t>첨두부하율적용 계획원단위 결정</t>
    <phoneticPr fontId="4" type="noConversion"/>
  </si>
  <si>
    <t>첨두부하율</t>
    <phoneticPr fontId="42" type="noConversion"/>
  </si>
  <si>
    <t>유수율적용 원단위 산정</t>
    <phoneticPr fontId="4" type="noConversion"/>
  </si>
  <si>
    <t>첨두부하율적용 원단위 산정</t>
    <phoneticPr fontId="4" type="noConversion"/>
  </si>
  <si>
    <t>○</t>
    <phoneticPr fontId="26" type="noConversion"/>
  </si>
  <si>
    <t>읍지역</t>
    <phoneticPr fontId="38" type="noConversion"/>
  </si>
  <si>
    <t>강경읍 10년 소비량 원단위 추정(군부대 제외)</t>
    <phoneticPr fontId="2" type="noConversion"/>
  </si>
  <si>
    <t>연무읍 10년 소비량 원단위 추정(군부대 제외)</t>
    <phoneticPr fontId="2" type="noConversion"/>
  </si>
  <si>
    <t>○</t>
    <phoneticPr fontId="44" type="noConversion"/>
  </si>
  <si>
    <t>성동면 10년 소비량 원단위 추정(군부대 제외)</t>
    <phoneticPr fontId="2" type="noConversion"/>
  </si>
  <si>
    <t>광석면 10년 소비량 원단위 추정(군부대 제외)</t>
    <phoneticPr fontId="2" type="noConversion"/>
  </si>
  <si>
    <t>노성면 10년 소비량 원단위 추정(군부대 제외)</t>
    <phoneticPr fontId="2" type="noConversion"/>
  </si>
  <si>
    <t>상월면 10년 소비량 원단위 추정(군부대 제외)</t>
    <phoneticPr fontId="2" type="noConversion"/>
  </si>
  <si>
    <t>부적면 10년 소비량 원단위 추정(군부대 제외)</t>
    <phoneticPr fontId="2" type="noConversion"/>
  </si>
  <si>
    <t>연산면 10년 소비량 원단위 추정(군부대 제외)</t>
    <phoneticPr fontId="2" type="noConversion"/>
  </si>
  <si>
    <t>벌곡면 10년 소비량 원단위 추정(군부대 제외)</t>
    <phoneticPr fontId="2" type="noConversion"/>
  </si>
  <si>
    <t>양촌면 10년 소비량 원단위 추정(군부대 제외)</t>
    <phoneticPr fontId="2" type="noConversion"/>
  </si>
  <si>
    <t>가야곡면 10년 소비량 원단위 추정(군부대 제외)</t>
    <phoneticPr fontId="2" type="noConversion"/>
  </si>
  <si>
    <t>은진면 10년 소비량 원단위 추정(군부대 제외)</t>
    <phoneticPr fontId="2" type="noConversion"/>
  </si>
  <si>
    <t>채운면 10년 소비량 원단위 추정(군부대 제외)</t>
    <phoneticPr fontId="2" type="noConversion"/>
  </si>
  <si>
    <t>동지역 10년 소비량 원단위 추정(군부대 제외)</t>
    <phoneticPr fontId="2" type="noConversion"/>
  </si>
  <si>
    <t xml:space="preserve"> 1) 논산시 전체</t>
    <phoneticPr fontId="47" type="noConversion"/>
  </si>
  <si>
    <t>구분</t>
    <phoneticPr fontId="45" type="noConversion"/>
  </si>
  <si>
    <t>인구</t>
    <phoneticPr fontId="45" type="noConversion"/>
  </si>
  <si>
    <t>급수인구</t>
    <phoneticPr fontId="45" type="noConversion"/>
  </si>
  <si>
    <t>계</t>
    <phoneticPr fontId="45" type="noConversion"/>
  </si>
  <si>
    <t>가정용</t>
    <phoneticPr fontId="45" type="noConversion"/>
  </si>
  <si>
    <t>일반용</t>
    <phoneticPr fontId="45" type="noConversion"/>
  </si>
  <si>
    <t>급수원단위</t>
    <phoneticPr fontId="45" type="noConversion"/>
  </si>
  <si>
    <t>사용원단위</t>
    <phoneticPr fontId="45" type="noConversion"/>
  </si>
  <si>
    <t>비고</t>
    <phoneticPr fontId="45" type="noConversion"/>
  </si>
  <si>
    <t>원단위(Lpcd)</t>
    <phoneticPr fontId="45" type="noConversion"/>
  </si>
  <si>
    <t>사용량(㎥/일)</t>
    <phoneticPr fontId="45" type="noConversion"/>
  </si>
  <si>
    <t>특수
일반용
(㎥/일)</t>
    <phoneticPr fontId="45" type="noConversion"/>
  </si>
  <si>
    <t>1. 논산시 과거 상수사용량</t>
    <phoneticPr fontId="47" type="noConversion"/>
  </si>
  <si>
    <t xml:space="preserve"> 2) 논산시 (동지역)</t>
    <phoneticPr fontId="47" type="noConversion"/>
  </si>
  <si>
    <t xml:space="preserve"> 3) 논산시 (읍지역)</t>
    <phoneticPr fontId="47" type="noConversion"/>
  </si>
  <si>
    <t xml:space="preserve"> 4) 논산시 (면지역)</t>
    <phoneticPr fontId="47" type="noConversion"/>
  </si>
  <si>
    <t xml:space="preserve"> -성동면</t>
    <phoneticPr fontId="47" type="noConversion"/>
  </si>
  <si>
    <t xml:space="preserve"> -광석면</t>
    <phoneticPr fontId="47" type="noConversion"/>
  </si>
  <si>
    <t xml:space="preserve"> -노성면</t>
    <phoneticPr fontId="47" type="noConversion"/>
  </si>
  <si>
    <t xml:space="preserve"> -상월면</t>
    <phoneticPr fontId="47" type="noConversion"/>
  </si>
  <si>
    <t xml:space="preserve"> -부적면</t>
    <phoneticPr fontId="47" type="noConversion"/>
  </si>
  <si>
    <t xml:space="preserve"> -연산면</t>
    <phoneticPr fontId="47" type="noConversion"/>
  </si>
  <si>
    <t xml:space="preserve"> -벌곡면</t>
    <phoneticPr fontId="47" type="noConversion"/>
  </si>
  <si>
    <t xml:space="preserve"> -양촌면</t>
    <phoneticPr fontId="47" type="noConversion"/>
  </si>
  <si>
    <t xml:space="preserve"> -가야곡면</t>
    <phoneticPr fontId="47" type="noConversion"/>
  </si>
  <si>
    <t xml:space="preserve"> -은진면</t>
    <phoneticPr fontId="47" type="noConversion"/>
  </si>
  <si>
    <t xml:space="preserve"> -채운면</t>
    <phoneticPr fontId="47" type="noConversion"/>
  </si>
  <si>
    <t xml:space="preserve"> -강경읍</t>
    <phoneticPr fontId="47" type="noConversion"/>
  </si>
  <si>
    <t xml:space="preserve"> -연무읍</t>
    <phoneticPr fontId="47" type="noConversion"/>
  </si>
  <si>
    <t>총 사용량
(㎥/일)</t>
    <phoneticPr fontId="45" type="noConversion"/>
  </si>
  <si>
    <t>급수량
(㎥/일)</t>
    <phoneticPr fontId="45" type="noConversion"/>
  </si>
  <si>
    <t>2. 논산시 과거 상수원단위</t>
    <phoneticPr fontId="47" type="noConversion"/>
  </si>
  <si>
    <t>사용량
(㎥/일)</t>
    <phoneticPr fontId="45" type="noConversion"/>
  </si>
  <si>
    <t>유수율
(%)</t>
    <phoneticPr fontId="45" type="noConversion"/>
  </si>
  <si>
    <t>욕탕용</t>
    <phoneticPr fontId="45" type="noConversion"/>
  </si>
  <si>
    <t>사용량
-군부대제외
(㎥/일)</t>
    <phoneticPr fontId="45" type="noConversion"/>
  </si>
  <si>
    <t>2004년</t>
    <phoneticPr fontId="4" type="noConversion"/>
  </si>
  <si>
    <t>2005년</t>
    <phoneticPr fontId="4" type="noConversion"/>
  </si>
  <si>
    <t>자료) 상수도통계</t>
    <phoneticPr fontId="4" type="noConversion"/>
  </si>
  <si>
    <t xml:space="preserve"> 1) 논산시 과거 생산량분석</t>
    <phoneticPr fontId="47" type="noConversion"/>
  </si>
  <si>
    <t xml:space="preserve"> 2) 논산시 유수율분석</t>
    <phoneticPr fontId="47" type="noConversion"/>
  </si>
  <si>
    <t xml:space="preserve"> 3) 충청남도 물수요관리 종합계획의 유수율</t>
    <phoneticPr fontId="47" type="noConversion"/>
  </si>
  <si>
    <t xml:space="preserve"> 4) 유수율 결정</t>
    <phoneticPr fontId="47" type="noConversion"/>
  </si>
  <si>
    <t xml:space="preserve"> 주) 상수도 수요량 예측 업무편람(2014, 환경부)</t>
    <phoneticPr fontId="4" type="noConversion"/>
  </si>
  <si>
    <t xml:space="preserve"> 5) 첨두부하율 결정</t>
    <phoneticPr fontId="47" type="noConversion"/>
  </si>
  <si>
    <t>3. 유수율 및 첨두부하율의 결정</t>
    <phoneticPr fontId="47" type="noConversion"/>
  </si>
  <si>
    <t>4. 읍지역 10년 소비량 원단위 추정(군부대 제외)</t>
    <phoneticPr fontId="2" type="noConversion"/>
  </si>
  <si>
    <t>4. 동지역 10년 소비량 원단위 추정(군부대 제외)</t>
    <phoneticPr fontId="2" type="noConversion"/>
  </si>
  <si>
    <t>4. 면지역 10년 소비량 원단위 추정(군부대 제외)</t>
    <phoneticPr fontId="2" type="noConversion"/>
  </si>
  <si>
    <t>5. 급수원단위</t>
    <phoneticPr fontId="47" type="noConversion"/>
  </si>
  <si>
    <t>논산시</t>
    <phoneticPr fontId="45" type="noConversion"/>
  </si>
  <si>
    <t>4. 논산시 10년 소비량 원단위 추정(군부대 제외)</t>
    <phoneticPr fontId="2" type="noConversion"/>
  </si>
  <si>
    <t>동지역</t>
    <phoneticPr fontId="45" type="noConversion"/>
  </si>
  <si>
    <t>읍지역</t>
    <phoneticPr fontId="45" type="noConversion"/>
  </si>
  <si>
    <t>면지역</t>
    <phoneticPr fontId="45" type="noConversion"/>
  </si>
  <si>
    <t xml:space="preserve"> 1) 급수원단위 산정</t>
    <phoneticPr fontId="47" type="noConversion"/>
  </si>
  <si>
    <t>동지역</t>
    <phoneticPr fontId="45" type="noConversion"/>
  </si>
  <si>
    <t xml:space="preserve"> 2) 급수원단위 결정</t>
    <phoneticPr fontId="47" type="noConversion"/>
  </si>
  <si>
    <t>구  분</t>
    <phoneticPr fontId="45" type="noConversion"/>
  </si>
  <si>
    <t>비고</t>
    <phoneticPr fontId="45" type="noConversion"/>
  </si>
  <si>
    <t>논산시</t>
    <phoneticPr fontId="45" type="noConversion"/>
  </si>
  <si>
    <t>일평균 사용량원단위(L/인·일)</t>
    <phoneticPr fontId="45" type="noConversion"/>
  </si>
  <si>
    <t>유수율</t>
    <phoneticPr fontId="45" type="noConversion"/>
  </si>
  <si>
    <t>일평균 급수량원단위(L/인·일)</t>
    <phoneticPr fontId="45" type="noConversion"/>
  </si>
  <si>
    <t>첨두부하율</t>
    <phoneticPr fontId="45" type="noConversion"/>
  </si>
  <si>
    <t>일최대 급수량원단위(L/인·일)</t>
    <phoneticPr fontId="45" type="noConversion"/>
  </si>
  <si>
    <t>읍지역</t>
    <phoneticPr fontId="45" type="noConversion"/>
  </si>
  <si>
    <t>면지역</t>
    <phoneticPr fontId="45" type="noConversion"/>
  </si>
  <si>
    <t>급수
원단위
(일평균)</t>
    <phoneticPr fontId="45" type="noConversion"/>
  </si>
  <si>
    <t>급수
원단위
(일최대)</t>
    <phoneticPr fontId="45" type="noConversion"/>
  </si>
  <si>
    <t>구분</t>
    <phoneticPr fontId="4" type="noConversion"/>
  </si>
  <si>
    <t>첨두부하율</t>
    <phoneticPr fontId="4" type="noConversion"/>
  </si>
  <si>
    <t xml:space="preserve"> 주) 관련계획(물수요관리)고려 설정</t>
    <phoneticPr fontId="4" type="noConversion"/>
  </si>
  <si>
    <t>ㅗ</t>
    <phoneticPr fontId="42" type="noConversion"/>
  </si>
  <si>
    <t>2014년 원단위</t>
    <phoneticPr fontId="45" type="noConversion"/>
  </si>
  <si>
    <t>총인구</t>
    <phoneticPr fontId="57" type="noConversion"/>
  </si>
  <si>
    <t>급수인구</t>
    <phoneticPr fontId="57" type="noConversion"/>
  </si>
  <si>
    <t>보급률</t>
    <phoneticPr fontId="57" type="noConversion"/>
  </si>
  <si>
    <t>급수량</t>
    <phoneticPr fontId="57" type="noConversion"/>
  </si>
  <si>
    <t>소비량</t>
    <phoneticPr fontId="57" type="noConversion"/>
  </si>
  <si>
    <t>원단위</t>
    <phoneticPr fontId="57" type="noConversion"/>
  </si>
  <si>
    <t>유수율</t>
    <phoneticPr fontId="57" type="noConversion"/>
  </si>
  <si>
    <t>비고</t>
    <phoneticPr fontId="57" type="noConversion"/>
  </si>
  <si>
    <t>소비량
(군부대제외)</t>
    <phoneticPr fontId="57" type="noConversion"/>
  </si>
  <si>
    <t>계</t>
    <phoneticPr fontId="57" type="noConversion"/>
  </si>
  <si>
    <t>㎥/일</t>
    <phoneticPr fontId="57" type="noConversion"/>
  </si>
  <si>
    <t>Lpcd</t>
    <phoneticPr fontId="57" type="noConversion"/>
  </si>
  <si>
    <t>가정용</t>
    <phoneticPr fontId="57" type="noConversion"/>
  </si>
  <si>
    <t>욕탕용</t>
    <phoneticPr fontId="57" type="noConversion"/>
  </si>
  <si>
    <t>일반용</t>
    <phoneticPr fontId="57" type="noConversion"/>
  </si>
  <si>
    <t>특수일반용</t>
    <phoneticPr fontId="57" type="noConversion"/>
  </si>
  <si>
    <t>상수도 사용량</t>
    <phoneticPr fontId="57" type="noConversion"/>
  </si>
  <si>
    <t>총 사용량</t>
    <phoneticPr fontId="57" type="noConversion"/>
  </si>
  <si>
    <t>구분</t>
    <phoneticPr fontId="57" type="noConversion"/>
  </si>
  <si>
    <t>급수인구
(인)</t>
    <phoneticPr fontId="57" type="noConversion"/>
  </si>
  <si>
    <t>5년평균</t>
    <phoneticPr fontId="57" type="noConversion"/>
  </si>
  <si>
    <t>10년평균</t>
    <phoneticPr fontId="57" type="noConversion"/>
  </si>
  <si>
    <t>5년증가율</t>
    <phoneticPr fontId="57" type="noConversion"/>
  </si>
  <si>
    <t>10년증가율</t>
    <phoneticPr fontId="57" type="noConversion"/>
  </si>
  <si>
    <t>용도별
구성비</t>
    <phoneticPr fontId="57" type="noConversion"/>
  </si>
  <si>
    <t>기준년도</t>
    <phoneticPr fontId="57" type="noConversion"/>
  </si>
  <si>
    <t>5년 연증가율</t>
    <phoneticPr fontId="57" type="noConversion"/>
  </si>
  <si>
    <t>10년 연증가율</t>
    <phoneticPr fontId="57" type="noConversion"/>
  </si>
  <si>
    <t>국방대</t>
    <phoneticPr fontId="45" type="noConversion"/>
  </si>
  <si>
    <t>일반(공업)</t>
    <phoneticPr fontId="45" type="noConversion"/>
  </si>
  <si>
    <t>사용량(㎥/일)-공업,훈련소 제외</t>
    <phoneticPr fontId="45" type="noConversion"/>
  </si>
  <si>
    <t>가정용수율</t>
    <phoneticPr fontId="57" type="noConversion"/>
  </si>
  <si>
    <t xml:space="preserve"> 6) 가정용수율(동지역)</t>
    <phoneticPr fontId="47" type="noConversion"/>
  </si>
  <si>
    <t xml:space="preserve"> 7) 가정용수율(읍지역)</t>
    <phoneticPr fontId="47" type="noConversion"/>
  </si>
  <si>
    <t xml:space="preserve"> 8) 가정용수율(면지역)</t>
    <phoneticPr fontId="47" type="noConversion"/>
  </si>
</sst>
</file>

<file path=xl/styles.xml><?xml version="1.0" encoding="utf-8"?>
<styleSheet xmlns="http://schemas.openxmlformats.org/spreadsheetml/2006/main">
  <numFmts count="42">
    <numFmt numFmtId="5" formatCode="&quot;₩&quot;#,##0;\-&quot;₩&quot;#,##0"/>
    <numFmt numFmtId="7" formatCode="&quot;₩&quot;#,##0.00;\-&quot;₩&quot;#,##0.00"/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0.000000000000000_);[Red]\(0.000000000000000\)"/>
    <numFmt numFmtId="178" formatCode="0.00000_);[Red]\(0.00000\)"/>
    <numFmt numFmtId="179" formatCode="0_ "/>
    <numFmt numFmtId="180" formatCode="_-* #,##0.00000_-;\-* #,##0.00000_-;_-* &quot;-&quot;_-;_-@_-"/>
    <numFmt numFmtId="181" formatCode="0.00000"/>
    <numFmt numFmtId="182" formatCode="_-* #,##0.00_-;\-* #,##0.00_-;_-* &quot;-&quot;_-;_-@_-"/>
    <numFmt numFmtId="183" formatCode="0.00_ "/>
    <numFmt numFmtId="184" formatCode="0.0000_ "/>
    <numFmt numFmtId="185" formatCode="0.0000_);[Red]\(0.0000\)"/>
    <numFmt numFmtId="186" formatCode="0.0000"/>
    <numFmt numFmtId="187" formatCode="0.0_ "/>
    <numFmt numFmtId="188" formatCode="_-* #,##0.0000_-;\-* #,##0.0000_-;_-* &quot;-&quot;_-;_-@_-"/>
    <numFmt numFmtId="189" formatCode="0.0"/>
    <numFmt numFmtId="190" formatCode="0.00000_ "/>
    <numFmt numFmtId="191" formatCode="0.0000000_);[Red]\(0.0000000\)"/>
    <numFmt numFmtId="192" formatCode="0.000"/>
    <numFmt numFmtId="193" formatCode="_-* #,##0.0_-;\-* #,##0.0_-;_-* &quot;-&quot;_-;_-@_-"/>
    <numFmt numFmtId="194" formatCode="0.000_ "/>
    <numFmt numFmtId="195" formatCode="0.000000"/>
    <numFmt numFmtId="196" formatCode="&quot;₩&quot;#,##0.00;[Red]&quot;₩&quot;&quot;₩&quot;&quot;₩&quot;&quot;₩&quot;&quot;₩&quot;&quot;₩&quot;\-#,##0.00"/>
    <numFmt numFmtId="197" formatCode="_ * #,##0_ ;_ * \-#,##0_ ;_ * &quot;-&quot;_ ;_ @_ "/>
    <numFmt numFmtId="198" formatCode="_ * #,##0.00_ ;_ * \-#,##0.00_ ;_ * &quot;-&quot;??_ ;_ @_ "/>
    <numFmt numFmtId="199" formatCode="&quot;₩&quot;#,##0;&quot;₩&quot;&quot;₩&quot;&quot;₩&quot;&quot;₩&quot;&quot;₩&quot;&quot;₩&quot;&quot;₩&quot;&quot;₩&quot;\-#,##0"/>
    <numFmt numFmtId="200" formatCode="&quot;₩&quot;#,##0.00;&quot;₩&quot;&quot;₩&quot;&quot;₩&quot;&quot;₩&quot;&quot;₩&quot;&quot;₩&quot;&quot;₩&quot;&quot;₩&quot;\-#,##0.00"/>
    <numFmt numFmtId="201" formatCode="_-* #,##0.000_-;\-* #,##0.000_-;_-* &quot;-&quot;_-;_-@_-"/>
    <numFmt numFmtId="202" formatCode="0.0%"/>
    <numFmt numFmtId="203" formatCode="####&quot;년&quot;"/>
    <numFmt numFmtId="204" formatCode="#,##0.00_ "/>
    <numFmt numFmtId="205" formatCode="#,##0.00000_ "/>
    <numFmt numFmtId="206" formatCode="0_);[Red]\(0\)"/>
    <numFmt numFmtId="207" formatCode="0.0_);[Red]\(0.0\)"/>
    <numFmt numFmtId="208" formatCode="#,##0_);[Red]\(#,##0\)"/>
    <numFmt numFmtId="209" formatCode="####"/>
    <numFmt numFmtId="210" formatCode="0;_ࠂ"/>
    <numFmt numFmtId="211" formatCode="_-* #,##0_-;\-* #,##0_-;_-* &quot;-&quot;??_-;_-@_-"/>
    <numFmt numFmtId="212" formatCode="0.00_);[Red]\(0.00\)"/>
    <numFmt numFmtId="213" formatCode="#,##0.0000_ "/>
  </numFmts>
  <fonts count="58">
    <font>
      <sz val="11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8"/>
      <name val="돋움"/>
      <family val="3"/>
      <charset val="129"/>
    </font>
    <font>
      <sz val="10"/>
      <name val="굴림"/>
      <family val="3"/>
      <charset val="129"/>
    </font>
    <font>
      <b/>
      <sz val="12"/>
      <name val="굴림"/>
      <family val="3"/>
      <charset val="129"/>
    </font>
    <font>
      <sz val="10"/>
      <color indexed="10"/>
      <name val="굴림"/>
      <family val="3"/>
      <charset val="129"/>
    </font>
    <font>
      <sz val="11"/>
      <name val="굴림"/>
      <family val="3"/>
      <charset val="129"/>
    </font>
    <font>
      <vertAlign val="superscript"/>
      <sz val="10"/>
      <name val="굴림"/>
      <family val="3"/>
      <charset val="129"/>
    </font>
    <font>
      <sz val="10"/>
      <name val="돋움"/>
      <family val="3"/>
      <charset val="129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11"/>
      <color indexed="36"/>
      <name val="돋움"/>
      <family val="3"/>
      <charset val="129"/>
    </font>
    <font>
      <sz val="12"/>
      <name val="뼻뮝"/>
      <family val="1"/>
      <charset val="129"/>
    </font>
    <font>
      <sz val="10"/>
      <name val="Arial"/>
      <family val="2"/>
    </font>
    <font>
      <sz val="12"/>
      <name val="¹UAAA¼"/>
      <family val="3"/>
      <charset val="129"/>
    </font>
    <font>
      <sz val="11"/>
      <color indexed="8"/>
      <name val="맑은 고딕"/>
      <family val="3"/>
      <charset val="129"/>
    </font>
    <font>
      <vertAlign val="superscript"/>
      <sz val="10"/>
      <color indexed="10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6"/>
      <name val="굴림"/>
      <family val="3"/>
      <charset val="129"/>
    </font>
    <font>
      <sz val="14"/>
      <name val="뼻뮝"/>
      <family val="1"/>
      <charset val="129"/>
    </font>
    <font>
      <sz val="12"/>
      <name val="바탕체"/>
      <family val="1"/>
      <charset val="129"/>
    </font>
    <font>
      <sz val="11"/>
      <color indexed="8"/>
      <name val="신명조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sz val="9"/>
      <name val="굴림체"/>
      <family val="3"/>
      <charset val="129"/>
    </font>
    <font>
      <b/>
      <sz val="10"/>
      <name val="굴림"/>
      <family val="3"/>
      <charset val="129"/>
    </font>
    <font>
      <sz val="8"/>
      <name val="맑은 고딕"/>
      <family val="3"/>
      <charset val="129"/>
    </font>
    <font>
      <sz val="9"/>
      <color indexed="8"/>
      <name val="바탕체"/>
      <family val="1"/>
      <charset val="129"/>
    </font>
    <font>
      <sz val="9"/>
      <color indexed="8"/>
      <name val="돋움"/>
      <family val="3"/>
      <charset val="129"/>
    </font>
    <font>
      <sz val="8"/>
      <color indexed="8"/>
      <name val="돋움"/>
      <family val="3"/>
      <charset val="129"/>
    </font>
    <font>
      <sz val="10"/>
      <name val="돋움체"/>
      <family val="3"/>
      <charset val="129"/>
    </font>
    <font>
      <b/>
      <sz val="11"/>
      <name val="굴림"/>
      <family val="3"/>
      <charset val="129"/>
    </font>
    <font>
      <sz val="9"/>
      <name val="돋움"/>
      <family val="3"/>
      <charset val="129"/>
    </font>
    <font>
      <b/>
      <sz val="14"/>
      <name val="돋움체"/>
      <family val="3"/>
      <charset val="129"/>
    </font>
    <font>
      <sz val="8"/>
      <name val="바탕체"/>
      <family val="1"/>
      <charset val="129"/>
    </font>
    <font>
      <sz val="9"/>
      <name val="돋움체"/>
      <family val="3"/>
      <charset val="129"/>
    </font>
    <font>
      <b/>
      <sz val="9"/>
      <name val="돋움체"/>
      <family val="3"/>
      <charset val="129"/>
    </font>
    <font>
      <b/>
      <sz val="10"/>
      <name val="돋움"/>
      <family val="3"/>
      <charset val="129"/>
    </font>
    <font>
      <sz val="8"/>
      <name val="맑은 고딕"/>
      <family val="3"/>
      <charset val="129"/>
    </font>
    <font>
      <b/>
      <sz val="11"/>
      <name val="돋움"/>
      <family val="3"/>
      <charset val="129"/>
    </font>
    <font>
      <sz val="8"/>
      <name val="맑은 고딕"/>
      <family val="3"/>
      <charset val="129"/>
    </font>
    <font>
      <sz val="8"/>
      <name val="맑은 고딕"/>
      <family val="3"/>
      <charset val="129"/>
    </font>
    <font>
      <b/>
      <sz val="12"/>
      <name val="굴림체"/>
      <family val="3"/>
      <charset val="129"/>
    </font>
    <font>
      <sz val="8"/>
      <name val="굴림체"/>
      <family val="3"/>
      <charset val="129"/>
    </font>
    <font>
      <b/>
      <sz val="10"/>
      <name val="굴림체"/>
      <family val="3"/>
      <charset val="129"/>
    </font>
    <font>
      <sz val="9"/>
      <color indexed="8"/>
      <name val="굴림체"/>
      <family val="3"/>
      <charset val="129"/>
    </font>
    <font>
      <sz val="8"/>
      <color indexed="8"/>
      <name val="굴림체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9"/>
      <color theme="1"/>
      <name val="굴림체"/>
      <family val="3"/>
      <charset val="129"/>
    </font>
    <font>
      <sz val="8"/>
      <color theme="1"/>
      <name val="굴림체"/>
      <family val="3"/>
      <charset val="129"/>
    </font>
    <font>
      <sz val="8"/>
      <color rgb="FFFF0000"/>
      <name val="굴림체"/>
      <family val="3"/>
      <charset val="129"/>
    </font>
    <font>
      <b/>
      <sz val="16"/>
      <color theme="1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</fills>
  <borders count="9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8">
    <xf numFmtId="0" fontId="0" fillId="0" borderId="0">
      <alignment vertical="center"/>
    </xf>
    <xf numFmtId="2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40" fontId="23" fillId="0" borderId="0" applyFont="0" applyFill="0" applyBorder="0" applyAlignment="0" applyProtection="0"/>
    <xf numFmtId="3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9" fontId="18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0" fontId="15" fillId="0" borderId="0"/>
    <xf numFmtId="41" fontId="18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1" fontId="2" fillId="0" borderId="0" applyFont="0" applyFill="0" applyBorder="0" applyAlignment="0" applyProtection="0"/>
    <xf numFmtId="41" fontId="1" fillId="0" borderId="0" applyFont="0" applyFill="0" applyBorder="0" applyProtection="0">
      <protection hidden="1"/>
    </xf>
    <xf numFmtId="0" fontId="16" fillId="0" borderId="0"/>
    <xf numFmtId="4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24" fillId="0" borderId="0"/>
    <xf numFmtId="41" fontId="1" fillId="0" borderId="0" applyFont="0" applyFill="0" applyBorder="0" applyAlignment="0" applyProtection="0"/>
    <xf numFmtId="196" fontId="16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1" fillId="0" borderId="0">
      <alignment vertical="center"/>
    </xf>
    <xf numFmtId="0" fontId="3" fillId="0" borderId="0"/>
    <xf numFmtId="0" fontId="24" fillId="0" borderId="0"/>
    <xf numFmtId="0" fontId="2" fillId="0" borderId="0"/>
    <xf numFmtId="0" fontId="1" fillId="0" borderId="0">
      <alignment vertical="center"/>
    </xf>
    <xf numFmtId="0" fontId="28" fillId="0" borderId="0"/>
    <xf numFmtId="0" fontId="1" fillId="0" borderId="0"/>
    <xf numFmtId="0" fontId="1" fillId="0" borderId="0"/>
    <xf numFmtId="49" fontId="34" fillId="0" borderId="0">
      <alignment horizontal="left"/>
    </xf>
    <xf numFmtId="0" fontId="11" fillId="0" borderId="1" applyNumberFormat="0" applyFont="0" applyFill="0" applyAlignment="0" applyProtection="0"/>
    <xf numFmtId="7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/>
    <xf numFmtId="197" fontId="16" fillId="0" borderId="0" applyFont="0" applyFill="0" applyBorder="0" applyAlignment="0" applyProtection="0"/>
    <xf numFmtId="198" fontId="16" fillId="0" borderId="0" applyFont="0" applyFill="0" applyBorder="0" applyAlignment="0" applyProtection="0"/>
    <xf numFmtId="199" fontId="16" fillId="0" borderId="0" applyFont="0" applyFill="0" applyBorder="0" applyAlignment="0" applyProtection="0"/>
    <xf numFmtId="200" fontId="16" fillId="0" borderId="0" applyFont="0" applyFill="0" applyBorder="0" applyAlignment="0" applyProtection="0"/>
    <xf numFmtId="0" fontId="16" fillId="0" borderId="0"/>
  </cellStyleXfs>
  <cellXfs count="700">
    <xf numFmtId="0" fontId="0" fillId="0" borderId="0" xfId="0">
      <alignment vertical="center"/>
    </xf>
    <xf numFmtId="0" fontId="5" fillId="0" borderId="0" xfId="32" applyFont="1" applyFill="1" applyAlignment="1">
      <alignment vertical="center"/>
    </xf>
    <xf numFmtId="0" fontId="5" fillId="0" borderId="0" xfId="32" applyFont="1" applyAlignment="1">
      <alignment vertical="center"/>
    </xf>
    <xf numFmtId="0" fontId="5" fillId="0" borderId="0" xfId="32" applyFont="1" applyFill="1" applyAlignment="1">
      <alignment horizontal="left" vertical="center"/>
    </xf>
    <xf numFmtId="0" fontId="5" fillId="0" borderId="0" xfId="32" applyFont="1" applyAlignment="1">
      <alignment horizontal="left" vertical="center"/>
    </xf>
    <xf numFmtId="0" fontId="5" fillId="0" borderId="0" xfId="32" applyFont="1" applyAlignment="1">
      <alignment horizontal="right" vertical="center"/>
    </xf>
    <xf numFmtId="0" fontId="6" fillId="0" borderId="0" xfId="32" applyFont="1" applyFill="1" applyAlignment="1">
      <alignment vertical="center"/>
    </xf>
    <xf numFmtId="0" fontId="8" fillId="0" borderId="0" xfId="32" applyFont="1" applyFill="1" applyAlignment="1">
      <alignment vertical="center"/>
    </xf>
    <xf numFmtId="0" fontId="5" fillId="0" borderId="2" xfId="32" applyFont="1" applyFill="1" applyBorder="1" applyAlignment="1">
      <alignment vertical="center"/>
    </xf>
    <xf numFmtId="0" fontId="5" fillId="0" borderId="2" xfId="32" applyFont="1" applyBorder="1" applyAlignment="1">
      <alignment vertical="center"/>
    </xf>
    <xf numFmtId="0" fontId="5" fillId="0" borderId="3" xfId="32" applyFont="1" applyFill="1" applyBorder="1" applyAlignment="1">
      <alignment horizontal="center" vertical="center"/>
    </xf>
    <xf numFmtId="0" fontId="5" fillId="0" borderId="4" xfId="32" applyFont="1" applyFill="1" applyBorder="1" applyAlignment="1">
      <alignment horizontal="center" vertical="center"/>
    </xf>
    <xf numFmtId="0" fontId="5" fillId="0" borderId="4" xfId="32" applyFont="1" applyBorder="1" applyAlignment="1">
      <alignment horizontal="center" vertical="center"/>
    </xf>
    <xf numFmtId="0" fontId="5" fillId="0" borderId="5" xfId="32" applyFont="1" applyBorder="1" applyAlignment="1">
      <alignment horizontal="center" vertical="center"/>
    </xf>
    <xf numFmtId="0" fontId="5" fillId="0" borderId="5" xfId="32" applyFont="1" applyBorder="1" applyAlignment="1">
      <alignment vertical="center"/>
    </xf>
    <xf numFmtId="0" fontId="5" fillId="0" borderId="5" xfId="32" applyFont="1" applyBorder="1" applyAlignment="1">
      <alignment horizontal="right" vertical="center"/>
    </xf>
    <xf numFmtId="181" fontId="5" fillId="0" borderId="6" xfId="33" applyNumberFormat="1" applyFont="1" applyBorder="1" applyAlignment="1">
      <alignment horizontal="left" vertical="center"/>
    </xf>
    <xf numFmtId="181" fontId="5" fillId="0" borderId="6" xfId="33" applyNumberFormat="1" applyFont="1" applyBorder="1" applyAlignment="1">
      <alignment horizontal="center" vertical="center"/>
    </xf>
    <xf numFmtId="0" fontId="5" fillId="0" borderId="7" xfId="33" applyFont="1" applyBorder="1" applyAlignment="1">
      <alignment horizontal="center" vertical="center"/>
    </xf>
    <xf numFmtId="0" fontId="5" fillId="0" borderId="8" xfId="32" applyFont="1" applyFill="1" applyBorder="1" applyAlignment="1">
      <alignment horizontal="center" vertical="center"/>
    </xf>
    <xf numFmtId="0" fontId="5" fillId="0" borderId="9" xfId="32" applyFont="1" applyBorder="1" applyAlignment="1">
      <alignment horizontal="center" vertical="center"/>
    </xf>
    <xf numFmtId="0" fontId="5" fillId="0" borderId="0" xfId="32" applyFont="1" applyBorder="1" applyAlignment="1">
      <alignment horizontal="center" vertical="center"/>
    </xf>
    <xf numFmtId="184" fontId="5" fillId="0" borderId="0" xfId="32" applyNumberFormat="1" applyFont="1" applyBorder="1" applyAlignment="1">
      <alignment vertical="center"/>
    </xf>
    <xf numFmtId="185" fontId="5" fillId="0" borderId="0" xfId="32" applyNumberFormat="1" applyFont="1" applyBorder="1" applyAlignment="1">
      <alignment horizontal="right" vertical="center"/>
    </xf>
    <xf numFmtId="0" fontId="7" fillId="0" borderId="0" xfId="32" applyFont="1" applyBorder="1" applyAlignment="1">
      <alignment horizontal="right" vertical="center"/>
    </xf>
    <xf numFmtId="0" fontId="5" fillId="0" borderId="0" xfId="32" applyFont="1" applyBorder="1" applyAlignment="1">
      <alignment vertical="center"/>
    </xf>
    <xf numFmtId="186" fontId="5" fillId="0" borderId="0" xfId="32" applyNumberFormat="1" applyFont="1" applyBorder="1" applyAlignment="1">
      <alignment horizontal="center" vertical="center"/>
    </xf>
    <xf numFmtId="0" fontId="5" fillId="0" borderId="0" xfId="32" applyFont="1" applyBorder="1" applyAlignment="1">
      <alignment horizontal="right" vertical="center"/>
    </xf>
    <xf numFmtId="0" fontId="5" fillId="0" borderId="10" xfId="32" applyFont="1" applyFill="1" applyBorder="1" applyAlignment="1">
      <alignment horizontal="center" vertical="center"/>
    </xf>
    <xf numFmtId="0" fontId="5" fillId="0" borderId="11" xfId="32" applyFont="1" applyBorder="1" applyAlignment="1">
      <alignment horizontal="center" vertical="center"/>
    </xf>
    <xf numFmtId="0" fontId="5" fillId="0" borderId="12" xfId="32" applyFont="1" applyBorder="1" applyAlignment="1">
      <alignment vertical="center"/>
    </xf>
    <xf numFmtId="182" fontId="5" fillId="0" borderId="0" xfId="32" applyNumberFormat="1" applyFont="1" applyBorder="1" applyAlignment="1">
      <alignment vertical="center"/>
    </xf>
    <xf numFmtId="0" fontId="5" fillId="0" borderId="13" xfId="32" applyFont="1" applyBorder="1" applyAlignment="1">
      <alignment vertical="center"/>
    </xf>
    <xf numFmtId="0" fontId="5" fillId="0" borderId="14" xfId="32" applyFont="1" applyBorder="1" applyAlignment="1">
      <alignment horizontal="center" vertical="center"/>
    </xf>
    <xf numFmtId="182" fontId="5" fillId="0" borderId="2" xfId="32" applyNumberFormat="1" applyFont="1" applyBorder="1" applyAlignment="1">
      <alignment vertical="center"/>
    </xf>
    <xf numFmtId="0" fontId="5" fillId="0" borderId="15" xfId="32" applyFont="1" applyBorder="1" applyAlignment="1">
      <alignment vertical="center"/>
    </xf>
    <xf numFmtId="0" fontId="5" fillId="0" borderId="0" xfId="32" applyFont="1" applyFill="1" applyBorder="1" applyAlignment="1">
      <alignment horizontal="center" vertical="center"/>
    </xf>
    <xf numFmtId="0" fontId="5" fillId="0" borderId="16" xfId="32" applyFont="1" applyBorder="1" applyAlignment="1">
      <alignment horizontal="center" vertical="center"/>
    </xf>
    <xf numFmtId="0" fontId="5" fillId="0" borderId="17" xfId="32" applyFont="1" applyBorder="1" applyAlignment="1">
      <alignment horizontal="left" vertical="center"/>
    </xf>
    <xf numFmtId="189" fontId="5" fillId="0" borderId="0" xfId="32" applyNumberFormat="1" applyFont="1" applyBorder="1" applyAlignment="1">
      <alignment horizontal="center" vertical="center"/>
    </xf>
    <xf numFmtId="190" fontId="5" fillId="0" borderId="0" xfId="32" applyNumberFormat="1" applyFont="1" applyBorder="1" applyAlignment="1">
      <alignment vertical="center"/>
    </xf>
    <xf numFmtId="191" fontId="7" fillId="0" borderId="0" xfId="32" applyNumberFormat="1" applyFont="1" applyBorder="1" applyAlignment="1">
      <alignment horizontal="right" vertical="center"/>
    </xf>
    <xf numFmtId="181" fontId="5" fillId="0" borderId="0" xfId="32" applyNumberFormat="1" applyFont="1" applyBorder="1" applyAlignment="1">
      <alignment horizontal="center" vertical="center"/>
    </xf>
    <xf numFmtId="192" fontId="5" fillId="0" borderId="0" xfId="32" applyNumberFormat="1" applyFont="1" applyAlignment="1">
      <alignment vertical="center"/>
    </xf>
    <xf numFmtId="181" fontId="5" fillId="0" borderId="0" xfId="32" applyNumberFormat="1" applyFont="1" applyAlignment="1">
      <alignment vertical="center"/>
    </xf>
    <xf numFmtId="0" fontId="10" fillId="0" borderId="0" xfId="32" applyFont="1" applyBorder="1" applyAlignment="1">
      <alignment vertical="center"/>
    </xf>
    <xf numFmtId="0" fontId="10" fillId="0" borderId="0" xfId="32" quotePrefix="1" applyFont="1" applyBorder="1" applyAlignment="1">
      <alignment vertical="center"/>
    </xf>
    <xf numFmtId="0" fontId="10" fillId="0" borderId="17" xfId="32" applyFont="1" applyBorder="1" applyAlignment="1">
      <alignment horizontal="left" vertical="center"/>
    </xf>
    <xf numFmtId="0" fontId="10" fillId="0" borderId="0" xfId="32" applyFont="1" applyBorder="1" applyAlignment="1">
      <alignment horizontal="center" vertical="center"/>
    </xf>
    <xf numFmtId="181" fontId="10" fillId="0" borderId="0" xfId="32" applyNumberFormat="1" applyFont="1" applyBorder="1" applyAlignment="1">
      <alignment vertical="center"/>
    </xf>
    <xf numFmtId="0" fontId="5" fillId="0" borderId="17" xfId="32" applyFont="1" applyBorder="1" applyAlignment="1">
      <alignment vertical="center"/>
    </xf>
    <xf numFmtId="0" fontId="5" fillId="0" borderId="18" xfId="32" applyFont="1" applyBorder="1" applyAlignment="1">
      <alignment vertical="center"/>
    </xf>
    <xf numFmtId="0" fontId="5" fillId="0" borderId="19" xfId="32" applyFont="1" applyBorder="1" applyAlignment="1">
      <alignment vertical="center"/>
    </xf>
    <xf numFmtId="183" fontId="5" fillId="0" borderId="17" xfId="32" applyNumberFormat="1" applyFont="1" applyBorder="1" applyAlignment="1">
      <alignment vertical="center"/>
    </xf>
    <xf numFmtId="183" fontId="5" fillId="0" borderId="20" xfId="32" applyNumberFormat="1" applyFont="1" applyBorder="1" applyAlignment="1">
      <alignment vertical="center"/>
    </xf>
    <xf numFmtId="183" fontId="5" fillId="0" borderId="0" xfId="32" applyNumberFormat="1" applyFont="1" applyBorder="1" applyAlignment="1">
      <alignment vertical="center"/>
    </xf>
    <xf numFmtId="1" fontId="5" fillId="0" borderId="0" xfId="32" applyNumberFormat="1" applyFont="1" applyBorder="1" applyAlignment="1">
      <alignment horizontal="right" vertical="center"/>
    </xf>
    <xf numFmtId="0" fontId="5" fillId="0" borderId="7" xfId="32" applyFont="1" applyBorder="1" applyAlignment="1">
      <alignment horizontal="center" vertical="center"/>
    </xf>
    <xf numFmtId="0" fontId="5" fillId="0" borderId="21" xfId="32" applyFont="1" applyBorder="1" applyAlignment="1">
      <alignment vertical="center"/>
    </xf>
    <xf numFmtId="192" fontId="5" fillId="0" borderId="0" xfId="32" applyNumberFormat="1" applyFont="1" applyBorder="1" applyAlignment="1">
      <alignment vertical="center"/>
    </xf>
    <xf numFmtId="181" fontId="5" fillId="0" borderId="0" xfId="32" applyNumberFormat="1" applyFont="1" applyBorder="1" applyAlignment="1">
      <alignment vertical="center"/>
    </xf>
    <xf numFmtId="189" fontId="5" fillId="0" borderId="0" xfId="32" applyNumberFormat="1" applyFont="1" applyBorder="1" applyAlignment="1">
      <alignment vertical="center"/>
    </xf>
    <xf numFmtId="0" fontId="5" fillId="0" borderId="22" xfId="32" applyFont="1" applyBorder="1" applyAlignment="1">
      <alignment horizontal="center" vertical="center"/>
    </xf>
    <xf numFmtId="0" fontId="5" fillId="0" borderId="23" xfId="32" applyFont="1" applyBorder="1" applyAlignment="1">
      <alignment horizontal="center" vertical="center"/>
    </xf>
    <xf numFmtId="179" fontId="5" fillId="0" borderId="0" xfId="32" applyNumberFormat="1" applyFont="1" applyAlignment="1">
      <alignment vertical="center"/>
    </xf>
    <xf numFmtId="189" fontId="5" fillId="0" borderId="0" xfId="32" applyNumberFormat="1" applyFont="1" applyBorder="1" applyAlignment="1">
      <alignment horizontal="right" vertical="center"/>
    </xf>
    <xf numFmtId="0" fontId="5" fillId="0" borderId="3" xfId="32" applyFont="1" applyBorder="1" applyAlignment="1">
      <alignment horizontal="center" vertical="center"/>
    </xf>
    <xf numFmtId="190" fontId="5" fillId="0" borderId="9" xfId="32" applyNumberFormat="1" applyFont="1" applyBorder="1" applyAlignment="1">
      <alignment horizontal="right" vertical="center"/>
    </xf>
    <xf numFmtId="190" fontId="5" fillId="0" borderId="8" xfId="32" applyNumberFormat="1" applyFont="1" applyBorder="1" applyAlignment="1">
      <alignment horizontal="right" vertical="center"/>
    </xf>
    <xf numFmtId="190" fontId="5" fillId="0" borderId="9" xfId="32" applyNumberFormat="1" applyFont="1" applyBorder="1" applyAlignment="1">
      <alignment horizontal="center" vertical="center"/>
    </xf>
    <xf numFmtId="0" fontId="5" fillId="0" borderId="0" xfId="32" applyFont="1" applyBorder="1" applyAlignment="1">
      <alignment horizontal="left" vertical="center"/>
    </xf>
    <xf numFmtId="0" fontId="5" fillId="0" borderId="17" xfId="32" applyFont="1" applyBorder="1" applyAlignment="1">
      <alignment horizontal="center" vertical="center"/>
    </xf>
    <xf numFmtId="0" fontId="5" fillId="0" borderId="0" xfId="32" quotePrefix="1" applyFont="1" applyBorder="1" applyAlignment="1">
      <alignment horizontal="left" vertical="center"/>
    </xf>
    <xf numFmtId="2" fontId="5" fillId="0" borderId="0" xfId="32" applyNumberFormat="1" applyFont="1" applyBorder="1" applyAlignment="1">
      <alignment horizontal="center" vertical="center"/>
    </xf>
    <xf numFmtId="189" fontId="5" fillId="0" borderId="0" xfId="32" applyNumberFormat="1" applyFont="1" applyAlignment="1">
      <alignment vertical="center"/>
    </xf>
    <xf numFmtId="0" fontId="5" fillId="0" borderId="13" xfId="32" applyFont="1" applyBorder="1" applyAlignment="1">
      <alignment horizontal="center" vertical="center"/>
    </xf>
    <xf numFmtId="190" fontId="5" fillId="0" borderId="11" xfId="32" applyNumberFormat="1" applyFont="1" applyBorder="1" applyAlignment="1">
      <alignment horizontal="right" vertical="center"/>
    </xf>
    <xf numFmtId="190" fontId="5" fillId="0" borderId="11" xfId="32" applyNumberFormat="1" applyFont="1" applyBorder="1" applyAlignment="1">
      <alignment horizontal="center" vertical="center"/>
    </xf>
    <xf numFmtId="0" fontId="5" fillId="0" borderId="24" xfId="32" applyFont="1" applyBorder="1" applyAlignment="1">
      <alignment vertical="center"/>
    </xf>
    <xf numFmtId="190" fontId="5" fillId="0" borderId="10" xfId="32" applyNumberFormat="1" applyFont="1" applyBorder="1" applyAlignment="1">
      <alignment horizontal="right" vertical="center"/>
    </xf>
    <xf numFmtId="43" fontId="5" fillId="0" borderId="0" xfId="32" applyNumberFormat="1" applyFont="1" applyBorder="1" applyAlignment="1">
      <alignment vertical="center"/>
    </xf>
    <xf numFmtId="0" fontId="5" fillId="0" borderId="25" xfId="32" applyFont="1" applyBorder="1" applyAlignment="1">
      <alignment horizontal="center" vertical="center"/>
    </xf>
    <xf numFmtId="43" fontId="5" fillId="0" borderId="2" xfId="32" applyNumberFormat="1" applyFont="1" applyBorder="1" applyAlignment="1">
      <alignment vertical="center"/>
    </xf>
    <xf numFmtId="41" fontId="5" fillId="0" borderId="0" xfId="32" applyNumberFormat="1" applyFont="1" applyBorder="1" applyAlignment="1">
      <alignment vertical="center"/>
    </xf>
    <xf numFmtId="194" fontId="5" fillId="0" borderId="0" xfId="32" applyNumberFormat="1" applyFont="1" applyAlignment="1">
      <alignment vertical="center"/>
    </xf>
    <xf numFmtId="195" fontId="7" fillId="0" borderId="0" xfId="32" applyNumberFormat="1" applyFont="1" applyBorder="1" applyAlignment="1">
      <alignment horizontal="right" vertical="center"/>
    </xf>
    <xf numFmtId="0" fontId="5" fillId="0" borderId="0" xfId="32" applyFont="1" applyAlignment="1">
      <alignment horizontal="center" vertical="center"/>
    </xf>
    <xf numFmtId="0" fontId="5" fillId="0" borderId="17" xfId="32" quotePrefix="1" applyFont="1" applyBorder="1" applyAlignment="1">
      <alignment horizontal="center" vertical="center"/>
    </xf>
    <xf numFmtId="0" fontId="5" fillId="0" borderId="0" xfId="32" quotePrefix="1" applyFont="1" applyBorder="1" applyAlignment="1">
      <alignment vertical="center"/>
    </xf>
    <xf numFmtId="181" fontId="5" fillId="0" borderId="0" xfId="32" applyNumberFormat="1" applyFont="1" applyAlignment="1">
      <alignment horizontal="center" vertical="center"/>
    </xf>
    <xf numFmtId="183" fontId="5" fillId="0" borderId="0" xfId="32" applyNumberFormat="1" applyFont="1" applyBorder="1" applyAlignment="1">
      <alignment horizontal="center" vertical="center"/>
    </xf>
    <xf numFmtId="43" fontId="5" fillId="0" borderId="0" xfId="32" applyNumberFormat="1" applyFont="1" applyBorder="1" applyAlignment="1">
      <alignment horizontal="center" vertical="center"/>
    </xf>
    <xf numFmtId="0" fontId="5" fillId="0" borderId="16" xfId="32" applyFont="1" applyFill="1" applyBorder="1" applyAlignment="1">
      <alignment horizontal="center" vertical="center"/>
    </xf>
    <xf numFmtId="0" fontId="5" fillId="0" borderId="7" xfId="32" applyFont="1" applyFill="1" applyBorder="1" applyAlignment="1">
      <alignment horizontal="center" vertical="center"/>
    </xf>
    <xf numFmtId="182" fontId="5" fillId="0" borderId="17" xfId="32" applyNumberFormat="1" applyFont="1" applyBorder="1" applyAlignment="1">
      <alignment horizontal="left" vertical="center"/>
    </xf>
    <xf numFmtId="182" fontId="5" fillId="0" borderId="0" xfId="32" applyNumberFormat="1" applyFont="1" applyBorder="1" applyAlignment="1">
      <alignment horizontal="center" vertical="center"/>
    </xf>
    <xf numFmtId="182" fontId="5" fillId="0" borderId="0" xfId="32" applyNumberFormat="1" applyFont="1" applyBorder="1" applyAlignment="1">
      <alignment horizontal="left" vertical="center"/>
    </xf>
    <xf numFmtId="182" fontId="5" fillId="0" borderId="17" xfId="32" applyNumberFormat="1" applyFont="1" applyBorder="1" applyAlignment="1">
      <alignment horizontal="center" vertical="center"/>
    </xf>
    <xf numFmtId="187" fontId="5" fillId="0" borderId="0" xfId="32" applyNumberFormat="1" applyFont="1" applyBorder="1" applyAlignment="1">
      <alignment vertical="center"/>
    </xf>
    <xf numFmtId="0" fontId="5" fillId="0" borderId="18" xfId="32" applyFont="1" applyBorder="1" applyAlignment="1">
      <alignment horizontal="center" vertical="center"/>
    </xf>
    <xf numFmtId="183" fontId="5" fillId="0" borderId="12" xfId="32" applyNumberFormat="1" applyFont="1" applyBorder="1" applyAlignment="1">
      <alignment vertical="center"/>
    </xf>
    <xf numFmtId="0" fontId="5" fillId="0" borderId="12" xfId="32" applyFont="1" applyBorder="1" applyAlignment="1">
      <alignment horizontal="center" vertical="center"/>
    </xf>
    <xf numFmtId="41" fontId="5" fillId="0" borderId="0" xfId="32" applyNumberFormat="1" applyFont="1" applyAlignment="1">
      <alignment vertical="center"/>
    </xf>
    <xf numFmtId="0" fontId="5" fillId="0" borderId="26" xfId="32" applyFont="1" applyFill="1" applyBorder="1" applyAlignment="1">
      <alignment horizontal="center" vertical="center"/>
    </xf>
    <xf numFmtId="0" fontId="5" fillId="0" borderId="20" xfId="32" applyFont="1" applyBorder="1" applyAlignment="1">
      <alignment horizontal="center" vertical="center"/>
    </xf>
    <xf numFmtId="183" fontId="5" fillId="0" borderId="2" xfId="32" applyNumberFormat="1" applyFont="1" applyBorder="1" applyAlignment="1">
      <alignment vertical="center"/>
    </xf>
    <xf numFmtId="41" fontId="5" fillId="0" borderId="0" xfId="32" applyNumberFormat="1" applyFont="1" applyAlignment="1">
      <alignment horizontal="center" vertical="center"/>
    </xf>
    <xf numFmtId="0" fontId="7" fillId="0" borderId="5" xfId="32" applyFont="1" applyBorder="1" applyAlignment="1">
      <alignment horizontal="right" vertical="center"/>
    </xf>
    <xf numFmtId="181" fontId="7" fillId="0" borderId="6" xfId="33" applyNumberFormat="1" applyFont="1" applyBorder="1" applyAlignment="1">
      <alignment horizontal="left" vertical="center"/>
    </xf>
    <xf numFmtId="41" fontId="21" fillId="0" borderId="17" xfId="15" applyFont="1" applyBorder="1" applyAlignment="1">
      <alignment vertical="center"/>
    </xf>
    <xf numFmtId="0" fontId="5" fillId="0" borderId="3" xfId="30" applyFont="1" applyFill="1" applyBorder="1" applyAlignment="1">
      <alignment horizontal="center" vertical="center"/>
    </xf>
    <xf numFmtId="0" fontId="5" fillId="0" borderId="27" xfId="30" applyFont="1" applyFill="1" applyBorder="1" applyAlignment="1">
      <alignment horizontal="center" vertical="center"/>
    </xf>
    <xf numFmtId="0" fontId="5" fillId="0" borderId="4" xfId="30" applyFont="1" applyFill="1" applyBorder="1" applyAlignment="1">
      <alignment horizontal="center" vertical="center"/>
    </xf>
    <xf numFmtId="0" fontId="5" fillId="0" borderId="4" xfId="30" applyFont="1" applyBorder="1" applyAlignment="1">
      <alignment horizontal="center" vertical="center"/>
    </xf>
    <xf numFmtId="0" fontId="5" fillId="0" borderId="16" xfId="30" applyFont="1" applyBorder="1" applyAlignment="1">
      <alignment horizontal="center" vertical="center" wrapText="1"/>
    </xf>
    <xf numFmtId="0" fontId="5" fillId="0" borderId="6" xfId="30" applyFont="1" applyBorder="1" applyAlignment="1">
      <alignment horizontal="center" vertical="center"/>
    </xf>
    <xf numFmtId="0" fontId="5" fillId="0" borderId="0" xfId="30" applyFont="1" applyAlignment="1">
      <alignment vertical="center"/>
    </xf>
    <xf numFmtId="0" fontId="7" fillId="0" borderId="8" xfId="30" applyFont="1" applyFill="1" applyBorder="1" applyAlignment="1">
      <alignment horizontal="center" vertical="center"/>
    </xf>
    <xf numFmtId="41" fontId="7" fillId="0" borderId="19" xfId="14" applyFont="1" applyFill="1" applyBorder="1" applyAlignment="1">
      <alignment horizontal="center" vertical="center"/>
    </xf>
    <xf numFmtId="41" fontId="5" fillId="0" borderId="9" xfId="30" applyNumberFormat="1" applyFont="1" applyFill="1" applyBorder="1" applyAlignment="1">
      <alignment vertical="center"/>
    </xf>
    <xf numFmtId="41" fontId="5" fillId="0" borderId="9" xfId="30" applyNumberFormat="1" applyFont="1" applyBorder="1" applyAlignment="1">
      <alignment horizontal="center" vertical="center"/>
    </xf>
    <xf numFmtId="41" fontId="5" fillId="0" borderId="9" xfId="30" applyNumberFormat="1" applyFont="1" applyBorder="1" applyAlignment="1">
      <alignment vertical="center"/>
    </xf>
    <xf numFmtId="41" fontId="5" fillId="0" borderId="17" xfId="30" applyNumberFormat="1" applyFont="1" applyBorder="1" applyAlignment="1">
      <alignment vertical="center"/>
    </xf>
    <xf numFmtId="41" fontId="5" fillId="0" borderId="17" xfId="14" applyFont="1" applyBorder="1" applyAlignment="1">
      <alignment vertical="center"/>
    </xf>
    <xf numFmtId="0" fontId="5" fillId="0" borderId="13" xfId="30" applyFont="1" applyBorder="1" applyAlignment="1">
      <alignment vertical="center"/>
    </xf>
    <xf numFmtId="177" fontId="5" fillId="0" borderId="0" xfId="30" applyNumberFormat="1" applyFont="1" applyAlignment="1">
      <alignment vertical="center"/>
    </xf>
    <xf numFmtId="0" fontId="7" fillId="0" borderId="10" xfId="30" applyFont="1" applyFill="1" applyBorder="1" applyAlignment="1">
      <alignment horizontal="center" vertical="center"/>
    </xf>
    <xf numFmtId="41" fontId="7" fillId="0" borderId="28" xfId="14" applyFont="1" applyFill="1" applyBorder="1" applyAlignment="1">
      <alignment horizontal="center" vertical="center"/>
    </xf>
    <xf numFmtId="41" fontId="5" fillId="0" borderId="11" xfId="30" applyNumberFormat="1" applyFont="1" applyFill="1" applyBorder="1" applyAlignment="1">
      <alignment vertical="center"/>
    </xf>
    <xf numFmtId="41" fontId="5" fillId="0" borderId="11" xfId="30" applyNumberFormat="1" applyFont="1" applyBorder="1" applyAlignment="1">
      <alignment horizontal="center" vertical="center"/>
    </xf>
    <xf numFmtId="41" fontId="5" fillId="0" borderId="11" xfId="30" applyNumberFormat="1" applyFont="1" applyBorder="1" applyAlignment="1">
      <alignment vertical="center"/>
    </xf>
    <xf numFmtId="41" fontId="5" fillId="0" borderId="18" xfId="30" applyNumberFormat="1" applyFont="1" applyBorder="1" applyAlignment="1">
      <alignment vertical="center"/>
    </xf>
    <xf numFmtId="41" fontId="5" fillId="0" borderId="18" xfId="14" applyFont="1" applyBorder="1" applyAlignment="1">
      <alignment vertical="center"/>
    </xf>
    <xf numFmtId="0" fontId="5" fillId="0" borderId="24" xfId="30" applyFont="1" applyBorder="1" applyAlignment="1">
      <alignment vertical="center"/>
    </xf>
    <xf numFmtId="178" fontId="5" fillId="0" borderId="0" xfId="30" applyNumberFormat="1" applyFont="1" applyAlignment="1">
      <alignment vertical="center"/>
    </xf>
    <xf numFmtId="0" fontId="5" fillId="2" borderId="8" xfId="30" applyFont="1" applyFill="1" applyBorder="1" applyAlignment="1">
      <alignment horizontal="center" vertical="center"/>
    </xf>
    <xf numFmtId="0" fontId="5" fillId="2" borderId="19" xfId="30" applyFont="1" applyFill="1" applyBorder="1" applyAlignment="1">
      <alignment horizontal="center" vertical="center"/>
    </xf>
    <xf numFmtId="41" fontId="5" fillId="2" borderId="9" xfId="30" applyNumberFormat="1" applyFont="1" applyFill="1" applyBorder="1" applyAlignment="1">
      <alignment vertical="center"/>
    </xf>
    <xf numFmtId="41" fontId="5" fillId="2" borderId="9" xfId="30" applyNumberFormat="1" applyFont="1" applyFill="1" applyBorder="1" applyAlignment="1">
      <alignment horizontal="center" vertical="center"/>
    </xf>
    <xf numFmtId="41" fontId="5" fillId="2" borderId="17" xfId="30" applyNumberFormat="1" applyFont="1" applyFill="1" applyBorder="1" applyAlignment="1">
      <alignment vertical="center"/>
    </xf>
    <xf numFmtId="41" fontId="5" fillId="2" borderId="17" xfId="14" applyFont="1" applyFill="1" applyBorder="1" applyAlignment="1">
      <alignment vertical="center"/>
    </xf>
    <xf numFmtId="0" fontId="5" fillId="2" borderId="13" xfId="30" applyFont="1" applyFill="1" applyBorder="1" applyAlignment="1">
      <alignment vertical="center"/>
    </xf>
    <xf numFmtId="0" fontId="5" fillId="0" borderId="8" xfId="30" applyFont="1" applyFill="1" applyBorder="1" applyAlignment="1">
      <alignment horizontal="center" vertical="center"/>
    </xf>
    <xf numFmtId="0" fontId="5" fillId="0" borderId="19" xfId="30" applyFont="1" applyFill="1" applyBorder="1" applyAlignment="1">
      <alignment horizontal="center" vertical="center"/>
    </xf>
    <xf numFmtId="41" fontId="5" fillId="0" borderId="17" xfId="30" applyNumberFormat="1" applyFont="1" applyFill="1" applyBorder="1" applyAlignment="1">
      <alignment vertical="center"/>
    </xf>
    <xf numFmtId="41" fontId="5" fillId="0" borderId="17" xfId="14" applyFont="1" applyFill="1" applyBorder="1" applyAlignment="1">
      <alignment vertical="center"/>
    </xf>
    <xf numFmtId="41" fontId="5" fillId="0" borderId="9" xfId="30" applyNumberFormat="1" applyFont="1" applyFill="1" applyBorder="1" applyAlignment="1">
      <alignment horizontal="center" vertical="center"/>
    </xf>
    <xf numFmtId="0" fontId="5" fillId="0" borderId="29" xfId="30" applyFont="1" applyFill="1" applyBorder="1" applyAlignment="1">
      <alignment horizontal="center" vertical="center"/>
    </xf>
    <xf numFmtId="0" fontId="5" fillId="0" borderId="30" xfId="30" applyFont="1" applyFill="1" applyBorder="1" applyAlignment="1">
      <alignment horizontal="center" vertical="center"/>
    </xf>
    <xf numFmtId="0" fontId="5" fillId="0" borderId="31" xfId="30" applyFont="1" applyFill="1" applyBorder="1" applyAlignment="1">
      <alignment horizontal="center" vertical="center"/>
    </xf>
    <xf numFmtId="0" fontId="5" fillId="0" borderId="31" xfId="30" applyFont="1" applyBorder="1" applyAlignment="1">
      <alignment horizontal="center" vertical="center"/>
    </xf>
    <xf numFmtId="0" fontId="5" fillId="0" borderId="31" xfId="30" applyFont="1" applyBorder="1" applyAlignment="1">
      <alignment vertical="center"/>
    </xf>
    <xf numFmtId="0" fontId="5" fillId="0" borderId="32" xfId="30" applyFont="1" applyBorder="1" applyAlignment="1">
      <alignment vertical="center"/>
    </xf>
    <xf numFmtId="0" fontId="5" fillId="0" borderId="33" xfId="30" applyFont="1" applyBorder="1" applyAlignment="1">
      <alignment horizontal="center" vertical="center"/>
    </xf>
    <xf numFmtId="179" fontId="5" fillId="0" borderId="0" xfId="30" applyNumberFormat="1" applyFont="1" applyAlignment="1">
      <alignment horizontal="center" vertical="center"/>
    </xf>
    <xf numFmtId="41" fontId="5" fillId="0" borderId="0" xfId="30" applyNumberFormat="1" applyFont="1" applyAlignment="1">
      <alignment horizontal="center" vertical="center"/>
    </xf>
    <xf numFmtId="0" fontId="5" fillId="0" borderId="0" xfId="30" applyFont="1" applyAlignment="1">
      <alignment horizontal="center" vertical="center"/>
    </xf>
    <xf numFmtId="180" fontId="5" fillId="0" borderId="4" xfId="14" applyNumberFormat="1" applyFont="1" applyFill="1" applyBorder="1" applyAlignment="1">
      <alignment vertical="center"/>
    </xf>
    <xf numFmtId="180" fontId="5" fillId="0" borderId="4" xfId="14" applyNumberFormat="1" applyFont="1" applyBorder="1" applyAlignment="1">
      <alignment vertical="center"/>
    </xf>
    <xf numFmtId="0" fontId="5" fillId="0" borderId="4" xfId="30" applyFont="1" applyBorder="1" applyAlignment="1">
      <alignment vertical="center"/>
    </xf>
    <xf numFmtId="0" fontId="5" fillId="0" borderId="16" xfId="30" applyFont="1" applyBorder="1" applyAlignment="1">
      <alignment vertical="center"/>
    </xf>
    <xf numFmtId="181" fontId="5" fillId="0" borderId="6" xfId="30" applyNumberFormat="1" applyFont="1" applyBorder="1" applyAlignment="1">
      <alignment horizontal="center" vertical="center"/>
    </xf>
    <xf numFmtId="41" fontId="5" fillId="0" borderId="4" xfId="14" applyFont="1" applyFill="1" applyBorder="1" applyAlignment="1">
      <alignment vertical="center"/>
    </xf>
    <xf numFmtId="41" fontId="5" fillId="0" borderId="4" xfId="14" applyFont="1" applyBorder="1" applyAlignment="1">
      <alignment vertical="center"/>
    </xf>
    <xf numFmtId="41" fontId="5" fillId="0" borderId="14" xfId="14" applyFont="1" applyBorder="1" applyAlignment="1">
      <alignment horizontal="center" vertical="center"/>
    </xf>
    <xf numFmtId="0" fontId="5" fillId="0" borderId="20" xfId="30" applyFont="1" applyBorder="1" applyAlignment="1">
      <alignment vertical="center"/>
    </xf>
    <xf numFmtId="182" fontId="5" fillId="0" borderId="4" xfId="14" applyNumberFormat="1" applyFont="1" applyFill="1" applyBorder="1" applyAlignment="1">
      <alignment vertical="center"/>
    </xf>
    <xf numFmtId="182" fontId="5" fillId="0" borderId="4" xfId="14" applyNumberFormat="1" applyFont="1" applyBorder="1" applyAlignment="1">
      <alignment vertical="center"/>
    </xf>
    <xf numFmtId="0" fontId="5" fillId="0" borderId="14" xfId="30" applyFont="1" applyBorder="1" applyAlignment="1">
      <alignment horizontal="center" vertical="center"/>
    </xf>
    <xf numFmtId="0" fontId="5" fillId="0" borderId="0" xfId="30" applyFont="1" applyFill="1" applyBorder="1" applyAlignment="1">
      <alignment horizontal="center" vertical="center"/>
    </xf>
    <xf numFmtId="181" fontId="5" fillId="0" borderId="0" xfId="30" applyNumberFormat="1" applyFont="1" applyFill="1" applyBorder="1" applyAlignment="1">
      <alignment vertical="center"/>
    </xf>
    <xf numFmtId="181" fontId="5" fillId="0" borderId="0" xfId="30" applyNumberFormat="1" applyFont="1" applyBorder="1" applyAlignment="1">
      <alignment vertical="center"/>
    </xf>
    <xf numFmtId="0" fontId="5" fillId="0" borderId="0" xfId="30" applyFont="1" applyBorder="1" applyAlignment="1">
      <alignment vertical="center"/>
    </xf>
    <xf numFmtId="181" fontId="5" fillId="0" borderId="0" xfId="30" applyNumberFormat="1" applyFont="1" applyAlignment="1">
      <alignment horizontal="center" vertical="center"/>
    </xf>
    <xf numFmtId="41" fontId="5" fillId="0" borderId="9" xfId="14" applyFont="1" applyFill="1" applyBorder="1" applyAlignment="1">
      <alignment horizontal="right" vertical="center"/>
    </xf>
    <xf numFmtId="41" fontId="5" fillId="0" borderId="34" xfId="14" applyFont="1" applyFill="1" applyBorder="1" applyAlignment="1">
      <alignment horizontal="right" vertical="center"/>
    </xf>
    <xf numFmtId="183" fontId="5" fillId="0" borderId="34" xfId="14" applyNumberFormat="1" applyFont="1" applyFill="1" applyBorder="1" applyAlignment="1">
      <alignment horizontal="right" vertical="center"/>
    </xf>
    <xf numFmtId="41" fontId="5" fillId="0" borderId="35" xfId="14" applyFont="1" applyFill="1" applyBorder="1" applyAlignment="1">
      <alignment horizontal="right" vertical="center"/>
    </xf>
    <xf numFmtId="183" fontId="5" fillId="0" borderId="35" xfId="14" applyNumberFormat="1" applyFont="1" applyFill="1" applyBorder="1" applyAlignment="1">
      <alignment horizontal="right" vertical="center"/>
    </xf>
    <xf numFmtId="180" fontId="5" fillId="0" borderId="7" xfId="14" applyNumberFormat="1" applyFont="1" applyBorder="1" applyAlignment="1">
      <alignment horizontal="center" vertical="center"/>
    </xf>
    <xf numFmtId="41" fontId="5" fillId="0" borderId="7" xfId="14" applyFont="1" applyBorder="1" applyAlignment="1">
      <alignment vertical="center"/>
    </xf>
    <xf numFmtId="182" fontId="5" fillId="0" borderId="7" xfId="14" applyNumberFormat="1" applyFont="1" applyBorder="1" applyAlignment="1">
      <alignment vertical="center"/>
    </xf>
    <xf numFmtId="41" fontId="5" fillId="0" borderId="11" xfId="14" applyFont="1" applyFill="1" applyBorder="1" applyAlignment="1">
      <alignment horizontal="right" vertical="center"/>
    </xf>
    <xf numFmtId="41" fontId="5" fillId="0" borderId="36" xfId="14" applyFont="1" applyFill="1" applyBorder="1" applyAlignment="1">
      <alignment horizontal="right" vertical="center"/>
    </xf>
    <xf numFmtId="183" fontId="5" fillId="0" borderId="36" xfId="14" applyNumberFormat="1" applyFont="1" applyFill="1" applyBorder="1" applyAlignment="1">
      <alignment horizontal="right" vertical="center"/>
    </xf>
    <xf numFmtId="187" fontId="5" fillId="0" borderId="35" xfId="14" applyNumberFormat="1" applyFont="1" applyFill="1" applyBorder="1" applyAlignment="1">
      <alignment horizontal="right" vertical="center"/>
    </xf>
    <xf numFmtId="41" fontId="5" fillId="0" borderId="14" xfId="14" applyFont="1" applyFill="1" applyBorder="1" applyAlignment="1">
      <alignment horizontal="right" vertical="center"/>
    </xf>
    <xf numFmtId="41" fontId="5" fillId="0" borderId="37" xfId="14" applyFont="1" applyFill="1" applyBorder="1" applyAlignment="1">
      <alignment horizontal="right" vertical="center"/>
    </xf>
    <xf numFmtId="187" fontId="5" fillId="0" borderId="37" xfId="14" applyNumberFormat="1" applyFont="1" applyFill="1" applyBorder="1" applyAlignment="1">
      <alignment horizontal="right" vertical="center"/>
    </xf>
    <xf numFmtId="182" fontId="5" fillId="0" borderId="0" xfId="14" applyNumberFormat="1" applyFont="1" applyFill="1" applyBorder="1" applyAlignment="1">
      <alignment horizontal="right" vertical="center"/>
    </xf>
    <xf numFmtId="41" fontId="5" fillId="0" borderId="0" xfId="14" applyFont="1" applyFill="1" applyBorder="1" applyAlignment="1">
      <alignment horizontal="center" vertical="center"/>
    </xf>
    <xf numFmtId="188" fontId="5" fillId="0" borderId="9" xfId="14" applyNumberFormat="1" applyFont="1" applyBorder="1" applyAlignment="1">
      <alignment horizontal="center" vertical="center"/>
    </xf>
    <xf numFmtId="188" fontId="5" fillId="0" borderId="11" xfId="14" applyNumberFormat="1" applyFont="1" applyBorder="1" applyAlignment="1">
      <alignment horizontal="center" vertical="center"/>
    </xf>
    <xf numFmtId="0" fontId="5" fillId="0" borderId="38" xfId="32" applyFont="1" applyBorder="1" applyAlignment="1">
      <alignment vertical="center"/>
    </xf>
    <xf numFmtId="183" fontId="5" fillId="0" borderId="0" xfId="14" applyNumberFormat="1" applyFont="1" applyFill="1" applyBorder="1" applyAlignment="1">
      <alignment horizontal="right" vertical="center"/>
    </xf>
    <xf numFmtId="188" fontId="5" fillId="0" borderId="34" xfId="14" applyNumberFormat="1" applyFont="1" applyBorder="1" applyAlignment="1">
      <alignment vertical="center"/>
    </xf>
    <xf numFmtId="41" fontId="5" fillId="0" borderId="34" xfId="14" applyNumberFormat="1" applyFont="1" applyFill="1" applyBorder="1" applyAlignment="1">
      <alignment horizontal="right" vertical="center"/>
    </xf>
    <xf numFmtId="188" fontId="5" fillId="0" borderId="35" xfId="14" applyNumberFormat="1" applyFont="1" applyBorder="1" applyAlignment="1">
      <alignment vertical="center"/>
    </xf>
    <xf numFmtId="41" fontId="5" fillId="0" borderId="0" xfId="14" applyFont="1" applyAlignment="1">
      <alignment vertical="center"/>
    </xf>
    <xf numFmtId="41" fontId="5" fillId="0" borderId="0" xfId="14" applyFont="1" applyBorder="1" applyAlignment="1">
      <alignment vertical="center"/>
    </xf>
    <xf numFmtId="188" fontId="5" fillId="0" borderId="37" xfId="14" applyNumberFormat="1" applyFont="1" applyBorder="1" applyAlignment="1">
      <alignment vertical="center"/>
    </xf>
    <xf numFmtId="180" fontId="5" fillId="0" borderId="0" xfId="14" applyNumberFormat="1" applyFont="1" applyAlignment="1">
      <alignment vertical="center"/>
    </xf>
    <xf numFmtId="187" fontId="5" fillId="0" borderId="0" xfId="14" applyNumberFormat="1" applyFont="1" applyFill="1" applyBorder="1" applyAlignment="1">
      <alignment horizontal="right" vertical="center"/>
    </xf>
    <xf numFmtId="187" fontId="5" fillId="0" borderId="34" xfId="14" applyNumberFormat="1" applyFont="1" applyFill="1" applyBorder="1" applyAlignment="1">
      <alignment horizontal="right" vertical="center"/>
    </xf>
    <xf numFmtId="176" fontId="5" fillId="0" borderId="0" xfId="14" applyNumberFormat="1" applyFont="1" applyBorder="1" applyAlignment="1">
      <alignment horizontal="center" vertical="center"/>
    </xf>
    <xf numFmtId="187" fontId="5" fillId="0" borderId="36" xfId="14" applyNumberFormat="1" applyFont="1" applyFill="1" applyBorder="1" applyAlignment="1">
      <alignment horizontal="right" vertical="center"/>
    </xf>
    <xf numFmtId="201" fontId="5" fillId="0" borderId="0" xfId="14" applyNumberFormat="1" applyFont="1" applyAlignment="1">
      <alignment vertical="center"/>
    </xf>
    <xf numFmtId="180" fontId="5" fillId="0" borderId="9" xfId="14" applyNumberFormat="1" applyFont="1" applyBorder="1" applyAlignment="1">
      <alignment horizontal="center" vertical="center"/>
    </xf>
    <xf numFmtId="180" fontId="5" fillId="0" borderId="8" xfId="14" applyNumberFormat="1" applyFont="1" applyBorder="1" applyAlignment="1">
      <alignment horizontal="center" vertical="center"/>
    </xf>
    <xf numFmtId="41" fontId="5" fillId="0" borderId="0" xfId="14" applyFont="1" applyBorder="1" applyAlignment="1">
      <alignment horizontal="center" vertical="center"/>
    </xf>
    <xf numFmtId="180" fontId="5" fillId="0" borderId="11" xfId="14" applyNumberFormat="1" applyFont="1" applyBorder="1" applyAlignment="1">
      <alignment horizontal="center" vertical="center"/>
    </xf>
    <xf numFmtId="180" fontId="5" fillId="0" borderId="10" xfId="14" applyNumberFormat="1" applyFont="1" applyBorder="1" applyAlignment="1">
      <alignment horizontal="center" vertical="center"/>
    </xf>
    <xf numFmtId="41" fontId="7" fillId="0" borderId="0" xfId="14" applyFont="1" applyAlignment="1">
      <alignment vertical="center"/>
    </xf>
    <xf numFmtId="193" fontId="5" fillId="0" borderId="0" xfId="14" applyNumberFormat="1" applyFont="1" applyAlignment="1">
      <alignment vertical="center"/>
    </xf>
    <xf numFmtId="41" fontId="5" fillId="0" borderId="0" xfId="14" applyFont="1" applyFill="1" applyBorder="1" applyAlignment="1">
      <alignment horizontal="right" vertical="center"/>
    </xf>
    <xf numFmtId="41" fontId="5" fillId="0" borderId="39" xfId="14" applyFont="1" applyFill="1" applyBorder="1" applyAlignment="1">
      <alignment horizontal="right" vertical="center"/>
    </xf>
    <xf numFmtId="182" fontId="5" fillId="0" borderId="35" xfId="14" applyNumberFormat="1" applyFont="1" applyFill="1" applyBorder="1" applyAlignment="1">
      <alignment horizontal="right" vertical="center"/>
    </xf>
    <xf numFmtId="182" fontId="5" fillId="0" borderId="11" xfId="14" applyNumberFormat="1" applyFont="1" applyFill="1" applyBorder="1" applyAlignment="1">
      <alignment horizontal="right" vertical="center"/>
    </xf>
    <xf numFmtId="182" fontId="5" fillId="0" borderId="36" xfId="14" applyNumberFormat="1" applyFont="1" applyFill="1" applyBorder="1" applyAlignment="1">
      <alignment horizontal="right" vertical="center"/>
    </xf>
    <xf numFmtId="193" fontId="5" fillId="0" borderId="0" xfId="14" applyNumberFormat="1" applyFont="1" applyFill="1" applyBorder="1" applyAlignment="1">
      <alignment horizontal="right" vertical="center"/>
    </xf>
    <xf numFmtId="41" fontId="21" fillId="0" borderId="0" xfId="14" applyFont="1" applyAlignment="1">
      <alignment vertical="center" shrinkToFit="1"/>
    </xf>
    <xf numFmtId="193" fontId="5" fillId="0" borderId="2" xfId="14" applyNumberFormat="1" applyFont="1" applyFill="1" applyBorder="1" applyAlignment="1">
      <alignment horizontal="right" vertical="center"/>
    </xf>
    <xf numFmtId="0" fontId="5" fillId="3" borderId="8" xfId="30" applyFont="1" applyFill="1" applyBorder="1" applyAlignment="1">
      <alignment horizontal="center" vertical="center"/>
    </xf>
    <xf numFmtId="0" fontId="5" fillId="3" borderId="19" xfId="30" applyFont="1" applyFill="1" applyBorder="1" applyAlignment="1">
      <alignment horizontal="center" vertical="center"/>
    </xf>
    <xf numFmtId="41" fontId="5" fillId="3" borderId="9" xfId="30" applyNumberFormat="1" applyFont="1" applyFill="1" applyBorder="1" applyAlignment="1">
      <alignment vertical="center"/>
    </xf>
    <xf numFmtId="41" fontId="5" fillId="3" borderId="9" xfId="30" applyNumberFormat="1" applyFont="1" applyFill="1" applyBorder="1" applyAlignment="1">
      <alignment horizontal="center" vertical="center"/>
    </xf>
    <xf numFmtId="41" fontId="5" fillId="3" borderId="17" xfId="30" applyNumberFormat="1" applyFont="1" applyFill="1" applyBorder="1" applyAlignment="1">
      <alignment vertical="center"/>
    </xf>
    <xf numFmtId="41" fontId="5" fillId="3" borderId="17" xfId="14" applyFont="1" applyFill="1" applyBorder="1" applyAlignment="1">
      <alignment vertical="center"/>
    </xf>
    <xf numFmtId="0" fontId="5" fillId="3" borderId="13" xfId="30" applyFont="1" applyFill="1" applyBorder="1" applyAlignment="1">
      <alignment vertical="center"/>
    </xf>
    <xf numFmtId="182" fontId="20" fillId="0" borderId="4" xfId="14" applyNumberFormat="1" applyFont="1" applyFill="1" applyBorder="1" applyAlignment="1">
      <alignment vertical="center"/>
    </xf>
    <xf numFmtId="180" fontId="21" fillId="0" borderId="7" xfId="14" applyNumberFormat="1" applyFont="1" applyBorder="1" applyAlignment="1">
      <alignment horizontal="center" vertical="center"/>
    </xf>
    <xf numFmtId="182" fontId="21" fillId="0" borderId="7" xfId="14" applyNumberFormat="1" applyFont="1" applyBorder="1" applyAlignment="1">
      <alignment vertical="center"/>
    </xf>
    <xf numFmtId="184" fontId="5" fillId="0" borderId="0" xfId="32" applyNumberFormat="1" applyFont="1" applyBorder="1" applyAlignment="1">
      <alignment vertical="center" shrinkToFit="1"/>
    </xf>
    <xf numFmtId="41" fontId="5" fillId="0" borderId="14" xfId="14" applyFont="1" applyBorder="1" applyAlignment="1">
      <alignment horizontal="center" vertical="center" shrinkToFit="1"/>
    </xf>
    <xf numFmtId="182" fontId="20" fillId="3" borderId="4" xfId="14" applyNumberFormat="1" applyFont="1" applyFill="1" applyBorder="1" applyAlignment="1">
      <alignment vertical="center"/>
    </xf>
    <xf numFmtId="41" fontId="7" fillId="0" borderId="0" xfId="14" applyFont="1" applyBorder="1" applyAlignment="1">
      <alignment horizontal="center" vertical="center"/>
    </xf>
    <xf numFmtId="41" fontId="7" fillId="0" borderId="0" xfId="14" applyFont="1" applyBorder="1" applyAlignment="1">
      <alignment vertical="center"/>
    </xf>
    <xf numFmtId="176" fontId="7" fillId="0" borderId="0" xfId="14" applyNumberFormat="1" applyFont="1" applyBorder="1" applyAlignment="1">
      <alignment horizontal="center" vertical="center"/>
    </xf>
    <xf numFmtId="0" fontId="20" fillId="0" borderId="0" xfId="32" applyFont="1" applyAlignment="1">
      <alignment horizontal="right" vertical="center"/>
    </xf>
    <xf numFmtId="180" fontId="20" fillId="3" borderId="4" xfId="14" applyNumberFormat="1" applyFont="1" applyFill="1" applyBorder="1" applyAlignment="1">
      <alignment vertical="center"/>
    </xf>
    <xf numFmtId="41" fontId="7" fillId="0" borderId="19" xfId="15" applyNumberFormat="1" applyFont="1" applyFill="1" applyBorder="1" applyAlignment="1">
      <alignment horizontal="center" vertical="center"/>
    </xf>
    <xf numFmtId="41" fontId="7" fillId="0" borderId="28" xfId="15" applyNumberFormat="1" applyFont="1" applyFill="1" applyBorder="1" applyAlignment="1">
      <alignment horizontal="center" vertical="center"/>
    </xf>
    <xf numFmtId="0" fontId="5" fillId="0" borderId="13" xfId="30" applyFont="1" applyFill="1" applyBorder="1" applyAlignment="1">
      <alignment vertical="center"/>
    </xf>
    <xf numFmtId="41" fontId="7" fillId="0" borderId="0" xfId="14" applyNumberFormat="1" applyFont="1" applyAlignment="1">
      <alignment vertical="center"/>
    </xf>
    <xf numFmtId="0" fontId="22" fillId="0" borderId="20" xfId="30" applyFont="1" applyBorder="1" applyAlignment="1">
      <alignment vertical="center"/>
    </xf>
    <xf numFmtId="182" fontId="21" fillId="0" borderId="0" xfId="14" applyNumberFormat="1" applyFont="1" applyAlignment="1">
      <alignment vertical="center" shrinkToFit="1"/>
    </xf>
    <xf numFmtId="0" fontId="5" fillId="4" borderId="3" xfId="30" applyFont="1" applyFill="1" applyBorder="1" applyAlignment="1">
      <alignment horizontal="center" vertical="center"/>
    </xf>
    <xf numFmtId="0" fontId="5" fillId="4" borderId="27" xfId="30" applyFont="1" applyFill="1" applyBorder="1" applyAlignment="1">
      <alignment horizontal="center" vertical="center"/>
    </xf>
    <xf numFmtId="0" fontId="5" fillId="4" borderId="4" xfId="30" applyFont="1" applyFill="1" applyBorder="1" applyAlignment="1">
      <alignment horizontal="center" vertical="center"/>
    </xf>
    <xf numFmtId="0" fontId="5" fillId="4" borderId="16" xfId="30" applyFont="1" applyFill="1" applyBorder="1" applyAlignment="1">
      <alignment horizontal="center" vertical="center" wrapText="1"/>
    </xf>
    <xf numFmtId="182" fontId="20" fillId="0" borderId="4" xfId="14" applyNumberFormat="1" applyFont="1" applyFill="1" applyBorder="1" applyAlignment="1">
      <alignment vertical="center" shrinkToFit="1"/>
    </xf>
    <xf numFmtId="0" fontId="5" fillId="4" borderId="8" xfId="30" applyFont="1" applyFill="1" applyBorder="1" applyAlignment="1">
      <alignment horizontal="center" vertical="center"/>
    </xf>
    <xf numFmtId="0" fontId="5" fillId="4" borderId="19" xfId="30" applyFont="1" applyFill="1" applyBorder="1" applyAlignment="1">
      <alignment horizontal="center" vertical="center"/>
    </xf>
    <xf numFmtId="41" fontId="5" fillId="4" borderId="9" xfId="30" applyNumberFormat="1" applyFont="1" applyFill="1" applyBorder="1" applyAlignment="1">
      <alignment vertical="center"/>
    </xf>
    <xf numFmtId="41" fontId="5" fillId="4" borderId="9" xfId="30" applyNumberFormat="1" applyFont="1" applyFill="1" applyBorder="1" applyAlignment="1">
      <alignment horizontal="center" vertical="center"/>
    </xf>
    <xf numFmtId="41" fontId="5" fillId="4" borderId="17" xfId="30" applyNumberFormat="1" applyFont="1" applyFill="1" applyBorder="1" applyAlignment="1">
      <alignment vertical="center"/>
    </xf>
    <xf numFmtId="41" fontId="5" fillId="4" borderId="17" xfId="14" applyFont="1" applyFill="1" applyBorder="1" applyAlignment="1">
      <alignment vertical="center"/>
    </xf>
    <xf numFmtId="0" fontId="5" fillId="4" borderId="13" xfId="30" applyFont="1" applyFill="1" applyBorder="1" applyAlignment="1">
      <alignment vertical="center"/>
    </xf>
    <xf numFmtId="182" fontId="20" fillId="5" borderId="4" xfId="14" applyNumberFormat="1" applyFont="1" applyFill="1" applyBorder="1" applyAlignment="1">
      <alignment vertical="center"/>
    </xf>
    <xf numFmtId="182" fontId="20" fillId="5" borderId="4" xfId="14" applyNumberFormat="1" applyFont="1" applyFill="1" applyBorder="1" applyAlignment="1">
      <alignment vertical="center" shrinkToFit="1"/>
    </xf>
    <xf numFmtId="180" fontId="20" fillId="5" borderId="4" xfId="14" applyNumberFormat="1" applyFont="1" applyFill="1" applyBorder="1" applyAlignment="1">
      <alignment vertical="center"/>
    </xf>
    <xf numFmtId="180" fontId="20" fillId="0" borderId="4" xfId="14" applyNumberFormat="1" applyFont="1" applyFill="1" applyBorder="1" applyAlignment="1">
      <alignment vertical="center"/>
    </xf>
    <xf numFmtId="0" fontId="25" fillId="0" borderId="40" xfId="0" applyFont="1" applyBorder="1" applyAlignment="1">
      <alignment vertical="center" wrapText="1"/>
    </xf>
    <xf numFmtId="0" fontId="25" fillId="0" borderId="41" xfId="0" applyFont="1" applyBorder="1" applyAlignment="1">
      <alignment vertical="center" wrapText="1"/>
    </xf>
    <xf numFmtId="176" fontId="5" fillId="0" borderId="0" xfId="14" applyNumberFormat="1" applyFont="1" applyAlignment="1">
      <alignment horizontal="center" vertical="center"/>
    </xf>
    <xf numFmtId="204" fontId="5" fillId="0" borderId="0" xfId="14" applyNumberFormat="1" applyFont="1" applyAlignment="1">
      <alignment horizontal="center" vertical="center"/>
    </xf>
    <xf numFmtId="205" fontId="5" fillId="0" borderId="0" xfId="14" applyNumberFormat="1" applyFont="1" applyAlignment="1">
      <alignment horizontal="center" vertical="center"/>
    </xf>
    <xf numFmtId="41" fontId="5" fillId="0" borderId="0" xfId="30" applyNumberFormat="1" applyFont="1" applyAlignment="1">
      <alignment vertical="center"/>
    </xf>
    <xf numFmtId="0" fontId="5" fillId="0" borderId="42" xfId="30" applyFont="1" applyFill="1" applyBorder="1" applyAlignment="1">
      <alignment horizontal="center" vertical="center"/>
    </xf>
    <xf numFmtId="41" fontId="5" fillId="0" borderId="43" xfId="30" applyNumberFormat="1" applyFont="1" applyFill="1" applyBorder="1" applyAlignment="1">
      <alignment vertical="center"/>
    </xf>
    <xf numFmtId="41" fontId="5" fillId="0" borderId="43" xfId="30" applyNumberFormat="1" applyFont="1" applyBorder="1" applyAlignment="1">
      <alignment horizontal="center" vertical="center"/>
    </xf>
    <xf numFmtId="41" fontId="5" fillId="0" borderId="43" xfId="30" applyNumberFormat="1" applyFont="1" applyBorder="1" applyAlignment="1">
      <alignment vertical="center"/>
    </xf>
    <xf numFmtId="41" fontId="5" fillId="0" borderId="44" xfId="30" applyNumberFormat="1" applyFont="1" applyBorder="1" applyAlignment="1">
      <alignment vertical="center"/>
    </xf>
    <xf numFmtId="41" fontId="5" fillId="0" borderId="44" xfId="14" applyFont="1" applyBorder="1" applyAlignment="1">
      <alignment vertical="center"/>
    </xf>
    <xf numFmtId="0" fontId="5" fillId="0" borderId="45" xfId="30" applyFont="1" applyBorder="1" applyAlignment="1">
      <alignment vertical="center"/>
    </xf>
    <xf numFmtId="0" fontId="5" fillId="0" borderId="42" xfId="32" applyFont="1" applyFill="1" applyBorder="1" applyAlignment="1">
      <alignment horizontal="center" vertical="center"/>
    </xf>
    <xf numFmtId="0" fontId="5" fillId="0" borderId="43" xfId="32" applyFont="1" applyBorder="1" applyAlignment="1">
      <alignment horizontal="center" vertical="center"/>
    </xf>
    <xf numFmtId="0" fontId="5" fillId="0" borderId="1" xfId="32" applyFont="1" applyBorder="1" applyAlignment="1">
      <alignment vertical="center"/>
    </xf>
    <xf numFmtId="41" fontId="5" fillId="0" borderId="46" xfId="14" applyFont="1" applyFill="1" applyBorder="1" applyAlignment="1">
      <alignment horizontal="right" vertical="center"/>
    </xf>
    <xf numFmtId="183" fontId="5" fillId="0" borderId="46" xfId="14" applyNumberFormat="1" applyFont="1" applyFill="1" applyBorder="1" applyAlignment="1">
      <alignment horizontal="right" vertical="center"/>
    </xf>
    <xf numFmtId="188" fontId="5" fillId="0" borderId="43" xfId="14" applyNumberFormat="1" applyFont="1" applyBorder="1" applyAlignment="1">
      <alignment horizontal="center" vertical="center"/>
    </xf>
    <xf numFmtId="0" fontId="5" fillId="0" borderId="44" xfId="32" applyFont="1" applyBorder="1" applyAlignment="1">
      <alignment vertical="center"/>
    </xf>
    <xf numFmtId="190" fontId="5" fillId="0" borderId="43" xfId="32" applyNumberFormat="1" applyFont="1" applyBorder="1" applyAlignment="1">
      <alignment horizontal="right" vertical="center"/>
    </xf>
    <xf numFmtId="190" fontId="5" fillId="0" borderId="43" xfId="32" applyNumberFormat="1" applyFont="1" applyBorder="1" applyAlignment="1">
      <alignment horizontal="center" vertical="center"/>
    </xf>
    <xf numFmtId="0" fontId="5" fillId="0" borderId="45" xfId="32" applyFont="1" applyBorder="1" applyAlignment="1">
      <alignment vertical="center"/>
    </xf>
    <xf numFmtId="180" fontId="5" fillId="0" borderId="43" xfId="14" applyNumberFormat="1" applyFont="1" applyBorder="1" applyAlignment="1">
      <alignment horizontal="center" vertical="center"/>
    </xf>
    <xf numFmtId="0" fontId="5" fillId="0" borderId="44" xfId="32" applyFont="1" applyBorder="1" applyAlignment="1">
      <alignment horizontal="center" vertical="center"/>
    </xf>
    <xf numFmtId="183" fontId="5" fillId="0" borderId="1" xfId="32" applyNumberFormat="1" applyFont="1" applyBorder="1" applyAlignment="1">
      <alignment vertical="center"/>
    </xf>
    <xf numFmtId="41" fontId="5" fillId="0" borderId="19" xfId="15" applyNumberFormat="1" applyFont="1" applyFill="1" applyBorder="1" applyAlignment="1">
      <alignment horizontal="center" vertical="center"/>
    </xf>
    <xf numFmtId="41" fontId="7" fillId="0" borderId="47" xfId="15" applyNumberFormat="1" applyFont="1" applyFill="1" applyBorder="1" applyAlignment="1">
      <alignment horizontal="center" vertical="center"/>
    </xf>
    <xf numFmtId="41" fontId="5" fillId="0" borderId="43" xfId="14" applyFont="1" applyFill="1" applyBorder="1" applyAlignment="1">
      <alignment horizontal="right" vertical="center"/>
    </xf>
    <xf numFmtId="0" fontId="5" fillId="0" borderId="1" xfId="32" applyFont="1" applyBorder="1" applyAlignment="1">
      <alignment horizontal="center" vertical="center"/>
    </xf>
    <xf numFmtId="182" fontId="5" fillId="0" borderId="9" xfId="14" applyNumberFormat="1" applyFont="1" applyFill="1" applyBorder="1" applyAlignment="1">
      <alignment horizontal="right" vertical="center"/>
    </xf>
    <xf numFmtId="182" fontId="5" fillId="0" borderId="1" xfId="14" applyNumberFormat="1" applyFont="1" applyFill="1" applyBorder="1" applyAlignment="1">
      <alignment horizontal="right" vertical="center"/>
    </xf>
    <xf numFmtId="206" fontId="7" fillId="0" borderId="0" xfId="14" applyNumberFormat="1" applyFont="1" applyAlignment="1">
      <alignment vertical="center"/>
    </xf>
    <xf numFmtId="0" fontId="0" fillId="0" borderId="0" xfId="0" applyAlignment="1">
      <alignment horizontal="center" vertical="center"/>
    </xf>
    <xf numFmtId="41" fontId="52" fillId="0" borderId="0" xfId="14" applyFont="1" applyAlignment="1">
      <alignment horizontal="center" vertical="center"/>
    </xf>
    <xf numFmtId="179" fontId="0" fillId="0" borderId="0" xfId="0" applyNumberFormat="1">
      <alignment vertical="center"/>
    </xf>
    <xf numFmtId="41" fontId="52" fillId="0" borderId="0" xfId="14" applyFont="1" applyAlignment="1">
      <alignment vertical="center"/>
    </xf>
    <xf numFmtId="0" fontId="0" fillId="0" borderId="7" xfId="0" applyBorder="1" applyAlignment="1">
      <alignment horizontal="center" vertical="center"/>
    </xf>
    <xf numFmtId="41" fontId="0" fillId="0" borderId="7" xfId="0" applyNumberFormat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41" fontId="52" fillId="6" borderId="0" xfId="14" applyFont="1" applyFill="1" applyAlignment="1">
      <alignment vertical="center"/>
    </xf>
    <xf numFmtId="0" fontId="0" fillId="6" borderId="0" xfId="0" applyFill="1">
      <alignment vertical="center"/>
    </xf>
    <xf numFmtId="41" fontId="52" fillId="6" borderId="0" xfId="14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41" fontId="52" fillId="0" borderId="0" xfId="14" applyFont="1" applyFill="1" applyAlignment="1">
      <alignment vertical="center"/>
    </xf>
    <xf numFmtId="0" fontId="0" fillId="0" borderId="0" xfId="0" applyFill="1">
      <alignment vertical="center"/>
    </xf>
    <xf numFmtId="41" fontId="52" fillId="0" borderId="0" xfId="14" applyFont="1" applyFill="1" applyAlignment="1">
      <alignment horizontal="center" vertical="center"/>
    </xf>
    <xf numFmtId="0" fontId="5" fillId="0" borderId="0" xfId="30" applyFont="1" applyFill="1" applyAlignment="1">
      <alignment vertical="center"/>
    </xf>
    <xf numFmtId="176" fontId="5" fillId="0" borderId="0" xfId="14" applyNumberFormat="1" applyFont="1" applyFill="1" applyAlignment="1">
      <alignment horizontal="center" vertical="center"/>
    </xf>
    <xf numFmtId="0" fontId="5" fillId="7" borderId="8" xfId="30" applyFont="1" applyFill="1" applyBorder="1" applyAlignment="1">
      <alignment horizontal="center" vertical="center"/>
    </xf>
    <xf numFmtId="0" fontId="5" fillId="7" borderId="19" xfId="30" applyFont="1" applyFill="1" applyBorder="1" applyAlignment="1">
      <alignment horizontal="center" vertical="center"/>
    </xf>
    <xf numFmtId="41" fontId="5" fillId="7" borderId="9" xfId="30" applyNumberFormat="1" applyFont="1" applyFill="1" applyBorder="1" applyAlignment="1">
      <alignment vertical="center"/>
    </xf>
    <xf numFmtId="41" fontId="5" fillId="7" borderId="9" xfId="30" applyNumberFormat="1" applyFont="1" applyFill="1" applyBorder="1" applyAlignment="1">
      <alignment horizontal="center" vertical="center"/>
    </xf>
    <xf numFmtId="41" fontId="5" fillId="7" borderId="17" xfId="30" applyNumberFormat="1" applyFont="1" applyFill="1" applyBorder="1" applyAlignment="1">
      <alignment vertical="center"/>
    </xf>
    <xf numFmtId="41" fontId="5" fillId="7" borderId="17" xfId="14" applyFont="1" applyFill="1" applyBorder="1" applyAlignment="1">
      <alignment vertical="center"/>
    </xf>
    <xf numFmtId="0" fontId="5" fillId="7" borderId="13" xfId="30" applyFont="1" applyFill="1" applyBorder="1" applyAlignment="1">
      <alignment vertical="center"/>
    </xf>
    <xf numFmtId="0" fontId="5" fillId="7" borderId="0" xfId="30" applyFont="1" applyFill="1" applyAlignment="1">
      <alignment vertical="center"/>
    </xf>
    <xf numFmtId="176" fontId="5" fillId="7" borderId="0" xfId="14" applyNumberFormat="1" applyFont="1" applyFill="1" applyAlignment="1">
      <alignment horizontal="center" vertical="center"/>
    </xf>
    <xf numFmtId="0" fontId="31" fillId="0" borderId="0" xfId="26" applyNumberFormat="1" applyFont="1" applyFill="1" applyAlignment="1">
      <alignment vertical="center"/>
    </xf>
    <xf numFmtId="0" fontId="32" fillId="0" borderId="0" xfId="26" applyNumberFormat="1" applyFont="1" applyFill="1" applyAlignment="1">
      <alignment horizontal="right" vertical="center"/>
    </xf>
    <xf numFmtId="0" fontId="31" fillId="0" borderId="0" xfId="26" applyNumberFormat="1" applyFont="1" applyFill="1" applyAlignment="1" applyProtection="1">
      <alignment horizontal="center" vertical="center"/>
      <protection locked="0"/>
    </xf>
    <xf numFmtId="41" fontId="31" fillId="0" borderId="0" xfId="26" applyNumberFormat="1" applyFont="1" applyFill="1" applyAlignment="1">
      <alignment vertical="center"/>
    </xf>
    <xf numFmtId="0" fontId="33" fillId="0" borderId="0" xfId="26" applyNumberFormat="1" applyFont="1" applyFill="1" applyBorder="1" applyAlignment="1">
      <alignment horizontal="left" vertical="center"/>
    </xf>
    <xf numFmtId="41" fontId="32" fillId="0" borderId="0" xfId="18" applyFont="1" applyFill="1" applyBorder="1" applyAlignment="1" applyProtection="1">
      <alignment vertical="center"/>
    </xf>
    <xf numFmtId="41" fontId="32" fillId="0" borderId="0" xfId="18" applyFont="1" applyFill="1" applyBorder="1" applyAlignment="1" applyProtection="1">
      <alignment vertical="center"/>
      <protection locked="0"/>
    </xf>
    <xf numFmtId="0" fontId="35" fillId="0" borderId="0" xfId="31" applyFont="1" applyAlignment="1">
      <alignment vertical="center"/>
    </xf>
    <xf numFmtId="0" fontId="1" fillId="0" borderId="0" xfId="26">
      <alignment vertical="center"/>
    </xf>
    <xf numFmtId="0" fontId="29" fillId="0" borderId="0" xfId="31" applyFont="1" applyAlignment="1">
      <alignment vertical="center"/>
    </xf>
    <xf numFmtId="0" fontId="10" fillId="4" borderId="48" xfId="26" applyFont="1" applyFill="1" applyBorder="1" applyAlignment="1">
      <alignment horizontal="center" vertical="center"/>
    </xf>
    <xf numFmtId="0" fontId="10" fillId="4" borderId="49" xfId="26" applyFont="1" applyFill="1" applyBorder="1" applyAlignment="1">
      <alignment horizontal="center" vertical="center"/>
    </xf>
    <xf numFmtId="0" fontId="10" fillId="4" borderId="50" xfId="26" applyFont="1" applyFill="1" applyBorder="1" applyAlignment="1">
      <alignment horizontal="center" vertical="center"/>
    </xf>
    <xf numFmtId="0" fontId="10" fillId="0" borderId="0" xfId="26" applyFont="1" applyAlignment="1">
      <alignment horizontal="center" vertical="center"/>
    </xf>
    <xf numFmtId="0" fontId="10" fillId="0" borderId="29" xfId="26" applyFont="1" applyBorder="1" applyAlignment="1">
      <alignment horizontal="center" vertical="center"/>
    </xf>
    <xf numFmtId="187" fontId="10" fillId="0" borderId="31" xfId="26" applyNumberFormat="1" applyFont="1" applyBorder="1" applyAlignment="1">
      <alignment horizontal="center" vertical="center"/>
    </xf>
    <xf numFmtId="0" fontId="10" fillId="4" borderId="49" xfId="26" applyFont="1" applyFill="1" applyBorder="1" applyAlignment="1">
      <alignment horizontal="center" vertical="center" wrapText="1"/>
    </xf>
    <xf numFmtId="0" fontId="10" fillId="0" borderId="8" xfId="26" applyFont="1" applyFill="1" applyBorder="1" applyAlignment="1">
      <alignment horizontal="center" vertical="center"/>
    </xf>
    <xf numFmtId="189" fontId="10" fillId="0" borderId="9" xfId="26" applyNumberFormat="1" applyFont="1" applyFill="1" applyBorder="1" applyAlignment="1">
      <alignment horizontal="center" vertical="center"/>
    </xf>
    <xf numFmtId="189" fontId="10" fillId="0" borderId="9" xfId="26" applyNumberFormat="1" applyFont="1" applyFill="1" applyBorder="1" applyAlignment="1">
      <alignment horizontal="center" vertical="center" wrapText="1"/>
    </xf>
    <xf numFmtId="0" fontId="10" fillId="0" borderId="51" xfId="26" applyFont="1" applyFill="1" applyBorder="1" applyAlignment="1">
      <alignment horizontal="center" vertical="center"/>
    </xf>
    <xf numFmtId="0" fontId="10" fillId="0" borderId="52" xfId="26" applyFont="1" applyFill="1" applyBorder="1" applyAlignment="1">
      <alignment horizontal="center" vertical="center"/>
    </xf>
    <xf numFmtId="0" fontId="10" fillId="0" borderId="29" xfId="26" applyFont="1" applyFill="1" applyBorder="1" applyAlignment="1">
      <alignment horizontal="center" vertical="center" wrapText="1"/>
    </xf>
    <xf numFmtId="189" fontId="10" fillId="0" borderId="31" xfId="26" applyNumberFormat="1" applyFont="1" applyFill="1" applyBorder="1" applyAlignment="1">
      <alignment horizontal="center" vertical="center" wrapText="1"/>
    </xf>
    <xf numFmtId="189" fontId="10" fillId="0" borderId="31" xfId="26" applyNumberFormat="1" applyFont="1" applyFill="1" applyBorder="1" applyAlignment="1">
      <alignment horizontal="center" vertical="center"/>
    </xf>
    <xf numFmtId="0" fontId="10" fillId="0" borderId="32" xfId="26" applyFont="1" applyFill="1" applyBorder="1" applyAlignment="1">
      <alignment horizontal="left" vertical="center"/>
    </xf>
    <xf numFmtId="0" fontId="10" fillId="0" borderId="33" xfId="26" applyFont="1" applyFill="1" applyBorder="1" applyAlignment="1">
      <alignment horizontal="center" vertical="center" wrapText="1"/>
    </xf>
    <xf numFmtId="207" fontId="10" fillId="0" borderId="0" xfId="26" applyNumberFormat="1" applyFont="1" applyAlignment="1">
      <alignment horizontal="center" vertical="center"/>
    </xf>
    <xf numFmtId="0" fontId="10" fillId="0" borderId="8" xfId="26" applyFont="1" applyFill="1" applyBorder="1" applyAlignment="1">
      <alignment horizontal="center" vertical="center" wrapText="1"/>
    </xf>
    <xf numFmtId="0" fontId="10" fillId="0" borderId="53" xfId="26" applyFont="1" applyFill="1" applyBorder="1" applyAlignment="1">
      <alignment horizontal="left" vertical="center"/>
    </xf>
    <xf numFmtId="0" fontId="10" fillId="0" borderId="54" xfId="26" applyFont="1" applyFill="1" applyBorder="1" applyAlignment="1">
      <alignment horizontal="center" vertical="center" wrapText="1"/>
    </xf>
    <xf numFmtId="0" fontId="10" fillId="0" borderId="55" xfId="26" applyFont="1" applyFill="1" applyBorder="1" applyAlignment="1">
      <alignment horizontal="center" vertical="center" wrapText="1"/>
    </xf>
    <xf numFmtId="189" fontId="10" fillId="0" borderId="56" xfId="26" applyNumberFormat="1" applyFont="1" applyFill="1" applyBorder="1" applyAlignment="1">
      <alignment horizontal="center" vertical="center" wrapText="1"/>
    </xf>
    <xf numFmtId="189" fontId="10" fillId="0" borderId="56" xfId="26" applyNumberFormat="1" applyFont="1" applyFill="1" applyBorder="1" applyAlignment="1">
      <alignment horizontal="center" vertical="center"/>
    </xf>
    <xf numFmtId="0" fontId="10" fillId="0" borderId="51" xfId="26" applyFont="1" applyFill="1" applyBorder="1" applyAlignment="1">
      <alignment horizontal="left" vertical="center"/>
    </xf>
    <xf numFmtId="0" fontId="10" fillId="0" borderId="52" xfId="26" applyFont="1" applyFill="1" applyBorder="1" applyAlignment="1">
      <alignment horizontal="center" vertical="center" wrapText="1"/>
    </xf>
    <xf numFmtId="0" fontId="4" fillId="0" borderId="0" xfId="26" applyFont="1" applyAlignment="1">
      <alignment vertical="center"/>
    </xf>
    <xf numFmtId="0" fontId="10" fillId="0" borderId="57" xfId="26" applyFont="1" applyBorder="1" applyAlignment="1">
      <alignment horizontal="center" vertical="center"/>
    </xf>
    <xf numFmtId="0" fontId="10" fillId="0" borderId="58" xfId="26" applyFont="1" applyBorder="1" applyAlignment="1">
      <alignment horizontal="center" vertical="center"/>
    </xf>
    <xf numFmtId="189" fontId="10" fillId="0" borderId="59" xfId="26" applyNumberFormat="1" applyFont="1" applyBorder="1" applyAlignment="1">
      <alignment horizontal="center" vertical="center"/>
    </xf>
    <xf numFmtId="0" fontId="10" fillId="0" borderId="0" xfId="26" applyFont="1">
      <alignment vertical="center"/>
    </xf>
    <xf numFmtId="0" fontId="36" fillId="0" borderId="0" xfId="26" applyFont="1" applyAlignment="1">
      <alignment vertical="center"/>
    </xf>
    <xf numFmtId="0" fontId="10" fillId="0" borderId="58" xfId="26" applyFont="1" applyFill="1" applyBorder="1" applyAlignment="1">
      <alignment horizontal="center" vertical="center"/>
    </xf>
    <xf numFmtId="1" fontId="10" fillId="0" borderId="58" xfId="26" applyNumberFormat="1" applyFont="1" applyBorder="1" applyAlignment="1">
      <alignment horizontal="center" vertical="center"/>
    </xf>
    <xf numFmtId="1" fontId="10" fillId="0" borderId="57" xfId="26" applyNumberFormat="1" applyFont="1" applyBorder="1" applyAlignment="1">
      <alignment horizontal="center" vertical="center"/>
    </xf>
    <xf numFmtId="0" fontId="36" fillId="0" borderId="31" xfId="26" applyFont="1" applyBorder="1" applyAlignment="1">
      <alignment horizontal="center" vertical="center"/>
    </xf>
    <xf numFmtId="0" fontId="34" fillId="0" borderId="0" xfId="28" applyFont="1" applyAlignment="1">
      <alignment vertical="center"/>
    </xf>
    <xf numFmtId="0" fontId="34" fillId="0" borderId="0" xfId="28" applyFont="1" applyAlignment="1">
      <alignment horizontal="center" vertical="center"/>
    </xf>
    <xf numFmtId="0" fontId="34" fillId="8" borderId="7" xfId="28" applyFont="1" applyFill="1" applyBorder="1" applyAlignment="1">
      <alignment horizontal="center" vertical="center"/>
    </xf>
    <xf numFmtId="0" fontId="39" fillId="0" borderId="60" xfId="28" applyFont="1" applyBorder="1" applyAlignment="1">
      <alignment horizontal="center" vertical="center" wrapText="1"/>
    </xf>
    <xf numFmtId="176" fontId="39" fillId="0" borderId="7" xfId="17" applyNumberFormat="1" applyFont="1" applyBorder="1" applyAlignment="1">
      <alignment horizontal="center" vertical="center"/>
    </xf>
    <xf numFmtId="0" fontId="39" fillId="0" borderId="7" xfId="28" applyFont="1" applyBorder="1" applyAlignment="1">
      <alignment vertical="center"/>
    </xf>
    <xf numFmtId="0" fontId="39" fillId="0" borderId="7" xfId="28" applyFont="1" applyBorder="1" applyAlignment="1">
      <alignment horizontal="center" vertical="center"/>
    </xf>
    <xf numFmtId="0" fontId="39" fillId="0" borderId="0" xfId="28" applyFont="1" applyAlignment="1">
      <alignment vertical="center"/>
    </xf>
    <xf numFmtId="0" fontId="39" fillId="0" borderId="6" xfId="28" applyFont="1" applyBorder="1" applyAlignment="1">
      <alignment horizontal="center" vertical="center" wrapText="1"/>
    </xf>
    <xf numFmtId="208" fontId="39" fillId="0" borderId="5" xfId="17" applyNumberFormat="1" applyFont="1" applyBorder="1" applyAlignment="1">
      <alignment horizontal="center" vertical="center"/>
    </xf>
    <xf numFmtId="208" fontId="39" fillId="0" borderId="6" xfId="17" applyNumberFormat="1" applyFont="1" applyBorder="1" applyAlignment="1">
      <alignment horizontal="center" vertical="center"/>
    </xf>
    <xf numFmtId="0" fontId="34" fillId="0" borderId="21" xfId="28" applyFont="1" applyBorder="1" applyAlignment="1">
      <alignment vertical="center" wrapText="1"/>
    </xf>
    <xf numFmtId="41" fontId="32" fillId="0" borderId="7" xfId="18" applyFont="1" applyFill="1" applyBorder="1" applyAlignment="1" applyProtection="1">
      <alignment vertical="center"/>
      <protection locked="0"/>
    </xf>
    <xf numFmtId="41" fontId="32" fillId="0" borderId="7" xfId="18" applyFont="1" applyFill="1" applyBorder="1" applyAlignment="1" applyProtection="1">
      <alignment vertical="center"/>
    </xf>
    <xf numFmtId="0" fontId="32" fillId="0" borderId="61" xfId="26" applyNumberFormat="1" applyFont="1" applyFill="1" applyBorder="1" applyAlignment="1" applyProtection="1">
      <alignment horizontal="center" vertical="center"/>
      <protection locked="0"/>
    </xf>
    <xf numFmtId="0" fontId="32" fillId="0" borderId="62" xfId="26" applyNumberFormat="1" applyFont="1" applyFill="1" applyBorder="1" applyAlignment="1" applyProtection="1">
      <alignment horizontal="center" vertical="center" wrapText="1"/>
      <protection locked="0"/>
    </xf>
    <xf numFmtId="0" fontId="32" fillId="0" borderId="62" xfId="26" applyNumberFormat="1" applyFont="1" applyFill="1" applyBorder="1" applyAlignment="1" applyProtection="1">
      <alignment horizontal="center" vertical="center"/>
      <protection locked="0"/>
    </xf>
    <xf numFmtId="0" fontId="32" fillId="0" borderId="63" xfId="26" applyNumberFormat="1" applyFont="1" applyFill="1" applyBorder="1" applyAlignment="1" applyProtection="1">
      <alignment horizontal="center" vertical="center"/>
      <protection locked="0"/>
    </xf>
    <xf numFmtId="0" fontId="32" fillId="0" borderId="64" xfId="26" applyNumberFormat="1" applyFont="1" applyFill="1" applyBorder="1" applyAlignment="1">
      <alignment horizontal="center" vertical="center"/>
    </xf>
    <xf numFmtId="41" fontId="32" fillId="0" borderId="65" xfId="18" applyFont="1" applyFill="1" applyBorder="1" applyAlignment="1" applyProtection="1">
      <alignment vertical="center"/>
      <protection locked="0"/>
    </xf>
    <xf numFmtId="0" fontId="32" fillId="0" borderId="66" xfId="26" applyNumberFormat="1" applyFont="1" applyFill="1" applyBorder="1" applyAlignment="1">
      <alignment horizontal="center" vertical="center"/>
    </xf>
    <xf numFmtId="41" fontId="32" fillId="0" borderId="67" xfId="18" applyFont="1" applyFill="1" applyBorder="1" applyAlignment="1" applyProtection="1">
      <alignment vertical="center"/>
      <protection locked="0"/>
    </xf>
    <xf numFmtId="41" fontId="32" fillId="0" borderId="67" xfId="18" applyFont="1" applyFill="1" applyBorder="1" applyAlignment="1" applyProtection="1">
      <alignment vertical="center"/>
    </xf>
    <xf numFmtId="41" fontId="32" fillId="0" borderId="68" xfId="18" applyFont="1" applyFill="1" applyBorder="1" applyAlignment="1" applyProtection="1">
      <alignment vertical="center"/>
      <protection locked="0"/>
    </xf>
    <xf numFmtId="0" fontId="32" fillId="0" borderId="63" xfId="26" applyNumberFormat="1" applyFont="1" applyFill="1" applyBorder="1" applyAlignment="1">
      <alignment horizontal="center" vertical="center" wrapText="1"/>
    </xf>
    <xf numFmtId="0" fontId="32" fillId="0" borderId="64" xfId="26" applyNumberFormat="1" applyFont="1" applyFill="1" applyBorder="1" applyAlignment="1" applyProtection="1">
      <alignment horizontal="center" vertical="center"/>
      <protection locked="0"/>
    </xf>
    <xf numFmtId="2" fontId="32" fillId="0" borderId="7" xfId="26" applyNumberFormat="1" applyFont="1" applyFill="1" applyBorder="1" applyAlignment="1" applyProtection="1">
      <alignment horizontal="center" vertical="center"/>
      <protection locked="0"/>
    </xf>
    <xf numFmtId="2" fontId="32" fillId="0" borderId="65" xfId="26" applyNumberFormat="1" applyFont="1" applyFill="1" applyBorder="1" applyAlignment="1" applyProtection="1">
      <alignment horizontal="center" vertical="center"/>
      <protection locked="0"/>
    </xf>
    <xf numFmtId="0" fontId="32" fillId="0" borderId="66" xfId="26" applyNumberFormat="1" applyFont="1" applyFill="1" applyBorder="1" applyAlignment="1" applyProtection="1">
      <alignment horizontal="center" vertical="center"/>
      <protection locked="0"/>
    </xf>
    <xf numFmtId="2" fontId="32" fillId="0" borderId="67" xfId="26" applyNumberFormat="1" applyFont="1" applyFill="1" applyBorder="1" applyAlignment="1" applyProtection="1">
      <alignment horizontal="center" vertical="center"/>
      <protection locked="0"/>
    </xf>
    <xf numFmtId="2" fontId="32" fillId="0" borderId="68" xfId="26" applyNumberFormat="1" applyFont="1" applyFill="1" applyBorder="1" applyAlignment="1" applyProtection="1">
      <alignment horizontal="center" vertical="center"/>
      <protection locked="0"/>
    </xf>
    <xf numFmtId="41" fontId="32" fillId="0" borderId="61" xfId="14" applyFont="1" applyFill="1" applyBorder="1" applyAlignment="1" applyProtection="1">
      <alignment horizontal="center" vertical="center"/>
      <protection locked="0"/>
    </xf>
    <xf numFmtId="41" fontId="32" fillId="0" borderId="62" xfId="14" applyFont="1" applyFill="1" applyBorder="1" applyAlignment="1" applyProtection="1">
      <alignment horizontal="center" vertical="center" wrapText="1"/>
      <protection locked="0"/>
    </xf>
    <xf numFmtId="41" fontId="32" fillId="0" borderId="62" xfId="14" applyFont="1" applyFill="1" applyBorder="1" applyAlignment="1" applyProtection="1">
      <alignment horizontal="center" vertical="center"/>
      <protection locked="0"/>
    </xf>
    <xf numFmtId="41" fontId="32" fillId="0" borderId="63" xfId="14" applyFont="1" applyFill="1" applyBorder="1" applyAlignment="1" applyProtection="1">
      <alignment horizontal="center" vertical="center"/>
      <protection locked="0"/>
    </xf>
    <xf numFmtId="41" fontId="32" fillId="0" borderId="64" xfId="14" applyFont="1" applyFill="1" applyBorder="1" applyAlignment="1">
      <alignment horizontal="center" vertical="center"/>
    </xf>
    <xf numFmtId="41" fontId="32" fillId="0" borderId="7" xfId="14" applyFont="1" applyFill="1" applyBorder="1" applyAlignment="1" applyProtection="1">
      <alignment vertical="center"/>
      <protection locked="0"/>
    </xf>
    <xf numFmtId="41" fontId="31" fillId="0" borderId="7" xfId="14" applyFont="1" applyFill="1" applyBorder="1" applyAlignment="1" applyProtection="1">
      <alignment horizontal="center" vertical="center"/>
      <protection locked="0"/>
    </xf>
    <xf numFmtId="41" fontId="31" fillId="0" borderId="65" xfId="14" applyFont="1" applyFill="1" applyBorder="1" applyAlignment="1" applyProtection="1">
      <alignment horizontal="center" vertical="center"/>
      <protection locked="0"/>
    </xf>
    <xf numFmtId="41" fontId="32" fillId="0" borderId="66" xfId="14" applyFont="1" applyFill="1" applyBorder="1" applyAlignment="1">
      <alignment horizontal="center" vertical="center"/>
    </xf>
    <xf numFmtId="41" fontId="32" fillId="0" borderId="67" xfId="14" applyFont="1" applyFill="1" applyBorder="1" applyAlignment="1" applyProtection="1">
      <alignment vertical="center"/>
      <protection locked="0"/>
    </xf>
    <xf numFmtId="41" fontId="31" fillId="0" borderId="67" xfId="14" applyFont="1" applyFill="1" applyBorder="1" applyAlignment="1">
      <alignment vertical="center"/>
    </xf>
    <xf numFmtId="41" fontId="31" fillId="0" borderId="68" xfId="14" applyFont="1" applyFill="1" applyBorder="1" applyAlignment="1">
      <alignment vertical="center"/>
    </xf>
    <xf numFmtId="0" fontId="32" fillId="4" borderId="61" xfId="26" applyNumberFormat="1" applyFont="1" applyFill="1" applyBorder="1" applyAlignment="1" applyProtection="1">
      <alignment horizontal="center" vertical="center"/>
      <protection locked="0"/>
    </xf>
    <xf numFmtId="0" fontId="32" fillId="4" borderId="62" xfId="26" applyNumberFormat="1" applyFont="1" applyFill="1" applyBorder="1" applyAlignment="1" applyProtection="1">
      <alignment horizontal="center" vertical="center" wrapText="1"/>
      <protection locked="0"/>
    </xf>
    <xf numFmtId="0" fontId="32" fillId="4" borderId="62" xfId="26" applyNumberFormat="1" applyFont="1" applyFill="1" applyBorder="1" applyAlignment="1" applyProtection="1">
      <alignment horizontal="center" vertical="center"/>
      <protection locked="0"/>
    </xf>
    <xf numFmtId="0" fontId="32" fillId="4" borderId="63" xfId="26" applyNumberFormat="1" applyFont="1" applyFill="1" applyBorder="1" applyAlignment="1" applyProtection="1">
      <alignment horizontal="center" vertical="center"/>
      <protection locked="0"/>
    </xf>
    <xf numFmtId="41" fontId="32" fillId="0" borderId="7" xfId="26" applyNumberFormat="1" applyFont="1" applyFill="1" applyBorder="1" applyAlignment="1" applyProtection="1">
      <alignment horizontal="center" vertical="center" wrapText="1"/>
      <protection locked="0"/>
    </xf>
    <xf numFmtId="41" fontId="32" fillId="0" borderId="65" xfId="26" applyNumberFormat="1" applyFont="1" applyFill="1" applyBorder="1" applyAlignment="1" applyProtection="1">
      <alignment horizontal="center" vertical="center" wrapText="1"/>
      <protection locked="0"/>
    </xf>
    <xf numFmtId="41" fontId="32" fillId="0" borderId="67" xfId="26" applyNumberFormat="1" applyFont="1" applyFill="1" applyBorder="1" applyAlignment="1" applyProtection="1">
      <alignment horizontal="center" vertical="center" wrapText="1"/>
      <protection locked="0"/>
    </xf>
    <xf numFmtId="41" fontId="32" fillId="0" borderId="68" xfId="26" applyNumberFormat="1" applyFont="1" applyFill="1" applyBorder="1" applyAlignment="1" applyProtection="1">
      <alignment horizontal="center" vertical="center" wrapText="1"/>
      <protection locked="0"/>
    </xf>
    <xf numFmtId="189" fontId="32" fillId="0" borderId="7" xfId="26" applyNumberFormat="1" applyFont="1" applyFill="1" applyBorder="1" applyAlignment="1" applyProtection="1">
      <alignment horizontal="center" vertical="center"/>
      <protection locked="0"/>
    </xf>
    <xf numFmtId="189" fontId="32" fillId="0" borderId="67" xfId="26" applyNumberFormat="1" applyFont="1" applyFill="1" applyBorder="1" applyAlignment="1" applyProtection="1">
      <alignment horizontal="center" vertical="center"/>
      <protection locked="0"/>
    </xf>
    <xf numFmtId="0" fontId="32" fillId="4" borderId="63" xfId="26" applyNumberFormat="1" applyFont="1" applyFill="1" applyBorder="1" applyAlignment="1">
      <alignment horizontal="center" vertical="center" wrapText="1"/>
    </xf>
    <xf numFmtId="189" fontId="32" fillId="0" borderId="65" xfId="26" applyNumberFormat="1" applyFont="1" applyFill="1" applyBorder="1" applyAlignment="1" applyProtection="1">
      <alignment horizontal="center" vertical="center"/>
      <protection locked="0"/>
    </xf>
    <xf numFmtId="189" fontId="32" fillId="0" borderId="68" xfId="26" applyNumberFormat="1" applyFont="1" applyFill="1" applyBorder="1" applyAlignment="1" applyProtection="1">
      <alignment horizontal="center" vertical="center"/>
      <protection locked="0"/>
    </xf>
    <xf numFmtId="0" fontId="10" fillId="4" borderId="69" xfId="26" applyFont="1" applyFill="1" applyBorder="1" applyAlignment="1">
      <alignment horizontal="center" vertical="center"/>
    </xf>
    <xf numFmtId="0" fontId="10" fillId="4" borderId="70" xfId="26" applyFont="1" applyFill="1" applyBorder="1" applyAlignment="1">
      <alignment horizontal="center" vertical="center"/>
    </xf>
    <xf numFmtId="0" fontId="10" fillId="4" borderId="7" xfId="26" applyFont="1" applyFill="1" applyBorder="1" applyAlignment="1">
      <alignment horizontal="center" vertical="center"/>
    </xf>
    <xf numFmtId="0" fontId="10" fillId="0" borderId="7" xfId="26" applyFont="1" applyBorder="1" applyAlignment="1">
      <alignment horizontal="center" vertical="center"/>
    </xf>
    <xf numFmtId="187" fontId="10" fillId="0" borderId="7" xfId="26" applyNumberFormat="1" applyFont="1" applyBorder="1" applyAlignment="1">
      <alignment horizontal="center" vertical="center"/>
    </xf>
    <xf numFmtId="189" fontId="10" fillId="0" borderId="32" xfId="26" applyNumberFormat="1" applyFont="1" applyFill="1" applyBorder="1" applyAlignment="1">
      <alignment horizontal="center" vertical="center"/>
    </xf>
    <xf numFmtId="0" fontId="10" fillId="0" borderId="66" xfId="26" applyFont="1" applyBorder="1" applyAlignment="1">
      <alignment horizontal="center" vertical="center"/>
    </xf>
    <xf numFmtId="187" fontId="10" fillId="0" borderId="67" xfId="26" applyNumberFormat="1" applyFont="1" applyBorder="1" applyAlignment="1">
      <alignment horizontal="center" vertical="center"/>
    </xf>
    <xf numFmtId="187" fontId="10" fillId="0" borderId="68" xfId="26" applyNumberFormat="1" applyFont="1" applyBorder="1" applyAlignment="1">
      <alignment horizontal="center" vertical="center"/>
    </xf>
    <xf numFmtId="0" fontId="10" fillId="0" borderId="0" xfId="26" applyFont="1" applyFill="1">
      <alignment vertical="center"/>
    </xf>
    <xf numFmtId="0" fontId="1" fillId="0" borderId="0" xfId="26" applyFill="1">
      <alignment vertical="center"/>
    </xf>
    <xf numFmtId="1" fontId="10" fillId="0" borderId="31" xfId="26" applyNumberFormat="1" applyFont="1" applyBorder="1" applyAlignment="1">
      <alignment horizontal="center" vertical="center"/>
    </xf>
    <xf numFmtId="1" fontId="10" fillId="0" borderId="59" xfId="26" applyNumberFormat="1" applyFont="1" applyBorder="1" applyAlignment="1">
      <alignment horizontal="center" vertical="center"/>
    </xf>
    <xf numFmtId="203" fontId="10" fillId="0" borderId="64" xfId="26" applyNumberFormat="1" applyFont="1" applyFill="1" applyBorder="1" applyAlignment="1">
      <alignment horizontal="center" vertical="center"/>
    </xf>
    <xf numFmtId="0" fontId="10" fillId="0" borderId="64" xfId="26" applyFont="1" applyBorder="1" applyAlignment="1">
      <alignment horizontal="center" vertical="center"/>
    </xf>
    <xf numFmtId="0" fontId="41" fillId="4" borderId="61" xfId="26" applyFont="1" applyFill="1" applyBorder="1" applyAlignment="1">
      <alignment horizontal="center" vertical="center"/>
    </xf>
    <xf numFmtId="203" fontId="41" fillId="4" borderId="62" xfId="26" applyNumberFormat="1" applyFont="1" applyFill="1" applyBorder="1" applyAlignment="1">
      <alignment horizontal="center" vertical="center"/>
    </xf>
    <xf numFmtId="203" fontId="41" fillId="4" borderId="63" xfId="26" applyNumberFormat="1" applyFont="1" applyFill="1" applyBorder="1" applyAlignment="1">
      <alignment horizontal="center" vertical="center"/>
    </xf>
    <xf numFmtId="0" fontId="41" fillId="4" borderId="62" xfId="26" applyFont="1" applyFill="1" applyBorder="1" applyAlignment="1">
      <alignment horizontal="center" vertical="center"/>
    </xf>
    <xf numFmtId="0" fontId="41" fillId="4" borderId="63" xfId="26" applyFont="1" applyFill="1" applyBorder="1" applyAlignment="1">
      <alignment horizontal="center" vertical="center"/>
    </xf>
    <xf numFmtId="203" fontId="41" fillId="4" borderId="49" xfId="26" applyNumberFormat="1" applyFont="1" applyFill="1" applyBorder="1" applyAlignment="1">
      <alignment horizontal="center" vertical="center"/>
    </xf>
    <xf numFmtId="203" fontId="41" fillId="4" borderId="50" xfId="26" applyNumberFormat="1" applyFont="1" applyFill="1" applyBorder="1" applyAlignment="1">
      <alignment horizontal="center" vertical="center"/>
    </xf>
    <xf numFmtId="0" fontId="10" fillId="2" borderId="64" xfId="26" applyFont="1" applyFill="1" applyBorder="1" applyAlignment="1">
      <alignment horizontal="center" vertical="center"/>
    </xf>
    <xf numFmtId="209" fontId="10" fillId="2" borderId="7" xfId="26" applyNumberFormat="1" applyFont="1" applyFill="1" applyBorder="1" applyAlignment="1">
      <alignment horizontal="center" vertical="center"/>
    </xf>
    <xf numFmtId="209" fontId="10" fillId="2" borderId="65" xfId="26" applyNumberFormat="1" applyFont="1" applyFill="1" applyBorder="1" applyAlignment="1">
      <alignment horizontal="center" vertical="center"/>
    </xf>
    <xf numFmtId="0" fontId="10" fillId="0" borderId="64" xfId="26" applyFont="1" applyFill="1" applyBorder="1" applyAlignment="1">
      <alignment horizontal="center" vertical="center"/>
    </xf>
    <xf numFmtId="209" fontId="10" fillId="0" borderId="7" xfId="26" applyNumberFormat="1" applyFont="1" applyFill="1" applyBorder="1" applyAlignment="1">
      <alignment horizontal="center" vertical="center"/>
    </xf>
    <xf numFmtId="209" fontId="10" fillId="0" borderId="65" xfId="26" applyNumberFormat="1" applyFont="1" applyFill="1" applyBorder="1" applyAlignment="1">
      <alignment horizontal="center" vertical="center"/>
    </xf>
    <xf numFmtId="0" fontId="10" fillId="2" borderId="7" xfId="26" applyFont="1" applyFill="1" applyBorder="1" applyAlignment="1">
      <alignment horizontal="right" vertical="center" indent="1"/>
    </xf>
    <xf numFmtId="0" fontId="10" fillId="2" borderId="65" xfId="26" applyFont="1" applyFill="1" applyBorder="1" applyAlignment="1">
      <alignment horizontal="right" vertical="center" indent="1"/>
    </xf>
    <xf numFmtId="0" fontId="10" fillId="0" borderId="7" xfId="26" applyFont="1" applyBorder="1" applyAlignment="1">
      <alignment horizontal="right" vertical="center" indent="1"/>
    </xf>
    <xf numFmtId="0" fontId="10" fillId="0" borderId="65" xfId="26" applyFont="1" applyBorder="1" applyAlignment="1">
      <alignment horizontal="right" vertical="center" indent="1"/>
    </xf>
    <xf numFmtId="1" fontId="10" fillId="2" borderId="7" xfId="26" applyNumberFormat="1" applyFont="1" applyFill="1" applyBorder="1" applyAlignment="1">
      <alignment horizontal="right" vertical="center" indent="1"/>
    </xf>
    <xf numFmtId="1" fontId="10" fillId="2" borderId="65" xfId="26" applyNumberFormat="1" applyFont="1" applyFill="1" applyBorder="1" applyAlignment="1">
      <alignment horizontal="right" vertical="center" indent="1"/>
    </xf>
    <xf numFmtId="0" fontId="10" fillId="0" borderId="67" xfId="26" applyFont="1" applyBorder="1" applyAlignment="1">
      <alignment horizontal="right" vertical="center" indent="1"/>
    </xf>
    <xf numFmtId="0" fontId="10" fillId="0" borderId="68" xfId="26" applyFont="1" applyBorder="1" applyAlignment="1">
      <alignment horizontal="right" vertical="center" indent="1"/>
    </xf>
    <xf numFmtId="0" fontId="40" fillId="9" borderId="7" xfId="28" applyFont="1" applyFill="1" applyBorder="1" applyAlignment="1">
      <alignment horizontal="center" vertical="center"/>
    </xf>
    <xf numFmtId="0" fontId="39" fillId="0" borderId="5" xfId="28" applyFont="1" applyBorder="1" applyAlignment="1">
      <alignment horizontal="center" vertical="center" wrapText="1"/>
    </xf>
    <xf numFmtId="0" fontId="40" fillId="9" borderId="71" xfId="28" applyFont="1" applyFill="1" applyBorder="1" applyAlignment="1">
      <alignment horizontal="center" vertical="center"/>
    </xf>
    <xf numFmtId="176" fontId="40" fillId="9" borderId="7" xfId="28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73" xfId="0" applyBorder="1" applyAlignment="1">
      <alignment horizontal="left" vertical="center" wrapText="1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10" borderId="78" xfId="0" applyFill="1" applyBorder="1" applyAlignment="1">
      <alignment horizontal="center" vertical="center"/>
    </xf>
    <xf numFmtId="0" fontId="0" fillId="10" borderId="79" xfId="0" applyFill="1" applyBorder="1" applyAlignment="1">
      <alignment horizontal="center" vertical="center"/>
    </xf>
    <xf numFmtId="0" fontId="36" fillId="0" borderId="67" xfId="26" applyFont="1" applyBorder="1" applyAlignment="1">
      <alignment horizontal="center" vertical="center"/>
    </xf>
    <xf numFmtId="0" fontId="10" fillId="2" borderId="66" xfId="26" applyFont="1" applyFill="1" applyBorder="1" applyAlignment="1">
      <alignment horizontal="center" vertical="center"/>
    </xf>
    <xf numFmtId="1" fontId="10" fillId="2" borderId="67" xfId="26" applyNumberFormat="1" applyFont="1" applyFill="1" applyBorder="1" applyAlignment="1">
      <alignment horizontal="right" vertical="center" indent="1"/>
    </xf>
    <xf numFmtId="1" fontId="10" fillId="2" borderId="68" xfId="26" applyNumberFormat="1" applyFont="1" applyFill="1" applyBorder="1" applyAlignment="1">
      <alignment horizontal="right" vertical="center" indent="1"/>
    </xf>
    <xf numFmtId="0" fontId="10" fillId="2" borderId="80" xfId="26" applyFont="1" applyFill="1" applyBorder="1" applyAlignment="1">
      <alignment horizontal="center" vertical="center"/>
    </xf>
    <xf numFmtId="209" fontId="10" fillId="2" borderId="37" xfId="26" applyNumberFormat="1" applyFont="1" applyFill="1" applyBorder="1" applyAlignment="1">
      <alignment horizontal="center" vertical="center"/>
    </xf>
    <xf numFmtId="209" fontId="10" fillId="2" borderId="81" xfId="26" applyNumberFormat="1" applyFont="1" applyFill="1" applyBorder="1" applyAlignment="1">
      <alignment horizontal="center" vertical="center"/>
    </xf>
    <xf numFmtId="0" fontId="43" fillId="4" borderId="82" xfId="26" applyFont="1" applyFill="1" applyBorder="1" applyAlignment="1">
      <alignment horizontal="center" vertical="center"/>
    </xf>
    <xf numFmtId="203" fontId="43" fillId="4" borderId="83" xfId="26" applyNumberFormat="1" applyFont="1" applyFill="1" applyBorder="1" applyAlignment="1">
      <alignment horizontal="center" vertical="center"/>
    </xf>
    <xf numFmtId="203" fontId="43" fillId="4" borderId="84" xfId="26" applyNumberFormat="1" applyFont="1" applyFill="1" applyBorder="1" applyAlignment="1">
      <alignment horizontal="center" vertical="center"/>
    </xf>
    <xf numFmtId="0" fontId="10" fillId="0" borderId="37" xfId="26" applyFont="1" applyFill="1" applyBorder="1" applyAlignment="1">
      <alignment horizontal="center" vertical="center"/>
    </xf>
    <xf numFmtId="41" fontId="0" fillId="11" borderId="7" xfId="0" applyNumberFormat="1" applyFill="1" applyBorder="1" applyAlignment="1">
      <alignment horizontal="center" vertical="center"/>
    </xf>
    <xf numFmtId="41" fontId="52" fillId="0" borderId="0" xfId="14" applyFont="1" applyAlignment="1">
      <alignment horizontal="center" vertical="center"/>
    </xf>
    <xf numFmtId="41" fontId="52" fillId="0" borderId="0" xfId="14" applyFont="1" applyAlignment="1">
      <alignment vertical="center"/>
    </xf>
    <xf numFmtId="41" fontId="10" fillId="0" borderId="7" xfId="26" applyNumberFormat="1" applyFont="1" applyBorder="1" applyAlignment="1">
      <alignment horizontal="right" vertical="center" indent="1"/>
    </xf>
    <xf numFmtId="41" fontId="10" fillId="0" borderId="65" xfId="26" applyNumberFormat="1" applyFont="1" applyBorder="1" applyAlignment="1">
      <alignment horizontal="right" vertical="center" indent="1"/>
    </xf>
    <xf numFmtId="41" fontId="10" fillId="0" borderId="7" xfId="15" applyNumberFormat="1" applyFont="1" applyBorder="1" applyAlignment="1">
      <alignment horizontal="right" vertical="center" indent="1"/>
    </xf>
    <xf numFmtId="41" fontId="10" fillId="0" borderId="65" xfId="15" applyNumberFormat="1" applyFont="1" applyBorder="1" applyAlignment="1">
      <alignment horizontal="right" vertical="center" indent="1"/>
    </xf>
    <xf numFmtId="41" fontId="10" fillId="0" borderId="67" xfId="15" applyNumberFormat="1" applyFont="1" applyBorder="1" applyAlignment="1">
      <alignment horizontal="right" vertical="center" indent="1"/>
    </xf>
    <xf numFmtId="41" fontId="10" fillId="0" borderId="68" xfId="15" applyNumberFormat="1" applyFont="1" applyBorder="1" applyAlignment="1">
      <alignment horizontal="right" vertical="center" indent="1"/>
    </xf>
    <xf numFmtId="0" fontId="39" fillId="0" borderId="85" xfId="28" applyFont="1" applyBorder="1" applyAlignment="1">
      <alignment horizontal="center" vertical="center" wrapText="1"/>
    </xf>
    <xf numFmtId="0" fontId="39" fillId="0" borderId="7" xfId="28" applyFont="1" applyBorder="1" applyAlignment="1">
      <alignment horizontal="center" vertical="center" wrapText="1"/>
    </xf>
    <xf numFmtId="0" fontId="5" fillId="3" borderId="43" xfId="30" applyFont="1" applyFill="1" applyBorder="1" applyAlignment="1">
      <alignment horizontal="center" vertical="center"/>
    </xf>
    <xf numFmtId="179" fontId="10" fillId="0" borderId="37" xfId="26" applyNumberFormat="1" applyFont="1" applyBorder="1" applyAlignment="1">
      <alignment horizontal="center" vertical="center"/>
    </xf>
    <xf numFmtId="179" fontId="10" fillId="0" borderId="81" xfId="26" applyNumberFormat="1" applyFont="1" applyBorder="1" applyAlignment="1">
      <alignment horizontal="center" vertical="center"/>
    </xf>
    <xf numFmtId="179" fontId="10" fillId="0" borderId="7" xfId="26" applyNumberFormat="1" applyFont="1" applyBorder="1" applyAlignment="1">
      <alignment horizontal="center" vertical="center"/>
    </xf>
    <xf numFmtId="179" fontId="10" fillId="0" borderId="65" xfId="26" applyNumberFormat="1" applyFont="1" applyBorder="1" applyAlignment="1">
      <alignment horizontal="center" vertical="center"/>
    </xf>
    <xf numFmtId="179" fontId="10" fillId="0" borderId="67" xfId="26" applyNumberFormat="1" applyFont="1" applyBorder="1" applyAlignment="1">
      <alignment horizontal="center" vertical="center"/>
    </xf>
    <xf numFmtId="179" fontId="10" fillId="0" borderId="68" xfId="26" applyNumberFormat="1" applyFont="1" applyBorder="1" applyAlignment="1">
      <alignment horizontal="center" vertical="center"/>
    </xf>
    <xf numFmtId="210" fontId="10" fillId="2" borderId="7" xfId="26" applyNumberFormat="1" applyFont="1" applyFill="1" applyBorder="1" applyAlignment="1">
      <alignment horizontal="right" vertical="center" indent="1"/>
    </xf>
    <xf numFmtId="0" fontId="53" fillId="0" borderId="0" xfId="0" applyFont="1" applyAlignment="1">
      <alignment horizontal="center" vertical="center"/>
    </xf>
    <xf numFmtId="0" fontId="46" fillId="0" borderId="0" xfId="29" applyFont="1" applyFill="1" applyBorder="1" applyAlignment="1">
      <alignment horizontal="left" vertical="center"/>
    </xf>
    <xf numFmtId="0" fontId="54" fillId="0" borderId="0" xfId="0" applyFont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48" fillId="0" borderId="0" xfId="29" applyFont="1" applyFill="1" applyBorder="1" applyAlignment="1">
      <alignment horizontal="left" vertical="center"/>
    </xf>
    <xf numFmtId="176" fontId="2" fillId="0" borderId="0" xfId="29" applyNumberFormat="1" applyFont="1" applyFill="1" applyBorder="1" applyAlignment="1">
      <alignment horizontal="left" vertical="center"/>
    </xf>
    <xf numFmtId="0" fontId="2" fillId="0" borderId="0" xfId="29" applyFont="1" applyFill="1" applyBorder="1" applyAlignment="1">
      <alignment horizontal="left" vertical="center"/>
    </xf>
    <xf numFmtId="176" fontId="54" fillId="0" borderId="7" xfId="14" applyNumberFormat="1" applyFont="1" applyBorder="1" applyAlignment="1">
      <alignment horizontal="center" vertical="center"/>
    </xf>
    <xf numFmtId="176" fontId="55" fillId="0" borderId="7" xfId="14" applyNumberFormat="1" applyFont="1" applyBorder="1" applyAlignment="1">
      <alignment horizontal="center" vertical="center"/>
    </xf>
    <xf numFmtId="0" fontId="50" fillId="0" borderId="0" xfId="26" applyNumberFormat="1" applyFont="1" applyFill="1" applyBorder="1" applyAlignment="1">
      <alignment horizontal="left" vertical="center"/>
    </xf>
    <xf numFmtId="41" fontId="49" fillId="0" borderId="0" xfId="18" applyFont="1" applyFill="1" applyBorder="1" applyAlignment="1" applyProtection="1">
      <alignment vertical="center"/>
    </xf>
    <xf numFmtId="41" fontId="49" fillId="0" borderId="0" xfId="18" applyFont="1" applyFill="1" applyBorder="1" applyAlignment="1" applyProtection="1">
      <alignment vertical="center"/>
      <protection locked="0"/>
    </xf>
    <xf numFmtId="0" fontId="3" fillId="0" borderId="0" xfId="26" applyFont="1" applyFill="1">
      <alignment vertical="center"/>
    </xf>
    <xf numFmtId="0" fontId="2" fillId="0" borderId="0" xfId="26" applyFont="1" applyFill="1" applyAlignment="1">
      <alignment horizontal="center" vertical="center"/>
    </xf>
    <xf numFmtId="207" fontId="2" fillId="0" borderId="0" xfId="26" applyNumberFormat="1" applyFont="1" applyFill="1" applyAlignment="1">
      <alignment horizontal="center" vertical="center"/>
    </xf>
    <xf numFmtId="0" fontId="47" fillId="0" borderId="0" xfId="26" applyFont="1" applyFill="1" applyAlignment="1">
      <alignment vertical="center"/>
    </xf>
    <xf numFmtId="0" fontId="49" fillId="0" borderId="7" xfId="26" applyNumberFormat="1" applyFont="1" applyFill="1" applyBorder="1" applyAlignment="1" applyProtection="1">
      <alignment horizontal="center" vertical="center"/>
      <protection locked="0"/>
    </xf>
    <xf numFmtId="0" fontId="49" fillId="0" borderId="7" xfId="26" applyNumberFormat="1" applyFont="1" applyFill="1" applyBorder="1" applyAlignment="1" applyProtection="1">
      <alignment horizontal="center" vertical="center" wrapText="1"/>
      <protection locked="0"/>
    </xf>
    <xf numFmtId="0" fontId="49" fillId="0" borderId="7" xfId="26" applyNumberFormat="1" applyFont="1" applyFill="1" applyBorder="1" applyAlignment="1">
      <alignment horizontal="center" vertical="center"/>
    </xf>
    <xf numFmtId="0" fontId="49" fillId="0" borderId="7" xfId="26" applyNumberFormat="1" applyFont="1" applyFill="1" applyBorder="1" applyAlignment="1">
      <alignment horizontal="center" vertical="center" wrapText="1"/>
    </xf>
    <xf numFmtId="202" fontId="49" fillId="0" borderId="7" xfId="11" applyNumberFormat="1" applyFont="1" applyFill="1" applyBorder="1" applyAlignment="1" applyProtection="1">
      <alignment horizontal="center" vertical="center"/>
      <protection locked="0"/>
    </xf>
    <xf numFmtId="0" fontId="28" fillId="0" borderId="0" xfId="26" applyFont="1" applyFill="1">
      <alignment vertical="center"/>
    </xf>
    <xf numFmtId="0" fontId="49" fillId="0" borderId="60" xfId="26" applyNumberFormat="1" applyFont="1" applyFill="1" applyBorder="1" applyAlignment="1" applyProtection="1">
      <alignment horizontal="center" vertical="center"/>
      <protection locked="0"/>
    </xf>
    <xf numFmtId="202" fontId="49" fillId="0" borderId="60" xfId="11" applyNumberFormat="1" applyFont="1" applyFill="1" applyBorder="1" applyAlignment="1" applyProtection="1">
      <alignment horizontal="center" vertical="center"/>
      <protection locked="0"/>
    </xf>
    <xf numFmtId="0" fontId="49" fillId="0" borderId="6" xfId="26" applyNumberFormat="1" applyFont="1" applyFill="1" applyBorder="1" applyAlignment="1" applyProtection="1">
      <alignment horizontal="center" vertical="center"/>
      <protection locked="0"/>
    </xf>
    <xf numFmtId="202" fontId="49" fillId="0" borderId="6" xfId="11" applyNumberFormat="1" applyFont="1" applyFill="1" applyBorder="1" applyAlignment="1" applyProtection="1">
      <alignment horizontal="center" vertical="center"/>
      <protection locked="0"/>
    </xf>
    <xf numFmtId="0" fontId="49" fillId="0" borderId="78" xfId="26" applyNumberFormat="1" applyFont="1" applyFill="1" applyBorder="1" applyAlignment="1" applyProtection="1">
      <alignment horizontal="center" vertical="center"/>
      <protection locked="0"/>
    </xf>
    <xf numFmtId="202" fontId="49" fillId="0" borderId="86" xfId="11" applyNumberFormat="1" applyFont="1" applyFill="1" applyBorder="1" applyAlignment="1" applyProtection="1">
      <alignment horizontal="center" vertical="center"/>
      <protection locked="0"/>
    </xf>
    <xf numFmtId="202" fontId="49" fillId="0" borderId="79" xfId="11" applyNumberFormat="1" applyFont="1" applyFill="1" applyBorder="1" applyAlignment="1" applyProtection="1">
      <alignment horizontal="center" vertical="center"/>
      <protection locked="0"/>
    </xf>
    <xf numFmtId="0" fontId="5" fillId="0" borderId="43" xfId="30" applyFont="1" applyFill="1" applyBorder="1" applyAlignment="1">
      <alignment horizontal="center" vertical="center"/>
    </xf>
    <xf numFmtId="0" fontId="5" fillId="12" borderId="8" xfId="30" applyFont="1" applyFill="1" applyBorder="1" applyAlignment="1">
      <alignment horizontal="center" vertical="center"/>
    </xf>
    <xf numFmtId="0" fontId="5" fillId="12" borderId="19" xfId="30" applyFont="1" applyFill="1" applyBorder="1" applyAlignment="1">
      <alignment horizontal="center" vertical="center"/>
    </xf>
    <xf numFmtId="41" fontId="5" fillId="12" borderId="17" xfId="14" applyFont="1" applyFill="1" applyBorder="1" applyAlignment="1">
      <alignment vertical="center"/>
    </xf>
    <xf numFmtId="0" fontId="5" fillId="12" borderId="13" xfId="30" applyFont="1" applyFill="1" applyBorder="1" applyAlignment="1">
      <alignment vertical="center"/>
    </xf>
    <xf numFmtId="0" fontId="54" fillId="0" borderId="7" xfId="0" applyFont="1" applyBorder="1" applyAlignment="1">
      <alignment horizontal="left" vertical="center"/>
    </xf>
    <xf numFmtId="176" fontId="54" fillId="0" borderId="7" xfId="0" applyNumberFormat="1" applyFont="1" applyBorder="1" applyAlignment="1">
      <alignment horizontal="center" vertical="center"/>
    </xf>
    <xf numFmtId="204" fontId="54" fillId="0" borderId="7" xfId="0" applyNumberFormat="1" applyFont="1" applyBorder="1" applyAlignment="1">
      <alignment horizontal="center" vertical="center"/>
    </xf>
    <xf numFmtId="0" fontId="54" fillId="12" borderId="7" xfId="0" applyFont="1" applyFill="1" applyBorder="1" applyAlignment="1">
      <alignment horizontal="left" vertical="center"/>
    </xf>
    <xf numFmtId="176" fontId="54" fillId="12" borderId="7" xfId="0" applyNumberFormat="1" applyFont="1" applyFill="1" applyBorder="1" applyAlignment="1">
      <alignment horizontal="center" vertical="center"/>
    </xf>
    <xf numFmtId="0" fontId="54" fillId="12" borderId="7" xfId="0" applyFont="1" applyFill="1" applyBorder="1" applyAlignment="1">
      <alignment horizontal="center" vertical="center"/>
    </xf>
    <xf numFmtId="0" fontId="28" fillId="0" borderId="7" xfId="26" applyFont="1" applyFill="1" applyBorder="1" applyAlignment="1">
      <alignment horizontal="center" vertical="center"/>
    </xf>
    <xf numFmtId="0" fontId="28" fillId="0" borderId="7" xfId="26" applyFont="1" applyFill="1" applyBorder="1" applyAlignment="1">
      <alignment horizontal="center" vertical="center" wrapText="1"/>
    </xf>
    <xf numFmtId="202" fontId="28" fillId="0" borderId="7" xfId="11" applyNumberFormat="1" applyFont="1" applyFill="1" applyBorder="1" applyAlignment="1">
      <alignment horizontal="center" vertical="center"/>
    </xf>
    <xf numFmtId="202" fontId="28" fillId="0" borderId="7" xfId="11" applyNumberFormat="1" applyFont="1" applyFill="1" applyBorder="1" applyAlignment="1">
      <alignment horizontal="center" vertical="center" wrapText="1"/>
    </xf>
    <xf numFmtId="183" fontId="28" fillId="0" borderId="7" xfId="11" applyNumberFormat="1" applyFont="1" applyFill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/>
    </xf>
    <xf numFmtId="0" fontId="47" fillId="0" borderId="7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176" fontId="47" fillId="0" borderId="7" xfId="14" applyNumberFormat="1" applyFont="1" applyBorder="1" applyAlignment="1">
      <alignment horizontal="center" vertical="center"/>
    </xf>
    <xf numFmtId="202" fontId="47" fillId="0" borderId="7" xfId="11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41" fontId="53" fillId="0" borderId="7" xfId="0" applyNumberFormat="1" applyFont="1" applyBorder="1" applyAlignment="1">
      <alignment horizontal="center" vertical="center"/>
    </xf>
    <xf numFmtId="211" fontId="53" fillId="0" borderId="7" xfId="0" applyNumberFormat="1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202" fontId="54" fillId="0" borderId="7" xfId="11" applyNumberFormat="1" applyFont="1" applyBorder="1" applyAlignment="1">
      <alignment horizontal="center" vertical="center"/>
    </xf>
    <xf numFmtId="202" fontId="54" fillId="0" borderId="7" xfId="14" applyNumberFormat="1" applyFont="1" applyBorder="1" applyAlignment="1">
      <alignment horizontal="center" vertical="center"/>
    </xf>
    <xf numFmtId="176" fontId="54" fillId="0" borderId="0" xfId="0" applyNumberFormat="1" applyFont="1" applyAlignment="1">
      <alignment horizontal="center" vertical="center"/>
    </xf>
    <xf numFmtId="10" fontId="54" fillId="0" borderId="0" xfId="11" applyNumberFormat="1" applyFont="1" applyAlignment="1">
      <alignment horizontal="center" vertical="center"/>
    </xf>
    <xf numFmtId="10" fontId="54" fillId="0" borderId="7" xfId="11" applyNumberFormat="1" applyFont="1" applyBorder="1" applyAlignment="1">
      <alignment horizontal="center" vertical="center"/>
    </xf>
    <xf numFmtId="206" fontId="5" fillId="0" borderId="9" xfId="30" applyNumberFormat="1" applyFont="1" applyFill="1" applyBorder="1" applyAlignment="1">
      <alignment horizontal="right" vertical="center"/>
    </xf>
    <xf numFmtId="206" fontId="5" fillId="0" borderId="17" xfId="30" applyNumberFormat="1" applyFont="1" applyFill="1" applyBorder="1" applyAlignment="1">
      <alignment horizontal="right" vertical="center"/>
    </xf>
    <xf numFmtId="206" fontId="5" fillId="12" borderId="9" xfId="30" applyNumberFormat="1" applyFont="1" applyFill="1" applyBorder="1" applyAlignment="1">
      <alignment horizontal="right" vertical="center"/>
    </xf>
    <xf numFmtId="206" fontId="5" fillId="12" borderId="17" xfId="30" applyNumberFormat="1" applyFont="1" applyFill="1" applyBorder="1" applyAlignment="1">
      <alignment horizontal="right" vertical="center"/>
    </xf>
    <xf numFmtId="206" fontId="5" fillId="0" borderId="31" xfId="30" applyNumberFormat="1" applyFont="1" applyFill="1" applyBorder="1" applyAlignment="1">
      <alignment horizontal="right" vertical="center"/>
    </xf>
    <xf numFmtId="206" fontId="5" fillId="0" borderId="31" xfId="30" applyNumberFormat="1" applyFont="1" applyBorder="1" applyAlignment="1">
      <alignment horizontal="right" vertical="center"/>
    </xf>
    <xf numFmtId="212" fontId="20" fillId="0" borderId="4" xfId="14" applyNumberFormat="1" applyFont="1" applyFill="1" applyBorder="1" applyAlignment="1">
      <alignment horizontal="right" vertical="center"/>
    </xf>
    <xf numFmtId="212" fontId="20" fillId="3" borderId="4" xfId="14" applyNumberFormat="1" applyFont="1" applyFill="1" applyBorder="1" applyAlignment="1">
      <alignment horizontal="right" vertical="center"/>
    </xf>
    <xf numFmtId="212" fontId="5" fillId="0" borderId="4" xfId="30" applyNumberFormat="1" applyFont="1" applyBorder="1" applyAlignment="1">
      <alignment horizontal="right" vertical="center"/>
    </xf>
    <xf numFmtId="212" fontId="20" fillId="0" borderId="4" xfId="14" applyNumberFormat="1" applyFont="1" applyFill="1" applyBorder="1" applyAlignment="1">
      <alignment horizontal="right" vertical="center" shrinkToFit="1"/>
    </xf>
    <xf numFmtId="212" fontId="5" fillId="0" borderId="14" xfId="14" applyNumberFormat="1" applyFont="1" applyBorder="1" applyAlignment="1">
      <alignment horizontal="right" vertical="center" shrinkToFit="1"/>
    </xf>
    <xf numFmtId="212" fontId="5" fillId="0" borderId="14" xfId="14" applyNumberFormat="1" applyFont="1" applyBorder="1" applyAlignment="1">
      <alignment horizontal="right" vertical="center"/>
    </xf>
    <xf numFmtId="212" fontId="5" fillId="0" borderId="14" xfId="30" applyNumberFormat="1" applyFont="1" applyBorder="1" applyAlignment="1">
      <alignment horizontal="right" vertical="center"/>
    </xf>
    <xf numFmtId="185" fontId="20" fillId="0" borderId="4" xfId="14" applyNumberFormat="1" applyFont="1" applyFill="1" applyBorder="1" applyAlignment="1">
      <alignment horizontal="right" vertical="center"/>
    </xf>
    <xf numFmtId="185" fontId="20" fillId="3" borderId="4" xfId="14" applyNumberFormat="1" applyFont="1" applyFill="1" applyBorder="1" applyAlignment="1">
      <alignment horizontal="right" vertical="center"/>
    </xf>
    <xf numFmtId="176" fontId="5" fillId="0" borderId="31" xfId="30" applyNumberFormat="1" applyFont="1" applyFill="1" applyBorder="1" applyAlignment="1">
      <alignment horizontal="center" vertical="center"/>
    </xf>
    <xf numFmtId="176" fontId="5" fillId="0" borderId="31" xfId="30" applyNumberFormat="1" applyFont="1" applyBorder="1" applyAlignment="1">
      <alignment horizontal="center" vertical="center"/>
    </xf>
    <xf numFmtId="176" fontId="5" fillId="0" borderId="4" xfId="30" applyNumberFormat="1" applyFont="1" applyBorder="1" applyAlignment="1">
      <alignment vertical="center"/>
    </xf>
    <xf numFmtId="176" fontId="5" fillId="0" borderId="14" xfId="14" applyNumberFormat="1" applyFont="1" applyBorder="1" applyAlignment="1">
      <alignment horizontal="center" vertical="center" shrinkToFit="1"/>
    </xf>
    <xf numFmtId="176" fontId="5" fillId="0" borderId="14" xfId="14" applyNumberFormat="1" applyFont="1" applyBorder="1" applyAlignment="1">
      <alignment horizontal="center" vertical="center"/>
    </xf>
    <xf numFmtId="176" fontId="5" fillId="0" borderId="14" xfId="30" applyNumberFormat="1" applyFont="1" applyBorder="1" applyAlignment="1">
      <alignment horizontal="center" vertical="center"/>
    </xf>
    <xf numFmtId="176" fontId="5" fillId="0" borderId="9" xfId="30" applyNumberFormat="1" applyFont="1" applyFill="1" applyBorder="1" applyAlignment="1">
      <alignment horizontal="right" vertical="center"/>
    </xf>
    <xf numFmtId="176" fontId="5" fillId="0" borderId="17" xfId="30" applyNumberFormat="1" applyFont="1" applyFill="1" applyBorder="1" applyAlignment="1">
      <alignment horizontal="right" vertical="center"/>
    </xf>
    <xf numFmtId="176" fontId="5" fillId="12" borderId="9" xfId="30" applyNumberFormat="1" applyFont="1" applyFill="1" applyBorder="1" applyAlignment="1">
      <alignment horizontal="right" vertical="center"/>
    </xf>
    <xf numFmtId="176" fontId="5" fillId="12" borderId="17" xfId="30" applyNumberFormat="1" applyFont="1" applyFill="1" applyBorder="1" applyAlignment="1">
      <alignment horizontal="right" vertical="center"/>
    </xf>
    <xf numFmtId="176" fontId="5" fillId="0" borderId="31" xfId="30" applyNumberFormat="1" applyFont="1" applyFill="1" applyBorder="1" applyAlignment="1">
      <alignment horizontal="right" vertical="center"/>
    </xf>
    <xf numFmtId="176" fontId="5" fillId="0" borderId="31" xfId="30" applyNumberFormat="1" applyFont="1" applyBorder="1" applyAlignment="1">
      <alignment horizontal="right" vertical="center"/>
    </xf>
    <xf numFmtId="176" fontId="5" fillId="0" borderId="4" xfId="30" applyNumberFormat="1" applyFont="1" applyBorder="1" applyAlignment="1">
      <alignment horizontal="right" vertical="center"/>
    </xf>
    <xf numFmtId="176" fontId="5" fillId="0" borderId="14" xfId="14" applyNumberFormat="1" applyFont="1" applyBorder="1" applyAlignment="1">
      <alignment horizontal="right" vertical="center" shrinkToFit="1"/>
    </xf>
    <xf numFmtId="176" fontId="5" fillId="0" borderId="14" xfId="14" applyNumberFormat="1" applyFont="1" applyBorder="1" applyAlignment="1">
      <alignment horizontal="right" vertical="center"/>
    </xf>
    <xf numFmtId="176" fontId="5" fillId="0" borderId="14" xfId="30" applyNumberFormat="1" applyFont="1" applyBorder="1" applyAlignment="1">
      <alignment horizontal="right" vertical="center"/>
    </xf>
    <xf numFmtId="204" fontId="20" fillId="0" borderId="4" xfId="14" applyNumberFormat="1" applyFont="1" applyFill="1" applyBorder="1" applyAlignment="1">
      <alignment horizontal="right" vertical="center"/>
    </xf>
    <xf numFmtId="204" fontId="20" fillId="3" borderId="4" xfId="14" applyNumberFormat="1" applyFont="1" applyFill="1" applyBorder="1" applyAlignment="1">
      <alignment horizontal="right" vertical="center"/>
    </xf>
    <xf numFmtId="204" fontId="20" fillId="0" borderId="4" xfId="14" applyNumberFormat="1" applyFont="1" applyFill="1" applyBorder="1" applyAlignment="1">
      <alignment horizontal="right" vertical="center" shrinkToFit="1"/>
    </xf>
    <xf numFmtId="213" fontId="20" fillId="0" borderId="4" xfId="14" applyNumberFormat="1" applyFont="1" applyFill="1" applyBorder="1" applyAlignment="1">
      <alignment horizontal="right" vertical="center"/>
    </xf>
    <xf numFmtId="213" fontId="20" fillId="3" borderId="4" xfId="14" applyNumberFormat="1" applyFont="1" applyFill="1" applyBorder="1" applyAlignment="1">
      <alignment horizontal="right" vertical="center"/>
    </xf>
    <xf numFmtId="204" fontId="20" fillId="0" borderId="4" xfId="14" applyNumberFormat="1" applyFont="1" applyFill="1" applyBorder="1" applyAlignment="1">
      <alignment vertical="center"/>
    </xf>
    <xf numFmtId="204" fontId="20" fillId="3" borderId="4" xfId="14" applyNumberFormat="1" applyFont="1" applyFill="1" applyBorder="1" applyAlignment="1">
      <alignment vertical="center"/>
    </xf>
    <xf numFmtId="204" fontId="20" fillId="0" borderId="4" xfId="14" applyNumberFormat="1" applyFont="1" applyFill="1" applyBorder="1" applyAlignment="1">
      <alignment vertical="center" shrinkToFit="1"/>
    </xf>
    <xf numFmtId="213" fontId="20" fillId="0" borderId="4" xfId="14" applyNumberFormat="1" applyFont="1" applyFill="1" applyBorder="1" applyAlignment="1">
      <alignment vertical="center"/>
    </xf>
    <xf numFmtId="213" fontId="20" fillId="3" borderId="4" xfId="14" applyNumberFormat="1" applyFont="1" applyFill="1" applyBorder="1" applyAlignment="1">
      <alignment vertical="center"/>
    </xf>
    <xf numFmtId="176" fontId="5" fillId="0" borderId="43" xfId="30" applyNumberFormat="1" applyFont="1" applyFill="1" applyBorder="1" applyAlignment="1">
      <alignment horizontal="right" vertical="center"/>
    </xf>
    <xf numFmtId="176" fontId="5" fillId="12" borderId="19" xfId="30" applyNumberFormat="1" applyFont="1" applyFill="1" applyBorder="1" applyAlignment="1">
      <alignment horizontal="right" vertical="center"/>
    </xf>
    <xf numFmtId="176" fontId="5" fillId="0" borderId="19" xfId="30" applyNumberFormat="1" applyFont="1" applyFill="1" applyBorder="1" applyAlignment="1">
      <alignment horizontal="right" vertical="center"/>
    </xf>
    <xf numFmtId="213" fontId="5" fillId="0" borderId="4" xfId="30" applyNumberFormat="1" applyFont="1" applyBorder="1" applyAlignment="1">
      <alignment vertical="center"/>
    </xf>
    <xf numFmtId="176" fontId="49" fillId="0" borderId="7" xfId="26" applyNumberFormat="1" applyFont="1" applyFill="1" applyBorder="1" applyAlignment="1" applyProtection="1">
      <alignment horizontal="center" vertical="center" wrapText="1"/>
      <protection locked="0"/>
    </xf>
    <xf numFmtId="176" fontId="47" fillId="12" borderId="7" xfId="0" applyNumberFormat="1" applyFont="1" applyFill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194" fontId="54" fillId="0" borderId="0" xfId="0" applyNumberFormat="1" applyFont="1" applyAlignment="1">
      <alignment horizontal="center" vertical="center"/>
    </xf>
    <xf numFmtId="179" fontId="54" fillId="0" borderId="0" xfId="0" applyNumberFormat="1" applyFont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41" fontId="53" fillId="0" borderId="7" xfId="14" applyFont="1" applyBorder="1" applyAlignment="1">
      <alignment horizontal="center" vertical="center"/>
    </xf>
    <xf numFmtId="202" fontId="53" fillId="0" borderId="7" xfId="11" applyNumberFormat="1" applyFont="1" applyBorder="1" applyAlignment="1">
      <alignment horizontal="center" vertical="center"/>
    </xf>
    <xf numFmtId="202" fontId="53" fillId="0" borderId="7" xfId="0" applyNumberFormat="1" applyFont="1" applyBorder="1" applyAlignment="1">
      <alignment horizontal="center" vertical="center"/>
    </xf>
    <xf numFmtId="0" fontId="54" fillId="0" borderId="7" xfId="0" applyFont="1" applyBorder="1" applyAlignment="1">
      <alignment horizontal="center" vertical="center"/>
    </xf>
    <xf numFmtId="202" fontId="47" fillId="0" borderId="0" xfId="11" applyNumberFormat="1" applyFont="1" applyAlignment="1">
      <alignment horizontal="center" vertical="center"/>
    </xf>
    <xf numFmtId="0" fontId="54" fillId="0" borderId="7" xfId="0" applyFont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/>
    </xf>
    <xf numFmtId="0" fontId="54" fillId="0" borderId="34" xfId="0" applyFont="1" applyBorder="1" applyAlignment="1">
      <alignment horizontal="center" vertical="center"/>
    </xf>
    <xf numFmtId="0" fontId="54" fillId="0" borderId="37" xfId="0" applyFont="1" applyBorder="1" applyAlignment="1">
      <alignment horizontal="center" vertical="center"/>
    </xf>
    <xf numFmtId="0" fontId="47" fillId="0" borderId="7" xfId="0" applyFont="1" applyBorder="1" applyAlignment="1">
      <alignment horizontal="center" vertical="center"/>
    </xf>
    <xf numFmtId="0" fontId="47" fillId="0" borderId="7" xfId="0" applyFont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41" fontId="5" fillId="0" borderId="0" xfId="14" applyFont="1" applyAlignment="1">
      <alignment horizontal="center" vertical="center"/>
    </xf>
    <xf numFmtId="41" fontId="5" fillId="0" borderId="13" xfId="14" applyFont="1" applyBorder="1" applyAlignment="1">
      <alignment horizontal="center" vertical="center"/>
    </xf>
    <xf numFmtId="0" fontId="5" fillId="0" borderId="23" xfId="32" applyFont="1" applyBorder="1" applyAlignment="1">
      <alignment horizontal="center" vertical="center"/>
    </xf>
    <xf numFmtId="0" fontId="5" fillId="0" borderId="25" xfId="32" applyFont="1" applyBorder="1" applyAlignment="1">
      <alignment horizontal="center" vertical="center"/>
    </xf>
    <xf numFmtId="41" fontId="5" fillId="0" borderId="0" xfId="14" applyFont="1" applyAlignment="1">
      <alignment horizontal="center" vertical="center" shrinkToFit="1"/>
    </xf>
    <xf numFmtId="41" fontId="5" fillId="0" borderId="13" xfId="14" applyFont="1" applyBorder="1" applyAlignment="1">
      <alignment horizontal="center" vertical="center" shrinkToFit="1"/>
    </xf>
    <xf numFmtId="0" fontId="5" fillId="0" borderId="60" xfId="30" applyFont="1" applyFill="1" applyBorder="1" applyAlignment="1">
      <alignment horizontal="center" vertical="center"/>
    </xf>
    <xf numFmtId="0" fontId="5" fillId="0" borderId="5" xfId="30" applyFont="1" applyFill="1" applyBorder="1" applyAlignment="1">
      <alignment horizontal="center" vertical="center"/>
    </xf>
    <xf numFmtId="182" fontId="5" fillId="0" borderId="60" xfId="14" applyNumberFormat="1" applyFont="1" applyBorder="1" applyAlignment="1">
      <alignment horizontal="center" vertical="center"/>
    </xf>
    <xf numFmtId="182" fontId="5" fillId="0" borderId="6" xfId="14" applyNumberFormat="1" applyFont="1" applyBorder="1" applyAlignment="1">
      <alignment horizontal="center" vertical="center"/>
    </xf>
    <xf numFmtId="180" fontId="5" fillId="0" borderId="60" xfId="14" applyNumberFormat="1" applyFont="1" applyBorder="1" applyAlignment="1">
      <alignment horizontal="center" vertical="center"/>
    </xf>
    <xf numFmtId="180" fontId="5" fillId="0" borderId="6" xfId="14" applyNumberFormat="1" applyFont="1" applyBorder="1" applyAlignment="1">
      <alignment horizontal="center" vertical="center"/>
    </xf>
    <xf numFmtId="41" fontId="5" fillId="0" borderId="0" xfId="14" applyFont="1" applyAlignment="1">
      <alignment horizontal="left" vertical="center"/>
    </xf>
    <xf numFmtId="41" fontId="5" fillId="0" borderId="13" xfId="14" applyFont="1" applyBorder="1" applyAlignment="1">
      <alignment horizontal="left" vertical="center"/>
    </xf>
    <xf numFmtId="0" fontId="5" fillId="0" borderId="27" xfId="30" applyFont="1" applyFill="1" applyBorder="1" applyAlignment="1">
      <alignment horizontal="center" vertical="center"/>
    </xf>
    <xf numFmtId="0" fontId="5" fillId="4" borderId="16" xfId="30" applyFont="1" applyFill="1" applyBorder="1" applyAlignment="1">
      <alignment horizontal="center" vertical="center"/>
    </xf>
    <xf numFmtId="0" fontId="5" fillId="4" borderId="6" xfId="30" applyFont="1" applyFill="1" applyBorder="1" applyAlignment="1">
      <alignment horizontal="center" vertical="center"/>
    </xf>
    <xf numFmtId="10" fontId="54" fillId="0" borderId="60" xfId="11" applyNumberFormat="1" applyFont="1" applyBorder="1" applyAlignment="1">
      <alignment horizontal="center" vertical="center"/>
    </xf>
    <xf numFmtId="10" fontId="54" fillId="0" borderId="6" xfId="11" applyNumberFormat="1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202" fontId="54" fillId="0" borderId="60" xfId="11" applyNumberFormat="1" applyFont="1" applyBorder="1" applyAlignment="1">
      <alignment horizontal="center" vertical="center"/>
    </xf>
    <xf numFmtId="202" fontId="54" fillId="0" borderId="6" xfId="11" applyNumberFormat="1" applyFont="1" applyBorder="1" applyAlignment="1">
      <alignment horizontal="center" vertical="center"/>
    </xf>
    <xf numFmtId="0" fontId="54" fillId="0" borderId="92" xfId="0" applyFont="1" applyBorder="1" applyAlignment="1">
      <alignment horizontal="center" vertical="center"/>
    </xf>
    <xf numFmtId="0" fontId="54" fillId="0" borderId="71" xfId="0" applyFont="1" applyBorder="1" applyAlignment="1">
      <alignment horizontal="center" vertical="center"/>
    </xf>
    <xf numFmtId="0" fontId="54" fillId="0" borderId="93" xfId="0" applyFont="1" applyBorder="1" applyAlignment="1">
      <alignment horizontal="center" vertical="center"/>
    </xf>
    <xf numFmtId="0" fontId="54" fillId="0" borderId="15" xfId="0" applyFont="1" applyBorder="1" applyAlignment="1">
      <alignment horizontal="center" vertical="center"/>
    </xf>
    <xf numFmtId="0" fontId="54" fillId="0" borderId="5" xfId="0" applyFont="1" applyBorder="1" applyAlignment="1">
      <alignment horizontal="center" vertical="center"/>
    </xf>
    <xf numFmtId="0" fontId="54" fillId="0" borderId="35" xfId="0" applyFont="1" applyBorder="1" applyAlignment="1">
      <alignment horizontal="center" vertical="center"/>
    </xf>
    <xf numFmtId="0" fontId="54" fillId="0" borderId="34" xfId="0" applyFont="1" applyBorder="1" applyAlignment="1">
      <alignment horizontal="center" vertical="center" wrapText="1"/>
    </xf>
    <xf numFmtId="41" fontId="52" fillId="0" borderId="0" xfId="14" applyFont="1" applyAlignment="1">
      <alignment vertical="center"/>
    </xf>
    <xf numFmtId="41" fontId="52" fillId="0" borderId="0" xfId="14" applyFont="1" applyAlignment="1">
      <alignment horizontal="center" vertical="center"/>
    </xf>
    <xf numFmtId="0" fontId="5" fillId="0" borderId="16" xfId="30" applyFont="1" applyBorder="1" applyAlignment="1">
      <alignment horizontal="center" vertical="center"/>
    </xf>
    <xf numFmtId="0" fontId="5" fillId="0" borderId="6" xfId="30" applyFont="1" applyBorder="1" applyAlignment="1">
      <alignment horizontal="center" vertical="center"/>
    </xf>
    <xf numFmtId="0" fontId="29" fillId="0" borderId="0" xfId="31" applyFont="1" applyBorder="1" applyAlignment="1">
      <alignment horizontal="left" vertical="center"/>
    </xf>
    <xf numFmtId="0" fontId="41" fillId="4" borderId="87" xfId="26" applyFont="1" applyFill="1" applyBorder="1" applyAlignment="1">
      <alignment horizontal="center" vertical="center"/>
    </xf>
    <xf numFmtId="0" fontId="41" fillId="4" borderId="88" xfId="26" applyFont="1" applyFill="1" applyBorder="1" applyAlignment="1">
      <alignment horizontal="center" vertical="center"/>
    </xf>
    <xf numFmtId="0" fontId="10" fillId="0" borderId="89" xfId="26" applyFont="1" applyFill="1" applyBorder="1" applyAlignment="1">
      <alignment horizontal="center" vertical="center"/>
    </xf>
    <xf numFmtId="0" fontId="10" fillId="0" borderId="29" xfId="26" applyFont="1" applyFill="1" applyBorder="1" applyAlignment="1">
      <alignment horizontal="center" vertical="center"/>
    </xf>
    <xf numFmtId="0" fontId="0" fillId="0" borderId="90" xfId="0" applyBorder="1" applyAlignment="1">
      <alignment horizontal="left" vertical="center" wrapText="1"/>
    </xf>
    <xf numFmtId="0" fontId="0" fillId="0" borderId="73" xfId="0" applyBorder="1" applyAlignment="1">
      <alignment horizontal="left" vertical="center" wrapText="1"/>
    </xf>
    <xf numFmtId="0" fontId="0" fillId="0" borderId="91" xfId="0" applyBorder="1" applyAlignment="1">
      <alignment horizontal="left" vertical="center" wrapText="1"/>
    </xf>
    <xf numFmtId="0" fontId="56" fillId="0" borderId="0" xfId="0" applyFont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43" fillId="4" borderId="82" xfId="26" applyFont="1" applyFill="1" applyBorder="1" applyAlignment="1">
      <alignment horizontal="center" vertical="center"/>
    </xf>
    <xf numFmtId="0" fontId="43" fillId="4" borderId="83" xfId="26" applyFont="1" applyFill="1" applyBorder="1" applyAlignment="1">
      <alignment horizontal="center" vertical="center"/>
    </xf>
    <xf numFmtId="0" fontId="10" fillId="0" borderId="80" xfId="26" applyFont="1" applyFill="1" applyBorder="1" applyAlignment="1">
      <alignment horizontal="center" vertical="center"/>
    </xf>
    <xf numFmtId="0" fontId="10" fillId="0" borderId="64" xfId="26" applyFont="1" applyFill="1" applyBorder="1" applyAlignment="1">
      <alignment horizontal="center" vertical="center"/>
    </xf>
    <xf numFmtId="0" fontId="10" fillId="0" borderId="66" xfId="26" applyFont="1" applyFill="1" applyBorder="1" applyAlignment="1">
      <alignment horizontal="center" vertical="center"/>
    </xf>
    <xf numFmtId="0" fontId="39" fillId="0" borderId="7" xfId="28" applyFont="1" applyBorder="1" applyAlignment="1">
      <alignment horizontal="center" vertical="center" wrapText="1"/>
    </xf>
    <xf numFmtId="0" fontId="37" fillId="0" borderId="2" xfId="28" applyFont="1" applyBorder="1" applyAlignment="1">
      <alignment horizontal="center" vertical="center"/>
    </xf>
    <xf numFmtId="0" fontId="39" fillId="0" borderId="34" xfId="28" applyFont="1" applyBorder="1" applyAlignment="1">
      <alignment horizontal="center" vertical="center" wrapText="1"/>
    </xf>
    <xf numFmtId="0" fontId="39" fillId="0" borderId="35" xfId="28" applyFont="1" applyBorder="1" applyAlignment="1">
      <alignment horizontal="center" vertical="center" wrapText="1"/>
    </xf>
    <xf numFmtId="0" fontId="39" fillId="0" borderId="85" xfId="28" applyFont="1" applyBorder="1" applyAlignment="1">
      <alignment horizontal="center" vertical="center" wrapText="1"/>
    </xf>
    <xf numFmtId="0" fontId="39" fillId="0" borderId="37" xfId="28" applyFont="1" applyBorder="1" applyAlignment="1">
      <alignment horizontal="center" vertical="center" wrapText="1"/>
    </xf>
    <xf numFmtId="0" fontId="40" fillId="9" borderId="92" xfId="28" applyFont="1" applyFill="1" applyBorder="1" applyAlignment="1">
      <alignment horizontal="center" vertical="center"/>
    </xf>
    <xf numFmtId="0" fontId="40" fillId="9" borderId="71" xfId="28" applyFont="1" applyFill="1" applyBorder="1" applyAlignment="1">
      <alignment horizontal="center" vertical="center"/>
    </xf>
    <xf numFmtId="0" fontId="40" fillId="9" borderId="85" xfId="28" applyFont="1" applyFill="1" applyBorder="1" applyAlignment="1">
      <alignment horizontal="center" vertical="center"/>
    </xf>
    <xf numFmtId="0" fontId="40" fillId="9" borderId="13" xfId="28" applyFont="1" applyFill="1" applyBorder="1" applyAlignment="1">
      <alignment horizontal="center" vertical="center"/>
    </xf>
    <xf numFmtId="0" fontId="40" fillId="9" borderId="93" xfId="28" applyFont="1" applyFill="1" applyBorder="1" applyAlignment="1">
      <alignment horizontal="center" vertical="center"/>
    </xf>
    <xf numFmtId="0" fontId="40" fillId="9" borderId="15" xfId="28" applyFont="1" applyFill="1" applyBorder="1" applyAlignment="1">
      <alignment horizontal="center" vertical="center"/>
    </xf>
    <xf numFmtId="0" fontId="34" fillId="8" borderId="60" xfId="28" applyFont="1" applyFill="1" applyBorder="1" applyAlignment="1">
      <alignment horizontal="center" vertical="center"/>
    </xf>
    <xf numFmtId="0" fontId="34" fillId="8" borderId="5" xfId="28" applyFont="1" applyFill="1" applyBorder="1" applyAlignment="1">
      <alignment horizontal="center" vertical="center"/>
    </xf>
    <xf numFmtId="0" fontId="34" fillId="8" borderId="6" xfId="28" applyFont="1" applyFill="1" applyBorder="1" applyAlignment="1">
      <alignment horizontal="center" vertical="center"/>
    </xf>
    <xf numFmtId="0" fontId="39" fillId="0" borderId="60" xfId="28" applyFont="1" applyBorder="1" applyAlignment="1">
      <alignment horizontal="center" vertical="center" wrapText="1"/>
    </xf>
    <xf numFmtId="0" fontId="39" fillId="0" borderId="6" xfId="28" applyFont="1" applyBorder="1" applyAlignment="1">
      <alignment horizontal="center" vertical="center" wrapText="1"/>
    </xf>
  </cellXfs>
  <cellStyles count="48">
    <cellStyle name="고정소숫점" xfId="1"/>
    <cellStyle name="고정출력1" xfId="2"/>
    <cellStyle name="고정출력2" xfId="3"/>
    <cellStyle name="날짜" xfId="4"/>
    <cellStyle name="달러" xfId="5"/>
    <cellStyle name="뒤에 오는 하이퍼링크_0829광역시원단위추정(최종).xls Chart 1" xfId="6"/>
    <cellStyle name="똿뗦먛귟 [0.00]_PRODUCT DETAIL Q1" xfId="7"/>
    <cellStyle name="똿뗦먛귟_PRODUCT DETAIL Q1" xfId="8"/>
    <cellStyle name="믅됞 [0.00]_PRODUCT DETAIL Q1" xfId="9"/>
    <cellStyle name="믅됞_PRODUCT DETAIL Q1" xfId="10"/>
    <cellStyle name="백분율" xfId="11" builtinId="5"/>
    <cellStyle name="백분율 2" xfId="12"/>
    <cellStyle name="뷭?_BOOKSHIP" xfId="13"/>
    <cellStyle name="쉼표 [0]" xfId="14" builtinId="6"/>
    <cellStyle name="쉼표 [0] 2" xfId="15"/>
    <cellStyle name="쉼표 [0] 3" xfId="16"/>
    <cellStyle name="쉼표 [0] 4" xfId="17"/>
    <cellStyle name="쉼표 [0]_0.0급수량산정기초자료" xfId="18"/>
    <cellStyle name="스타일 1" xfId="19"/>
    <cellStyle name="자리수" xfId="20"/>
    <cellStyle name="자리수0" xfId="21"/>
    <cellStyle name="지정되지 않음" xfId="22"/>
    <cellStyle name="콤마 [0]" xfId="23"/>
    <cellStyle name="콤마_1202" xfId="24"/>
    <cellStyle name="퍼센트" xfId="25"/>
    <cellStyle name="표준" xfId="0" builtinId="0"/>
    <cellStyle name="표준 2" xfId="26"/>
    <cellStyle name="표준 3" xfId="27"/>
    <cellStyle name="표준 4" xfId="28"/>
    <cellStyle name="표준 4 2" xfId="29"/>
    <cellStyle name="표준_02.인구추정(경기도)" xfId="30"/>
    <cellStyle name="표준_장래인구추정" xfId="31"/>
    <cellStyle name="표준_표준도시원단위(1991-2002)0817_1.원단위추정(특광역시)_2.원단위추정(경기도)" xfId="32"/>
    <cellStyle name="표준_표준도시원단위(1991-2002)0817_2.원단위추정(경기도)_1.원단위추정(특광역시)" xfId="33"/>
    <cellStyle name="표준JKDH" xfId="34"/>
    <cellStyle name="합산" xfId="35"/>
    <cellStyle name="화폐기호" xfId="36"/>
    <cellStyle name="화폐기호0" xfId="37"/>
    <cellStyle name="AeE­ [0]_INQUIRY ¿μ¾÷AßAø " xfId="38"/>
    <cellStyle name="AeE­_INQUIRY ¿μ¾÷AßAø " xfId="39"/>
    <cellStyle name="AÞ¸¶ [0]_INQUIRY ¿μ¾÷AßAø " xfId="40"/>
    <cellStyle name="AÞ¸¶_INQUIRY ¿μ¾÷AßAø " xfId="41"/>
    <cellStyle name="C￥AØ_¿μ¾÷CoE² " xfId="42"/>
    <cellStyle name="Comma [0]_ SG&amp;A Bridge " xfId="43"/>
    <cellStyle name="Comma_ SG&amp;A Bridge " xfId="44"/>
    <cellStyle name="Currency [0]_ SG&amp;A Bridge " xfId="45"/>
    <cellStyle name="Currency_ SG&amp;A Bridge " xfId="46"/>
    <cellStyle name="Normal_ SG&amp;A Bridge " xfId="4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externalLink" Target="externalLinks/externalLink9.xml"/><Relationship Id="rId50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externalLink" Target="externalLinks/externalLink7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6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5.xml"/><Relationship Id="rId48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46"/>
          <c:h val="0.748997452696460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47818752"/>
        <c:axId val="147826176"/>
      </c:scatterChart>
      <c:valAx>
        <c:axId val="14781875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7826176"/>
        <c:crossesAt val="150"/>
        <c:crossBetween val="midCat"/>
        <c:minorUnit val="1"/>
      </c:valAx>
      <c:valAx>
        <c:axId val="147826176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7818752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6456137427266"/>
          <c:y val="0.93576017130620959"/>
          <c:w val="0.8497363385132416"/>
          <c:h val="4.710920770877968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21" r="0.75000000000001121" t="1" header="0.5" footer="0.5"/>
    <c:pageSetup paperSize="9" orientation="landscape" horizontalDpi="1200" verticalDpi="12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01"/>
          <c:h val="0.748997452696459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59042176"/>
        <c:axId val="159045504"/>
      </c:scatterChart>
      <c:valAx>
        <c:axId val="15904217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9045504"/>
        <c:crossesAt val="150"/>
        <c:crossBetween val="midCat"/>
        <c:minorUnit val="1"/>
      </c:valAx>
      <c:valAx>
        <c:axId val="159045504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9042176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77" r="0.75000000000001077" t="1" header="0.5" footer="0.5"/>
    <c:pageSetup paperSize="9" orientation="landscape" horizontalDpi="1200" verticalDpi="12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24"/>
          <c:h val="0.748997452696460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59291648"/>
        <c:axId val="159294976"/>
      </c:scatterChart>
      <c:valAx>
        <c:axId val="159291648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9294976"/>
        <c:crossesAt val="150"/>
        <c:crossBetween val="midCat"/>
        <c:minorUnit val="1"/>
      </c:valAx>
      <c:valAx>
        <c:axId val="159294976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9291648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99" r="0.75000000000001099" t="1" header="0.5" footer="0.5"/>
    <c:pageSetup paperSize="9"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24"/>
          <c:h val="0.748997452696460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59696768"/>
        <c:axId val="159384704"/>
      </c:scatterChart>
      <c:valAx>
        <c:axId val="159696768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9384704"/>
        <c:crossesAt val="150"/>
        <c:crossBetween val="midCat"/>
        <c:minorUnit val="1"/>
      </c:valAx>
      <c:valAx>
        <c:axId val="159384704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9696768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99" r="0.75000000000001099" t="1" header="0.5" footer="0.5"/>
    <c:pageSetup paperSize="9" orientation="landscape" horizontalDpi="1200" verticalDpi="12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46"/>
          <c:h val="0.748997452696460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0134656"/>
        <c:axId val="160142080"/>
      </c:scatterChart>
      <c:valAx>
        <c:axId val="16013465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0142080"/>
        <c:crossesAt val="150"/>
        <c:crossBetween val="midCat"/>
        <c:minorUnit val="1"/>
      </c:valAx>
      <c:valAx>
        <c:axId val="160142080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0134656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21" r="0.75000000000001121" t="1" header="0.5" footer="0.5"/>
    <c:pageSetup paperSize="9"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24"/>
          <c:h val="0.748997452696460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48432000"/>
        <c:axId val="159719808"/>
      </c:scatterChart>
      <c:valAx>
        <c:axId val="148432000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9719808"/>
        <c:crossesAt val="150"/>
        <c:crossBetween val="midCat"/>
        <c:minorUnit val="1"/>
      </c:valAx>
      <c:valAx>
        <c:axId val="159719808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8432000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99" r="0.75000000000001099" t="1" header="0.5" footer="0.5"/>
    <c:pageSetup paperSize="9" orientation="landscape" horizontalDpi="1200" verticalDpi="12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46"/>
          <c:h val="0.748997452696460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0740096"/>
        <c:axId val="160755712"/>
      </c:scatterChart>
      <c:valAx>
        <c:axId val="16074009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0755712"/>
        <c:crossesAt val="150"/>
        <c:crossBetween val="midCat"/>
        <c:minorUnit val="1"/>
      </c:valAx>
      <c:valAx>
        <c:axId val="160755712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0740096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21" r="0.75000000000001121" t="1" header="0.5" footer="0.5"/>
    <c:pageSetup paperSize="9"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46"/>
          <c:h val="0.748997452696460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0907648"/>
        <c:axId val="160910720"/>
      </c:scatterChart>
      <c:valAx>
        <c:axId val="160907648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0910720"/>
        <c:crossesAt val="150"/>
        <c:crossBetween val="midCat"/>
        <c:minorUnit val="1"/>
      </c:valAx>
      <c:valAx>
        <c:axId val="160910720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0907648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21" r="0.75000000000001121" t="1" header="0.5" footer="0.5"/>
    <c:pageSetup paperSize="9" orientation="landscape" horizontalDpi="1200" verticalDpi="12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79"/>
          <c:h val="0.748997452696461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0964992"/>
        <c:axId val="160967680"/>
      </c:scatterChart>
      <c:valAx>
        <c:axId val="16096499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0967680"/>
        <c:crossesAt val="150"/>
        <c:crossBetween val="midCat"/>
        <c:minorUnit val="1"/>
      </c:valAx>
      <c:valAx>
        <c:axId val="160967680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0964992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44" r="0.75000000000001144" t="1" header="0.5" footer="0.5"/>
    <c:pageSetup paperSize="9" orientation="landscape" horizontalDpi="1200" verticalDpi="12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46"/>
          <c:h val="0.748997452696460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1571968"/>
        <c:axId val="161579392"/>
      </c:scatterChart>
      <c:valAx>
        <c:axId val="161571968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1579392"/>
        <c:crossesAt val="150"/>
        <c:crossBetween val="midCat"/>
        <c:minorUnit val="1"/>
      </c:valAx>
      <c:valAx>
        <c:axId val="161579392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1571968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21" r="0.75000000000001121" t="1" header="0.5" footer="0.5"/>
    <c:pageSetup paperSize="9" orientation="landscape" horizontalDpi="1200" verticalDpi="12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79"/>
          <c:h val="0.748997452696461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1899264"/>
        <c:axId val="161906688"/>
      </c:scatterChart>
      <c:valAx>
        <c:axId val="16189926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1906688"/>
        <c:crossesAt val="150"/>
        <c:crossBetween val="midCat"/>
        <c:minorUnit val="1"/>
      </c:valAx>
      <c:valAx>
        <c:axId val="161906688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1899264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44" r="0.75000000000001144" t="1" header="0.5" footer="0.5"/>
    <c:pageSetup paperSize="9" orientation="landscape" horizontalDpi="1200" verticalDpi="12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24"/>
          <c:h val="0.748997452696460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47543936"/>
        <c:axId val="147551360"/>
      </c:scatterChart>
      <c:valAx>
        <c:axId val="14754393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7551360"/>
        <c:crossesAt val="150"/>
        <c:crossBetween val="midCat"/>
        <c:minorUnit val="1"/>
      </c:valAx>
      <c:valAx>
        <c:axId val="147551360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7543936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6456137427266"/>
          <c:y val="0.93576017130620959"/>
          <c:w val="0.8497363385132416"/>
          <c:h val="4.710920770877968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99" r="0.75000000000001099" t="1" header="0.5" footer="0.5"/>
    <c:pageSetup paperSize="9"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46"/>
          <c:h val="0.748997452696460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2173696"/>
        <c:axId val="162181120"/>
      </c:scatterChart>
      <c:valAx>
        <c:axId val="16217369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2181120"/>
        <c:crossesAt val="150"/>
        <c:crossBetween val="midCat"/>
        <c:minorUnit val="1"/>
      </c:valAx>
      <c:valAx>
        <c:axId val="162181120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2173696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21" r="0.75000000000001121" t="1" header="0.5" footer="0.5"/>
    <c:pageSetup paperSize="9" orientation="landscape" horizontalDpi="1200" verticalDpi="12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79"/>
          <c:h val="0.748997452696461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2558336"/>
        <c:axId val="162561408"/>
      </c:scatterChart>
      <c:valAx>
        <c:axId val="16255833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2561408"/>
        <c:crossesAt val="150"/>
        <c:crossBetween val="midCat"/>
        <c:minorUnit val="1"/>
      </c:valAx>
      <c:valAx>
        <c:axId val="162561408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2558336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44" r="0.75000000000001144" t="1" header="0.5" footer="0.5"/>
    <c:pageSetup paperSize="9" orientation="landscape" horizontalDpi="1200" verticalDpi="12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79"/>
          <c:h val="0.748997452696461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2959360"/>
        <c:axId val="162962432"/>
      </c:scatterChart>
      <c:valAx>
        <c:axId val="162959360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2962432"/>
        <c:crossesAt val="150"/>
        <c:crossBetween val="midCat"/>
        <c:minorUnit val="1"/>
      </c:valAx>
      <c:valAx>
        <c:axId val="162962432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2959360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44" r="0.75000000000001144" t="1" header="0.5" footer="0.5"/>
    <c:pageSetup paperSize="9" orientation="landscape" horizontalDpi="1200" verticalDpi="12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401"/>
          <c:h val="0.748997452696461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62606464"/>
        <c:axId val="162622080"/>
      </c:scatterChart>
      <c:valAx>
        <c:axId val="162606464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2622080"/>
        <c:crossesAt val="150"/>
        <c:crossBetween val="midCat"/>
        <c:minorUnit val="1"/>
      </c:valAx>
      <c:valAx>
        <c:axId val="162622080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2606464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66" r="0.75000000000001166" t="1" header="0.5" footer="0.5"/>
    <c:pageSetup paperSize="9" orientation="landscape" horizontalDpi="1200" verticalDpi="12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0.13185667591379918"/>
          <c:y val="5.2208937721467383E-2"/>
          <c:w val="0.8343890451825442"/>
          <c:h val="0.748997452696459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'표준(21)'!$A$4:$A$24</c:f>
              <c:numCache>
                <c:formatCode>General</c:formatCode>
                <c:ptCount val="21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</c:numCache>
            </c:numRef>
          </c:xVal>
          <c:yVal>
            <c:numRef>
              <c:f>'표준(21)'!$B$4:$B$24</c:f>
              <c:numCache>
                <c:formatCode>_-* #,##0_-;\-* #,##0_-;_-* "-"_-;_-@_-</c:formatCode>
                <c:ptCount val="21"/>
                <c:pt idx="0">
                  <c:v>151519</c:v>
                </c:pt>
                <c:pt idx="1">
                  <c:v>162701</c:v>
                </c:pt>
                <c:pt idx="2">
                  <c:v>171259</c:v>
                </c:pt>
                <c:pt idx="3">
                  <c:v>181335</c:v>
                </c:pt>
                <c:pt idx="4">
                  <c:v>200144</c:v>
                </c:pt>
                <c:pt idx="5">
                  <c:v>168200</c:v>
                </c:pt>
                <c:pt idx="6">
                  <c:v>190000</c:v>
                </c:pt>
                <c:pt idx="7">
                  <c:v>218374</c:v>
                </c:pt>
                <c:pt idx="8">
                  <c:v>238319</c:v>
                </c:pt>
                <c:pt idx="9">
                  <c:v>254709</c:v>
                </c:pt>
                <c:pt idx="10">
                  <c:v>270403</c:v>
                </c:pt>
                <c:pt idx="11">
                  <c:v>281896</c:v>
                </c:pt>
                <c:pt idx="12">
                  <c:v>291607</c:v>
                </c:pt>
                <c:pt idx="13">
                  <c:v>307751</c:v>
                </c:pt>
                <c:pt idx="14">
                  <c:v>328807</c:v>
                </c:pt>
                <c:pt idx="15">
                  <c:v>345763</c:v>
                </c:pt>
                <c:pt idx="16">
                  <c:v>362529</c:v>
                </c:pt>
                <c:pt idx="17">
                  <c:v>368887</c:v>
                </c:pt>
                <c:pt idx="18">
                  <c:v>380521</c:v>
                </c:pt>
                <c:pt idx="19">
                  <c:v>397145</c:v>
                </c:pt>
                <c:pt idx="20">
                  <c:v>400018</c:v>
                </c:pt>
              </c:numCache>
            </c:numRef>
          </c:yVal>
        </c:ser>
        <c:ser>
          <c:idx val="1"/>
          <c:order val="1"/>
          <c:tx>
            <c:strRef>
              <c:f>'표준(21)'!$C$3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'표준(21)'!$C$4:$C$48</c:f>
              <c:numCache>
                <c:formatCode>_-* #,##0_-;\-* #,##0_-;_-* "-"_-;_-@_-</c:formatCode>
                <c:ptCount val="45"/>
                <c:pt idx="0">
                  <c:v>135009</c:v>
                </c:pt>
                <c:pt idx="1">
                  <c:v>148517</c:v>
                </c:pt>
                <c:pt idx="2">
                  <c:v>162026</c:v>
                </c:pt>
                <c:pt idx="3">
                  <c:v>175534</c:v>
                </c:pt>
                <c:pt idx="4">
                  <c:v>189042</c:v>
                </c:pt>
                <c:pt idx="5">
                  <c:v>202550</c:v>
                </c:pt>
                <c:pt idx="6">
                  <c:v>216058</c:v>
                </c:pt>
                <c:pt idx="7">
                  <c:v>229566</c:v>
                </c:pt>
                <c:pt idx="8">
                  <c:v>243074</c:v>
                </c:pt>
                <c:pt idx="9">
                  <c:v>256582</c:v>
                </c:pt>
                <c:pt idx="10">
                  <c:v>270090</c:v>
                </c:pt>
                <c:pt idx="11">
                  <c:v>283598</c:v>
                </c:pt>
                <c:pt idx="12">
                  <c:v>297106</c:v>
                </c:pt>
                <c:pt idx="13">
                  <c:v>310614</c:v>
                </c:pt>
                <c:pt idx="14">
                  <c:v>324122</c:v>
                </c:pt>
                <c:pt idx="15">
                  <c:v>337630</c:v>
                </c:pt>
                <c:pt idx="16">
                  <c:v>351138</c:v>
                </c:pt>
                <c:pt idx="17">
                  <c:v>364646</c:v>
                </c:pt>
                <c:pt idx="18">
                  <c:v>378154</c:v>
                </c:pt>
                <c:pt idx="19">
                  <c:v>391662</c:v>
                </c:pt>
                <c:pt idx="20">
                  <c:v>405170</c:v>
                </c:pt>
                <c:pt idx="21">
                  <c:v>418678</c:v>
                </c:pt>
                <c:pt idx="22">
                  <c:v>432186</c:v>
                </c:pt>
                <c:pt idx="23">
                  <c:v>445694</c:v>
                </c:pt>
                <c:pt idx="24">
                  <c:v>459202</c:v>
                </c:pt>
                <c:pt idx="25">
                  <c:v>472711</c:v>
                </c:pt>
                <c:pt idx="26">
                  <c:v>486219</c:v>
                </c:pt>
                <c:pt idx="27">
                  <c:v>499727</c:v>
                </c:pt>
                <c:pt idx="28">
                  <c:v>513235</c:v>
                </c:pt>
                <c:pt idx="29">
                  <c:v>526743</c:v>
                </c:pt>
                <c:pt idx="30">
                  <c:v>540251</c:v>
                </c:pt>
                <c:pt idx="31">
                  <c:v>553759</c:v>
                </c:pt>
                <c:pt idx="32">
                  <c:v>567267</c:v>
                </c:pt>
                <c:pt idx="33">
                  <c:v>580775</c:v>
                </c:pt>
                <c:pt idx="34">
                  <c:v>594283</c:v>
                </c:pt>
                <c:pt idx="35">
                  <c:v>607791</c:v>
                </c:pt>
                <c:pt idx="36">
                  <c:v>621299</c:v>
                </c:pt>
                <c:pt idx="37">
                  <c:v>634807</c:v>
                </c:pt>
                <c:pt idx="38">
                  <c:v>648315</c:v>
                </c:pt>
                <c:pt idx="39">
                  <c:v>661823</c:v>
                </c:pt>
                <c:pt idx="40">
                  <c:v>675331</c:v>
                </c:pt>
                <c:pt idx="41">
                  <c:v>688839</c:v>
                </c:pt>
                <c:pt idx="42">
                  <c:v>702347</c:v>
                </c:pt>
                <c:pt idx="43">
                  <c:v>715855</c:v>
                </c:pt>
                <c:pt idx="44">
                  <c:v>729363</c:v>
                </c:pt>
              </c:numCache>
            </c:numRef>
          </c:yVal>
        </c:ser>
        <c:ser>
          <c:idx val="2"/>
          <c:order val="2"/>
          <c:tx>
            <c:strRef>
              <c:f>'표준(21)'!$D$3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'표준(21)'!$D$4:$D$48</c:f>
              <c:numCache>
                <c:formatCode>_-* #,##0_-;\-* #,##0_-;_-* "-"_-;_-@_-</c:formatCode>
                <c:ptCount val="45"/>
                <c:pt idx="0">
                  <c:v>152922</c:v>
                </c:pt>
                <c:pt idx="1">
                  <c:v>161074</c:v>
                </c:pt>
                <c:pt idx="2">
                  <c:v>169662</c:v>
                </c:pt>
                <c:pt idx="3">
                  <c:v>178706</c:v>
                </c:pt>
                <c:pt idx="4">
                  <c:v>188233</c:v>
                </c:pt>
                <c:pt idx="5">
                  <c:v>198268</c:v>
                </c:pt>
                <c:pt idx="6">
                  <c:v>208838</c:v>
                </c:pt>
                <c:pt idx="7">
                  <c:v>219972</c:v>
                </c:pt>
                <c:pt idx="8">
                  <c:v>231699</c:v>
                </c:pt>
                <c:pt idx="9">
                  <c:v>244051</c:v>
                </c:pt>
                <c:pt idx="10">
                  <c:v>257062</c:v>
                </c:pt>
                <c:pt idx="11">
                  <c:v>270766</c:v>
                </c:pt>
                <c:pt idx="12">
                  <c:v>285201</c:v>
                </c:pt>
                <c:pt idx="13">
                  <c:v>300405</c:v>
                </c:pt>
                <c:pt idx="14">
                  <c:v>316420</c:v>
                </c:pt>
                <c:pt idx="15">
                  <c:v>333289</c:v>
                </c:pt>
                <c:pt idx="16">
                  <c:v>351057</c:v>
                </c:pt>
                <c:pt idx="17">
                  <c:v>369772</c:v>
                </c:pt>
                <c:pt idx="18">
                  <c:v>389485</c:v>
                </c:pt>
                <c:pt idx="19">
                  <c:v>410249</c:v>
                </c:pt>
                <c:pt idx="20">
                  <c:v>432120</c:v>
                </c:pt>
                <c:pt idx="21">
                  <c:v>455157</c:v>
                </c:pt>
                <c:pt idx="22">
                  <c:v>479422</c:v>
                </c:pt>
                <c:pt idx="23">
                  <c:v>504980</c:v>
                </c:pt>
                <c:pt idx="24">
                  <c:v>531901</c:v>
                </c:pt>
                <c:pt idx="25">
                  <c:v>560258</c:v>
                </c:pt>
                <c:pt idx="26">
                  <c:v>590126</c:v>
                </c:pt>
                <c:pt idx="27">
                  <c:v>621586</c:v>
                </c:pt>
                <c:pt idx="28">
                  <c:v>654724</c:v>
                </c:pt>
                <c:pt idx="29">
                  <c:v>689628</c:v>
                </c:pt>
                <c:pt idx="30">
                  <c:v>726393</c:v>
                </c:pt>
                <c:pt idx="31">
                  <c:v>765117</c:v>
                </c:pt>
                <c:pt idx="32">
                  <c:v>805907</c:v>
                </c:pt>
                <c:pt idx="33">
                  <c:v>848871</c:v>
                </c:pt>
                <c:pt idx="34">
                  <c:v>894125</c:v>
                </c:pt>
                <c:pt idx="35">
                  <c:v>941792</c:v>
                </c:pt>
                <c:pt idx="36">
                  <c:v>992000</c:v>
                </c:pt>
                <c:pt idx="37">
                  <c:v>1044885</c:v>
                </c:pt>
                <c:pt idx="38">
                  <c:v>1100589</c:v>
                </c:pt>
                <c:pt idx="39">
                  <c:v>1159263</c:v>
                </c:pt>
                <c:pt idx="40">
                  <c:v>1221064</c:v>
                </c:pt>
                <c:pt idx="41">
                  <c:v>1286161</c:v>
                </c:pt>
                <c:pt idx="42">
                  <c:v>1354728</c:v>
                </c:pt>
                <c:pt idx="43">
                  <c:v>1426950</c:v>
                </c:pt>
                <c:pt idx="44">
                  <c:v>1503022</c:v>
                </c:pt>
              </c:numCache>
            </c:numRef>
          </c:yVal>
        </c:ser>
        <c:ser>
          <c:idx val="3"/>
          <c:order val="3"/>
          <c:tx>
            <c:strRef>
              <c:f>'표준(21)'!$E$3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'표준(21)'!$E$4:$E$48</c:f>
              <c:numCache>
                <c:formatCode>_-* #,##0_-;\-* #,##0_-;_-* "-"_-;_-@_-</c:formatCode>
                <c:ptCount val="45"/>
                <c:pt idx="0">
                  <c:v>152922</c:v>
                </c:pt>
                <c:pt idx="1">
                  <c:v>161074</c:v>
                </c:pt>
                <c:pt idx="2">
                  <c:v>169662</c:v>
                </c:pt>
                <c:pt idx="3">
                  <c:v>178706</c:v>
                </c:pt>
                <c:pt idx="4">
                  <c:v>188233</c:v>
                </c:pt>
                <c:pt idx="5">
                  <c:v>198268</c:v>
                </c:pt>
                <c:pt idx="6">
                  <c:v>208838</c:v>
                </c:pt>
                <c:pt idx="7">
                  <c:v>219972</c:v>
                </c:pt>
                <c:pt idx="8">
                  <c:v>231699</c:v>
                </c:pt>
                <c:pt idx="9">
                  <c:v>244051</c:v>
                </c:pt>
                <c:pt idx="10">
                  <c:v>257062</c:v>
                </c:pt>
                <c:pt idx="11">
                  <c:v>270766</c:v>
                </c:pt>
                <c:pt idx="12">
                  <c:v>285201</c:v>
                </c:pt>
                <c:pt idx="13">
                  <c:v>300405</c:v>
                </c:pt>
                <c:pt idx="14">
                  <c:v>316420</c:v>
                </c:pt>
                <c:pt idx="15">
                  <c:v>333289</c:v>
                </c:pt>
                <c:pt idx="16">
                  <c:v>351057</c:v>
                </c:pt>
                <c:pt idx="17">
                  <c:v>369772</c:v>
                </c:pt>
                <c:pt idx="18">
                  <c:v>389485</c:v>
                </c:pt>
                <c:pt idx="19">
                  <c:v>410249</c:v>
                </c:pt>
                <c:pt idx="20">
                  <c:v>432120</c:v>
                </c:pt>
                <c:pt idx="21">
                  <c:v>455157</c:v>
                </c:pt>
                <c:pt idx="22">
                  <c:v>479422</c:v>
                </c:pt>
                <c:pt idx="23">
                  <c:v>504980</c:v>
                </c:pt>
                <c:pt idx="24">
                  <c:v>531901</c:v>
                </c:pt>
                <c:pt idx="25">
                  <c:v>560258</c:v>
                </c:pt>
                <c:pt idx="26">
                  <c:v>590126</c:v>
                </c:pt>
                <c:pt idx="27">
                  <c:v>621586</c:v>
                </c:pt>
                <c:pt idx="28">
                  <c:v>654724</c:v>
                </c:pt>
                <c:pt idx="29">
                  <c:v>689628</c:v>
                </c:pt>
                <c:pt idx="30">
                  <c:v>726393</c:v>
                </c:pt>
                <c:pt idx="31">
                  <c:v>765117</c:v>
                </c:pt>
                <c:pt idx="32">
                  <c:v>805907</c:v>
                </c:pt>
                <c:pt idx="33">
                  <c:v>848871</c:v>
                </c:pt>
                <c:pt idx="34">
                  <c:v>894125</c:v>
                </c:pt>
                <c:pt idx="35">
                  <c:v>941792</c:v>
                </c:pt>
                <c:pt idx="36">
                  <c:v>992000</c:v>
                </c:pt>
                <c:pt idx="37">
                  <c:v>1044885</c:v>
                </c:pt>
                <c:pt idx="38">
                  <c:v>1100589</c:v>
                </c:pt>
                <c:pt idx="39">
                  <c:v>1159263</c:v>
                </c:pt>
                <c:pt idx="40">
                  <c:v>1221064</c:v>
                </c:pt>
                <c:pt idx="41">
                  <c:v>1286161</c:v>
                </c:pt>
                <c:pt idx="42">
                  <c:v>1354728</c:v>
                </c:pt>
                <c:pt idx="43">
                  <c:v>1426950</c:v>
                </c:pt>
                <c:pt idx="44">
                  <c:v>1503022</c:v>
                </c:pt>
              </c:numCache>
            </c:numRef>
          </c:yVal>
        </c:ser>
        <c:ser>
          <c:idx val="4"/>
          <c:order val="4"/>
          <c:tx>
            <c:strRef>
              <c:f>'표준(21)'!$F$3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'표준(21)'!$F$4:$F$48</c:f>
              <c:numCache>
                <c:formatCode>_-* #,##0_-;\-* #,##0_-;_-* "-"_-;_-@_-</c:formatCode>
                <c:ptCount val="45"/>
                <c:pt idx="0">
                  <c:v>117880</c:v>
                </c:pt>
                <c:pt idx="1">
                  <c:v>150228</c:v>
                </c:pt>
                <c:pt idx="2">
                  <c:v>173675</c:v>
                </c:pt>
                <c:pt idx="3">
                  <c:v>192736</c:v>
                </c:pt>
                <c:pt idx="4">
                  <c:v>209083</c:v>
                </c:pt>
                <c:pt idx="5">
                  <c:v>223549</c:v>
                </c:pt>
                <c:pt idx="6">
                  <c:v>236617</c:v>
                </c:pt>
                <c:pt idx="7">
                  <c:v>248597</c:v>
                </c:pt>
                <c:pt idx="8">
                  <c:v>259700</c:v>
                </c:pt>
                <c:pt idx="9">
                  <c:v>270079</c:v>
                </c:pt>
                <c:pt idx="10">
                  <c:v>279846</c:v>
                </c:pt>
                <c:pt idx="11">
                  <c:v>289089</c:v>
                </c:pt>
                <c:pt idx="12">
                  <c:v>297876</c:v>
                </c:pt>
                <c:pt idx="13">
                  <c:v>306262</c:v>
                </c:pt>
                <c:pt idx="14">
                  <c:v>314293</c:v>
                </c:pt>
                <c:pt idx="15">
                  <c:v>322005</c:v>
                </c:pt>
                <c:pt idx="16">
                  <c:v>329431</c:v>
                </c:pt>
                <c:pt idx="17">
                  <c:v>336596</c:v>
                </c:pt>
                <c:pt idx="18">
                  <c:v>343524</c:v>
                </c:pt>
                <c:pt idx="19">
                  <c:v>350235</c:v>
                </c:pt>
                <c:pt idx="20">
                  <c:v>356745</c:v>
                </c:pt>
                <c:pt idx="21">
                  <c:v>363070</c:v>
                </c:pt>
                <c:pt idx="22">
                  <c:v>369223</c:v>
                </c:pt>
                <c:pt idx="23">
                  <c:v>375216</c:v>
                </c:pt>
                <c:pt idx="24">
                  <c:v>381059</c:v>
                </c:pt>
                <c:pt idx="25">
                  <c:v>386763</c:v>
                </c:pt>
                <c:pt idx="26">
                  <c:v>392335</c:v>
                </c:pt>
                <c:pt idx="27">
                  <c:v>397783</c:v>
                </c:pt>
                <c:pt idx="28">
                  <c:v>403115</c:v>
                </c:pt>
                <c:pt idx="29">
                  <c:v>408336</c:v>
                </c:pt>
                <c:pt idx="30">
                  <c:v>413454</c:v>
                </c:pt>
                <c:pt idx="31">
                  <c:v>418472</c:v>
                </c:pt>
                <c:pt idx="32">
                  <c:v>423395</c:v>
                </c:pt>
                <c:pt idx="33">
                  <c:v>428230</c:v>
                </c:pt>
                <c:pt idx="34">
                  <c:v>432979</c:v>
                </c:pt>
                <c:pt idx="35">
                  <c:v>437646</c:v>
                </c:pt>
                <c:pt idx="36">
                  <c:v>442235</c:v>
                </c:pt>
                <c:pt idx="37">
                  <c:v>446750</c:v>
                </c:pt>
                <c:pt idx="38">
                  <c:v>451194</c:v>
                </c:pt>
                <c:pt idx="39">
                  <c:v>455569</c:v>
                </c:pt>
                <c:pt idx="40">
                  <c:v>459878</c:v>
                </c:pt>
                <c:pt idx="41">
                  <c:v>464124</c:v>
                </c:pt>
                <c:pt idx="42">
                  <c:v>468309</c:v>
                </c:pt>
                <c:pt idx="43">
                  <c:v>472435</c:v>
                </c:pt>
                <c:pt idx="44">
                  <c:v>476505</c:v>
                </c:pt>
              </c:numCache>
            </c:numRef>
          </c:yVal>
        </c:ser>
        <c:ser>
          <c:idx val="5"/>
          <c:order val="5"/>
          <c:tx>
            <c:strRef>
              <c:f>'표준(21)'!$G$3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'표준(21)'!$G$4:$G$48</c:f>
              <c:numCache>
                <c:formatCode>_-* #,##0_-;\-* #,##0_-;_-* "-"_-;_-@_-</c:formatCode>
                <c:ptCount val="45"/>
                <c:pt idx="0">
                  <c:v>145243</c:v>
                </c:pt>
                <c:pt idx="1">
                  <c:v>155248</c:v>
                </c:pt>
                <c:pt idx="2">
                  <c:v>165733</c:v>
                </c:pt>
                <c:pt idx="3">
                  <c:v>176692</c:v>
                </c:pt>
                <c:pt idx="4">
                  <c:v>188116</c:v>
                </c:pt>
                <c:pt idx="5">
                  <c:v>199990</c:v>
                </c:pt>
                <c:pt idx="6">
                  <c:v>212298</c:v>
                </c:pt>
                <c:pt idx="7">
                  <c:v>225014</c:v>
                </c:pt>
                <c:pt idx="8">
                  <c:v>238113</c:v>
                </c:pt>
                <c:pt idx="9">
                  <c:v>251561</c:v>
                </c:pt>
                <c:pt idx="10">
                  <c:v>265324</c:v>
                </c:pt>
                <c:pt idx="11">
                  <c:v>279359</c:v>
                </c:pt>
                <c:pt idx="12">
                  <c:v>293624</c:v>
                </c:pt>
                <c:pt idx="13">
                  <c:v>308070</c:v>
                </c:pt>
                <c:pt idx="14">
                  <c:v>322649</c:v>
                </c:pt>
                <c:pt idx="15">
                  <c:v>337308</c:v>
                </c:pt>
                <c:pt idx="16">
                  <c:v>351995</c:v>
                </c:pt>
                <c:pt idx="17">
                  <c:v>366657</c:v>
                </c:pt>
                <c:pt idx="18">
                  <c:v>381240</c:v>
                </c:pt>
                <c:pt idx="19">
                  <c:v>395694</c:v>
                </c:pt>
                <c:pt idx="20">
                  <c:v>409969</c:v>
                </c:pt>
                <c:pt idx="21">
                  <c:v>424016</c:v>
                </c:pt>
                <c:pt idx="22">
                  <c:v>437792</c:v>
                </c:pt>
                <c:pt idx="23">
                  <c:v>451256</c:v>
                </c:pt>
                <c:pt idx="24">
                  <c:v>464372</c:v>
                </c:pt>
                <c:pt idx="25">
                  <c:v>477108</c:v>
                </c:pt>
                <c:pt idx="26">
                  <c:v>489435</c:v>
                </c:pt>
                <c:pt idx="27">
                  <c:v>501330</c:v>
                </c:pt>
                <c:pt idx="28">
                  <c:v>512776</c:v>
                </c:pt>
                <c:pt idx="29">
                  <c:v>523757</c:v>
                </c:pt>
                <c:pt idx="30">
                  <c:v>534265</c:v>
                </c:pt>
                <c:pt idx="31">
                  <c:v>544293</c:v>
                </c:pt>
                <c:pt idx="32">
                  <c:v>553840</c:v>
                </c:pt>
                <c:pt idx="33">
                  <c:v>562908</c:v>
                </c:pt>
                <c:pt idx="34">
                  <c:v>571501</c:v>
                </c:pt>
                <c:pt idx="35">
                  <c:v>579626</c:v>
                </c:pt>
                <c:pt idx="36">
                  <c:v>587295</c:v>
                </c:pt>
                <c:pt idx="37">
                  <c:v>594519</c:v>
                </c:pt>
                <c:pt idx="38">
                  <c:v>601311</c:v>
                </c:pt>
                <c:pt idx="39">
                  <c:v>607687</c:v>
                </c:pt>
                <c:pt idx="40">
                  <c:v>613663</c:v>
                </c:pt>
                <c:pt idx="41">
                  <c:v>619256</c:v>
                </c:pt>
                <c:pt idx="42">
                  <c:v>624482</c:v>
                </c:pt>
                <c:pt idx="43">
                  <c:v>629360</c:v>
                </c:pt>
                <c:pt idx="44">
                  <c:v>633908</c:v>
                </c:pt>
              </c:numCache>
            </c:numRef>
          </c:yVal>
        </c:ser>
        <c:ser>
          <c:idx val="6"/>
          <c:order val="6"/>
          <c:tx>
            <c:strRef>
              <c:f>'표준(21)'!$H$3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'표준(21)'!$A$4:$A$48</c:f>
              <c:numCache>
                <c:formatCode>General</c:formatCode>
                <c:ptCount val="4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  <c:pt idx="37">
                  <c:v>2023</c:v>
                </c:pt>
                <c:pt idx="38">
                  <c:v>2024</c:v>
                </c:pt>
                <c:pt idx="39">
                  <c:v>2025</c:v>
                </c:pt>
                <c:pt idx="40">
                  <c:v>2026</c:v>
                </c:pt>
                <c:pt idx="41">
                  <c:v>2027</c:v>
                </c:pt>
                <c:pt idx="42">
                  <c:v>2028</c:v>
                </c:pt>
                <c:pt idx="43">
                  <c:v>2029</c:v>
                </c:pt>
                <c:pt idx="44">
                  <c:v>2030</c:v>
                </c:pt>
              </c:numCache>
            </c:numRef>
          </c:xVal>
          <c:yVal>
            <c:numRef>
              <c:f>'표준(21)'!$H$4:$H$48</c:f>
              <c:numCache>
                <c:formatCode>_-* #,##0_-;\-* #,##0_-;_-* "-"_-;_-@_-</c:formatCode>
                <c:ptCount val="45"/>
                <c:pt idx="0">
                  <c:v>121035</c:v>
                </c:pt>
                <c:pt idx="1">
                  <c:v>138489</c:v>
                </c:pt>
                <c:pt idx="2">
                  <c:v>155495</c:v>
                </c:pt>
                <c:pt idx="3">
                  <c:v>172064</c:v>
                </c:pt>
                <c:pt idx="4">
                  <c:v>188207</c:v>
                </c:pt>
                <c:pt idx="5">
                  <c:v>203934</c:v>
                </c:pt>
                <c:pt idx="6">
                  <c:v>219258</c:v>
                </c:pt>
                <c:pt idx="7">
                  <c:v>234187</c:v>
                </c:pt>
                <c:pt idx="8">
                  <c:v>248733</c:v>
                </c:pt>
                <c:pt idx="9">
                  <c:v>262905</c:v>
                </c:pt>
                <c:pt idx="10">
                  <c:v>276712</c:v>
                </c:pt>
                <c:pt idx="11">
                  <c:v>290165</c:v>
                </c:pt>
                <c:pt idx="12">
                  <c:v>303271</c:v>
                </c:pt>
                <c:pt idx="13">
                  <c:v>316041</c:v>
                </c:pt>
                <c:pt idx="14">
                  <c:v>328482</c:v>
                </c:pt>
                <c:pt idx="15">
                  <c:v>340604</c:v>
                </c:pt>
                <c:pt idx="16">
                  <c:v>352414</c:v>
                </c:pt>
                <c:pt idx="17">
                  <c:v>363920</c:v>
                </c:pt>
                <c:pt idx="18">
                  <c:v>375131</c:v>
                </c:pt>
                <c:pt idx="19">
                  <c:v>386053</c:v>
                </c:pt>
                <c:pt idx="20">
                  <c:v>396695</c:v>
                </c:pt>
                <c:pt idx="21">
                  <c:v>407063</c:v>
                </c:pt>
                <c:pt idx="22">
                  <c:v>417164</c:v>
                </c:pt>
                <c:pt idx="23">
                  <c:v>427006</c:v>
                </c:pt>
                <c:pt idx="24">
                  <c:v>436595</c:v>
                </c:pt>
                <c:pt idx="25">
                  <c:v>445937</c:v>
                </c:pt>
                <c:pt idx="26">
                  <c:v>455039</c:v>
                </c:pt>
                <c:pt idx="27">
                  <c:v>463907</c:v>
                </c:pt>
                <c:pt idx="28">
                  <c:v>472547</c:v>
                </c:pt>
                <c:pt idx="29">
                  <c:v>480965</c:v>
                </c:pt>
                <c:pt idx="30">
                  <c:v>489167</c:v>
                </c:pt>
                <c:pt idx="31">
                  <c:v>497158</c:v>
                </c:pt>
                <c:pt idx="32">
                  <c:v>504943</c:v>
                </c:pt>
                <c:pt idx="33">
                  <c:v>512528</c:v>
                </c:pt>
                <c:pt idx="34">
                  <c:v>519919</c:v>
                </c:pt>
                <c:pt idx="35">
                  <c:v>527119</c:v>
                </c:pt>
                <c:pt idx="36">
                  <c:v>534134</c:v>
                </c:pt>
                <c:pt idx="37">
                  <c:v>540969</c:v>
                </c:pt>
                <c:pt idx="38">
                  <c:v>547628</c:v>
                </c:pt>
                <c:pt idx="39">
                  <c:v>554116</c:v>
                </c:pt>
                <c:pt idx="40">
                  <c:v>560437</c:v>
                </c:pt>
                <c:pt idx="41">
                  <c:v>566595</c:v>
                </c:pt>
                <c:pt idx="42">
                  <c:v>572596</c:v>
                </c:pt>
                <c:pt idx="43">
                  <c:v>578442</c:v>
                </c:pt>
                <c:pt idx="44">
                  <c:v>584137</c:v>
                </c:pt>
              </c:numCache>
            </c:numRef>
          </c:yVal>
        </c:ser>
        <c:dLbls>
          <c:showVal val="1"/>
        </c:dLbls>
        <c:axId val="163406592"/>
        <c:axId val="163902208"/>
      </c:scatterChart>
      <c:valAx>
        <c:axId val="16340659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2953641870714196"/>
              <c:y val="0.867471566054243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3902208"/>
        <c:crosses val="autoZero"/>
        <c:crossBetween val="midCat"/>
        <c:minorUnit val="1"/>
      </c:valAx>
      <c:valAx>
        <c:axId val="163902208"/>
        <c:scaling>
          <c:orientation val="minMax"/>
          <c:max val="2000000"/>
          <c:min val="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급수량원단위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(lpcd)</a:t>
                </a:r>
              </a:p>
            </c:rich>
          </c:tx>
          <c:layout>
            <c:manualLayout>
              <c:xMode val="edge"/>
              <c:yMode val="edge"/>
              <c:x val="1.6877637130801686E-2"/>
              <c:y val="0.28313316257154603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634065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7.9114034796283594E-2"/>
          <c:y val="0.93775290136925649"/>
          <c:w val="0.93038074354629718"/>
          <c:h val="0.9859456724536150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55" r="0.75000000000001055" t="1" header="0.5" footer="0.5"/>
    <c:pageSetup paperSize="9"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46"/>
          <c:h val="0.748997452696460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48358656"/>
        <c:axId val="148046592"/>
      </c:scatterChart>
      <c:valAx>
        <c:axId val="14835865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8046592"/>
        <c:crossesAt val="150"/>
        <c:crossBetween val="midCat"/>
        <c:minorUnit val="1"/>
      </c:valAx>
      <c:valAx>
        <c:axId val="148046592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8358656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6456137427266"/>
          <c:y val="0.93576017130620959"/>
          <c:w val="0.8497363385132416"/>
          <c:h val="4.7109207708779688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21" r="0.75000000000001121" t="1" header="0.5" footer="0.5"/>
    <c:pageSetup paperSize="9" orientation="landscape" horizontalDpi="1200" verticalDpi="12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346"/>
          <c:h val="0.74899745269646056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48747776"/>
        <c:axId val="148755200"/>
      </c:scatterChart>
      <c:valAx>
        <c:axId val="14874777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lang="ko-KR"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8755200"/>
        <c:crossesAt val="150"/>
        <c:crossBetween val="midCat"/>
        <c:minorUnit val="1"/>
      </c:valAx>
      <c:valAx>
        <c:axId val="148755200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8747776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6456137427266"/>
          <c:y val="0.93576017130620959"/>
          <c:w val="0.8497363385132416"/>
          <c:h val="4.7109207708779556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121" r="0.75000000000001121" t="1" header="0.5" footer="0.5"/>
    <c:pageSetup paperSize="9" orientation="landscape" horizontalDpi="1200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279"/>
          <c:h val="0.748997452696459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추계'!$A$5:$A$25</c:f>
              <c:numCache>
                <c:formatCode>General</c:formatCode>
                <c:ptCount val="21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</c:numCache>
            </c:numRef>
          </c:xVal>
          <c:yVal>
            <c:numRef>
              <c:f>'논산시 추계'!$B$5:$B$25</c:f>
              <c:numCache>
                <c:formatCode>_-* #,##0_-;\-* #,##0_-;_-* "-"_-;_-@_-</c:formatCode>
                <c:ptCount val="21"/>
                <c:pt idx="0">
                  <c:v>211.7</c:v>
                </c:pt>
                <c:pt idx="1">
                  <c:v>194.7</c:v>
                </c:pt>
                <c:pt idx="2">
                  <c:v>203.13510849596128</c:v>
                </c:pt>
                <c:pt idx="3">
                  <c:v>216.63417051836754</c:v>
                </c:pt>
                <c:pt idx="4">
                  <c:v>210.22280152288684</c:v>
                </c:pt>
                <c:pt idx="5">
                  <c:v>211.089763368642</c:v>
                </c:pt>
                <c:pt idx="6">
                  <c:v>154.30648308508049</c:v>
                </c:pt>
                <c:pt idx="7">
                  <c:v>207.82607034477584</c:v>
                </c:pt>
                <c:pt idx="8">
                  <c:v>210.68115754590769</c:v>
                </c:pt>
                <c:pt idx="9">
                  <c:v>211.01953374785333</c:v>
                </c:pt>
                <c:pt idx="10">
                  <c:v>231.78531618502609</c:v>
                </c:pt>
                <c:pt idx="11">
                  <c:v>235.33101630676526</c:v>
                </c:pt>
                <c:pt idx="12">
                  <c:v>306.89999999999998</c:v>
                </c:pt>
                <c:pt idx="13">
                  <c:v>321.2</c:v>
                </c:pt>
                <c:pt idx="14">
                  <c:v>324.60000000000002</c:v>
                </c:pt>
                <c:pt idx="15">
                  <c:v>322.7</c:v>
                </c:pt>
                <c:pt idx="16">
                  <c:v>306</c:v>
                </c:pt>
                <c:pt idx="17">
                  <c:v>311.7</c:v>
                </c:pt>
                <c:pt idx="18">
                  <c:v>312.39999999999998</c:v>
                </c:pt>
              </c:numCache>
            </c:numRef>
          </c:yVal>
        </c:ser>
        <c:ser>
          <c:idx val="1"/>
          <c:order val="1"/>
          <c:tx>
            <c:strRef>
              <c:f>'논산시 추계'!$C$3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추계'!$A$5:$A$46</c:f>
              <c:numCache>
                <c:formatCode>General</c:formatCode>
                <c:ptCount val="4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  <c:pt idx="41">
                  <c:v>2035</c:v>
                </c:pt>
              </c:numCache>
            </c:numRef>
          </c:xVal>
          <c:yVal>
            <c:numRef>
              <c:f>'논산시 추계'!$C$5:$C$46</c:f>
              <c:numCache>
                <c:formatCode>_-* #,##0_-;\-* #,##0_-;_-* "-"_-;_-@_-</c:formatCode>
                <c:ptCount val="42"/>
                <c:pt idx="0">
                  <c:v>180</c:v>
                </c:pt>
                <c:pt idx="1">
                  <c:v>188</c:v>
                </c:pt>
                <c:pt idx="2">
                  <c:v>196</c:v>
                </c:pt>
                <c:pt idx="3">
                  <c:v>203</c:v>
                </c:pt>
                <c:pt idx="4">
                  <c:v>211</c:v>
                </c:pt>
                <c:pt idx="5">
                  <c:v>219</c:v>
                </c:pt>
                <c:pt idx="6">
                  <c:v>226</c:v>
                </c:pt>
                <c:pt idx="7">
                  <c:v>234</c:v>
                </c:pt>
                <c:pt idx="8">
                  <c:v>242</c:v>
                </c:pt>
                <c:pt idx="9">
                  <c:v>249</c:v>
                </c:pt>
                <c:pt idx="10">
                  <c:v>257</c:v>
                </c:pt>
                <c:pt idx="11">
                  <c:v>265</c:v>
                </c:pt>
                <c:pt idx="12">
                  <c:v>273</c:v>
                </c:pt>
                <c:pt idx="13">
                  <c:v>280</c:v>
                </c:pt>
                <c:pt idx="14">
                  <c:v>288</c:v>
                </c:pt>
                <c:pt idx="15">
                  <c:v>296</c:v>
                </c:pt>
                <c:pt idx="16">
                  <c:v>303</c:v>
                </c:pt>
                <c:pt idx="17">
                  <c:v>311</c:v>
                </c:pt>
                <c:pt idx="18">
                  <c:v>319</c:v>
                </c:pt>
                <c:pt idx="19">
                  <c:v>326</c:v>
                </c:pt>
                <c:pt idx="20">
                  <c:v>334</c:v>
                </c:pt>
                <c:pt idx="21">
                  <c:v>342</c:v>
                </c:pt>
                <c:pt idx="22">
                  <c:v>349</c:v>
                </c:pt>
                <c:pt idx="23">
                  <c:v>357</c:v>
                </c:pt>
                <c:pt idx="24">
                  <c:v>365</c:v>
                </c:pt>
                <c:pt idx="25">
                  <c:v>373</c:v>
                </c:pt>
                <c:pt idx="26">
                  <c:v>380</c:v>
                </c:pt>
                <c:pt idx="27">
                  <c:v>388</c:v>
                </c:pt>
                <c:pt idx="28">
                  <c:v>396</c:v>
                </c:pt>
                <c:pt idx="29">
                  <c:v>403</c:v>
                </c:pt>
                <c:pt idx="30">
                  <c:v>411</c:v>
                </c:pt>
                <c:pt idx="31">
                  <c:v>419</c:v>
                </c:pt>
                <c:pt idx="32">
                  <c:v>426</c:v>
                </c:pt>
                <c:pt idx="33">
                  <c:v>434</c:v>
                </c:pt>
                <c:pt idx="34">
                  <c:v>442</c:v>
                </c:pt>
                <c:pt idx="35">
                  <c:v>449</c:v>
                </c:pt>
                <c:pt idx="36">
                  <c:v>457</c:v>
                </c:pt>
                <c:pt idx="37">
                  <c:v>465</c:v>
                </c:pt>
                <c:pt idx="38">
                  <c:v>472</c:v>
                </c:pt>
                <c:pt idx="39">
                  <c:v>480</c:v>
                </c:pt>
                <c:pt idx="40">
                  <c:v>488</c:v>
                </c:pt>
                <c:pt idx="41">
                  <c:v>496</c:v>
                </c:pt>
              </c:numCache>
            </c:numRef>
          </c:yVal>
        </c:ser>
        <c:ser>
          <c:idx val="2"/>
          <c:order val="2"/>
          <c:tx>
            <c:strRef>
              <c:f>'논산시 추계'!$D$3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추계'!$A$5:$A$46</c:f>
              <c:numCache>
                <c:formatCode>General</c:formatCode>
                <c:ptCount val="4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  <c:pt idx="41">
                  <c:v>2035</c:v>
                </c:pt>
              </c:numCache>
            </c:numRef>
          </c:xVal>
          <c:yVal>
            <c:numRef>
              <c:f>'논산시 추계'!$D$5:$D$46</c:f>
              <c:numCache>
                <c:formatCode>_-* #,##0_-;\-* #,##0_-;_-* "-"_-;_-@_-</c:formatCode>
                <c:ptCount val="42"/>
                <c:pt idx="0">
                  <c:v>185</c:v>
                </c:pt>
                <c:pt idx="1">
                  <c:v>191</c:v>
                </c:pt>
                <c:pt idx="2">
                  <c:v>197</c:v>
                </c:pt>
                <c:pt idx="3">
                  <c:v>203</c:v>
                </c:pt>
                <c:pt idx="4">
                  <c:v>209</c:v>
                </c:pt>
                <c:pt idx="5">
                  <c:v>216</c:v>
                </c:pt>
                <c:pt idx="6">
                  <c:v>222</c:v>
                </c:pt>
                <c:pt idx="7">
                  <c:v>229</c:v>
                </c:pt>
                <c:pt idx="8">
                  <c:v>236</c:v>
                </c:pt>
                <c:pt idx="9">
                  <c:v>244</c:v>
                </c:pt>
                <c:pt idx="10">
                  <c:v>251</c:v>
                </c:pt>
                <c:pt idx="11">
                  <c:v>259</c:v>
                </c:pt>
                <c:pt idx="12">
                  <c:v>267</c:v>
                </c:pt>
                <c:pt idx="13">
                  <c:v>275</c:v>
                </c:pt>
                <c:pt idx="14">
                  <c:v>284</c:v>
                </c:pt>
                <c:pt idx="15">
                  <c:v>292</c:v>
                </c:pt>
                <c:pt idx="16">
                  <c:v>301</c:v>
                </c:pt>
                <c:pt idx="17">
                  <c:v>311</c:v>
                </c:pt>
                <c:pt idx="18">
                  <c:v>320</c:v>
                </c:pt>
                <c:pt idx="19">
                  <c:v>330</c:v>
                </c:pt>
                <c:pt idx="20">
                  <c:v>340</c:v>
                </c:pt>
                <c:pt idx="21">
                  <c:v>351</c:v>
                </c:pt>
                <c:pt idx="22">
                  <c:v>361</c:v>
                </c:pt>
                <c:pt idx="23">
                  <c:v>373</c:v>
                </c:pt>
                <c:pt idx="24">
                  <c:v>384</c:v>
                </c:pt>
                <c:pt idx="25">
                  <c:v>396</c:v>
                </c:pt>
                <c:pt idx="26">
                  <c:v>408</c:v>
                </c:pt>
                <c:pt idx="27">
                  <c:v>421</c:v>
                </c:pt>
                <c:pt idx="28">
                  <c:v>434</c:v>
                </c:pt>
                <c:pt idx="29">
                  <c:v>447</c:v>
                </c:pt>
                <c:pt idx="30">
                  <c:v>461</c:v>
                </c:pt>
                <c:pt idx="31">
                  <c:v>475</c:v>
                </c:pt>
                <c:pt idx="32">
                  <c:v>490</c:v>
                </c:pt>
                <c:pt idx="33">
                  <c:v>505</c:v>
                </c:pt>
                <c:pt idx="34">
                  <c:v>520</c:v>
                </c:pt>
                <c:pt idx="35">
                  <c:v>536</c:v>
                </c:pt>
                <c:pt idx="36">
                  <c:v>553</c:v>
                </c:pt>
                <c:pt idx="37">
                  <c:v>570</c:v>
                </c:pt>
                <c:pt idx="38">
                  <c:v>587</c:v>
                </c:pt>
                <c:pt idx="39">
                  <c:v>605</c:v>
                </c:pt>
                <c:pt idx="40">
                  <c:v>624</c:v>
                </c:pt>
                <c:pt idx="41">
                  <c:v>643</c:v>
                </c:pt>
              </c:numCache>
            </c:numRef>
          </c:yVal>
        </c:ser>
        <c:ser>
          <c:idx val="3"/>
          <c:order val="3"/>
          <c:tx>
            <c:strRef>
              <c:f>'논산시 추계'!$E$3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추계'!$A$5:$A$46</c:f>
              <c:numCache>
                <c:formatCode>General</c:formatCode>
                <c:ptCount val="4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  <c:pt idx="41">
                  <c:v>2035</c:v>
                </c:pt>
              </c:numCache>
            </c:numRef>
          </c:xVal>
          <c:yVal>
            <c:numRef>
              <c:f>'논산시 추계'!$E$5:$E$46</c:f>
              <c:numCache>
                <c:formatCode>_-* #,##0_-;\-* #,##0_-;_-* "-"_-;_-@_-</c:formatCode>
                <c:ptCount val="42"/>
                <c:pt idx="0">
                  <c:v>182</c:v>
                </c:pt>
                <c:pt idx="1">
                  <c:v>185</c:v>
                </c:pt>
                <c:pt idx="2">
                  <c:v>188</c:v>
                </c:pt>
                <c:pt idx="3">
                  <c:v>191</c:v>
                </c:pt>
                <c:pt idx="4">
                  <c:v>195</c:v>
                </c:pt>
                <c:pt idx="5">
                  <c:v>199</c:v>
                </c:pt>
                <c:pt idx="6">
                  <c:v>204</c:v>
                </c:pt>
                <c:pt idx="7">
                  <c:v>209</c:v>
                </c:pt>
                <c:pt idx="8">
                  <c:v>215</c:v>
                </c:pt>
                <c:pt idx="9">
                  <c:v>221</c:v>
                </c:pt>
                <c:pt idx="10">
                  <c:v>228</c:v>
                </c:pt>
                <c:pt idx="11">
                  <c:v>235</c:v>
                </c:pt>
                <c:pt idx="12">
                  <c:v>244</c:v>
                </c:pt>
                <c:pt idx="13">
                  <c:v>253</c:v>
                </c:pt>
                <c:pt idx="14">
                  <c:v>263</c:v>
                </c:pt>
                <c:pt idx="15">
                  <c:v>274</c:v>
                </c:pt>
                <c:pt idx="16">
                  <c:v>286</c:v>
                </c:pt>
                <c:pt idx="17">
                  <c:v>300</c:v>
                </c:pt>
                <c:pt idx="18">
                  <c:v>315</c:v>
                </c:pt>
                <c:pt idx="19">
                  <c:v>331</c:v>
                </c:pt>
                <c:pt idx="20">
                  <c:v>350</c:v>
                </c:pt>
                <c:pt idx="21">
                  <c:v>370</c:v>
                </c:pt>
                <c:pt idx="22">
                  <c:v>392</c:v>
                </c:pt>
                <c:pt idx="23">
                  <c:v>416</c:v>
                </c:pt>
                <c:pt idx="24">
                  <c:v>443</c:v>
                </c:pt>
                <c:pt idx="25">
                  <c:v>473</c:v>
                </c:pt>
                <c:pt idx="26">
                  <c:v>505</c:v>
                </c:pt>
                <c:pt idx="27">
                  <c:v>541</c:v>
                </c:pt>
                <c:pt idx="28">
                  <c:v>581</c:v>
                </c:pt>
                <c:pt idx="29">
                  <c:v>625</c:v>
                </c:pt>
                <c:pt idx="30">
                  <c:v>673</c:v>
                </c:pt>
                <c:pt idx="31">
                  <c:v>726</c:v>
                </c:pt>
                <c:pt idx="32">
                  <c:v>785</c:v>
                </c:pt>
                <c:pt idx="33">
                  <c:v>850</c:v>
                </c:pt>
                <c:pt idx="34">
                  <c:v>921</c:v>
                </c:pt>
                <c:pt idx="35">
                  <c:v>1000</c:v>
                </c:pt>
                <c:pt idx="36">
                  <c:v>1086</c:v>
                </c:pt>
                <c:pt idx="37">
                  <c:v>1182</c:v>
                </c:pt>
                <c:pt idx="38">
                  <c:v>1287</c:v>
                </c:pt>
                <c:pt idx="39">
                  <c:v>1403</c:v>
                </c:pt>
                <c:pt idx="40">
                  <c:v>1531</c:v>
                </c:pt>
                <c:pt idx="41">
                  <c:v>1673</c:v>
                </c:pt>
              </c:numCache>
            </c:numRef>
          </c:yVal>
        </c:ser>
        <c:ser>
          <c:idx val="4"/>
          <c:order val="4"/>
          <c:tx>
            <c:strRef>
              <c:f>'논산시 추계'!$F$3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추계'!$A$5:$A$46</c:f>
              <c:numCache>
                <c:formatCode>General</c:formatCode>
                <c:ptCount val="4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  <c:pt idx="41">
                  <c:v>2035</c:v>
                </c:pt>
              </c:numCache>
            </c:numRef>
          </c:xVal>
          <c:yVal>
            <c:numRef>
              <c:f>'논산시 추계'!$F$5:$F$46</c:f>
              <c:numCache>
                <c:formatCode>_-* #,##0_-;\-* #,##0_-;_-* "-"_-;_-@_-</c:formatCode>
                <c:ptCount val="42"/>
                <c:pt idx="0">
                  <c:v>186</c:v>
                </c:pt>
                <c:pt idx="1">
                  <c:v>193</c:v>
                </c:pt>
                <c:pt idx="2">
                  <c:v>199</c:v>
                </c:pt>
                <c:pt idx="3">
                  <c:v>204</c:v>
                </c:pt>
                <c:pt idx="4">
                  <c:v>208</c:v>
                </c:pt>
                <c:pt idx="5">
                  <c:v>213</c:v>
                </c:pt>
                <c:pt idx="6">
                  <c:v>217</c:v>
                </c:pt>
                <c:pt idx="7">
                  <c:v>220</c:v>
                </c:pt>
                <c:pt idx="8">
                  <c:v>224</c:v>
                </c:pt>
                <c:pt idx="9">
                  <c:v>227</c:v>
                </c:pt>
                <c:pt idx="10">
                  <c:v>230</c:v>
                </c:pt>
                <c:pt idx="11">
                  <c:v>233</c:v>
                </c:pt>
                <c:pt idx="12">
                  <c:v>236</c:v>
                </c:pt>
                <c:pt idx="13">
                  <c:v>239</c:v>
                </c:pt>
                <c:pt idx="14">
                  <c:v>241</c:v>
                </c:pt>
                <c:pt idx="15">
                  <c:v>244</c:v>
                </c:pt>
                <c:pt idx="16">
                  <c:v>247</c:v>
                </c:pt>
                <c:pt idx="17">
                  <c:v>249</c:v>
                </c:pt>
                <c:pt idx="18">
                  <c:v>251</c:v>
                </c:pt>
                <c:pt idx="19">
                  <c:v>254</c:v>
                </c:pt>
                <c:pt idx="20">
                  <c:v>256</c:v>
                </c:pt>
                <c:pt idx="21">
                  <c:v>258</c:v>
                </c:pt>
                <c:pt idx="22">
                  <c:v>261</c:v>
                </c:pt>
                <c:pt idx="23">
                  <c:v>263</c:v>
                </c:pt>
                <c:pt idx="24">
                  <c:v>265</c:v>
                </c:pt>
                <c:pt idx="25">
                  <c:v>267</c:v>
                </c:pt>
                <c:pt idx="26">
                  <c:v>269</c:v>
                </c:pt>
                <c:pt idx="27">
                  <c:v>271</c:v>
                </c:pt>
                <c:pt idx="28">
                  <c:v>273</c:v>
                </c:pt>
                <c:pt idx="29">
                  <c:v>275</c:v>
                </c:pt>
                <c:pt idx="30">
                  <c:v>276</c:v>
                </c:pt>
                <c:pt idx="31">
                  <c:v>278</c:v>
                </c:pt>
                <c:pt idx="32">
                  <c:v>280</c:v>
                </c:pt>
                <c:pt idx="33">
                  <c:v>282</c:v>
                </c:pt>
                <c:pt idx="34">
                  <c:v>284</c:v>
                </c:pt>
                <c:pt idx="35">
                  <c:v>285</c:v>
                </c:pt>
                <c:pt idx="36">
                  <c:v>287</c:v>
                </c:pt>
                <c:pt idx="37">
                  <c:v>289</c:v>
                </c:pt>
                <c:pt idx="38">
                  <c:v>290</c:v>
                </c:pt>
                <c:pt idx="39">
                  <c:v>292</c:v>
                </c:pt>
                <c:pt idx="40">
                  <c:v>294</c:v>
                </c:pt>
                <c:pt idx="41">
                  <c:v>295</c:v>
                </c:pt>
              </c:numCache>
            </c:numRef>
          </c:yVal>
        </c:ser>
        <c:ser>
          <c:idx val="5"/>
          <c:order val="5"/>
          <c:tx>
            <c:strRef>
              <c:f>'논산시 추계'!$G$3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추계'!$A$5:$A$46</c:f>
              <c:numCache>
                <c:formatCode>General</c:formatCode>
                <c:ptCount val="4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  <c:pt idx="41">
                  <c:v>2035</c:v>
                </c:pt>
              </c:numCache>
            </c:numRef>
          </c:xVal>
          <c:yVal>
            <c:numRef>
              <c:f>'논산시 추계'!$G$5:$G$46</c:f>
              <c:numCache>
                <c:formatCode>_-* #,##0_-;\-* #,##0_-;_-* "-"_-;_-@_-</c:formatCode>
                <c:ptCount val="42"/>
                <c:pt idx="0">
                  <c:v>182</c:v>
                </c:pt>
                <c:pt idx="1">
                  <c:v>189</c:v>
                </c:pt>
                <c:pt idx="2">
                  <c:v>196</c:v>
                </c:pt>
                <c:pt idx="3">
                  <c:v>203</c:v>
                </c:pt>
                <c:pt idx="4">
                  <c:v>210</c:v>
                </c:pt>
                <c:pt idx="5">
                  <c:v>218</c:v>
                </c:pt>
                <c:pt idx="6">
                  <c:v>225</c:v>
                </c:pt>
                <c:pt idx="7">
                  <c:v>233</c:v>
                </c:pt>
                <c:pt idx="8">
                  <c:v>241</c:v>
                </c:pt>
                <c:pt idx="9">
                  <c:v>248</c:v>
                </c:pt>
                <c:pt idx="10">
                  <c:v>256</c:v>
                </c:pt>
                <c:pt idx="11">
                  <c:v>264</c:v>
                </c:pt>
                <c:pt idx="12">
                  <c:v>272</c:v>
                </c:pt>
                <c:pt idx="13">
                  <c:v>280</c:v>
                </c:pt>
                <c:pt idx="14">
                  <c:v>288</c:v>
                </c:pt>
                <c:pt idx="15">
                  <c:v>295</c:v>
                </c:pt>
                <c:pt idx="16">
                  <c:v>303</c:v>
                </c:pt>
                <c:pt idx="17">
                  <c:v>311</c:v>
                </c:pt>
                <c:pt idx="18">
                  <c:v>319</c:v>
                </c:pt>
                <c:pt idx="19">
                  <c:v>326</c:v>
                </c:pt>
                <c:pt idx="20">
                  <c:v>334</c:v>
                </c:pt>
                <c:pt idx="21">
                  <c:v>342</c:v>
                </c:pt>
                <c:pt idx="22">
                  <c:v>349</c:v>
                </c:pt>
                <c:pt idx="23">
                  <c:v>356</c:v>
                </c:pt>
                <c:pt idx="24">
                  <c:v>364</c:v>
                </c:pt>
                <c:pt idx="25">
                  <c:v>371</c:v>
                </c:pt>
                <c:pt idx="26">
                  <c:v>378</c:v>
                </c:pt>
                <c:pt idx="27">
                  <c:v>385</c:v>
                </c:pt>
                <c:pt idx="28">
                  <c:v>391</c:v>
                </c:pt>
                <c:pt idx="29">
                  <c:v>398</c:v>
                </c:pt>
                <c:pt idx="30">
                  <c:v>405</c:v>
                </c:pt>
                <c:pt idx="31">
                  <c:v>411</c:v>
                </c:pt>
                <c:pt idx="32">
                  <c:v>417</c:v>
                </c:pt>
                <c:pt idx="33">
                  <c:v>423</c:v>
                </c:pt>
                <c:pt idx="34">
                  <c:v>429</c:v>
                </c:pt>
                <c:pt idx="35">
                  <c:v>434</c:v>
                </c:pt>
                <c:pt idx="36">
                  <c:v>440</c:v>
                </c:pt>
                <c:pt idx="37">
                  <c:v>445</c:v>
                </c:pt>
                <c:pt idx="38">
                  <c:v>450</c:v>
                </c:pt>
                <c:pt idx="39">
                  <c:v>455</c:v>
                </c:pt>
                <c:pt idx="40">
                  <c:v>460</c:v>
                </c:pt>
                <c:pt idx="41">
                  <c:v>465</c:v>
                </c:pt>
              </c:numCache>
            </c:numRef>
          </c:yVal>
        </c:ser>
        <c:ser>
          <c:idx val="6"/>
          <c:order val="6"/>
          <c:tx>
            <c:strRef>
              <c:f>'논산시 추계'!$H$3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추계'!$A$5:$A$46</c:f>
              <c:numCache>
                <c:formatCode>General</c:formatCode>
                <c:ptCount val="42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  <c:pt idx="19">
                  <c:v>2013</c:v>
                </c:pt>
                <c:pt idx="20">
                  <c:v>2014</c:v>
                </c:pt>
                <c:pt idx="21">
                  <c:v>2015</c:v>
                </c:pt>
                <c:pt idx="22">
                  <c:v>2016</c:v>
                </c:pt>
                <c:pt idx="23">
                  <c:v>2017</c:v>
                </c:pt>
                <c:pt idx="24">
                  <c:v>2018</c:v>
                </c:pt>
                <c:pt idx="25">
                  <c:v>2019</c:v>
                </c:pt>
                <c:pt idx="26">
                  <c:v>2020</c:v>
                </c:pt>
                <c:pt idx="27">
                  <c:v>2021</c:v>
                </c:pt>
                <c:pt idx="28">
                  <c:v>2022</c:v>
                </c:pt>
                <c:pt idx="29">
                  <c:v>2023</c:v>
                </c:pt>
                <c:pt idx="30">
                  <c:v>2024</c:v>
                </c:pt>
                <c:pt idx="31">
                  <c:v>2025</c:v>
                </c:pt>
                <c:pt idx="32">
                  <c:v>2026</c:v>
                </c:pt>
                <c:pt idx="33">
                  <c:v>2027</c:v>
                </c:pt>
                <c:pt idx="34">
                  <c:v>2028</c:v>
                </c:pt>
                <c:pt idx="35">
                  <c:v>2029</c:v>
                </c:pt>
                <c:pt idx="36">
                  <c:v>2030</c:v>
                </c:pt>
                <c:pt idx="37">
                  <c:v>2031</c:v>
                </c:pt>
                <c:pt idx="38">
                  <c:v>2032</c:v>
                </c:pt>
                <c:pt idx="39">
                  <c:v>2033</c:v>
                </c:pt>
                <c:pt idx="40">
                  <c:v>2034</c:v>
                </c:pt>
                <c:pt idx="41">
                  <c:v>2035</c:v>
                </c:pt>
              </c:numCache>
            </c:numRef>
          </c:xVal>
          <c:yVal>
            <c:numRef>
              <c:f>'논산시 추계'!$H$5:$H$46</c:f>
              <c:numCache>
                <c:formatCode>_-* #,##0_-;\-* #,##0_-;_-* "-"_-;_-@_-</c:formatCode>
                <c:ptCount val="42"/>
                <c:pt idx="0">
                  <c:v>175</c:v>
                </c:pt>
                <c:pt idx="1">
                  <c:v>185</c:v>
                </c:pt>
                <c:pt idx="2">
                  <c:v>194</c:v>
                </c:pt>
                <c:pt idx="3">
                  <c:v>203</c:v>
                </c:pt>
                <c:pt idx="4">
                  <c:v>212</c:v>
                </c:pt>
                <c:pt idx="5">
                  <c:v>221</c:v>
                </c:pt>
                <c:pt idx="6">
                  <c:v>229</c:v>
                </c:pt>
                <c:pt idx="7">
                  <c:v>238</c:v>
                </c:pt>
                <c:pt idx="8">
                  <c:v>246</c:v>
                </c:pt>
                <c:pt idx="9">
                  <c:v>254</c:v>
                </c:pt>
                <c:pt idx="10">
                  <c:v>262</c:v>
                </c:pt>
                <c:pt idx="11">
                  <c:v>269</c:v>
                </c:pt>
                <c:pt idx="12">
                  <c:v>277</c:v>
                </c:pt>
                <c:pt idx="13">
                  <c:v>284</c:v>
                </c:pt>
                <c:pt idx="14">
                  <c:v>291</c:v>
                </c:pt>
                <c:pt idx="15">
                  <c:v>298</c:v>
                </c:pt>
                <c:pt idx="16">
                  <c:v>305</c:v>
                </c:pt>
                <c:pt idx="17">
                  <c:v>311</c:v>
                </c:pt>
                <c:pt idx="18">
                  <c:v>318</c:v>
                </c:pt>
                <c:pt idx="19">
                  <c:v>324</c:v>
                </c:pt>
                <c:pt idx="20">
                  <c:v>330</c:v>
                </c:pt>
                <c:pt idx="21">
                  <c:v>336</c:v>
                </c:pt>
                <c:pt idx="22">
                  <c:v>342</c:v>
                </c:pt>
                <c:pt idx="23">
                  <c:v>348</c:v>
                </c:pt>
                <c:pt idx="24">
                  <c:v>354</c:v>
                </c:pt>
                <c:pt idx="25">
                  <c:v>359</c:v>
                </c:pt>
                <c:pt idx="26">
                  <c:v>365</c:v>
                </c:pt>
                <c:pt idx="27">
                  <c:v>370</c:v>
                </c:pt>
                <c:pt idx="28">
                  <c:v>375</c:v>
                </c:pt>
                <c:pt idx="29">
                  <c:v>380</c:v>
                </c:pt>
                <c:pt idx="30">
                  <c:v>385</c:v>
                </c:pt>
                <c:pt idx="31">
                  <c:v>390</c:v>
                </c:pt>
                <c:pt idx="32">
                  <c:v>395</c:v>
                </c:pt>
                <c:pt idx="33">
                  <c:v>399</c:v>
                </c:pt>
                <c:pt idx="34">
                  <c:v>404</c:v>
                </c:pt>
                <c:pt idx="35">
                  <c:v>408</c:v>
                </c:pt>
                <c:pt idx="36">
                  <c:v>413</c:v>
                </c:pt>
                <c:pt idx="37">
                  <c:v>417</c:v>
                </c:pt>
                <c:pt idx="38">
                  <c:v>421</c:v>
                </c:pt>
                <c:pt idx="39">
                  <c:v>425</c:v>
                </c:pt>
                <c:pt idx="40">
                  <c:v>429</c:v>
                </c:pt>
                <c:pt idx="41">
                  <c:v>433</c:v>
                </c:pt>
              </c:numCache>
            </c:numRef>
          </c:yVal>
        </c:ser>
        <c:dLbls>
          <c:showVal val="1"/>
        </c:dLbls>
        <c:axId val="149132416"/>
        <c:axId val="149139840"/>
      </c:scatterChart>
      <c:valAx>
        <c:axId val="149132416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9139840"/>
        <c:crossesAt val="150"/>
        <c:crossBetween val="midCat"/>
        <c:minorUnit val="1"/>
      </c:valAx>
      <c:valAx>
        <c:axId val="149139840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9132416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55" r="0.75000000000001055" t="1" header="0.5" footer="0.5"/>
    <c:pageSetup paperSize="9" orientation="landscape" horizontalDpi="1200" verticalDpi="12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279"/>
          <c:h val="0.748997452696459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추계(10년)'!$A$4:$A$24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추계(10년)'!$B$4:$B$24</c:f>
              <c:numCache>
                <c:formatCode>_-* #,##0_-;\-* #,##0_-;_-* "-"_-;_-@_-</c:formatCode>
                <c:ptCount val="21"/>
                <c:pt idx="11">
                  <c:v>211.01953374785333</c:v>
                </c:pt>
                <c:pt idx="12">
                  <c:v>231.78531618502609</c:v>
                </c:pt>
                <c:pt idx="13">
                  <c:v>235.33101630676526</c:v>
                </c:pt>
                <c:pt idx="14">
                  <c:v>306.89999999999998</c:v>
                </c:pt>
                <c:pt idx="15">
                  <c:v>321.2</c:v>
                </c:pt>
                <c:pt idx="16">
                  <c:v>324.60000000000002</c:v>
                </c:pt>
                <c:pt idx="17">
                  <c:v>322.7</c:v>
                </c:pt>
                <c:pt idx="18">
                  <c:v>306</c:v>
                </c:pt>
                <c:pt idx="19">
                  <c:v>311.7</c:v>
                </c:pt>
                <c:pt idx="20">
                  <c:v>312.39999999999998</c:v>
                </c:pt>
              </c:numCache>
            </c:numRef>
          </c:yVal>
        </c:ser>
        <c:ser>
          <c:idx val="1"/>
          <c:order val="1"/>
          <c:tx>
            <c:strRef>
              <c:f>'논산시 추계(10년)'!$C$3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추계(10년)'!$A$4:$A$46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추계(10년)'!$C$4:$C$46</c:f>
              <c:numCache>
                <c:formatCode>_-* #,##0_-;\-* #,##0_-;_-* "-"_-;_-@_-</c:formatCode>
                <c:ptCount val="43"/>
                <c:pt idx="11">
                  <c:v>237</c:v>
                </c:pt>
                <c:pt idx="12">
                  <c:v>249</c:v>
                </c:pt>
                <c:pt idx="13">
                  <c:v>260</c:v>
                </c:pt>
                <c:pt idx="14">
                  <c:v>271</c:v>
                </c:pt>
                <c:pt idx="15">
                  <c:v>283</c:v>
                </c:pt>
                <c:pt idx="16">
                  <c:v>294</c:v>
                </c:pt>
                <c:pt idx="17">
                  <c:v>305</c:v>
                </c:pt>
                <c:pt idx="18">
                  <c:v>317</c:v>
                </c:pt>
                <c:pt idx="19">
                  <c:v>328</c:v>
                </c:pt>
                <c:pt idx="20">
                  <c:v>340</c:v>
                </c:pt>
                <c:pt idx="21">
                  <c:v>351</c:v>
                </c:pt>
                <c:pt idx="22">
                  <c:v>362</c:v>
                </c:pt>
                <c:pt idx="23">
                  <c:v>374</c:v>
                </c:pt>
                <c:pt idx="24">
                  <c:v>385</c:v>
                </c:pt>
                <c:pt idx="25">
                  <c:v>396</c:v>
                </c:pt>
                <c:pt idx="26">
                  <c:v>408</c:v>
                </c:pt>
                <c:pt idx="27">
                  <c:v>419</c:v>
                </c:pt>
                <c:pt idx="28">
                  <c:v>430</c:v>
                </c:pt>
                <c:pt idx="29">
                  <c:v>442</c:v>
                </c:pt>
                <c:pt idx="30">
                  <c:v>453</c:v>
                </c:pt>
                <c:pt idx="31">
                  <c:v>465</c:v>
                </c:pt>
                <c:pt idx="32">
                  <c:v>476</c:v>
                </c:pt>
                <c:pt idx="33">
                  <c:v>487</c:v>
                </c:pt>
                <c:pt idx="34">
                  <c:v>499</c:v>
                </c:pt>
                <c:pt idx="35">
                  <c:v>510</c:v>
                </c:pt>
                <c:pt idx="36">
                  <c:v>521</c:v>
                </c:pt>
                <c:pt idx="37">
                  <c:v>533</c:v>
                </c:pt>
                <c:pt idx="38">
                  <c:v>544</c:v>
                </c:pt>
                <c:pt idx="39">
                  <c:v>556</c:v>
                </c:pt>
                <c:pt idx="40">
                  <c:v>567</c:v>
                </c:pt>
                <c:pt idx="41">
                  <c:v>578</c:v>
                </c:pt>
                <c:pt idx="42">
                  <c:v>590</c:v>
                </c:pt>
              </c:numCache>
            </c:numRef>
          </c:yVal>
        </c:ser>
        <c:ser>
          <c:idx val="2"/>
          <c:order val="2"/>
          <c:tx>
            <c:strRef>
              <c:f>'논산시 추계(10년)'!$D$3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추계(10년)'!$A$4:$A$46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추계(10년)'!$D$4:$D$46</c:f>
              <c:numCache>
                <c:formatCode>_-* #,##0_-;\-* #,##0_-;_-* "-"_-;_-@_-</c:formatCode>
                <c:ptCount val="43"/>
                <c:pt idx="11">
                  <c:v>235</c:v>
                </c:pt>
                <c:pt idx="12">
                  <c:v>245</c:v>
                </c:pt>
                <c:pt idx="13">
                  <c:v>256</c:v>
                </c:pt>
                <c:pt idx="14">
                  <c:v>267</c:v>
                </c:pt>
                <c:pt idx="15">
                  <c:v>279</c:v>
                </c:pt>
                <c:pt idx="16">
                  <c:v>291</c:v>
                </c:pt>
                <c:pt idx="17">
                  <c:v>304</c:v>
                </c:pt>
                <c:pt idx="18">
                  <c:v>317</c:v>
                </c:pt>
                <c:pt idx="19">
                  <c:v>331</c:v>
                </c:pt>
                <c:pt idx="20">
                  <c:v>346</c:v>
                </c:pt>
                <c:pt idx="21">
                  <c:v>361</c:v>
                </c:pt>
                <c:pt idx="22">
                  <c:v>377</c:v>
                </c:pt>
                <c:pt idx="23">
                  <c:v>393</c:v>
                </c:pt>
                <c:pt idx="24">
                  <c:v>410</c:v>
                </c:pt>
                <c:pt idx="25">
                  <c:v>428</c:v>
                </c:pt>
                <c:pt idx="26">
                  <c:v>447</c:v>
                </c:pt>
                <c:pt idx="27">
                  <c:v>467</c:v>
                </c:pt>
                <c:pt idx="28">
                  <c:v>487</c:v>
                </c:pt>
                <c:pt idx="29">
                  <c:v>509</c:v>
                </c:pt>
                <c:pt idx="30">
                  <c:v>531</c:v>
                </c:pt>
                <c:pt idx="31">
                  <c:v>554</c:v>
                </c:pt>
                <c:pt idx="32">
                  <c:v>579</c:v>
                </c:pt>
                <c:pt idx="33">
                  <c:v>604</c:v>
                </c:pt>
                <c:pt idx="34">
                  <c:v>630</c:v>
                </c:pt>
                <c:pt idx="35">
                  <c:v>658</c:v>
                </c:pt>
                <c:pt idx="36">
                  <c:v>687</c:v>
                </c:pt>
                <c:pt idx="37">
                  <c:v>717</c:v>
                </c:pt>
                <c:pt idx="38">
                  <c:v>748</c:v>
                </c:pt>
                <c:pt idx="39">
                  <c:v>781</c:v>
                </c:pt>
                <c:pt idx="40">
                  <c:v>815</c:v>
                </c:pt>
                <c:pt idx="41">
                  <c:v>851</c:v>
                </c:pt>
                <c:pt idx="42">
                  <c:v>889</c:v>
                </c:pt>
              </c:numCache>
            </c:numRef>
          </c:yVal>
        </c:ser>
        <c:ser>
          <c:idx val="3"/>
          <c:order val="3"/>
          <c:tx>
            <c:strRef>
              <c:f>'논산시 추계(10년)'!$E$3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추계(10년)'!$A$4:$A$46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추계(10년)'!$E$4:$E$46</c:f>
              <c:numCache>
                <c:formatCode>_-* #,##0_-;\-* #,##0_-;_-* "-"_-;_-@_-</c:formatCode>
                <c:ptCount val="43"/>
                <c:pt idx="11">
                  <c:v>235</c:v>
                </c:pt>
                <c:pt idx="12">
                  <c:v>245</c:v>
                </c:pt>
                <c:pt idx="13">
                  <c:v>256</c:v>
                </c:pt>
                <c:pt idx="14">
                  <c:v>267</c:v>
                </c:pt>
                <c:pt idx="15">
                  <c:v>279</c:v>
                </c:pt>
                <c:pt idx="16">
                  <c:v>291</c:v>
                </c:pt>
                <c:pt idx="17">
                  <c:v>304</c:v>
                </c:pt>
                <c:pt idx="18">
                  <c:v>317</c:v>
                </c:pt>
                <c:pt idx="19">
                  <c:v>331</c:v>
                </c:pt>
                <c:pt idx="20">
                  <c:v>346</c:v>
                </c:pt>
                <c:pt idx="21">
                  <c:v>361</c:v>
                </c:pt>
                <c:pt idx="22">
                  <c:v>377</c:v>
                </c:pt>
                <c:pt idx="23">
                  <c:v>393</c:v>
                </c:pt>
                <c:pt idx="24">
                  <c:v>410</c:v>
                </c:pt>
                <c:pt idx="25">
                  <c:v>428</c:v>
                </c:pt>
                <c:pt idx="26">
                  <c:v>447</c:v>
                </c:pt>
                <c:pt idx="27">
                  <c:v>467</c:v>
                </c:pt>
                <c:pt idx="28">
                  <c:v>487</c:v>
                </c:pt>
                <c:pt idx="29">
                  <c:v>509</c:v>
                </c:pt>
                <c:pt idx="30">
                  <c:v>531</c:v>
                </c:pt>
                <c:pt idx="31">
                  <c:v>554</c:v>
                </c:pt>
                <c:pt idx="32">
                  <c:v>579</c:v>
                </c:pt>
                <c:pt idx="33">
                  <c:v>604</c:v>
                </c:pt>
                <c:pt idx="34">
                  <c:v>630</c:v>
                </c:pt>
                <c:pt idx="35">
                  <c:v>658</c:v>
                </c:pt>
                <c:pt idx="36">
                  <c:v>687</c:v>
                </c:pt>
                <c:pt idx="37">
                  <c:v>717</c:v>
                </c:pt>
                <c:pt idx="38">
                  <c:v>748</c:v>
                </c:pt>
                <c:pt idx="39">
                  <c:v>781</c:v>
                </c:pt>
                <c:pt idx="40">
                  <c:v>815</c:v>
                </c:pt>
                <c:pt idx="41">
                  <c:v>851</c:v>
                </c:pt>
                <c:pt idx="42">
                  <c:v>889</c:v>
                </c:pt>
              </c:numCache>
            </c:numRef>
          </c:yVal>
        </c:ser>
        <c:ser>
          <c:idx val="4"/>
          <c:order val="4"/>
          <c:tx>
            <c:strRef>
              <c:f>'논산시 추계(10년)'!$F$3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추계(10년)'!$A$4:$A$46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추계(10년)'!$F$4:$F$46</c:f>
              <c:numCache>
                <c:formatCode>_-* #,##0_-;\-* #,##0_-;_-* "-"_-;_-@_-</c:formatCode>
                <c:ptCount val="43"/>
                <c:pt idx="11">
                  <c:v>211</c:v>
                </c:pt>
                <c:pt idx="12">
                  <c:v>242</c:v>
                </c:pt>
                <c:pt idx="13">
                  <c:v>262</c:v>
                </c:pt>
                <c:pt idx="14">
                  <c:v>278</c:v>
                </c:pt>
                <c:pt idx="15">
                  <c:v>291</c:v>
                </c:pt>
                <c:pt idx="16">
                  <c:v>302</c:v>
                </c:pt>
                <c:pt idx="17">
                  <c:v>311</c:v>
                </c:pt>
                <c:pt idx="18">
                  <c:v>320</c:v>
                </c:pt>
                <c:pt idx="19">
                  <c:v>327</c:v>
                </c:pt>
                <c:pt idx="20">
                  <c:v>334</c:v>
                </c:pt>
                <c:pt idx="21">
                  <c:v>341</c:v>
                </c:pt>
                <c:pt idx="22">
                  <c:v>347</c:v>
                </c:pt>
                <c:pt idx="23">
                  <c:v>352</c:v>
                </c:pt>
                <c:pt idx="24">
                  <c:v>358</c:v>
                </c:pt>
                <c:pt idx="25">
                  <c:v>362</c:v>
                </c:pt>
                <c:pt idx="26">
                  <c:v>367</c:v>
                </c:pt>
                <c:pt idx="27">
                  <c:v>372</c:v>
                </c:pt>
                <c:pt idx="28">
                  <c:v>376</c:v>
                </c:pt>
                <c:pt idx="29">
                  <c:v>380</c:v>
                </c:pt>
                <c:pt idx="30">
                  <c:v>384</c:v>
                </c:pt>
                <c:pt idx="31">
                  <c:v>388</c:v>
                </c:pt>
                <c:pt idx="32">
                  <c:v>391</c:v>
                </c:pt>
                <c:pt idx="33">
                  <c:v>395</c:v>
                </c:pt>
                <c:pt idx="34">
                  <c:v>398</c:v>
                </c:pt>
                <c:pt idx="35">
                  <c:v>402</c:v>
                </c:pt>
                <c:pt idx="36">
                  <c:v>405</c:v>
                </c:pt>
                <c:pt idx="37">
                  <c:v>408</c:v>
                </c:pt>
                <c:pt idx="38">
                  <c:v>411</c:v>
                </c:pt>
                <c:pt idx="39">
                  <c:v>414</c:v>
                </c:pt>
                <c:pt idx="40">
                  <c:v>416</c:v>
                </c:pt>
                <c:pt idx="41">
                  <c:v>419</c:v>
                </c:pt>
                <c:pt idx="42">
                  <c:v>422</c:v>
                </c:pt>
              </c:numCache>
            </c:numRef>
          </c:yVal>
        </c:ser>
        <c:ser>
          <c:idx val="5"/>
          <c:order val="5"/>
          <c:tx>
            <c:strRef>
              <c:f>'논산시 추계(10년)'!$G$3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추계(10년)'!$A$4:$A$46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추계(10년)'!$G$4:$G$46</c:f>
              <c:numCache>
                <c:formatCode>_-* #,##0_-;\-* #,##0_-;_-* "-"_-;_-@_-</c:formatCode>
                <c:ptCount val="43"/>
                <c:pt idx="11">
                  <c:v>266</c:v>
                </c:pt>
                <c:pt idx="12">
                  <c:v>281</c:v>
                </c:pt>
                <c:pt idx="13">
                  <c:v>292</c:v>
                </c:pt>
                <c:pt idx="14">
                  <c:v>301</c:v>
                </c:pt>
                <c:pt idx="15">
                  <c:v>308</c:v>
                </c:pt>
                <c:pt idx="16">
                  <c:v>313</c:v>
                </c:pt>
                <c:pt idx="17">
                  <c:v>316</c:v>
                </c:pt>
                <c:pt idx="18">
                  <c:v>319</c:v>
                </c:pt>
                <c:pt idx="19">
                  <c:v>320</c:v>
                </c:pt>
                <c:pt idx="20">
                  <c:v>322</c:v>
                </c:pt>
                <c:pt idx="21">
                  <c:v>323</c:v>
                </c:pt>
                <c:pt idx="22">
                  <c:v>323</c:v>
                </c:pt>
                <c:pt idx="23">
                  <c:v>324</c:v>
                </c:pt>
                <c:pt idx="24">
                  <c:v>324</c:v>
                </c:pt>
                <c:pt idx="25">
                  <c:v>324</c:v>
                </c:pt>
                <c:pt idx="26">
                  <c:v>325</c:v>
                </c:pt>
                <c:pt idx="27">
                  <c:v>325</c:v>
                </c:pt>
                <c:pt idx="28">
                  <c:v>325</c:v>
                </c:pt>
                <c:pt idx="29">
                  <c:v>325</c:v>
                </c:pt>
                <c:pt idx="30">
                  <c:v>325</c:v>
                </c:pt>
                <c:pt idx="31">
                  <c:v>325</c:v>
                </c:pt>
                <c:pt idx="32">
                  <c:v>325</c:v>
                </c:pt>
                <c:pt idx="33">
                  <c:v>325</c:v>
                </c:pt>
                <c:pt idx="34">
                  <c:v>325</c:v>
                </c:pt>
                <c:pt idx="35">
                  <c:v>325</c:v>
                </c:pt>
                <c:pt idx="36">
                  <c:v>325</c:v>
                </c:pt>
                <c:pt idx="37">
                  <c:v>325</c:v>
                </c:pt>
                <c:pt idx="38">
                  <c:v>325</c:v>
                </c:pt>
                <c:pt idx="39">
                  <c:v>325</c:v>
                </c:pt>
                <c:pt idx="40">
                  <c:v>325</c:v>
                </c:pt>
                <c:pt idx="41">
                  <c:v>325</c:v>
                </c:pt>
                <c:pt idx="42">
                  <c:v>325</c:v>
                </c:pt>
              </c:numCache>
            </c:numRef>
          </c:yVal>
        </c:ser>
        <c:ser>
          <c:idx val="6"/>
          <c:order val="6"/>
          <c:tx>
            <c:strRef>
              <c:f>'논산시 추계(10년)'!$H$3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추계(10년)'!$A$4:$A$46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추계(10년)'!$H$4:$H$46</c:f>
              <c:numCache>
                <c:formatCode>_-* #,##0_-;\-* #,##0_-;_-* "-"_-;_-@_-</c:formatCode>
                <c:ptCount val="43"/>
                <c:pt idx="11">
                  <c:v>273</c:v>
                </c:pt>
                <c:pt idx="12">
                  <c:v>286</c:v>
                </c:pt>
                <c:pt idx="13">
                  <c:v>296</c:v>
                </c:pt>
                <c:pt idx="14">
                  <c:v>304</c:v>
                </c:pt>
                <c:pt idx="15">
                  <c:v>309</c:v>
                </c:pt>
                <c:pt idx="16">
                  <c:v>313</c:v>
                </c:pt>
                <c:pt idx="17">
                  <c:v>316</c:v>
                </c:pt>
                <c:pt idx="18">
                  <c:v>319</c:v>
                </c:pt>
                <c:pt idx="19">
                  <c:v>320</c:v>
                </c:pt>
                <c:pt idx="20">
                  <c:v>322</c:v>
                </c:pt>
                <c:pt idx="21">
                  <c:v>322</c:v>
                </c:pt>
                <c:pt idx="22">
                  <c:v>323</c:v>
                </c:pt>
                <c:pt idx="23">
                  <c:v>324</c:v>
                </c:pt>
                <c:pt idx="24">
                  <c:v>324</c:v>
                </c:pt>
                <c:pt idx="25">
                  <c:v>324</c:v>
                </c:pt>
                <c:pt idx="26">
                  <c:v>324</c:v>
                </c:pt>
                <c:pt idx="27">
                  <c:v>325</c:v>
                </c:pt>
                <c:pt idx="28">
                  <c:v>325</c:v>
                </c:pt>
                <c:pt idx="29">
                  <c:v>325</c:v>
                </c:pt>
                <c:pt idx="30">
                  <c:v>325</c:v>
                </c:pt>
                <c:pt idx="31">
                  <c:v>325</c:v>
                </c:pt>
                <c:pt idx="32">
                  <c:v>325</c:v>
                </c:pt>
                <c:pt idx="33">
                  <c:v>325</c:v>
                </c:pt>
                <c:pt idx="34">
                  <c:v>325</c:v>
                </c:pt>
                <c:pt idx="35">
                  <c:v>325</c:v>
                </c:pt>
                <c:pt idx="36">
                  <c:v>325</c:v>
                </c:pt>
                <c:pt idx="37">
                  <c:v>325</c:v>
                </c:pt>
                <c:pt idx="38">
                  <c:v>325</c:v>
                </c:pt>
                <c:pt idx="39">
                  <c:v>325</c:v>
                </c:pt>
                <c:pt idx="40">
                  <c:v>325</c:v>
                </c:pt>
                <c:pt idx="41">
                  <c:v>325</c:v>
                </c:pt>
                <c:pt idx="42">
                  <c:v>325</c:v>
                </c:pt>
              </c:numCache>
            </c:numRef>
          </c:yVal>
        </c:ser>
        <c:dLbls>
          <c:showVal val="1"/>
        </c:dLbls>
        <c:axId val="149402368"/>
        <c:axId val="149417984"/>
      </c:scatterChart>
      <c:valAx>
        <c:axId val="149402368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9417984"/>
        <c:crossesAt val="150"/>
        <c:crossBetween val="midCat"/>
        <c:minorUnit val="1"/>
      </c:valAx>
      <c:valAx>
        <c:axId val="149417984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9402368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55" r="0.75000000000001055" t="1" header="0.5" footer="0.5"/>
    <c:pageSetup paperSize="9" orientation="landscape" horizontalDpi="1200" verticalDpi="12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279"/>
          <c:h val="0.748997452696459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추계(5년)'!$A$4:$A$24</c:f>
              <c:numCache>
                <c:formatCode>General</c:formatCode>
                <c:ptCount val="21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추계(5년)'!$B$4:$B$24</c:f>
              <c:numCache>
                <c:formatCode>_-* #,##0_-;\-* #,##0_-;_-* "-"_-;_-@_-</c:formatCode>
                <c:ptCount val="21"/>
                <c:pt idx="16">
                  <c:v>324.60000000000002</c:v>
                </c:pt>
                <c:pt idx="17">
                  <c:v>322.7</c:v>
                </c:pt>
                <c:pt idx="18">
                  <c:v>306</c:v>
                </c:pt>
                <c:pt idx="19">
                  <c:v>311.7</c:v>
                </c:pt>
                <c:pt idx="20">
                  <c:v>312.39999999999998</c:v>
                </c:pt>
              </c:numCache>
            </c:numRef>
          </c:yVal>
        </c:ser>
        <c:ser>
          <c:idx val="1"/>
          <c:order val="1"/>
          <c:tx>
            <c:strRef>
              <c:f>'논산시 추계(5년)'!$C$3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추계(5년)'!$A$4:$A$46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추계(5년)'!$C$4:$C$46</c:f>
              <c:numCache>
                <c:formatCode>_-* #,##0_-;\-* #,##0_-;_-* "-"_-;_-@_-</c:formatCode>
                <c:ptCount val="43"/>
                <c:pt idx="16">
                  <c:v>323</c:v>
                </c:pt>
                <c:pt idx="17">
                  <c:v>319</c:v>
                </c:pt>
                <c:pt idx="18">
                  <c:v>315</c:v>
                </c:pt>
                <c:pt idx="19">
                  <c:v>312</c:v>
                </c:pt>
                <c:pt idx="20">
                  <c:v>308</c:v>
                </c:pt>
                <c:pt idx="21">
                  <c:v>305</c:v>
                </c:pt>
                <c:pt idx="22">
                  <c:v>301</c:v>
                </c:pt>
                <c:pt idx="23">
                  <c:v>298</c:v>
                </c:pt>
                <c:pt idx="24">
                  <c:v>294</c:v>
                </c:pt>
                <c:pt idx="25">
                  <c:v>291</c:v>
                </c:pt>
                <c:pt idx="26">
                  <c:v>287</c:v>
                </c:pt>
                <c:pt idx="27">
                  <c:v>284</c:v>
                </c:pt>
                <c:pt idx="28">
                  <c:v>280</c:v>
                </c:pt>
                <c:pt idx="29">
                  <c:v>277</c:v>
                </c:pt>
                <c:pt idx="30">
                  <c:v>273</c:v>
                </c:pt>
                <c:pt idx="31">
                  <c:v>269</c:v>
                </c:pt>
                <c:pt idx="32">
                  <c:v>266</c:v>
                </c:pt>
                <c:pt idx="33">
                  <c:v>262</c:v>
                </c:pt>
                <c:pt idx="34">
                  <c:v>259</c:v>
                </c:pt>
                <c:pt idx="35">
                  <c:v>255</c:v>
                </c:pt>
                <c:pt idx="36">
                  <c:v>252</c:v>
                </c:pt>
                <c:pt idx="37">
                  <c:v>248</c:v>
                </c:pt>
                <c:pt idx="38">
                  <c:v>245</c:v>
                </c:pt>
                <c:pt idx="39">
                  <c:v>241</c:v>
                </c:pt>
                <c:pt idx="40">
                  <c:v>238</c:v>
                </c:pt>
                <c:pt idx="41">
                  <c:v>234</c:v>
                </c:pt>
                <c:pt idx="42">
                  <c:v>231</c:v>
                </c:pt>
              </c:numCache>
            </c:numRef>
          </c:yVal>
        </c:ser>
        <c:ser>
          <c:idx val="2"/>
          <c:order val="2"/>
          <c:tx>
            <c:strRef>
              <c:f>'논산시 추계(5년)'!$D$3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추계(5년)'!$A$4:$A$46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추계(5년)'!$D$4:$D$46</c:f>
              <c:numCache>
                <c:formatCode>_-* #,##0_-;\-* #,##0_-;_-* "-"_-;_-@_-</c:formatCode>
                <c:ptCount val="43"/>
                <c:pt idx="16">
                  <c:v>323</c:v>
                </c:pt>
                <c:pt idx="17">
                  <c:v>319</c:v>
                </c:pt>
                <c:pt idx="18">
                  <c:v>315</c:v>
                </c:pt>
                <c:pt idx="19">
                  <c:v>312</c:v>
                </c:pt>
                <c:pt idx="20">
                  <c:v>308</c:v>
                </c:pt>
                <c:pt idx="21">
                  <c:v>305</c:v>
                </c:pt>
                <c:pt idx="22">
                  <c:v>302</c:v>
                </c:pt>
                <c:pt idx="23">
                  <c:v>298</c:v>
                </c:pt>
                <c:pt idx="24">
                  <c:v>295</c:v>
                </c:pt>
                <c:pt idx="25">
                  <c:v>292</c:v>
                </c:pt>
                <c:pt idx="26">
                  <c:v>289</c:v>
                </c:pt>
                <c:pt idx="27">
                  <c:v>285</c:v>
                </c:pt>
                <c:pt idx="28">
                  <c:v>282</c:v>
                </c:pt>
                <c:pt idx="29">
                  <c:v>279</c:v>
                </c:pt>
                <c:pt idx="30">
                  <c:v>276</c:v>
                </c:pt>
                <c:pt idx="31">
                  <c:v>273</c:v>
                </c:pt>
                <c:pt idx="32">
                  <c:v>270</c:v>
                </c:pt>
                <c:pt idx="33">
                  <c:v>267</c:v>
                </c:pt>
                <c:pt idx="34">
                  <c:v>264</c:v>
                </c:pt>
                <c:pt idx="35">
                  <c:v>261</c:v>
                </c:pt>
                <c:pt idx="36">
                  <c:v>258</c:v>
                </c:pt>
                <c:pt idx="37">
                  <c:v>255</c:v>
                </c:pt>
                <c:pt idx="38">
                  <c:v>252</c:v>
                </c:pt>
                <c:pt idx="39">
                  <c:v>250</c:v>
                </c:pt>
                <c:pt idx="40">
                  <c:v>247</c:v>
                </c:pt>
                <c:pt idx="41">
                  <c:v>244</c:v>
                </c:pt>
                <c:pt idx="42">
                  <c:v>241</c:v>
                </c:pt>
              </c:numCache>
            </c:numRef>
          </c:yVal>
        </c:ser>
        <c:ser>
          <c:idx val="3"/>
          <c:order val="3"/>
          <c:tx>
            <c:strRef>
              <c:f>'논산시 추계(5년)'!$E$3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추계(5년)'!$A$4:$A$46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추계(5년)'!$E$4:$E$46</c:f>
              <c:numCache>
                <c:formatCode>_-* #,##0_-;\-* #,##0_-;_-* "-"_-;_-@_-</c:formatCode>
                <c:ptCount val="43"/>
                <c:pt idx="16">
                  <c:v>323</c:v>
                </c:pt>
                <c:pt idx="17">
                  <c:v>319</c:v>
                </c:pt>
                <c:pt idx="18">
                  <c:v>315</c:v>
                </c:pt>
                <c:pt idx="19">
                  <c:v>312</c:v>
                </c:pt>
                <c:pt idx="20">
                  <c:v>308</c:v>
                </c:pt>
                <c:pt idx="21">
                  <c:v>305</c:v>
                </c:pt>
                <c:pt idx="22">
                  <c:v>302</c:v>
                </c:pt>
                <c:pt idx="23">
                  <c:v>298</c:v>
                </c:pt>
                <c:pt idx="24">
                  <c:v>295</c:v>
                </c:pt>
                <c:pt idx="25">
                  <c:v>292</c:v>
                </c:pt>
                <c:pt idx="26">
                  <c:v>289</c:v>
                </c:pt>
                <c:pt idx="27">
                  <c:v>285</c:v>
                </c:pt>
                <c:pt idx="28">
                  <c:v>282</c:v>
                </c:pt>
                <c:pt idx="29">
                  <c:v>279</c:v>
                </c:pt>
                <c:pt idx="30">
                  <c:v>276</c:v>
                </c:pt>
                <c:pt idx="31">
                  <c:v>273</c:v>
                </c:pt>
                <c:pt idx="32">
                  <c:v>270</c:v>
                </c:pt>
                <c:pt idx="33">
                  <c:v>267</c:v>
                </c:pt>
                <c:pt idx="34">
                  <c:v>264</c:v>
                </c:pt>
                <c:pt idx="35">
                  <c:v>261</c:v>
                </c:pt>
                <c:pt idx="36">
                  <c:v>258</c:v>
                </c:pt>
                <c:pt idx="37">
                  <c:v>255</c:v>
                </c:pt>
                <c:pt idx="38">
                  <c:v>252</c:v>
                </c:pt>
                <c:pt idx="39">
                  <c:v>250</c:v>
                </c:pt>
                <c:pt idx="40">
                  <c:v>247</c:v>
                </c:pt>
                <c:pt idx="41">
                  <c:v>244</c:v>
                </c:pt>
                <c:pt idx="42">
                  <c:v>241</c:v>
                </c:pt>
              </c:numCache>
            </c:numRef>
          </c:yVal>
        </c:ser>
        <c:ser>
          <c:idx val="4"/>
          <c:order val="4"/>
          <c:tx>
            <c:strRef>
              <c:f>'논산시 추계(5년)'!$F$3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추계(5년)'!$A$4:$A$46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추계(5년)'!$F$4:$F$46</c:f>
              <c:numCache>
                <c:formatCode>_-* #,##0_-;\-* #,##0_-;_-* "-"_-;_-@_-</c:formatCode>
                <c:ptCount val="43"/>
                <c:pt idx="16">
                  <c:v>325</c:v>
                </c:pt>
                <c:pt idx="17">
                  <c:v>318</c:v>
                </c:pt>
                <c:pt idx="18">
                  <c:v>314</c:v>
                </c:pt>
                <c:pt idx="19">
                  <c:v>311</c:v>
                </c:pt>
                <c:pt idx="20">
                  <c:v>309</c:v>
                </c:pt>
                <c:pt idx="21">
                  <c:v>307</c:v>
                </c:pt>
                <c:pt idx="22">
                  <c:v>306</c:v>
                </c:pt>
                <c:pt idx="23">
                  <c:v>305</c:v>
                </c:pt>
                <c:pt idx="24">
                  <c:v>304</c:v>
                </c:pt>
                <c:pt idx="25">
                  <c:v>303</c:v>
                </c:pt>
                <c:pt idx="26">
                  <c:v>302</c:v>
                </c:pt>
                <c:pt idx="27">
                  <c:v>301</c:v>
                </c:pt>
                <c:pt idx="28">
                  <c:v>300</c:v>
                </c:pt>
                <c:pt idx="29">
                  <c:v>300</c:v>
                </c:pt>
                <c:pt idx="30">
                  <c:v>299</c:v>
                </c:pt>
                <c:pt idx="31">
                  <c:v>298</c:v>
                </c:pt>
                <c:pt idx="32">
                  <c:v>298</c:v>
                </c:pt>
                <c:pt idx="33">
                  <c:v>297</c:v>
                </c:pt>
                <c:pt idx="34">
                  <c:v>297</c:v>
                </c:pt>
                <c:pt idx="35">
                  <c:v>296</c:v>
                </c:pt>
                <c:pt idx="36">
                  <c:v>296</c:v>
                </c:pt>
                <c:pt idx="37">
                  <c:v>296</c:v>
                </c:pt>
                <c:pt idx="38">
                  <c:v>295</c:v>
                </c:pt>
                <c:pt idx="39">
                  <c:v>295</c:v>
                </c:pt>
                <c:pt idx="40">
                  <c:v>294</c:v>
                </c:pt>
                <c:pt idx="41">
                  <c:v>294</c:v>
                </c:pt>
                <c:pt idx="42">
                  <c:v>294</c:v>
                </c:pt>
              </c:numCache>
            </c:numRef>
          </c:yVal>
        </c:ser>
        <c:ser>
          <c:idx val="5"/>
          <c:order val="5"/>
          <c:tx>
            <c:strRef>
              <c:f>'논산시 추계(5년)'!$G$3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추계(5년)'!$A$4:$A$46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추계(5년)'!$G$4:$G$46</c:f>
              <c:numCache>
                <c:formatCode>_-* #,##0_-;\-* #,##0_-;_-* "-"_-;_-@_-</c:formatCode>
                <c:ptCount val="43"/>
                <c:pt idx="16">
                  <c:v>323</c:v>
                </c:pt>
                <c:pt idx="17">
                  <c:v>319</c:v>
                </c:pt>
                <c:pt idx="18">
                  <c:v>315</c:v>
                </c:pt>
                <c:pt idx="19">
                  <c:v>312</c:v>
                </c:pt>
                <c:pt idx="20">
                  <c:v>308</c:v>
                </c:pt>
                <c:pt idx="21">
                  <c:v>305</c:v>
                </c:pt>
                <c:pt idx="22">
                  <c:v>301</c:v>
                </c:pt>
                <c:pt idx="23">
                  <c:v>298</c:v>
                </c:pt>
                <c:pt idx="24">
                  <c:v>294</c:v>
                </c:pt>
                <c:pt idx="25">
                  <c:v>291</c:v>
                </c:pt>
                <c:pt idx="26">
                  <c:v>287</c:v>
                </c:pt>
                <c:pt idx="27">
                  <c:v>284</c:v>
                </c:pt>
                <c:pt idx="28">
                  <c:v>280</c:v>
                </c:pt>
                <c:pt idx="29">
                  <c:v>276</c:v>
                </c:pt>
                <c:pt idx="30">
                  <c:v>273</c:v>
                </c:pt>
                <c:pt idx="31">
                  <c:v>269</c:v>
                </c:pt>
                <c:pt idx="32">
                  <c:v>266</c:v>
                </c:pt>
                <c:pt idx="33">
                  <c:v>262</c:v>
                </c:pt>
                <c:pt idx="34">
                  <c:v>259</c:v>
                </c:pt>
                <c:pt idx="35">
                  <c:v>255</c:v>
                </c:pt>
                <c:pt idx="36">
                  <c:v>252</c:v>
                </c:pt>
                <c:pt idx="37">
                  <c:v>249</c:v>
                </c:pt>
                <c:pt idx="38">
                  <c:v>245</c:v>
                </c:pt>
                <c:pt idx="39">
                  <c:v>242</c:v>
                </c:pt>
                <c:pt idx="40">
                  <c:v>238</c:v>
                </c:pt>
                <c:pt idx="41">
                  <c:v>235</c:v>
                </c:pt>
                <c:pt idx="42">
                  <c:v>231</c:v>
                </c:pt>
              </c:numCache>
            </c:numRef>
          </c:yVal>
        </c:ser>
        <c:ser>
          <c:idx val="6"/>
          <c:order val="6"/>
          <c:tx>
            <c:strRef>
              <c:f>'논산시 추계(5년)'!$H$3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추계(5년)'!$A$4:$A$46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추계(5년)'!$H$4:$H$46</c:f>
              <c:numCache>
                <c:formatCode>_-* #,##0_-;\-* #,##0_-;_-* "-"_-;_-@_-</c:formatCode>
                <c:ptCount val="43"/>
                <c:pt idx="16">
                  <c:v>323</c:v>
                </c:pt>
                <c:pt idx="17">
                  <c:v>319</c:v>
                </c:pt>
                <c:pt idx="18">
                  <c:v>316</c:v>
                </c:pt>
                <c:pt idx="19">
                  <c:v>312</c:v>
                </c:pt>
                <c:pt idx="20">
                  <c:v>308</c:v>
                </c:pt>
                <c:pt idx="21">
                  <c:v>304</c:v>
                </c:pt>
                <c:pt idx="22">
                  <c:v>300</c:v>
                </c:pt>
                <c:pt idx="23">
                  <c:v>295</c:v>
                </c:pt>
                <c:pt idx="24">
                  <c:v>291</c:v>
                </c:pt>
                <c:pt idx="25">
                  <c:v>286</c:v>
                </c:pt>
                <c:pt idx="26">
                  <c:v>281</c:v>
                </c:pt>
                <c:pt idx="27">
                  <c:v>276</c:v>
                </c:pt>
                <c:pt idx="28">
                  <c:v>270</c:v>
                </c:pt>
                <c:pt idx="29">
                  <c:v>264</c:v>
                </c:pt>
                <c:pt idx="30">
                  <c:v>258</c:v>
                </c:pt>
                <c:pt idx="31">
                  <c:v>252</c:v>
                </c:pt>
                <c:pt idx="32">
                  <c:v>246</c:v>
                </c:pt>
                <c:pt idx="33">
                  <c:v>239</c:v>
                </c:pt>
                <c:pt idx="34">
                  <c:v>232</c:v>
                </c:pt>
                <c:pt idx="35">
                  <c:v>224</c:v>
                </c:pt>
                <c:pt idx="36">
                  <c:v>216</c:v>
                </c:pt>
                <c:pt idx="37">
                  <c:v>208</c:v>
                </c:pt>
                <c:pt idx="38">
                  <c:v>200</c:v>
                </c:pt>
                <c:pt idx="39">
                  <c:v>191</c:v>
                </c:pt>
                <c:pt idx="40">
                  <c:v>182</c:v>
                </c:pt>
                <c:pt idx="41">
                  <c:v>172</c:v>
                </c:pt>
                <c:pt idx="42">
                  <c:v>162</c:v>
                </c:pt>
              </c:numCache>
            </c:numRef>
          </c:yVal>
        </c:ser>
        <c:dLbls>
          <c:showVal val="1"/>
        </c:dLbls>
        <c:axId val="149680512"/>
        <c:axId val="149683584"/>
      </c:scatterChart>
      <c:valAx>
        <c:axId val="14968051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9683584"/>
        <c:crossesAt val="150"/>
        <c:crossBetween val="midCat"/>
        <c:minorUnit val="1"/>
      </c:valAx>
      <c:valAx>
        <c:axId val="149683584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49680512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55" r="0.75000000000001055" t="1" header="0.5" footer="0.5"/>
    <c:pageSetup paperSize="9" orientation="landscape" horizontalDpi="1200" verticalDpi="12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279"/>
          <c:h val="0.748997452696459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10년(군부대제외)'!$A$4:$A$24</c:f>
              <c:numCache>
                <c:formatCode>General</c:formatCode>
                <c:ptCount val="21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10년(군부대제외)'!$B$4:$B$24</c:f>
              <c:numCache>
                <c:formatCode>_-* #,##0_-;\-* #,##0_-;_-* "-"_-;_-@_-</c:formatCode>
                <c:ptCount val="21"/>
                <c:pt idx="11">
                  <c:v>119.8</c:v>
                </c:pt>
                <c:pt idx="12">
                  <c:v>123.5</c:v>
                </c:pt>
                <c:pt idx="13">
                  <c:v>128.30000000000001</c:v>
                </c:pt>
                <c:pt idx="14">
                  <c:v>155.69999999999999</c:v>
                </c:pt>
                <c:pt idx="15">
                  <c:v>156.30000000000001</c:v>
                </c:pt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10년(군부대제외)'!$C$3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10년(군부대제외)'!$C$4:$C$46</c:f>
              <c:numCache>
                <c:formatCode>_-* #,##0_-;\-* #,##0_-;_-* "-"_-;_-@_-</c:formatCode>
                <c:ptCount val="43"/>
                <c:pt idx="11">
                  <c:v>124</c:v>
                </c:pt>
                <c:pt idx="12">
                  <c:v>130</c:v>
                </c:pt>
                <c:pt idx="13">
                  <c:v>136</c:v>
                </c:pt>
                <c:pt idx="14">
                  <c:v>141</c:v>
                </c:pt>
                <c:pt idx="15">
                  <c:v>147</c:v>
                </c:pt>
                <c:pt idx="16">
                  <c:v>153</c:v>
                </c:pt>
                <c:pt idx="17">
                  <c:v>159</c:v>
                </c:pt>
                <c:pt idx="18">
                  <c:v>164</c:v>
                </c:pt>
                <c:pt idx="19">
                  <c:v>170</c:v>
                </c:pt>
                <c:pt idx="20">
                  <c:v>176</c:v>
                </c:pt>
                <c:pt idx="21">
                  <c:v>181</c:v>
                </c:pt>
                <c:pt idx="22">
                  <c:v>187</c:v>
                </c:pt>
                <c:pt idx="23">
                  <c:v>193</c:v>
                </c:pt>
                <c:pt idx="24">
                  <c:v>198</c:v>
                </c:pt>
                <c:pt idx="25">
                  <c:v>204</c:v>
                </c:pt>
                <c:pt idx="26">
                  <c:v>210</c:v>
                </c:pt>
                <c:pt idx="27">
                  <c:v>216</c:v>
                </c:pt>
                <c:pt idx="28">
                  <c:v>221</c:v>
                </c:pt>
                <c:pt idx="29">
                  <c:v>227</c:v>
                </c:pt>
                <c:pt idx="30">
                  <c:v>233</c:v>
                </c:pt>
                <c:pt idx="31">
                  <c:v>238</c:v>
                </c:pt>
                <c:pt idx="32">
                  <c:v>244</c:v>
                </c:pt>
                <c:pt idx="33">
                  <c:v>250</c:v>
                </c:pt>
                <c:pt idx="34">
                  <c:v>255</c:v>
                </c:pt>
                <c:pt idx="35">
                  <c:v>261</c:v>
                </c:pt>
                <c:pt idx="36">
                  <c:v>267</c:v>
                </c:pt>
                <c:pt idx="37">
                  <c:v>273</c:v>
                </c:pt>
                <c:pt idx="38">
                  <c:v>278</c:v>
                </c:pt>
                <c:pt idx="39">
                  <c:v>284</c:v>
                </c:pt>
                <c:pt idx="40">
                  <c:v>290</c:v>
                </c:pt>
                <c:pt idx="41">
                  <c:v>295</c:v>
                </c:pt>
                <c:pt idx="42">
                  <c:v>301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10년(군부대제외)'!$D$3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10년(군부대제외)'!$D$4:$D$46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3"/>
          <c:order val="3"/>
          <c:tx>
            <c:strRef>
              <c:f>'논산시 용도별 추계 10년(군부대제외)'!$E$3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10년(군부대제외)'!$E$4:$E$46</c:f>
              <c:numCache>
                <c:formatCode>_-* #,##0_-;\-* #,##0_-;_-* "-"_-;_-@_-</c:formatCode>
                <c:ptCount val="43"/>
                <c:pt idx="11">
                  <c:v>125</c:v>
                </c:pt>
                <c:pt idx="12">
                  <c:v>130</c:v>
                </c:pt>
                <c:pt idx="13">
                  <c:v>135</c:v>
                </c:pt>
                <c:pt idx="14">
                  <c:v>140</c:v>
                </c:pt>
                <c:pt idx="15">
                  <c:v>146</c:v>
                </c:pt>
                <c:pt idx="16">
                  <c:v>152</c:v>
                </c:pt>
                <c:pt idx="17">
                  <c:v>158</c:v>
                </c:pt>
                <c:pt idx="18">
                  <c:v>164</c:v>
                </c:pt>
                <c:pt idx="19">
                  <c:v>171</c:v>
                </c:pt>
                <c:pt idx="20">
                  <c:v>178</c:v>
                </c:pt>
                <c:pt idx="21">
                  <c:v>185</c:v>
                </c:pt>
                <c:pt idx="22">
                  <c:v>193</c:v>
                </c:pt>
                <c:pt idx="23">
                  <c:v>200</c:v>
                </c:pt>
                <c:pt idx="24">
                  <c:v>208</c:v>
                </c:pt>
                <c:pt idx="25">
                  <c:v>217</c:v>
                </c:pt>
                <c:pt idx="26">
                  <c:v>226</c:v>
                </c:pt>
                <c:pt idx="27">
                  <c:v>235</c:v>
                </c:pt>
                <c:pt idx="28">
                  <c:v>244</c:v>
                </c:pt>
                <c:pt idx="29">
                  <c:v>254</c:v>
                </c:pt>
                <c:pt idx="30">
                  <c:v>264</c:v>
                </c:pt>
                <c:pt idx="31">
                  <c:v>275</c:v>
                </c:pt>
                <c:pt idx="32">
                  <c:v>286</c:v>
                </c:pt>
                <c:pt idx="33">
                  <c:v>298</c:v>
                </c:pt>
                <c:pt idx="34">
                  <c:v>310</c:v>
                </c:pt>
                <c:pt idx="35">
                  <c:v>322</c:v>
                </c:pt>
                <c:pt idx="36">
                  <c:v>335</c:v>
                </c:pt>
                <c:pt idx="37">
                  <c:v>349</c:v>
                </c:pt>
                <c:pt idx="38">
                  <c:v>363</c:v>
                </c:pt>
                <c:pt idx="39">
                  <c:v>377</c:v>
                </c:pt>
                <c:pt idx="40">
                  <c:v>393</c:v>
                </c:pt>
                <c:pt idx="41">
                  <c:v>408</c:v>
                </c:pt>
                <c:pt idx="42">
                  <c:v>425</c:v>
                </c:pt>
              </c:numCache>
            </c:numRef>
          </c:yVal>
        </c:ser>
        <c:ser>
          <c:idx val="4"/>
          <c:order val="4"/>
          <c:tx>
            <c:strRef>
              <c:f>'논산시 용도별 추계 10년(군부대제외)'!$F$3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10년(군부대제외)'!$F$4:$F$46</c:f>
              <c:numCache>
                <c:formatCode>_-* #,##0_-;\-* #,##0_-;_-* "-"_-;_-@_-</c:formatCode>
                <c:ptCount val="43"/>
                <c:pt idx="11">
                  <c:v>116</c:v>
                </c:pt>
                <c:pt idx="12">
                  <c:v>129</c:v>
                </c:pt>
                <c:pt idx="13">
                  <c:v>138</c:v>
                </c:pt>
                <c:pt idx="14">
                  <c:v>145</c:v>
                </c:pt>
                <c:pt idx="15">
                  <c:v>151</c:v>
                </c:pt>
                <c:pt idx="16">
                  <c:v>156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171</c:v>
                </c:pt>
                <c:pt idx="21">
                  <c:v>174</c:v>
                </c:pt>
                <c:pt idx="22">
                  <c:v>176</c:v>
                </c:pt>
                <c:pt idx="23">
                  <c:v>179</c:v>
                </c:pt>
                <c:pt idx="24">
                  <c:v>182</c:v>
                </c:pt>
                <c:pt idx="25">
                  <c:v>184</c:v>
                </c:pt>
                <c:pt idx="26">
                  <c:v>186</c:v>
                </c:pt>
                <c:pt idx="27">
                  <c:v>188</c:v>
                </c:pt>
                <c:pt idx="28">
                  <c:v>190</c:v>
                </c:pt>
                <c:pt idx="29">
                  <c:v>192</c:v>
                </c:pt>
                <c:pt idx="30">
                  <c:v>193</c:v>
                </c:pt>
                <c:pt idx="31">
                  <c:v>195</c:v>
                </c:pt>
                <c:pt idx="32">
                  <c:v>197</c:v>
                </c:pt>
                <c:pt idx="33">
                  <c:v>198</c:v>
                </c:pt>
                <c:pt idx="34">
                  <c:v>200</c:v>
                </c:pt>
                <c:pt idx="35">
                  <c:v>201</c:v>
                </c:pt>
                <c:pt idx="36">
                  <c:v>203</c:v>
                </c:pt>
                <c:pt idx="37">
                  <c:v>204</c:v>
                </c:pt>
                <c:pt idx="38">
                  <c:v>206</c:v>
                </c:pt>
                <c:pt idx="39">
                  <c:v>207</c:v>
                </c:pt>
                <c:pt idx="40">
                  <c:v>208</c:v>
                </c:pt>
                <c:pt idx="41">
                  <c:v>210</c:v>
                </c:pt>
                <c:pt idx="42">
                  <c:v>211</c:v>
                </c:pt>
              </c:numCache>
            </c:numRef>
          </c:yVal>
        </c:ser>
        <c:ser>
          <c:idx val="5"/>
          <c:order val="5"/>
          <c:tx>
            <c:strRef>
              <c:f>'논산시 용도별 추계 10년(군부대제외)'!$G$3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10년(군부대제외)'!$G$4:$G$46</c:f>
              <c:numCache>
                <c:formatCode>_-* #,##0_-;\-* #,##0_-;_-* "-"_-;_-@_-</c:formatCode>
                <c:ptCount val="43"/>
                <c:pt idx="11">
                  <c:v>97</c:v>
                </c:pt>
                <c:pt idx="12">
                  <c:v>119</c:v>
                </c:pt>
                <c:pt idx="13">
                  <c:v>137</c:v>
                </c:pt>
                <c:pt idx="14">
                  <c:v>149</c:v>
                </c:pt>
                <c:pt idx="15">
                  <c:v>157</c:v>
                </c:pt>
                <c:pt idx="16">
                  <c:v>162</c:v>
                </c:pt>
                <c:pt idx="17">
                  <c:v>165</c:v>
                </c:pt>
                <c:pt idx="18">
                  <c:v>167</c:v>
                </c:pt>
                <c:pt idx="19">
                  <c:v>168</c:v>
                </c:pt>
                <c:pt idx="20">
                  <c:v>168</c:v>
                </c:pt>
                <c:pt idx="21">
                  <c:v>169</c:v>
                </c:pt>
                <c:pt idx="22">
                  <c:v>169</c:v>
                </c:pt>
                <c:pt idx="23">
                  <c:v>169</c:v>
                </c:pt>
                <c:pt idx="24">
                  <c:v>169</c:v>
                </c:pt>
                <c:pt idx="25">
                  <c:v>169</c:v>
                </c:pt>
                <c:pt idx="26">
                  <c:v>169</c:v>
                </c:pt>
                <c:pt idx="27">
                  <c:v>169</c:v>
                </c:pt>
                <c:pt idx="28">
                  <c:v>169</c:v>
                </c:pt>
                <c:pt idx="29">
                  <c:v>169</c:v>
                </c:pt>
                <c:pt idx="30">
                  <c:v>169</c:v>
                </c:pt>
                <c:pt idx="31">
                  <c:v>169</c:v>
                </c:pt>
                <c:pt idx="32">
                  <c:v>169</c:v>
                </c:pt>
                <c:pt idx="33">
                  <c:v>169</c:v>
                </c:pt>
                <c:pt idx="34">
                  <c:v>169</c:v>
                </c:pt>
                <c:pt idx="35">
                  <c:v>169</c:v>
                </c:pt>
                <c:pt idx="36">
                  <c:v>169</c:v>
                </c:pt>
                <c:pt idx="37">
                  <c:v>169</c:v>
                </c:pt>
                <c:pt idx="38">
                  <c:v>169</c:v>
                </c:pt>
                <c:pt idx="39">
                  <c:v>169</c:v>
                </c:pt>
                <c:pt idx="40">
                  <c:v>169</c:v>
                </c:pt>
                <c:pt idx="41">
                  <c:v>169</c:v>
                </c:pt>
                <c:pt idx="42">
                  <c:v>169</c:v>
                </c:pt>
              </c:numCache>
            </c:numRef>
          </c:yVal>
        </c:ser>
        <c:ser>
          <c:idx val="6"/>
          <c:order val="6"/>
          <c:tx>
            <c:strRef>
              <c:f>'논산시 용도별 추계 10년(군부대제외)'!$H$3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10년(군부대제외)'!$A$4:$A$46</c:f>
              <c:numCache>
                <c:formatCode>General</c:formatCode>
                <c:ptCount val="43"/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10년(군부대제외)'!$H$4:$H$46</c:f>
              <c:numCache>
                <c:formatCode>_-* #,##0_-;\-* #,##0_-;_-* "-"_-;_-@_-</c:formatCode>
                <c:ptCount val="43"/>
                <c:pt idx="11">
                  <c:v>123</c:v>
                </c:pt>
                <c:pt idx="12">
                  <c:v>131</c:v>
                </c:pt>
                <c:pt idx="13">
                  <c:v>137</c:v>
                </c:pt>
                <c:pt idx="14">
                  <c:v>144</c:v>
                </c:pt>
                <c:pt idx="15">
                  <c:v>150</c:v>
                </c:pt>
                <c:pt idx="16">
                  <c:v>155</c:v>
                </c:pt>
                <c:pt idx="17">
                  <c:v>160</c:v>
                </c:pt>
                <c:pt idx="18">
                  <c:v>164</c:v>
                </c:pt>
                <c:pt idx="19">
                  <c:v>168</c:v>
                </c:pt>
                <c:pt idx="20">
                  <c:v>172</c:v>
                </c:pt>
                <c:pt idx="21">
                  <c:v>176</c:v>
                </c:pt>
                <c:pt idx="22">
                  <c:v>179</c:v>
                </c:pt>
                <c:pt idx="23">
                  <c:v>182</c:v>
                </c:pt>
                <c:pt idx="24">
                  <c:v>184</c:v>
                </c:pt>
                <c:pt idx="25">
                  <c:v>187</c:v>
                </c:pt>
                <c:pt idx="26">
                  <c:v>189</c:v>
                </c:pt>
                <c:pt idx="27">
                  <c:v>191</c:v>
                </c:pt>
                <c:pt idx="28">
                  <c:v>193</c:v>
                </c:pt>
                <c:pt idx="29">
                  <c:v>195</c:v>
                </c:pt>
                <c:pt idx="30">
                  <c:v>197</c:v>
                </c:pt>
                <c:pt idx="31">
                  <c:v>198</c:v>
                </c:pt>
                <c:pt idx="32">
                  <c:v>199</c:v>
                </c:pt>
                <c:pt idx="33">
                  <c:v>201</c:v>
                </c:pt>
                <c:pt idx="34">
                  <c:v>202</c:v>
                </c:pt>
                <c:pt idx="35">
                  <c:v>203</c:v>
                </c:pt>
                <c:pt idx="36">
                  <c:v>204</c:v>
                </c:pt>
                <c:pt idx="37">
                  <c:v>205</c:v>
                </c:pt>
                <c:pt idx="38">
                  <c:v>206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208</c:v>
                </c:pt>
              </c:numCache>
            </c:numRef>
          </c:yVal>
        </c:ser>
        <c:dLbls>
          <c:showVal val="1"/>
        </c:dLbls>
        <c:axId val="158298112"/>
        <c:axId val="158301184"/>
      </c:scatterChart>
      <c:valAx>
        <c:axId val="15829811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8301184"/>
        <c:crossesAt val="150"/>
        <c:crossBetween val="midCat"/>
        <c:minorUnit val="1"/>
      </c:valAx>
      <c:valAx>
        <c:axId val="158301184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8298112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55" r="0.75000000000001055" t="1" header="0.5" footer="0.5"/>
    <c:pageSetup paperSize="9" orientation="landscape" horizontalDpi="1200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8.7552832806765069E-2"/>
          <c:y val="5.2208937721467383E-2"/>
          <c:w val="0.87869288828960279"/>
          <c:h val="0.74899745269645912"/>
        </c:manualLayout>
      </c:layout>
      <c:scatterChart>
        <c:scatterStyle val="lineMarker"/>
        <c:ser>
          <c:idx val="0"/>
          <c:order val="0"/>
          <c:tx>
            <c:v>과거자료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5년(군부대제외)'!$A$4:$A$24</c:f>
              <c:numCache>
                <c:formatCode>General</c:formatCode>
                <c:ptCount val="21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</c:numCache>
            </c:numRef>
          </c:xVal>
          <c:yVal>
            <c:numRef>
              <c:f>'논산시 용도별 추계 5년(군부대제외)'!$B$4:$B$24</c:f>
              <c:numCache>
                <c:formatCode>_-* #,##0_-;\-* #,##0_-;_-* "-"_-;_-@_-</c:formatCode>
                <c:ptCount val="21"/>
                <c:pt idx="16">
                  <c:v>155.6</c:v>
                </c:pt>
                <c:pt idx="17">
                  <c:v>161.9</c:v>
                </c:pt>
                <c:pt idx="18">
                  <c:v>162.30000000000001</c:v>
                </c:pt>
                <c:pt idx="19">
                  <c:v>168</c:v>
                </c:pt>
                <c:pt idx="20">
                  <c:v>168.8</c:v>
                </c:pt>
              </c:numCache>
            </c:numRef>
          </c:yVal>
        </c:ser>
        <c:ser>
          <c:idx val="1"/>
          <c:order val="1"/>
          <c:tx>
            <c:strRef>
              <c:f>'논산시 용도별 추계 5년(군부대제외)'!$C$3</c:f>
              <c:strCache>
                <c:ptCount val="1"/>
                <c:pt idx="0">
                  <c:v>1. 등차급수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5년(군부대제외)'!$A$4:$A$46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5년(군부대제외)'!$C$4:$C$46</c:f>
              <c:numCache>
                <c:formatCode>_-* #,##0_-;\-* #,##0_-;_-* "-"_-;_-@_-</c:formatCode>
                <c:ptCount val="43"/>
                <c:pt idx="16">
                  <c:v>157</c:v>
                </c:pt>
                <c:pt idx="17">
                  <c:v>160</c:v>
                </c:pt>
                <c:pt idx="18">
                  <c:v>163</c:v>
                </c:pt>
                <c:pt idx="19">
                  <c:v>167</c:v>
                </c:pt>
                <c:pt idx="20">
                  <c:v>170</c:v>
                </c:pt>
                <c:pt idx="21">
                  <c:v>173</c:v>
                </c:pt>
                <c:pt idx="22">
                  <c:v>176</c:v>
                </c:pt>
                <c:pt idx="23">
                  <c:v>180</c:v>
                </c:pt>
                <c:pt idx="24">
                  <c:v>183</c:v>
                </c:pt>
                <c:pt idx="25">
                  <c:v>186</c:v>
                </c:pt>
                <c:pt idx="26">
                  <c:v>189</c:v>
                </c:pt>
                <c:pt idx="27">
                  <c:v>193</c:v>
                </c:pt>
                <c:pt idx="28">
                  <c:v>196</c:v>
                </c:pt>
                <c:pt idx="29">
                  <c:v>199</c:v>
                </c:pt>
                <c:pt idx="30">
                  <c:v>202</c:v>
                </c:pt>
                <c:pt idx="31">
                  <c:v>206</c:v>
                </c:pt>
                <c:pt idx="32">
                  <c:v>209</c:v>
                </c:pt>
                <c:pt idx="33">
                  <c:v>212</c:v>
                </c:pt>
                <c:pt idx="34">
                  <c:v>215</c:v>
                </c:pt>
                <c:pt idx="35">
                  <c:v>219</c:v>
                </c:pt>
                <c:pt idx="36">
                  <c:v>222</c:v>
                </c:pt>
                <c:pt idx="37">
                  <c:v>225</c:v>
                </c:pt>
                <c:pt idx="38">
                  <c:v>228</c:v>
                </c:pt>
                <c:pt idx="39">
                  <c:v>232</c:v>
                </c:pt>
                <c:pt idx="40">
                  <c:v>235</c:v>
                </c:pt>
                <c:pt idx="41">
                  <c:v>238</c:v>
                </c:pt>
                <c:pt idx="42">
                  <c:v>241</c:v>
                </c:pt>
              </c:numCache>
            </c:numRef>
          </c:yVal>
        </c:ser>
        <c:ser>
          <c:idx val="2"/>
          <c:order val="2"/>
          <c:tx>
            <c:strRef>
              <c:f>'논산시 용도별 추계 5년(군부대제외)'!$D$3</c:f>
              <c:strCache>
                <c:ptCount val="1"/>
                <c:pt idx="0">
                  <c:v>2. 등비급수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triangle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5년(군부대제외)'!$A$4:$A$46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5년(군부대제외)'!$D$4:$D$46</c:f>
              <c:numCache>
                <c:formatCode>_-* #,##0_-;\-* #,##0_-;_-* "-"_-;_-@_-</c:formatCode>
                <c:ptCount val="43"/>
                <c:pt idx="16">
                  <c:v>157</c:v>
                </c:pt>
                <c:pt idx="17">
                  <c:v>160</c:v>
                </c:pt>
                <c:pt idx="18">
                  <c:v>163</c:v>
                </c:pt>
                <c:pt idx="19">
                  <c:v>167</c:v>
                </c:pt>
                <c:pt idx="20">
                  <c:v>170</c:v>
                </c:pt>
                <c:pt idx="21">
                  <c:v>173</c:v>
                </c:pt>
                <c:pt idx="22">
                  <c:v>177</c:v>
                </c:pt>
                <c:pt idx="23">
                  <c:v>180</c:v>
                </c:pt>
                <c:pt idx="24">
                  <c:v>184</c:v>
                </c:pt>
                <c:pt idx="25">
                  <c:v>188</c:v>
                </c:pt>
                <c:pt idx="26">
                  <c:v>192</c:v>
                </c:pt>
                <c:pt idx="27">
                  <c:v>195</c:v>
                </c:pt>
                <c:pt idx="28">
                  <c:v>199</c:v>
                </c:pt>
                <c:pt idx="29">
                  <c:v>203</c:v>
                </c:pt>
                <c:pt idx="30">
                  <c:v>207</c:v>
                </c:pt>
                <c:pt idx="31">
                  <c:v>212</c:v>
                </c:pt>
                <c:pt idx="32">
                  <c:v>216</c:v>
                </c:pt>
                <c:pt idx="33">
                  <c:v>220</c:v>
                </c:pt>
                <c:pt idx="34">
                  <c:v>225</c:v>
                </c:pt>
                <c:pt idx="35">
                  <c:v>229</c:v>
                </c:pt>
                <c:pt idx="36">
                  <c:v>234</c:v>
                </c:pt>
                <c:pt idx="37">
                  <c:v>239</c:v>
                </c:pt>
                <c:pt idx="38">
                  <c:v>243</c:v>
                </c:pt>
                <c:pt idx="39">
                  <c:v>248</c:v>
                </c:pt>
                <c:pt idx="40">
                  <c:v>253</c:v>
                </c:pt>
                <c:pt idx="41">
                  <c:v>259</c:v>
                </c:pt>
                <c:pt idx="42">
                  <c:v>264</c:v>
                </c:pt>
              </c:numCache>
            </c:numRef>
          </c:yVal>
        </c:ser>
        <c:ser>
          <c:idx val="3"/>
          <c:order val="3"/>
          <c:tx>
            <c:strRef>
              <c:f>'논산시 용도별 추계 5년(군부대제외)'!$E$3</c:f>
              <c:strCache>
                <c:ptCount val="1"/>
                <c:pt idx="0">
                  <c:v>3. 베기함수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5년(군부대제외)'!$A$4:$A$46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5년(군부대제외)'!$E$4:$E$46</c:f>
              <c:numCache>
                <c:formatCode>_-* #,##0_-;\-* #,##0_-;_-* "-"_-;_-@_-</c:formatCode>
                <c:ptCount val="43"/>
                <c:pt idx="16">
                  <c:v>157</c:v>
                </c:pt>
                <c:pt idx="17">
                  <c:v>160</c:v>
                </c:pt>
                <c:pt idx="18">
                  <c:v>163</c:v>
                </c:pt>
                <c:pt idx="19">
                  <c:v>167</c:v>
                </c:pt>
                <c:pt idx="20">
                  <c:v>170</c:v>
                </c:pt>
                <c:pt idx="21">
                  <c:v>173</c:v>
                </c:pt>
                <c:pt idx="22">
                  <c:v>177</c:v>
                </c:pt>
                <c:pt idx="23">
                  <c:v>180</c:v>
                </c:pt>
                <c:pt idx="24">
                  <c:v>184</c:v>
                </c:pt>
                <c:pt idx="25">
                  <c:v>188</c:v>
                </c:pt>
                <c:pt idx="26">
                  <c:v>192</c:v>
                </c:pt>
                <c:pt idx="27">
                  <c:v>195</c:v>
                </c:pt>
                <c:pt idx="28">
                  <c:v>199</c:v>
                </c:pt>
                <c:pt idx="29">
                  <c:v>203</c:v>
                </c:pt>
                <c:pt idx="30">
                  <c:v>207</c:v>
                </c:pt>
                <c:pt idx="31">
                  <c:v>212</c:v>
                </c:pt>
                <c:pt idx="32">
                  <c:v>216</c:v>
                </c:pt>
                <c:pt idx="33">
                  <c:v>220</c:v>
                </c:pt>
                <c:pt idx="34">
                  <c:v>225</c:v>
                </c:pt>
                <c:pt idx="35">
                  <c:v>229</c:v>
                </c:pt>
                <c:pt idx="36">
                  <c:v>234</c:v>
                </c:pt>
                <c:pt idx="37">
                  <c:v>239</c:v>
                </c:pt>
                <c:pt idx="38">
                  <c:v>243</c:v>
                </c:pt>
                <c:pt idx="39">
                  <c:v>248</c:v>
                </c:pt>
                <c:pt idx="40">
                  <c:v>253</c:v>
                </c:pt>
                <c:pt idx="41">
                  <c:v>259</c:v>
                </c:pt>
                <c:pt idx="42">
                  <c:v>264</c:v>
                </c:pt>
              </c:numCache>
            </c:numRef>
          </c:yVal>
        </c:ser>
        <c:ser>
          <c:idx val="4"/>
          <c:order val="4"/>
          <c:tx>
            <c:strRef>
              <c:f>'논산시 용도별 추계 5년(군부대제외)'!$F$3</c:f>
              <c:strCache>
                <c:ptCount val="1"/>
                <c:pt idx="0">
                  <c:v>4. 지수함수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tar"/>
            <c:size val="3"/>
            <c:spPr>
              <a:noFill/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5년(군부대제외)'!$A$4:$A$46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5년(군부대제외)'!$F$4:$F$46</c:f>
              <c:numCache>
                <c:formatCode>_-* #,##0_-;\-* #,##0_-;_-* "-"_-;_-@_-</c:formatCode>
                <c:ptCount val="43"/>
                <c:pt idx="16">
                  <c:v>156</c:v>
                </c:pt>
                <c:pt idx="17">
                  <c:v>161</c:v>
                </c:pt>
                <c:pt idx="18">
                  <c:v>164</c:v>
                </c:pt>
                <c:pt idx="19">
                  <c:v>167</c:v>
                </c:pt>
                <c:pt idx="20">
                  <c:v>169</c:v>
                </c:pt>
                <c:pt idx="21">
                  <c:v>170</c:v>
                </c:pt>
                <c:pt idx="22">
                  <c:v>172</c:v>
                </c:pt>
                <c:pt idx="23">
                  <c:v>173</c:v>
                </c:pt>
                <c:pt idx="24">
                  <c:v>174</c:v>
                </c:pt>
                <c:pt idx="25">
                  <c:v>175</c:v>
                </c:pt>
                <c:pt idx="26">
                  <c:v>176</c:v>
                </c:pt>
                <c:pt idx="27">
                  <c:v>176</c:v>
                </c:pt>
                <c:pt idx="28">
                  <c:v>177</c:v>
                </c:pt>
                <c:pt idx="29">
                  <c:v>178</c:v>
                </c:pt>
                <c:pt idx="30">
                  <c:v>178</c:v>
                </c:pt>
                <c:pt idx="31">
                  <c:v>179</c:v>
                </c:pt>
                <c:pt idx="32">
                  <c:v>179</c:v>
                </c:pt>
                <c:pt idx="33">
                  <c:v>180</c:v>
                </c:pt>
                <c:pt idx="34">
                  <c:v>180</c:v>
                </c:pt>
                <c:pt idx="35">
                  <c:v>181</c:v>
                </c:pt>
                <c:pt idx="36">
                  <c:v>181</c:v>
                </c:pt>
                <c:pt idx="37">
                  <c:v>182</c:v>
                </c:pt>
                <c:pt idx="38">
                  <c:v>182</c:v>
                </c:pt>
                <c:pt idx="39">
                  <c:v>183</c:v>
                </c:pt>
                <c:pt idx="40">
                  <c:v>183</c:v>
                </c:pt>
                <c:pt idx="41">
                  <c:v>183</c:v>
                </c:pt>
                <c:pt idx="42">
                  <c:v>184</c:v>
                </c:pt>
              </c:numCache>
            </c:numRef>
          </c:yVal>
        </c:ser>
        <c:ser>
          <c:idx val="5"/>
          <c:order val="5"/>
          <c:tx>
            <c:strRef>
              <c:f>'논산시 용도별 추계 5년(군부대제외)'!$G$3</c:f>
              <c:strCache>
                <c:ptCount val="1"/>
                <c:pt idx="0">
                  <c:v>5. 로지스틱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5년(군부대제외)'!$A$4:$A$46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5년(군부대제외)'!$G$4:$G$46</c:f>
              <c:numCache>
                <c:formatCode>_-* #,##0_-;\-* #,##0_-;_-* "-"_-;_-@_-</c:formatCode>
                <c:ptCount val="43"/>
                <c:pt idx="16">
                  <c:v>157</c:v>
                </c:pt>
                <c:pt idx="17">
                  <c:v>160</c:v>
                </c:pt>
                <c:pt idx="18">
                  <c:v>163</c:v>
                </c:pt>
                <c:pt idx="19">
                  <c:v>167</c:v>
                </c:pt>
                <c:pt idx="20">
                  <c:v>170</c:v>
                </c:pt>
                <c:pt idx="21">
                  <c:v>172</c:v>
                </c:pt>
                <c:pt idx="22">
                  <c:v>175</c:v>
                </c:pt>
                <c:pt idx="23">
                  <c:v>178</c:v>
                </c:pt>
                <c:pt idx="24">
                  <c:v>180</c:v>
                </c:pt>
                <c:pt idx="25">
                  <c:v>182</c:v>
                </c:pt>
                <c:pt idx="26">
                  <c:v>184</c:v>
                </c:pt>
                <c:pt idx="27">
                  <c:v>186</c:v>
                </c:pt>
                <c:pt idx="28">
                  <c:v>188</c:v>
                </c:pt>
                <c:pt idx="29">
                  <c:v>190</c:v>
                </c:pt>
                <c:pt idx="30">
                  <c:v>191</c:v>
                </c:pt>
                <c:pt idx="31">
                  <c:v>193</c:v>
                </c:pt>
                <c:pt idx="32">
                  <c:v>194</c:v>
                </c:pt>
                <c:pt idx="33">
                  <c:v>195</c:v>
                </c:pt>
                <c:pt idx="34">
                  <c:v>197</c:v>
                </c:pt>
                <c:pt idx="35">
                  <c:v>198</c:v>
                </c:pt>
                <c:pt idx="36">
                  <c:v>199</c:v>
                </c:pt>
                <c:pt idx="37">
                  <c:v>200</c:v>
                </c:pt>
                <c:pt idx="38">
                  <c:v>200</c:v>
                </c:pt>
                <c:pt idx="39">
                  <c:v>201</c:v>
                </c:pt>
                <c:pt idx="40">
                  <c:v>202</c:v>
                </c:pt>
                <c:pt idx="41">
                  <c:v>203</c:v>
                </c:pt>
                <c:pt idx="42">
                  <c:v>203</c:v>
                </c:pt>
              </c:numCache>
            </c:numRef>
          </c:yVal>
        </c:ser>
        <c:ser>
          <c:idx val="6"/>
          <c:order val="6"/>
          <c:tx>
            <c:strRef>
              <c:f>'논산시 용도별 추계 5년(군부대제외)'!$H$3</c:f>
              <c:strCache>
                <c:ptCount val="1"/>
                <c:pt idx="0">
                  <c:v>6. 수정지수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diamond"/>
            <c:size val="3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dLbls>
            <c:delete val="1"/>
          </c:dLbls>
          <c:xVal>
            <c:numRef>
              <c:f>'논산시 용도별 추계 5년(군부대제외)'!$A$4:$A$46</c:f>
              <c:numCache>
                <c:formatCode>General</c:formatCode>
                <c:ptCount val="43"/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  <c:pt idx="33">
                  <c:v>2025</c:v>
                </c:pt>
                <c:pt idx="34">
                  <c:v>2026</c:v>
                </c:pt>
                <c:pt idx="35">
                  <c:v>2027</c:v>
                </c:pt>
                <c:pt idx="36">
                  <c:v>2028</c:v>
                </c:pt>
                <c:pt idx="37">
                  <c:v>2029</c:v>
                </c:pt>
                <c:pt idx="38">
                  <c:v>2030</c:v>
                </c:pt>
                <c:pt idx="39">
                  <c:v>2031</c:v>
                </c:pt>
                <c:pt idx="40">
                  <c:v>2032</c:v>
                </c:pt>
                <c:pt idx="41">
                  <c:v>2033</c:v>
                </c:pt>
                <c:pt idx="42">
                  <c:v>2034</c:v>
                </c:pt>
              </c:numCache>
            </c:numRef>
          </c:xVal>
          <c:yVal>
            <c:numRef>
              <c:f>'논산시 용도별 추계 5년(군부대제외)'!$H$4:$H$46</c:f>
              <c:numCache>
                <c:formatCode>_-* #,##0_-;\-* #,##0_-;_-* "-"_-;_-@_-</c:formatCode>
                <c:ptCount val="43"/>
                <c:pt idx="16">
                  <c:v>157</c:v>
                </c:pt>
                <c:pt idx="17">
                  <c:v>160</c:v>
                </c:pt>
                <c:pt idx="18">
                  <c:v>163</c:v>
                </c:pt>
                <c:pt idx="19">
                  <c:v>167</c:v>
                </c:pt>
                <c:pt idx="20">
                  <c:v>170</c:v>
                </c:pt>
                <c:pt idx="21">
                  <c:v>172</c:v>
                </c:pt>
                <c:pt idx="22">
                  <c:v>175</c:v>
                </c:pt>
                <c:pt idx="23">
                  <c:v>178</c:v>
                </c:pt>
                <c:pt idx="24">
                  <c:v>180</c:v>
                </c:pt>
                <c:pt idx="25">
                  <c:v>183</c:v>
                </c:pt>
                <c:pt idx="26">
                  <c:v>185</c:v>
                </c:pt>
                <c:pt idx="27">
                  <c:v>187</c:v>
                </c:pt>
                <c:pt idx="28">
                  <c:v>189</c:v>
                </c:pt>
                <c:pt idx="29">
                  <c:v>191</c:v>
                </c:pt>
                <c:pt idx="30">
                  <c:v>193</c:v>
                </c:pt>
                <c:pt idx="31">
                  <c:v>195</c:v>
                </c:pt>
                <c:pt idx="32">
                  <c:v>196</c:v>
                </c:pt>
                <c:pt idx="33">
                  <c:v>198</c:v>
                </c:pt>
                <c:pt idx="34">
                  <c:v>199</c:v>
                </c:pt>
                <c:pt idx="35">
                  <c:v>201</c:v>
                </c:pt>
                <c:pt idx="36">
                  <c:v>202</c:v>
                </c:pt>
                <c:pt idx="37">
                  <c:v>204</c:v>
                </c:pt>
                <c:pt idx="38">
                  <c:v>205</c:v>
                </c:pt>
                <c:pt idx="39">
                  <c:v>206</c:v>
                </c:pt>
                <c:pt idx="40">
                  <c:v>207</c:v>
                </c:pt>
                <c:pt idx="41">
                  <c:v>208</c:v>
                </c:pt>
                <c:pt idx="42">
                  <c:v>209</c:v>
                </c:pt>
              </c:numCache>
            </c:numRef>
          </c:yVal>
        </c:ser>
        <c:dLbls>
          <c:showVal val="1"/>
        </c:dLbls>
        <c:axId val="158374912"/>
        <c:axId val="158386432"/>
      </c:scatterChart>
      <c:valAx>
        <c:axId val="158374912"/>
        <c:scaling>
          <c:orientation val="minMax"/>
          <c:max val="2030"/>
          <c:min val="1985"/>
        </c:scaling>
        <c:axPos val="b"/>
        <c:title>
          <c:tx>
            <c:rich>
              <a:bodyPr/>
              <a:lstStyle/>
              <a:p>
                <a:pPr>
                  <a:defRPr sz="1175" b="0" i="0" u="none" strike="noStrike" baseline="0">
                    <a:solidFill>
                      <a:srgbClr val="000000"/>
                    </a:solidFill>
                    <a:latin typeface="돋움"/>
                    <a:ea typeface="돋움"/>
                    <a:cs typeface="돋움"/>
                  </a:defRPr>
                </a:pPr>
                <a:r>
                  <a:rPr altLang="en-US"/>
                  <a:t>연도</a:t>
                </a:r>
              </a:p>
            </c:rich>
          </c:tx>
          <c:layout>
            <c:manualLayout>
              <c:xMode val="edge"/>
              <c:yMode val="edge"/>
              <c:x val="0.50738446583064045"/>
              <c:y val="0.8674714911171436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8386432"/>
        <c:crossesAt val="150"/>
        <c:crossBetween val="midCat"/>
        <c:minorUnit val="1"/>
      </c:valAx>
      <c:valAx>
        <c:axId val="158386432"/>
        <c:scaling>
          <c:orientation val="minMax"/>
          <c:max val="700"/>
          <c:min val="15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맑은 고딕"/>
                    <a:ea typeface="맑은 고딕"/>
                    <a:cs typeface="맑은 고딕"/>
                  </a:defRPr>
                </a:pP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인구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(</a:t>
                </a:r>
                <a:r>
                  <a:rPr lang="ko-KR" altLang="en-US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인</a:t>
                </a:r>
                <a:r>
                  <a:rPr lang="en-US" altLang="ko-KR" sz="1175" b="0" i="0" strike="noStrike">
                    <a:solidFill>
                      <a:srgbClr val="000000"/>
                    </a:solidFill>
                    <a:latin typeface="돋움"/>
                    <a:ea typeface="돋움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6877668069269141E-2"/>
              <c:y val="0.36144643589788"/>
            </c:manualLayout>
          </c:layout>
          <c:spPr>
            <a:noFill/>
            <a:ln w="25400">
              <a:noFill/>
            </a:ln>
          </c:spPr>
        </c:title>
        <c:numFmt formatCode="#,##0;[Red]\-#,##0" sourceLinked="0"/>
        <c:maj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돋움"/>
                <a:ea typeface="돋움"/>
                <a:cs typeface="돋움"/>
              </a:defRPr>
            </a:pPr>
            <a:endParaRPr lang="ko-KR"/>
          </a:p>
        </c:txPr>
        <c:crossAx val="158374912"/>
        <c:crosses val="autoZero"/>
        <c:crossBetween val="midCat"/>
        <c:majorUnit val="100"/>
        <c:minorUnit val="5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026456137427266"/>
          <c:y val="0.93576017130620959"/>
          <c:w val="0.952381952255968"/>
          <c:h val="0.9828693790149892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0" b="0" i="0" u="none" strike="noStrike" baseline="0">
              <a:solidFill>
                <a:srgbClr val="000000"/>
              </a:solidFill>
              <a:latin typeface="돋움"/>
              <a:ea typeface="돋움"/>
              <a:cs typeface="돋움"/>
            </a:defRPr>
          </a:pPr>
          <a:endParaRPr lang="ko-K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돋움"/>
          <a:ea typeface="돋움"/>
          <a:cs typeface="돋움"/>
        </a:defRPr>
      </a:pPr>
      <a:endParaRPr lang="ko-KR"/>
    </a:p>
  </c:txPr>
  <c:printSettings>
    <c:headerFooter alignWithMargins="0"/>
    <c:pageMargins b="1" l="0.75000000000001055" r="0.75000000000001055" t="1" header="0.5" footer="0.5"/>
    <c:pageSetup paperSize="9" orientation="landscape" horizontalDpi="1200" verticalDpi="12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35512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103850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0992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013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033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054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074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095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115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136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156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35021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177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197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1218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092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133350</xdr:rowOff>
    </xdr:from>
    <xdr:to>
      <xdr:col>10</xdr:col>
      <xdr:colOff>752475</xdr:colOff>
      <xdr:row>73</xdr:row>
      <xdr:rowOff>171450</xdr:rowOff>
    </xdr:to>
    <xdr:graphicFrame macro="">
      <xdr:nvGraphicFramePr>
        <xdr:cNvPr id="1743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3504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35010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900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961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2982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3023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52</xdr:row>
      <xdr:rowOff>133350</xdr:rowOff>
    </xdr:from>
    <xdr:to>
      <xdr:col>10</xdr:col>
      <xdr:colOff>723900</xdr:colOff>
      <xdr:row>70</xdr:row>
      <xdr:rowOff>123825</xdr:rowOff>
    </xdr:to>
    <xdr:graphicFrame macro="">
      <xdr:nvGraphicFramePr>
        <xdr:cNvPr id="3043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49324;&#50857;&#47049;%20&#51088;&#47308;/&#49324;&#50857;&#47049;%20&#51221;&#47532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&#51089;&#50629;&#48169;/2013&#45380;/&#50577;&#49328;&#49884;%20&#54616;&#49688;&#46020;&#51221;&#48708;%20&#44592;&#48376;&#44228;&#54925;%20&#48320;&#44221;/01.%20&#48155;&#51008;&#54028;&#51068;/10.%20&#53685;&#44228;&#51088;&#47308;/&#49345;&#49688;&#46020;%20&#53685;&#44228;/2012&#49345;&#49688;&#46020;&#53685;&#44228;/2012&#49345;&#49688;&#46020;&#53685;&#44228;(2012)%20&#52572;&#51333;(2013.12.2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1.3%20&#44228;&#54925;&#51064;&#44396;%20&#52628;&#51221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1.4%20&#44553;&#49688;&#51064;&#4439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&#51089;&#50629;&#48169;/2013&#45380;/&#50577;&#49328;&#49884;%20&#54616;&#49688;&#46020;&#51221;&#48708;%20&#44592;&#48376;&#44228;&#54925;%20&#48320;&#44221;/01.%20&#48155;&#51008;&#54028;&#51068;/10.%20&#53685;&#44228;&#51088;&#47308;/&#49345;&#49688;&#46020;%20&#53685;&#44228;/2004/2&#51109;%20&#48372;&#44553;&#54788;&#548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&#51089;&#50629;&#48169;/2013&#45380;/&#50577;&#49328;&#49884;%20&#54616;&#49688;&#46020;&#51221;&#48708;%20&#44592;&#48376;&#44228;&#54925;%20&#48320;&#44221;/01.%20&#48155;&#51008;&#54028;&#51068;/10.%20&#53685;&#44228;&#51088;&#47308;/&#49345;&#49688;&#46020;%20&#53685;&#44228;/2005/&#52509;&#44228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&#51089;&#50629;&#48169;/2013&#45380;/&#50577;&#49328;&#49884;%20&#54616;&#49688;&#46020;&#51221;&#48708;%20&#44592;&#48376;&#44228;&#54925;%20&#48320;&#44221;/01.%20&#48155;&#51008;&#54028;&#51068;/10.%20&#53685;&#44228;&#51088;&#47308;/&#49345;&#49688;&#46020;%20&#53685;&#44228;/2006/2006&#52509;&#44292;%20&#52572;&#5133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&#51089;&#50629;&#48169;/2013&#45380;/&#50577;&#49328;&#49884;%20&#54616;&#49688;&#46020;&#51221;&#48708;%20&#44592;&#48376;&#44228;&#54925;%20&#48320;&#44221;/01.%20&#48155;&#51008;&#54028;&#51068;/10.%20&#53685;&#44228;&#51088;&#47308;/&#49345;&#49688;&#46020;%20&#53685;&#44228;/2007/2007&#49345;&#49688;&#46020;&#53685;&#44228;%20&#50641;&#49472;&#54028;&#5106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&#51089;&#50629;&#48169;/2013&#45380;/&#50577;&#49328;&#49884;%20&#54616;&#49688;&#46020;&#51221;&#48708;%20&#44592;&#48376;&#44228;&#54925;%20&#48320;&#44221;/01.%20&#48155;&#51008;&#54028;&#51068;/10.%20&#53685;&#44228;&#51088;&#47308;/&#49345;&#49688;&#46020;%20&#53685;&#44228;/2008/2008%20&#53685;&#44228;%20&#51088;&#47308;(&#52572;&#51333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&#51089;&#50629;&#48169;/2013&#45380;/&#50577;&#49328;&#49884;%20&#54616;&#49688;&#46020;&#51221;&#48708;%20&#44592;&#48376;&#44228;&#54925;%20&#48320;&#44221;/01.%20&#48155;&#51008;&#54028;&#51068;/10.%20&#53685;&#44228;&#51088;&#47308;/&#49345;&#49688;&#46020;%20&#53685;&#44228;/2009/2009%20&#49345;&#49688;&#46020;&#53685;&#44228;%20&#52572;&#51333;&#51088;&#4730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&#51089;&#50629;&#48169;/2013&#45380;/&#50577;&#49328;&#49884;%20&#54616;&#49688;&#46020;&#51221;&#48708;%20&#44592;&#48376;&#44228;&#54925;%20&#48320;&#44221;/01.%20&#48155;&#51008;&#54028;&#51068;/10.%20&#53685;&#44228;&#51088;&#47308;/&#49345;&#49688;&#46020;%20&#53685;&#44228;/2010/2010%20&#49345;&#49688;&#46020;%20&#53685;&#44228;%20&#52572;&#51333;&#51088;&#47308;%20(&#52572;&#51333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&#51089;&#50629;&#48169;/2013&#45380;/&#50577;&#49328;&#49884;%20&#54616;&#49688;&#46020;&#51221;&#48708;%20&#44592;&#48376;&#44228;&#54925;%20&#48320;&#44221;/01.%20&#48155;&#51008;&#54028;&#51068;/10.%20&#53685;&#44228;&#51088;&#47308;/&#49345;&#49688;&#46020;%20&#53685;&#44228;/2011/&#49345;&#49688;&#46020;&#53685;&#44228;2011_&#52572;&#51333;&#50504;(2012.%2012.%205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일평균 수요량"/>
      <sheetName val="연 수요량"/>
      <sheetName val="2004~2011"/>
      <sheetName val="2012~2013"/>
      <sheetName val="Sheet1"/>
      <sheetName val="급수구역별 용수량정리"/>
    </sheetNames>
    <sheetDataSet>
      <sheetData sheetId="0">
        <row r="9">
          <cell r="L9">
            <v>2668</v>
          </cell>
        </row>
        <row r="10">
          <cell r="C10">
            <v>1892</v>
          </cell>
          <cell r="D10">
            <v>1869</v>
          </cell>
          <cell r="E10">
            <v>1875</v>
          </cell>
          <cell r="F10">
            <v>1828</v>
          </cell>
          <cell r="G10">
            <v>1811</v>
          </cell>
          <cell r="H10">
            <v>1798</v>
          </cell>
          <cell r="I10">
            <v>1822</v>
          </cell>
          <cell r="J10">
            <v>1830</v>
          </cell>
          <cell r="K10">
            <v>1748</v>
          </cell>
          <cell r="L10">
            <v>1750</v>
          </cell>
        </row>
        <row r="11">
          <cell r="C11">
            <v>15</v>
          </cell>
          <cell r="D11">
            <v>11</v>
          </cell>
          <cell r="E11">
            <v>10</v>
          </cell>
          <cell r="F11">
            <v>10</v>
          </cell>
          <cell r="G11">
            <v>6</v>
          </cell>
          <cell r="H11">
            <v>6</v>
          </cell>
          <cell r="I11">
            <v>10</v>
          </cell>
          <cell r="J11">
            <v>9</v>
          </cell>
          <cell r="K11">
            <v>9</v>
          </cell>
          <cell r="L11">
            <v>7</v>
          </cell>
        </row>
        <row r="12">
          <cell r="C12">
            <v>901</v>
          </cell>
          <cell r="D12">
            <v>893</v>
          </cell>
          <cell r="E12">
            <v>914</v>
          </cell>
          <cell r="F12">
            <v>898</v>
          </cell>
          <cell r="G12">
            <v>884</v>
          </cell>
          <cell r="H12">
            <v>859</v>
          </cell>
          <cell r="I12">
            <v>933</v>
          </cell>
          <cell r="J12">
            <v>963</v>
          </cell>
          <cell r="K12">
            <v>922</v>
          </cell>
          <cell r="L12">
            <v>911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C16">
            <v>1635</v>
          </cell>
          <cell r="D16">
            <v>1618</v>
          </cell>
          <cell r="E16">
            <v>1578</v>
          </cell>
          <cell r="F16">
            <v>1579</v>
          </cell>
          <cell r="G16">
            <v>1610</v>
          </cell>
          <cell r="H16">
            <v>1670</v>
          </cell>
          <cell r="I16">
            <v>1807</v>
          </cell>
          <cell r="J16">
            <v>1843</v>
          </cell>
          <cell r="K16">
            <v>1924</v>
          </cell>
          <cell r="L16">
            <v>2058</v>
          </cell>
        </row>
        <row r="17">
          <cell r="C17">
            <v>28</v>
          </cell>
          <cell r="D17">
            <v>21</v>
          </cell>
          <cell r="E17">
            <v>23</v>
          </cell>
          <cell r="F17">
            <v>28</v>
          </cell>
          <cell r="G17">
            <v>29</v>
          </cell>
          <cell r="H17">
            <v>32</v>
          </cell>
          <cell r="I17">
            <v>27</v>
          </cell>
          <cell r="J17">
            <v>17</v>
          </cell>
          <cell r="K17">
            <v>21</v>
          </cell>
          <cell r="L17">
            <v>21</v>
          </cell>
        </row>
        <row r="18">
          <cell r="C18">
            <v>842</v>
          </cell>
          <cell r="D18">
            <v>883</v>
          </cell>
          <cell r="E18">
            <v>812</v>
          </cell>
          <cell r="F18">
            <v>785</v>
          </cell>
          <cell r="G18">
            <v>799</v>
          </cell>
          <cell r="H18">
            <v>873</v>
          </cell>
          <cell r="I18">
            <v>968</v>
          </cell>
          <cell r="J18">
            <v>977</v>
          </cell>
          <cell r="K18">
            <v>1070</v>
          </cell>
          <cell r="L18">
            <v>1036</v>
          </cell>
        </row>
        <row r="19">
          <cell r="C19">
            <v>4924</v>
          </cell>
          <cell r="D19">
            <v>4473</v>
          </cell>
          <cell r="E19">
            <v>5272</v>
          </cell>
          <cell r="F19">
            <v>6218</v>
          </cell>
          <cell r="G19">
            <v>6334</v>
          </cell>
          <cell r="H19">
            <v>5660</v>
          </cell>
          <cell r="I19">
            <v>4703</v>
          </cell>
          <cell r="J19">
            <v>4538</v>
          </cell>
          <cell r="K19">
            <v>4495</v>
          </cell>
          <cell r="L19">
            <v>4510</v>
          </cell>
        </row>
        <row r="20">
          <cell r="C20">
            <v>31</v>
          </cell>
          <cell r="D20">
            <v>9</v>
          </cell>
          <cell r="E20">
            <v>32</v>
          </cell>
          <cell r="F20">
            <v>128</v>
          </cell>
          <cell r="G20">
            <v>161</v>
          </cell>
          <cell r="H20">
            <v>250</v>
          </cell>
          <cell r="I20">
            <v>270</v>
          </cell>
          <cell r="J20">
            <v>325</v>
          </cell>
          <cell r="K20">
            <v>372</v>
          </cell>
          <cell r="L20">
            <v>340</v>
          </cell>
        </row>
        <row r="22">
          <cell r="C22">
            <v>85</v>
          </cell>
          <cell r="D22">
            <v>135</v>
          </cell>
          <cell r="E22">
            <v>168</v>
          </cell>
          <cell r="F22">
            <v>220</v>
          </cell>
          <cell r="G22">
            <v>312</v>
          </cell>
          <cell r="H22">
            <v>344</v>
          </cell>
          <cell r="I22">
            <v>386</v>
          </cell>
          <cell r="J22">
            <v>410</v>
          </cell>
          <cell r="K22">
            <v>447</v>
          </cell>
          <cell r="L22">
            <v>475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132</v>
          </cell>
          <cell r="D24">
            <v>94</v>
          </cell>
          <cell r="E24">
            <v>91</v>
          </cell>
          <cell r="F24">
            <v>102</v>
          </cell>
          <cell r="G24">
            <v>110</v>
          </cell>
          <cell r="H24">
            <v>126</v>
          </cell>
          <cell r="I24">
            <v>120</v>
          </cell>
          <cell r="J24">
            <v>151</v>
          </cell>
          <cell r="K24">
            <v>182</v>
          </cell>
          <cell r="L24">
            <v>230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C28">
            <v>6</v>
          </cell>
          <cell r="D28">
            <v>7</v>
          </cell>
          <cell r="E28">
            <v>6</v>
          </cell>
          <cell r="F28">
            <v>9</v>
          </cell>
          <cell r="G28">
            <v>28</v>
          </cell>
          <cell r="H28">
            <v>31</v>
          </cell>
          <cell r="I28">
            <v>86</v>
          </cell>
          <cell r="J28">
            <v>130</v>
          </cell>
          <cell r="K28">
            <v>141</v>
          </cell>
          <cell r="L28">
            <v>208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1</v>
          </cell>
          <cell r="G30">
            <v>5</v>
          </cell>
          <cell r="H30">
            <v>6</v>
          </cell>
          <cell r="I30">
            <v>14</v>
          </cell>
          <cell r="J30">
            <v>25</v>
          </cell>
          <cell r="K30">
            <v>27</v>
          </cell>
          <cell r="L30">
            <v>32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92</v>
          </cell>
          <cell r="I46">
            <v>206</v>
          </cell>
          <cell r="J46">
            <v>325</v>
          </cell>
          <cell r="K46">
            <v>355</v>
          </cell>
          <cell r="L46">
            <v>377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28</v>
          </cell>
          <cell r="I48">
            <v>54</v>
          </cell>
          <cell r="J48">
            <v>67</v>
          </cell>
          <cell r="K48">
            <v>78</v>
          </cell>
          <cell r="L48">
            <v>100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2">
          <cell r="C52">
            <v>113</v>
          </cell>
          <cell r="D52">
            <v>112</v>
          </cell>
          <cell r="E52">
            <v>123</v>
          </cell>
          <cell r="F52">
            <v>134</v>
          </cell>
          <cell r="G52">
            <v>143</v>
          </cell>
          <cell r="H52">
            <v>161</v>
          </cell>
          <cell r="I52">
            <v>192</v>
          </cell>
          <cell r="J52">
            <v>222</v>
          </cell>
          <cell r="K52">
            <v>212</v>
          </cell>
          <cell r="L52">
            <v>310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>
            <v>129</v>
          </cell>
          <cell r="D54">
            <v>116</v>
          </cell>
          <cell r="E54">
            <v>134</v>
          </cell>
          <cell r="F54">
            <v>131</v>
          </cell>
          <cell r="G54">
            <v>130</v>
          </cell>
          <cell r="H54">
            <v>117</v>
          </cell>
          <cell r="I54">
            <v>132</v>
          </cell>
          <cell r="J54">
            <v>148</v>
          </cell>
          <cell r="K54">
            <v>163</v>
          </cell>
          <cell r="L54">
            <v>197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11</v>
          </cell>
          <cell r="L64">
            <v>26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4</v>
          </cell>
          <cell r="K66">
            <v>15</v>
          </cell>
          <cell r="L66">
            <v>27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</v>
          </cell>
          <cell r="H70">
            <v>6</v>
          </cell>
          <cell r="I70">
            <v>13</v>
          </cell>
          <cell r="J70">
            <v>18</v>
          </cell>
          <cell r="K70">
            <v>22</v>
          </cell>
          <cell r="L70">
            <v>26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>
            <v>0</v>
          </cell>
          <cell r="D72">
            <v>1</v>
          </cell>
          <cell r="E72">
            <v>4</v>
          </cell>
          <cell r="F72">
            <v>5</v>
          </cell>
          <cell r="G72">
            <v>14</v>
          </cell>
          <cell r="H72">
            <v>15</v>
          </cell>
          <cell r="I72">
            <v>30</v>
          </cell>
          <cell r="J72">
            <v>43</v>
          </cell>
          <cell r="K72">
            <v>67</v>
          </cell>
          <cell r="L72">
            <v>37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15</v>
          </cell>
          <cell r="G74">
            <v>19</v>
          </cell>
          <cell r="H74">
            <v>20</v>
          </cell>
          <cell r="I74">
            <v>34</v>
          </cell>
          <cell r="J74">
            <v>77</v>
          </cell>
          <cell r="K74">
            <v>94</v>
          </cell>
          <cell r="L74">
            <v>109</v>
          </cell>
        </row>
        <row r="76">
          <cell r="C76">
            <v>189</v>
          </cell>
          <cell r="D76">
            <v>175</v>
          </cell>
          <cell r="E76">
            <v>185</v>
          </cell>
          <cell r="F76">
            <v>213</v>
          </cell>
          <cell r="G76">
            <v>261</v>
          </cell>
          <cell r="H76">
            <v>283</v>
          </cell>
          <cell r="I76">
            <v>312</v>
          </cell>
          <cell r="J76">
            <v>339</v>
          </cell>
          <cell r="K76">
            <v>376</v>
          </cell>
          <cell r="L76">
            <v>379</v>
          </cell>
        </row>
        <row r="77">
          <cell r="C77">
            <v>0</v>
          </cell>
          <cell r="D77">
            <v>2</v>
          </cell>
          <cell r="E77">
            <v>9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C78">
            <v>45</v>
          </cell>
          <cell r="D78">
            <v>58</v>
          </cell>
          <cell r="E78">
            <v>83</v>
          </cell>
          <cell r="F78">
            <v>122</v>
          </cell>
          <cell r="G78">
            <v>142</v>
          </cell>
          <cell r="H78">
            <v>158</v>
          </cell>
          <cell r="I78">
            <v>178</v>
          </cell>
          <cell r="J78">
            <v>167</v>
          </cell>
          <cell r="K78">
            <v>178</v>
          </cell>
          <cell r="L78">
            <v>177</v>
          </cell>
        </row>
        <row r="80">
          <cell r="C80">
            <v>83</v>
          </cell>
          <cell r="D80">
            <v>70</v>
          </cell>
          <cell r="E80">
            <v>74</v>
          </cell>
          <cell r="F80">
            <v>67</v>
          </cell>
          <cell r="G80">
            <v>66</v>
          </cell>
          <cell r="H80">
            <v>60</v>
          </cell>
          <cell r="I80">
            <v>69</v>
          </cell>
          <cell r="J80">
            <v>78</v>
          </cell>
          <cell r="K80">
            <v>64</v>
          </cell>
          <cell r="L80">
            <v>66</v>
          </cell>
        </row>
        <row r="82">
          <cell r="C82">
            <v>128</v>
          </cell>
          <cell r="D82">
            <v>130</v>
          </cell>
          <cell r="E82">
            <v>186</v>
          </cell>
          <cell r="F82">
            <v>223</v>
          </cell>
          <cell r="G82">
            <v>223</v>
          </cell>
          <cell r="H82">
            <v>239</v>
          </cell>
          <cell r="I82">
            <v>248</v>
          </cell>
          <cell r="J82">
            <v>269</v>
          </cell>
          <cell r="K82">
            <v>298</v>
          </cell>
          <cell r="L82">
            <v>301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18</v>
          </cell>
          <cell r="D84">
            <v>30</v>
          </cell>
          <cell r="E84">
            <v>23</v>
          </cell>
          <cell r="F84">
            <v>32</v>
          </cell>
          <cell r="G84">
            <v>39</v>
          </cell>
          <cell r="H84">
            <v>44</v>
          </cell>
          <cell r="I84">
            <v>46</v>
          </cell>
          <cell r="J84">
            <v>44</v>
          </cell>
          <cell r="K84">
            <v>54</v>
          </cell>
          <cell r="L84">
            <v>53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8">
          <cell r="C88">
            <v>7251</v>
          </cell>
          <cell r="D88">
            <v>7325</v>
          </cell>
          <cell r="E88">
            <v>7520</v>
          </cell>
          <cell r="F88">
            <v>7545</v>
          </cell>
          <cell r="G88">
            <v>7532</v>
          </cell>
          <cell r="H88">
            <v>7848</v>
          </cell>
          <cell r="I88">
            <v>8182</v>
          </cell>
          <cell r="J88">
            <v>8465</v>
          </cell>
          <cell r="K88">
            <v>8552</v>
          </cell>
          <cell r="L88">
            <v>8856</v>
          </cell>
        </row>
        <row r="89">
          <cell r="C89">
            <v>245</v>
          </cell>
          <cell r="D89">
            <v>374</v>
          </cell>
          <cell r="E89">
            <v>339</v>
          </cell>
          <cell r="F89">
            <v>340</v>
          </cell>
          <cell r="G89">
            <v>363</v>
          </cell>
          <cell r="H89">
            <v>414</v>
          </cell>
          <cell r="I89">
            <v>360</v>
          </cell>
          <cell r="J89">
            <v>327</v>
          </cell>
          <cell r="K89">
            <v>249</v>
          </cell>
          <cell r="L89">
            <v>225</v>
          </cell>
        </row>
        <row r="90">
          <cell r="C90">
            <v>3458</v>
          </cell>
          <cell r="D90">
            <v>3566</v>
          </cell>
          <cell r="E90">
            <v>3352</v>
          </cell>
          <cell r="F90">
            <v>3470</v>
          </cell>
          <cell r="G90">
            <v>3611</v>
          </cell>
          <cell r="H90">
            <v>3701</v>
          </cell>
          <cell r="I90">
            <v>3760</v>
          </cell>
          <cell r="J90">
            <v>3848</v>
          </cell>
          <cell r="K90">
            <v>3888</v>
          </cell>
          <cell r="L90">
            <v>3883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</sheetData>
      <sheetData sheetId="1">
        <row r="114">
          <cell r="C114">
            <v>0</v>
          </cell>
        </row>
      </sheetData>
      <sheetData sheetId="2" refreshError="1"/>
      <sheetData sheetId="3" refreshError="1"/>
      <sheetData sheetId="4" refreshError="1"/>
      <sheetData sheetId="5">
        <row r="6">
          <cell r="H6">
            <v>287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2-1요약"/>
      <sheetName val="2-1. 지역별 일반현황"/>
      <sheetName val="2-2-1요약"/>
      <sheetName val="2-2-1. 급수인구현황"/>
      <sheetName val="2-2-2요약"/>
      <sheetName val="2-2-2. 미급수지역 세부현황"/>
      <sheetName val="2-3요약"/>
      <sheetName val="2-3-1 급수계약 현황"/>
      <sheetName val="2-3-2 급수계약 현황 (수공만 작성)"/>
      <sheetName val="3-1요약"/>
      <sheetName val="3-1. 취수시설현황"/>
      <sheetName val="3-2-1요약"/>
      <sheetName val="3-2-1. 정수시설현황"/>
      <sheetName val="3-2-2요약"/>
      <sheetName val="3-2-2. 공업용정수시설현황"/>
      <sheetName val="3-3-1요약"/>
      <sheetName val="3-3-1. 관로현황(도수관)"/>
      <sheetName val="3-3-2요약"/>
      <sheetName val="3-3-2. 관로현황(송수관)"/>
      <sheetName val="3-3-3요약"/>
      <sheetName val="3-3-3. 관로현황(배수관)"/>
      <sheetName val="3-3-4요약"/>
      <sheetName val="3-3-4 관로현황(급수관)"/>
      <sheetName val="3-4-1요약"/>
      <sheetName val="3-4-1. 배수지 및 저수조-총괄"/>
      <sheetName val="3-4-2요약"/>
      <sheetName val="3-4-2. 배수지시설별현황"/>
      <sheetName val="3-5요약"/>
      <sheetName val="3-5. 급수전(수도계량기)현황"/>
      <sheetName val="4-1-1요약"/>
      <sheetName val="4-1-1. 총괄수량수지분석"/>
      <sheetName val="4-1-2요약"/>
      <sheetName val="4-1-2.업종별부과량분석"/>
      <sheetName val="4-2요약"/>
      <sheetName val="4-2. 물손실관리"/>
      <sheetName val="4-2-1요약"/>
      <sheetName val="4-2-1. 신고누수건수 및 추정량"/>
      <sheetName val="4-2-2요약"/>
      <sheetName val="4-2-2. 탐지 미신고누수건수 및 추정량"/>
      <sheetName val="4-2-3요약"/>
      <sheetName val="4-2-3. 관종별 누수건수 및 추정량"/>
      <sheetName val="4-3-1요약"/>
      <sheetName val="4-3-1. 관로신설, 교체, 철거 및 개량실적-도수관"/>
      <sheetName val="4-3-2요약"/>
      <sheetName val="4-3-2. 송수관"/>
      <sheetName val="4-3-3요약"/>
      <sheetName val="4-3-3. 배수관"/>
      <sheetName val="4-3-4요약"/>
      <sheetName val="4-3-4. 급수관"/>
      <sheetName val="4-4-1요약"/>
      <sheetName val="4-4-1. 사업추진실적-GIS구축현황"/>
      <sheetName val="4-4-2요약"/>
      <sheetName val="4-4-2. 배수블록시스템 구축 현황"/>
      <sheetName val="4-5-1요약"/>
      <sheetName val="4-5-1. 서비스 수준"/>
      <sheetName val="4-5-2-가나 요약"/>
      <sheetName val="4-5-2-가나. 단수건수 및 시간"/>
      <sheetName val="4-5-2-다 요약"/>
      <sheetName val="4-5-2-다. 종류별민원건수"/>
      <sheetName val="4-6-1요약"/>
      <sheetName val="4-6-1. 세입현황"/>
      <sheetName val="4-6-2요약"/>
      <sheetName val="4-6-2. 세출현황"/>
      <sheetName val="4-6-3요약"/>
      <sheetName val="4-6-3. 경영효율"/>
      <sheetName val="4-7요약"/>
      <sheetName val="4-7. 직원현황"/>
    </sheetNames>
    <sheetDataSet>
      <sheetData sheetId="0" refreshError="1"/>
      <sheetData sheetId="1" refreshError="1"/>
      <sheetData sheetId="2" refreshError="1"/>
      <sheetData sheetId="3">
        <row r="406">
          <cell r="D406">
            <v>49409</v>
          </cell>
          <cell r="E406">
            <v>47397</v>
          </cell>
        </row>
        <row r="407">
          <cell r="D407">
            <v>27381</v>
          </cell>
          <cell r="E407">
            <v>23502</v>
          </cell>
        </row>
        <row r="408">
          <cell r="D408">
            <v>53131</v>
          </cell>
          <cell r="E408">
            <v>12209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1.계획인구(집계)"/>
      <sheetName val="1.계획인구(행정집계)"/>
      <sheetName val="1.계획인구(행정)"/>
      <sheetName val="1.계획인구(보고서)"/>
      <sheetName val="2.사회적인구 행정구역별 집계"/>
      <sheetName val="2.사회적인구 집계"/>
      <sheetName val="2.사회적인구-개발계획"/>
      <sheetName val="2.사회적인구-산업단지"/>
      <sheetName val="행정구역별 장래계획인구"/>
      <sheetName val="3.내부이동"/>
      <sheetName val="3.내부이동--"/>
      <sheetName val="참고자료 출력 (x)---&gt;"/>
      <sheetName val="3.계획산단용수산정"/>
      <sheetName val="공중위생업소조회"/>
      <sheetName val="각종원단위"/>
    </sheetNames>
    <sheetDataSet>
      <sheetData sheetId="0">
        <row r="6">
          <cell r="C6">
            <v>10575</v>
          </cell>
        </row>
        <row r="7">
          <cell r="C7">
            <v>16342</v>
          </cell>
        </row>
        <row r="8">
          <cell r="C8">
            <v>5357</v>
          </cell>
        </row>
        <row r="9">
          <cell r="C9">
            <v>5303</v>
          </cell>
        </row>
        <row r="10">
          <cell r="C10">
            <v>3897</v>
          </cell>
        </row>
        <row r="11">
          <cell r="C11">
            <v>4131</v>
          </cell>
        </row>
        <row r="12">
          <cell r="C12">
            <v>4307</v>
          </cell>
        </row>
        <row r="13">
          <cell r="C13">
            <v>7175</v>
          </cell>
        </row>
        <row r="14">
          <cell r="C14">
            <v>2871</v>
          </cell>
        </row>
        <row r="15">
          <cell r="C15">
            <v>6598</v>
          </cell>
        </row>
        <row r="16">
          <cell r="C16">
            <v>4295</v>
          </cell>
        </row>
        <row r="17">
          <cell r="C17">
            <v>5431</v>
          </cell>
        </row>
        <row r="18">
          <cell r="C18">
            <v>2879</v>
          </cell>
        </row>
        <row r="19">
          <cell r="C19">
            <v>30861</v>
          </cell>
        </row>
        <row r="20">
          <cell r="C20">
            <v>18943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1.급수보급률"/>
      <sheetName val="2.급수인구"/>
      <sheetName val="2.행정구역별 급수인구"/>
      <sheetName val="3.논산급수"/>
      <sheetName val="Sheet1"/>
      <sheetName val="3.급수구역 분리"/>
      <sheetName val="Sheet2"/>
    </sheetNames>
    <sheetDataSet>
      <sheetData sheetId="0" refreshError="1"/>
      <sheetData sheetId="1">
        <row r="6">
          <cell r="I6">
            <v>10575</v>
          </cell>
        </row>
        <row r="7">
          <cell r="I7">
            <v>13948</v>
          </cell>
        </row>
        <row r="8">
          <cell r="I8">
            <v>3680</v>
          </cell>
        </row>
        <row r="9">
          <cell r="I9">
            <v>1841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2961</v>
          </cell>
        </row>
        <row r="13">
          <cell r="I13">
            <v>2237</v>
          </cell>
        </row>
        <row r="14">
          <cell r="I14">
            <v>0</v>
          </cell>
        </row>
        <row r="15">
          <cell r="I15">
            <v>699</v>
          </cell>
        </row>
        <row r="16">
          <cell r="I16">
            <v>602</v>
          </cell>
        </row>
        <row r="17">
          <cell r="I17">
            <v>2785</v>
          </cell>
        </row>
        <row r="18">
          <cell r="I18">
            <v>2109</v>
          </cell>
        </row>
        <row r="19">
          <cell r="I19">
            <v>29627</v>
          </cell>
        </row>
        <row r="20">
          <cell r="I20">
            <v>18184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급수지역현황(종합)"/>
      <sheetName val="급수지역현황"/>
      <sheetName val="미급수지역현황"/>
      <sheetName val="상수도보급현황종합"/>
      <sheetName val="상수도보급현황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39">
          <cell r="B539">
            <v>46396</v>
          </cell>
          <cell r="C539">
            <v>42346</v>
          </cell>
        </row>
        <row r="540">
          <cell r="B540">
            <v>13088</v>
          </cell>
          <cell r="C540">
            <v>12984</v>
          </cell>
        </row>
        <row r="541">
          <cell r="B541">
            <v>19020</v>
          </cell>
          <cell r="C541">
            <v>14476</v>
          </cell>
        </row>
        <row r="542">
          <cell r="B542">
            <v>6251</v>
          </cell>
          <cell r="C542">
            <v>1340</v>
          </cell>
        </row>
        <row r="543">
          <cell r="B543">
            <v>5913</v>
          </cell>
          <cell r="C543">
            <v>52</v>
          </cell>
        </row>
        <row r="544">
          <cell r="B544">
            <v>4442</v>
          </cell>
          <cell r="C544">
            <v>0</v>
          </cell>
        </row>
        <row r="545">
          <cell r="B545">
            <v>4291</v>
          </cell>
          <cell r="C545">
            <v>0</v>
          </cell>
        </row>
        <row r="546">
          <cell r="B546">
            <v>4786</v>
          </cell>
          <cell r="C546">
            <v>0</v>
          </cell>
        </row>
        <row r="547">
          <cell r="B547">
            <v>7874</v>
          </cell>
          <cell r="C547">
            <v>1484</v>
          </cell>
        </row>
        <row r="548">
          <cell r="B548">
            <v>2986</v>
          </cell>
          <cell r="C548">
            <v>0</v>
          </cell>
        </row>
        <row r="549">
          <cell r="B549">
            <v>6840</v>
          </cell>
          <cell r="C549">
            <v>0</v>
          </cell>
        </row>
        <row r="550">
          <cell r="B550">
            <v>4907</v>
          </cell>
          <cell r="C550">
            <v>0</v>
          </cell>
        </row>
        <row r="551">
          <cell r="B551">
            <v>6200</v>
          </cell>
          <cell r="C551">
            <v>660</v>
          </cell>
        </row>
        <row r="552">
          <cell r="B552">
            <v>3509</v>
          </cell>
          <cell r="C552">
            <v>404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급수지역"/>
      <sheetName val="미급수지역"/>
      <sheetName val="상수도보급현황(총괄)"/>
      <sheetName val="상수도보급현황(전체)"/>
      <sheetName val="도서지역 보급현황"/>
      <sheetName val="수도관현황(총괄)"/>
      <sheetName val="수도관현황(전체)"/>
      <sheetName val="기타시설(배수지)"/>
      <sheetName val="기타시설(수도전)"/>
      <sheetName val="취수장현황(총괄)"/>
      <sheetName val="취수장현황(전체)"/>
      <sheetName val="정수장현황(총괄)"/>
      <sheetName val="정수장현황"/>
      <sheetName val="세입(총괄)"/>
      <sheetName val="세입현황"/>
      <sheetName val="세출(총괄)"/>
      <sheetName val="세출현황 "/>
      <sheetName val="상수도생산량분석(총괄)"/>
      <sheetName val="상수도생산량분석"/>
      <sheetName val="수도요금 현황"/>
      <sheetName val="수도요금현황(전체)"/>
      <sheetName val="수도요금 업종별(총괄)"/>
      <sheetName val="수도요금 업종별(전체)"/>
      <sheetName val="월별급수현황(총괄)"/>
      <sheetName val="월별급수현황(전체)"/>
      <sheetName val="직제및직원현황"/>
      <sheetName val="상수도수질검사현황"/>
      <sheetName val="상수도수질검사현황2"/>
      <sheetName val="중수도시설 현황"/>
    </sheetNames>
    <sheetDataSet>
      <sheetData sheetId="0" refreshError="1"/>
      <sheetData sheetId="1" refreshError="1"/>
      <sheetData sheetId="2" refreshError="1"/>
      <sheetData sheetId="3">
        <row r="501">
          <cell r="B501">
            <v>4807</v>
          </cell>
          <cell r="C501">
            <v>0</v>
          </cell>
        </row>
        <row r="502">
          <cell r="B502">
            <v>12910</v>
          </cell>
          <cell r="C502">
            <v>12507</v>
          </cell>
        </row>
        <row r="503">
          <cell r="B503">
            <v>5869</v>
          </cell>
          <cell r="C503">
            <v>52</v>
          </cell>
        </row>
        <row r="504">
          <cell r="B504">
            <v>4408</v>
          </cell>
          <cell r="C504">
            <v>0</v>
          </cell>
        </row>
        <row r="505">
          <cell r="B505">
            <v>3031</v>
          </cell>
          <cell r="C505">
            <v>0</v>
          </cell>
        </row>
        <row r="506">
          <cell r="B506">
            <v>4679</v>
          </cell>
          <cell r="C506">
            <v>0</v>
          </cell>
        </row>
        <row r="507">
          <cell r="B507">
            <v>4236</v>
          </cell>
          <cell r="C507">
            <v>0</v>
          </cell>
        </row>
        <row r="508">
          <cell r="B508">
            <v>6135</v>
          </cell>
          <cell r="C508">
            <v>1389</v>
          </cell>
        </row>
        <row r="509">
          <cell r="B509">
            <v>46659</v>
          </cell>
          <cell r="C509">
            <v>42346</v>
          </cell>
        </row>
        <row r="510">
          <cell r="B510">
            <v>6753</v>
          </cell>
          <cell r="C510">
            <v>0</v>
          </cell>
        </row>
        <row r="511">
          <cell r="B511">
            <v>18552</v>
          </cell>
          <cell r="C511">
            <v>14476</v>
          </cell>
        </row>
        <row r="512">
          <cell r="B512">
            <v>7673</v>
          </cell>
          <cell r="C512">
            <v>1484</v>
          </cell>
        </row>
        <row r="513">
          <cell r="B513">
            <v>6018</v>
          </cell>
          <cell r="C513">
            <v>660</v>
          </cell>
        </row>
        <row r="514">
          <cell r="B514">
            <v>3480</v>
          </cell>
          <cell r="C514">
            <v>1122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요약1. 지역별 일반현황"/>
      <sheetName val="1. 지역별 일반현황"/>
      <sheetName val="요약2. 급수보급현황 1)급수인구현황"/>
      <sheetName val="2. 급수보급현황 1)급수인구현황"/>
      <sheetName val="요약2) 미급수지역 세부현황"/>
      <sheetName val="2) 미급수지역 세부현황"/>
      <sheetName val="요약3. 급수사용자 현황1)지방상수도 및 .."/>
      <sheetName val="3. 급수사용자 현황1)지방상수도 및 .."/>
      <sheetName val="2)광역상수도 .."/>
      <sheetName val="요약1. 취수시설현황"/>
      <sheetName val="1. 취수시설현황"/>
      <sheetName val="요약2. 정수시설현황"/>
      <sheetName val="2. 정수시설현황"/>
      <sheetName val="요약2-1. 공업용정수시설현황"/>
      <sheetName val="2-1. 공업용정수시설현황"/>
      <sheetName val="요약3. 관로현황1)도수관"/>
      <sheetName val="3. 관로현황1)도수관"/>
      <sheetName val="요약2)송수관"/>
      <sheetName val="2)송수관"/>
      <sheetName val="요약3)배수관"/>
      <sheetName val="3)배수관"/>
      <sheetName val="요약4)급수관"/>
      <sheetName val="4)급수관"/>
      <sheetName val="요약4. 배수지 및 저수조1)총괄"/>
      <sheetName val="4. 배수지 및 저수조1)총괄"/>
      <sheetName val="요약2)현황"/>
      <sheetName val="2)현황"/>
      <sheetName val="요약5. 급수전(수도계량기)현황"/>
      <sheetName val="5. 급수전(수도계량기)현황"/>
      <sheetName val="요약1.수량관리1)총괄수량수지분석"/>
      <sheetName val="1.수량관리1)총괄수량수지분석"/>
      <sheetName val="요약2) 업종별 부과량 분석"/>
      <sheetName val="2) 업종별 부과량 분석"/>
      <sheetName val="요약2. 물손실관리1)누수발생현황"/>
      <sheetName val="2. 물손실관리1)누수발생현황"/>
      <sheetName val="요약1)-a 물손실관리 월별현황"/>
      <sheetName val="1)-a 물손실관리 월별현황"/>
      <sheetName val="요약1)-b물손실관리 월별현황"/>
      <sheetName val="1)-b물손실관리 월별현황"/>
      <sheetName val="요약1)-c물손실관리 월별현황"/>
      <sheetName val="1)-c물손실관리 월별현황"/>
      <sheetName val="3.수질관리1)◎생활환경부분"/>
      <sheetName val="◎국민의건강보호"/>
      <sheetName val="2)정수장 처리수질◎미생물"/>
      <sheetName val="◎건강상유해영향무기물질"/>
      <sheetName val="◎ 건강상 유해영향 유기물질"/>
      <sheetName val="◎ 소독제 및 소독부산물질"/>
      <sheetName val="◎ 심미적 영향물질"/>
      <sheetName val="◎ 수질기준 초과내역 및 조치결과"/>
      <sheetName val="3) 수도꼭지 수질검사◎ 일반지역"/>
      <sheetName val=" ◎ 노후지역"/>
      <sheetName val="4) 급수과정별 수질검사◎ 가압장"/>
      <sheetName val="◎ 배수지 전단"/>
      <sheetName val="◎ 배수지 후단"/>
      <sheetName val="◎ 배수관 및 급수관"/>
      <sheetName val="요약4. 관로신설, 철거, 교체 및 개량실적1)도수관"/>
      <sheetName val="4. 관로신설, 철거, 교체 및 개량실적1)도수관"/>
      <sheetName val="요약4.2)송수관"/>
      <sheetName val="4.2)송수관"/>
      <sheetName val="요약4.3)배수관"/>
      <sheetName val="4.3)배수관"/>
      <sheetName val="요약4.4)급수관"/>
      <sheetName val="4.4)급수관"/>
      <sheetName val="요약5. 사업추진실적1)GIS"/>
      <sheetName val="5. 사업추진실적1)GIS"/>
      <sheetName val="요약2)배수시스템.."/>
      <sheetName val="2)배수시스템.."/>
      <sheetName val="요약6. 서비스 수준1)단수및동파"/>
      <sheetName val="6. 서비스 수준1)단수및동파"/>
      <sheetName val="요약2)민원"/>
      <sheetName val="2)민원"/>
      <sheetName val="요약2)민원(1)단수및 동파"/>
      <sheetName val="2)민원(1)단수및 동파"/>
      <sheetName val="요약2)민원(2)종류별 민원건수"/>
      <sheetName val="2)민원(2)종류별 민원건수"/>
      <sheetName val="요약7. 경영성1)세입현황"/>
      <sheetName val="7. 경영성1)세입현황"/>
      <sheetName val="요약7. 경영성2)세출현황"/>
      <sheetName val="7. 경영성2)세출현황"/>
      <sheetName val="요약7. 경영성3)경영효율"/>
      <sheetName val="7. 경영성3)경영효율"/>
      <sheetName val="요약8. 직제 및 직원현황"/>
      <sheetName val="8. 직제 및 직원현황"/>
      <sheetName val="요약중수도시설 현황"/>
      <sheetName val="중수도시설 현황"/>
    </sheetNames>
    <sheetDataSet>
      <sheetData sheetId="0" refreshError="1"/>
      <sheetData sheetId="1" refreshError="1"/>
      <sheetData sheetId="2" refreshError="1"/>
      <sheetData sheetId="3">
        <row r="399">
          <cell r="E399">
            <v>46479</v>
          </cell>
          <cell r="F399">
            <v>42442</v>
          </cell>
        </row>
        <row r="400">
          <cell r="E400">
            <v>30635</v>
          </cell>
          <cell r="F400">
            <v>26764</v>
          </cell>
        </row>
        <row r="401">
          <cell r="E401">
            <v>55700</v>
          </cell>
          <cell r="F401">
            <v>5198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2-1요약"/>
      <sheetName val="2-1. 지역별 일반현황"/>
      <sheetName val="2-2-1요약"/>
      <sheetName val="2-2-1. 급수인구현황"/>
      <sheetName val="2-2-2요약"/>
      <sheetName val="2-2-2. 미급수지역 세부현황"/>
      <sheetName val="2-3요약"/>
      <sheetName val="2-3. 급수사용자 현황"/>
      <sheetName val="2-3. 급수사용자 현황 (수공만 작성)"/>
      <sheetName val="3-1요약"/>
      <sheetName val="3-1. 취수시설현황"/>
      <sheetName val="3-2-1요약"/>
      <sheetName val="3-2-1. 정수시설현황"/>
      <sheetName val="3-2-2요약"/>
      <sheetName val="3-2-2. 공업용정수시설현황"/>
      <sheetName val="3-3-1요약"/>
      <sheetName val="3-3-1. 관로현황(도수관)"/>
      <sheetName val="3-3-2요약"/>
      <sheetName val="3-3-2. 관로현황(송수관)"/>
      <sheetName val="3-3-3요약"/>
      <sheetName val="3-3-3. 관로현황(배수관)"/>
      <sheetName val="3-3-4요약"/>
      <sheetName val="3-3-4 관로현황(급수관)"/>
      <sheetName val="3-4-1요약"/>
      <sheetName val="3-4-1. 배수지 및 저수조-총괄"/>
      <sheetName val="3-4-2요약"/>
      <sheetName val="3-4-2. 배수지시설별현황"/>
      <sheetName val="3-5요약"/>
      <sheetName val="3-5. 급수전(수도계량기)현황"/>
      <sheetName val="4-1-1요약"/>
      <sheetName val="4-1-1. 총괄수량수지분석"/>
      <sheetName val="4-1-2요약"/>
      <sheetName val="4-1-2.업종별부과량분석"/>
      <sheetName val="4-2요약"/>
      <sheetName val="4-2. 누수발생현황"/>
      <sheetName val="4-2-1요약"/>
      <sheetName val="4-2-1. 신고누수건수 및 추정량"/>
      <sheetName val="4-2-2요약"/>
      <sheetName val="4-2-2. 탐지 미신고누수건수 및 추정량"/>
      <sheetName val="4-2-3요약"/>
      <sheetName val="4-2-3. 관종별 누수건수 및 추정량"/>
      <sheetName val="4-4-1요약"/>
      <sheetName val="4-4-1. 관로신설, 철거, 교체 및 개량실적-도수관"/>
      <sheetName val="4-4-2요약"/>
      <sheetName val="4-4-2. 송수관"/>
      <sheetName val="4-4-3요약"/>
      <sheetName val="4-4-3. 배수관"/>
      <sheetName val="4-4-4요약"/>
      <sheetName val="4-4-4. 급수관"/>
      <sheetName val="4-5-1요약"/>
      <sheetName val="4-5-1. 사업추진실적-GIS구축현황"/>
      <sheetName val="4-5-2요약"/>
      <sheetName val="4-5-2. 배수시스템의 블록구축 현황"/>
      <sheetName val="4-6-1요약"/>
      <sheetName val="4-6-1. 서비스 수준"/>
      <sheetName val="4-6-2-가나 요약"/>
      <sheetName val="4-6-2-가나. 단수건수 및 시간"/>
      <sheetName val="4-6-2-다 요약"/>
      <sheetName val="4-6-2-다. 종류별민원건수"/>
      <sheetName val="4-7-1요약"/>
      <sheetName val="4-7-1. 세입현황"/>
      <sheetName val="4-7-2요약"/>
      <sheetName val="4-7-2. 세출현황"/>
      <sheetName val="4-7-3요약"/>
      <sheetName val="4-7-3. 경영효율"/>
      <sheetName val="4-8요약"/>
      <sheetName val="4-8. 직제 및 직원현황"/>
      <sheetName val="5 요약"/>
      <sheetName val="5.중수도시설 현황"/>
    </sheetNames>
    <sheetDataSet>
      <sheetData sheetId="0" refreshError="1"/>
      <sheetData sheetId="1" refreshError="1"/>
      <sheetData sheetId="2" refreshError="1"/>
      <sheetData sheetId="3">
        <row r="399">
          <cell r="C399">
            <v>46798</v>
          </cell>
          <cell r="D399">
            <v>43103</v>
          </cell>
        </row>
        <row r="400">
          <cell r="C400">
            <v>29936</v>
          </cell>
          <cell r="D400">
            <v>26081</v>
          </cell>
        </row>
        <row r="401">
          <cell r="C401">
            <v>54631</v>
          </cell>
          <cell r="D401">
            <v>5490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2-1요약"/>
      <sheetName val="2-1. 지역별 일반현황"/>
      <sheetName val="2-2-1요약"/>
      <sheetName val="2-2-1. 급수인구현황"/>
      <sheetName val="2-2-2요약"/>
      <sheetName val="2-2-2. 미급수지역 세부현황"/>
      <sheetName val="2-3요약"/>
      <sheetName val="2-3. 급수사용자 현황"/>
      <sheetName val="2-3. 급수사용자 현황 (수공만 작성)"/>
      <sheetName val="3-1요약"/>
      <sheetName val="3-1. 취수시설현황"/>
      <sheetName val="3-2-1요약"/>
      <sheetName val="3-2-1. 정수시설현황"/>
      <sheetName val="3-2-2요약"/>
      <sheetName val="3-2-2. 공업용정수시설현황"/>
      <sheetName val="3-3-1요약"/>
      <sheetName val="3-3-1. 관로현황(도수관)"/>
      <sheetName val="3-3-2요약"/>
      <sheetName val="3-3-2. 관로현황(송수관)"/>
      <sheetName val="3-3-3요약"/>
      <sheetName val="3-3-3. 관로현황(배수관)"/>
      <sheetName val="3-3-4요약"/>
      <sheetName val="3-3-4 관로현황(급수관)"/>
      <sheetName val="3-4-1요약"/>
      <sheetName val="3-4-1. 배수지 및 저수조-총괄"/>
      <sheetName val="3-4-2요약"/>
      <sheetName val="3-4-2. 배수지시설별현황"/>
      <sheetName val="3-5요약"/>
      <sheetName val="3-5. 급수전(수도계량기)현황"/>
      <sheetName val="4-1-1요약"/>
      <sheetName val="4-1-1. 총괄수량수지분석"/>
      <sheetName val="4-1-2요약"/>
      <sheetName val="4-1-2.업종별부과량분석"/>
      <sheetName val="4-2요약"/>
      <sheetName val="4-2. 누수발생현황"/>
      <sheetName val="4-2-1요약"/>
      <sheetName val="4-2-1. 신고누수건수 및 추정량"/>
      <sheetName val="4-2-2요약"/>
      <sheetName val="4-2-2. 탐지 미신고누수건수 및 추정량"/>
      <sheetName val="4-2-3요약"/>
      <sheetName val="4-2-3. 관종별 누수건수 및 추정량"/>
      <sheetName val="4-3-1-가.취수장원수수질-생활환경부분"/>
      <sheetName val="4-3-1-나. 국민의 건강보호"/>
      <sheetName val="4-3-2-가.정수장 처리수질-미생물"/>
      <sheetName val="4-3-2-나.건강상 유해영향 무기물질"/>
      <sheetName val="4-3-2-다.건강상 유해영향 유기물질"/>
      <sheetName val="4-3-2-라. 소독제 및 소독부산물질"/>
      <sheetName val="4-3-2-마. 심미적 영향물질"/>
      <sheetName val="4-3-2-바. 수질기준 초과내역 및 조치결과"/>
      <sheetName val="4-3-3-가.수도꼭지 수질검사-일반지역"/>
      <sheetName val="4-3-3-나. 노후지역"/>
      <sheetName val="4-3-3-다. 수질기준초과내역 및 조치결과"/>
      <sheetName val="4-3-4-가.급수과정별 수질검사(가압장)"/>
      <sheetName val="4-3-4-나.(배수지전단)"/>
      <sheetName val="4-3-4-다.(배수지후단)"/>
      <sheetName val="4-3-4-라.(배수관 및 급수관)"/>
      <sheetName val="4-3-4-마. 수질기준 초과내역 및 조치결과"/>
      <sheetName val="4-4-1요약"/>
      <sheetName val="4-4-1. 관로신설, 철거, 교체 및 개량실적-도수관"/>
      <sheetName val="4-4-2요약"/>
      <sheetName val="4-4-2. 송수관"/>
      <sheetName val="4-4-3요약"/>
      <sheetName val="4-4-3. 배수관"/>
      <sheetName val="4-4-4요약"/>
      <sheetName val="4-4-4. 급수관"/>
      <sheetName val="4-5-1요약"/>
      <sheetName val="4-5-1. 사업추진실적-GIS구축현황"/>
      <sheetName val="4-5-2요약"/>
      <sheetName val="4-5-2. 배수시스템의 블록구축 현황"/>
      <sheetName val="4-6-1요약"/>
      <sheetName val="4-6-1. 서비스 수준"/>
      <sheetName val="4-6-2-가나 요약"/>
      <sheetName val="4-6-2-가나. 단수건수 및 시간"/>
      <sheetName val="4-6-2-다 요약"/>
      <sheetName val="4-6-2-다. 종류별민원건수"/>
      <sheetName val="4-7-1요약"/>
      <sheetName val="4-7-1. 세입현황"/>
      <sheetName val="4-7-2요약"/>
      <sheetName val="4-7-2. 세출현황"/>
      <sheetName val="4-7-3요약"/>
      <sheetName val="4-7-3. 경영효율"/>
      <sheetName val="4-8요약"/>
      <sheetName val="4-8. 직제 및 직원현황"/>
      <sheetName val="5. 요약"/>
      <sheetName val="5-1 빗물이용시설 현황"/>
    </sheetNames>
    <sheetDataSet>
      <sheetData sheetId="0" refreshError="1"/>
      <sheetData sheetId="1" refreshError="1"/>
      <sheetData sheetId="2" refreshError="1"/>
      <sheetData sheetId="3">
        <row r="401">
          <cell r="D401">
            <v>46857</v>
          </cell>
          <cell r="E401">
            <v>43170</v>
          </cell>
        </row>
        <row r="402">
          <cell r="D402">
            <v>29239</v>
          </cell>
          <cell r="E402">
            <v>25902</v>
          </cell>
        </row>
        <row r="403">
          <cell r="D403">
            <v>54018</v>
          </cell>
          <cell r="E403">
            <v>6803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2-1요약"/>
      <sheetName val="2-1. 지역별 일반현황"/>
      <sheetName val="2-2-1요약"/>
      <sheetName val="2-2-1. 급수인구현황"/>
      <sheetName val="2-2-2요약"/>
      <sheetName val="2-2-2. 미급수지역 세부현황"/>
      <sheetName val="2-3요약"/>
      <sheetName val="2-3. 급수사용자 현황"/>
      <sheetName val="2-3. 급수사용자 현황 (수공만 작성)"/>
      <sheetName val="3-1요약"/>
      <sheetName val="3-1. 취수시설현황"/>
      <sheetName val="3-2-1요약"/>
      <sheetName val="3-2-1. 정수시설현황"/>
      <sheetName val="3-2-2요약"/>
      <sheetName val="3-2-2. 공업용정수시설현황"/>
      <sheetName val="3-3-1요약"/>
      <sheetName val="3-3-1. 관로현황(도수관)"/>
      <sheetName val="3-3-2요약"/>
      <sheetName val="3-3-2. 관로현황(송수관)"/>
      <sheetName val="3-3-3요약"/>
      <sheetName val="3-3-3. 관로현황(배수관)"/>
      <sheetName val="3-3-4요약"/>
      <sheetName val="3-3-4 관로현황(급수관)"/>
      <sheetName val="3-4-1요약"/>
      <sheetName val="3-4-1. 배수지 및 저수조-총괄"/>
      <sheetName val="3-4-2요약"/>
      <sheetName val="3-4-2. 배수지시설별현황"/>
      <sheetName val="3-5요약"/>
      <sheetName val="3-5. 급수전(수도계량기)현황"/>
      <sheetName val="4-1-1요약"/>
      <sheetName val="4-1-1. 총괄수량수지분석"/>
      <sheetName val="4-1-2요약"/>
      <sheetName val="4-1-2.업종별부과량분석"/>
      <sheetName val="4-2요약"/>
      <sheetName val="4-2. 누수발생현황"/>
      <sheetName val="4-2-1요약"/>
      <sheetName val="4-2-1. 신고누수건수 및 추정량"/>
      <sheetName val="4-2-2요약"/>
      <sheetName val="4-2-2. 탐지 미신고누수건수 및 추정량"/>
      <sheetName val="4-2-3요약"/>
      <sheetName val="4-2-3. 관종별 누수건수 및 추정량"/>
      <sheetName val="4-3-1-가.취수장원수수질-생활환경부분"/>
      <sheetName val="4-3-1-나. 국민의 건강보호"/>
      <sheetName val="4-3-2-가.정수장 처리수질-미생물"/>
      <sheetName val="4-3-2-나.건강상 유해영향 무기물질"/>
      <sheetName val="4-3-2-다.건강상 유해영향 유기물질"/>
      <sheetName val="4-3-2-라. 소독제 및 소독부산물질"/>
      <sheetName val="4-3-2-마. 심미적 영향물질"/>
      <sheetName val="4-3-2-바. 수질기준 초과내역 및 조치결과"/>
      <sheetName val="4-3-3-가.수도꼭지 수질검사-일반지역"/>
      <sheetName val="4-3-3-나. 노후지역"/>
      <sheetName val="4-3-3-다. 수질기준초과내역 및 조치결과"/>
      <sheetName val="4-3-4-가.급수과정별 수질검사(가압장)"/>
      <sheetName val="4-3-4-나.(배수지전단)"/>
      <sheetName val="4-3-4-다.(배수지후단)"/>
      <sheetName val="4-3-4-라.(배수관 및 급수관)"/>
      <sheetName val="4-3-4-마. 수질기준 초과내역 및 조치결과"/>
      <sheetName val="4-4-1요약"/>
      <sheetName val="4-4-1. 관로신설, 철거, 교체 및 개량실적-도수관"/>
      <sheetName val="4-4-2요약"/>
      <sheetName val="4-4-2. 송수관"/>
      <sheetName val="4-4-3요약"/>
      <sheetName val="4-4-3. 배수관"/>
      <sheetName val="4-4-4요약"/>
      <sheetName val="4-4-4. 급수관"/>
      <sheetName val="4-5-1요약"/>
      <sheetName val="4-5-1. 사업추진실적-GIS구축현황"/>
      <sheetName val="4-5-2요약"/>
      <sheetName val="4-5-2. 배수시스템의 블록구축 현황"/>
      <sheetName val="4-6-1요약"/>
      <sheetName val="4-6-1. 서비스 수준"/>
      <sheetName val="4-6-2-가나 요약"/>
      <sheetName val="4-6-2-가나. 단수건수 및 시간"/>
      <sheetName val="4-6-2-다 요약"/>
      <sheetName val="4-6-2-다. 종류별민원건수"/>
      <sheetName val="4-7-1요약"/>
      <sheetName val="4-7-1. 세입현황"/>
      <sheetName val="4-7-2요약"/>
      <sheetName val="4-7-2. 세출현황"/>
      <sheetName val="4-7-3요약"/>
      <sheetName val="4-7-3. 경영효율"/>
      <sheetName val="4-8요약"/>
      <sheetName val="4-8. 직제 및 직원현황"/>
      <sheetName val="5. 요약"/>
      <sheetName val="5-1 빗물이용시설 현황"/>
    </sheetNames>
    <sheetDataSet>
      <sheetData sheetId="0" refreshError="1"/>
      <sheetData sheetId="1" refreshError="1"/>
      <sheetData sheetId="2" refreshError="1"/>
      <sheetData sheetId="3">
        <row r="401">
          <cell r="D401">
            <v>48079</v>
          </cell>
          <cell r="E401">
            <v>43444</v>
          </cell>
        </row>
        <row r="402">
          <cell r="D402">
            <v>28499</v>
          </cell>
          <cell r="E402">
            <v>23579</v>
          </cell>
        </row>
        <row r="403">
          <cell r="D403">
            <v>53019</v>
          </cell>
          <cell r="E403">
            <v>9524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2-1요약"/>
      <sheetName val="2-1. 지역별 일반현황"/>
      <sheetName val="2-2-1요약"/>
      <sheetName val="2-2-1. 급수인구현황"/>
      <sheetName val="2-2-2요약"/>
      <sheetName val="2-2-2. 미급수지역 세부현황"/>
      <sheetName val="2-3요약"/>
      <sheetName val="2-3. 급수계약 현황"/>
      <sheetName val="2-3. 급수계약 현황 (수공만 작성)"/>
      <sheetName val="3-1요약"/>
      <sheetName val="3-1. 취수시설현황"/>
      <sheetName val="3-2-1요약"/>
      <sheetName val="3-2-1. 정수시설현황"/>
      <sheetName val="3-2-2요약"/>
      <sheetName val="3-2-2. 공업용정수시설현황"/>
      <sheetName val="3-3-1요약"/>
      <sheetName val="3-3-1. 관로현황(도수관)"/>
      <sheetName val="3-3-2요약"/>
      <sheetName val="3-3-2. 관로현황(송수관)"/>
      <sheetName val="3-3-3요약"/>
      <sheetName val="3-3-3. 관로현황(배수관)"/>
      <sheetName val="3-3-4요약"/>
      <sheetName val="3-3-4 관로현황(급수관)"/>
      <sheetName val="3-4-1요약"/>
      <sheetName val="3-4-1. 배수지 및 저수조-총괄"/>
      <sheetName val="3-4-2요약"/>
      <sheetName val="3-4-2. 배수지시설별현황"/>
      <sheetName val="3-5요약"/>
      <sheetName val="3-5. 급수전(수도계량기)현황"/>
      <sheetName val="4-1-1요약"/>
      <sheetName val="4-1-1. 총괄수량수지분석"/>
      <sheetName val="4-1-2요약"/>
      <sheetName val="4-1-2.업종별부과량분석"/>
      <sheetName val="4-2요약"/>
      <sheetName val="4-2. 물손실관리"/>
      <sheetName val="4-2-1요약"/>
      <sheetName val="4-2-1. 신고누수건수 및 추정량"/>
      <sheetName val="4-2-2요약"/>
      <sheetName val="4-2-2. 탐지 미신고누수건수 및 추정량"/>
      <sheetName val="4-2-3요약"/>
      <sheetName val="4-2-3. 관종별 누수건수 및 추정량"/>
      <sheetName val="4-3-1요약"/>
      <sheetName val="4-3-1. 관로신설, 교체, 철거 및 개량실적-도수관"/>
      <sheetName val="4-3-2요약"/>
      <sheetName val="4-3-2. 송수관"/>
      <sheetName val="4-3-3요약"/>
      <sheetName val="4-3-3. 배수관"/>
      <sheetName val="4-3-4요약"/>
      <sheetName val="4-3-4. 급수관"/>
      <sheetName val="4-4-1요약"/>
      <sheetName val="4-4-1. 사업추진실적-GIS구축현황"/>
      <sheetName val="4-4-2요약"/>
      <sheetName val="4-4-2. 배수시스템의 블록구축 현황"/>
      <sheetName val="4-5-1요약"/>
      <sheetName val="4-5-1. 서비스 수준"/>
      <sheetName val="4-5-2-가나 요약"/>
      <sheetName val="4-5-2-가나. 단수건수 및 시간"/>
      <sheetName val="4-5-2-다 요약"/>
      <sheetName val="4-5-2-다. 종류별민원건수"/>
      <sheetName val="4-6-1요약"/>
      <sheetName val="4-6-1. 세입현황"/>
      <sheetName val="4-6-2요약"/>
      <sheetName val="4-6-2. 세출현황"/>
      <sheetName val="4-6-3요약"/>
      <sheetName val="4-6-3. 경영효율"/>
      <sheetName val="4-7요약"/>
      <sheetName val="4-7. 직원현황"/>
    </sheetNames>
    <sheetDataSet>
      <sheetData sheetId="0" refreshError="1"/>
      <sheetData sheetId="1" refreshError="1"/>
      <sheetData sheetId="2" refreshError="1"/>
      <sheetData sheetId="3">
        <row r="401">
          <cell r="D401">
            <v>57739</v>
          </cell>
          <cell r="E401">
            <v>47394</v>
          </cell>
        </row>
        <row r="402">
          <cell r="D402">
            <v>29434</v>
          </cell>
          <cell r="E402">
            <v>24000</v>
          </cell>
        </row>
        <row r="403">
          <cell r="D403">
            <v>43138</v>
          </cell>
          <cell r="E403">
            <v>10187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2-1요약"/>
      <sheetName val="2-1. 지역별 일반현황"/>
      <sheetName val="2-2-1요약"/>
      <sheetName val="2-2-1. 급수인구현황"/>
      <sheetName val="2-2-2요약"/>
      <sheetName val="2-2-2. 미급수지역 세부현황"/>
      <sheetName val="2-3요약"/>
      <sheetName val="2-3-1 급수계약 현황"/>
      <sheetName val="2-3-2 급수계약 현황 (수공만 작성)"/>
      <sheetName val="3-1요약"/>
      <sheetName val="3-1. 취수시설현황"/>
      <sheetName val="3-2-1요약"/>
      <sheetName val="3-2-1. 정수시설현황"/>
      <sheetName val="3-2-2요약"/>
      <sheetName val="3-2-2. 공업용정수시설현황"/>
      <sheetName val="3-3-1요약"/>
      <sheetName val="3-3-1. 관로현황(도수관)"/>
      <sheetName val="3-3-2요약"/>
      <sheetName val="3-3-2. 관로현황(송수관)"/>
      <sheetName val="3-3-3요약"/>
      <sheetName val="3-3-3. 관로현황(배수관)"/>
      <sheetName val="3-3-4요약"/>
      <sheetName val="3-3-4 관로현황(급수관)"/>
      <sheetName val="3-4-1요약"/>
      <sheetName val="3-4-1. 배수지 및 저수조-총괄"/>
      <sheetName val="3-4-2요약"/>
      <sheetName val="3-4-2. 배수지시설별현황"/>
      <sheetName val="3-5요약"/>
      <sheetName val="3-5. 급수전(수도계량기)현황"/>
      <sheetName val="4-1-1요약"/>
      <sheetName val="4-1-1. 총괄수량수지분석"/>
      <sheetName val="4-1-2요약"/>
      <sheetName val="4-1-2.업종별부과량분석"/>
      <sheetName val="4-2요약"/>
      <sheetName val="4-2. 물손실관리"/>
      <sheetName val="4-2-1요약"/>
      <sheetName val="4-2-1. 신고누수건수 및 추정량"/>
      <sheetName val="4-2-2요약"/>
      <sheetName val="4-2-2. 탐지 미신고누수건수 및 추정량"/>
      <sheetName val="4-2-3요약"/>
      <sheetName val="4-2-3. 관종별 누수건수 및 추정량"/>
      <sheetName val="4-3-1요약"/>
      <sheetName val="4-3-1. 관로신설, 교체, 철거 및 개량실적-도수관"/>
      <sheetName val="4-3-2요약"/>
      <sheetName val="4-3-2. 송수관"/>
      <sheetName val="4-3-3요약"/>
      <sheetName val="4-3-3. 배수관"/>
      <sheetName val="4-3-4요약"/>
      <sheetName val="4-3-4. 급수관"/>
      <sheetName val="4-4-1요약"/>
      <sheetName val="4-4-1. 사업추진실적-GIS구축현황"/>
      <sheetName val="4-4-2요약"/>
      <sheetName val="4-4-2. 배수시스템의 블록구축 현황"/>
      <sheetName val="4-5-1요약"/>
      <sheetName val="4-5-1. 서비스 수준"/>
      <sheetName val="4-5-2-가나 요약"/>
      <sheetName val="4-5-2-가나. 단수건수 및 시간"/>
      <sheetName val="4-5-2-다 요약"/>
      <sheetName val="4-5-2-다. 종류별민원건수"/>
      <sheetName val="4-6-1요약"/>
      <sheetName val="4-6-1. 세입현황"/>
      <sheetName val="4-6-2요약"/>
      <sheetName val="4-6-2. 세출현황"/>
      <sheetName val="4-6-3요약"/>
      <sheetName val="4-6-3. 경영효율"/>
      <sheetName val="4-7요약"/>
      <sheetName val="4-7. 직원현황"/>
    </sheetNames>
    <sheetDataSet>
      <sheetData sheetId="0" refreshError="1"/>
      <sheetData sheetId="1" refreshError="1"/>
      <sheetData sheetId="2" refreshError="1"/>
      <sheetData sheetId="3">
        <row r="401">
          <cell r="D401">
            <v>56991</v>
          </cell>
          <cell r="E401">
            <v>46646</v>
          </cell>
        </row>
        <row r="402">
          <cell r="D402">
            <v>28967</v>
          </cell>
          <cell r="E402">
            <v>23533</v>
          </cell>
        </row>
        <row r="403">
          <cell r="D403">
            <v>44752</v>
          </cell>
          <cell r="E403">
            <v>12107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/>
  </sheetPr>
  <dimension ref="A1:L389"/>
  <sheetViews>
    <sheetView tabSelected="1" view="pageBreakPreview" zoomScaleNormal="115" zoomScaleSheetLayoutView="100" workbookViewId="0">
      <selection activeCell="N16" sqref="N16"/>
    </sheetView>
  </sheetViews>
  <sheetFormatPr defaultColWidth="9.625" defaultRowHeight="18.600000000000001" customHeight="1" outlineLevelRow="1"/>
  <cols>
    <col min="1" max="1" width="7.625" style="506" customWidth="1"/>
    <col min="2" max="9" width="8.375" style="506" customWidth="1"/>
    <col min="10" max="10" width="7.375" style="506" customWidth="1"/>
    <col min="11" max="11" width="9.625" style="506"/>
    <col min="12" max="12" width="9.75" style="506" bestFit="1" customWidth="1"/>
    <col min="13" max="16384" width="9.625" style="506"/>
  </cols>
  <sheetData>
    <row r="1" spans="1:12" s="507" customFormat="1" ht="18.600000000000001" customHeight="1">
      <c r="A1" s="507" t="s">
        <v>355</v>
      </c>
    </row>
    <row r="2" spans="1:12" s="512" customFormat="1" ht="18.600000000000001" customHeight="1">
      <c r="A2" s="510" t="s">
        <v>342</v>
      </c>
      <c r="B2" s="511"/>
      <c r="C2" s="511"/>
      <c r="E2" s="511"/>
      <c r="F2" s="511"/>
    </row>
    <row r="3" spans="1:12" s="508" customFormat="1" ht="18.600000000000001" customHeight="1">
      <c r="A3" s="625" t="s">
        <v>343</v>
      </c>
      <c r="B3" s="624" t="s">
        <v>373</v>
      </c>
      <c r="C3" s="624" t="s">
        <v>372</v>
      </c>
      <c r="D3" s="625" t="s">
        <v>353</v>
      </c>
      <c r="E3" s="625"/>
      <c r="F3" s="625"/>
      <c r="G3" s="625"/>
      <c r="H3" s="625" t="s">
        <v>447</v>
      </c>
      <c r="I3" s="624" t="s">
        <v>354</v>
      </c>
      <c r="J3" s="625" t="s">
        <v>351</v>
      </c>
    </row>
    <row r="4" spans="1:12" s="508" customFormat="1" ht="18.600000000000001" customHeight="1">
      <c r="A4" s="625"/>
      <c r="B4" s="625"/>
      <c r="C4" s="625"/>
      <c r="D4" s="615" t="s">
        <v>346</v>
      </c>
      <c r="E4" s="615" t="s">
        <v>347</v>
      </c>
      <c r="F4" s="615" t="s">
        <v>377</v>
      </c>
      <c r="G4" s="615" t="s">
        <v>348</v>
      </c>
      <c r="H4" s="625"/>
      <c r="I4" s="625"/>
      <c r="J4" s="625"/>
    </row>
    <row r="5" spans="1:12" s="508" customFormat="1" ht="18.600000000000001" customHeight="1">
      <c r="A5" s="509">
        <v>2004</v>
      </c>
      <c r="B5" s="513">
        <f t="shared" ref="B5:B14" si="0">B18+B31+B70</f>
        <v>38929</v>
      </c>
      <c r="C5" s="513">
        <f>D5+H5+I5</f>
        <v>22150</v>
      </c>
      <c r="D5" s="513">
        <f>SUM(E5:G5)</f>
        <v>17112</v>
      </c>
      <c r="E5" s="513">
        <f t="shared" ref="E5:I14" si="1">E18+E31+E70</f>
        <v>11299</v>
      </c>
      <c r="F5" s="513">
        <f t="shared" si="1"/>
        <v>288</v>
      </c>
      <c r="G5" s="513">
        <f t="shared" si="1"/>
        <v>5525</v>
      </c>
      <c r="H5" s="513">
        <f t="shared" ref="H5" si="2">H18+H31+H70</f>
        <v>114</v>
      </c>
      <c r="I5" s="513">
        <f t="shared" si="1"/>
        <v>4924</v>
      </c>
      <c r="J5" s="513"/>
    </row>
    <row r="6" spans="1:12" s="508" customFormat="1" ht="18.600000000000001" customHeight="1">
      <c r="A6" s="509">
        <v>2005</v>
      </c>
      <c r="B6" s="513">
        <f t="shared" si="0"/>
        <v>40414</v>
      </c>
      <c r="C6" s="513">
        <f t="shared" ref="C6:C14" si="3">D6+H6+I6</f>
        <v>21972</v>
      </c>
      <c r="D6" s="513">
        <f t="shared" ref="D6:D14" si="4">SUM(E6:G6)</f>
        <v>17420</v>
      </c>
      <c r="E6" s="513">
        <f t="shared" si="1"/>
        <v>11371</v>
      </c>
      <c r="F6" s="513">
        <f t="shared" si="1"/>
        <v>408</v>
      </c>
      <c r="G6" s="513">
        <f t="shared" si="1"/>
        <v>5641</v>
      </c>
      <c r="H6" s="513">
        <f t="shared" ref="H6" si="5">H19+H32+H71</f>
        <v>79</v>
      </c>
      <c r="I6" s="513">
        <f t="shared" si="1"/>
        <v>4473</v>
      </c>
      <c r="J6" s="513"/>
    </row>
    <row r="7" spans="1:12" s="508" customFormat="1" ht="18.600000000000001" customHeight="1">
      <c r="A7" s="509">
        <v>2006</v>
      </c>
      <c r="B7" s="513">
        <f t="shared" si="0"/>
        <v>35395</v>
      </c>
      <c r="C7" s="513">
        <f t="shared" si="3"/>
        <v>22813</v>
      </c>
      <c r="D7" s="513">
        <f t="shared" si="4"/>
        <v>17435</v>
      </c>
      <c r="E7" s="513">
        <f t="shared" si="1"/>
        <v>11641</v>
      </c>
      <c r="F7" s="513">
        <f t="shared" si="1"/>
        <v>381</v>
      </c>
      <c r="G7" s="513">
        <f t="shared" si="1"/>
        <v>5413</v>
      </c>
      <c r="H7" s="513">
        <f t="shared" ref="H7" si="6">H20+H33+H72</f>
        <v>106</v>
      </c>
      <c r="I7" s="513">
        <f t="shared" si="1"/>
        <v>5272</v>
      </c>
      <c r="J7" s="513"/>
    </row>
    <row r="8" spans="1:12" s="508" customFormat="1" ht="18.600000000000001" customHeight="1">
      <c r="A8" s="509">
        <v>2007</v>
      </c>
      <c r="B8" s="513">
        <f t="shared" si="0"/>
        <v>34367</v>
      </c>
      <c r="C8" s="513">
        <f t="shared" si="3"/>
        <v>24104</v>
      </c>
      <c r="D8" s="513">
        <f t="shared" si="4"/>
        <v>17676</v>
      </c>
      <c r="E8" s="513">
        <f t="shared" si="1"/>
        <v>11751</v>
      </c>
      <c r="F8" s="513">
        <f t="shared" si="1"/>
        <v>379</v>
      </c>
      <c r="G8" s="513">
        <f t="shared" si="1"/>
        <v>5546</v>
      </c>
      <c r="H8" s="513">
        <f t="shared" ref="H8" si="7">H21+H34+H73</f>
        <v>210</v>
      </c>
      <c r="I8" s="513">
        <f t="shared" si="1"/>
        <v>6218</v>
      </c>
      <c r="J8" s="513"/>
    </row>
    <row r="9" spans="1:12" s="508" customFormat="1" ht="18.600000000000001" customHeight="1">
      <c r="A9" s="509">
        <v>2008</v>
      </c>
      <c r="B9" s="513">
        <f t="shared" si="0"/>
        <v>30892</v>
      </c>
      <c r="C9" s="513">
        <f t="shared" si="3"/>
        <v>24633</v>
      </c>
      <c r="D9" s="513">
        <f t="shared" si="4"/>
        <v>18053</v>
      </c>
      <c r="E9" s="513">
        <f t="shared" si="1"/>
        <v>11921</v>
      </c>
      <c r="F9" s="513">
        <f t="shared" si="1"/>
        <v>398</v>
      </c>
      <c r="G9" s="513">
        <f t="shared" si="1"/>
        <v>5734</v>
      </c>
      <c r="H9" s="513">
        <f t="shared" ref="H9" si="8">H22+H35+H74</f>
        <v>246</v>
      </c>
      <c r="I9" s="513">
        <f t="shared" si="1"/>
        <v>6334</v>
      </c>
      <c r="J9" s="513"/>
    </row>
    <row r="10" spans="1:12" s="508" customFormat="1" ht="18.600000000000001" customHeight="1">
      <c r="A10" s="509">
        <v>2009</v>
      </c>
      <c r="B10" s="513">
        <f t="shared" si="0"/>
        <v>29942</v>
      </c>
      <c r="C10" s="513">
        <f t="shared" si="3"/>
        <v>24841</v>
      </c>
      <c r="D10" s="513">
        <f t="shared" si="4"/>
        <v>18851</v>
      </c>
      <c r="E10" s="513">
        <f t="shared" si="1"/>
        <v>12472</v>
      </c>
      <c r="F10" s="513">
        <f t="shared" si="1"/>
        <v>452</v>
      </c>
      <c r="G10" s="513">
        <f t="shared" si="1"/>
        <v>5927</v>
      </c>
      <c r="H10" s="513">
        <f t="shared" ref="H10" si="9">H23+H36+H75</f>
        <v>330</v>
      </c>
      <c r="I10" s="513">
        <f t="shared" si="1"/>
        <v>5660</v>
      </c>
      <c r="J10" s="513"/>
    </row>
    <row r="11" spans="1:12" s="508" customFormat="1" ht="18.600000000000001" customHeight="1">
      <c r="A11" s="509">
        <v>2010</v>
      </c>
      <c r="B11" s="513">
        <v>30158</v>
      </c>
      <c r="C11" s="513">
        <f t="shared" si="3"/>
        <v>24962</v>
      </c>
      <c r="D11" s="513">
        <f t="shared" si="4"/>
        <v>19886</v>
      </c>
      <c r="E11" s="513">
        <f t="shared" si="1"/>
        <v>13254</v>
      </c>
      <c r="F11" s="513">
        <f t="shared" si="1"/>
        <v>397</v>
      </c>
      <c r="G11" s="513">
        <f t="shared" si="1"/>
        <v>6235</v>
      </c>
      <c r="H11" s="513">
        <f t="shared" ref="H11" si="10">H24+H37+H76</f>
        <v>373</v>
      </c>
      <c r="I11" s="513">
        <f t="shared" si="1"/>
        <v>4703</v>
      </c>
      <c r="J11" s="513"/>
      <c r="L11" s="564">
        <f>B11-C11</f>
        <v>5196</v>
      </c>
    </row>
    <row r="12" spans="1:12" s="508" customFormat="1" ht="18.600000000000001" customHeight="1">
      <c r="A12" s="509">
        <v>2011</v>
      </c>
      <c r="B12" s="513">
        <f t="shared" si="0"/>
        <v>31000</v>
      </c>
      <c r="C12" s="513">
        <f t="shared" si="3"/>
        <v>25660</v>
      </c>
      <c r="D12" s="513">
        <f t="shared" si="4"/>
        <v>20642</v>
      </c>
      <c r="E12" s="513">
        <f t="shared" si="1"/>
        <v>13852</v>
      </c>
      <c r="F12" s="513">
        <f t="shared" si="1"/>
        <v>353</v>
      </c>
      <c r="G12" s="513">
        <f t="shared" si="1"/>
        <v>6437</v>
      </c>
      <c r="H12" s="513">
        <f t="shared" ref="H12" si="11">H25+H38+H77</f>
        <v>480</v>
      </c>
      <c r="I12" s="513">
        <f t="shared" si="1"/>
        <v>4538</v>
      </c>
      <c r="J12" s="513"/>
    </row>
    <row r="13" spans="1:12" s="508" customFormat="1" ht="18.600000000000001" customHeight="1">
      <c r="A13" s="509">
        <v>2012</v>
      </c>
      <c r="B13" s="513">
        <f t="shared" si="0"/>
        <v>31153</v>
      </c>
      <c r="C13" s="513">
        <f t="shared" si="3"/>
        <v>26034</v>
      </c>
      <c r="D13" s="513">
        <f t="shared" si="4"/>
        <v>21009</v>
      </c>
      <c r="E13" s="513">
        <f t="shared" si="1"/>
        <v>14086</v>
      </c>
      <c r="F13" s="513">
        <f t="shared" si="1"/>
        <v>279</v>
      </c>
      <c r="G13" s="513">
        <f t="shared" si="1"/>
        <v>6644</v>
      </c>
      <c r="H13" s="513">
        <f t="shared" ref="H13" si="12">H26+H39+H78</f>
        <v>530</v>
      </c>
      <c r="I13" s="513">
        <f t="shared" si="1"/>
        <v>4495</v>
      </c>
      <c r="J13" s="513"/>
    </row>
    <row r="14" spans="1:12" s="508" customFormat="1" ht="18.600000000000001" customHeight="1">
      <c r="A14" s="509">
        <v>2013</v>
      </c>
      <c r="B14" s="513">
        <f t="shared" si="0"/>
        <v>31470.000000000004</v>
      </c>
      <c r="C14" s="513">
        <f t="shared" si="3"/>
        <v>26727</v>
      </c>
      <c r="D14" s="513">
        <f t="shared" si="4"/>
        <v>21702</v>
      </c>
      <c r="E14" s="513">
        <f t="shared" si="1"/>
        <v>14766</v>
      </c>
      <c r="F14" s="513">
        <f t="shared" si="1"/>
        <v>253</v>
      </c>
      <c r="G14" s="513">
        <f t="shared" si="1"/>
        <v>6683</v>
      </c>
      <c r="H14" s="513">
        <f t="shared" ref="H14" si="13">H27+H40+H79</f>
        <v>515</v>
      </c>
      <c r="I14" s="513">
        <f t="shared" si="1"/>
        <v>4510</v>
      </c>
      <c r="J14" s="513"/>
    </row>
    <row r="15" spans="1:12" s="512" customFormat="1" ht="18.600000000000001" customHeight="1">
      <c r="A15" s="510" t="s">
        <v>356</v>
      </c>
      <c r="B15" s="511"/>
      <c r="C15" s="511"/>
      <c r="E15" s="511"/>
      <c r="F15" s="511"/>
    </row>
    <row r="16" spans="1:12" s="508" customFormat="1" ht="18.600000000000001" customHeight="1">
      <c r="A16" s="625" t="s">
        <v>343</v>
      </c>
      <c r="B16" s="624" t="s">
        <v>373</v>
      </c>
      <c r="C16" s="624" t="s">
        <v>372</v>
      </c>
      <c r="D16" s="625" t="s">
        <v>353</v>
      </c>
      <c r="E16" s="625"/>
      <c r="F16" s="625"/>
      <c r="G16" s="625"/>
      <c r="H16" s="625" t="s">
        <v>447</v>
      </c>
      <c r="I16" s="624" t="s">
        <v>354</v>
      </c>
      <c r="J16" s="625" t="s">
        <v>351</v>
      </c>
    </row>
    <row r="17" spans="1:12" s="508" customFormat="1" ht="18.600000000000001" customHeight="1">
      <c r="A17" s="625"/>
      <c r="B17" s="625"/>
      <c r="C17" s="625"/>
      <c r="D17" s="615" t="s">
        <v>346</v>
      </c>
      <c r="E17" s="615" t="s">
        <v>347</v>
      </c>
      <c r="F17" s="615" t="s">
        <v>377</v>
      </c>
      <c r="G17" s="615" t="s">
        <v>348</v>
      </c>
      <c r="H17" s="625"/>
      <c r="I17" s="625"/>
      <c r="J17" s="625"/>
    </row>
    <row r="18" spans="1:12" s="508" customFormat="1" ht="18.600000000000001" customHeight="1">
      <c r="A18" s="509">
        <v>2004</v>
      </c>
      <c r="B18" s="513">
        <v>22332</v>
      </c>
      <c r="C18" s="513">
        <f>D18+H18+I18</f>
        <v>10954</v>
      </c>
      <c r="D18" s="513">
        <f t="shared" ref="D18:D27" si="14">SUM(E18:G18)</f>
        <v>10954</v>
      </c>
      <c r="E18" s="513">
        <f>'[1]일평균 수요량'!$C$88</f>
        <v>7251</v>
      </c>
      <c r="F18" s="513">
        <f>'[1]일평균 수요량'!$C$89</f>
        <v>245</v>
      </c>
      <c r="G18" s="513">
        <f>'[1]일평균 수요량'!$C$90</f>
        <v>3458</v>
      </c>
      <c r="H18" s="513">
        <f>'[1]일평균 수요량'!$C$92</f>
        <v>0</v>
      </c>
      <c r="I18" s="513">
        <f>'[1]일평균 수요량'!$C$91</f>
        <v>0</v>
      </c>
      <c r="J18" s="513"/>
    </row>
    <row r="19" spans="1:12" s="508" customFormat="1" ht="18.600000000000001" customHeight="1">
      <c r="A19" s="509">
        <v>2005</v>
      </c>
      <c r="B19" s="513">
        <v>23627</v>
      </c>
      <c r="C19" s="513">
        <f t="shared" ref="C19:C27" si="15">D19+H19+I19</f>
        <v>11265</v>
      </c>
      <c r="D19" s="513">
        <f t="shared" si="14"/>
        <v>11265</v>
      </c>
      <c r="E19" s="513">
        <f>'[1]일평균 수요량'!$D$88</f>
        <v>7325</v>
      </c>
      <c r="F19" s="513">
        <f>'[1]일평균 수요량'!$D$89</f>
        <v>374</v>
      </c>
      <c r="G19" s="513">
        <f>'[1]일평균 수요량'!$D$90</f>
        <v>3566</v>
      </c>
      <c r="H19" s="513">
        <f>'[1]일평균 수요량'!$D$92</f>
        <v>0</v>
      </c>
      <c r="I19" s="513">
        <f>'[1]일평균 수요량'!$D$91</f>
        <v>0</v>
      </c>
      <c r="J19" s="513"/>
    </row>
    <row r="20" spans="1:12" s="508" customFormat="1" ht="18.600000000000001" customHeight="1">
      <c r="A20" s="509">
        <v>2006</v>
      </c>
      <c r="B20" s="513">
        <v>22260</v>
      </c>
      <c r="C20" s="513">
        <f t="shared" si="15"/>
        <v>11211</v>
      </c>
      <c r="D20" s="513">
        <f t="shared" si="14"/>
        <v>11211</v>
      </c>
      <c r="E20" s="513">
        <f>'[1]일평균 수요량'!$E$88</f>
        <v>7520</v>
      </c>
      <c r="F20" s="513">
        <f>'[1]일평균 수요량'!$E$89</f>
        <v>339</v>
      </c>
      <c r="G20" s="513">
        <f>'[1]일평균 수요량'!$E$90</f>
        <v>3352</v>
      </c>
      <c r="H20" s="513">
        <f>'[1]일평균 수요량'!$E$92</f>
        <v>0</v>
      </c>
      <c r="I20" s="513">
        <f>'[1]일평균 수요량'!$E$91</f>
        <v>0</v>
      </c>
      <c r="J20" s="513"/>
    </row>
    <row r="21" spans="1:12" s="508" customFormat="1" ht="18.600000000000001" customHeight="1">
      <c r="A21" s="509">
        <v>2007</v>
      </c>
      <c r="B21" s="513">
        <v>21784</v>
      </c>
      <c r="C21" s="513">
        <f t="shared" si="15"/>
        <v>11355</v>
      </c>
      <c r="D21" s="513">
        <f t="shared" si="14"/>
        <v>11355</v>
      </c>
      <c r="E21" s="513">
        <f>'[1]일평균 수요량'!$F$88</f>
        <v>7545</v>
      </c>
      <c r="F21" s="513">
        <f>'[1]일평균 수요량'!$F$89</f>
        <v>340</v>
      </c>
      <c r="G21" s="513">
        <f>'[1]일평균 수요량'!$F$90</f>
        <v>3470</v>
      </c>
      <c r="H21" s="513">
        <f>'[1]일평균 수요량'!$F$92</f>
        <v>0</v>
      </c>
      <c r="I21" s="513">
        <f>'[1]일평균 수요량'!$F$91</f>
        <v>0</v>
      </c>
      <c r="J21" s="513"/>
    </row>
    <row r="22" spans="1:12" s="508" customFormat="1" ht="18.600000000000001" customHeight="1">
      <c r="A22" s="509">
        <v>2008</v>
      </c>
      <c r="B22" s="513">
        <v>18916</v>
      </c>
      <c r="C22" s="513">
        <f t="shared" si="15"/>
        <v>11506</v>
      </c>
      <c r="D22" s="513">
        <f t="shared" si="14"/>
        <v>11506</v>
      </c>
      <c r="E22" s="513">
        <f>'[1]일평균 수요량'!$G$88</f>
        <v>7532</v>
      </c>
      <c r="F22" s="513">
        <f>'[1]일평균 수요량'!$G$89</f>
        <v>363</v>
      </c>
      <c r="G22" s="513">
        <f>'[1]일평균 수요량'!$G$90</f>
        <v>3611</v>
      </c>
      <c r="H22" s="513">
        <f>'[1]일평균 수요량'!$G$92</f>
        <v>0</v>
      </c>
      <c r="I22" s="513">
        <f>'[1]일평균 수요량'!$G$91</f>
        <v>0</v>
      </c>
      <c r="J22" s="513"/>
    </row>
    <row r="23" spans="1:12" s="508" customFormat="1" ht="18.600000000000001" customHeight="1">
      <c r="A23" s="509">
        <v>2009</v>
      </c>
      <c r="B23" s="513">
        <v>17628</v>
      </c>
      <c r="C23" s="513">
        <f t="shared" si="15"/>
        <v>11963</v>
      </c>
      <c r="D23" s="513">
        <f t="shared" si="14"/>
        <v>11963</v>
      </c>
      <c r="E23" s="513">
        <f>'[1]일평균 수요량'!$H$88</f>
        <v>7848</v>
      </c>
      <c r="F23" s="513">
        <f>'[1]일평균 수요량'!$H$89</f>
        <v>414</v>
      </c>
      <c r="G23" s="513">
        <f>'[1]일평균 수요량'!$H$90</f>
        <v>3701</v>
      </c>
      <c r="H23" s="513">
        <f>'[1]일평균 수요량'!$H$92</f>
        <v>0</v>
      </c>
      <c r="I23" s="513">
        <f>'[1]일평균 수요량'!$H$91</f>
        <v>0</v>
      </c>
      <c r="J23" s="513"/>
    </row>
    <row r="24" spans="1:12" s="508" customFormat="1" ht="18.600000000000001" customHeight="1">
      <c r="A24" s="509">
        <v>2010</v>
      </c>
      <c r="B24" s="514">
        <f>ROUND(C24+$L$11*(L25/$K$25),0)</f>
        <v>15240</v>
      </c>
      <c r="C24" s="513">
        <f t="shared" si="15"/>
        <v>12302</v>
      </c>
      <c r="D24" s="513">
        <f t="shared" si="14"/>
        <v>12302</v>
      </c>
      <c r="E24" s="513">
        <f>'[1]일평균 수요량'!$I$88</f>
        <v>8182</v>
      </c>
      <c r="F24" s="513">
        <f>'[1]일평균 수요량'!$I$89</f>
        <v>360</v>
      </c>
      <c r="G24" s="513">
        <f>'[1]일평균 수요량'!$I$90</f>
        <v>3760</v>
      </c>
      <c r="H24" s="513">
        <f>'[1]일평균 수요량'!$I$92</f>
        <v>0</v>
      </c>
      <c r="I24" s="513">
        <f>'[1]일평균 수요량'!$I$91</f>
        <v>0</v>
      </c>
      <c r="J24" s="513"/>
    </row>
    <row r="25" spans="1:12" s="508" customFormat="1" ht="18.600000000000001" customHeight="1">
      <c r="A25" s="509">
        <v>2011</v>
      </c>
      <c r="B25" s="513">
        <v>15662</v>
      </c>
      <c r="C25" s="513">
        <f t="shared" si="15"/>
        <v>12640</v>
      </c>
      <c r="D25" s="513">
        <f t="shared" si="14"/>
        <v>12640</v>
      </c>
      <c r="E25" s="513">
        <f>'[1]일평균 수요량'!$J$88</f>
        <v>8465</v>
      </c>
      <c r="F25" s="513">
        <f>'[1]일평균 수요량'!$J$89</f>
        <v>327</v>
      </c>
      <c r="G25" s="513">
        <f>'[1]일평균 수요량'!$J$90</f>
        <v>3848</v>
      </c>
      <c r="H25" s="513">
        <f>'[1]일평균 수요량'!$J$92</f>
        <v>0</v>
      </c>
      <c r="I25" s="513">
        <f>'[1]일평균 수요량'!$J$91</f>
        <v>0</v>
      </c>
      <c r="J25" s="513"/>
      <c r="K25" s="564">
        <f>L25+L51+L64+L90+L103+L142+L155+L194+L207+L220</f>
        <v>5345</v>
      </c>
      <c r="L25" s="617">
        <f>B25-C25</f>
        <v>3022</v>
      </c>
    </row>
    <row r="26" spans="1:12" s="508" customFormat="1" ht="18.600000000000001" customHeight="1">
      <c r="A26" s="509">
        <v>2012</v>
      </c>
      <c r="B26" s="513">
        <v>14139</v>
      </c>
      <c r="C26" s="513">
        <f t="shared" si="15"/>
        <v>12689</v>
      </c>
      <c r="D26" s="513">
        <f t="shared" si="14"/>
        <v>12689</v>
      </c>
      <c r="E26" s="513">
        <f>'[1]일평균 수요량'!$K$88</f>
        <v>8552</v>
      </c>
      <c r="F26" s="513">
        <f>'[1]일평균 수요량'!$K$89</f>
        <v>249</v>
      </c>
      <c r="G26" s="513">
        <f>'[1]일평균 수요량'!$K$90</f>
        <v>3888</v>
      </c>
      <c r="H26" s="513">
        <f>'[1]일평균 수요량'!$K$92</f>
        <v>0</v>
      </c>
      <c r="I26" s="513">
        <f>'[1]일평균 수요량'!$K$91</f>
        <v>0</v>
      </c>
      <c r="J26" s="513"/>
    </row>
    <row r="27" spans="1:12" s="508" customFormat="1" ht="18.600000000000001" customHeight="1">
      <c r="A27" s="509">
        <v>2013</v>
      </c>
      <c r="B27" s="514">
        <f>31470*(C27/($C$27+$C$40+$C$79))</f>
        <v>15264.604332697272</v>
      </c>
      <c r="C27" s="513">
        <f t="shared" si="15"/>
        <v>12964</v>
      </c>
      <c r="D27" s="513">
        <f t="shared" si="14"/>
        <v>12964</v>
      </c>
      <c r="E27" s="513">
        <f>'[1]일평균 수요량'!$L$88</f>
        <v>8856</v>
      </c>
      <c r="F27" s="513">
        <f>'[1]일평균 수요량'!$L$89</f>
        <v>225</v>
      </c>
      <c r="G27" s="513">
        <f>'[1]일평균 수요량'!$L$90</f>
        <v>3883</v>
      </c>
      <c r="H27" s="513">
        <f>'[1]일평균 수요량'!$L$92</f>
        <v>0</v>
      </c>
      <c r="I27" s="513">
        <f>'[1]일평균 수요량'!$L$91</f>
        <v>0</v>
      </c>
      <c r="J27" s="513"/>
      <c r="K27" s="508">
        <v>0.84899999999999998</v>
      </c>
    </row>
    <row r="28" spans="1:12" s="512" customFormat="1" ht="18.600000000000001" customHeight="1">
      <c r="A28" s="510" t="s">
        <v>357</v>
      </c>
      <c r="B28" s="511"/>
      <c r="C28" s="511"/>
      <c r="E28" s="511"/>
      <c r="F28" s="511"/>
    </row>
    <row r="29" spans="1:12" s="508" customFormat="1" ht="18.600000000000001" customHeight="1">
      <c r="A29" s="625" t="s">
        <v>343</v>
      </c>
      <c r="B29" s="624" t="s">
        <v>373</v>
      </c>
      <c r="C29" s="624" t="s">
        <v>372</v>
      </c>
      <c r="D29" s="625" t="s">
        <v>353</v>
      </c>
      <c r="E29" s="625"/>
      <c r="F29" s="625"/>
      <c r="G29" s="625"/>
      <c r="H29" s="625" t="s">
        <v>447</v>
      </c>
      <c r="I29" s="624" t="s">
        <v>354</v>
      </c>
      <c r="J29" s="625" t="s">
        <v>351</v>
      </c>
    </row>
    <row r="30" spans="1:12" s="508" customFormat="1" ht="18.600000000000001" customHeight="1">
      <c r="A30" s="625"/>
      <c r="B30" s="625"/>
      <c r="C30" s="625"/>
      <c r="D30" s="615" t="s">
        <v>346</v>
      </c>
      <c r="E30" s="615" t="s">
        <v>347</v>
      </c>
      <c r="F30" s="615" t="s">
        <v>377</v>
      </c>
      <c r="G30" s="615" t="s">
        <v>348</v>
      </c>
      <c r="H30" s="625"/>
      <c r="I30" s="625"/>
      <c r="J30" s="625"/>
    </row>
    <row r="31" spans="1:12" s="508" customFormat="1" ht="18.600000000000001" customHeight="1">
      <c r="A31" s="509">
        <v>2004</v>
      </c>
      <c r="B31" s="513">
        <f t="shared" ref="B31:B39" si="16">B44+B57</f>
        <v>15596</v>
      </c>
      <c r="C31" s="513">
        <f>D31+H31+I31</f>
        <v>10268</v>
      </c>
      <c r="D31" s="513">
        <f t="shared" ref="D31:D40" si="17">SUM(E31:G31)</f>
        <v>5313</v>
      </c>
      <c r="E31" s="513">
        <f t="shared" ref="E31:I40" si="18">E44+E57</f>
        <v>3527</v>
      </c>
      <c r="F31" s="513">
        <f t="shared" si="18"/>
        <v>43</v>
      </c>
      <c r="G31" s="513">
        <f t="shared" si="18"/>
        <v>1743</v>
      </c>
      <c r="H31" s="513">
        <f t="shared" ref="H31" si="19">H44+H57</f>
        <v>31</v>
      </c>
      <c r="I31" s="513">
        <f t="shared" si="18"/>
        <v>4924</v>
      </c>
      <c r="J31" s="513"/>
    </row>
    <row r="32" spans="1:12" s="508" customFormat="1" ht="18.600000000000001" customHeight="1">
      <c r="A32" s="509">
        <v>2005</v>
      </c>
      <c r="B32" s="513">
        <f t="shared" si="16"/>
        <v>15596</v>
      </c>
      <c r="C32" s="513">
        <f t="shared" ref="C32:C40" si="20">D32+H32+I32</f>
        <v>9777</v>
      </c>
      <c r="D32" s="513">
        <f t="shared" si="17"/>
        <v>5295</v>
      </c>
      <c r="E32" s="513">
        <f t="shared" si="18"/>
        <v>3487</v>
      </c>
      <c r="F32" s="513">
        <f t="shared" si="18"/>
        <v>32</v>
      </c>
      <c r="G32" s="513">
        <f t="shared" si="18"/>
        <v>1776</v>
      </c>
      <c r="H32" s="513">
        <f t="shared" ref="H32" si="21">H45+H58</f>
        <v>9</v>
      </c>
      <c r="I32" s="513">
        <f t="shared" si="18"/>
        <v>4473</v>
      </c>
      <c r="J32" s="513"/>
    </row>
    <row r="33" spans="1:11" s="508" customFormat="1" ht="18.600000000000001" customHeight="1">
      <c r="A33" s="509">
        <v>2006</v>
      </c>
      <c r="B33" s="513">
        <f t="shared" si="16"/>
        <v>11688</v>
      </c>
      <c r="C33" s="513">
        <f t="shared" si="20"/>
        <v>10516</v>
      </c>
      <c r="D33" s="513">
        <f t="shared" si="17"/>
        <v>5212</v>
      </c>
      <c r="E33" s="513">
        <f t="shared" si="18"/>
        <v>3453</v>
      </c>
      <c r="F33" s="513">
        <f t="shared" si="18"/>
        <v>33</v>
      </c>
      <c r="G33" s="513">
        <f t="shared" si="18"/>
        <v>1726</v>
      </c>
      <c r="H33" s="513">
        <f t="shared" ref="H33" si="22">H46+H59</f>
        <v>32</v>
      </c>
      <c r="I33" s="513">
        <f t="shared" si="18"/>
        <v>5272</v>
      </c>
      <c r="J33" s="513"/>
    </row>
    <row r="34" spans="1:11" s="508" customFormat="1" ht="18.600000000000001" customHeight="1">
      <c r="A34" s="509">
        <v>2007</v>
      </c>
      <c r="B34" s="513">
        <f t="shared" si="16"/>
        <v>11518</v>
      </c>
      <c r="C34" s="513">
        <f t="shared" si="20"/>
        <v>11474</v>
      </c>
      <c r="D34" s="513">
        <f t="shared" si="17"/>
        <v>5128</v>
      </c>
      <c r="E34" s="513">
        <f t="shared" si="18"/>
        <v>3407</v>
      </c>
      <c r="F34" s="513">
        <f t="shared" si="18"/>
        <v>38</v>
      </c>
      <c r="G34" s="513">
        <f t="shared" si="18"/>
        <v>1683</v>
      </c>
      <c r="H34" s="513">
        <f t="shared" ref="H34" si="23">H47+H60</f>
        <v>128</v>
      </c>
      <c r="I34" s="513">
        <f t="shared" si="18"/>
        <v>6218</v>
      </c>
      <c r="J34" s="513"/>
    </row>
    <row r="35" spans="1:11" s="508" customFormat="1" ht="18.600000000000001" customHeight="1">
      <c r="A35" s="509">
        <v>2008</v>
      </c>
      <c r="B35" s="513">
        <f t="shared" si="16"/>
        <v>10549</v>
      </c>
      <c r="C35" s="513">
        <f t="shared" si="20"/>
        <v>11634</v>
      </c>
      <c r="D35" s="513">
        <f t="shared" si="17"/>
        <v>5139</v>
      </c>
      <c r="E35" s="513">
        <f t="shared" si="18"/>
        <v>3421</v>
      </c>
      <c r="F35" s="513">
        <f t="shared" si="18"/>
        <v>35</v>
      </c>
      <c r="G35" s="513">
        <f t="shared" si="18"/>
        <v>1683</v>
      </c>
      <c r="H35" s="513">
        <f t="shared" ref="H35" si="24">H48+H61</f>
        <v>161</v>
      </c>
      <c r="I35" s="513">
        <f t="shared" si="18"/>
        <v>6334</v>
      </c>
      <c r="J35" s="513"/>
    </row>
    <row r="36" spans="1:11" s="508" customFormat="1" ht="18.600000000000001" customHeight="1">
      <c r="A36" s="509">
        <v>2009</v>
      </c>
      <c r="B36" s="513">
        <f t="shared" si="16"/>
        <v>10608</v>
      </c>
      <c r="C36" s="513">
        <f t="shared" si="20"/>
        <v>11148</v>
      </c>
      <c r="D36" s="513">
        <f t="shared" si="17"/>
        <v>5238</v>
      </c>
      <c r="E36" s="513">
        <f t="shared" si="18"/>
        <v>3468</v>
      </c>
      <c r="F36" s="513">
        <f t="shared" si="18"/>
        <v>38</v>
      </c>
      <c r="G36" s="513">
        <f t="shared" si="18"/>
        <v>1732</v>
      </c>
      <c r="H36" s="513">
        <f t="shared" ref="H36" si="25">H49+H62</f>
        <v>250</v>
      </c>
      <c r="I36" s="513">
        <f t="shared" si="18"/>
        <v>5660</v>
      </c>
      <c r="J36" s="513"/>
    </row>
    <row r="37" spans="1:11" s="508" customFormat="1" ht="18.600000000000001" customHeight="1">
      <c r="A37" s="509">
        <v>2010</v>
      </c>
      <c r="B37" s="513">
        <f t="shared" si="16"/>
        <v>11051</v>
      </c>
      <c r="C37" s="513">
        <f t="shared" si="20"/>
        <v>10540</v>
      </c>
      <c r="D37" s="513">
        <f t="shared" si="17"/>
        <v>5567</v>
      </c>
      <c r="E37" s="513">
        <f t="shared" si="18"/>
        <v>3629</v>
      </c>
      <c r="F37" s="513">
        <f t="shared" si="18"/>
        <v>37</v>
      </c>
      <c r="G37" s="513">
        <f t="shared" si="18"/>
        <v>1901</v>
      </c>
      <c r="H37" s="513">
        <f t="shared" ref="H37" si="26">H50+H63</f>
        <v>270</v>
      </c>
      <c r="I37" s="513">
        <f t="shared" si="18"/>
        <v>4703</v>
      </c>
      <c r="J37" s="513"/>
    </row>
    <row r="38" spans="1:11" s="508" customFormat="1" ht="18.600000000000001" customHeight="1">
      <c r="A38" s="509">
        <v>2011</v>
      </c>
      <c r="B38" s="513">
        <f t="shared" si="16"/>
        <v>11028</v>
      </c>
      <c r="C38" s="513">
        <f t="shared" si="20"/>
        <v>10502</v>
      </c>
      <c r="D38" s="513">
        <f t="shared" si="17"/>
        <v>5639</v>
      </c>
      <c r="E38" s="513">
        <f t="shared" si="18"/>
        <v>3673</v>
      </c>
      <c r="F38" s="513">
        <f t="shared" si="18"/>
        <v>26</v>
      </c>
      <c r="G38" s="513">
        <f t="shared" si="18"/>
        <v>1940</v>
      </c>
      <c r="H38" s="513">
        <f t="shared" ref="H38" si="27">H51+H64</f>
        <v>325</v>
      </c>
      <c r="I38" s="513">
        <f t="shared" si="18"/>
        <v>4538</v>
      </c>
      <c r="J38" s="513"/>
    </row>
    <row r="39" spans="1:11" s="508" customFormat="1" ht="18.600000000000001" customHeight="1">
      <c r="A39" s="509">
        <v>2012</v>
      </c>
      <c r="B39" s="513">
        <f t="shared" si="16"/>
        <v>12854</v>
      </c>
      <c r="C39" s="513">
        <f t="shared" si="20"/>
        <v>10561</v>
      </c>
      <c r="D39" s="513">
        <f t="shared" si="17"/>
        <v>5694</v>
      </c>
      <c r="E39" s="513">
        <f t="shared" si="18"/>
        <v>3672</v>
      </c>
      <c r="F39" s="513">
        <f t="shared" si="18"/>
        <v>30</v>
      </c>
      <c r="G39" s="513">
        <f t="shared" si="18"/>
        <v>1992</v>
      </c>
      <c r="H39" s="513">
        <f t="shared" ref="H39" si="28">H52+H65</f>
        <v>372</v>
      </c>
      <c r="I39" s="513">
        <f t="shared" si="18"/>
        <v>4495</v>
      </c>
      <c r="J39" s="513"/>
    </row>
    <row r="40" spans="1:11" s="508" customFormat="1" ht="18.600000000000001" customHeight="1">
      <c r="A40" s="509">
        <v>2013</v>
      </c>
      <c r="B40" s="514">
        <f>31470*(C40/($C$27+$C$40+$C$79))</f>
        <v>12519.942754517904</v>
      </c>
      <c r="C40" s="513">
        <f t="shared" si="20"/>
        <v>10633</v>
      </c>
      <c r="D40" s="513">
        <f t="shared" si="17"/>
        <v>5783</v>
      </c>
      <c r="E40" s="513">
        <f t="shared" si="18"/>
        <v>3808</v>
      </c>
      <c r="F40" s="513">
        <f t="shared" si="18"/>
        <v>28</v>
      </c>
      <c r="G40" s="513">
        <f t="shared" si="18"/>
        <v>1947</v>
      </c>
      <c r="H40" s="513">
        <f t="shared" ref="H40" si="29">H53+H66</f>
        <v>340</v>
      </c>
      <c r="I40" s="513">
        <f t="shared" si="18"/>
        <v>4510</v>
      </c>
      <c r="J40" s="513"/>
      <c r="K40" s="508">
        <v>0.84899999999999998</v>
      </c>
    </row>
    <row r="41" spans="1:11" s="512" customFormat="1" ht="18.600000000000001" customHeight="1" outlineLevel="1">
      <c r="A41" s="510" t="s">
        <v>370</v>
      </c>
      <c r="B41" s="511"/>
      <c r="C41" s="511"/>
      <c r="E41" s="511"/>
      <c r="F41" s="511"/>
    </row>
    <row r="42" spans="1:11" s="508" customFormat="1" ht="18.600000000000001" customHeight="1" outlineLevel="1">
      <c r="A42" s="625" t="s">
        <v>343</v>
      </c>
      <c r="B42" s="624" t="s">
        <v>373</v>
      </c>
      <c r="C42" s="624" t="s">
        <v>372</v>
      </c>
      <c r="D42" s="625" t="s">
        <v>353</v>
      </c>
      <c r="E42" s="625"/>
      <c r="F42" s="625"/>
      <c r="G42" s="625"/>
      <c r="H42" s="625" t="s">
        <v>447</v>
      </c>
      <c r="I42" s="624" t="s">
        <v>354</v>
      </c>
      <c r="J42" s="625" t="s">
        <v>351</v>
      </c>
    </row>
    <row r="43" spans="1:11" s="508" customFormat="1" ht="18.600000000000001" customHeight="1" outlineLevel="1">
      <c r="A43" s="625"/>
      <c r="B43" s="625"/>
      <c r="C43" s="625"/>
      <c r="D43" s="615" t="s">
        <v>346</v>
      </c>
      <c r="E43" s="615" t="s">
        <v>347</v>
      </c>
      <c r="F43" s="615" t="s">
        <v>377</v>
      </c>
      <c r="G43" s="615" t="s">
        <v>348</v>
      </c>
      <c r="H43" s="625"/>
      <c r="I43" s="625"/>
      <c r="J43" s="625"/>
    </row>
    <row r="44" spans="1:11" s="508" customFormat="1" ht="18.600000000000001" customHeight="1" outlineLevel="1">
      <c r="A44" s="509">
        <v>2004</v>
      </c>
      <c r="B44" s="513">
        <v>6388</v>
      </c>
      <c r="C44" s="513">
        <f>D44+H44+I44</f>
        <v>2808</v>
      </c>
      <c r="D44" s="513">
        <f t="shared" ref="D44:D53" si="30">SUM(E44:G44)</f>
        <v>2808</v>
      </c>
      <c r="E44" s="513">
        <f>'[1]일평균 수요량'!$C$10</f>
        <v>1892</v>
      </c>
      <c r="F44" s="513">
        <f>'[1]일평균 수요량'!$C$11</f>
        <v>15</v>
      </c>
      <c r="G44" s="513">
        <f>'[1]일평균 수요량'!$C$12</f>
        <v>901</v>
      </c>
      <c r="H44" s="513">
        <f>'[1]일평균 수요량'!$C$14</f>
        <v>0</v>
      </c>
      <c r="I44" s="513">
        <f>'[1]일평균 수요량'!$C$13</f>
        <v>0</v>
      </c>
      <c r="J44" s="513"/>
    </row>
    <row r="45" spans="1:11" s="508" customFormat="1" ht="18.600000000000001" customHeight="1" outlineLevel="1">
      <c r="A45" s="509">
        <v>2005</v>
      </c>
      <c r="B45" s="513">
        <v>6388</v>
      </c>
      <c r="C45" s="513">
        <f t="shared" ref="C45:C53" si="31">D45+H45+I45</f>
        <v>2773</v>
      </c>
      <c r="D45" s="513">
        <f t="shared" si="30"/>
        <v>2773</v>
      </c>
      <c r="E45" s="513">
        <f>'[1]일평균 수요량'!$D$10</f>
        <v>1869</v>
      </c>
      <c r="F45" s="513">
        <f>'[1]일평균 수요량'!$D$11</f>
        <v>11</v>
      </c>
      <c r="G45" s="513">
        <f>'[1]일평균 수요량'!$D$12</f>
        <v>893</v>
      </c>
      <c r="H45" s="513">
        <f>'[1]일평균 수요량'!$D$14</f>
        <v>0</v>
      </c>
      <c r="I45" s="513">
        <f>'[1]일평균 수요량'!$D$13</f>
        <v>0</v>
      </c>
      <c r="J45" s="513"/>
    </row>
    <row r="46" spans="1:11" s="508" customFormat="1" ht="18.600000000000001" customHeight="1" outlineLevel="1">
      <c r="A46" s="509">
        <v>2006</v>
      </c>
      <c r="B46" s="513">
        <v>5859</v>
      </c>
      <c r="C46" s="513">
        <f t="shared" si="31"/>
        <v>2799</v>
      </c>
      <c r="D46" s="513">
        <f t="shared" si="30"/>
        <v>2799</v>
      </c>
      <c r="E46" s="513">
        <f>'[1]일평균 수요량'!$E$10</f>
        <v>1875</v>
      </c>
      <c r="F46" s="513">
        <f>'[1]일평균 수요량'!$E$11</f>
        <v>10</v>
      </c>
      <c r="G46" s="513">
        <f>'[1]일평균 수요량'!$E$12</f>
        <v>914</v>
      </c>
      <c r="H46" s="513">
        <f>'[1]일평균 수요량'!$E$14</f>
        <v>0</v>
      </c>
      <c r="I46" s="513">
        <f>'[1]일평균 수요량'!$E$13</f>
        <v>0</v>
      </c>
      <c r="J46" s="513"/>
    </row>
    <row r="47" spans="1:11" s="508" customFormat="1" ht="18.600000000000001" customHeight="1" outlineLevel="1">
      <c r="A47" s="509">
        <v>2007</v>
      </c>
      <c r="B47" s="513">
        <v>5174</v>
      </c>
      <c r="C47" s="513">
        <f t="shared" si="31"/>
        <v>2736</v>
      </c>
      <c r="D47" s="513">
        <f t="shared" si="30"/>
        <v>2736</v>
      </c>
      <c r="E47" s="513">
        <f>'[1]일평균 수요량'!$F$10</f>
        <v>1828</v>
      </c>
      <c r="F47" s="513">
        <f>'[1]일평균 수요량'!$F$11</f>
        <v>10</v>
      </c>
      <c r="G47" s="513">
        <f>'[1]일평균 수요량'!$F$12</f>
        <v>898</v>
      </c>
      <c r="H47" s="513">
        <f>'[1]일평균 수요량'!$F$14</f>
        <v>0</v>
      </c>
      <c r="I47" s="513">
        <f>'[1]일평균 수요량'!$F$13</f>
        <v>0</v>
      </c>
      <c r="J47" s="513"/>
    </row>
    <row r="48" spans="1:11" s="508" customFormat="1" ht="18.600000000000001" customHeight="1" outlineLevel="1">
      <c r="A48" s="509">
        <v>2008</v>
      </c>
      <c r="B48" s="513">
        <v>3426</v>
      </c>
      <c r="C48" s="513">
        <f t="shared" si="31"/>
        <v>2701</v>
      </c>
      <c r="D48" s="513">
        <f t="shared" si="30"/>
        <v>2701</v>
      </c>
      <c r="E48" s="513">
        <f>'[1]일평균 수요량'!$G$10</f>
        <v>1811</v>
      </c>
      <c r="F48" s="513">
        <f>'[1]일평균 수요량'!$G$11</f>
        <v>6</v>
      </c>
      <c r="G48" s="513">
        <f>'[1]일평균 수요량'!$G$12</f>
        <v>884</v>
      </c>
      <c r="H48" s="513">
        <f>'[1]일평균 수요량'!$G$14</f>
        <v>0</v>
      </c>
      <c r="I48" s="513">
        <f>'[1]일평균 수요량'!$G$13</f>
        <v>0</v>
      </c>
      <c r="J48" s="513"/>
    </row>
    <row r="49" spans="1:12" s="508" customFormat="1" ht="18.600000000000001" customHeight="1" outlineLevel="1">
      <c r="A49" s="509">
        <v>2009</v>
      </c>
      <c r="B49" s="513">
        <v>3234</v>
      </c>
      <c r="C49" s="513">
        <f t="shared" si="31"/>
        <v>2663</v>
      </c>
      <c r="D49" s="513">
        <f t="shared" si="30"/>
        <v>2663</v>
      </c>
      <c r="E49" s="513">
        <f>'[1]일평균 수요량'!$H$10</f>
        <v>1798</v>
      </c>
      <c r="F49" s="513">
        <f>'[1]일평균 수요량'!$H$11</f>
        <v>6</v>
      </c>
      <c r="G49" s="513">
        <f>'[1]일평균 수요량'!$H$12</f>
        <v>859</v>
      </c>
      <c r="H49" s="513">
        <f>'[1]일평균 수요량'!$H$14</f>
        <v>0</v>
      </c>
      <c r="I49" s="513">
        <f>'[1]일평균 수요량'!$H$13</f>
        <v>0</v>
      </c>
      <c r="J49" s="513"/>
    </row>
    <row r="50" spans="1:12" s="508" customFormat="1" ht="18.600000000000001" customHeight="1" outlineLevel="1">
      <c r="A50" s="509">
        <v>2010</v>
      </c>
      <c r="B50" s="514">
        <f>ROUND(C50+$L$11*(L51/$K$25),0)</f>
        <v>3179</v>
      </c>
      <c r="C50" s="513">
        <f t="shared" si="31"/>
        <v>2765</v>
      </c>
      <c r="D50" s="513">
        <f t="shared" si="30"/>
        <v>2765</v>
      </c>
      <c r="E50" s="513">
        <f>'[1]일평균 수요량'!$I$10</f>
        <v>1822</v>
      </c>
      <c r="F50" s="513">
        <f>'[1]일평균 수요량'!$I$11</f>
        <v>10</v>
      </c>
      <c r="G50" s="513">
        <f>'[1]일평균 수요량'!$I$12</f>
        <v>933</v>
      </c>
      <c r="H50" s="513">
        <f>'[1]일평균 수요량'!$I$14</f>
        <v>0</v>
      </c>
      <c r="I50" s="513">
        <f>'[1]일평균 수요량'!$I$13</f>
        <v>0</v>
      </c>
      <c r="J50" s="513"/>
      <c r="L50" s="616"/>
    </row>
    <row r="51" spans="1:12" s="508" customFormat="1" ht="18.600000000000001" customHeight="1" outlineLevel="1">
      <c r="A51" s="509">
        <v>2011</v>
      </c>
      <c r="B51" s="513">
        <v>3228</v>
      </c>
      <c r="C51" s="513">
        <f t="shared" si="31"/>
        <v>2802</v>
      </c>
      <c r="D51" s="513">
        <f t="shared" si="30"/>
        <v>2802</v>
      </c>
      <c r="E51" s="513">
        <f>'[1]일평균 수요량'!$J$10</f>
        <v>1830</v>
      </c>
      <c r="F51" s="513">
        <f>'[1]일평균 수요량'!$J$11</f>
        <v>9</v>
      </c>
      <c r="G51" s="513">
        <f>'[1]일평균 수요량'!$J$12</f>
        <v>963</v>
      </c>
      <c r="H51" s="513">
        <f>'[1]일평균 수요량'!$J$14</f>
        <v>0</v>
      </c>
      <c r="I51" s="513">
        <f>'[1]일평균 수요량'!$J$13</f>
        <v>0</v>
      </c>
      <c r="J51" s="513"/>
      <c r="L51" s="617">
        <f>B51-C51</f>
        <v>426</v>
      </c>
    </row>
    <row r="52" spans="1:12" s="508" customFormat="1" ht="18.600000000000001" customHeight="1" outlineLevel="1">
      <c r="A52" s="509">
        <v>2012</v>
      </c>
      <c r="B52" s="513">
        <v>3272</v>
      </c>
      <c r="C52" s="513">
        <f t="shared" si="31"/>
        <v>2679</v>
      </c>
      <c r="D52" s="513">
        <f t="shared" si="30"/>
        <v>2679</v>
      </c>
      <c r="E52" s="513">
        <f>'[1]일평균 수요량'!$K$10</f>
        <v>1748</v>
      </c>
      <c r="F52" s="513">
        <f>'[1]일평균 수요량'!$K$11</f>
        <v>9</v>
      </c>
      <c r="G52" s="513">
        <f>'[1]일평균 수요량'!$K$12</f>
        <v>922</v>
      </c>
      <c r="H52" s="513">
        <f>'[1]일평균 수요량'!$K$14</f>
        <v>0</v>
      </c>
      <c r="I52" s="513">
        <f>'[1]일평균 수요량'!$K$13</f>
        <v>0</v>
      </c>
      <c r="J52" s="513"/>
    </row>
    <row r="53" spans="1:12" s="508" customFormat="1" ht="18.600000000000001" customHeight="1" outlineLevel="1">
      <c r="A53" s="509">
        <v>2013</v>
      </c>
      <c r="B53" s="513"/>
      <c r="C53" s="513">
        <f t="shared" si="31"/>
        <v>2668</v>
      </c>
      <c r="D53" s="513">
        <f t="shared" si="30"/>
        <v>2668</v>
      </c>
      <c r="E53" s="513">
        <f>'[1]일평균 수요량'!$L$10</f>
        <v>1750</v>
      </c>
      <c r="F53" s="513">
        <f>'[1]일평균 수요량'!$L$11</f>
        <v>7</v>
      </c>
      <c r="G53" s="513">
        <f>'[1]일평균 수요량'!$L$12</f>
        <v>911</v>
      </c>
      <c r="H53" s="513">
        <f>'[1]일평균 수요량'!$L$14</f>
        <v>0</v>
      </c>
      <c r="I53" s="513">
        <f>'[1]일평균 수요량'!$L$13</f>
        <v>0</v>
      </c>
      <c r="J53" s="513"/>
    </row>
    <row r="54" spans="1:12" s="512" customFormat="1" ht="18.600000000000001" customHeight="1" outlineLevel="1">
      <c r="A54" s="510" t="s">
        <v>371</v>
      </c>
      <c r="B54" s="511"/>
      <c r="C54" s="511"/>
      <c r="E54" s="511"/>
      <c r="F54" s="511"/>
    </row>
    <row r="55" spans="1:12" s="508" customFormat="1" ht="18.600000000000001" customHeight="1" outlineLevel="1">
      <c r="A55" s="625" t="s">
        <v>343</v>
      </c>
      <c r="B55" s="624" t="s">
        <v>373</v>
      </c>
      <c r="C55" s="624" t="s">
        <v>372</v>
      </c>
      <c r="D55" s="625" t="s">
        <v>353</v>
      </c>
      <c r="E55" s="625"/>
      <c r="F55" s="625"/>
      <c r="G55" s="625"/>
      <c r="H55" s="625" t="s">
        <v>447</v>
      </c>
      <c r="I55" s="624" t="s">
        <v>354</v>
      </c>
      <c r="J55" s="625" t="s">
        <v>351</v>
      </c>
    </row>
    <row r="56" spans="1:12" s="508" customFormat="1" ht="18.600000000000001" customHeight="1" outlineLevel="1">
      <c r="A56" s="625"/>
      <c r="B56" s="625"/>
      <c r="C56" s="625"/>
      <c r="D56" s="615" t="s">
        <v>346</v>
      </c>
      <c r="E56" s="615" t="s">
        <v>347</v>
      </c>
      <c r="F56" s="615" t="s">
        <v>377</v>
      </c>
      <c r="G56" s="615" t="s">
        <v>348</v>
      </c>
      <c r="H56" s="625"/>
      <c r="I56" s="625"/>
      <c r="J56" s="625"/>
    </row>
    <row r="57" spans="1:12" s="508" customFormat="1" ht="18.600000000000001" customHeight="1" outlineLevel="1">
      <c r="A57" s="509">
        <v>2004</v>
      </c>
      <c r="B57" s="513">
        <v>9208</v>
      </c>
      <c r="C57" s="513">
        <f>D57+H57+I57</f>
        <v>7460</v>
      </c>
      <c r="D57" s="513">
        <f t="shared" ref="D57:D66" si="32">SUM(E57:G57)</f>
        <v>2505</v>
      </c>
      <c r="E57" s="513">
        <f>'[1]일평균 수요량'!$C$16</f>
        <v>1635</v>
      </c>
      <c r="F57" s="513">
        <f>'[1]일평균 수요량'!$C$17</f>
        <v>28</v>
      </c>
      <c r="G57" s="513">
        <f>'[1]일평균 수요량'!$C$18</f>
        <v>842</v>
      </c>
      <c r="H57" s="513">
        <f>'[1]일평균 수요량'!$C$20</f>
        <v>31</v>
      </c>
      <c r="I57" s="513">
        <f>'[1]일평균 수요량'!$C$19</f>
        <v>4924</v>
      </c>
      <c r="J57" s="513"/>
    </row>
    <row r="58" spans="1:12" s="508" customFormat="1" ht="18.600000000000001" customHeight="1" outlineLevel="1">
      <c r="A58" s="509">
        <v>2005</v>
      </c>
      <c r="B58" s="513">
        <v>9208</v>
      </c>
      <c r="C58" s="513">
        <f t="shared" ref="C58:C66" si="33">D58+H58+I58</f>
        <v>7004</v>
      </c>
      <c r="D58" s="513">
        <f t="shared" si="32"/>
        <v>2522</v>
      </c>
      <c r="E58" s="513">
        <f>'[1]일평균 수요량'!$D$16</f>
        <v>1618</v>
      </c>
      <c r="F58" s="513">
        <f>'[1]일평균 수요량'!$D$17</f>
        <v>21</v>
      </c>
      <c r="G58" s="513">
        <f>'[1]일평균 수요량'!$D$18</f>
        <v>883</v>
      </c>
      <c r="H58" s="513">
        <f>'[1]일평균 수요량'!$D$20</f>
        <v>9</v>
      </c>
      <c r="I58" s="513">
        <f>'[1]일평균 수요량'!$D$19</f>
        <v>4473</v>
      </c>
      <c r="J58" s="513"/>
    </row>
    <row r="59" spans="1:12" s="508" customFormat="1" ht="18.600000000000001" customHeight="1" outlineLevel="1">
      <c r="A59" s="509">
        <v>2006</v>
      </c>
      <c r="B59" s="513">
        <v>5829</v>
      </c>
      <c r="C59" s="513">
        <f t="shared" si="33"/>
        <v>7717</v>
      </c>
      <c r="D59" s="513">
        <f t="shared" si="32"/>
        <v>2413</v>
      </c>
      <c r="E59" s="513">
        <f>'[1]일평균 수요량'!$E$16</f>
        <v>1578</v>
      </c>
      <c r="F59" s="513">
        <f>'[1]일평균 수요량'!$E$17</f>
        <v>23</v>
      </c>
      <c r="G59" s="513">
        <f>'[1]일평균 수요량'!$E$18</f>
        <v>812</v>
      </c>
      <c r="H59" s="513">
        <f>'[1]일평균 수요량'!$E$20</f>
        <v>32</v>
      </c>
      <c r="I59" s="513">
        <f>'[1]일평균 수요량'!$E$19</f>
        <v>5272</v>
      </c>
      <c r="J59" s="513"/>
    </row>
    <row r="60" spans="1:12" s="508" customFormat="1" ht="18.600000000000001" customHeight="1" outlineLevel="1">
      <c r="A60" s="509">
        <v>2007</v>
      </c>
      <c r="B60" s="513">
        <v>6344</v>
      </c>
      <c r="C60" s="513">
        <f t="shared" si="33"/>
        <v>8738</v>
      </c>
      <c r="D60" s="513">
        <f t="shared" si="32"/>
        <v>2392</v>
      </c>
      <c r="E60" s="513">
        <f>'[1]일평균 수요량'!$F$16</f>
        <v>1579</v>
      </c>
      <c r="F60" s="513">
        <f>'[1]일평균 수요량'!$F$17</f>
        <v>28</v>
      </c>
      <c r="G60" s="513">
        <f>'[1]일평균 수요량'!$F$18</f>
        <v>785</v>
      </c>
      <c r="H60" s="513">
        <f>'[1]일평균 수요량'!$F$20</f>
        <v>128</v>
      </c>
      <c r="I60" s="513">
        <f>'[1]일평균 수요량'!$F$19</f>
        <v>6218</v>
      </c>
      <c r="J60" s="513"/>
    </row>
    <row r="61" spans="1:12" s="508" customFormat="1" ht="18.600000000000001" customHeight="1" outlineLevel="1">
      <c r="A61" s="509">
        <v>2008</v>
      </c>
      <c r="B61" s="513">
        <v>7123</v>
      </c>
      <c r="C61" s="513">
        <f t="shared" si="33"/>
        <v>8933</v>
      </c>
      <c r="D61" s="513">
        <f t="shared" si="32"/>
        <v>2438</v>
      </c>
      <c r="E61" s="513">
        <f>'[1]일평균 수요량'!$G$16</f>
        <v>1610</v>
      </c>
      <c r="F61" s="513">
        <f>'[1]일평균 수요량'!$G$17</f>
        <v>29</v>
      </c>
      <c r="G61" s="513">
        <f>'[1]일평균 수요량'!$G$18</f>
        <v>799</v>
      </c>
      <c r="H61" s="513">
        <f>'[1]일평균 수요량'!$G$20</f>
        <v>161</v>
      </c>
      <c r="I61" s="513">
        <f>'[1]일평균 수요량'!$G$19</f>
        <v>6334</v>
      </c>
      <c r="J61" s="513"/>
    </row>
    <row r="62" spans="1:12" s="508" customFormat="1" ht="18.600000000000001" customHeight="1" outlineLevel="1">
      <c r="A62" s="509">
        <v>2009</v>
      </c>
      <c r="B62" s="513">
        <v>7374</v>
      </c>
      <c r="C62" s="513">
        <f t="shared" si="33"/>
        <v>8485</v>
      </c>
      <c r="D62" s="513">
        <f t="shared" si="32"/>
        <v>2575</v>
      </c>
      <c r="E62" s="513">
        <f>'[1]일평균 수요량'!$H$16</f>
        <v>1670</v>
      </c>
      <c r="F62" s="513">
        <f>'[1]일평균 수요량'!$H$17</f>
        <v>32</v>
      </c>
      <c r="G62" s="513">
        <f>'[1]일평균 수요량'!$H$18</f>
        <v>873</v>
      </c>
      <c r="H62" s="513">
        <f>'[1]일평균 수요량'!$H$20</f>
        <v>250</v>
      </c>
      <c r="I62" s="513">
        <f>'[1]일평균 수요량'!$H$19</f>
        <v>5660</v>
      </c>
      <c r="J62" s="513"/>
    </row>
    <row r="63" spans="1:12" s="508" customFormat="1" ht="18.600000000000001" customHeight="1" outlineLevel="1">
      <c r="A63" s="509">
        <v>2010</v>
      </c>
      <c r="B63" s="514">
        <f>ROUND(C63+$L$11*(L64/$K$25),0)</f>
        <v>7872</v>
      </c>
      <c r="C63" s="513">
        <f t="shared" si="33"/>
        <v>7775</v>
      </c>
      <c r="D63" s="513">
        <f t="shared" si="32"/>
        <v>2802</v>
      </c>
      <c r="E63" s="513">
        <f>'[1]일평균 수요량'!$I$16</f>
        <v>1807</v>
      </c>
      <c r="F63" s="513">
        <f>'[1]일평균 수요량'!$I$17</f>
        <v>27</v>
      </c>
      <c r="G63" s="513">
        <f>'[1]일평균 수요량'!$I$18</f>
        <v>968</v>
      </c>
      <c r="H63" s="513">
        <f>'[1]일평균 수요량'!$I$20</f>
        <v>270</v>
      </c>
      <c r="I63" s="513">
        <f>'[1]일평균 수요량'!$I$19</f>
        <v>4703</v>
      </c>
      <c r="J63" s="513"/>
    </row>
    <row r="64" spans="1:12" s="508" customFormat="1" ht="18.600000000000001" customHeight="1" outlineLevel="1">
      <c r="A64" s="509">
        <v>2011</v>
      </c>
      <c r="B64" s="513">
        <v>7800</v>
      </c>
      <c r="C64" s="513">
        <f t="shared" si="33"/>
        <v>7700</v>
      </c>
      <c r="D64" s="513">
        <f t="shared" si="32"/>
        <v>2837</v>
      </c>
      <c r="E64" s="513">
        <f>'[1]일평균 수요량'!$J$16</f>
        <v>1843</v>
      </c>
      <c r="F64" s="513">
        <f>'[1]일평균 수요량'!$J$17</f>
        <v>17</v>
      </c>
      <c r="G64" s="513">
        <f>'[1]일평균 수요량'!$J$18</f>
        <v>977</v>
      </c>
      <c r="H64" s="513">
        <f>'[1]일평균 수요량'!$J$20</f>
        <v>325</v>
      </c>
      <c r="I64" s="513">
        <f>'[1]일평균 수요량'!$J$19</f>
        <v>4538</v>
      </c>
      <c r="J64" s="513"/>
      <c r="L64" s="617">
        <f>B64-C64</f>
        <v>100</v>
      </c>
    </row>
    <row r="65" spans="1:11" s="508" customFormat="1" ht="18.600000000000001" customHeight="1" outlineLevel="1">
      <c r="A65" s="509">
        <v>2012</v>
      </c>
      <c r="B65" s="513">
        <v>9582</v>
      </c>
      <c r="C65" s="513">
        <f t="shared" si="33"/>
        <v>7882</v>
      </c>
      <c r="D65" s="513">
        <f t="shared" si="32"/>
        <v>3015</v>
      </c>
      <c r="E65" s="513">
        <f>'[1]일평균 수요량'!$K$16</f>
        <v>1924</v>
      </c>
      <c r="F65" s="513">
        <f>'[1]일평균 수요량'!$K$17</f>
        <v>21</v>
      </c>
      <c r="G65" s="513">
        <f>'[1]일평균 수요량'!$K$18</f>
        <v>1070</v>
      </c>
      <c r="H65" s="513">
        <f>'[1]일평균 수요량'!$K$20</f>
        <v>372</v>
      </c>
      <c r="I65" s="513">
        <f>'[1]일평균 수요량'!$K$19</f>
        <v>4495</v>
      </c>
      <c r="J65" s="513"/>
    </row>
    <row r="66" spans="1:11" s="508" customFormat="1" ht="18.600000000000001" customHeight="1" outlineLevel="1">
      <c r="A66" s="509">
        <v>2013</v>
      </c>
      <c r="B66" s="513"/>
      <c r="C66" s="513">
        <f t="shared" si="33"/>
        <v>7965</v>
      </c>
      <c r="D66" s="513">
        <f t="shared" si="32"/>
        <v>3115</v>
      </c>
      <c r="E66" s="513">
        <f>'[1]일평균 수요량'!$L$16</f>
        <v>2058</v>
      </c>
      <c r="F66" s="513">
        <f>'[1]일평균 수요량'!$L$17</f>
        <v>21</v>
      </c>
      <c r="G66" s="513">
        <f>'[1]일평균 수요량'!$L$18</f>
        <v>1036</v>
      </c>
      <c r="H66" s="513">
        <f>'[1]일평균 수요량'!$L$20</f>
        <v>340</v>
      </c>
      <c r="I66" s="513">
        <f>'[1]일평균 수요량'!$L$19</f>
        <v>4510</v>
      </c>
      <c r="J66" s="513"/>
    </row>
    <row r="67" spans="1:11" s="512" customFormat="1" ht="18.600000000000001" customHeight="1">
      <c r="A67" s="510" t="s">
        <v>358</v>
      </c>
      <c r="B67" s="511"/>
      <c r="C67" s="511"/>
      <c r="E67" s="511"/>
      <c r="F67" s="511"/>
    </row>
    <row r="68" spans="1:11" s="508" customFormat="1" ht="18.600000000000001" customHeight="1">
      <c r="A68" s="625" t="s">
        <v>343</v>
      </c>
      <c r="B68" s="624" t="s">
        <v>373</v>
      </c>
      <c r="C68" s="624" t="s">
        <v>372</v>
      </c>
      <c r="D68" s="625" t="s">
        <v>353</v>
      </c>
      <c r="E68" s="625"/>
      <c r="F68" s="625"/>
      <c r="G68" s="625"/>
      <c r="H68" s="625" t="s">
        <v>447</v>
      </c>
      <c r="I68" s="624" t="s">
        <v>354</v>
      </c>
      <c r="J68" s="625" t="s">
        <v>351</v>
      </c>
    </row>
    <row r="69" spans="1:11" s="508" customFormat="1" ht="18.600000000000001" customHeight="1">
      <c r="A69" s="625"/>
      <c r="B69" s="625"/>
      <c r="C69" s="625"/>
      <c r="D69" s="615" t="s">
        <v>346</v>
      </c>
      <c r="E69" s="615" t="s">
        <v>347</v>
      </c>
      <c r="F69" s="615" t="s">
        <v>377</v>
      </c>
      <c r="G69" s="615" t="s">
        <v>348</v>
      </c>
      <c r="H69" s="625"/>
      <c r="I69" s="625"/>
      <c r="J69" s="625"/>
    </row>
    <row r="70" spans="1:11" s="508" customFormat="1" ht="18.600000000000001" customHeight="1">
      <c r="A70" s="509">
        <v>2004</v>
      </c>
      <c r="B70" s="513">
        <f t="shared" ref="B70:B78" si="34">B83+B96+B109+B122+B135+B148+B161+B174+B187+B200+B213</f>
        <v>1001</v>
      </c>
      <c r="C70" s="513">
        <f>D70+H70+I70</f>
        <v>928</v>
      </c>
      <c r="D70" s="513">
        <f t="shared" ref="D70:D79" si="35">SUM(E70:G70)</f>
        <v>845</v>
      </c>
      <c r="E70" s="513">
        <f t="shared" ref="E70:G79" si="36">E83+E96+E109+E122+E135+E148+E161+E174+E187+E200+E213</f>
        <v>521</v>
      </c>
      <c r="F70" s="513">
        <f t="shared" si="36"/>
        <v>0</v>
      </c>
      <c r="G70" s="513">
        <f t="shared" si="36"/>
        <v>324</v>
      </c>
      <c r="H70" s="513">
        <f t="shared" ref="H70" si="37">H83+H96+H109+H122+H135+H148+H161+H174+H187+H200+H213</f>
        <v>83</v>
      </c>
      <c r="I70" s="513"/>
      <c r="J70" s="513"/>
    </row>
    <row r="71" spans="1:11" s="508" customFormat="1" ht="18.600000000000001" customHeight="1">
      <c r="A71" s="509">
        <v>2005</v>
      </c>
      <c r="B71" s="513">
        <f t="shared" si="34"/>
        <v>1191</v>
      </c>
      <c r="C71" s="513">
        <f t="shared" ref="C71:C79" si="38">D71+H71+I71</f>
        <v>930</v>
      </c>
      <c r="D71" s="513">
        <f t="shared" si="35"/>
        <v>860</v>
      </c>
      <c r="E71" s="513">
        <f t="shared" si="36"/>
        <v>559</v>
      </c>
      <c r="F71" s="513">
        <f t="shared" si="36"/>
        <v>2</v>
      </c>
      <c r="G71" s="513">
        <f t="shared" si="36"/>
        <v>299</v>
      </c>
      <c r="H71" s="513">
        <f t="shared" ref="H71" si="39">H84+H97+H110+H123+H136+H149+H162+H175+H188+H201+H214</f>
        <v>70</v>
      </c>
      <c r="I71" s="513"/>
      <c r="J71" s="513"/>
    </row>
    <row r="72" spans="1:11" s="508" customFormat="1" ht="18.600000000000001" customHeight="1">
      <c r="A72" s="509">
        <v>2006</v>
      </c>
      <c r="B72" s="513">
        <f t="shared" si="34"/>
        <v>1447</v>
      </c>
      <c r="C72" s="513">
        <f t="shared" si="38"/>
        <v>1086</v>
      </c>
      <c r="D72" s="513">
        <f t="shared" si="35"/>
        <v>1012</v>
      </c>
      <c r="E72" s="513">
        <f t="shared" si="36"/>
        <v>668</v>
      </c>
      <c r="F72" s="513">
        <f t="shared" si="36"/>
        <v>9</v>
      </c>
      <c r="G72" s="513">
        <f t="shared" si="36"/>
        <v>335</v>
      </c>
      <c r="H72" s="513">
        <f t="shared" ref="H72" si="40">H85+H98+H111+H124+H137+H150+H163+H176+H189+H202+H215</f>
        <v>74</v>
      </c>
      <c r="I72" s="513"/>
      <c r="J72" s="513"/>
    </row>
    <row r="73" spans="1:11" s="508" customFormat="1" ht="18.600000000000001" customHeight="1">
      <c r="A73" s="509">
        <v>2007</v>
      </c>
      <c r="B73" s="513">
        <f t="shared" si="34"/>
        <v>1065</v>
      </c>
      <c r="C73" s="513">
        <f t="shared" si="38"/>
        <v>1275</v>
      </c>
      <c r="D73" s="513">
        <f t="shared" si="35"/>
        <v>1193</v>
      </c>
      <c r="E73" s="513">
        <f t="shared" si="36"/>
        <v>799</v>
      </c>
      <c r="F73" s="513">
        <f t="shared" si="36"/>
        <v>1</v>
      </c>
      <c r="G73" s="513">
        <f t="shared" si="36"/>
        <v>393</v>
      </c>
      <c r="H73" s="513">
        <f t="shared" ref="H73" si="41">H86+H99+H112+H125+H138+H151+H164+H177+H190+H203+H216</f>
        <v>82</v>
      </c>
      <c r="I73" s="513"/>
      <c r="J73" s="513"/>
    </row>
    <row r="74" spans="1:11" s="508" customFormat="1" ht="18.600000000000001" customHeight="1">
      <c r="A74" s="509">
        <v>2008</v>
      </c>
      <c r="B74" s="513">
        <f t="shared" si="34"/>
        <v>1427</v>
      </c>
      <c r="C74" s="513">
        <f t="shared" si="38"/>
        <v>1493</v>
      </c>
      <c r="D74" s="513">
        <f t="shared" si="35"/>
        <v>1408</v>
      </c>
      <c r="E74" s="513">
        <f t="shared" si="36"/>
        <v>968</v>
      </c>
      <c r="F74" s="513">
        <f t="shared" si="36"/>
        <v>0</v>
      </c>
      <c r="G74" s="513">
        <f t="shared" si="36"/>
        <v>440</v>
      </c>
      <c r="H74" s="513">
        <f t="shared" ref="H74" si="42">H87+H100+H113+H126+H139+H152+H165+H178+H191+H204+H217</f>
        <v>85</v>
      </c>
      <c r="I74" s="513"/>
      <c r="J74" s="513"/>
    </row>
    <row r="75" spans="1:11" s="508" customFormat="1" ht="18.600000000000001" customHeight="1">
      <c r="A75" s="509">
        <v>2009</v>
      </c>
      <c r="B75" s="513">
        <f t="shared" si="34"/>
        <v>1706</v>
      </c>
      <c r="C75" s="513">
        <f t="shared" si="38"/>
        <v>1730</v>
      </c>
      <c r="D75" s="513">
        <f t="shared" si="35"/>
        <v>1650</v>
      </c>
      <c r="E75" s="513">
        <f t="shared" si="36"/>
        <v>1156</v>
      </c>
      <c r="F75" s="513">
        <f t="shared" si="36"/>
        <v>0</v>
      </c>
      <c r="G75" s="513">
        <f t="shared" si="36"/>
        <v>494</v>
      </c>
      <c r="H75" s="513">
        <f t="shared" ref="H75" si="43">H88+H101+H114+H127+H140+H153+H166+H179+H192+H205+H218</f>
        <v>80</v>
      </c>
      <c r="I75" s="513"/>
      <c r="J75" s="513"/>
    </row>
    <row r="76" spans="1:11" s="508" customFormat="1" ht="18.600000000000001" customHeight="1">
      <c r="A76" s="509">
        <v>2010</v>
      </c>
      <c r="B76" s="513">
        <f t="shared" si="34"/>
        <v>3867</v>
      </c>
      <c r="C76" s="513">
        <f t="shared" si="38"/>
        <v>2120</v>
      </c>
      <c r="D76" s="513">
        <f t="shared" si="35"/>
        <v>2017</v>
      </c>
      <c r="E76" s="513">
        <f t="shared" si="36"/>
        <v>1443</v>
      </c>
      <c r="F76" s="513">
        <f t="shared" si="36"/>
        <v>0</v>
      </c>
      <c r="G76" s="513">
        <f t="shared" si="36"/>
        <v>574</v>
      </c>
      <c r="H76" s="513">
        <f t="shared" ref="H76" si="44">H89+H102+H115+H128+H141+H154+H167+H180+H193+H206+H219</f>
        <v>103</v>
      </c>
      <c r="I76" s="513"/>
      <c r="J76" s="513"/>
    </row>
    <row r="77" spans="1:11" s="508" customFormat="1" ht="18.600000000000001" customHeight="1">
      <c r="A77" s="509">
        <v>2011</v>
      </c>
      <c r="B77" s="513">
        <f t="shared" si="34"/>
        <v>4310</v>
      </c>
      <c r="C77" s="513">
        <f t="shared" si="38"/>
        <v>2518</v>
      </c>
      <c r="D77" s="513">
        <f t="shared" si="35"/>
        <v>2363</v>
      </c>
      <c r="E77" s="513">
        <f t="shared" si="36"/>
        <v>1714</v>
      </c>
      <c r="F77" s="513">
        <f t="shared" si="36"/>
        <v>0</v>
      </c>
      <c r="G77" s="513">
        <f t="shared" si="36"/>
        <v>649</v>
      </c>
      <c r="H77" s="513">
        <f t="shared" ref="H77" si="45">H90+H103+H116+H129+H142+H155+H168+H181+H194+H207+H220</f>
        <v>155</v>
      </c>
      <c r="I77" s="513"/>
      <c r="J77" s="513"/>
    </row>
    <row r="78" spans="1:11" s="508" customFormat="1" ht="18.600000000000001" customHeight="1">
      <c r="A78" s="509">
        <v>2012</v>
      </c>
      <c r="B78" s="513">
        <f t="shared" si="34"/>
        <v>4160</v>
      </c>
      <c r="C78" s="513">
        <f t="shared" si="38"/>
        <v>2784</v>
      </c>
      <c r="D78" s="513">
        <f t="shared" si="35"/>
        <v>2626</v>
      </c>
      <c r="E78" s="513">
        <f t="shared" si="36"/>
        <v>1862</v>
      </c>
      <c r="F78" s="513">
        <f t="shared" si="36"/>
        <v>0</v>
      </c>
      <c r="G78" s="513">
        <f t="shared" si="36"/>
        <v>764</v>
      </c>
      <c r="H78" s="513">
        <f t="shared" ref="H78" si="46">H91+H104+H117+H130+H143+H156+H169+H182+H195+H208+H221</f>
        <v>158</v>
      </c>
      <c r="I78" s="513"/>
      <c r="J78" s="513"/>
    </row>
    <row r="79" spans="1:11" s="508" customFormat="1" ht="18.600000000000001" customHeight="1">
      <c r="A79" s="509">
        <v>2013</v>
      </c>
      <c r="B79" s="514">
        <f>31470*(C79/($C$27+$C$40+$C$79))</f>
        <v>3685.4529127848245</v>
      </c>
      <c r="C79" s="513">
        <f t="shared" si="38"/>
        <v>3130</v>
      </c>
      <c r="D79" s="513">
        <f t="shared" si="35"/>
        <v>2955</v>
      </c>
      <c r="E79" s="513">
        <f t="shared" si="36"/>
        <v>2102</v>
      </c>
      <c r="F79" s="513">
        <f t="shared" si="36"/>
        <v>0</v>
      </c>
      <c r="G79" s="513">
        <f t="shared" si="36"/>
        <v>853</v>
      </c>
      <c r="H79" s="513">
        <f t="shared" ref="H79" si="47">H92+H105+H118+H131+H144+H157+H170+H183+H196+H209+H222</f>
        <v>175</v>
      </c>
      <c r="I79" s="513"/>
      <c r="J79" s="513"/>
      <c r="K79" s="508">
        <v>0.84899999999999998</v>
      </c>
    </row>
    <row r="80" spans="1:11" s="512" customFormat="1" ht="18.600000000000001" hidden="1" customHeight="1" outlineLevel="1">
      <c r="A80" s="510" t="s">
        <v>359</v>
      </c>
      <c r="B80" s="511"/>
      <c r="C80" s="511"/>
      <c r="E80" s="511"/>
      <c r="F80" s="511"/>
    </row>
    <row r="81" spans="1:12" s="508" customFormat="1" ht="18.600000000000001" hidden="1" customHeight="1" outlineLevel="1">
      <c r="A81" s="625" t="s">
        <v>343</v>
      </c>
      <c r="B81" s="624" t="s">
        <v>373</v>
      </c>
      <c r="C81" s="624" t="s">
        <v>372</v>
      </c>
      <c r="D81" s="625" t="s">
        <v>353</v>
      </c>
      <c r="E81" s="625"/>
      <c r="F81" s="625"/>
      <c r="G81" s="625"/>
      <c r="H81" s="625" t="s">
        <v>447</v>
      </c>
      <c r="I81" s="624" t="s">
        <v>354</v>
      </c>
      <c r="J81" s="625" t="s">
        <v>351</v>
      </c>
    </row>
    <row r="82" spans="1:12" s="508" customFormat="1" ht="18.600000000000001" hidden="1" customHeight="1" outlineLevel="1">
      <c r="A82" s="625"/>
      <c r="B82" s="625"/>
      <c r="C82" s="625"/>
      <c r="D82" s="615" t="s">
        <v>346</v>
      </c>
      <c r="E82" s="615" t="s">
        <v>347</v>
      </c>
      <c r="F82" s="615" t="s">
        <v>377</v>
      </c>
      <c r="G82" s="615" t="s">
        <v>348</v>
      </c>
      <c r="H82" s="625"/>
      <c r="I82" s="625"/>
      <c r="J82" s="625"/>
    </row>
    <row r="83" spans="1:12" s="508" customFormat="1" ht="18.600000000000001" hidden="1" customHeight="1" outlineLevel="1">
      <c r="A83" s="509">
        <v>2004</v>
      </c>
      <c r="B83" s="513">
        <v>227</v>
      </c>
      <c r="C83" s="513">
        <f>D83+H83+I83</f>
        <v>217</v>
      </c>
      <c r="D83" s="513">
        <f t="shared" ref="D83:D92" si="48">SUM(E83:G83)</f>
        <v>217</v>
      </c>
      <c r="E83" s="513">
        <f>'[1]일평균 수요량'!$C$22</f>
        <v>85</v>
      </c>
      <c r="F83" s="513">
        <f>'[1]일평균 수요량'!$C$23</f>
        <v>0</v>
      </c>
      <c r="G83" s="513">
        <f>'[1]일평균 수요량'!$C$24</f>
        <v>132</v>
      </c>
      <c r="H83" s="513">
        <f>'[1]일평균 수요량'!$C$26</f>
        <v>0</v>
      </c>
      <c r="I83" s="513"/>
      <c r="J83" s="513"/>
    </row>
    <row r="84" spans="1:12" s="508" customFormat="1" ht="18.600000000000001" hidden="1" customHeight="1" outlineLevel="1">
      <c r="A84" s="509">
        <v>2005</v>
      </c>
      <c r="B84" s="513">
        <v>287</v>
      </c>
      <c r="C84" s="513">
        <f t="shared" ref="C84:C92" si="49">D84+H84+I84</f>
        <v>229</v>
      </c>
      <c r="D84" s="513">
        <f t="shared" si="48"/>
        <v>229</v>
      </c>
      <c r="E84" s="513">
        <f>'[1]일평균 수요량'!$D$22</f>
        <v>135</v>
      </c>
      <c r="F84" s="513">
        <f>'[1]일평균 수요량'!$D$23</f>
        <v>0</v>
      </c>
      <c r="G84" s="513">
        <f>'[1]일평균 수요량'!$D$24</f>
        <v>94</v>
      </c>
      <c r="H84" s="513">
        <f>'[1]일평균 수요량'!$D$26</f>
        <v>0</v>
      </c>
      <c r="I84" s="513"/>
      <c r="J84" s="513"/>
    </row>
    <row r="85" spans="1:12" s="508" customFormat="1" ht="18.600000000000001" hidden="1" customHeight="1" outlineLevel="1">
      <c r="A85" s="509">
        <v>2006</v>
      </c>
      <c r="B85" s="513">
        <v>309</v>
      </c>
      <c r="C85" s="513">
        <f t="shared" si="49"/>
        <v>259</v>
      </c>
      <c r="D85" s="513">
        <f t="shared" si="48"/>
        <v>259</v>
      </c>
      <c r="E85" s="513">
        <f>'[1]일평균 수요량'!$E$22</f>
        <v>168</v>
      </c>
      <c r="F85" s="513">
        <f>'[1]일평균 수요량'!$E$23</f>
        <v>0</v>
      </c>
      <c r="G85" s="513">
        <f>'[1]일평균 수요량'!$E$24</f>
        <v>91</v>
      </c>
      <c r="H85" s="513">
        <f>'[1]일평균 수요량'!$E$26</f>
        <v>0</v>
      </c>
      <c r="I85" s="513"/>
      <c r="J85" s="513"/>
    </row>
    <row r="86" spans="1:12" s="508" customFormat="1" ht="18.600000000000001" hidden="1" customHeight="1" outlineLevel="1">
      <c r="A86" s="509">
        <v>2007</v>
      </c>
      <c r="B86" s="513">
        <v>279</v>
      </c>
      <c r="C86" s="513">
        <f t="shared" si="49"/>
        <v>322</v>
      </c>
      <c r="D86" s="513">
        <f t="shared" si="48"/>
        <v>322</v>
      </c>
      <c r="E86" s="513">
        <f>'[1]일평균 수요량'!$F$22</f>
        <v>220</v>
      </c>
      <c r="F86" s="513">
        <f>'[1]일평균 수요량'!$F$23</f>
        <v>0</v>
      </c>
      <c r="G86" s="513">
        <f>'[1]일평균 수요량'!$F$24</f>
        <v>102</v>
      </c>
      <c r="H86" s="513">
        <f>'[1]일평균 수요량'!$F$26</f>
        <v>0</v>
      </c>
      <c r="I86" s="513"/>
      <c r="J86" s="513"/>
    </row>
    <row r="87" spans="1:12" s="508" customFormat="1" ht="18.600000000000001" hidden="1" customHeight="1" outlineLevel="1">
      <c r="A87" s="509">
        <v>2008</v>
      </c>
      <c r="B87" s="513">
        <v>500</v>
      </c>
      <c r="C87" s="513">
        <f t="shared" si="49"/>
        <v>422</v>
      </c>
      <c r="D87" s="513">
        <f t="shared" si="48"/>
        <v>422</v>
      </c>
      <c r="E87" s="513">
        <f>'[1]일평균 수요량'!$G$22</f>
        <v>312</v>
      </c>
      <c r="F87" s="513">
        <f>'[1]일평균 수요량'!$G$23</f>
        <v>0</v>
      </c>
      <c r="G87" s="513">
        <f>'[1]일평균 수요량'!$G$24</f>
        <v>110</v>
      </c>
      <c r="H87" s="513">
        <f>'[1]일평균 수요량'!$G$26</f>
        <v>0</v>
      </c>
      <c r="I87" s="513"/>
      <c r="J87" s="513"/>
    </row>
    <row r="88" spans="1:12" s="508" customFormat="1" ht="18.600000000000001" hidden="1" customHeight="1" outlineLevel="1">
      <c r="A88" s="509">
        <v>2009</v>
      </c>
      <c r="B88" s="513">
        <v>579</v>
      </c>
      <c r="C88" s="513">
        <f t="shared" si="49"/>
        <v>470</v>
      </c>
      <c r="D88" s="513">
        <f t="shared" si="48"/>
        <v>470</v>
      </c>
      <c r="E88" s="513">
        <f>'[1]일평균 수요량'!$H$22</f>
        <v>344</v>
      </c>
      <c r="F88" s="513">
        <f>'[1]일평균 수요량'!$H$23</f>
        <v>0</v>
      </c>
      <c r="G88" s="513">
        <f>'[1]일평균 수요량'!$H$24</f>
        <v>126</v>
      </c>
      <c r="H88" s="513">
        <f>'[1]일평균 수요량'!$H$26</f>
        <v>0</v>
      </c>
      <c r="I88" s="513"/>
      <c r="J88" s="513"/>
    </row>
    <row r="89" spans="1:12" s="508" customFormat="1" ht="18.600000000000001" hidden="1" customHeight="1" outlineLevel="1">
      <c r="A89" s="509">
        <v>2010</v>
      </c>
      <c r="B89" s="514">
        <f>ROUND(C89+$L$11*(L90/$K$25),0)</f>
        <v>978</v>
      </c>
      <c r="C89" s="513">
        <f t="shared" si="49"/>
        <v>506</v>
      </c>
      <c r="D89" s="513">
        <f t="shared" si="48"/>
        <v>506</v>
      </c>
      <c r="E89" s="513">
        <f>'[1]일평균 수요량'!$I$22</f>
        <v>386</v>
      </c>
      <c r="F89" s="513">
        <f>'[1]일평균 수요량'!$I$23</f>
        <v>0</v>
      </c>
      <c r="G89" s="513">
        <f>'[1]일평균 수요량'!$I$24</f>
        <v>120</v>
      </c>
      <c r="H89" s="513">
        <f>'[1]일평균 수요량'!$I$26</f>
        <v>0</v>
      </c>
      <c r="I89" s="513"/>
      <c r="J89" s="513"/>
    </row>
    <row r="90" spans="1:12" s="508" customFormat="1" ht="18.600000000000001" hidden="1" customHeight="1" outlineLevel="1">
      <c r="A90" s="509">
        <v>2011</v>
      </c>
      <c r="B90" s="513">
        <v>1047</v>
      </c>
      <c r="C90" s="513">
        <f t="shared" si="49"/>
        <v>561</v>
      </c>
      <c r="D90" s="513">
        <f t="shared" si="48"/>
        <v>561</v>
      </c>
      <c r="E90" s="513">
        <f>'[1]일평균 수요량'!$J$22</f>
        <v>410</v>
      </c>
      <c r="F90" s="513">
        <f>'[1]일평균 수요량'!$J$23</f>
        <v>0</v>
      </c>
      <c r="G90" s="513">
        <f>'[1]일평균 수요량'!$J$24</f>
        <v>151</v>
      </c>
      <c r="H90" s="513">
        <f>'[1]일평균 수요량'!$J$26</f>
        <v>0</v>
      </c>
      <c r="I90" s="513"/>
      <c r="J90" s="513"/>
      <c r="L90" s="617">
        <f>B90-C90</f>
        <v>486</v>
      </c>
    </row>
    <row r="91" spans="1:12" s="508" customFormat="1" ht="18.600000000000001" hidden="1" customHeight="1" outlineLevel="1">
      <c r="A91" s="509">
        <v>2012</v>
      </c>
      <c r="B91" s="513">
        <v>874</v>
      </c>
      <c r="C91" s="513">
        <f t="shared" si="49"/>
        <v>629</v>
      </c>
      <c r="D91" s="513">
        <f t="shared" si="48"/>
        <v>629</v>
      </c>
      <c r="E91" s="513">
        <f>'[1]일평균 수요량'!$K$22</f>
        <v>447</v>
      </c>
      <c r="F91" s="513">
        <f>'[1]일평균 수요량'!$K$23</f>
        <v>0</v>
      </c>
      <c r="G91" s="513">
        <f>'[1]일평균 수요량'!$K$24</f>
        <v>182</v>
      </c>
      <c r="H91" s="513">
        <f>'[1]일평균 수요량'!$K$26</f>
        <v>0</v>
      </c>
      <c r="I91" s="513"/>
      <c r="J91" s="513"/>
    </row>
    <row r="92" spans="1:12" s="508" customFormat="1" ht="18.600000000000001" hidden="1" customHeight="1" outlineLevel="1">
      <c r="A92" s="509">
        <v>2013</v>
      </c>
      <c r="B92" s="513"/>
      <c r="C92" s="513">
        <f t="shared" si="49"/>
        <v>705</v>
      </c>
      <c r="D92" s="513">
        <f t="shared" si="48"/>
        <v>705</v>
      </c>
      <c r="E92" s="513">
        <f>'[1]일평균 수요량'!$L$22</f>
        <v>475</v>
      </c>
      <c r="F92" s="513">
        <f>'[1]일평균 수요량'!$L$23</f>
        <v>0</v>
      </c>
      <c r="G92" s="513">
        <f>'[1]일평균 수요량'!$L$24</f>
        <v>230</v>
      </c>
      <c r="H92" s="513">
        <f>'[1]일평균 수요량'!$L$26</f>
        <v>0</v>
      </c>
      <c r="I92" s="513"/>
      <c r="J92" s="513"/>
    </row>
    <row r="93" spans="1:12" s="512" customFormat="1" ht="18.600000000000001" hidden="1" customHeight="1" outlineLevel="1">
      <c r="A93" s="510" t="s">
        <v>360</v>
      </c>
      <c r="B93" s="511"/>
      <c r="C93" s="511"/>
      <c r="E93" s="511"/>
      <c r="F93" s="511"/>
    </row>
    <row r="94" spans="1:12" s="508" customFormat="1" ht="18.600000000000001" hidden="1" customHeight="1" outlineLevel="1">
      <c r="A94" s="625" t="s">
        <v>343</v>
      </c>
      <c r="B94" s="624" t="s">
        <v>373</v>
      </c>
      <c r="C94" s="624" t="s">
        <v>372</v>
      </c>
      <c r="D94" s="625" t="s">
        <v>353</v>
      </c>
      <c r="E94" s="625"/>
      <c r="F94" s="625"/>
      <c r="G94" s="625"/>
      <c r="H94" s="625" t="s">
        <v>447</v>
      </c>
      <c r="I94" s="624" t="s">
        <v>354</v>
      </c>
      <c r="J94" s="625" t="s">
        <v>351</v>
      </c>
    </row>
    <row r="95" spans="1:12" s="508" customFormat="1" ht="18.600000000000001" hidden="1" customHeight="1" outlineLevel="1">
      <c r="A95" s="625"/>
      <c r="B95" s="625"/>
      <c r="C95" s="625"/>
      <c r="D95" s="615" t="s">
        <v>346</v>
      </c>
      <c r="E95" s="615" t="s">
        <v>347</v>
      </c>
      <c r="F95" s="615" t="s">
        <v>377</v>
      </c>
      <c r="G95" s="615" t="s">
        <v>348</v>
      </c>
      <c r="H95" s="625"/>
      <c r="I95" s="625"/>
      <c r="J95" s="625"/>
    </row>
    <row r="96" spans="1:12" s="508" customFormat="1" ht="18.600000000000001" hidden="1" customHeight="1" outlineLevel="1">
      <c r="A96" s="509">
        <v>2004</v>
      </c>
      <c r="B96" s="513">
        <v>8</v>
      </c>
      <c r="C96" s="513">
        <f>D96+H96+I96</f>
        <v>6</v>
      </c>
      <c r="D96" s="513">
        <f t="shared" ref="D96:D105" si="50">SUM(E96:G96)</f>
        <v>6</v>
      </c>
      <c r="E96" s="513">
        <f>'[1]일평균 수요량'!$C$28</f>
        <v>6</v>
      </c>
      <c r="F96" s="513">
        <f>'[1]일평균 수요량'!$C$29</f>
        <v>0</v>
      </c>
      <c r="G96" s="513">
        <f>'[1]일평균 수요량'!$C$30</f>
        <v>0</v>
      </c>
      <c r="H96" s="513">
        <f>'[1]일평균 수요량'!$C$32</f>
        <v>0</v>
      </c>
      <c r="I96" s="513"/>
      <c r="J96" s="513"/>
    </row>
    <row r="97" spans="1:12" s="508" customFormat="1" ht="18.600000000000001" hidden="1" customHeight="1" outlineLevel="1">
      <c r="A97" s="509">
        <v>2005</v>
      </c>
      <c r="B97" s="513">
        <v>8</v>
      </c>
      <c r="C97" s="513">
        <f t="shared" ref="C97:C105" si="51">D97+H97+I97</f>
        <v>7</v>
      </c>
      <c r="D97" s="513">
        <f t="shared" si="50"/>
        <v>7</v>
      </c>
      <c r="E97" s="513">
        <f>'[1]일평균 수요량'!$D$28</f>
        <v>7</v>
      </c>
      <c r="F97" s="513">
        <f>'[1]일평균 수요량'!$D$29</f>
        <v>0</v>
      </c>
      <c r="G97" s="513">
        <f>'[1]일평균 수요량'!$D$30</f>
        <v>0</v>
      </c>
      <c r="H97" s="513">
        <f>'[1]일평균 수요량'!$D$32</f>
        <v>0</v>
      </c>
      <c r="I97" s="513"/>
      <c r="J97" s="513"/>
    </row>
    <row r="98" spans="1:12" s="508" customFormat="1" ht="18.600000000000001" hidden="1" customHeight="1" outlineLevel="1">
      <c r="A98" s="509">
        <v>2006</v>
      </c>
      <c r="B98" s="513">
        <v>50</v>
      </c>
      <c r="C98" s="513">
        <f t="shared" si="51"/>
        <v>6</v>
      </c>
      <c r="D98" s="513">
        <f t="shared" si="50"/>
        <v>6</v>
      </c>
      <c r="E98" s="513">
        <f>'[1]일평균 수요량'!$E$28</f>
        <v>6</v>
      </c>
      <c r="F98" s="513">
        <f>'[1]일평균 수요량'!$E$29</f>
        <v>0</v>
      </c>
      <c r="G98" s="513">
        <f>'[1]일평균 수요량'!$E$30</f>
        <v>0</v>
      </c>
      <c r="H98" s="513">
        <f>'[1]일평균 수요량'!$E$32</f>
        <v>0</v>
      </c>
      <c r="I98" s="513"/>
      <c r="J98" s="513"/>
    </row>
    <row r="99" spans="1:12" s="508" customFormat="1" ht="18.600000000000001" hidden="1" customHeight="1" outlineLevel="1">
      <c r="A99" s="509">
        <v>2007</v>
      </c>
      <c r="B99" s="513">
        <v>0</v>
      </c>
      <c r="C99" s="513">
        <f t="shared" si="51"/>
        <v>10</v>
      </c>
      <c r="D99" s="513">
        <f t="shared" si="50"/>
        <v>10</v>
      </c>
      <c r="E99" s="513">
        <f>'[1]일평균 수요량'!$F$28</f>
        <v>9</v>
      </c>
      <c r="F99" s="513">
        <f>'[1]일평균 수요량'!$F$29</f>
        <v>0</v>
      </c>
      <c r="G99" s="513">
        <f>'[1]일평균 수요량'!$F$30</f>
        <v>1</v>
      </c>
      <c r="H99" s="513">
        <f>'[1]일평균 수요량'!$F$32</f>
        <v>0</v>
      </c>
      <c r="I99" s="513"/>
      <c r="J99" s="513"/>
    </row>
    <row r="100" spans="1:12" s="508" customFormat="1" ht="18.600000000000001" hidden="1" customHeight="1" outlineLevel="1">
      <c r="A100" s="509">
        <v>2008</v>
      </c>
      <c r="B100" s="513">
        <v>0</v>
      </c>
      <c r="C100" s="513">
        <f t="shared" si="51"/>
        <v>33</v>
      </c>
      <c r="D100" s="513">
        <f t="shared" si="50"/>
        <v>33</v>
      </c>
      <c r="E100" s="513">
        <f>'[1]일평균 수요량'!$G$28</f>
        <v>28</v>
      </c>
      <c r="F100" s="513">
        <f>'[1]일평균 수요량'!$G$29</f>
        <v>0</v>
      </c>
      <c r="G100" s="513">
        <f>'[1]일평균 수요량'!$G$30</f>
        <v>5</v>
      </c>
      <c r="H100" s="513">
        <f>'[1]일평균 수요량'!$G$32</f>
        <v>0</v>
      </c>
      <c r="I100" s="513"/>
      <c r="J100" s="513"/>
    </row>
    <row r="101" spans="1:12" s="508" customFormat="1" ht="18.600000000000001" hidden="1" customHeight="1" outlineLevel="1">
      <c r="A101" s="509">
        <v>2009</v>
      </c>
      <c r="B101" s="513">
        <v>0</v>
      </c>
      <c r="C101" s="513">
        <f t="shared" si="51"/>
        <v>37</v>
      </c>
      <c r="D101" s="513">
        <f t="shared" si="50"/>
        <v>37</v>
      </c>
      <c r="E101" s="513">
        <f>'[1]일평균 수요량'!$H$28</f>
        <v>31</v>
      </c>
      <c r="F101" s="513">
        <f>'[1]일평균 수요량'!$H$29</f>
        <v>0</v>
      </c>
      <c r="G101" s="513">
        <f>'[1]일평균 수요량'!$H$30</f>
        <v>6</v>
      </c>
      <c r="H101" s="513">
        <f>'[1]일평균 수요량'!$H$32</f>
        <v>0</v>
      </c>
      <c r="I101" s="513"/>
      <c r="J101" s="513"/>
    </row>
    <row r="102" spans="1:12" s="508" customFormat="1" ht="18.600000000000001" hidden="1" customHeight="1" outlineLevel="1">
      <c r="A102" s="509">
        <v>2010</v>
      </c>
      <c r="B102" s="514">
        <f>ROUND(C102+$L$11*(L103/$K$25),0)</f>
        <v>273</v>
      </c>
      <c r="C102" s="513">
        <f t="shared" si="51"/>
        <v>100</v>
      </c>
      <c r="D102" s="513">
        <f t="shared" si="50"/>
        <v>100</v>
      </c>
      <c r="E102" s="513">
        <f>'[1]일평균 수요량'!$I$28</f>
        <v>86</v>
      </c>
      <c r="F102" s="513">
        <f>'[1]일평균 수요량'!$I$29</f>
        <v>0</v>
      </c>
      <c r="G102" s="513">
        <f>'[1]일평균 수요량'!$I$30</f>
        <v>14</v>
      </c>
      <c r="H102" s="513">
        <f>'[1]일평균 수요량'!$I$32</f>
        <v>0</v>
      </c>
      <c r="I102" s="513"/>
      <c r="J102" s="513"/>
    </row>
    <row r="103" spans="1:12" s="508" customFormat="1" ht="18.600000000000001" hidden="1" customHeight="1" outlineLevel="1">
      <c r="A103" s="509">
        <v>2011</v>
      </c>
      <c r="B103" s="513">
        <v>333</v>
      </c>
      <c r="C103" s="513">
        <f t="shared" si="51"/>
        <v>155</v>
      </c>
      <c r="D103" s="513">
        <f t="shared" si="50"/>
        <v>155</v>
      </c>
      <c r="E103" s="513">
        <f>'[1]일평균 수요량'!$J$28</f>
        <v>130</v>
      </c>
      <c r="F103" s="513">
        <f>'[1]일평균 수요량'!$J$29</f>
        <v>0</v>
      </c>
      <c r="G103" s="513">
        <f>'[1]일평균 수요량'!$J$30</f>
        <v>25</v>
      </c>
      <c r="H103" s="513">
        <f>'[1]일평균 수요량'!$J$32</f>
        <v>0</v>
      </c>
      <c r="I103" s="513"/>
      <c r="J103" s="513"/>
      <c r="L103" s="617">
        <f>B103-C103</f>
        <v>178</v>
      </c>
    </row>
    <row r="104" spans="1:12" s="508" customFormat="1" ht="18.600000000000001" hidden="1" customHeight="1" outlineLevel="1">
      <c r="A104" s="509">
        <v>2012</v>
      </c>
      <c r="B104" s="513">
        <v>208</v>
      </c>
      <c r="C104" s="513">
        <f t="shared" si="51"/>
        <v>168</v>
      </c>
      <c r="D104" s="513">
        <f t="shared" si="50"/>
        <v>168</v>
      </c>
      <c r="E104" s="513">
        <f>'[1]일평균 수요량'!$K$28</f>
        <v>141</v>
      </c>
      <c r="F104" s="513">
        <f>'[1]일평균 수요량'!$K$29</f>
        <v>0</v>
      </c>
      <c r="G104" s="513">
        <f>'[1]일평균 수요량'!$K$30</f>
        <v>27</v>
      </c>
      <c r="H104" s="513">
        <f>'[1]일평균 수요량'!$K$32</f>
        <v>0</v>
      </c>
      <c r="I104" s="513"/>
      <c r="J104" s="513"/>
    </row>
    <row r="105" spans="1:12" s="508" customFormat="1" ht="18.600000000000001" hidden="1" customHeight="1" outlineLevel="1">
      <c r="A105" s="509">
        <v>2013</v>
      </c>
      <c r="B105" s="513"/>
      <c r="C105" s="513">
        <f t="shared" si="51"/>
        <v>240</v>
      </c>
      <c r="D105" s="513">
        <f t="shared" si="50"/>
        <v>240</v>
      </c>
      <c r="E105" s="513">
        <f>'[1]일평균 수요량'!$L$28</f>
        <v>208</v>
      </c>
      <c r="F105" s="513">
        <f>'[1]일평균 수요량'!$L$29</f>
        <v>0</v>
      </c>
      <c r="G105" s="513">
        <f>'[1]일평균 수요량'!$L$30</f>
        <v>32</v>
      </c>
      <c r="H105" s="513">
        <f>'[1]일평균 수요량'!$L$32</f>
        <v>0</v>
      </c>
      <c r="I105" s="513"/>
      <c r="J105" s="513"/>
    </row>
    <row r="106" spans="1:12" s="512" customFormat="1" ht="18.600000000000001" hidden="1" customHeight="1" outlineLevel="1">
      <c r="A106" s="510" t="s">
        <v>361</v>
      </c>
      <c r="B106" s="511"/>
      <c r="C106" s="511"/>
      <c r="E106" s="511"/>
      <c r="F106" s="511"/>
    </row>
    <row r="107" spans="1:12" s="508" customFormat="1" ht="18.600000000000001" hidden="1" customHeight="1" outlineLevel="1">
      <c r="A107" s="625" t="s">
        <v>343</v>
      </c>
      <c r="B107" s="624" t="s">
        <v>373</v>
      </c>
      <c r="C107" s="624" t="s">
        <v>372</v>
      </c>
      <c r="D107" s="625" t="s">
        <v>353</v>
      </c>
      <c r="E107" s="625"/>
      <c r="F107" s="625"/>
      <c r="G107" s="625"/>
      <c r="H107" s="625" t="s">
        <v>447</v>
      </c>
      <c r="I107" s="624" t="s">
        <v>354</v>
      </c>
      <c r="J107" s="625" t="s">
        <v>351</v>
      </c>
    </row>
    <row r="108" spans="1:12" s="508" customFormat="1" ht="18.600000000000001" hidden="1" customHeight="1" outlineLevel="1">
      <c r="A108" s="625"/>
      <c r="B108" s="625"/>
      <c r="C108" s="625"/>
      <c r="D108" s="615" t="s">
        <v>346</v>
      </c>
      <c r="E108" s="615" t="s">
        <v>347</v>
      </c>
      <c r="F108" s="615" t="s">
        <v>377</v>
      </c>
      <c r="G108" s="615" t="s">
        <v>348</v>
      </c>
      <c r="H108" s="625"/>
      <c r="I108" s="625"/>
      <c r="J108" s="625"/>
    </row>
    <row r="109" spans="1:12" s="508" customFormat="1" ht="18.600000000000001" hidden="1" customHeight="1" outlineLevel="1">
      <c r="A109" s="509">
        <v>2004</v>
      </c>
      <c r="B109" s="513"/>
      <c r="C109" s="513">
        <f>D109+H109+I109</f>
        <v>0</v>
      </c>
      <c r="D109" s="513">
        <f t="shared" ref="D109:D118" si="52">SUM(E109:G109)</f>
        <v>0</v>
      </c>
      <c r="E109" s="513"/>
      <c r="F109" s="513"/>
      <c r="G109" s="513"/>
      <c r="H109" s="513"/>
      <c r="I109" s="513"/>
      <c r="J109" s="513"/>
    </row>
    <row r="110" spans="1:12" s="508" customFormat="1" ht="18.600000000000001" hidden="1" customHeight="1" outlineLevel="1">
      <c r="A110" s="509">
        <v>2005</v>
      </c>
      <c r="B110" s="513"/>
      <c r="C110" s="513">
        <f t="shared" ref="C110:C118" si="53">D110+H110+I110</f>
        <v>0</v>
      </c>
      <c r="D110" s="513">
        <f t="shared" si="52"/>
        <v>0</v>
      </c>
      <c r="E110" s="513"/>
      <c r="F110" s="513"/>
      <c r="G110" s="513"/>
      <c r="H110" s="513"/>
      <c r="I110" s="513"/>
      <c r="J110" s="513"/>
    </row>
    <row r="111" spans="1:12" s="508" customFormat="1" ht="18.600000000000001" hidden="1" customHeight="1" outlineLevel="1">
      <c r="A111" s="509">
        <v>2006</v>
      </c>
      <c r="B111" s="513"/>
      <c r="C111" s="513">
        <f t="shared" si="53"/>
        <v>0</v>
      </c>
      <c r="D111" s="513">
        <f t="shared" si="52"/>
        <v>0</v>
      </c>
      <c r="E111" s="513"/>
      <c r="F111" s="513"/>
      <c r="G111" s="513"/>
      <c r="H111" s="513"/>
      <c r="I111" s="513"/>
      <c r="J111" s="513"/>
    </row>
    <row r="112" spans="1:12" s="508" customFormat="1" ht="18.600000000000001" hidden="1" customHeight="1" outlineLevel="1">
      <c r="A112" s="509">
        <v>2007</v>
      </c>
      <c r="B112" s="513"/>
      <c r="C112" s="513">
        <f t="shared" si="53"/>
        <v>0</v>
      </c>
      <c r="D112" s="513">
        <f t="shared" si="52"/>
        <v>0</v>
      </c>
      <c r="E112" s="513"/>
      <c r="F112" s="513"/>
      <c r="G112" s="513"/>
      <c r="H112" s="513"/>
      <c r="I112" s="513"/>
      <c r="J112" s="513"/>
    </row>
    <row r="113" spans="1:10" s="508" customFormat="1" ht="18.600000000000001" hidden="1" customHeight="1" outlineLevel="1">
      <c r="A113" s="509">
        <v>2008</v>
      </c>
      <c r="B113" s="513"/>
      <c r="C113" s="513">
        <f t="shared" si="53"/>
        <v>0</v>
      </c>
      <c r="D113" s="513">
        <f t="shared" si="52"/>
        <v>0</v>
      </c>
      <c r="E113" s="513"/>
      <c r="F113" s="513"/>
      <c r="G113" s="513"/>
      <c r="H113" s="513"/>
      <c r="I113" s="513"/>
      <c r="J113" s="513"/>
    </row>
    <row r="114" spans="1:10" s="508" customFormat="1" ht="18.600000000000001" hidden="1" customHeight="1" outlineLevel="1">
      <c r="A114" s="509">
        <v>2009</v>
      </c>
      <c r="B114" s="513"/>
      <c r="C114" s="513">
        <f t="shared" si="53"/>
        <v>0</v>
      </c>
      <c r="D114" s="513">
        <f t="shared" si="52"/>
        <v>0</v>
      </c>
      <c r="E114" s="513"/>
      <c r="F114" s="513"/>
      <c r="G114" s="513"/>
      <c r="H114" s="513"/>
      <c r="I114" s="513"/>
      <c r="J114" s="513"/>
    </row>
    <row r="115" spans="1:10" s="508" customFormat="1" ht="18.600000000000001" hidden="1" customHeight="1" outlineLevel="1">
      <c r="A115" s="509">
        <v>2010</v>
      </c>
      <c r="B115" s="513"/>
      <c r="C115" s="513">
        <f t="shared" si="53"/>
        <v>0</v>
      </c>
      <c r="D115" s="513">
        <f t="shared" si="52"/>
        <v>0</v>
      </c>
      <c r="E115" s="513"/>
      <c r="F115" s="513"/>
      <c r="G115" s="513"/>
      <c r="H115" s="513"/>
      <c r="I115" s="513"/>
      <c r="J115" s="513"/>
    </row>
    <row r="116" spans="1:10" s="508" customFormat="1" ht="18.600000000000001" hidden="1" customHeight="1" outlineLevel="1">
      <c r="A116" s="509">
        <v>2011</v>
      </c>
      <c r="B116" s="513"/>
      <c r="C116" s="513">
        <f t="shared" si="53"/>
        <v>0</v>
      </c>
      <c r="D116" s="513">
        <f t="shared" si="52"/>
        <v>0</v>
      </c>
      <c r="E116" s="513"/>
      <c r="F116" s="513"/>
      <c r="G116" s="513"/>
      <c r="H116" s="513"/>
      <c r="I116" s="513"/>
      <c r="J116" s="513"/>
    </row>
    <row r="117" spans="1:10" s="508" customFormat="1" ht="18.600000000000001" hidden="1" customHeight="1" outlineLevel="1">
      <c r="A117" s="509">
        <v>2012</v>
      </c>
      <c r="B117" s="513"/>
      <c r="C117" s="513">
        <f t="shared" si="53"/>
        <v>0</v>
      </c>
      <c r="D117" s="513">
        <f t="shared" si="52"/>
        <v>0</v>
      </c>
      <c r="E117" s="513"/>
      <c r="F117" s="513"/>
      <c r="G117" s="513"/>
      <c r="H117" s="513"/>
      <c r="I117" s="513"/>
      <c r="J117" s="513"/>
    </row>
    <row r="118" spans="1:10" s="508" customFormat="1" ht="18.600000000000001" hidden="1" customHeight="1" outlineLevel="1">
      <c r="A118" s="509">
        <v>2013</v>
      </c>
      <c r="B118" s="513"/>
      <c r="C118" s="513">
        <f t="shared" si="53"/>
        <v>0</v>
      </c>
      <c r="D118" s="513">
        <f t="shared" si="52"/>
        <v>0</v>
      </c>
      <c r="E118" s="513"/>
      <c r="F118" s="513"/>
      <c r="G118" s="513"/>
      <c r="H118" s="513"/>
      <c r="I118" s="513"/>
      <c r="J118" s="513"/>
    </row>
    <row r="119" spans="1:10" s="512" customFormat="1" ht="18.600000000000001" hidden="1" customHeight="1" outlineLevel="1">
      <c r="A119" s="510" t="s">
        <v>362</v>
      </c>
      <c r="B119" s="511"/>
      <c r="C119" s="511"/>
      <c r="E119" s="511"/>
      <c r="F119" s="511"/>
    </row>
    <row r="120" spans="1:10" s="508" customFormat="1" ht="18.600000000000001" hidden="1" customHeight="1" outlineLevel="1">
      <c r="A120" s="625" t="s">
        <v>343</v>
      </c>
      <c r="B120" s="624" t="s">
        <v>373</v>
      </c>
      <c r="C120" s="624" t="s">
        <v>372</v>
      </c>
      <c r="D120" s="625" t="s">
        <v>353</v>
      </c>
      <c r="E120" s="625"/>
      <c r="F120" s="625"/>
      <c r="G120" s="625"/>
      <c r="H120" s="625" t="s">
        <v>447</v>
      </c>
      <c r="I120" s="624" t="s">
        <v>354</v>
      </c>
      <c r="J120" s="625" t="s">
        <v>351</v>
      </c>
    </row>
    <row r="121" spans="1:10" s="508" customFormat="1" ht="18.600000000000001" hidden="1" customHeight="1" outlineLevel="1">
      <c r="A121" s="625"/>
      <c r="B121" s="625"/>
      <c r="C121" s="625"/>
      <c r="D121" s="615" t="s">
        <v>346</v>
      </c>
      <c r="E121" s="615" t="s">
        <v>347</v>
      </c>
      <c r="F121" s="615" t="s">
        <v>377</v>
      </c>
      <c r="G121" s="615" t="s">
        <v>348</v>
      </c>
      <c r="H121" s="625"/>
      <c r="I121" s="625"/>
      <c r="J121" s="625"/>
    </row>
    <row r="122" spans="1:10" s="508" customFormat="1" ht="18.600000000000001" hidden="1" customHeight="1" outlineLevel="1">
      <c r="A122" s="509">
        <v>2004</v>
      </c>
      <c r="B122" s="513"/>
      <c r="C122" s="513">
        <f>D122+H122+I122</f>
        <v>0</v>
      </c>
      <c r="D122" s="513">
        <f t="shared" ref="D122:D131" si="54">SUM(E122:G122)</f>
        <v>0</v>
      </c>
      <c r="E122" s="513">
        <f>'[1]일평균 수요량'!$C$40</f>
        <v>0</v>
      </c>
      <c r="F122" s="513"/>
      <c r="G122" s="513"/>
      <c r="H122" s="513"/>
      <c r="I122" s="513"/>
      <c r="J122" s="513"/>
    </row>
    <row r="123" spans="1:10" s="508" customFormat="1" ht="18.600000000000001" hidden="1" customHeight="1" outlineLevel="1">
      <c r="A123" s="509">
        <v>2005</v>
      </c>
      <c r="B123" s="513"/>
      <c r="C123" s="513">
        <f t="shared" ref="C123:C131" si="55">D123+H123+I123</f>
        <v>0</v>
      </c>
      <c r="D123" s="513">
        <f t="shared" si="54"/>
        <v>0</v>
      </c>
      <c r="E123" s="513">
        <f>'[1]일평균 수요량'!$D$40</f>
        <v>0</v>
      </c>
      <c r="F123" s="513"/>
      <c r="G123" s="513"/>
      <c r="H123" s="513"/>
      <c r="I123" s="513"/>
      <c r="J123" s="513"/>
    </row>
    <row r="124" spans="1:10" s="508" customFormat="1" ht="18.600000000000001" hidden="1" customHeight="1" outlineLevel="1">
      <c r="A124" s="509">
        <v>2006</v>
      </c>
      <c r="B124" s="513"/>
      <c r="C124" s="513">
        <f t="shared" si="55"/>
        <v>0</v>
      </c>
      <c r="D124" s="513">
        <f t="shared" si="54"/>
        <v>0</v>
      </c>
      <c r="E124" s="513">
        <f>'[1]일평균 수요량'!$E$40</f>
        <v>0</v>
      </c>
      <c r="F124" s="513"/>
      <c r="G124" s="513"/>
      <c r="H124" s="513"/>
      <c r="I124" s="513"/>
      <c r="J124" s="513"/>
    </row>
    <row r="125" spans="1:10" s="508" customFormat="1" ht="18.600000000000001" hidden="1" customHeight="1" outlineLevel="1">
      <c r="A125" s="509">
        <v>2007</v>
      </c>
      <c r="B125" s="513"/>
      <c r="C125" s="513">
        <f t="shared" si="55"/>
        <v>0</v>
      </c>
      <c r="D125" s="513">
        <f t="shared" si="54"/>
        <v>0</v>
      </c>
      <c r="E125" s="513">
        <f>'[1]일평균 수요량'!$F$40</f>
        <v>0</v>
      </c>
      <c r="F125" s="513"/>
      <c r="G125" s="513"/>
      <c r="H125" s="513"/>
      <c r="I125" s="513"/>
      <c r="J125" s="513"/>
    </row>
    <row r="126" spans="1:10" s="508" customFormat="1" ht="18.600000000000001" hidden="1" customHeight="1" outlineLevel="1">
      <c r="A126" s="509">
        <v>2008</v>
      </c>
      <c r="B126" s="513"/>
      <c r="C126" s="513">
        <f t="shared" si="55"/>
        <v>0</v>
      </c>
      <c r="D126" s="513">
        <f t="shared" si="54"/>
        <v>0</v>
      </c>
      <c r="E126" s="513">
        <f>'[1]일평균 수요량'!$G$40</f>
        <v>0</v>
      </c>
      <c r="F126" s="513"/>
      <c r="G126" s="513"/>
      <c r="H126" s="513"/>
      <c r="I126" s="513"/>
      <c r="J126" s="513"/>
    </row>
    <row r="127" spans="1:10" s="508" customFormat="1" ht="18.600000000000001" hidden="1" customHeight="1" outlineLevel="1">
      <c r="A127" s="509">
        <v>2009</v>
      </c>
      <c r="B127" s="513"/>
      <c r="C127" s="513">
        <f t="shared" si="55"/>
        <v>0</v>
      </c>
      <c r="D127" s="513">
        <f t="shared" si="54"/>
        <v>0</v>
      </c>
      <c r="E127" s="513">
        <f>'[1]일평균 수요량'!$H$40</f>
        <v>0</v>
      </c>
      <c r="F127" s="513"/>
      <c r="G127" s="513"/>
      <c r="H127" s="513"/>
      <c r="I127" s="513"/>
      <c r="J127" s="513"/>
    </row>
    <row r="128" spans="1:10" s="508" customFormat="1" ht="18.600000000000001" hidden="1" customHeight="1" outlineLevel="1">
      <c r="A128" s="509">
        <v>2010</v>
      </c>
      <c r="B128" s="513"/>
      <c r="C128" s="513">
        <f t="shared" si="55"/>
        <v>0</v>
      </c>
      <c r="D128" s="513">
        <f t="shared" si="54"/>
        <v>0</v>
      </c>
      <c r="E128" s="513">
        <f>'[1]일평균 수요량'!$I$40</f>
        <v>0</v>
      </c>
      <c r="F128" s="513"/>
      <c r="G128" s="513"/>
      <c r="H128" s="513"/>
      <c r="I128" s="513"/>
      <c r="J128" s="513"/>
    </row>
    <row r="129" spans="1:12" s="508" customFormat="1" ht="18.600000000000001" hidden="1" customHeight="1" outlineLevel="1">
      <c r="A129" s="509">
        <v>2011</v>
      </c>
      <c r="B129" s="513"/>
      <c r="C129" s="513">
        <f t="shared" si="55"/>
        <v>0</v>
      </c>
      <c r="D129" s="513">
        <f t="shared" si="54"/>
        <v>0</v>
      </c>
      <c r="E129" s="513">
        <f>'[1]일평균 수요량'!$J$40</f>
        <v>0</v>
      </c>
      <c r="F129" s="513"/>
      <c r="G129" s="513"/>
      <c r="H129" s="513"/>
      <c r="I129" s="513"/>
      <c r="J129" s="513"/>
    </row>
    <row r="130" spans="1:12" s="508" customFormat="1" ht="18.600000000000001" hidden="1" customHeight="1" outlineLevel="1">
      <c r="A130" s="509">
        <v>2012</v>
      </c>
      <c r="B130" s="513"/>
      <c r="C130" s="513">
        <f t="shared" si="55"/>
        <v>0</v>
      </c>
      <c r="D130" s="513">
        <f t="shared" si="54"/>
        <v>0</v>
      </c>
      <c r="E130" s="513">
        <f>'[1]일평균 수요량'!$K$40</f>
        <v>0</v>
      </c>
      <c r="F130" s="513"/>
      <c r="G130" s="513"/>
      <c r="H130" s="513"/>
      <c r="I130" s="513"/>
      <c r="J130" s="513"/>
    </row>
    <row r="131" spans="1:12" s="508" customFormat="1" ht="18.600000000000001" hidden="1" customHeight="1" outlineLevel="1">
      <c r="A131" s="509">
        <v>2013</v>
      </c>
      <c r="B131" s="513"/>
      <c r="C131" s="513">
        <f t="shared" si="55"/>
        <v>0</v>
      </c>
      <c r="D131" s="513">
        <f t="shared" si="54"/>
        <v>0</v>
      </c>
      <c r="E131" s="513">
        <f>'[1]일평균 수요량'!$L$40</f>
        <v>0</v>
      </c>
      <c r="F131" s="513"/>
      <c r="G131" s="513"/>
      <c r="H131" s="513"/>
      <c r="I131" s="513"/>
      <c r="J131" s="513"/>
    </row>
    <row r="132" spans="1:12" s="512" customFormat="1" ht="18.600000000000001" hidden="1" customHeight="1" outlineLevel="1">
      <c r="A132" s="510" t="s">
        <v>363</v>
      </c>
      <c r="B132" s="511"/>
      <c r="C132" s="511"/>
      <c r="E132" s="511"/>
      <c r="F132" s="511"/>
    </row>
    <row r="133" spans="1:12" s="508" customFormat="1" ht="18.600000000000001" hidden="1" customHeight="1" outlineLevel="1">
      <c r="A133" s="626" t="s">
        <v>343</v>
      </c>
      <c r="B133" s="624" t="s">
        <v>373</v>
      </c>
      <c r="C133" s="624" t="s">
        <v>372</v>
      </c>
      <c r="D133" s="625" t="s">
        <v>353</v>
      </c>
      <c r="E133" s="625"/>
      <c r="F133" s="625"/>
      <c r="G133" s="625"/>
      <c r="H133" s="625" t="s">
        <v>447</v>
      </c>
      <c r="I133" s="624" t="s">
        <v>354</v>
      </c>
      <c r="J133" s="626" t="s">
        <v>351</v>
      </c>
    </row>
    <row r="134" spans="1:12" s="508" customFormat="1" ht="18.600000000000001" hidden="1" customHeight="1" outlineLevel="1">
      <c r="A134" s="627"/>
      <c r="B134" s="625"/>
      <c r="C134" s="625"/>
      <c r="D134" s="615" t="s">
        <v>346</v>
      </c>
      <c r="E134" s="615" t="s">
        <v>347</v>
      </c>
      <c r="F134" s="615" t="s">
        <v>377</v>
      </c>
      <c r="G134" s="615" t="s">
        <v>348</v>
      </c>
      <c r="H134" s="625"/>
      <c r="I134" s="625"/>
      <c r="J134" s="627"/>
    </row>
    <row r="135" spans="1:12" s="508" customFormat="1" ht="18.600000000000001" hidden="1" customHeight="1" outlineLevel="1">
      <c r="A135" s="509">
        <v>2004</v>
      </c>
      <c r="B135" s="513"/>
      <c r="C135" s="513">
        <f>D135+H135+I135</f>
        <v>0</v>
      </c>
      <c r="D135" s="513">
        <f t="shared" ref="D135:D144" si="56">SUM(E135:G135)</f>
        <v>0</v>
      </c>
      <c r="E135" s="513">
        <f>'[1]일평균 수요량'!$C$46</f>
        <v>0</v>
      </c>
      <c r="F135" s="513">
        <f>'[1]일평균 수요량'!$C$47</f>
        <v>0</v>
      </c>
      <c r="G135" s="513">
        <f>'[1]일평균 수요량'!$C$48</f>
        <v>0</v>
      </c>
      <c r="H135" s="513">
        <f>'[1]일평균 수요량'!$C$50</f>
        <v>0</v>
      </c>
      <c r="I135" s="513"/>
      <c r="J135" s="513"/>
    </row>
    <row r="136" spans="1:12" s="508" customFormat="1" ht="18.600000000000001" hidden="1" customHeight="1" outlineLevel="1">
      <c r="A136" s="509">
        <v>2005</v>
      </c>
      <c r="B136" s="513"/>
      <c r="C136" s="513">
        <f t="shared" ref="C136:C144" si="57">D136+H136+I136</f>
        <v>0</v>
      </c>
      <c r="D136" s="513">
        <f t="shared" si="56"/>
        <v>0</v>
      </c>
      <c r="E136" s="513">
        <f>'[1]일평균 수요량'!$D$46</f>
        <v>0</v>
      </c>
      <c r="F136" s="513">
        <f>'[1]일평균 수요량'!$D$47</f>
        <v>0</v>
      </c>
      <c r="G136" s="513">
        <f>'[1]일평균 수요량'!$D$48</f>
        <v>0</v>
      </c>
      <c r="H136" s="513">
        <f>'[1]일평균 수요량'!$D$50</f>
        <v>0</v>
      </c>
      <c r="I136" s="513"/>
      <c r="J136" s="513"/>
    </row>
    <row r="137" spans="1:12" s="508" customFormat="1" ht="18.600000000000001" hidden="1" customHeight="1" outlineLevel="1">
      <c r="A137" s="509">
        <v>2006</v>
      </c>
      <c r="B137" s="513"/>
      <c r="C137" s="513">
        <f t="shared" si="57"/>
        <v>0</v>
      </c>
      <c r="D137" s="513">
        <f t="shared" si="56"/>
        <v>0</v>
      </c>
      <c r="E137" s="513">
        <f>'[1]일평균 수요량'!$E$46</f>
        <v>0</v>
      </c>
      <c r="F137" s="513">
        <f>'[1]일평균 수요량'!$E$47</f>
        <v>0</v>
      </c>
      <c r="G137" s="513">
        <f>'[1]일평균 수요량'!$E$48</f>
        <v>0</v>
      </c>
      <c r="H137" s="513">
        <f>'[1]일평균 수요량'!$E$50</f>
        <v>0</v>
      </c>
      <c r="I137" s="513"/>
      <c r="J137" s="513"/>
    </row>
    <row r="138" spans="1:12" s="508" customFormat="1" ht="18.600000000000001" hidden="1" customHeight="1" outlineLevel="1">
      <c r="A138" s="509">
        <v>2007</v>
      </c>
      <c r="B138" s="513"/>
      <c r="C138" s="513">
        <f t="shared" si="57"/>
        <v>0</v>
      </c>
      <c r="D138" s="513">
        <f t="shared" si="56"/>
        <v>0</v>
      </c>
      <c r="E138" s="513">
        <f>'[1]일평균 수요량'!$F$46</f>
        <v>0</v>
      </c>
      <c r="F138" s="513">
        <f>'[1]일평균 수요량'!$F$47</f>
        <v>0</v>
      </c>
      <c r="G138" s="513">
        <f>'[1]일평균 수요량'!$F$48</f>
        <v>0</v>
      </c>
      <c r="H138" s="513">
        <f>'[1]일평균 수요량'!$F$50</f>
        <v>0</v>
      </c>
      <c r="I138" s="513"/>
      <c r="J138" s="513"/>
    </row>
    <row r="139" spans="1:12" s="508" customFormat="1" ht="18.600000000000001" hidden="1" customHeight="1" outlineLevel="1">
      <c r="A139" s="509">
        <v>2008</v>
      </c>
      <c r="B139" s="513"/>
      <c r="C139" s="513">
        <f t="shared" si="57"/>
        <v>0</v>
      </c>
      <c r="D139" s="513">
        <f t="shared" si="56"/>
        <v>0</v>
      </c>
      <c r="E139" s="513">
        <f>'[1]일평균 수요량'!$G$46</f>
        <v>0</v>
      </c>
      <c r="F139" s="513">
        <f>'[1]일평균 수요량'!$G$47</f>
        <v>0</v>
      </c>
      <c r="G139" s="513">
        <f>'[1]일평균 수요량'!$G$48</f>
        <v>0</v>
      </c>
      <c r="H139" s="513">
        <f>'[1]일평균 수요량'!$G$50</f>
        <v>0</v>
      </c>
      <c r="I139" s="513"/>
      <c r="J139" s="513"/>
    </row>
    <row r="140" spans="1:12" s="508" customFormat="1" ht="18.600000000000001" hidden="1" customHeight="1" outlineLevel="1">
      <c r="A140" s="509">
        <v>2009</v>
      </c>
      <c r="B140" s="513">
        <v>181</v>
      </c>
      <c r="C140" s="513">
        <f t="shared" si="57"/>
        <v>120</v>
      </c>
      <c r="D140" s="513">
        <f t="shared" si="56"/>
        <v>120</v>
      </c>
      <c r="E140" s="513">
        <f>'[1]일평균 수요량'!$H$46</f>
        <v>92</v>
      </c>
      <c r="F140" s="513">
        <f>'[1]일평균 수요량'!$H$47</f>
        <v>0</v>
      </c>
      <c r="G140" s="513">
        <f>'[1]일평균 수요량'!$H$48</f>
        <v>28</v>
      </c>
      <c r="H140" s="513">
        <f>'[1]일평균 수요량'!$H$50</f>
        <v>0</v>
      </c>
      <c r="I140" s="513"/>
      <c r="J140" s="513"/>
    </row>
    <row r="141" spans="1:12" s="508" customFormat="1" ht="18.600000000000001" hidden="1" customHeight="1" outlineLevel="1">
      <c r="A141" s="509">
        <v>2010</v>
      </c>
      <c r="B141" s="514">
        <f>ROUND(C141+$L$11*(L142/$K$25),0)</f>
        <v>1098</v>
      </c>
      <c r="C141" s="513">
        <f t="shared" si="57"/>
        <v>260</v>
      </c>
      <c r="D141" s="513">
        <f t="shared" si="56"/>
        <v>260</v>
      </c>
      <c r="E141" s="513">
        <f>'[1]일평균 수요량'!$I$46</f>
        <v>206</v>
      </c>
      <c r="F141" s="513">
        <f>'[1]일평균 수요량'!$I$47</f>
        <v>0</v>
      </c>
      <c r="G141" s="513">
        <f>'[1]일평균 수요량'!$I$48</f>
        <v>54</v>
      </c>
      <c r="H141" s="513">
        <f>'[1]일평균 수요량'!$I$50</f>
        <v>0</v>
      </c>
      <c r="I141" s="513"/>
      <c r="J141" s="513"/>
    </row>
    <row r="142" spans="1:12" s="508" customFormat="1" ht="18.600000000000001" hidden="1" customHeight="1" outlineLevel="1">
      <c r="A142" s="509">
        <v>2011</v>
      </c>
      <c r="B142" s="513">
        <v>1254</v>
      </c>
      <c r="C142" s="513">
        <f t="shared" si="57"/>
        <v>392</v>
      </c>
      <c r="D142" s="513">
        <f t="shared" si="56"/>
        <v>392</v>
      </c>
      <c r="E142" s="513">
        <f>'[1]일평균 수요량'!$J$46</f>
        <v>325</v>
      </c>
      <c r="F142" s="513">
        <f>'[1]일평균 수요량'!$J$47</f>
        <v>0</v>
      </c>
      <c r="G142" s="513">
        <f>'[1]일평균 수요량'!$J$48</f>
        <v>67</v>
      </c>
      <c r="H142" s="513">
        <f>'[1]일평균 수요량'!$J$50</f>
        <v>0</v>
      </c>
      <c r="I142" s="513"/>
      <c r="J142" s="513"/>
      <c r="L142" s="617">
        <f>B142-C142</f>
        <v>862</v>
      </c>
    </row>
    <row r="143" spans="1:12" s="508" customFormat="1" ht="18.600000000000001" hidden="1" customHeight="1" outlineLevel="1">
      <c r="A143" s="509">
        <v>2012</v>
      </c>
      <c r="B143" s="513">
        <v>687</v>
      </c>
      <c r="C143" s="513">
        <f t="shared" si="57"/>
        <v>433</v>
      </c>
      <c r="D143" s="513">
        <f t="shared" si="56"/>
        <v>433</v>
      </c>
      <c r="E143" s="513">
        <f>'[1]일평균 수요량'!$K$46</f>
        <v>355</v>
      </c>
      <c r="F143" s="513">
        <f>'[1]일평균 수요량'!$K$47</f>
        <v>0</v>
      </c>
      <c r="G143" s="513">
        <f>'[1]일평균 수요량'!$K$48</f>
        <v>78</v>
      </c>
      <c r="H143" s="513">
        <f>'[1]일평균 수요량'!$K$50</f>
        <v>0</v>
      </c>
      <c r="I143" s="513"/>
      <c r="J143" s="513"/>
    </row>
    <row r="144" spans="1:12" s="508" customFormat="1" ht="18.600000000000001" hidden="1" customHeight="1" outlineLevel="1">
      <c r="A144" s="509">
        <v>2013</v>
      </c>
      <c r="B144" s="513"/>
      <c r="C144" s="513">
        <f t="shared" si="57"/>
        <v>477</v>
      </c>
      <c r="D144" s="513">
        <f t="shared" si="56"/>
        <v>477</v>
      </c>
      <c r="E144" s="513">
        <f>'[1]일평균 수요량'!$L$46</f>
        <v>377</v>
      </c>
      <c r="F144" s="513">
        <f>'[1]일평균 수요량'!$L$47</f>
        <v>0</v>
      </c>
      <c r="G144" s="513">
        <f>'[1]일평균 수요량'!$L$48</f>
        <v>100</v>
      </c>
      <c r="H144" s="513">
        <f>'[1]일평균 수요량'!$L$50</f>
        <v>0</v>
      </c>
      <c r="I144" s="513"/>
      <c r="J144" s="513"/>
    </row>
    <row r="145" spans="1:12" s="512" customFormat="1" ht="18.600000000000001" hidden="1" customHeight="1" outlineLevel="1">
      <c r="A145" s="510" t="s">
        <v>364</v>
      </c>
      <c r="B145" s="511"/>
      <c r="C145" s="511"/>
      <c r="E145" s="511"/>
      <c r="F145" s="511"/>
    </row>
    <row r="146" spans="1:12" s="508" customFormat="1" ht="18.600000000000001" hidden="1" customHeight="1" outlineLevel="1">
      <c r="A146" s="626" t="s">
        <v>343</v>
      </c>
      <c r="B146" s="624" t="s">
        <v>373</v>
      </c>
      <c r="C146" s="624" t="s">
        <v>372</v>
      </c>
      <c r="D146" s="625" t="s">
        <v>353</v>
      </c>
      <c r="E146" s="625"/>
      <c r="F146" s="625"/>
      <c r="G146" s="625"/>
      <c r="H146" s="625" t="s">
        <v>447</v>
      </c>
      <c r="I146" s="624" t="s">
        <v>354</v>
      </c>
      <c r="J146" s="626" t="s">
        <v>351</v>
      </c>
    </row>
    <row r="147" spans="1:12" s="508" customFormat="1" ht="18.600000000000001" hidden="1" customHeight="1" outlineLevel="1">
      <c r="A147" s="627"/>
      <c r="B147" s="625"/>
      <c r="C147" s="625"/>
      <c r="D147" s="615" t="s">
        <v>346</v>
      </c>
      <c r="E147" s="615" t="s">
        <v>347</v>
      </c>
      <c r="F147" s="615" t="s">
        <v>377</v>
      </c>
      <c r="G147" s="615" t="s">
        <v>348</v>
      </c>
      <c r="H147" s="625"/>
      <c r="I147" s="625"/>
      <c r="J147" s="627"/>
    </row>
    <row r="148" spans="1:12" s="508" customFormat="1" ht="18.600000000000001" hidden="1" customHeight="1" outlineLevel="1">
      <c r="A148" s="509">
        <v>2004</v>
      </c>
      <c r="B148" s="513">
        <v>506</v>
      </c>
      <c r="C148" s="513">
        <f>D148+H148+I148</f>
        <v>242</v>
      </c>
      <c r="D148" s="513">
        <f t="shared" ref="D148:D157" si="58">SUM(E148:G148)</f>
        <v>242</v>
      </c>
      <c r="E148" s="513">
        <f>'[1]일평균 수요량'!$C$52</f>
        <v>113</v>
      </c>
      <c r="F148" s="513">
        <f>'[1]일평균 수요량'!$C$53</f>
        <v>0</v>
      </c>
      <c r="G148" s="513">
        <f>'[1]일평균 수요량'!$C$54</f>
        <v>129</v>
      </c>
      <c r="H148" s="513">
        <f>'[1]일평균 수요량'!$C$56</f>
        <v>0</v>
      </c>
      <c r="I148" s="513"/>
      <c r="J148" s="513"/>
    </row>
    <row r="149" spans="1:12" s="508" customFormat="1" ht="18.600000000000001" hidden="1" customHeight="1" outlineLevel="1">
      <c r="A149" s="509">
        <v>2005</v>
      </c>
      <c r="B149" s="513">
        <v>589</v>
      </c>
      <c r="C149" s="513">
        <f t="shared" ref="C149:C157" si="59">D149+H149+I149</f>
        <v>228</v>
      </c>
      <c r="D149" s="513">
        <f t="shared" si="58"/>
        <v>228</v>
      </c>
      <c r="E149" s="513">
        <f>'[1]일평균 수요량'!$D$52</f>
        <v>112</v>
      </c>
      <c r="F149" s="513">
        <f>'[1]일평균 수요량'!$D$53</f>
        <v>0</v>
      </c>
      <c r="G149" s="513">
        <f>'[1]일평균 수요량'!$D$54</f>
        <v>116</v>
      </c>
      <c r="H149" s="513">
        <f>'[1]일평균 수요량'!$D$56</f>
        <v>0</v>
      </c>
      <c r="I149" s="513"/>
      <c r="J149" s="513"/>
    </row>
    <row r="150" spans="1:12" s="508" customFormat="1" ht="18.600000000000001" hidden="1" customHeight="1" outlineLevel="1">
      <c r="A150" s="509">
        <v>2006</v>
      </c>
      <c r="B150" s="513">
        <v>481</v>
      </c>
      <c r="C150" s="513">
        <f t="shared" si="59"/>
        <v>257</v>
      </c>
      <c r="D150" s="513">
        <f t="shared" si="58"/>
        <v>257</v>
      </c>
      <c r="E150" s="513">
        <f>'[1]일평균 수요량'!$E$52</f>
        <v>123</v>
      </c>
      <c r="F150" s="513">
        <f>'[1]일평균 수요량'!$E$53</f>
        <v>0</v>
      </c>
      <c r="G150" s="513">
        <f>'[1]일평균 수요량'!$E$54</f>
        <v>134</v>
      </c>
      <c r="H150" s="513">
        <f>'[1]일평균 수요량'!$E$56</f>
        <v>0</v>
      </c>
      <c r="I150" s="513"/>
      <c r="J150" s="513"/>
    </row>
    <row r="151" spans="1:12" s="508" customFormat="1" ht="18.600000000000001" hidden="1" customHeight="1" outlineLevel="1">
      <c r="A151" s="509">
        <v>2007</v>
      </c>
      <c r="B151" s="513">
        <v>518</v>
      </c>
      <c r="C151" s="513">
        <f t="shared" si="59"/>
        <v>265</v>
      </c>
      <c r="D151" s="513">
        <f t="shared" si="58"/>
        <v>265</v>
      </c>
      <c r="E151" s="513">
        <f>'[1]일평균 수요량'!$F$52</f>
        <v>134</v>
      </c>
      <c r="F151" s="513">
        <f>'[1]일평균 수요량'!$F$53</f>
        <v>0</v>
      </c>
      <c r="G151" s="513">
        <f>'[1]일평균 수요량'!$F$54</f>
        <v>131</v>
      </c>
      <c r="H151" s="513">
        <f>'[1]일평균 수요량'!$F$56</f>
        <v>0</v>
      </c>
      <c r="I151" s="513"/>
      <c r="J151" s="513"/>
    </row>
    <row r="152" spans="1:12" s="508" customFormat="1" ht="18.600000000000001" hidden="1" customHeight="1" outlineLevel="1">
      <c r="A152" s="509">
        <v>2008</v>
      </c>
      <c r="B152" s="513">
        <v>580</v>
      </c>
      <c r="C152" s="513">
        <f t="shared" si="59"/>
        <v>273</v>
      </c>
      <c r="D152" s="513">
        <f t="shared" si="58"/>
        <v>273</v>
      </c>
      <c r="E152" s="513">
        <f>'[1]일평균 수요량'!$G$52</f>
        <v>143</v>
      </c>
      <c r="F152" s="513">
        <f>'[1]일평균 수요량'!$G$53</f>
        <v>0</v>
      </c>
      <c r="G152" s="513">
        <f>'[1]일평균 수요량'!$G$54</f>
        <v>130</v>
      </c>
      <c r="H152" s="513">
        <f>'[1]일평균 수요량'!$G$56</f>
        <v>0</v>
      </c>
      <c r="I152" s="513"/>
      <c r="J152" s="513"/>
    </row>
    <row r="153" spans="1:12" s="508" customFormat="1" ht="18.600000000000001" hidden="1" customHeight="1" outlineLevel="1">
      <c r="A153" s="509">
        <v>2009</v>
      </c>
      <c r="B153" s="513">
        <v>573</v>
      </c>
      <c r="C153" s="513">
        <f t="shared" si="59"/>
        <v>278</v>
      </c>
      <c r="D153" s="513">
        <f t="shared" si="58"/>
        <v>278</v>
      </c>
      <c r="E153" s="513">
        <f>'[1]일평균 수요량'!$H$52</f>
        <v>161</v>
      </c>
      <c r="F153" s="513">
        <f>'[1]일평균 수요량'!$H$53</f>
        <v>0</v>
      </c>
      <c r="G153" s="513">
        <f>'[1]일평균 수요량'!$H$54</f>
        <v>117</v>
      </c>
      <c r="H153" s="513">
        <f>'[1]일평균 수요량'!$H$56</f>
        <v>0</v>
      </c>
      <c r="I153" s="513"/>
      <c r="J153" s="513"/>
    </row>
    <row r="154" spans="1:12" s="508" customFormat="1" ht="18.600000000000001" hidden="1" customHeight="1" outlineLevel="1">
      <c r="A154" s="509">
        <v>2010</v>
      </c>
      <c r="B154" s="514">
        <f>ROUND(C154+$L$11*(L155/$K$25),0)</f>
        <v>563</v>
      </c>
      <c r="C154" s="513">
        <f t="shared" si="59"/>
        <v>324</v>
      </c>
      <c r="D154" s="513">
        <f t="shared" si="58"/>
        <v>324</v>
      </c>
      <c r="E154" s="513">
        <f>'[1]일평균 수요량'!$I$52</f>
        <v>192</v>
      </c>
      <c r="F154" s="513">
        <f>'[1]일평균 수요량'!$I$53</f>
        <v>0</v>
      </c>
      <c r="G154" s="513">
        <f>'[1]일평균 수요량'!$I$54</f>
        <v>132</v>
      </c>
      <c r="H154" s="513">
        <f>'[1]일평균 수요량'!$I$56</f>
        <v>0</v>
      </c>
      <c r="I154" s="513"/>
      <c r="J154" s="513"/>
    </row>
    <row r="155" spans="1:12" s="508" customFormat="1" ht="18.600000000000001" hidden="1" customHeight="1" outlineLevel="1">
      <c r="A155" s="509">
        <v>2011</v>
      </c>
      <c r="B155" s="513">
        <v>616</v>
      </c>
      <c r="C155" s="513">
        <f t="shared" si="59"/>
        <v>370</v>
      </c>
      <c r="D155" s="513">
        <f t="shared" si="58"/>
        <v>370</v>
      </c>
      <c r="E155" s="513">
        <f>'[1]일평균 수요량'!$J$52</f>
        <v>222</v>
      </c>
      <c r="F155" s="513">
        <f>'[1]일평균 수요량'!$J$53</f>
        <v>0</v>
      </c>
      <c r="G155" s="513">
        <f>'[1]일평균 수요량'!$J$54</f>
        <v>148</v>
      </c>
      <c r="H155" s="513">
        <f>'[1]일평균 수요량'!$J$56</f>
        <v>0</v>
      </c>
      <c r="I155" s="513"/>
      <c r="J155" s="513"/>
      <c r="L155" s="617">
        <f>B155-C155</f>
        <v>246</v>
      </c>
    </row>
    <row r="156" spans="1:12" s="508" customFormat="1" ht="18.600000000000001" hidden="1" customHeight="1" outlineLevel="1">
      <c r="A156" s="509">
        <v>2012</v>
      </c>
      <c r="B156" s="513">
        <v>739</v>
      </c>
      <c r="C156" s="513">
        <f t="shared" si="59"/>
        <v>375</v>
      </c>
      <c r="D156" s="513">
        <f t="shared" si="58"/>
        <v>375</v>
      </c>
      <c r="E156" s="513">
        <f>'[1]일평균 수요량'!$K$52</f>
        <v>212</v>
      </c>
      <c r="F156" s="513">
        <f>'[1]일평균 수요량'!$K$53</f>
        <v>0</v>
      </c>
      <c r="G156" s="513">
        <f>'[1]일평균 수요량'!$K$54</f>
        <v>163</v>
      </c>
      <c r="H156" s="513">
        <f>'[1]일평균 수요량'!$K$56</f>
        <v>0</v>
      </c>
      <c r="I156" s="513"/>
      <c r="J156" s="513"/>
    </row>
    <row r="157" spans="1:12" s="508" customFormat="1" ht="18.600000000000001" hidden="1" customHeight="1" outlineLevel="1">
      <c r="A157" s="509">
        <v>2013</v>
      </c>
      <c r="B157" s="513"/>
      <c r="C157" s="513">
        <f t="shared" si="59"/>
        <v>507</v>
      </c>
      <c r="D157" s="513">
        <f t="shared" si="58"/>
        <v>507</v>
      </c>
      <c r="E157" s="513">
        <f>'[1]일평균 수요량'!$L$52</f>
        <v>310</v>
      </c>
      <c r="F157" s="513">
        <f>'[1]일평균 수요량'!$L$53</f>
        <v>0</v>
      </c>
      <c r="G157" s="513">
        <f>'[1]일평균 수요량'!$L$54</f>
        <v>197</v>
      </c>
      <c r="H157" s="513">
        <f>'[1]일평균 수요량'!$L$56</f>
        <v>0</v>
      </c>
      <c r="I157" s="513"/>
      <c r="J157" s="513"/>
    </row>
    <row r="158" spans="1:12" s="512" customFormat="1" ht="18.600000000000001" hidden="1" customHeight="1" outlineLevel="1">
      <c r="A158" s="510" t="s">
        <v>365</v>
      </c>
      <c r="B158" s="511"/>
      <c r="C158" s="511"/>
      <c r="E158" s="511"/>
      <c r="F158" s="511"/>
    </row>
    <row r="159" spans="1:12" s="508" customFormat="1" ht="18.600000000000001" hidden="1" customHeight="1" outlineLevel="1">
      <c r="A159" s="626" t="s">
        <v>343</v>
      </c>
      <c r="B159" s="624" t="s">
        <v>373</v>
      </c>
      <c r="C159" s="624" t="s">
        <v>372</v>
      </c>
      <c r="D159" s="625" t="s">
        <v>353</v>
      </c>
      <c r="E159" s="625"/>
      <c r="F159" s="625"/>
      <c r="G159" s="625"/>
      <c r="H159" s="625" t="s">
        <v>447</v>
      </c>
      <c r="I159" s="624" t="s">
        <v>354</v>
      </c>
      <c r="J159" s="626" t="s">
        <v>351</v>
      </c>
    </row>
    <row r="160" spans="1:12" s="508" customFormat="1" ht="18.600000000000001" hidden="1" customHeight="1" outlineLevel="1">
      <c r="A160" s="627"/>
      <c r="B160" s="625"/>
      <c r="C160" s="625"/>
      <c r="D160" s="615" t="s">
        <v>346</v>
      </c>
      <c r="E160" s="615" t="s">
        <v>347</v>
      </c>
      <c r="F160" s="615" t="s">
        <v>377</v>
      </c>
      <c r="G160" s="615" t="s">
        <v>348</v>
      </c>
      <c r="H160" s="625"/>
      <c r="I160" s="625"/>
      <c r="J160" s="627"/>
    </row>
    <row r="161" spans="1:10" s="508" customFormat="1" ht="18.600000000000001" hidden="1" customHeight="1" outlineLevel="1">
      <c r="A161" s="509">
        <v>2004</v>
      </c>
      <c r="B161" s="513"/>
      <c r="C161" s="513">
        <f>D161+H161+I161</f>
        <v>0</v>
      </c>
      <c r="D161" s="513">
        <f t="shared" ref="D161:D170" si="60">SUM(E161:G161)</f>
        <v>0</v>
      </c>
      <c r="E161" s="513"/>
      <c r="F161" s="513"/>
      <c r="G161" s="513"/>
      <c r="H161" s="513"/>
      <c r="I161" s="513"/>
      <c r="J161" s="513"/>
    </row>
    <row r="162" spans="1:10" s="508" customFormat="1" ht="18.600000000000001" hidden="1" customHeight="1" outlineLevel="1">
      <c r="A162" s="509">
        <v>2005</v>
      </c>
      <c r="B162" s="513"/>
      <c r="C162" s="513">
        <f t="shared" ref="C162:C170" si="61">D162+H162+I162</f>
        <v>0</v>
      </c>
      <c r="D162" s="513">
        <f t="shared" si="60"/>
        <v>0</v>
      </c>
      <c r="E162" s="513"/>
      <c r="F162" s="513"/>
      <c r="G162" s="513"/>
      <c r="H162" s="513"/>
      <c r="I162" s="513"/>
      <c r="J162" s="513"/>
    </row>
    <row r="163" spans="1:10" s="508" customFormat="1" ht="18.600000000000001" hidden="1" customHeight="1" outlineLevel="1">
      <c r="A163" s="509">
        <v>2006</v>
      </c>
      <c r="B163" s="513"/>
      <c r="C163" s="513">
        <f t="shared" si="61"/>
        <v>0</v>
      </c>
      <c r="D163" s="513">
        <f t="shared" si="60"/>
        <v>0</v>
      </c>
      <c r="E163" s="513"/>
      <c r="F163" s="513"/>
      <c r="G163" s="513"/>
      <c r="H163" s="513"/>
      <c r="I163" s="513"/>
      <c r="J163" s="513"/>
    </row>
    <row r="164" spans="1:10" s="508" customFormat="1" ht="18.600000000000001" hidden="1" customHeight="1" outlineLevel="1">
      <c r="A164" s="509">
        <v>2007</v>
      </c>
      <c r="B164" s="513"/>
      <c r="C164" s="513">
        <f t="shared" si="61"/>
        <v>0</v>
      </c>
      <c r="D164" s="513">
        <f t="shared" si="60"/>
        <v>0</v>
      </c>
      <c r="E164" s="513"/>
      <c r="F164" s="513"/>
      <c r="G164" s="513"/>
      <c r="H164" s="513"/>
      <c r="I164" s="513"/>
      <c r="J164" s="513"/>
    </row>
    <row r="165" spans="1:10" s="508" customFormat="1" ht="18.600000000000001" hidden="1" customHeight="1" outlineLevel="1">
      <c r="A165" s="509">
        <v>2008</v>
      </c>
      <c r="B165" s="513"/>
      <c r="C165" s="513">
        <f t="shared" si="61"/>
        <v>0</v>
      </c>
      <c r="D165" s="513">
        <f t="shared" si="60"/>
        <v>0</v>
      </c>
      <c r="E165" s="513"/>
      <c r="F165" s="513"/>
      <c r="G165" s="513"/>
      <c r="H165" s="513"/>
      <c r="I165" s="513"/>
      <c r="J165" s="513"/>
    </row>
    <row r="166" spans="1:10" s="508" customFormat="1" ht="18.600000000000001" hidden="1" customHeight="1" outlineLevel="1">
      <c r="A166" s="509">
        <v>2009</v>
      </c>
      <c r="B166" s="513"/>
      <c r="C166" s="513">
        <f t="shared" si="61"/>
        <v>0</v>
      </c>
      <c r="D166" s="513">
        <f t="shared" si="60"/>
        <v>0</v>
      </c>
      <c r="E166" s="513"/>
      <c r="F166" s="513"/>
      <c r="G166" s="513"/>
      <c r="H166" s="513"/>
      <c r="I166" s="513"/>
      <c r="J166" s="513"/>
    </row>
    <row r="167" spans="1:10" s="508" customFormat="1" ht="18.600000000000001" hidden="1" customHeight="1" outlineLevel="1">
      <c r="A167" s="509">
        <v>2010</v>
      </c>
      <c r="B167" s="513"/>
      <c r="C167" s="513">
        <f t="shared" si="61"/>
        <v>0</v>
      </c>
      <c r="D167" s="513">
        <f t="shared" si="60"/>
        <v>0</v>
      </c>
      <c r="E167" s="513"/>
      <c r="F167" s="513"/>
      <c r="G167" s="513"/>
      <c r="H167" s="513"/>
      <c r="I167" s="513"/>
      <c r="J167" s="513"/>
    </row>
    <row r="168" spans="1:10" s="508" customFormat="1" ht="18.600000000000001" hidden="1" customHeight="1" outlineLevel="1">
      <c r="A168" s="509">
        <v>2011</v>
      </c>
      <c r="B168" s="513"/>
      <c r="C168" s="513">
        <f t="shared" si="61"/>
        <v>0</v>
      </c>
      <c r="D168" s="513">
        <f t="shared" si="60"/>
        <v>0</v>
      </c>
      <c r="E168" s="513"/>
      <c r="F168" s="513"/>
      <c r="G168" s="513"/>
      <c r="H168" s="513"/>
      <c r="I168" s="513"/>
      <c r="J168" s="513"/>
    </row>
    <row r="169" spans="1:10" s="508" customFormat="1" ht="18.600000000000001" hidden="1" customHeight="1" outlineLevel="1">
      <c r="A169" s="509">
        <v>2012</v>
      </c>
      <c r="B169" s="513"/>
      <c r="C169" s="513">
        <f t="shared" si="61"/>
        <v>0</v>
      </c>
      <c r="D169" s="513">
        <f t="shared" si="60"/>
        <v>0</v>
      </c>
      <c r="E169" s="513"/>
      <c r="F169" s="513"/>
      <c r="G169" s="513"/>
      <c r="H169" s="513"/>
      <c r="I169" s="513"/>
      <c r="J169" s="513"/>
    </row>
    <row r="170" spans="1:10" s="508" customFormat="1" ht="18.600000000000001" hidden="1" customHeight="1" outlineLevel="1">
      <c r="A170" s="509">
        <v>2013</v>
      </c>
      <c r="B170" s="513"/>
      <c r="C170" s="513">
        <f t="shared" si="61"/>
        <v>0</v>
      </c>
      <c r="D170" s="513">
        <f t="shared" si="60"/>
        <v>0</v>
      </c>
      <c r="E170" s="513"/>
      <c r="F170" s="513"/>
      <c r="G170" s="513"/>
      <c r="H170" s="513"/>
      <c r="I170" s="513"/>
      <c r="J170" s="513"/>
    </row>
    <row r="171" spans="1:10" s="512" customFormat="1" ht="18.600000000000001" hidden="1" customHeight="1" outlineLevel="1">
      <c r="A171" s="510" t="s">
        <v>366</v>
      </c>
      <c r="B171" s="511"/>
      <c r="C171" s="511"/>
      <c r="E171" s="511"/>
      <c r="F171" s="511"/>
    </row>
    <row r="172" spans="1:10" s="508" customFormat="1" ht="18.600000000000001" hidden="1" customHeight="1" outlineLevel="1">
      <c r="A172" s="626" t="s">
        <v>343</v>
      </c>
      <c r="B172" s="624" t="s">
        <v>373</v>
      </c>
      <c r="C172" s="624" t="s">
        <v>372</v>
      </c>
      <c r="D172" s="625" t="s">
        <v>353</v>
      </c>
      <c r="E172" s="625"/>
      <c r="F172" s="625"/>
      <c r="G172" s="625"/>
      <c r="H172" s="625" t="s">
        <v>447</v>
      </c>
      <c r="I172" s="624" t="s">
        <v>354</v>
      </c>
      <c r="J172" s="626" t="s">
        <v>351</v>
      </c>
    </row>
    <row r="173" spans="1:10" s="508" customFormat="1" ht="18.600000000000001" hidden="1" customHeight="1" outlineLevel="1">
      <c r="A173" s="627"/>
      <c r="B173" s="625"/>
      <c r="C173" s="625"/>
      <c r="D173" s="615" t="s">
        <v>346</v>
      </c>
      <c r="E173" s="615" t="s">
        <v>347</v>
      </c>
      <c r="F173" s="615" t="s">
        <v>377</v>
      </c>
      <c r="G173" s="615" t="s">
        <v>348</v>
      </c>
      <c r="H173" s="625"/>
      <c r="I173" s="625"/>
      <c r="J173" s="627"/>
    </row>
    <row r="174" spans="1:10" s="508" customFormat="1" ht="18.600000000000001" hidden="1" customHeight="1" outlineLevel="1">
      <c r="A174" s="509">
        <v>2004</v>
      </c>
      <c r="B174" s="513"/>
      <c r="C174" s="513">
        <f>D174+H174+I174</f>
        <v>0</v>
      </c>
      <c r="D174" s="513">
        <f t="shared" ref="D174:D183" si="62">SUM(E174:G174)</f>
        <v>0</v>
      </c>
      <c r="E174" s="513">
        <f>'[1]일평균 수요량'!$C$64</f>
        <v>0</v>
      </c>
      <c r="F174" s="513">
        <f>'[1]일평균 수요량'!$C$65</f>
        <v>0</v>
      </c>
      <c r="G174" s="513">
        <f>'[1]일평균 수요량'!$C$66</f>
        <v>0</v>
      </c>
      <c r="H174" s="513">
        <f>'[1]일평균 수요량'!$C$68</f>
        <v>0</v>
      </c>
      <c r="I174" s="513"/>
      <c r="J174" s="513"/>
    </row>
    <row r="175" spans="1:10" s="508" customFormat="1" ht="18.600000000000001" hidden="1" customHeight="1" outlineLevel="1">
      <c r="A175" s="509">
        <v>2005</v>
      </c>
      <c r="B175" s="513"/>
      <c r="C175" s="513">
        <f t="shared" ref="C175:C183" si="63">D175+H175+I175</f>
        <v>0</v>
      </c>
      <c r="D175" s="513">
        <f t="shared" si="62"/>
        <v>0</v>
      </c>
      <c r="E175" s="513">
        <f>'[1]일평균 수요량'!$D$64</f>
        <v>0</v>
      </c>
      <c r="F175" s="513">
        <f>'[1]일평균 수요량'!$D$65</f>
        <v>0</v>
      </c>
      <c r="G175" s="513">
        <f>'[1]일평균 수요량'!$D$66</f>
        <v>0</v>
      </c>
      <c r="H175" s="513">
        <f>'[1]일평균 수요량'!$D$68</f>
        <v>0</v>
      </c>
      <c r="I175" s="513"/>
      <c r="J175" s="513"/>
    </row>
    <row r="176" spans="1:10" s="508" customFormat="1" ht="18.600000000000001" hidden="1" customHeight="1" outlineLevel="1">
      <c r="A176" s="509">
        <v>2006</v>
      </c>
      <c r="B176" s="513"/>
      <c r="C176" s="513">
        <f t="shared" si="63"/>
        <v>0</v>
      </c>
      <c r="D176" s="513">
        <f t="shared" si="62"/>
        <v>0</v>
      </c>
      <c r="E176" s="513">
        <f>'[1]일평균 수요량'!$E$64</f>
        <v>0</v>
      </c>
      <c r="F176" s="513">
        <f>'[1]일평균 수요량'!$E$65</f>
        <v>0</v>
      </c>
      <c r="G176" s="513">
        <f>'[1]일평균 수요량'!$E$66</f>
        <v>0</v>
      </c>
      <c r="H176" s="513">
        <f>'[1]일평균 수요량'!$E$68</f>
        <v>0</v>
      </c>
      <c r="I176" s="513"/>
      <c r="J176" s="513"/>
    </row>
    <row r="177" spans="1:10" s="508" customFormat="1" ht="18.600000000000001" hidden="1" customHeight="1" outlineLevel="1">
      <c r="A177" s="509">
        <v>2007</v>
      </c>
      <c r="B177" s="513"/>
      <c r="C177" s="513">
        <f t="shared" si="63"/>
        <v>0</v>
      </c>
      <c r="D177" s="513">
        <f t="shared" si="62"/>
        <v>0</v>
      </c>
      <c r="E177" s="513">
        <f>'[1]일평균 수요량'!$F$64</f>
        <v>0</v>
      </c>
      <c r="F177" s="513">
        <f>'[1]일평균 수요량'!$F$65</f>
        <v>0</v>
      </c>
      <c r="G177" s="513">
        <f>'[1]일평균 수요량'!$F$66</f>
        <v>0</v>
      </c>
      <c r="H177" s="513">
        <f>'[1]일평균 수요량'!$F$68</f>
        <v>0</v>
      </c>
      <c r="I177" s="513"/>
      <c r="J177" s="513"/>
    </row>
    <row r="178" spans="1:10" s="508" customFormat="1" ht="18.600000000000001" hidden="1" customHeight="1" outlineLevel="1">
      <c r="A178" s="509">
        <v>2008</v>
      </c>
      <c r="B178" s="513"/>
      <c r="C178" s="513">
        <f t="shared" si="63"/>
        <v>0</v>
      </c>
      <c r="D178" s="513">
        <f t="shared" si="62"/>
        <v>0</v>
      </c>
      <c r="E178" s="513">
        <f>'[1]일평균 수요량'!$G$64</f>
        <v>0</v>
      </c>
      <c r="F178" s="513">
        <f>'[1]일평균 수요량'!$G$65</f>
        <v>0</v>
      </c>
      <c r="G178" s="513">
        <f>'[1]일평균 수요량'!$G$66</f>
        <v>0</v>
      </c>
      <c r="H178" s="513">
        <f>'[1]일평균 수요량'!$G$68</f>
        <v>0</v>
      </c>
      <c r="I178" s="513"/>
      <c r="J178" s="513"/>
    </row>
    <row r="179" spans="1:10" s="508" customFormat="1" ht="18.600000000000001" hidden="1" customHeight="1" outlineLevel="1">
      <c r="A179" s="509">
        <v>2009</v>
      </c>
      <c r="B179" s="513"/>
      <c r="C179" s="513">
        <f t="shared" si="63"/>
        <v>0</v>
      </c>
      <c r="D179" s="513">
        <f t="shared" si="62"/>
        <v>0</v>
      </c>
      <c r="E179" s="513">
        <f>'[1]일평균 수요량'!$H$64</f>
        <v>0</v>
      </c>
      <c r="F179" s="513">
        <f>'[1]일평균 수요량'!$H$65</f>
        <v>0</v>
      </c>
      <c r="G179" s="513">
        <f>'[1]일평균 수요량'!$H$66</f>
        <v>0</v>
      </c>
      <c r="H179" s="513">
        <f>'[1]일평균 수요량'!$H$68</f>
        <v>0</v>
      </c>
      <c r="I179" s="513"/>
      <c r="J179" s="513"/>
    </row>
    <row r="180" spans="1:10" s="508" customFormat="1" ht="18.600000000000001" hidden="1" customHeight="1" outlineLevel="1">
      <c r="A180" s="509">
        <v>2010</v>
      </c>
      <c r="B180" s="513"/>
      <c r="C180" s="513">
        <f t="shared" si="63"/>
        <v>0</v>
      </c>
      <c r="D180" s="513">
        <f t="shared" si="62"/>
        <v>0</v>
      </c>
      <c r="E180" s="513">
        <f>'[1]일평균 수요량'!$I$64</f>
        <v>0</v>
      </c>
      <c r="F180" s="513">
        <f>'[1]일평균 수요량'!$I$65</f>
        <v>0</v>
      </c>
      <c r="G180" s="513">
        <f>'[1]일평균 수요량'!$I$66</f>
        <v>0</v>
      </c>
      <c r="H180" s="513">
        <f>'[1]일평균 수요량'!$I$68</f>
        <v>0</v>
      </c>
      <c r="I180" s="513"/>
      <c r="J180" s="513"/>
    </row>
    <row r="181" spans="1:10" s="508" customFormat="1" ht="18.600000000000001" hidden="1" customHeight="1" outlineLevel="1">
      <c r="A181" s="509">
        <v>2011</v>
      </c>
      <c r="B181" s="513"/>
      <c r="C181" s="513">
        <f t="shared" si="63"/>
        <v>5</v>
      </c>
      <c r="D181" s="513">
        <f t="shared" si="62"/>
        <v>5</v>
      </c>
      <c r="E181" s="513">
        <f>'[1]일평균 수요량'!$J$64</f>
        <v>1</v>
      </c>
      <c r="F181" s="513">
        <f>'[1]일평균 수요량'!$J$65</f>
        <v>0</v>
      </c>
      <c r="G181" s="513">
        <f>'[1]일평균 수요량'!$J$66</f>
        <v>4</v>
      </c>
      <c r="H181" s="513">
        <f>'[1]일평균 수요량'!$J$68</f>
        <v>0</v>
      </c>
      <c r="I181" s="513"/>
      <c r="J181" s="513"/>
    </row>
    <row r="182" spans="1:10" s="508" customFormat="1" ht="18.600000000000001" hidden="1" customHeight="1" outlineLevel="1">
      <c r="A182" s="509">
        <v>2012</v>
      </c>
      <c r="B182" s="513">
        <v>50</v>
      </c>
      <c r="C182" s="513">
        <f t="shared" si="63"/>
        <v>26</v>
      </c>
      <c r="D182" s="513">
        <f t="shared" si="62"/>
        <v>26</v>
      </c>
      <c r="E182" s="513">
        <f>'[1]일평균 수요량'!$K$64</f>
        <v>11</v>
      </c>
      <c r="F182" s="513">
        <f>'[1]일평균 수요량'!$K$65</f>
        <v>0</v>
      </c>
      <c r="G182" s="513">
        <f>'[1]일평균 수요량'!$K$66</f>
        <v>15</v>
      </c>
      <c r="H182" s="513">
        <f>'[1]일평균 수요량'!$K$68</f>
        <v>0</v>
      </c>
      <c r="I182" s="513"/>
      <c r="J182" s="513"/>
    </row>
    <row r="183" spans="1:10" s="508" customFormat="1" ht="18.600000000000001" hidden="1" customHeight="1" outlineLevel="1">
      <c r="A183" s="509">
        <v>2013</v>
      </c>
      <c r="B183" s="513"/>
      <c r="C183" s="513">
        <f t="shared" si="63"/>
        <v>53</v>
      </c>
      <c r="D183" s="513">
        <f t="shared" si="62"/>
        <v>53</v>
      </c>
      <c r="E183" s="513">
        <f>'[1]일평균 수요량'!$L$64</f>
        <v>26</v>
      </c>
      <c r="F183" s="513">
        <f>'[1]일평균 수요량'!$L$65</f>
        <v>0</v>
      </c>
      <c r="G183" s="513">
        <f>'[1]일평균 수요량'!$L$66</f>
        <v>27</v>
      </c>
      <c r="H183" s="513">
        <f>'[1]일평균 수요량'!$L$68</f>
        <v>0</v>
      </c>
      <c r="I183" s="513"/>
      <c r="J183" s="513"/>
    </row>
    <row r="184" spans="1:10" s="512" customFormat="1" ht="18.600000000000001" hidden="1" customHeight="1" outlineLevel="1">
      <c r="A184" s="510" t="s">
        <v>367</v>
      </c>
      <c r="B184" s="511"/>
      <c r="C184" s="511"/>
      <c r="E184" s="511"/>
      <c r="F184" s="511"/>
    </row>
    <row r="185" spans="1:10" s="508" customFormat="1" ht="18.600000000000001" hidden="1" customHeight="1" outlineLevel="1">
      <c r="A185" s="626" t="s">
        <v>343</v>
      </c>
      <c r="B185" s="624" t="s">
        <v>373</v>
      </c>
      <c r="C185" s="624" t="s">
        <v>372</v>
      </c>
      <c r="D185" s="625" t="s">
        <v>353</v>
      </c>
      <c r="E185" s="625"/>
      <c r="F185" s="625"/>
      <c r="G185" s="625"/>
      <c r="H185" s="625" t="s">
        <v>447</v>
      </c>
      <c r="I185" s="624" t="s">
        <v>354</v>
      </c>
      <c r="J185" s="626" t="s">
        <v>351</v>
      </c>
    </row>
    <row r="186" spans="1:10" s="508" customFormat="1" ht="18.600000000000001" hidden="1" customHeight="1" outlineLevel="1">
      <c r="A186" s="627"/>
      <c r="B186" s="625"/>
      <c r="C186" s="625"/>
      <c r="D186" s="615" t="s">
        <v>346</v>
      </c>
      <c r="E186" s="615" t="s">
        <v>347</v>
      </c>
      <c r="F186" s="615" t="s">
        <v>377</v>
      </c>
      <c r="G186" s="615" t="s">
        <v>348</v>
      </c>
      <c r="H186" s="625"/>
      <c r="I186" s="625"/>
      <c r="J186" s="627"/>
    </row>
    <row r="187" spans="1:10" s="508" customFormat="1" ht="18.600000000000001" hidden="1" customHeight="1" outlineLevel="1">
      <c r="A187" s="509">
        <v>2004</v>
      </c>
      <c r="B187" s="513"/>
      <c r="C187" s="513">
        <f>D187+H187+I187</f>
        <v>0</v>
      </c>
      <c r="D187" s="513">
        <f t="shared" ref="D187:D196" si="64">SUM(E187:G187)</f>
        <v>0</v>
      </c>
      <c r="E187" s="513">
        <f>'[1]일평균 수요량'!$C$70</f>
        <v>0</v>
      </c>
      <c r="F187" s="513">
        <f>'[1]일평균 수요량'!$C$71</f>
        <v>0</v>
      </c>
      <c r="G187" s="513">
        <f>'[1]일평균 수요량'!$C$72</f>
        <v>0</v>
      </c>
      <c r="H187" s="513">
        <f>'[1]일평균 수요량'!$C$74</f>
        <v>0</v>
      </c>
      <c r="I187" s="513"/>
      <c r="J187" s="513"/>
    </row>
    <row r="188" spans="1:10" s="508" customFormat="1" ht="18.600000000000001" hidden="1" customHeight="1" outlineLevel="1">
      <c r="A188" s="509">
        <v>2005</v>
      </c>
      <c r="B188" s="513"/>
      <c r="C188" s="513">
        <f t="shared" ref="C188:C196" si="65">D188+H188+I188</f>
        <v>1</v>
      </c>
      <c r="D188" s="513">
        <f t="shared" si="64"/>
        <v>1</v>
      </c>
      <c r="E188" s="513">
        <f>'[1]일평균 수요량'!$D$70</f>
        <v>0</v>
      </c>
      <c r="F188" s="513">
        <f>'[1]일평균 수요량'!$D$71</f>
        <v>0</v>
      </c>
      <c r="G188" s="513">
        <f>'[1]일평균 수요량'!$D$72</f>
        <v>1</v>
      </c>
      <c r="H188" s="513">
        <f>'[1]일평균 수요량'!$D$74</f>
        <v>0</v>
      </c>
      <c r="I188" s="513"/>
      <c r="J188" s="513"/>
    </row>
    <row r="189" spans="1:10" s="508" customFormat="1" ht="18.600000000000001" hidden="1" customHeight="1" outlineLevel="1">
      <c r="A189" s="509">
        <v>2006</v>
      </c>
      <c r="B189" s="513"/>
      <c r="C189" s="513">
        <f t="shared" si="65"/>
        <v>4</v>
      </c>
      <c r="D189" s="513">
        <f t="shared" si="64"/>
        <v>4</v>
      </c>
      <c r="E189" s="513">
        <f>'[1]일평균 수요량'!$E$70</f>
        <v>0</v>
      </c>
      <c r="F189" s="513">
        <f>'[1]일평균 수요량'!$E$71</f>
        <v>0</v>
      </c>
      <c r="G189" s="513">
        <f>'[1]일평균 수요량'!$E$72</f>
        <v>4</v>
      </c>
      <c r="H189" s="513">
        <f>'[1]일평균 수요량'!$E$74</f>
        <v>0</v>
      </c>
      <c r="I189" s="513"/>
      <c r="J189" s="513"/>
    </row>
    <row r="190" spans="1:10" s="508" customFormat="1" ht="18.600000000000001" hidden="1" customHeight="1" outlineLevel="1">
      <c r="A190" s="509">
        <v>2007</v>
      </c>
      <c r="B190" s="513"/>
      <c r="C190" s="513">
        <f t="shared" si="65"/>
        <v>20</v>
      </c>
      <c r="D190" s="513">
        <f t="shared" si="64"/>
        <v>5</v>
      </c>
      <c r="E190" s="513">
        <f>'[1]일평균 수요량'!$F$70</f>
        <v>0</v>
      </c>
      <c r="F190" s="513">
        <f>'[1]일평균 수요량'!$F$71</f>
        <v>0</v>
      </c>
      <c r="G190" s="513">
        <f>'[1]일평균 수요량'!$F$72</f>
        <v>5</v>
      </c>
      <c r="H190" s="513">
        <f>'[1]일평균 수요량'!$F$74</f>
        <v>15</v>
      </c>
      <c r="I190" s="513"/>
      <c r="J190" s="513"/>
    </row>
    <row r="191" spans="1:10" s="508" customFormat="1" ht="18.600000000000001" hidden="1" customHeight="1" outlineLevel="1">
      <c r="A191" s="509">
        <v>2008</v>
      </c>
      <c r="B191" s="513"/>
      <c r="C191" s="513">
        <f t="shared" si="65"/>
        <v>34</v>
      </c>
      <c r="D191" s="513">
        <f t="shared" si="64"/>
        <v>15</v>
      </c>
      <c r="E191" s="513">
        <f>'[1]일평균 수요량'!$G$70</f>
        <v>1</v>
      </c>
      <c r="F191" s="513">
        <f>'[1]일평균 수요량'!$G$71</f>
        <v>0</v>
      </c>
      <c r="G191" s="513">
        <f>'[1]일평균 수요량'!$G$72</f>
        <v>14</v>
      </c>
      <c r="H191" s="513">
        <f>'[1]일평균 수요량'!$G$74</f>
        <v>19</v>
      </c>
      <c r="I191" s="513"/>
      <c r="J191" s="513"/>
    </row>
    <row r="192" spans="1:10" s="508" customFormat="1" ht="18.600000000000001" hidden="1" customHeight="1" outlineLevel="1">
      <c r="A192" s="509">
        <v>2009</v>
      </c>
      <c r="B192" s="513"/>
      <c r="C192" s="513">
        <f t="shared" si="65"/>
        <v>41</v>
      </c>
      <c r="D192" s="513">
        <f t="shared" si="64"/>
        <v>21</v>
      </c>
      <c r="E192" s="513">
        <f>'[1]일평균 수요량'!$H$70</f>
        <v>6</v>
      </c>
      <c r="F192" s="513">
        <f>'[1]일평균 수요량'!$H$71</f>
        <v>0</v>
      </c>
      <c r="G192" s="513">
        <f>'[1]일평균 수요량'!$H$72</f>
        <v>15</v>
      </c>
      <c r="H192" s="513">
        <f>'[1]일평균 수요량'!$H$74</f>
        <v>20</v>
      </c>
      <c r="I192" s="513"/>
      <c r="J192" s="513"/>
    </row>
    <row r="193" spans="1:12" s="508" customFormat="1" ht="18.600000000000001" hidden="1" customHeight="1" outlineLevel="1">
      <c r="A193" s="509">
        <v>2010</v>
      </c>
      <c r="B193" s="514">
        <f>ROUND(C193+$L$11*(L194/$K$25),0)</f>
        <v>21</v>
      </c>
      <c r="C193" s="513">
        <f t="shared" si="65"/>
        <v>77</v>
      </c>
      <c r="D193" s="513">
        <f t="shared" si="64"/>
        <v>43</v>
      </c>
      <c r="E193" s="513">
        <f>'[1]일평균 수요량'!$I$70</f>
        <v>13</v>
      </c>
      <c r="F193" s="513">
        <f>'[1]일평균 수요량'!$I$71</f>
        <v>0</v>
      </c>
      <c r="G193" s="513">
        <f>'[1]일평균 수요량'!$I$72</f>
        <v>30</v>
      </c>
      <c r="H193" s="513">
        <f>'[1]일평균 수요량'!$I$74</f>
        <v>34</v>
      </c>
      <c r="I193" s="513"/>
      <c r="J193" s="513"/>
    </row>
    <row r="194" spans="1:12" s="508" customFormat="1" ht="18.600000000000001" hidden="1" customHeight="1" outlineLevel="1">
      <c r="A194" s="509">
        <v>2011</v>
      </c>
      <c r="B194" s="513">
        <v>80</v>
      </c>
      <c r="C194" s="513">
        <f t="shared" si="65"/>
        <v>138</v>
      </c>
      <c r="D194" s="513">
        <f t="shared" si="64"/>
        <v>61</v>
      </c>
      <c r="E194" s="513">
        <f>'[1]일평균 수요량'!$J$70</f>
        <v>18</v>
      </c>
      <c r="F194" s="513">
        <f>'[1]일평균 수요량'!$J$71</f>
        <v>0</v>
      </c>
      <c r="G194" s="513">
        <f>'[1]일평균 수요량'!$J$72</f>
        <v>43</v>
      </c>
      <c r="H194" s="513">
        <f>'[1]일평균 수요량'!$J$74</f>
        <v>77</v>
      </c>
      <c r="I194" s="513"/>
      <c r="J194" s="513"/>
      <c r="L194" s="617">
        <f>B194-C194</f>
        <v>-58</v>
      </c>
    </row>
    <row r="195" spans="1:12" s="508" customFormat="1" ht="18.600000000000001" hidden="1" customHeight="1" outlineLevel="1">
      <c r="A195" s="509">
        <v>2012</v>
      </c>
      <c r="B195" s="513">
        <v>275</v>
      </c>
      <c r="C195" s="513">
        <f t="shared" si="65"/>
        <v>183</v>
      </c>
      <c r="D195" s="513">
        <f t="shared" si="64"/>
        <v>89</v>
      </c>
      <c r="E195" s="513">
        <f>'[1]일평균 수요량'!$K$70</f>
        <v>22</v>
      </c>
      <c r="F195" s="513">
        <f>'[1]일평균 수요량'!$K$71</f>
        <v>0</v>
      </c>
      <c r="G195" s="513">
        <f>'[1]일평균 수요량'!$K$72</f>
        <v>67</v>
      </c>
      <c r="H195" s="513">
        <f>'[1]일평균 수요량'!$K$74</f>
        <v>94</v>
      </c>
      <c r="I195" s="513"/>
      <c r="J195" s="513"/>
    </row>
    <row r="196" spans="1:12" s="508" customFormat="1" ht="18.600000000000001" hidden="1" customHeight="1" outlineLevel="1">
      <c r="A196" s="509">
        <v>2013</v>
      </c>
      <c r="B196" s="513"/>
      <c r="C196" s="513">
        <f t="shared" si="65"/>
        <v>172</v>
      </c>
      <c r="D196" s="513">
        <f t="shared" si="64"/>
        <v>63</v>
      </c>
      <c r="E196" s="513">
        <f>'[1]일평균 수요량'!$L$70</f>
        <v>26</v>
      </c>
      <c r="F196" s="513">
        <f>'[1]일평균 수요량'!$L$71</f>
        <v>0</v>
      </c>
      <c r="G196" s="513">
        <f>'[1]일평균 수요량'!$L$72</f>
        <v>37</v>
      </c>
      <c r="H196" s="513">
        <f>'[1]일평균 수요량'!$L$74</f>
        <v>109</v>
      </c>
      <c r="I196" s="513"/>
      <c r="J196" s="513"/>
    </row>
    <row r="197" spans="1:12" s="512" customFormat="1" ht="18.600000000000001" hidden="1" customHeight="1" outlineLevel="1">
      <c r="A197" s="510" t="s">
        <v>368</v>
      </c>
      <c r="B197" s="511"/>
      <c r="C197" s="511"/>
      <c r="E197" s="511"/>
      <c r="F197" s="511"/>
    </row>
    <row r="198" spans="1:12" s="508" customFormat="1" ht="18.600000000000001" hidden="1" customHeight="1" outlineLevel="1">
      <c r="A198" s="626" t="s">
        <v>343</v>
      </c>
      <c r="B198" s="624" t="s">
        <v>373</v>
      </c>
      <c r="C198" s="624" t="s">
        <v>372</v>
      </c>
      <c r="D198" s="625" t="s">
        <v>353</v>
      </c>
      <c r="E198" s="625"/>
      <c r="F198" s="625"/>
      <c r="G198" s="625"/>
      <c r="H198" s="625" t="s">
        <v>447</v>
      </c>
      <c r="I198" s="624" t="s">
        <v>354</v>
      </c>
      <c r="J198" s="626" t="s">
        <v>351</v>
      </c>
    </row>
    <row r="199" spans="1:12" s="508" customFormat="1" ht="18.600000000000001" hidden="1" customHeight="1" outlineLevel="1">
      <c r="A199" s="627"/>
      <c r="B199" s="625"/>
      <c r="C199" s="625"/>
      <c r="D199" s="615" t="s">
        <v>346</v>
      </c>
      <c r="E199" s="615" t="s">
        <v>347</v>
      </c>
      <c r="F199" s="615" t="s">
        <v>377</v>
      </c>
      <c r="G199" s="615" t="s">
        <v>348</v>
      </c>
      <c r="H199" s="625"/>
      <c r="I199" s="625"/>
      <c r="J199" s="627"/>
    </row>
    <row r="200" spans="1:12" s="508" customFormat="1" ht="18.600000000000001" hidden="1" customHeight="1" outlineLevel="1">
      <c r="A200" s="509">
        <v>2004</v>
      </c>
      <c r="B200" s="513">
        <v>236</v>
      </c>
      <c r="C200" s="513">
        <f>D200+H200+I200</f>
        <v>317</v>
      </c>
      <c r="D200" s="513">
        <f t="shared" ref="D200:D209" si="66">SUM(E200:G200)</f>
        <v>234</v>
      </c>
      <c r="E200" s="513">
        <f>'[1]일평균 수요량'!$C$76</f>
        <v>189</v>
      </c>
      <c r="F200" s="513">
        <f>'[1]일평균 수요량'!$C$77</f>
        <v>0</v>
      </c>
      <c r="G200" s="513">
        <f>'[1]일평균 수요량'!$C$78</f>
        <v>45</v>
      </c>
      <c r="H200" s="513">
        <f>'[1]일평균 수요량'!$C$80</f>
        <v>83</v>
      </c>
      <c r="I200" s="513"/>
      <c r="J200" s="513"/>
    </row>
    <row r="201" spans="1:12" s="508" customFormat="1" ht="18.600000000000001" hidden="1" customHeight="1" outlineLevel="1">
      <c r="A201" s="509">
        <v>2005</v>
      </c>
      <c r="B201" s="513">
        <v>236</v>
      </c>
      <c r="C201" s="513">
        <f t="shared" ref="C201:C209" si="67">D201+H201+I201</f>
        <v>305</v>
      </c>
      <c r="D201" s="513">
        <f t="shared" si="66"/>
        <v>235</v>
      </c>
      <c r="E201" s="513">
        <f>'[1]일평균 수요량'!$D$76</f>
        <v>175</v>
      </c>
      <c r="F201" s="513">
        <f>'[1]일평균 수요량'!$D$77</f>
        <v>2</v>
      </c>
      <c r="G201" s="513">
        <f>'[1]일평균 수요량'!$D$78</f>
        <v>58</v>
      </c>
      <c r="H201" s="513">
        <f>'[1]일평균 수요량'!$D$80</f>
        <v>70</v>
      </c>
      <c r="I201" s="513"/>
      <c r="J201" s="513"/>
    </row>
    <row r="202" spans="1:12" s="508" customFormat="1" ht="18.600000000000001" hidden="1" customHeight="1" outlineLevel="1">
      <c r="A202" s="509">
        <v>2006</v>
      </c>
      <c r="B202" s="513">
        <v>438</v>
      </c>
      <c r="C202" s="513">
        <f t="shared" si="67"/>
        <v>351</v>
      </c>
      <c r="D202" s="513">
        <f t="shared" si="66"/>
        <v>277</v>
      </c>
      <c r="E202" s="513">
        <f>'[1]일평균 수요량'!$E$76</f>
        <v>185</v>
      </c>
      <c r="F202" s="513">
        <f>'[1]일평균 수요량'!$E$77</f>
        <v>9</v>
      </c>
      <c r="G202" s="513">
        <f>'[1]일평균 수요량'!$E$78</f>
        <v>83</v>
      </c>
      <c r="H202" s="513">
        <f>'[1]일평균 수요량'!$E$80</f>
        <v>74</v>
      </c>
      <c r="I202" s="513"/>
      <c r="J202" s="513"/>
    </row>
    <row r="203" spans="1:12" s="508" customFormat="1" ht="18.600000000000001" hidden="1" customHeight="1" outlineLevel="1">
      <c r="A203" s="509">
        <v>2007</v>
      </c>
      <c r="B203" s="513">
        <v>0</v>
      </c>
      <c r="C203" s="513">
        <f t="shared" si="67"/>
        <v>403</v>
      </c>
      <c r="D203" s="513">
        <f t="shared" si="66"/>
        <v>336</v>
      </c>
      <c r="E203" s="513">
        <f>'[1]일평균 수요량'!$F$76</f>
        <v>213</v>
      </c>
      <c r="F203" s="513">
        <f>'[1]일평균 수요량'!$F$77</f>
        <v>1</v>
      </c>
      <c r="G203" s="513">
        <f>'[1]일평균 수요량'!$F$78</f>
        <v>122</v>
      </c>
      <c r="H203" s="513">
        <f>'[1]일평균 수요량'!$F$80</f>
        <v>67</v>
      </c>
      <c r="I203" s="513"/>
      <c r="J203" s="513"/>
    </row>
    <row r="204" spans="1:12" s="508" customFormat="1" ht="18.600000000000001" hidden="1" customHeight="1" outlineLevel="1">
      <c r="A204" s="509">
        <v>2008</v>
      </c>
      <c r="B204" s="513">
        <v>0</v>
      </c>
      <c r="C204" s="513">
        <f t="shared" si="67"/>
        <v>469</v>
      </c>
      <c r="D204" s="513">
        <f t="shared" si="66"/>
        <v>403</v>
      </c>
      <c r="E204" s="513">
        <f>'[1]일평균 수요량'!$G$76</f>
        <v>261</v>
      </c>
      <c r="F204" s="513">
        <f>'[1]일평균 수요량'!$G$77</f>
        <v>0</v>
      </c>
      <c r="G204" s="513">
        <f>'[1]일평균 수요량'!$G$78</f>
        <v>142</v>
      </c>
      <c r="H204" s="513">
        <f>'[1]일평균 수요량'!$G$80</f>
        <v>66</v>
      </c>
      <c r="I204" s="513"/>
      <c r="J204" s="513"/>
    </row>
    <row r="205" spans="1:12" s="508" customFormat="1" ht="18.600000000000001" hidden="1" customHeight="1" outlineLevel="1">
      <c r="A205" s="509">
        <v>2009</v>
      </c>
      <c r="B205" s="513">
        <v>0</v>
      </c>
      <c r="C205" s="513">
        <f t="shared" si="67"/>
        <v>501</v>
      </c>
      <c r="D205" s="513">
        <f t="shared" si="66"/>
        <v>441</v>
      </c>
      <c r="E205" s="513">
        <f>'[1]일평균 수요량'!$H$76</f>
        <v>283</v>
      </c>
      <c r="F205" s="513">
        <f>'[1]일평균 수요량'!$H$77</f>
        <v>0</v>
      </c>
      <c r="G205" s="513">
        <f>'[1]일평균 수요량'!$H$78</f>
        <v>158</v>
      </c>
      <c r="H205" s="513">
        <f>'[1]일평균 수요량'!$H$80</f>
        <v>60</v>
      </c>
      <c r="I205" s="513"/>
      <c r="J205" s="513"/>
    </row>
    <row r="206" spans="1:12" s="508" customFormat="1" ht="18.600000000000001" hidden="1" customHeight="1" outlineLevel="1">
      <c r="A206" s="509">
        <v>2010</v>
      </c>
      <c r="B206" s="514">
        <f>ROUND(C206+$L$11*(L207/$K$25),0)</f>
        <v>536</v>
      </c>
      <c r="C206" s="513">
        <f t="shared" si="67"/>
        <v>559</v>
      </c>
      <c r="D206" s="513">
        <f t="shared" si="66"/>
        <v>490</v>
      </c>
      <c r="E206" s="513">
        <f>'[1]일평균 수요량'!$I$76</f>
        <v>312</v>
      </c>
      <c r="F206" s="513">
        <f>'[1]일평균 수요량'!$I$77</f>
        <v>0</v>
      </c>
      <c r="G206" s="513">
        <f>'[1]일평균 수요량'!$I$78</f>
        <v>178</v>
      </c>
      <c r="H206" s="513">
        <f>'[1]일평균 수요량'!$I$80</f>
        <v>69</v>
      </c>
      <c r="I206" s="513"/>
      <c r="J206" s="513"/>
    </row>
    <row r="207" spans="1:12" s="508" customFormat="1" ht="18.600000000000001" hidden="1" customHeight="1" outlineLevel="1">
      <c r="A207" s="509">
        <v>2011</v>
      </c>
      <c r="B207" s="513">
        <v>560</v>
      </c>
      <c r="C207" s="513">
        <f t="shared" si="67"/>
        <v>584</v>
      </c>
      <c r="D207" s="513">
        <f t="shared" si="66"/>
        <v>506</v>
      </c>
      <c r="E207" s="513">
        <f>'[1]일평균 수요량'!$J$76</f>
        <v>339</v>
      </c>
      <c r="F207" s="513">
        <f>'[1]일평균 수요량'!$J$77</f>
        <v>0</v>
      </c>
      <c r="G207" s="513">
        <f>'[1]일평균 수요량'!$J$78</f>
        <v>167</v>
      </c>
      <c r="H207" s="513">
        <f>'[1]일평균 수요량'!$J$80</f>
        <v>78</v>
      </c>
      <c r="I207" s="513"/>
      <c r="J207" s="513"/>
      <c r="L207" s="617">
        <f>B207-C207</f>
        <v>-24</v>
      </c>
    </row>
    <row r="208" spans="1:12" s="508" customFormat="1" ht="18.600000000000001" hidden="1" customHeight="1" outlineLevel="1">
      <c r="A208" s="509">
        <v>2012</v>
      </c>
      <c r="B208" s="513">
        <v>767</v>
      </c>
      <c r="C208" s="513">
        <f t="shared" si="67"/>
        <v>618</v>
      </c>
      <c r="D208" s="513">
        <f t="shared" si="66"/>
        <v>554</v>
      </c>
      <c r="E208" s="513">
        <f>'[1]일평균 수요량'!$K$76</f>
        <v>376</v>
      </c>
      <c r="F208" s="513">
        <f>'[1]일평균 수요량'!$K$77</f>
        <v>0</v>
      </c>
      <c r="G208" s="513">
        <f>'[1]일평균 수요량'!$K$78</f>
        <v>178</v>
      </c>
      <c r="H208" s="513">
        <f>'[1]일평균 수요량'!$K$80</f>
        <v>64</v>
      </c>
      <c r="I208" s="513"/>
      <c r="J208" s="513"/>
    </row>
    <row r="209" spans="1:12" s="508" customFormat="1" ht="18.600000000000001" hidden="1" customHeight="1" outlineLevel="1">
      <c r="A209" s="509">
        <v>2013</v>
      </c>
      <c r="B209" s="513"/>
      <c r="C209" s="513">
        <f t="shared" si="67"/>
        <v>622</v>
      </c>
      <c r="D209" s="513">
        <f t="shared" si="66"/>
        <v>556</v>
      </c>
      <c r="E209" s="513">
        <f>'[1]일평균 수요량'!$L$76</f>
        <v>379</v>
      </c>
      <c r="F209" s="513">
        <f>'[1]일평균 수요량'!$L$77</f>
        <v>0</v>
      </c>
      <c r="G209" s="513">
        <f>'[1]일평균 수요량'!$L$78</f>
        <v>177</v>
      </c>
      <c r="H209" s="513">
        <f>'[1]일평균 수요량'!$L$80</f>
        <v>66</v>
      </c>
      <c r="I209" s="513"/>
      <c r="J209" s="513"/>
    </row>
    <row r="210" spans="1:12" s="512" customFormat="1" ht="18.600000000000001" hidden="1" customHeight="1" outlineLevel="1">
      <c r="A210" s="510" t="s">
        <v>369</v>
      </c>
      <c r="B210" s="511"/>
      <c r="C210" s="511"/>
      <c r="E210" s="511"/>
      <c r="F210" s="511"/>
    </row>
    <row r="211" spans="1:12" s="508" customFormat="1" ht="18.600000000000001" hidden="1" customHeight="1" outlineLevel="1">
      <c r="A211" s="626" t="s">
        <v>343</v>
      </c>
      <c r="B211" s="624" t="s">
        <v>373</v>
      </c>
      <c r="C211" s="624" t="s">
        <v>372</v>
      </c>
      <c r="D211" s="625" t="s">
        <v>353</v>
      </c>
      <c r="E211" s="625"/>
      <c r="F211" s="625"/>
      <c r="G211" s="625"/>
      <c r="H211" s="625" t="s">
        <v>447</v>
      </c>
      <c r="I211" s="624" t="s">
        <v>354</v>
      </c>
      <c r="J211" s="626" t="s">
        <v>351</v>
      </c>
    </row>
    <row r="212" spans="1:12" s="508" customFormat="1" ht="18.600000000000001" hidden="1" customHeight="1" outlineLevel="1">
      <c r="A212" s="627"/>
      <c r="B212" s="625"/>
      <c r="C212" s="625"/>
      <c r="D212" s="615" t="s">
        <v>346</v>
      </c>
      <c r="E212" s="615" t="s">
        <v>347</v>
      </c>
      <c r="F212" s="615" t="s">
        <v>377</v>
      </c>
      <c r="G212" s="615" t="s">
        <v>348</v>
      </c>
      <c r="H212" s="625"/>
      <c r="I212" s="625"/>
      <c r="J212" s="627"/>
    </row>
    <row r="213" spans="1:12" s="508" customFormat="1" ht="18.600000000000001" hidden="1" customHeight="1" outlineLevel="1">
      <c r="A213" s="509">
        <v>2004</v>
      </c>
      <c r="B213" s="513">
        <v>24</v>
      </c>
      <c r="C213" s="513">
        <f>D213+H213+I213</f>
        <v>146</v>
      </c>
      <c r="D213" s="513">
        <f t="shared" ref="D213:D222" si="68">SUM(E213:G213)</f>
        <v>146</v>
      </c>
      <c r="E213" s="513">
        <f>'[1]일평균 수요량'!$C$82</f>
        <v>128</v>
      </c>
      <c r="F213" s="513">
        <f>'[1]일평균 수요량'!$C$83</f>
        <v>0</v>
      </c>
      <c r="G213" s="513">
        <f>'[1]일평균 수요량'!$C$84</f>
        <v>18</v>
      </c>
      <c r="H213" s="513">
        <f>'[1]일평균 수요량'!$C$86</f>
        <v>0</v>
      </c>
      <c r="I213" s="513"/>
      <c r="J213" s="513"/>
    </row>
    <row r="214" spans="1:12" s="508" customFormat="1" ht="18.600000000000001" hidden="1" customHeight="1" outlineLevel="1">
      <c r="A214" s="509">
        <v>2005</v>
      </c>
      <c r="B214" s="513">
        <v>71</v>
      </c>
      <c r="C214" s="513">
        <f t="shared" ref="C214:C222" si="69">D214+H214+I214</f>
        <v>160</v>
      </c>
      <c r="D214" s="513">
        <f t="shared" si="68"/>
        <v>160</v>
      </c>
      <c r="E214" s="513">
        <f>'[1]일평균 수요량'!$D$82</f>
        <v>130</v>
      </c>
      <c r="F214" s="513">
        <f>'[1]일평균 수요량'!$D$83</f>
        <v>0</v>
      </c>
      <c r="G214" s="513">
        <f>'[1]일평균 수요량'!$D$84</f>
        <v>30</v>
      </c>
      <c r="H214" s="513">
        <f>'[1]일평균 수요량'!$D$86</f>
        <v>0</v>
      </c>
      <c r="I214" s="513"/>
      <c r="J214" s="513"/>
    </row>
    <row r="215" spans="1:12" s="508" customFormat="1" ht="18.600000000000001" hidden="1" customHeight="1" outlineLevel="1">
      <c r="A215" s="509">
        <v>2006</v>
      </c>
      <c r="B215" s="513">
        <v>169</v>
      </c>
      <c r="C215" s="513">
        <f t="shared" si="69"/>
        <v>209</v>
      </c>
      <c r="D215" s="513">
        <f t="shared" si="68"/>
        <v>209</v>
      </c>
      <c r="E215" s="513">
        <f>'[1]일평균 수요량'!$E$82</f>
        <v>186</v>
      </c>
      <c r="F215" s="513">
        <f>'[1]일평균 수요량'!$E$83</f>
        <v>0</v>
      </c>
      <c r="G215" s="513">
        <f>'[1]일평균 수요량'!$E$84</f>
        <v>23</v>
      </c>
      <c r="H215" s="513">
        <f>'[1]일평균 수요량'!$E$86</f>
        <v>0</v>
      </c>
      <c r="I215" s="513"/>
      <c r="J215" s="513"/>
    </row>
    <row r="216" spans="1:12" s="508" customFormat="1" ht="18.600000000000001" hidden="1" customHeight="1" outlineLevel="1">
      <c r="A216" s="509">
        <v>2007</v>
      </c>
      <c r="B216" s="513">
        <v>268</v>
      </c>
      <c r="C216" s="513">
        <f t="shared" si="69"/>
        <v>255</v>
      </c>
      <c r="D216" s="513">
        <f t="shared" si="68"/>
        <v>255</v>
      </c>
      <c r="E216" s="513">
        <f>'[1]일평균 수요량'!$F$82</f>
        <v>223</v>
      </c>
      <c r="F216" s="513">
        <f>'[1]일평균 수요량'!$F$83</f>
        <v>0</v>
      </c>
      <c r="G216" s="513">
        <f>'[1]일평균 수요량'!$F$84</f>
        <v>32</v>
      </c>
      <c r="H216" s="513">
        <f>'[1]일평균 수요량'!$F$86</f>
        <v>0</v>
      </c>
      <c r="I216" s="513"/>
      <c r="J216" s="513"/>
    </row>
    <row r="217" spans="1:12" s="508" customFormat="1" ht="18.600000000000001" hidden="1" customHeight="1" outlineLevel="1">
      <c r="A217" s="509">
        <v>2008</v>
      </c>
      <c r="B217" s="513">
        <v>347</v>
      </c>
      <c r="C217" s="513">
        <f t="shared" si="69"/>
        <v>262</v>
      </c>
      <c r="D217" s="513">
        <f t="shared" si="68"/>
        <v>262</v>
      </c>
      <c r="E217" s="513">
        <f>'[1]일평균 수요량'!$G$82</f>
        <v>223</v>
      </c>
      <c r="F217" s="513">
        <f>'[1]일평균 수요량'!$G$83</f>
        <v>0</v>
      </c>
      <c r="G217" s="513">
        <f>'[1]일평균 수요량'!$G$84</f>
        <v>39</v>
      </c>
      <c r="H217" s="513">
        <f>'[1]일평균 수요량'!$G$86</f>
        <v>0</v>
      </c>
      <c r="I217" s="513"/>
      <c r="J217" s="513"/>
    </row>
    <row r="218" spans="1:12" s="508" customFormat="1" ht="18.600000000000001" hidden="1" customHeight="1" outlineLevel="1">
      <c r="A218" s="509">
        <v>2009</v>
      </c>
      <c r="B218" s="513">
        <v>373</v>
      </c>
      <c r="C218" s="513">
        <f t="shared" si="69"/>
        <v>283</v>
      </c>
      <c r="D218" s="513">
        <f t="shared" si="68"/>
        <v>283</v>
      </c>
      <c r="E218" s="513">
        <f>'[1]일평균 수요량'!$H$82</f>
        <v>239</v>
      </c>
      <c r="F218" s="513">
        <f>'[1]일평균 수요량'!$H$83</f>
        <v>0</v>
      </c>
      <c r="G218" s="513">
        <f>'[1]일평균 수요량'!$H$84</f>
        <v>44</v>
      </c>
      <c r="H218" s="513">
        <f>'[1]일평균 수요량'!$H$86</f>
        <v>0</v>
      </c>
      <c r="I218" s="513"/>
      <c r="J218" s="513"/>
    </row>
    <row r="219" spans="1:12" s="508" customFormat="1" ht="18.600000000000001" hidden="1" customHeight="1" outlineLevel="1">
      <c r="A219" s="509">
        <v>2010</v>
      </c>
      <c r="B219" s="514">
        <f>ROUND(C219+$L$11*(L220/$K$25),0)</f>
        <v>398</v>
      </c>
      <c r="C219" s="513">
        <f t="shared" si="69"/>
        <v>294</v>
      </c>
      <c r="D219" s="513">
        <f t="shared" si="68"/>
        <v>294</v>
      </c>
      <c r="E219" s="513">
        <f>'[1]일평균 수요량'!$I$82</f>
        <v>248</v>
      </c>
      <c r="F219" s="513">
        <f>'[1]일평균 수요량'!$I$83</f>
        <v>0</v>
      </c>
      <c r="G219" s="513">
        <f>'[1]일평균 수요량'!$I$84</f>
        <v>46</v>
      </c>
      <c r="H219" s="513">
        <f>'[1]일평균 수요량'!$I$86</f>
        <v>0</v>
      </c>
      <c r="I219" s="513"/>
      <c r="J219" s="513"/>
    </row>
    <row r="220" spans="1:12" s="508" customFormat="1" ht="18.600000000000001" hidden="1" customHeight="1" outlineLevel="1">
      <c r="A220" s="509">
        <v>2011</v>
      </c>
      <c r="B220" s="513">
        <v>420</v>
      </c>
      <c r="C220" s="513">
        <f t="shared" si="69"/>
        <v>313</v>
      </c>
      <c r="D220" s="513">
        <f t="shared" si="68"/>
        <v>313</v>
      </c>
      <c r="E220" s="513">
        <f>'[1]일평균 수요량'!$J$82</f>
        <v>269</v>
      </c>
      <c r="F220" s="513">
        <f>'[1]일평균 수요량'!$J$83</f>
        <v>0</v>
      </c>
      <c r="G220" s="513">
        <f>'[1]일평균 수요량'!$J$84</f>
        <v>44</v>
      </c>
      <c r="H220" s="513">
        <f>'[1]일평균 수요량'!$J$86</f>
        <v>0</v>
      </c>
      <c r="I220" s="513"/>
      <c r="J220" s="513"/>
      <c r="L220" s="617">
        <f>B220-C220</f>
        <v>107</v>
      </c>
    </row>
    <row r="221" spans="1:12" s="508" customFormat="1" ht="18.600000000000001" hidden="1" customHeight="1" outlineLevel="1">
      <c r="A221" s="509">
        <v>2012</v>
      </c>
      <c r="B221" s="513">
        <v>560</v>
      </c>
      <c r="C221" s="513">
        <f t="shared" si="69"/>
        <v>352</v>
      </c>
      <c r="D221" s="513">
        <f t="shared" si="68"/>
        <v>352</v>
      </c>
      <c r="E221" s="513">
        <f>'[1]일평균 수요량'!$K$82</f>
        <v>298</v>
      </c>
      <c r="F221" s="513">
        <f>'[1]일평균 수요량'!$K$83</f>
        <v>0</v>
      </c>
      <c r="G221" s="513">
        <f>'[1]일평균 수요량'!$K$84</f>
        <v>54</v>
      </c>
      <c r="H221" s="513">
        <f>'[1]일평균 수요량'!$K$86</f>
        <v>0</v>
      </c>
      <c r="I221" s="513"/>
      <c r="J221" s="513"/>
    </row>
    <row r="222" spans="1:12" s="508" customFormat="1" ht="18.600000000000001" hidden="1" customHeight="1" outlineLevel="1">
      <c r="A222" s="509">
        <v>2013</v>
      </c>
      <c r="B222" s="513"/>
      <c r="C222" s="513">
        <f t="shared" si="69"/>
        <v>354</v>
      </c>
      <c r="D222" s="513">
        <f t="shared" si="68"/>
        <v>354</v>
      </c>
      <c r="E222" s="513">
        <f>'[1]일평균 수요량'!$L$82</f>
        <v>301</v>
      </c>
      <c r="F222" s="513">
        <f>'[1]일평균 수요량'!$L$83</f>
        <v>0</v>
      </c>
      <c r="G222" s="513">
        <f>'[1]일평균 수요량'!$L$84</f>
        <v>53</v>
      </c>
      <c r="H222" s="513">
        <f>'[1]일평균 수요량'!$L$86</f>
        <v>0</v>
      </c>
      <c r="I222" s="513"/>
      <c r="J222" s="513"/>
    </row>
    <row r="223" spans="1:12" s="508" customFormat="1" ht="18.600000000000001" customHeight="1" collapsed="1"/>
    <row r="224" spans="1:12" s="508" customFormat="1" ht="18.600000000000001" customHeight="1"/>
    <row r="225" s="508" customFormat="1" ht="18.600000000000001" customHeight="1"/>
    <row r="226" s="508" customFormat="1" ht="18.600000000000001" customHeight="1"/>
    <row r="227" s="508" customFormat="1" ht="18.600000000000001" customHeight="1"/>
    <row r="228" s="508" customFormat="1" ht="18.600000000000001" customHeight="1"/>
    <row r="229" s="508" customFormat="1" ht="18.600000000000001" customHeight="1"/>
    <row r="230" s="508" customFormat="1" ht="18.600000000000001" customHeight="1"/>
    <row r="231" s="508" customFormat="1" ht="18.600000000000001" customHeight="1"/>
    <row r="232" s="508" customFormat="1" ht="18.600000000000001" customHeight="1"/>
    <row r="233" s="508" customFormat="1" ht="18.600000000000001" customHeight="1"/>
    <row r="234" s="508" customFormat="1" ht="18.600000000000001" customHeight="1"/>
    <row r="235" s="508" customFormat="1" ht="18.600000000000001" customHeight="1"/>
    <row r="236" s="508" customFormat="1" ht="18.600000000000001" customHeight="1"/>
    <row r="237" s="508" customFormat="1" ht="18.600000000000001" customHeight="1"/>
    <row r="238" s="508" customFormat="1" ht="18.600000000000001" customHeight="1"/>
    <row r="239" s="508" customFormat="1" ht="18.600000000000001" customHeight="1"/>
    <row r="240" s="508" customFormat="1" ht="18.600000000000001" customHeight="1"/>
    <row r="241" s="508" customFormat="1" ht="18.600000000000001" customHeight="1"/>
    <row r="242" s="508" customFormat="1" ht="18.600000000000001" customHeight="1"/>
    <row r="243" s="508" customFormat="1" ht="18.600000000000001" customHeight="1"/>
    <row r="244" s="508" customFormat="1" ht="18.600000000000001" customHeight="1"/>
    <row r="245" s="508" customFormat="1" ht="18.600000000000001" customHeight="1"/>
    <row r="246" s="508" customFormat="1" ht="18.600000000000001" customHeight="1"/>
    <row r="247" s="508" customFormat="1" ht="18.600000000000001" customHeight="1"/>
    <row r="248" s="508" customFormat="1" ht="18.600000000000001" customHeight="1"/>
    <row r="249" s="508" customFormat="1" ht="18.600000000000001" customHeight="1"/>
    <row r="250" s="508" customFormat="1" ht="18.600000000000001" customHeight="1"/>
    <row r="251" s="508" customFormat="1" ht="18.600000000000001" customHeight="1"/>
    <row r="252" s="508" customFormat="1" ht="18.600000000000001" customHeight="1"/>
    <row r="253" s="508" customFormat="1" ht="18.600000000000001" customHeight="1"/>
    <row r="254" s="508" customFormat="1" ht="18.600000000000001" customHeight="1"/>
    <row r="255" s="508" customFormat="1" ht="18.600000000000001" customHeight="1"/>
    <row r="256" s="508" customFormat="1" ht="18.600000000000001" customHeight="1"/>
    <row r="257" s="508" customFormat="1" ht="18.600000000000001" customHeight="1"/>
    <row r="258" s="508" customFormat="1" ht="18.600000000000001" customHeight="1"/>
    <row r="259" s="508" customFormat="1" ht="18.600000000000001" customHeight="1"/>
    <row r="260" s="508" customFormat="1" ht="18.600000000000001" customHeight="1"/>
    <row r="261" s="508" customFormat="1" ht="18.600000000000001" customHeight="1"/>
    <row r="262" s="508" customFormat="1" ht="18.600000000000001" customHeight="1"/>
    <row r="263" s="508" customFormat="1" ht="18.600000000000001" customHeight="1"/>
    <row r="264" s="508" customFormat="1" ht="18.600000000000001" customHeight="1"/>
    <row r="265" s="508" customFormat="1" ht="18.600000000000001" customHeight="1"/>
    <row r="266" s="508" customFormat="1" ht="18.600000000000001" customHeight="1"/>
    <row r="267" s="508" customFormat="1" ht="18.600000000000001" customHeight="1"/>
    <row r="268" s="508" customFormat="1" ht="18.600000000000001" customHeight="1"/>
    <row r="269" s="508" customFormat="1" ht="18.600000000000001" customHeight="1"/>
    <row r="270" s="508" customFormat="1" ht="18.600000000000001" customHeight="1"/>
    <row r="271" s="508" customFormat="1" ht="18.600000000000001" customHeight="1"/>
    <row r="272" s="508" customFormat="1" ht="18.600000000000001" customHeight="1"/>
    <row r="273" s="508" customFormat="1" ht="18.600000000000001" customHeight="1"/>
    <row r="274" s="508" customFormat="1" ht="18.600000000000001" customHeight="1"/>
    <row r="275" s="508" customFormat="1" ht="18.600000000000001" customHeight="1"/>
    <row r="276" s="508" customFormat="1" ht="18.600000000000001" customHeight="1"/>
    <row r="277" s="508" customFormat="1" ht="18.600000000000001" customHeight="1"/>
    <row r="278" s="508" customFormat="1" ht="18.600000000000001" customHeight="1"/>
    <row r="279" s="508" customFormat="1" ht="18.600000000000001" customHeight="1"/>
    <row r="280" s="508" customFormat="1" ht="18.600000000000001" customHeight="1"/>
    <row r="281" s="508" customFormat="1" ht="18.600000000000001" customHeight="1"/>
    <row r="282" s="508" customFormat="1" ht="18.600000000000001" customHeight="1"/>
    <row r="283" s="508" customFormat="1" ht="18.600000000000001" customHeight="1"/>
    <row r="284" s="508" customFormat="1" ht="18.600000000000001" customHeight="1"/>
    <row r="285" s="508" customFormat="1" ht="18.600000000000001" customHeight="1"/>
    <row r="286" s="508" customFormat="1" ht="18.600000000000001" customHeight="1"/>
    <row r="287" s="508" customFormat="1" ht="18.600000000000001" customHeight="1"/>
    <row r="288" s="508" customFormat="1" ht="18.600000000000001" customHeight="1"/>
    <row r="289" s="508" customFormat="1" ht="18.600000000000001" customHeight="1"/>
    <row r="290" s="508" customFormat="1" ht="18.600000000000001" customHeight="1"/>
    <row r="291" s="508" customFormat="1" ht="18.600000000000001" customHeight="1"/>
    <row r="292" s="508" customFormat="1" ht="18.600000000000001" customHeight="1"/>
    <row r="293" s="508" customFormat="1" ht="18.600000000000001" customHeight="1"/>
    <row r="294" s="508" customFormat="1" ht="18.600000000000001" customHeight="1"/>
    <row r="295" s="508" customFormat="1" ht="18.600000000000001" customHeight="1"/>
    <row r="296" s="508" customFormat="1" ht="18.600000000000001" customHeight="1"/>
    <row r="297" s="508" customFormat="1" ht="18.600000000000001" customHeight="1"/>
    <row r="298" s="508" customFormat="1" ht="18.600000000000001" customHeight="1"/>
    <row r="299" s="508" customFormat="1" ht="18.600000000000001" customHeight="1"/>
    <row r="300" s="508" customFormat="1" ht="18.600000000000001" customHeight="1"/>
    <row r="301" s="508" customFormat="1" ht="18.600000000000001" customHeight="1"/>
    <row r="302" s="508" customFormat="1" ht="18.600000000000001" customHeight="1"/>
    <row r="303" s="508" customFormat="1" ht="18.600000000000001" customHeight="1"/>
    <row r="304" s="508" customFormat="1" ht="18.600000000000001" customHeight="1"/>
    <row r="305" s="508" customFormat="1" ht="18.600000000000001" customHeight="1"/>
    <row r="306" s="508" customFormat="1" ht="18.600000000000001" customHeight="1"/>
    <row r="307" s="508" customFormat="1" ht="18.600000000000001" customHeight="1"/>
    <row r="308" s="508" customFormat="1" ht="18.600000000000001" customHeight="1"/>
    <row r="309" s="508" customFormat="1" ht="18.600000000000001" customHeight="1"/>
    <row r="310" s="508" customFormat="1" ht="18.600000000000001" customHeight="1"/>
    <row r="311" s="508" customFormat="1" ht="18.600000000000001" customHeight="1"/>
    <row r="312" s="508" customFormat="1" ht="18.600000000000001" customHeight="1"/>
    <row r="313" s="508" customFormat="1" ht="18.600000000000001" customHeight="1"/>
    <row r="314" s="508" customFormat="1" ht="18.600000000000001" customHeight="1"/>
    <row r="315" s="508" customFormat="1" ht="18.600000000000001" customHeight="1"/>
    <row r="316" s="508" customFormat="1" ht="18.600000000000001" customHeight="1"/>
    <row r="317" s="508" customFormat="1" ht="18.600000000000001" customHeight="1"/>
    <row r="318" s="508" customFormat="1" ht="18.600000000000001" customHeight="1"/>
    <row r="319" s="508" customFormat="1" ht="18.600000000000001" customHeight="1"/>
    <row r="320" s="508" customFormat="1" ht="18.600000000000001" customHeight="1"/>
    <row r="321" s="508" customFormat="1" ht="18.600000000000001" customHeight="1"/>
    <row r="322" s="508" customFormat="1" ht="18.600000000000001" customHeight="1"/>
    <row r="323" s="508" customFormat="1" ht="18.600000000000001" customHeight="1"/>
    <row r="324" s="508" customFormat="1" ht="18.600000000000001" customHeight="1"/>
    <row r="325" s="508" customFormat="1" ht="18.600000000000001" customHeight="1"/>
    <row r="326" s="508" customFormat="1" ht="18.600000000000001" customHeight="1"/>
    <row r="327" s="508" customFormat="1" ht="18.600000000000001" customHeight="1"/>
    <row r="328" s="508" customFormat="1" ht="18.600000000000001" customHeight="1"/>
    <row r="329" s="508" customFormat="1" ht="18.600000000000001" customHeight="1"/>
    <row r="330" s="508" customFormat="1" ht="18.600000000000001" customHeight="1"/>
    <row r="331" s="508" customFormat="1" ht="18.600000000000001" customHeight="1"/>
    <row r="332" s="508" customFormat="1" ht="18.600000000000001" customHeight="1"/>
    <row r="333" s="508" customFormat="1" ht="18.600000000000001" customHeight="1"/>
    <row r="334" s="508" customFormat="1" ht="18.600000000000001" customHeight="1"/>
    <row r="335" s="508" customFormat="1" ht="18.600000000000001" customHeight="1"/>
    <row r="336" s="508" customFormat="1" ht="18.600000000000001" customHeight="1"/>
    <row r="337" s="508" customFormat="1" ht="18.600000000000001" customHeight="1"/>
    <row r="338" s="508" customFormat="1" ht="18.600000000000001" customHeight="1"/>
    <row r="339" s="508" customFormat="1" ht="18.600000000000001" customHeight="1"/>
    <row r="340" s="508" customFormat="1" ht="18.600000000000001" customHeight="1"/>
    <row r="341" s="508" customFormat="1" ht="18.600000000000001" customHeight="1"/>
    <row r="342" s="508" customFormat="1" ht="18.600000000000001" customHeight="1"/>
    <row r="343" s="508" customFormat="1" ht="18.600000000000001" customHeight="1"/>
    <row r="344" s="508" customFormat="1" ht="18.600000000000001" customHeight="1"/>
    <row r="345" s="508" customFormat="1" ht="18.600000000000001" customHeight="1"/>
    <row r="346" s="508" customFormat="1" ht="18.600000000000001" customHeight="1"/>
    <row r="347" s="508" customFormat="1" ht="18.600000000000001" customHeight="1"/>
    <row r="348" s="508" customFormat="1" ht="18.600000000000001" customHeight="1"/>
    <row r="349" s="508" customFormat="1" ht="18.600000000000001" customHeight="1"/>
    <row r="350" s="508" customFormat="1" ht="18.600000000000001" customHeight="1"/>
    <row r="351" s="508" customFormat="1" ht="18.600000000000001" customHeight="1"/>
    <row r="352" s="508" customFormat="1" ht="18.600000000000001" customHeight="1"/>
    <row r="353" s="508" customFormat="1" ht="18.600000000000001" customHeight="1"/>
    <row r="354" s="508" customFormat="1" ht="18.600000000000001" customHeight="1"/>
    <row r="355" s="508" customFormat="1" ht="18.600000000000001" customHeight="1"/>
    <row r="356" s="508" customFormat="1" ht="18.600000000000001" customHeight="1"/>
    <row r="357" s="508" customFormat="1" ht="18.600000000000001" customHeight="1"/>
    <row r="358" s="508" customFormat="1" ht="18.600000000000001" customHeight="1"/>
    <row r="359" s="508" customFormat="1" ht="18.600000000000001" customHeight="1"/>
    <row r="360" s="508" customFormat="1" ht="18.600000000000001" customHeight="1"/>
    <row r="361" s="508" customFormat="1" ht="18.600000000000001" customHeight="1"/>
    <row r="362" s="508" customFormat="1" ht="18.600000000000001" customHeight="1"/>
    <row r="363" s="508" customFormat="1" ht="18.600000000000001" customHeight="1"/>
    <row r="364" s="508" customFormat="1" ht="18.600000000000001" customHeight="1"/>
    <row r="365" s="508" customFormat="1" ht="18.600000000000001" customHeight="1"/>
    <row r="366" s="508" customFormat="1" ht="18.600000000000001" customHeight="1"/>
    <row r="367" s="508" customFormat="1" ht="18.600000000000001" customHeight="1"/>
    <row r="368" s="508" customFormat="1" ht="18.600000000000001" customHeight="1"/>
    <row r="369" s="508" customFormat="1" ht="18.600000000000001" customHeight="1"/>
    <row r="370" s="508" customFormat="1" ht="18.600000000000001" customHeight="1"/>
    <row r="371" s="508" customFormat="1" ht="18.600000000000001" customHeight="1"/>
    <row r="372" s="508" customFormat="1" ht="18.600000000000001" customHeight="1"/>
    <row r="373" s="508" customFormat="1" ht="18.600000000000001" customHeight="1"/>
    <row r="374" s="508" customFormat="1" ht="18.600000000000001" customHeight="1"/>
    <row r="375" s="508" customFormat="1" ht="18.600000000000001" customHeight="1"/>
    <row r="376" s="508" customFormat="1" ht="18.600000000000001" customHeight="1"/>
    <row r="377" s="508" customFormat="1" ht="18.600000000000001" customHeight="1"/>
    <row r="378" s="508" customFormat="1" ht="18.600000000000001" customHeight="1"/>
    <row r="379" s="508" customFormat="1" ht="18.600000000000001" customHeight="1"/>
    <row r="380" s="508" customFormat="1" ht="18.600000000000001" customHeight="1"/>
    <row r="381" s="508" customFormat="1" ht="18.600000000000001" customHeight="1"/>
    <row r="382" s="508" customFormat="1" ht="18.600000000000001" customHeight="1"/>
    <row r="383" s="508" customFormat="1" ht="18.600000000000001" customHeight="1"/>
    <row r="384" s="508" customFormat="1" ht="18.600000000000001" customHeight="1"/>
    <row r="385" s="508" customFormat="1" ht="18.600000000000001" customHeight="1"/>
    <row r="386" s="508" customFormat="1" ht="18.600000000000001" customHeight="1"/>
    <row r="387" s="508" customFormat="1" ht="18.600000000000001" customHeight="1"/>
    <row r="388" s="508" customFormat="1" ht="18.600000000000001" customHeight="1"/>
    <row r="389" s="508" customFormat="1" ht="18.600000000000001" customHeight="1"/>
  </sheetData>
  <mergeCells count="119">
    <mergeCell ref="H185:H186"/>
    <mergeCell ref="H198:H199"/>
    <mergeCell ref="H211:H212"/>
    <mergeCell ref="I55:I56"/>
    <mergeCell ref="H3:H4"/>
    <mergeCell ref="H16:H17"/>
    <mergeCell ref="H29:H30"/>
    <mergeCell ref="H42:H43"/>
    <mergeCell ref="H55:H56"/>
    <mergeCell ref="H68:H69"/>
    <mergeCell ref="H81:H82"/>
    <mergeCell ref="H94:H95"/>
    <mergeCell ref="H107:H108"/>
    <mergeCell ref="J55:J56"/>
    <mergeCell ref="A211:A212"/>
    <mergeCell ref="B211:B212"/>
    <mergeCell ref="C211:C212"/>
    <mergeCell ref="D211:G211"/>
    <mergeCell ref="I211:I212"/>
    <mergeCell ref="J211:J212"/>
    <mergeCell ref="A198:A199"/>
    <mergeCell ref="B198:B199"/>
    <mergeCell ref="C198:C199"/>
    <mergeCell ref="D198:G198"/>
    <mergeCell ref="I198:I199"/>
    <mergeCell ref="J198:J199"/>
    <mergeCell ref="A185:A186"/>
    <mergeCell ref="B185:B186"/>
    <mergeCell ref="C185:C186"/>
    <mergeCell ref="D185:G185"/>
    <mergeCell ref="I185:I186"/>
    <mergeCell ref="J185:J186"/>
    <mergeCell ref="A172:A173"/>
    <mergeCell ref="B172:B173"/>
    <mergeCell ref="C172:C173"/>
    <mergeCell ref="D172:G172"/>
    <mergeCell ref="I172:I173"/>
    <mergeCell ref="J172:J173"/>
    <mergeCell ref="A159:A160"/>
    <mergeCell ref="B159:B160"/>
    <mergeCell ref="C159:C160"/>
    <mergeCell ref="D159:G159"/>
    <mergeCell ref="I159:I160"/>
    <mergeCell ref="J159:J160"/>
    <mergeCell ref="A146:A147"/>
    <mergeCell ref="B146:B147"/>
    <mergeCell ref="C146:C147"/>
    <mergeCell ref="D146:G146"/>
    <mergeCell ref="I146:I147"/>
    <mergeCell ref="J146:J147"/>
    <mergeCell ref="H146:H147"/>
    <mergeCell ref="H159:H160"/>
    <mergeCell ref="H172:H173"/>
    <mergeCell ref="A133:A134"/>
    <mergeCell ref="B133:B134"/>
    <mergeCell ref="C133:C134"/>
    <mergeCell ref="D133:G133"/>
    <mergeCell ref="I133:I134"/>
    <mergeCell ref="J133:J134"/>
    <mergeCell ref="A120:A121"/>
    <mergeCell ref="B120:B121"/>
    <mergeCell ref="C120:C121"/>
    <mergeCell ref="D120:G120"/>
    <mergeCell ref="I120:I121"/>
    <mergeCell ref="J120:J121"/>
    <mergeCell ref="H120:H121"/>
    <mergeCell ref="H133:H134"/>
    <mergeCell ref="A107:A108"/>
    <mergeCell ref="B107:B108"/>
    <mergeCell ref="C107:C108"/>
    <mergeCell ref="D107:G107"/>
    <mergeCell ref="I107:I108"/>
    <mergeCell ref="J107:J108"/>
    <mergeCell ref="A94:A95"/>
    <mergeCell ref="B94:B95"/>
    <mergeCell ref="C94:C95"/>
    <mergeCell ref="D94:G94"/>
    <mergeCell ref="I94:I95"/>
    <mergeCell ref="J94:J95"/>
    <mergeCell ref="A81:A82"/>
    <mergeCell ref="B81:B82"/>
    <mergeCell ref="C81:C82"/>
    <mergeCell ref="D81:G81"/>
    <mergeCell ref="I81:I82"/>
    <mergeCell ref="J81:J82"/>
    <mergeCell ref="I29:I30"/>
    <mergeCell ref="J29:J30"/>
    <mergeCell ref="A68:A69"/>
    <mergeCell ref="B68:B69"/>
    <mergeCell ref="C68:C69"/>
    <mergeCell ref="D68:G68"/>
    <mergeCell ref="I68:I69"/>
    <mergeCell ref="J68:J69"/>
    <mergeCell ref="A42:A43"/>
    <mergeCell ref="B42:B43"/>
    <mergeCell ref="C42:C43"/>
    <mergeCell ref="D42:G42"/>
    <mergeCell ref="I42:I43"/>
    <mergeCell ref="J42:J43"/>
    <mergeCell ref="A55:A56"/>
    <mergeCell ref="B55:B56"/>
    <mergeCell ref="C55:C56"/>
    <mergeCell ref="D55:G55"/>
    <mergeCell ref="B3:B4"/>
    <mergeCell ref="D3:G3"/>
    <mergeCell ref="A29:A30"/>
    <mergeCell ref="B29:B30"/>
    <mergeCell ref="C29:C30"/>
    <mergeCell ref="D29:G29"/>
    <mergeCell ref="I3:I4"/>
    <mergeCell ref="C3:C4"/>
    <mergeCell ref="J3:J4"/>
    <mergeCell ref="A16:A17"/>
    <mergeCell ref="B16:B17"/>
    <mergeCell ref="C16:C17"/>
    <mergeCell ref="D16:G16"/>
    <mergeCell ref="I16:I17"/>
    <mergeCell ref="J16:J17"/>
    <mergeCell ref="A3:A4"/>
  </mergeCells>
  <phoneticPr fontId="45" type="noConversion"/>
  <printOptions horizontalCentered="1"/>
  <pageMargins left="0.62992125984251968" right="0.62992125984251968" top="0.62992125984251968" bottom="0.62992125984251968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</sheetPr>
  <dimension ref="A1:DE373"/>
  <sheetViews>
    <sheetView showGridLines="0" view="pageBreakPreview" workbookViewId="0">
      <selection activeCell="B24" sqref="B15:B24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83</v>
      </c>
      <c r="E1" s="3">
        <v>1993</v>
      </c>
      <c r="F1" s="2" t="s">
        <v>84</v>
      </c>
      <c r="G1" s="4">
        <v>0</v>
      </c>
      <c r="H1" s="5"/>
      <c r="I1" s="4"/>
    </row>
    <row r="2" spans="1:12" ht="21" customHeight="1">
      <c r="A2" s="6" t="s">
        <v>163</v>
      </c>
      <c r="K2" s="238" t="s">
        <v>85</v>
      </c>
    </row>
    <row r="3" spans="1:12" s="116" customFormat="1" ht="14.1" customHeight="1">
      <c r="A3" s="246" t="s">
        <v>2</v>
      </c>
      <c r="B3" s="247" t="s">
        <v>86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87</v>
      </c>
      <c r="J3" s="646" t="s">
        <v>88</v>
      </c>
      <c r="K3" s="647"/>
    </row>
    <row r="4" spans="1:12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2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2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2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2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2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2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2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2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89</v>
      </c>
      <c r="K12" s="124"/>
      <c r="L12" s="125"/>
    </row>
    <row r="13" spans="1:12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90</v>
      </c>
      <c r="K13" s="124"/>
      <c r="L13" s="125"/>
    </row>
    <row r="14" spans="1:12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2" s="116" customFormat="1" ht="12" customHeight="1">
      <c r="A15" s="117">
        <v>2003</v>
      </c>
      <c r="B15" s="240">
        <v>211.01953374785333</v>
      </c>
      <c r="C15" s="119">
        <f t="shared" ref="C15:C46" si="0">I87</f>
        <v>237</v>
      </c>
      <c r="D15" s="120">
        <f t="shared" ref="D15:D46" si="1">I133</f>
        <v>235</v>
      </c>
      <c r="E15" s="120">
        <f t="shared" ref="E15:E46" si="2">I179</f>
        <v>235</v>
      </c>
      <c r="F15" s="121">
        <f t="shared" ref="F15:F46" si="3">I225</f>
        <v>211</v>
      </c>
      <c r="G15" s="121">
        <f t="shared" ref="G15:G46" si="4">I271</f>
        <v>266</v>
      </c>
      <c r="H15" s="121">
        <f t="shared" ref="H15:H46" si="5">I317</f>
        <v>273</v>
      </c>
      <c r="I15" s="122">
        <f t="shared" ref="I15:I46" si="6">ROUND(SUMIF(C$47:H$47,"○",C15:H15),$G$1)</f>
        <v>237</v>
      </c>
      <c r="J15" s="123"/>
      <c r="K15" s="124"/>
      <c r="L15" s="125"/>
    </row>
    <row r="16" spans="1:12" s="116" customFormat="1" ht="12" customHeight="1">
      <c r="A16" s="117">
        <v>2004</v>
      </c>
      <c r="B16" s="240">
        <v>231.78531618502609</v>
      </c>
      <c r="C16" s="119">
        <f t="shared" si="0"/>
        <v>249</v>
      </c>
      <c r="D16" s="120">
        <f t="shared" si="1"/>
        <v>245</v>
      </c>
      <c r="E16" s="120">
        <f t="shared" si="2"/>
        <v>245</v>
      </c>
      <c r="F16" s="121">
        <f t="shared" si="3"/>
        <v>242</v>
      </c>
      <c r="G16" s="121">
        <f t="shared" si="4"/>
        <v>281</v>
      </c>
      <c r="H16" s="121">
        <f t="shared" si="5"/>
        <v>286</v>
      </c>
      <c r="I16" s="122">
        <f t="shared" si="6"/>
        <v>249</v>
      </c>
      <c r="J16" s="123"/>
      <c r="K16" s="124"/>
      <c r="L16" s="125"/>
    </row>
    <row r="17" spans="1:19" s="116" customFormat="1" ht="12" customHeight="1">
      <c r="A17" s="117">
        <v>2005</v>
      </c>
      <c r="B17" s="240">
        <v>235.33101630676526</v>
      </c>
      <c r="C17" s="119">
        <f t="shared" si="0"/>
        <v>260</v>
      </c>
      <c r="D17" s="120">
        <f t="shared" si="1"/>
        <v>256</v>
      </c>
      <c r="E17" s="120">
        <f t="shared" si="2"/>
        <v>256</v>
      </c>
      <c r="F17" s="121">
        <f t="shared" si="3"/>
        <v>262</v>
      </c>
      <c r="G17" s="121">
        <f t="shared" si="4"/>
        <v>292</v>
      </c>
      <c r="H17" s="121">
        <f t="shared" si="5"/>
        <v>296</v>
      </c>
      <c r="I17" s="122">
        <f t="shared" si="6"/>
        <v>260</v>
      </c>
      <c r="J17" s="123"/>
      <c r="K17" s="124"/>
      <c r="L17" s="125"/>
    </row>
    <row r="18" spans="1:19" s="116" customFormat="1" ht="12" customHeight="1">
      <c r="A18" s="117">
        <v>2006</v>
      </c>
      <c r="B18" s="240">
        <v>306.89999999999998</v>
      </c>
      <c r="C18" s="119">
        <f t="shared" si="0"/>
        <v>271</v>
      </c>
      <c r="D18" s="120">
        <f t="shared" si="1"/>
        <v>267</v>
      </c>
      <c r="E18" s="120">
        <f t="shared" si="2"/>
        <v>267</v>
      </c>
      <c r="F18" s="121">
        <f t="shared" si="3"/>
        <v>278</v>
      </c>
      <c r="G18" s="121">
        <f t="shared" si="4"/>
        <v>301</v>
      </c>
      <c r="H18" s="121">
        <f t="shared" si="5"/>
        <v>304</v>
      </c>
      <c r="I18" s="122">
        <f t="shared" si="6"/>
        <v>271</v>
      </c>
      <c r="J18" s="123"/>
      <c r="K18" s="124"/>
      <c r="L18" s="125"/>
    </row>
    <row r="19" spans="1:19" s="116" customFormat="1" ht="12" customHeight="1">
      <c r="A19" s="117">
        <v>2007</v>
      </c>
      <c r="B19" s="240">
        <v>321.2</v>
      </c>
      <c r="C19" s="119">
        <f t="shared" si="0"/>
        <v>283</v>
      </c>
      <c r="D19" s="120">
        <f t="shared" si="1"/>
        <v>279</v>
      </c>
      <c r="E19" s="120">
        <f t="shared" si="2"/>
        <v>279</v>
      </c>
      <c r="F19" s="121">
        <f t="shared" si="3"/>
        <v>291</v>
      </c>
      <c r="G19" s="121">
        <f t="shared" si="4"/>
        <v>308</v>
      </c>
      <c r="H19" s="121">
        <f t="shared" si="5"/>
        <v>309</v>
      </c>
      <c r="I19" s="122">
        <f t="shared" si="6"/>
        <v>283</v>
      </c>
      <c r="J19" s="123"/>
      <c r="K19" s="124"/>
      <c r="L19" s="125"/>
    </row>
    <row r="20" spans="1:19" s="116" customFormat="1" ht="12" customHeight="1">
      <c r="A20" s="117">
        <v>2008</v>
      </c>
      <c r="B20" s="240">
        <v>324.60000000000002</v>
      </c>
      <c r="C20" s="119">
        <f t="shared" si="0"/>
        <v>294</v>
      </c>
      <c r="D20" s="120">
        <f t="shared" si="1"/>
        <v>291</v>
      </c>
      <c r="E20" s="120">
        <f t="shared" si="2"/>
        <v>291</v>
      </c>
      <c r="F20" s="121">
        <f t="shared" si="3"/>
        <v>302</v>
      </c>
      <c r="G20" s="121">
        <f t="shared" si="4"/>
        <v>313</v>
      </c>
      <c r="H20" s="121">
        <f t="shared" si="5"/>
        <v>313</v>
      </c>
      <c r="I20" s="122">
        <f t="shared" si="6"/>
        <v>294</v>
      </c>
      <c r="J20" s="123"/>
      <c r="K20" s="124"/>
      <c r="L20" s="125"/>
    </row>
    <row r="21" spans="1:19" s="116" customFormat="1" ht="12" customHeight="1">
      <c r="A21" s="117">
        <v>2009</v>
      </c>
      <c r="B21" s="240">
        <v>322.7</v>
      </c>
      <c r="C21" s="119">
        <f t="shared" si="0"/>
        <v>305</v>
      </c>
      <c r="D21" s="120">
        <f t="shared" si="1"/>
        <v>304</v>
      </c>
      <c r="E21" s="120">
        <f t="shared" si="2"/>
        <v>304</v>
      </c>
      <c r="F21" s="121">
        <f t="shared" si="3"/>
        <v>311</v>
      </c>
      <c r="G21" s="121">
        <f t="shared" si="4"/>
        <v>316</v>
      </c>
      <c r="H21" s="121">
        <f t="shared" si="5"/>
        <v>316</v>
      </c>
      <c r="I21" s="122">
        <f t="shared" si="6"/>
        <v>305</v>
      </c>
      <c r="J21" s="123"/>
      <c r="K21" s="124"/>
      <c r="L21" s="125"/>
    </row>
    <row r="22" spans="1:19" s="116" customFormat="1" ht="12" customHeight="1">
      <c r="A22" s="117">
        <v>2010</v>
      </c>
      <c r="B22" s="240">
        <v>306</v>
      </c>
      <c r="C22" s="119">
        <f t="shared" si="0"/>
        <v>317</v>
      </c>
      <c r="D22" s="120">
        <f t="shared" si="1"/>
        <v>317</v>
      </c>
      <c r="E22" s="120">
        <f t="shared" si="2"/>
        <v>317</v>
      </c>
      <c r="F22" s="121">
        <f t="shared" si="3"/>
        <v>320</v>
      </c>
      <c r="G22" s="121">
        <f t="shared" si="4"/>
        <v>319</v>
      </c>
      <c r="H22" s="121">
        <f t="shared" si="5"/>
        <v>319</v>
      </c>
      <c r="I22" s="122">
        <f t="shared" si="6"/>
        <v>317</v>
      </c>
      <c r="J22" s="123"/>
      <c r="K22" s="124"/>
      <c r="L22" s="125"/>
    </row>
    <row r="23" spans="1:19" s="116" customFormat="1" ht="12" customHeight="1">
      <c r="A23" s="117">
        <v>2011</v>
      </c>
      <c r="B23" s="240">
        <v>311.7</v>
      </c>
      <c r="C23" s="119">
        <f t="shared" si="0"/>
        <v>328</v>
      </c>
      <c r="D23" s="120">
        <f t="shared" si="1"/>
        <v>331</v>
      </c>
      <c r="E23" s="120">
        <f t="shared" si="2"/>
        <v>331</v>
      </c>
      <c r="F23" s="121">
        <f t="shared" si="3"/>
        <v>327</v>
      </c>
      <c r="G23" s="121">
        <f t="shared" si="4"/>
        <v>320</v>
      </c>
      <c r="H23" s="121">
        <f t="shared" si="5"/>
        <v>320</v>
      </c>
      <c r="I23" s="122">
        <f t="shared" si="6"/>
        <v>328</v>
      </c>
      <c r="J23" s="123"/>
      <c r="K23" s="124"/>
      <c r="L23" s="125"/>
    </row>
    <row r="24" spans="1:19" s="116" customFormat="1" ht="12" customHeight="1" thickBot="1">
      <c r="A24" s="126">
        <v>2012</v>
      </c>
      <c r="B24" s="241">
        <v>312.39999999999998</v>
      </c>
      <c r="C24" s="128">
        <f t="shared" si="0"/>
        <v>340</v>
      </c>
      <c r="D24" s="129">
        <f t="shared" si="1"/>
        <v>346</v>
      </c>
      <c r="E24" s="129">
        <f t="shared" si="2"/>
        <v>346</v>
      </c>
      <c r="F24" s="130">
        <f t="shared" si="3"/>
        <v>334</v>
      </c>
      <c r="G24" s="130">
        <f t="shared" si="4"/>
        <v>322</v>
      </c>
      <c r="H24" s="130">
        <f t="shared" si="5"/>
        <v>322</v>
      </c>
      <c r="I24" s="131">
        <f t="shared" si="6"/>
        <v>340</v>
      </c>
      <c r="J24" s="132"/>
      <c r="K24" s="133"/>
      <c r="L24" s="134"/>
    </row>
    <row r="25" spans="1:19" s="116" customFormat="1" ht="12" customHeight="1" thickTop="1">
      <c r="A25" s="222">
        <f t="shared" ref="A25:A46" si="7">A24+1</f>
        <v>2013</v>
      </c>
      <c r="B25" s="223"/>
      <c r="C25" s="224">
        <f t="shared" si="0"/>
        <v>351</v>
      </c>
      <c r="D25" s="225">
        <f t="shared" si="1"/>
        <v>361</v>
      </c>
      <c r="E25" s="224">
        <f t="shared" si="2"/>
        <v>361</v>
      </c>
      <c r="F25" s="224">
        <f t="shared" si="3"/>
        <v>341</v>
      </c>
      <c r="G25" s="224">
        <f t="shared" si="4"/>
        <v>323</v>
      </c>
      <c r="H25" s="224">
        <f t="shared" si="5"/>
        <v>322</v>
      </c>
      <c r="I25" s="226">
        <f t="shared" si="6"/>
        <v>351</v>
      </c>
      <c r="J25" s="227"/>
      <c r="K25" s="228"/>
    </row>
    <row r="26" spans="1:19" s="116" customFormat="1" ht="12" customHeight="1">
      <c r="A26" s="142">
        <f t="shared" si="7"/>
        <v>2014</v>
      </c>
      <c r="B26" s="143"/>
      <c r="C26" s="119">
        <f t="shared" si="0"/>
        <v>362</v>
      </c>
      <c r="D26" s="146">
        <f t="shared" si="1"/>
        <v>377</v>
      </c>
      <c r="E26" s="119">
        <f t="shared" si="2"/>
        <v>377</v>
      </c>
      <c r="F26" s="119">
        <f t="shared" si="3"/>
        <v>347</v>
      </c>
      <c r="G26" s="119">
        <f t="shared" si="4"/>
        <v>323</v>
      </c>
      <c r="H26" s="119">
        <f t="shared" si="5"/>
        <v>323</v>
      </c>
      <c r="I26" s="144">
        <f t="shared" si="6"/>
        <v>362</v>
      </c>
      <c r="J26" s="145"/>
      <c r="K26" s="242"/>
    </row>
    <row r="27" spans="1:19" s="116" customFormat="1" ht="12" customHeight="1">
      <c r="A27" s="142">
        <f t="shared" si="7"/>
        <v>2015</v>
      </c>
      <c r="B27" s="143"/>
      <c r="C27" s="119">
        <f t="shared" si="0"/>
        <v>374</v>
      </c>
      <c r="D27" s="146">
        <f t="shared" si="1"/>
        <v>393</v>
      </c>
      <c r="E27" s="119">
        <f t="shared" si="2"/>
        <v>393</v>
      </c>
      <c r="F27" s="119">
        <f t="shared" si="3"/>
        <v>352</v>
      </c>
      <c r="G27" s="119">
        <f t="shared" si="4"/>
        <v>324</v>
      </c>
      <c r="H27" s="119">
        <f t="shared" si="5"/>
        <v>324</v>
      </c>
      <c r="I27" s="144">
        <f t="shared" si="6"/>
        <v>374</v>
      </c>
      <c r="J27" s="145"/>
      <c r="K27" s="242"/>
    </row>
    <row r="28" spans="1:19" s="116" customFormat="1" ht="12" customHeight="1">
      <c r="A28" s="142">
        <f t="shared" si="7"/>
        <v>2016</v>
      </c>
      <c r="B28" s="143"/>
      <c r="C28" s="119">
        <f t="shared" si="0"/>
        <v>385</v>
      </c>
      <c r="D28" s="146">
        <f t="shared" si="1"/>
        <v>410</v>
      </c>
      <c r="E28" s="119">
        <f t="shared" si="2"/>
        <v>410</v>
      </c>
      <c r="F28" s="119">
        <f t="shared" si="3"/>
        <v>358</v>
      </c>
      <c r="G28" s="119">
        <f t="shared" si="4"/>
        <v>324</v>
      </c>
      <c r="H28" s="119">
        <f t="shared" si="5"/>
        <v>324</v>
      </c>
      <c r="I28" s="144">
        <f t="shared" si="6"/>
        <v>385</v>
      </c>
      <c r="J28" s="145"/>
      <c r="K28" s="242"/>
    </row>
    <row r="29" spans="1:19" s="116" customFormat="1" ht="12" customHeight="1">
      <c r="A29" s="251">
        <f t="shared" si="7"/>
        <v>2017</v>
      </c>
      <c r="B29" s="252"/>
      <c r="C29" s="253">
        <f t="shared" si="0"/>
        <v>396</v>
      </c>
      <c r="D29" s="254">
        <f t="shared" si="1"/>
        <v>428</v>
      </c>
      <c r="E29" s="253">
        <f t="shared" si="2"/>
        <v>428</v>
      </c>
      <c r="F29" s="253">
        <f t="shared" si="3"/>
        <v>362</v>
      </c>
      <c r="G29" s="253">
        <f t="shared" si="4"/>
        <v>324</v>
      </c>
      <c r="H29" s="253">
        <f t="shared" si="5"/>
        <v>324</v>
      </c>
      <c r="I29" s="255">
        <f t="shared" si="6"/>
        <v>396</v>
      </c>
      <c r="J29" s="256"/>
      <c r="K29" s="257"/>
    </row>
    <row r="30" spans="1:19" s="116" customFormat="1" ht="12" customHeight="1">
      <c r="A30" s="142">
        <f t="shared" si="7"/>
        <v>2018</v>
      </c>
      <c r="B30" s="143"/>
      <c r="C30" s="119">
        <f t="shared" si="0"/>
        <v>408</v>
      </c>
      <c r="D30" s="146">
        <f t="shared" si="1"/>
        <v>447</v>
      </c>
      <c r="E30" s="119">
        <f t="shared" si="2"/>
        <v>447</v>
      </c>
      <c r="F30" s="119">
        <f t="shared" si="3"/>
        <v>367</v>
      </c>
      <c r="G30" s="119">
        <f t="shared" si="4"/>
        <v>325</v>
      </c>
      <c r="H30" s="119">
        <f t="shared" si="5"/>
        <v>324</v>
      </c>
      <c r="I30" s="144">
        <f t="shared" si="6"/>
        <v>408</v>
      </c>
      <c r="J30" s="145"/>
      <c r="K30" s="242"/>
    </row>
    <row r="31" spans="1:19" s="116" customFormat="1" ht="12" customHeight="1">
      <c r="A31" s="142">
        <f t="shared" si="7"/>
        <v>2019</v>
      </c>
      <c r="B31" s="143"/>
      <c r="C31" s="119">
        <f t="shared" si="0"/>
        <v>419</v>
      </c>
      <c r="D31" s="146">
        <f t="shared" si="1"/>
        <v>467</v>
      </c>
      <c r="E31" s="119">
        <f t="shared" si="2"/>
        <v>467</v>
      </c>
      <c r="F31" s="119">
        <f t="shared" si="3"/>
        <v>372</v>
      </c>
      <c r="G31" s="119">
        <f t="shared" si="4"/>
        <v>325</v>
      </c>
      <c r="H31" s="119">
        <f t="shared" si="5"/>
        <v>325</v>
      </c>
      <c r="I31" s="144">
        <f t="shared" si="6"/>
        <v>419</v>
      </c>
      <c r="J31" s="145"/>
      <c r="K31" s="242"/>
      <c r="M31" s="264">
        <v>689</v>
      </c>
      <c r="N31" s="264">
        <v>746</v>
      </c>
      <c r="O31" s="264">
        <v>748</v>
      </c>
      <c r="P31" s="264">
        <v>582</v>
      </c>
      <c r="Q31" s="264">
        <v>656</v>
      </c>
      <c r="R31" s="264">
        <v>636</v>
      </c>
      <c r="S31" s="264">
        <v>689</v>
      </c>
    </row>
    <row r="32" spans="1:19" s="116" customFormat="1" ht="12" customHeight="1">
      <c r="A32" s="142">
        <f t="shared" si="7"/>
        <v>2020</v>
      </c>
      <c r="B32" s="143"/>
      <c r="C32" s="119">
        <f t="shared" si="0"/>
        <v>430</v>
      </c>
      <c r="D32" s="146">
        <f t="shared" si="1"/>
        <v>487</v>
      </c>
      <c r="E32" s="119">
        <f t="shared" si="2"/>
        <v>487</v>
      </c>
      <c r="F32" s="119">
        <f t="shared" si="3"/>
        <v>376</v>
      </c>
      <c r="G32" s="119">
        <f t="shared" si="4"/>
        <v>325</v>
      </c>
      <c r="H32" s="119">
        <f t="shared" si="5"/>
        <v>325</v>
      </c>
      <c r="I32" s="144">
        <f t="shared" si="6"/>
        <v>430</v>
      </c>
      <c r="J32" s="145"/>
      <c r="K32" s="242"/>
      <c r="M32" s="264">
        <v>807</v>
      </c>
      <c r="N32" s="264">
        <v>966</v>
      </c>
      <c r="O32" s="264">
        <v>971</v>
      </c>
      <c r="P32" s="264">
        <v>616</v>
      </c>
      <c r="Q32" s="264">
        <v>715</v>
      </c>
      <c r="R32" s="264">
        <v>686</v>
      </c>
      <c r="S32" s="264">
        <v>807</v>
      </c>
    </row>
    <row r="33" spans="1:41" s="116" customFormat="1" ht="12" customHeight="1">
      <c r="A33" s="142">
        <f t="shared" si="7"/>
        <v>2021</v>
      </c>
      <c r="B33" s="143"/>
      <c r="C33" s="119">
        <f t="shared" si="0"/>
        <v>442</v>
      </c>
      <c r="D33" s="146">
        <f t="shared" si="1"/>
        <v>509</v>
      </c>
      <c r="E33" s="119">
        <f t="shared" si="2"/>
        <v>509</v>
      </c>
      <c r="F33" s="119">
        <f t="shared" si="3"/>
        <v>380</v>
      </c>
      <c r="G33" s="119">
        <f t="shared" si="4"/>
        <v>325</v>
      </c>
      <c r="H33" s="119">
        <f t="shared" si="5"/>
        <v>325</v>
      </c>
      <c r="I33" s="144">
        <f t="shared" si="6"/>
        <v>442</v>
      </c>
      <c r="J33" s="145"/>
      <c r="K33" s="242"/>
      <c r="M33" s="264">
        <v>925</v>
      </c>
      <c r="N33" s="264">
        <v>1251</v>
      </c>
      <c r="O33" s="264">
        <v>1261</v>
      </c>
      <c r="P33" s="264">
        <v>645</v>
      </c>
      <c r="Q33" s="264">
        <v>752</v>
      </c>
      <c r="R33" s="264">
        <v>720</v>
      </c>
      <c r="S33" s="264">
        <v>925</v>
      </c>
    </row>
    <row r="34" spans="1:41" s="116" customFormat="1" ht="12" customHeight="1">
      <c r="A34" s="251">
        <f t="shared" si="7"/>
        <v>2022</v>
      </c>
      <c r="B34" s="252"/>
      <c r="C34" s="253">
        <f t="shared" si="0"/>
        <v>453</v>
      </c>
      <c r="D34" s="254">
        <f t="shared" si="1"/>
        <v>531</v>
      </c>
      <c r="E34" s="253">
        <f t="shared" si="2"/>
        <v>531</v>
      </c>
      <c r="F34" s="253">
        <f t="shared" si="3"/>
        <v>384</v>
      </c>
      <c r="G34" s="253">
        <f t="shared" si="4"/>
        <v>325</v>
      </c>
      <c r="H34" s="253">
        <f t="shared" si="5"/>
        <v>325</v>
      </c>
      <c r="I34" s="255">
        <f t="shared" si="6"/>
        <v>453</v>
      </c>
      <c r="J34" s="256"/>
      <c r="K34" s="257"/>
      <c r="M34" s="264">
        <v>1044</v>
      </c>
      <c r="N34" s="264">
        <v>1620</v>
      </c>
      <c r="O34" s="264">
        <v>1640</v>
      </c>
      <c r="P34" s="264">
        <v>669</v>
      </c>
      <c r="Q34" s="264">
        <v>774</v>
      </c>
      <c r="R34" s="264">
        <v>745</v>
      </c>
      <c r="S34" s="264">
        <v>1044</v>
      </c>
    </row>
    <row r="35" spans="1:41" s="116" customFormat="1" ht="12" customHeight="1">
      <c r="A35" s="142">
        <f t="shared" si="7"/>
        <v>2023</v>
      </c>
      <c r="B35" s="143"/>
      <c r="C35" s="119">
        <f t="shared" si="0"/>
        <v>465</v>
      </c>
      <c r="D35" s="146">
        <f t="shared" si="1"/>
        <v>554</v>
      </c>
      <c r="E35" s="119">
        <f t="shared" si="2"/>
        <v>554</v>
      </c>
      <c r="F35" s="119">
        <f t="shared" si="3"/>
        <v>388</v>
      </c>
      <c r="G35" s="119">
        <f t="shared" si="4"/>
        <v>325</v>
      </c>
      <c r="H35" s="119">
        <f t="shared" si="5"/>
        <v>325</v>
      </c>
      <c r="I35" s="144">
        <f t="shared" si="6"/>
        <v>465</v>
      </c>
      <c r="J35" s="145"/>
      <c r="K35" s="242"/>
      <c r="M35" s="264" t="s">
        <v>76</v>
      </c>
      <c r="N35" s="264"/>
      <c r="O35" s="264"/>
      <c r="P35" s="264"/>
      <c r="Q35" s="264"/>
      <c r="R35" s="264"/>
      <c r="S35" s="264"/>
    </row>
    <row r="36" spans="1:41" s="116" customFormat="1" ht="12" customHeight="1">
      <c r="A36" s="142">
        <f t="shared" si="7"/>
        <v>2024</v>
      </c>
      <c r="B36" s="143"/>
      <c r="C36" s="119">
        <f t="shared" si="0"/>
        <v>476</v>
      </c>
      <c r="D36" s="146">
        <f t="shared" si="1"/>
        <v>579</v>
      </c>
      <c r="E36" s="119">
        <f t="shared" si="2"/>
        <v>579</v>
      </c>
      <c r="F36" s="119">
        <f t="shared" si="3"/>
        <v>391</v>
      </c>
      <c r="G36" s="119">
        <f t="shared" si="4"/>
        <v>325</v>
      </c>
      <c r="H36" s="119">
        <f t="shared" si="5"/>
        <v>325</v>
      </c>
      <c r="I36" s="144">
        <f t="shared" si="6"/>
        <v>476</v>
      </c>
      <c r="J36" s="145"/>
      <c r="K36" s="242"/>
      <c r="M36" s="266">
        <v>0.71986728692474256</v>
      </c>
      <c r="N36" s="266">
        <v>0.71320345263812801</v>
      </c>
      <c r="O36" s="266">
        <v>0.71000381164191007</v>
      </c>
      <c r="P36" s="266">
        <v>0.67275711330376675</v>
      </c>
      <c r="Q36" s="266">
        <v>0.72535113585846844</v>
      </c>
      <c r="R36" s="266">
        <v>0.71975650870694585</v>
      </c>
      <c r="S36" s="264"/>
    </row>
    <row r="37" spans="1:41" s="116" customFormat="1" ht="12" customHeight="1">
      <c r="A37" s="142">
        <f t="shared" si="7"/>
        <v>2025</v>
      </c>
      <c r="B37" s="143"/>
      <c r="C37" s="119">
        <f t="shared" si="0"/>
        <v>487</v>
      </c>
      <c r="D37" s="146">
        <f t="shared" si="1"/>
        <v>604</v>
      </c>
      <c r="E37" s="119">
        <f t="shared" si="2"/>
        <v>604</v>
      </c>
      <c r="F37" s="119">
        <f t="shared" si="3"/>
        <v>395</v>
      </c>
      <c r="G37" s="119">
        <f t="shared" si="4"/>
        <v>325</v>
      </c>
      <c r="H37" s="119">
        <f t="shared" si="5"/>
        <v>325</v>
      </c>
      <c r="I37" s="144">
        <f t="shared" si="6"/>
        <v>487</v>
      </c>
      <c r="J37" s="145"/>
      <c r="K37" s="242"/>
      <c r="M37" s="265">
        <v>17.961979999999997</v>
      </c>
      <c r="N37" s="265">
        <v>18.427179999999996</v>
      </c>
      <c r="O37" s="265">
        <v>18.637179999999997</v>
      </c>
      <c r="P37" s="265">
        <v>21.280379999999994</v>
      </c>
      <c r="Q37" s="265">
        <v>17.624779999999998</v>
      </c>
      <c r="R37" s="265">
        <v>18.069179999999999</v>
      </c>
      <c r="S37" s="264"/>
    </row>
    <row r="38" spans="1:41" s="116" customFormat="1" ht="12" customHeight="1">
      <c r="A38" s="142">
        <f t="shared" si="7"/>
        <v>2026</v>
      </c>
      <c r="B38" s="143"/>
      <c r="C38" s="119">
        <f t="shared" si="0"/>
        <v>499</v>
      </c>
      <c r="D38" s="146">
        <f t="shared" si="1"/>
        <v>630</v>
      </c>
      <c r="E38" s="119">
        <f t="shared" si="2"/>
        <v>630</v>
      </c>
      <c r="F38" s="119">
        <f t="shared" si="3"/>
        <v>398</v>
      </c>
      <c r="G38" s="119">
        <f t="shared" si="4"/>
        <v>325</v>
      </c>
      <c r="H38" s="119">
        <f t="shared" si="5"/>
        <v>325</v>
      </c>
      <c r="I38" s="144">
        <f t="shared" si="6"/>
        <v>499</v>
      </c>
      <c r="J38" s="145"/>
      <c r="K38" s="242"/>
      <c r="M38" s="265">
        <v>17.961979999999997</v>
      </c>
      <c r="N38" s="265">
        <v>18.427179999999996</v>
      </c>
      <c r="O38" s="265">
        <v>18.637179999999997</v>
      </c>
      <c r="P38" s="265">
        <v>21.280379999999994</v>
      </c>
      <c r="Q38" s="265">
        <v>17.624779999999998</v>
      </c>
      <c r="R38" s="265">
        <v>18.069179999999999</v>
      </c>
      <c r="S38" s="264"/>
    </row>
    <row r="39" spans="1:41" s="116" customFormat="1" ht="12" customHeight="1">
      <c r="A39" s="251">
        <f t="shared" si="7"/>
        <v>2027</v>
      </c>
      <c r="B39" s="252"/>
      <c r="C39" s="253">
        <f t="shared" si="0"/>
        <v>510</v>
      </c>
      <c r="D39" s="254">
        <f t="shared" si="1"/>
        <v>658</v>
      </c>
      <c r="E39" s="253">
        <f t="shared" si="2"/>
        <v>658</v>
      </c>
      <c r="F39" s="253">
        <f t="shared" si="3"/>
        <v>402</v>
      </c>
      <c r="G39" s="253">
        <f t="shared" si="4"/>
        <v>325</v>
      </c>
      <c r="H39" s="253">
        <f t="shared" si="5"/>
        <v>325</v>
      </c>
      <c r="I39" s="255">
        <f t="shared" si="6"/>
        <v>510</v>
      </c>
      <c r="J39" s="256"/>
      <c r="K39" s="257"/>
      <c r="M39" s="265">
        <v>7.0199573054126221</v>
      </c>
      <c r="N39" s="265">
        <v>6.7718880699888668</v>
      </c>
      <c r="O39" s="265">
        <v>6.80680495196615</v>
      </c>
      <c r="P39" s="265">
        <v>8.9260505416393041</v>
      </c>
      <c r="Q39" s="265">
        <v>7.0957044830540257</v>
      </c>
      <c r="R39" s="265">
        <v>7.5022435644733516</v>
      </c>
      <c r="S39" s="264"/>
    </row>
    <row r="40" spans="1:41" s="116" customFormat="1" ht="12" customHeight="1">
      <c r="A40" s="142">
        <f t="shared" si="7"/>
        <v>2028</v>
      </c>
      <c r="B40" s="143"/>
      <c r="C40" s="119">
        <f t="shared" si="0"/>
        <v>521</v>
      </c>
      <c r="D40" s="146">
        <f t="shared" si="1"/>
        <v>687</v>
      </c>
      <c r="E40" s="119">
        <f t="shared" si="2"/>
        <v>687</v>
      </c>
      <c r="F40" s="119">
        <f t="shared" si="3"/>
        <v>405</v>
      </c>
      <c r="G40" s="119">
        <f t="shared" si="4"/>
        <v>325</v>
      </c>
      <c r="H40" s="119">
        <f t="shared" si="5"/>
        <v>325</v>
      </c>
      <c r="I40" s="144">
        <f t="shared" si="6"/>
        <v>521</v>
      </c>
      <c r="J40" s="145"/>
      <c r="K40" s="242"/>
      <c r="M40" s="265">
        <v>7.0199573054126221</v>
      </c>
      <c r="N40" s="265">
        <v>6.7718880699888668</v>
      </c>
      <c r="O40" s="265">
        <v>6.80680495196615</v>
      </c>
      <c r="P40" s="265">
        <v>8.9260505416393041</v>
      </c>
      <c r="Q40" s="265">
        <v>7.0957044830540257</v>
      </c>
      <c r="R40" s="265">
        <v>7.5022435644733516</v>
      </c>
      <c r="S40" s="264"/>
    </row>
    <row r="41" spans="1:41" s="116" customFormat="1" ht="12" customHeight="1">
      <c r="A41" s="142">
        <f t="shared" si="7"/>
        <v>2029</v>
      </c>
      <c r="B41" s="143"/>
      <c r="C41" s="119">
        <f t="shared" si="0"/>
        <v>533</v>
      </c>
      <c r="D41" s="146">
        <f t="shared" si="1"/>
        <v>717</v>
      </c>
      <c r="E41" s="119">
        <f t="shared" si="2"/>
        <v>717</v>
      </c>
      <c r="F41" s="119">
        <f t="shared" si="3"/>
        <v>408</v>
      </c>
      <c r="G41" s="119">
        <f t="shared" si="4"/>
        <v>325</v>
      </c>
      <c r="H41" s="119">
        <f t="shared" si="5"/>
        <v>325</v>
      </c>
      <c r="I41" s="144">
        <f t="shared" si="6"/>
        <v>533</v>
      </c>
      <c r="J41" s="145"/>
      <c r="K41" s="242"/>
    </row>
    <row r="42" spans="1:41" s="116" customFormat="1" ht="12" customHeight="1">
      <c r="A42" s="142">
        <f t="shared" si="7"/>
        <v>2030</v>
      </c>
      <c r="B42" s="143"/>
      <c r="C42" s="119">
        <f t="shared" si="0"/>
        <v>544</v>
      </c>
      <c r="D42" s="146">
        <f t="shared" si="1"/>
        <v>748</v>
      </c>
      <c r="E42" s="119">
        <f t="shared" si="2"/>
        <v>748</v>
      </c>
      <c r="F42" s="119">
        <f t="shared" si="3"/>
        <v>411</v>
      </c>
      <c r="G42" s="119">
        <f t="shared" si="4"/>
        <v>325</v>
      </c>
      <c r="H42" s="119">
        <f t="shared" si="5"/>
        <v>325</v>
      </c>
      <c r="I42" s="144">
        <f t="shared" si="6"/>
        <v>544</v>
      </c>
      <c r="J42" s="145"/>
      <c r="K42" s="242"/>
    </row>
    <row r="43" spans="1:41" s="116" customFormat="1" ht="12" customHeight="1">
      <c r="A43" s="142">
        <f t="shared" si="7"/>
        <v>2031</v>
      </c>
      <c r="B43" s="143"/>
      <c r="C43" s="119">
        <f t="shared" si="0"/>
        <v>556</v>
      </c>
      <c r="D43" s="146">
        <f t="shared" si="1"/>
        <v>781</v>
      </c>
      <c r="E43" s="119">
        <f t="shared" si="2"/>
        <v>781</v>
      </c>
      <c r="F43" s="119">
        <f t="shared" si="3"/>
        <v>414</v>
      </c>
      <c r="G43" s="119">
        <f t="shared" si="4"/>
        <v>325</v>
      </c>
      <c r="H43" s="119">
        <f t="shared" si="5"/>
        <v>325</v>
      </c>
      <c r="I43" s="144">
        <f t="shared" si="6"/>
        <v>556</v>
      </c>
      <c r="J43" s="145"/>
      <c r="K43" s="242"/>
    </row>
    <row r="44" spans="1:41" s="116" customFormat="1" ht="12" customHeight="1">
      <c r="A44" s="251">
        <f t="shared" si="7"/>
        <v>2032</v>
      </c>
      <c r="B44" s="252"/>
      <c r="C44" s="253">
        <f t="shared" si="0"/>
        <v>567</v>
      </c>
      <c r="D44" s="254">
        <f t="shared" si="1"/>
        <v>815</v>
      </c>
      <c r="E44" s="253">
        <f t="shared" si="2"/>
        <v>815</v>
      </c>
      <c r="F44" s="253">
        <f t="shared" si="3"/>
        <v>416</v>
      </c>
      <c r="G44" s="253">
        <f t="shared" si="4"/>
        <v>325</v>
      </c>
      <c r="H44" s="253">
        <f t="shared" si="5"/>
        <v>325</v>
      </c>
      <c r="I44" s="255">
        <f t="shared" si="6"/>
        <v>567</v>
      </c>
      <c r="J44" s="256"/>
      <c r="K44" s="257"/>
    </row>
    <row r="45" spans="1:41" s="116" customFormat="1" ht="12" customHeight="1">
      <c r="A45" s="142">
        <f t="shared" si="7"/>
        <v>2033</v>
      </c>
      <c r="B45" s="143"/>
      <c r="C45" s="119">
        <f t="shared" si="0"/>
        <v>578</v>
      </c>
      <c r="D45" s="146">
        <f t="shared" si="1"/>
        <v>851</v>
      </c>
      <c r="E45" s="119">
        <f t="shared" si="2"/>
        <v>851</v>
      </c>
      <c r="F45" s="119">
        <f t="shared" si="3"/>
        <v>419</v>
      </c>
      <c r="G45" s="119">
        <f t="shared" si="4"/>
        <v>325</v>
      </c>
      <c r="H45" s="119">
        <f t="shared" si="5"/>
        <v>325</v>
      </c>
      <c r="I45" s="144">
        <f t="shared" si="6"/>
        <v>578</v>
      </c>
      <c r="J45" s="145"/>
      <c r="K45" s="242"/>
    </row>
    <row r="46" spans="1:41" s="116" customFormat="1" ht="12" customHeight="1">
      <c r="A46" s="142">
        <f t="shared" si="7"/>
        <v>2034</v>
      </c>
      <c r="B46" s="143"/>
      <c r="C46" s="119">
        <f t="shared" si="0"/>
        <v>590</v>
      </c>
      <c r="D46" s="146">
        <f t="shared" si="1"/>
        <v>889</v>
      </c>
      <c r="E46" s="119">
        <f t="shared" si="2"/>
        <v>889</v>
      </c>
      <c r="F46" s="119">
        <f t="shared" si="3"/>
        <v>422</v>
      </c>
      <c r="G46" s="119">
        <f t="shared" si="4"/>
        <v>325</v>
      </c>
      <c r="H46" s="119">
        <f t="shared" si="5"/>
        <v>325</v>
      </c>
      <c r="I46" s="144">
        <f t="shared" si="6"/>
        <v>590</v>
      </c>
      <c r="J46" s="145"/>
      <c r="K46" s="242"/>
    </row>
    <row r="47" spans="1:41" s="116" customFormat="1" ht="14.1" customHeight="1">
      <c r="A47" s="147" t="s">
        <v>6</v>
      </c>
      <c r="B47" s="148"/>
      <c r="C47" s="149" t="s">
        <v>91</v>
      </c>
      <c r="D47" s="149"/>
      <c r="E47" s="151"/>
      <c r="F47" s="149"/>
      <c r="G47" s="149"/>
      <c r="H47" s="149"/>
      <c r="I47" s="150"/>
      <c r="J47" s="152"/>
      <c r="K47" s="153"/>
      <c r="L47" s="154"/>
      <c r="M47" s="154"/>
      <c r="N47" s="154"/>
      <c r="O47" s="154"/>
      <c r="P47" s="154"/>
      <c r="Q47" s="154"/>
      <c r="R47" s="154"/>
      <c r="S47" s="154"/>
      <c r="T47" s="154"/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92</v>
      </c>
      <c r="B48" s="645"/>
      <c r="C48" s="261">
        <f>F81</f>
        <v>0.61218174523477464</v>
      </c>
      <c r="D48" s="261">
        <f>G132</f>
        <v>0.56884451047722306</v>
      </c>
      <c r="E48" s="261">
        <f>G179</f>
        <v>0.56884451047722306</v>
      </c>
      <c r="F48" s="260">
        <f>H224</f>
        <v>0.76433195285383382</v>
      </c>
      <c r="G48" s="261">
        <f>G271</f>
        <v>0.83109963954345945</v>
      </c>
      <c r="H48" s="239">
        <f>G317</f>
        <v>0.82163024997866307</v>
      </c>
      <c r="I48" s="159"/>
      <c r="J48" s="160"/>
      <c r="K48" s="161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93</v>
      </c>
      <c r="B49" s="645"/>
      <c r="C49" s="259">
        <f>F82</f>
        <v>6.7260387219855389</v>
      </c>
      <c r="D49" s="250">
        <f>G133</f>
        <v>7.6508475169112824</v>
      </c>
      <c r="E49" s="250">
        <f>G180</f>
        <v>7.6508475169112824</v>
      </c>
      <c r="F49" s="250">
        <f>H225</f>
        <v>4.1071248382372154</v>
      </c>
      <c r="G49" s="250">
        <f>G272</f>
        <v>9.3748604851354003</v>
      </c>
      <c r="H49" s="250">
        <f>G318</f>
        <v>11.128285720361069</v>
      </c>
      <c r="I49" s="233"/>
      <c r="J49" s="244" t="s">
        <v>94</v>
      </c>
      <c r="K49" s="115"/>
      <c r="L49" s="154"/>
      <c r="M49" s="154"/>
      <c r="N49" s="154"/>
      <c r="O49" s="154"/>
      <c r="P49" s="154"/>
      <c r="Q49" s="154"/>
      <c r="R49" s="154"/>
      <c r="S49" s="154"/>
      <c r="T49" s="154"/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95</v>
      </c>
      <c r="B50" s="645"/>
      <c r="C50" s="258">
        <f>F83</f>
        <v>6.7260387219855389</v>
      </c>
      <c r="D50" s="229">
        <f>G134</f>
        <v>7.6508475169112824</v>
      </c>
      <c r="E50" s="229">
        <f>G181</f>
        <v>7.6508475169112824</v>
      </c>
      <c r="F50" s="229">
        <f>H226</f>
        <v>4.1071248382372154</v>
      </c>
      <c r="G50" s="229">
        <f>G273</f>
        <v>9.3748604851354003</v>
      </c>
      <c r="H50" s="229">
        <f>G319</f>
        <v>11.128285720361069</v>
      </c>
      <c r="I50" s="164"/>
      <c r="J50" s="244" t="s">
        <v>96</v>
      </c>
      <c r="K50" s="115"/>
      <c r="L50" s="154"/>
      <c r="M50" s="154"/>
      <c r="N50" s="154"/>
      <c r="O50" s="154"/>
      <c r="P50" s="154"/>
      <c r="Q50" s="154"/>
      <c r="R50" s="154"/>
      <c r="S50" s="154"/>
      <c r="T50" s="15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97</v>
      </c>
      <c r="B51" s="645"/>
      <c r="C51" s="229">
        <f>F84</f>
        <v>8.6383012789601565</v>
      </c>
      <c r="D51" s="258">
        <f>G135</f>
        <v>8.8675629344354938</v>
      </c>
      <c r="E51" s="229">
        <f>G182</f>
        <v>8.8675629344354938</v>
      </c>
      <c r="F51" s="229">
        <f>H227</f>
        <v>6.1553762118413502</v>
      </c>
      <c r="G51" s="229">
        <f>G274</f>
        <v>9.303416298909907</v>
      </c>
      <c r="H51" s="229">
        <f>G320</f>
        <v>9.8919443848420308</v>
      </c>
      <c r="I51" s="168"/>
      <c r="J51" s="165"/>
      <c r="K51" s="115"/>
      <c r="L51" s="154"/>
      <c r="M51" s="154"/>
      <c r="N51" s="154"/>
      <c r="O51" s="154"/>
      <c r="P51" s="154"/>
      <c r="Q51" s="154"/>
      <c r="R51" s="154"/>
      <c r="S51" s="154"/>
      <c r="T51" s="15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98</v>
      </c>
      <c r="B52" s="645"/>
      <c r="C52" s="229">
        <f>F85</f>
        <v>8.6383012789601565</v>
      </c>
      <c r="D52" s="258">
        <f>G136</f>
        <v>8.8675629344354938</v>
      </c>
      <c r="E52" s="229">
        <f>G183</f>
        <v>8.8675629344354938</v>
      </c>
      <c r="F52" s="229">
        <f>H228</f>
        <v>6.1553762118413502</v>
      </c>
      <c r="G52" s="229">
        <f>G275</f>
        <v>9.303416298909907</v>
      </c>
      <c r="H52" s="234">
        <f>G321</f>
        <v>9.8919443848420308</v>
      </c>
      <c r="I52" s="168"/>
      <c r="J52" s="165"/>
      <c r="K52" s="115"/>
      <c r="L52" s="154"/>
      <c r="M52" s="154"/>
      <c r="N52" s="154"/>
      <c r="O52" s="154"/>
      <c r="P52" s="154"/>
      <c r="Q52" s="154"/>
      <c r="R52" s="154"/>
      <c r="S52" s="154"/>
      <c r="T52" s="15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99</v>
      </c>
      <c r="B74" s="8"/>
      <c r="I74" s="9"/>
    </row>
    <row r="75" spans="1:40" ht="15" customHeight="1">
      <c r="A75" s="10" t="s">
        <v>2</v>
      </c>
      <c r="B75" s="92" t="s">
        <v>100</v>
      </c>
      <c r="C75" s="12" t="s">
        <v>101</v>
      </c>
      <c r="D75" s="13"/>
      <c r="E75" s="13"/>
      <c r="F75" s="14"/>
      <c r="G75" s="15"/>
      <c r="H75" s="15" t="s">
        <v>102</v>
      </c>
      <c r="I75" s="16">
        <f>RSQ(I76:I96,B76:B96)</f>
        <v>0.61218174523477464</v>
      </c>
      <c r="J75" s="17" t="s">
        <v>103</v>
      </c>
      <c r="K75" s="18" t="s">
        <v>104</v>
      </c>
    </row>
    <row r="76" spans="1:40" ht="15" customHeight="1">
      <c r="A76" s="19"/>
      <c r="B76" s="174"/>
      <c r="C76" s="20"/>
      <c r="D76" s="21" t="s">
        <v>105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106</v>
      </c>
      <c r="E78" s="26">
        <f>INDEX(LINEST(B87:B96,C87:C96),1)</f>
        <v>11.369526675395822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107</v>
      </c>
      <c r="E79" s="26">
        <f>INDEX(LINEST(B87:B96,C87:C96),2)</f>
        <v>225.83118990928745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92</v>
      </c>
      <c r="E81" s="638"/>
      <c r="F81" s="179">
        <f>I75</f>
        <v>0.61218174523477464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93</v>
      </c>
      <c r="E82" s="638"/>
      <c r="F82" s="181">
        <f>SUM(K76:K96)</f>
        <v>6.7260387219855389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95</v>
      </c>
      <c r="E83" s="638"/>
      <c r="F83" s="181">
        <f>SUM(K87:K96)</f>
        <v>6.7260387219855389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97</v>
      </c>
      <c r="E84" s="638"/>
      <c r="F84" s="181">
        <f>SUM(J76:J96)/C96</f>
        <v>8.6383012789601565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98</v>
      </c>
      <c r="E85" s="638"/>
      <c r="F85" s="181">
        <f>SUM(J87:J96)/10</f>
        <v>8.6383012789601565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 t="shared" ref="B87:B96" si="8">B15</f>
        <v>211.01953374785333</v>
      </c>
      <c r="C87" s="20">
        <v>1</v>
      </c>
      <c r="F87" s="25"/>
      <c r="G87" s="21"/>
      <c r="H87" s="25"/>
      <c r="I87" s="177">
        <f t="shared" ref="I87:I118" si="9">ROUND($E$78*C87+$E$79,$G$1)</f>
        <v>237</v>
      </c>
      <c r="J87" s="178">
        <f t="shared" ref="J87:J96" si="10">ABS(B87-I87)/B87*100</f>
        <v>12.31187738438976</v>
      </c>
      <c r="K87" s="177">
        <f t="shared" ref="K87:K96" si="11">(B87-I87)^2/1000</f>
        <v>0.674984626678932</v>
      </c>
    </row>
    <row r="88" spans="1:11" ht="15" customHeight="1">
      <c r="A88" s="19">
        <f t="shared" ref="A88:A118" si="12">A87+1</f>
        <v>2004</v>
      </c>
      <c r="B88" s="174">
        <f t="shared" si="8"/>
        <v>231.78531618502609</v>
      </c>
      <c r="C88" s="20">
        <v>2</v>
      </c>
      <c r="F88" s="25"/>
      <c r="G88" s="21"/>
      <c r="H88" s="25"/>
      <c r="I88" s="177">
        <f t="shared" si="9"/>
        <v>249</v>
      </c>
      <c r="J88" s="178">
        <f t="shared" si="10"/>
        <v>7.426994987565144</v>
      </c>
      <c r="K88" s="177">
        <f t="shared" si="11"/>
        <v>0.29634533884952469</v>
      </c>
    </row>
    <row r="89" spans="1:11" ht="15" customHeight="1">
      <c r="A89" s="19">
        <f t="shared" si="12"/>
        <v>2005</v>
      </c>
      <c r="B89" s="174">
        <f t="shared" si="8"/>
        <v>235.33101630676526</v>
      </c>
      <c r="C89" s="20">
        <v>3</v>
      </c>
      <c r="F89" s="25"/>
      <c r="G89" s="21"/>
      <c r="H89" s="25"/>
      <c r="I89" s="177">
        <f t="shared" si="9"/>
        <v>260</v>
      </c>
      <c r="J89" s="178">
        <f t="shared" si="10"/>
        <v>10.482674183957771</v>
      </c>
      <c r="K89" s="177">
        <f t="shared" si="11"/>
        <v>0.60855875645708135</v>
      </c>
    </row>
    <row r="90" spans="1:11" ht="15" customHeight="1">
      <c r="A90" s="19">
        <f t="shared" si="12"/>
        <v>2006</v>
      </c>
      <c r="B90" s="174">
        <f t="shared" si="8"/>
        <v>306.89999999999998</v>
      </c>
      <c r="C90" s="20">
        <v>4</v>
      </c>
      <c r="F90" s="25"/>
      <c r="G90" s="21"/>
      <c r="H90" s="25"/>
      <c r="I90" s="177">
        <f t="shared" si="9"/>
        <v>271</v>
      </c>
      <c r="J90" s="178">
        <f t="shared" si="10"/>
        <v>11.697621375040724</v>
      </c>
      <c r="K90" s="177">
        <f t="shared" si="11"/>
        <v>1.2888099999999985</v>
      </c>
    </row>
    <row r="91" spans="1:11" ht="15" customHeight="1">
      <c r="A91" s="19">
        <f t="shared" si="12"/>
        <v>2007</v>
      </c>
      <c r="B91" s="174">
        <f t="shared" si="8"/>
        <v>321.2</v>
      </c>
      <c r="C91" s="20">
        <v>5</v>
      </c>
      <c r="D91" s="21"/>
      <c r="E91" s="21"/>
      <c r="F91" s="25"/>
      <c r="G91" s="21"/>
      <c r="H91" s="25"/>
      <c r="I91" s="177">
        <f t="shared" si="9"/>
        <v>283</v>
      </c>
      <c r="J91" s="178">
        <f t="shared" si="10"/>
        <v>11.892901618929013</v>
      </c>
      <c r="K91" s="177">
        <f t="shared" si="11"/>
        <v>1.4592399999999992</v>
      </c>
    </row>
    <row r="92" spans="1:11" ht="15" customHeight="1">
      <c r="A92" s="19">
        <f t="shared" si="12"/>
        <v>2008</v>
      </c>
      <c r="B92" s="174">
        <f t="shared" si="8"/>
        <v>324.60000000000002</v>
      </c>
      <c r="C92" s="20">
        <v>6</v>
      </c>
      <c r="D92" s="21"/>
      <c r="E92" s="21"/>
      <c r="F92" s="25"/>
      <c r="G92" s="21"/>
      <c r="H92" s="25"/>
      <c r="I92" s="177">
        <f t="shared" si="9"/>
        <v>294</v>
      </c>
      <c r="J92" s="178">
        <f t="shared" si="10"/>
        <v>9.4269870609981581</v>
      </c>
      <c r="K92" s="177">
        <f t="shared" si="11"/>
        <v>0.93636000000000141</v>
      </c>
    </row>
    <row r="93" spans="1:11" s="25" customFormat="1" ht="15" customHeight="1">
      <c r="A93" s="19">
        <f t="shared" si="12"/>
        <v>2009</v>
      </c>
      <c r="B93" s="174">
        <f t="shared" si="8"/>
        <v>322.7</v>
      </c>
      <c r="C93" s="20">
        <v>7</v>
      </c>
      <c r="G93" s="21"/>
      <c r="H93" s="21"/>
      <c r="I93" s="177">
        <f t="shared" si="9"/>
        <v>305</v>
      </c>
      <c r="J93" s="178">
        <f t="shared" si="10"/>
        <v>5.4849705608924664</v>
      </c>
      <c r="K93" s="177">
        <f t="shared" si="11"/>
        <v>0.31328999999999962</v>
      </c>
    </row>
    <row r="94" spans="1:11" ht="15" customHeight="1">
      <c r="A94" s="19">
        <f t="shared" si="12"/>
        <v>2010</v>
      </c>
      <c r="B94" s="174">
        <f t="shared" si="8"/>
        <v>306</v>
      </c>
      <c r="C94" s="20">
        <v>8</v>
      </c>
      <c r="D94" s="25"/>
      <c r="E94" s="25"/>
      <c r="F94" s="25"/>
      <c r="G94" s="21"/>
      <c r="H94" s="25"/>
      <c r="I94" s="177">
        <f t="shared" si="9"/>
        <v>317</v>
      </c>
      <c r="J94" s="178">
        <f t="shared" si="10"/>
        <v>3.594771241830065</v>
      </c>
      <c r="K94" s="177">
        <f t="shared" si="11"/>
        <v>0.121</v>
      </c>
    </row>
    <row r="95" spans="1:11" s="25" customFormat="1" ht="15" customHeight="1">
      <c r="A95" s="19">
        <f t="shared" si="12"/>
        <v>2011</v>
      </c>
      <c r="B95" s="174">
        <f t="shared" si="8"/>
        <v>311.7</v>
      </c>
      <c r="C95" s="20">
        <v>9</v>
      </c>
      <c r="G95" s="21"/>
      <c r="I95" s="177">
        <f t="shared" si="9"/>
        <v>328</v>
      </c>
      <c r="J95" s="178">
        <f t="shared" si="10"/>
        <v>5.2293872313121632</v>
      </c>
      <c r="K95" s="177">
        <f t="shared" si="11"/>
        <v>0.26569000000000037</v>
      </c>
    </row>
    <row r="96" spans="1:11" s="25" customFormat="1" ht="15" customHeight="1" thickBot="1">
      <c r="A96" s="28">
        <f t="shared" si="12"/>
        <v>2012</v>
      </c>
      <c r="B96" s="182">
        <f t="shared" si="8"/>
        <v>312.39999999999998</v>
      </c>
      <c r="C96" s="29">
        <v>10</v>
      </c>
      <c r="D96" s="30"/>
      <c r="E96" s="30"/>
      <c r="F96" s="30"/>
      <c r="G96" s="30"/>
      <c r="H96" s="30"/>
      <c r="I96" s="183">
        <f t="shared" si="9"/>
        <v>340</v>
      </c>
      <c r="J96" s="184">
        <f t="shared" si="10"/>
        <v>8.834827144686308</v>
      </c>
      <c r="K96" s="183">
        <f t="shared" si="11"/>
        <v>0.76176000000000121</v>
      </c>
    </row>
    <row r="97" spans="1:11" s="25" customFormat="1" ht="15" customHeight="1" thickTop="1">
      <c r="A97" s="19">
        <f t="shared" si="12"/>
        <v>2013</v>
      </c>
      <c r="B97" s="174">
        <f t="shared" ref="B97:B118" si="13">ROUND(E$78*C97+E$79,$G$1)</f>
        <v>351</v>
      </c>
      <c r="C97" s="20">
        <f t="shared" ref="C97:C118" si="14">C96+1</f>
        <v>11</v>
      </c>
      <c r="D97" s="31"/>
      <c r="E97" s="31"/>
      <c r="I97" s="177">
        <f t="shared" si="9"/>
        <v>351</v>
      </c>
      <c r="J97" s="185"/>
      <c r="K97" s="185"/>
    </row>
    <row r="98" spans="1:11" ht="15" customHeight="1">
      <c r="A98" s="19">
        <f t="shared" si="12"/>
        <v>2014</v>
      </c>
      <c r="B98" s="174">
        <f t="shared" si="13"/>
        <v>362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9"/>
        <v>362</v>
      </c>
      <c r="J98" s="185"/>
      <c r="K98" s="185"/>
    </row>
    <row r="99" spans="1:11" ht="15" customHeight="1">
      <c r="A99" s="19">
        <f t="shared" si="12"/>
        <v>2015</v>
      </c>
      <c r="B99" s="174">
        <f t="shared" si="13"/>
        <v>374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9"/>
        <v>374</v>
      </c>
      <c r="J99" s="185"/>
      <c r="K99" s="185"/>
    </row>
    <row r="100" spans="1:11" ht="15" customHeight="1">
      <c r="A100" s="19">
        <f t="shared" si="12"/>
        <v>2016</v>
      </c>
      <c r="B100" s="174">
        <f t="shared" si="13"/>
        <v>385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9"/>
        <v>385</v>
      </c>
      <c r="J100" s="185"/>
      <c r="K100" s="185"/>
    </row>
    <row r="101" spans="1:11" ht="15" customHeight="1">
      <c r="A101" s="19">
        <f t="shared" si="12"/>
        <v>2017</v>
      </c>
      <c r="B101" s="174">
        <f t="shared" si="13"/>
        <v>396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9"/>
        <v>396</v>
      </c>
      <c r="J101" s="185"/>
      <c r="K101" s="185"/>
    </row>
    <row r="102" spans="1:11" ht="15" customHeight="1">
      <c r="A102" s="19">
        <f t="shared" si="12"/>
        <v>2018</v>
      </c>
      <c r="B102" s="174">
        <f t="shared" si="13"/>
        <v>408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9"/>
        <v>408</v>
      </c>
      <c r="J102" s="185"/>
      <c r="K102" s="185"/>
    </row>
    <row r="103" spans="1:11" ht="15" customHeight="1">
      <c r="A103" s="19">
        <f t="shared" si="12"/>
        <v>2019</v>
      </c>
      <c r="B103" s="174">
        <f t="shared" si="13"/>
        <v>419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9"/>
        <v>419</v>
      </c>
      <c r="J103" s="185"/>
      <c r="K103" s="185"/>
    </row>
    <row r="104" spans="1:11" ht="15" customHeight="1">
      <c r="A104" s="19">
        <f t="shared" si="12"/>
        <v>2020</v>
      </c>
      <c r="B104" s="174">
        <f t="shared" si="13"/>
        <v>430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9"/>
        <v>430</v>
      </c>
      <c r="J104" s="185"/>
      <c r="K104" s="185"/>
    </row>
    <row r="105" spans="1:11" ht="15" customHeight="1">
      <c r="A105" s="19">
        <f t="shared" si="12"/>
        <v>2021</v>
      </c>
      <c r="B105" s="174">
        <f t="shared" si="13"/>
        <v>442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9"/>
        <v>442</v>
      </c>
      <c r="J105" s="185"/>
      <c r="K105" s="185"/>
    </row>
    <row r="106" spans="1:11" ht="15" customHeight="1">
      <c r="A106" s="19">
        <f t="shared" si="12"/>
        <v>2022</v>
      </c>
      <c r="B106" s="174">
        <f t="shared" si="13"/>
        <v>453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9"/>
        <v>453</v>
      </c>
      <c r="J106" s="185"/>
      <c r="K106" s="185"/>
    </row>
    <row r="107" spans="1:11" ht="15" customHeight="1">
      <c r="A107" s="19">
        <f t="shared" si="12"/>
        <v>2023</v>
      </c>
      <c r="B107" s="174">
        <f t="shared" si="13"/>
        <v>465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9"/>
        <v>465</v>
      </c>
      <c r="J107" s="185"/>
      <c r="K107" s="185"/>
    </row>
    <row r="108" spans="1:11" ht="15" customHeight="1">
      <c r="A108" s="19">
        <f t="shared" si="12"/>
        <v>2024</v>
      </c>
      <c r="B108" s="174">
        <f t="shared" si="13"/>
        <v>476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9"/>
        <v>476</v>
      </c>
      <c r="J108" s="185"/>
      <c r="K108" s="185"/>
    </row>
    <row r="109" spans="1:11" ht="15" customHeight="1">
      <c r="A109" s="19">
        <f t="shared" si="12"/>
        <v>2025</v>
      </c>
      <c r="B109" s="174">
        <f t="shared" si="13"/>
        <v>487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9"/>
        <v>487</v>
      </c>
      <c r="J109" s="185"/>
      <c r="K109" s="185"/>
    </row>
    <row r="110" spans="1:11" ht="15" customHeight="1">
      <c r="A110" s="19">
        <f t="shared" si="12"/>
        <v>2026</v>
      </c>
      <c r="B110" s="174">
        <f t="shared" si="13"/>
        <v>499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9"/>
        <v>499</v>
      </c>
      <c r="J110" s="185"/>
      <c r="K110" s="185"/>
    </row>
    <row r="111" spans="1:11" ht="15" customHeight="1">
      <c r="A111" s="19">
        <f t="shared" si="12"/>
        <v>2027</v>
      </c>
      <c r="B111" s="174">
        <f t="shared" si="13"/>
        <v>510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9"/>
        <v>510</v>
      </c>
      <c r="J111" s="185"/>
      <c r="K111" s="185"/>
    </row>
    <row r="112" spans="1:11" ht="15" customHeight="1">
      <c r="A112" s="19">
        <f t="shared" si="12"/>
        <v>2028</v>
      </c>
      <c r="B112" s="174">
        <f t="shared" si="13"/>
        <v>521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9"/>
        <v>521</v>
      </c>
      <c r="J112" s="185"/>
      <c r="K112" s="185"/>
    </row>
    <row r="113" spans="1:11" ht="15" customHeight="1">
      <c r="A113" s="19">
        <f t="shared" si="12"/>
        <v>2029</v>
      </c>
      <c r="B113" s="174">
        <f t="shared" si="13"/>
        <v>533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9"/>
        <v>533</v>
      </c>
      <c r="J113" s="185"/>
      <c r="K113" s="185"/>
    </row>
    <row r="114" spans="1:11" ht="15" customHeight="1">
      <c r="A114" s="19">
        <f t="shared" si="12"/>
        <v>2030</v>
      </c>
      <c r="B114" s="174">
        <f t="shared" si="13"/>
        <v>544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9"/>
        <v>544</v>
      </c>
      <c r="J114" s="185"/>
      <c r="K114" s="185"/>
    </row>
    <row r="115" spans="1:11" ht="15" customHeight="1">
      <c r="A115" s="19">
        <f t="shared" si="12"/>
        <v>2031</v>
      </c>
      <c r="B115" s="174">
        <f t="shared" si="13"/>
        <v>556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9"/>
        <v>556</v>
      </c>
      <c r="J115" s="185"/>
      <c r="K115" s="185"/>
    </row>
    <row r="116" spans="1:11" ht="15" customHeight="1">
      <c r="A116" s="19">
        <f t="shared" si="12"/>
        <v>2032</v>
      </c>
      <c r="B116" s="174">
        <f t="shared" si="13"/>
        <v>567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9"/>
        <v>567</v>
      </c>
      <c r="J116" s="185"/>
      <c r="K116" s="185"/>
    </row>
    <row r="117" spans="1:11" ht="15" customHeight="1">
      <c r="A117" s="19">
        <f t="shared" si="12"/>
        <v>2033</v>
      </c>
      <c r="B117" s="174">
        <f t="shared" si="13"/>
        <v>578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9"/>
        <v>578</v>
      </c>
      <c r="J117" s="185"/>
      <c r="K117" s="185"/>
    </row>
    <row r="118" spans="1:11" ht="15" customHeight="1">
      <c r="A118" s="103">
        <f t="shared" si="12"/>
        <v>2034</v>
      </c>
      <c r="B118" s="186">
        <f t="shared" si="13"/>
        <v>590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9"/>
        <v>590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108</v>
      </c>
    </row>
    <row r="121" spans="1:11" ht="15" customHeight="1">
      <c r="A121" s="10" t="s">
        <v>2</v>
      </c>
      <c r="B121" s="92" t="s">
        <v>100</v>
      </c>
      <c r="C121" s="12" t="s">
        <v>109</v>
      </c>
      <c r="D121" s="12" t="s">
        <v>101</v>
      </c>
      <c r="E121" s="37"/>
      <c r="F121" s="13"/>
      <c r="G121" s="14"/>
      <c r="H121" s="15" t="s">
        <v>102</v>
      </c>
      <c r="I121" s="16">
        <f>RSQ(I122:I142,B122:B142)</f>
        <v>0.56884451047722306</v>
      </c>
      <c r="J121" s="17" t="s">
        <v>103</v>
      </c>
      <c r="K121" s="18" t="s">
        <v>104</v>
      </c>
    </row>
    <row r="122" spans="1:11" ht="15" customHeight="1">
      <c r="A122" s="19"/>
      <c r="B122" s="174"/>
      <c r="C122" s="191"/>
      <c r="D122" s="20"/>
      <c r="E122" s="38" t="s">
        <v>110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111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112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113</v>
      </c>
      <c r="F126" s="27" t="s">
        <v>114</v>
      </c>
      <c r="G126" s="42">
        <f>INDEX(LINEST(C133:C142,D133:D142),2)</f>
        <v>5.416700088934391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115</v>
      </c>
      <c r="F127" s="27" t="s">
        <v>116</v>
      </c>
      <c r="G127" s="42">
        <f>INDEX(LINEST(C133:C142,D133:D142),1)</f>
        <v>4.2901234662138923E-2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117</v>
      </c>
      <c r="F129" s="43">
        <f>EXP(G126)</f>
        <v>225.13496998005158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118</v>
      </c>
      <c r="F130" s="44">
        <f>EXP(G127)-1</f>
        <v>4.3834795063148135E-2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92</v>
      </c>
      <c r="F132" s="638"/>
      <c r="G132" s="641">
        <f>I121</f>
        <v>0.56884451047722306</v>
      </c>
      <c r="H132" s="642"/>
      <c r="I132" s="177"/>
      <c r="J132" s="178"/>
      <c r="K132" s="177"/>
    </row>
    <row r="133" spans="1:11" ht="15" customHeight="1">
      <c r="A133" s="19">
        <f t="shared" ref="A133:B142" si="15">A87</f>
        <v>2003</v>
      </c>
      <c r="B133" s="174">
        <f t="shared" si="15"/>
        <v>211.01953374785333</v>
      </c>
      <c r="C133" s="191">
        <f t="shared" ref="C133:C142" si="16">LN(B133)</f>
        <v>5.3519507061951241</v>
      </c>
      <c r="D133" s="20">
        <v>1</v>
      </c>
      <c r="E133" s="637" t="s">
        <v>93</v>
      </c>
      <c r="F133" s="638"/>
      <c r="G133" s="639">
        <f>SUM(K122:K142)</f>
        <v>7.6508475169112824</v>
      </c>
      <c r="H133" s="640"/>
      <c r="I133" s="177">
        <f t="shared" ref="I133:I164" si="17">ROUND($F$129*(1+$F$130)^D133,$G$1)</f>
        <v>235</v>
      </c>
      <c r="J133" s="178">
        <f t="shared" ref="J133:J142" si="18">ABS(B133-I133)/B133*100</f>
        <v>11.364097828403349</v>
      </c>
      <c r="K133" s="177">
        <f t="shared" ref="K133:K142" si="19">(B133-I133)^2/1000</f>
        <v>0.57506276167034531</v>
      </c>
    </row>
    <row r="134" spans="1:11" ht="15" customHeight="1">
      <c r="A134" s="19">
        <f t="shared" si="15"/>
        <v>2004</v>
      </c>
      <c r="B134" s="174">
        <f t="shared" si="15"/>
        <v>231.78531618502609</v>
      </c>
      <c r="C134" s="191">
        <f t="shared" si="16"/>
        <v>5.4458115819838193</v>
      </c>
      <c r="D134" s="20">
        <f t="shared" ref="D134:D164" si="20">D133+1</f>
        <v>2</v>
      </c>
      <c r="E134" s="637" t="s">
        <v>95</v>
      </c>
      <c r="F134" s="638"/>
      <c r="G134" s="639">
        <f>SUM(K133:K142)</f>
        <v>7.6508475169112824</v>
      </c>
      <c r="H134" s="640"/>
      <c r="I134" s="177">
        <f t="shared" si="17"/>
        <v>245</v>
      </c>
      <c r="J134" s="178">
        <f t="shared" si="18"/>
        <v>5.7012601283271502</v>
      </c>
      <c r="K134" s="177">
        <f t="shared" si="19"/>
        <v>0.17462786832973343</v>
      </c>
    </row>
    <row r="135" spans="1:11" ht="15" customHeight="1">
      <c r="A135" s="19">
        <f t="shared" si="15"/>
        <v>2005</v>
      </c>
      <c r="B135" s="174">
        <f t="shared" si="15"/>
        <v>235.33101630676526</v>
      </c>
      <c r="C135" s="191">
        <f t="shared" si="16"/>
        <v>5.4609931030547019</v>
      </c>
      <c r="D135" s="20">
        <f t="shared" si="20"/>
        <v>3</v>
      </c>
      <c r="E135" s="637" t="s">
        <v>97</v>
      </c>
      <c r="F135" s="638"/>
      <c r="G135" s="639">
        <f>SUM(J122:J142)/D142</f>
        <v>8.8675629344354938</v>
      </c>
      <c r="H135" s="640"/>
      <c r="I135" s="177">
        <f t="shared" si="17"/>
        <v>256</v>
      </c>
      <c r="J135" s="178">
        <f t="shared" si="18"/>
        <v>8.7829407349738062</v>
      </c>
      <c r="K135" s="177">
        <f t="shared" si="19"/>
        <v>0.4272068869112034</v>
      </c>
    </row>
    <row r="136" spans="1:11" ht="15" customHeight="1">
      <c r="A136" s="19">
        <f t="shared" si="15"/>
        <v>2006</v>
      </c>
      <c r="B136" s="174">
        <f t="shared" si="15"/>
        <v>306.89999999999998</v>
      </c>
      <c r="C136" s="191">
        <f t="shared" si="16"/>
        <v>5.7265219616256902</v>
      </c>
      <c r="D136" s="20">
        <f t="shared" si="20"/>
        <v>4</v>
      </c>
      <c r="E136" s="637" t="s">
        <v>98</v>
      </c>
      <c r="F136" s="638"/>
      <c r="G136" s="639">
        <f>SUM(J133:J142)/10</f>
        <v>8.8675629344354938</v>
      </c>
      <c r="H136" s="640"/>
      <c r="I136" s="177">
        <f t="shared" si="17"/>
        <v>267</v>
      </c>
      <c r="J136" s="178">
        <f t="shared" si="18"/>
        <v>13.000977517106543</v>
      </c>
      <c r="K136" s="177">
        <f t="shared" si="19"/>
        <v>1.5920099999999981</v>
      </c>
    </row>
    <row r="137" spans="1:11" ht="15" customHeight="1">
      <c r="A137" s="19">
        <f t="shared" si="15"/>
        <v>2007</v>
      </c>
      <c r="B137" s="174">
        <f t="shared" si="15"/>
        <v>321.2</v>
      </c>
      <c r="C137" s="191">
        <f t="shared" si="16"/>
        <v>5.7720639820726065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279</v>
      </c>
      <c r="J137" s="178">
        <f t="shared" si="18"/>
        <v>13.138231631382313</v>
      </c>
      <c r="K137" s="177">
        <f t="shared" si="19"/>
        <v>1.7808399999999991</v>
      </c>
    </row>
    <row r="138" spans="1:11" ht="15" customHeight="1">
      <c r="A138" s="19">
        <f t="shared" si="15"/>
        <v>2008</v>
      </c>
      <c r="B138" s="174">
        <f t="shared" si="15"/>
        <v>324.60000000000002</v>
      </c>
      <c r="C138" s="191">
        <f t="shared" si="16"/>
        <v>5.7825936550804906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291</v>
      </c>
      <c r="J138" s="178">
        <f t="shared" si="18"/>
        <v>10.351201478743075</v>
      </c>
      <c r="K138" s="177">
        <f t="shared" si="19"/>
        <v>1.1289600000000015</v>
      </c>
    </row>
    <row r="139" spans="1:11" s="25" customFormat="1" ht="15" customHeight="1">
      <c r="A139" s="19">
        <f t="shared" si="15"/>
        <v>2009</v>
      </c>
      <c r="B139" s="174">
        <f t="shared" si="15"/>
        <v>322.7</v>
      </c>
      <c r="C139" s="191">
        <f t="shared" si="16"/>
        <v>5.7767230990579161</v>
      </c>
      <c r="D139" s="20">
        <f t="shared" si="20"/>
        <v>7</v>
      </c>
      <c r="G139" s="49"/>
      <c r="H139" s="45"/>
      <c r="I139" s="177">
        <f t="shared" si="17"/>
        <v>304</v>
      </c>
      <c r="J139" s="178">
        <f t="shared" si="18"/>
        <v>5.7948559033157698</v>
      </c>
      <c r="K139" s="177">
        <f t="shared" si="19"/>
        <v>0.34968999999999961</v>
      </c>
    </row>
    <row r="140" spans="1:11" ht="15" customHeight="1">
      <c r="A140" s="19">
        <f t="shared" si="15"/>
        <v>2010</v>
      </c>
      <c r="B140" s="174">
        <f t="shared" si="15"/>
        <v>306</v>
      </c>
      <c r="C140" s="191">
        <f t="shared" si="16"/>
        <v>5.7235851019523807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317</v>
      </c>
      <c r="J140" s="178">
        <f t="shared" si="18"/>
        <v>3.594771241830065</v>
      </c>
      <c r="K140" s="177">
        <f t="shared" si="19"/>
        <v>0.121</v>
      </c>
    </row>
    <row r="141" spans="1:11" s="25" customFormat="1" ht="15" customHeight="1">
      <c r="A141" s="19">
        <f t="shared" si="15"/>
        <v>2011</v>
      </c>
      <c r="B141" s="174">
        <f t="shared" si="15"/>
        <v>311.7</v>
      </c>
      <c r="C141" s="191">
        <f t="shared" si="16"/>
        <v>5.7420411867732915</v>
      </c>
      <c r="D141" s="20">
        <f t="shared" si="20"/>
        <v>9</v>
      </c>
      <c r="E141" s="50"/>
      <c r="I141" s="177">
        <f t="shared" si="17"/>
        <v>331</v>
      </c>
      <c r="J141" s="178">
        <f t="shared" si="18"/>
        <v>6.1918511389156281</v>
      </c>
      <c r="K141" s="177">
        <f t="shared" si="19"/>
        <v>0.37249000000000049</v>
      </c>
    </row>
    <row r="142" spans="1:11" s="25" customFormat="1" ht="15" customHeight="1" thickBot="1">
      <c r="A142" s="28">
        <f t="shared" si="15"/>
        <v>2012</v>
      </c>
      <c r="B142" s="182">
        <f t="shared" si="15"/>
        <v>312.39999999999998</v>
      </c>
      <c r="C142" s="192">
        <f t="shared" si="16"/>
        <v>5.744284417965531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346</v>
      </c>
      <c r="J142" s="184">
        <f t="shared" si="18"/>
        <v>10.755441741357243</v>
      </c>
      <c r="K142" s="183">
        <f t="shared" si="19"/>
        <v>1.1289600000000015</v>
      </c>
    </row>
    <row r="143" spans="1:11" ht="15" customHeight="1" thickTop="1">
      <c r="A143" s="19">
        <f t="shared" ref="A143:A164" si="21">A97</f>
        <v>2013</v>
      </c>
      <c r="B143" s="174">
        <f t="shared" ref="B143:B164" si="22">ROUND($F$129*(1+$F$130)^D143,$G$1)</f>
        <v>361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361</v>
      </c>
      <c r="J143" s="185"/>
      <c r="K143" s="185"/>
    </row>
    <row r="144" spans="1:11" ht="15" customHeight="1">
      <c r="A144" s="19">
        <f t="shared" si="21"/>
        <v>2014</v>
      </c>
      <c r="B144" s="174">
        <f t="shared" si="22"/>
        <v>377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377</v>
      </c>
      <c r="J144" s="185"/>
      <c r="K144" s="185"/>
    </row>
    <row r="145" spans="1:11" ht="15" customHeight="1">
      <c r="A145" s="19">
        <f t="shared" si="21"/>
        <v>2015</v>
      </c>
      <c r="B145" s="174">
        <f t="shared" si="22"/>
        <v>393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393</v>
      </c>
      <c r="J145" s="185"/>
      <c r="K145" s="185"/>
    </row>
    <row r="146" spans="1:11" ht="15" customHeight="1">
      <c r="A146" s="19">
        <f t="shared" si="21"/>
        <v>2016</v>
      </c>
      <c r="B146" s="174">
        <f t="shared" si="22"/>
        <v>410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410</v>
      </c>
      <c r="J146" s="185"/>
      <c r="K146" s="185"/>
    </row>
    <row r="147" spans="1:11" ht="15" customHeight="1">
      <c r="A147" s="19">
        <f t="shared" si="21"/>
        <v>2017</v>
      </c>
      <c r="B147" s="174">
        <f t="shared" si="22"/>
        <v>428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428</v>
      </c>
      <c r="J147" s="185"/>
      <c r="K147" s="185"/>
    </row>
    <row r="148" spans="1:11" ht="15" customHeight="1">
      <c r="A148" s="19">
        <f t="shared" si="21"/>
        <v>2018</v>
      </c>
      <c r="B148" s="174">
        <f t="shared" si="22"/>
        <v>447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447</v>
      </c>
      <c r="J148" s="185"/>
      <c r="K148" s="185"/>
    </row>
    <row r="149" spans="1:11" ht="15" customHeight="1">
      <c r="A149" s="19">
        <f t="shared" si="21"/>
        <v>2019</v>
      </c>
      <c r="B149" s="174">
        <f t="shared" si="22"/>
        <v>467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467</v>
      </c>
      <c r="J149" s="185"/>
      <c r="K149" s="185"/>
    </row>
    <row r="150" spans="1:11" ht="15" customHeight="1">
      <c r="A150" s="19">
        <f t="shared" si="21"/>
        <v>2020</v>
      </c>
      <c r="B150" s="174">
        <f t="shared" si="22"/>
        <v>487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487</v>
      </c>
      <c r="J150" s="185"/>
      <c r="K150" s="185"/>
    </row>
    <row r="151" spans="1:11" ht="15" customHeight="1">
      <c r="A151" s="19">
        <f t="shared" si="21"/>
        <v>2021</v>
      </c>
      <c r="B151" s="174">
        <f t="shared" si="22"/>
        <v>509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509</v>
      </c>
      <c r="J151" s="185"/>
      <c r="K151" s="185"/>
    </row>
    <row r="152" spans="1:11" ht="15" customHeight="1">
      <c r="A152" s="19">
        <f t="shared" si="21"/>
        <v>2022</v>
      </c>
      <c r="B152" s="174">
        <f t="shared" si="22"/>
        <v>531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531</v>
      </c>
      <c r="J152" s="185"/>
      <c r="K152" s="185"/>
    </row>
    <row r="153" spans="1:11" ht="15" customHeight="1">
      <c r="A153" s="19">
        <f t="shared" si="21"/>
        <v>2023</v>
      </c>
      <c r="B153" s="174">
        <f t="shared" si="22"/>
        <v>554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554</v>
      </c>
      <c r="J153" s="185"/>
      <c r="K153" s="185"/>
    </row>
    <row r="154" spans="1:11" ht="15" customHeight="1">
      <c r="A154" s="19">
        <f t="shared" si="21"/>
        <v>2024</v>
      </c>
      <c r="B154" s="174">
        <f t="shared" si="22"/>
        <v>579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579</v>
      </c>
      <c r="J154" s="185"/>
      <c r="K154" s="185"/>
    </row>
    <row r="155" spans="1:11" ht="15" customHeight="1">
      <c r="A155" s="19">
        <f t="shared" si="21"/>
        <v>2025</v>
      </c>
      <c r="B155" s="174">
        <f t="shared" si="22"/>
        <v>604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604</v>
      </c>
      <c r="J155" s="185"/>
      <c r="K155" s="185"/>
    </row>
    <row r="156" spans="1:11" ht="15" customHeight="1">
      <c r="A156" s="19">
        <f t="shared" si="21"/>
        <v>2026</v>
      </c>
      <c r="B156" s="174">
        <f t="shared" si="22"/>
        <v>630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630</v>
      </c>
      <c r="J156" s="185"/>
      <c r="K156" s="185"/>
    </row>
    <row r="157" spans="1:11" ht="15" customHeight="1">
      <c r="A157" s="19">
        <f t="shared" si="21"/>
        <v>2027</v>
      </c>
      <c r="B157" s="174">
        <f t="shared" si="22"/>
        <v>658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658</v>
      </c>
      <c r="J157" s="185"/>
      <c r="K157" s="185"/>
    </row>
    <row r="158" spans="1:11" ht="15" customHeight="1">
      <c r="A158" s="19">
        <f t="shared" si="21"/>
        <v>2028</v>
      </c>
      <c r="B158" s="174">
        <f t="shared" si="22"/>
        <v>687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687</v>
      </c>
      <c r="J158" s="185"/>
      <c r="K158" s="185"/>
    </row>
    <row r="159" spans="1:11" ht="15" customHeight="1">
      <c r="A159" s="19">
        <f t="shared" si="21"/>
        <v>2029</v>
      </c>
      <c r="B159" s="174">
        <f t="shared" si="22"/>
        <v>717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717</v>
      </c>
      <c r="J159" s="185"/>
      <c r="K159" s="185"/>
    </row>
    <row r="160" spans="1:11" ht="15" customHeight="1">
      <c r="A160" s="19">
        <f t="shared" si="21"/>
        <v>2030</v>
      </c>
      <c r="B160" s="174">
        <f t="shared" si="22"/>
        <v>748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748</v>
      </c>
      <c r="J160" s="185"/>
      <c r="K160" s="185"/>
    </row>
    <row r="161" spans="1:109" ht="15" customHeight="1">
      <c r="A161" s="19">
        <f t="shared" si="21"/>
        <v>2031</v>
      </c>
      <c r="B161" s="174">
        <f t="shared" si="22"/>
        <v>781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781</v>
      </c>
      <c r="J161" s="185"/>
      <c r="K161" s="185"/>
    </row>
    <row r="162" spans="1:109" ht="15" customHeight="1">
      <c r="A162" s="19">
        <f t="shared" si="21"/>
        <v>2032</v>
      </c>
      <c r="B162" s="174">
        <f t="shared" si="22"/>
        <v>815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815</v>
      </c>
      <c r="J162" s="185"/>
      <c r="K162" s="185"/>
    </row>
    <row r="163" spans="1:109" ht="15" customHeight="1">
      <c r="A163" s="19">
        <f t="shared" si="21"/>
        <v>2033</v>
      </c>
      <c r="B163" s="174">
        <f t="shared" si="22"/>
        <v>851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851</v>
      </c>
      <c r="J163" s="185"/>
      <c r="K163" s="185"/>
    </row>
    <row r="164" spans="1:109" ht="15" customHeight="1">
      <c r="A164" s="103">
        <f t="shared" si="21"/>
        <v>2034</v>
      </c>
      <c r="B164" s="186">
        <f t="shared" si="22"/>
        <v>889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889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119</v>
      </c>
    </row>
    <row r="167" spans="1:109" ht="15" customHeight="1">
      <c r="A167" s="10" t="s">
        <v>2</v>
      </c>
      <c r="B167" s="92" t="s">
        <v>100</v>
      </c>
      <c r="C167" s="12" t="s">
        <v>120</v>
      </c>
      <c r="D167" s="12" t="s">
        <v>101</v>
      </c>
      <c r="E167" s="37"/>
      <c r="F167" s="13"/>
      <c r="G167" s="14"/>
      <c r="H167" s="15" t="s">
        <v>102</v>
      </c>
      <c r="I167" s="16">
        <f>RSQ(I168:I188,B168:B188)</f>
        <v>0.56884451047722306</v>
      </c>
      <c r="J167" s="17" t="s">
        <v>103</v>
      </c>
      <c r="K167" s="18" t="s">
        <v>104</v>
      </c>
      <c r="M167" s="57" t="s">
        <v>120</v>
      </c>
      <c r="N167" s="14"/>
      <c r="O167" s="14"/>
      <c r="P167" s="107" t="s">
        <v>121</v>
      </c>
      <c r="Q167" s="108">
        <f>RSQ($B168:$B188,Q168:Q188)</f>
        <v>0.56884451047722306</v>
      </c>
      <c r="R167" s="18" t="s">
        <v>104</v>
      </c>
      <c r="T167" s="57" t="s">
        <v>120</v>
      </c>
      <c r="U167" s="14"/>
      <c r="V167" s="14"/>
      <c r="W167" s="107" t="s">
        <v>121</v>
      </c>
      <c r="X167" s="108">
        <f>RSQ($B168:$B188,X168:X188)</f>
        <v>0.56884451047722306</v>
      </c>
      <c r="Y167" s="18" t="s">
        <v>104</v>
      </c>
      <c r="AA167" s="57" t="s">
        <v>120</v>
      </c>
      <c r="AB167" s="14"/>
      <c r="AC167" s="14"/>
      <c r="AD167" s="107" t="s">
        <v>121</v>
      </c>
      <c r="AE167" s="108">
        <f>RSQ($B168:$B188,AE168:AE188)</f>
        <v>0.56884451047722306</v>
      </c>
      <c r="AF167" s="18" t="s">
        <v>104</v>
      </c>
      <c r="AH167" s="57" t="s">
        <v>120</v>
      </c>
      <c r="AI167" s="14"/>
      <c r="AJ167" s="14"/>
      <c r="AK167" s="107" t="s">
        <v>121</v>
      </c>
      <c r="AL167" s="108">
        <f>RSQ($B168:$B188,AL168:AL188)</f>
        <v>0.56721622914056946</v>
      </c>
      <c r="AM167" s="18" t="s">
        <v>104</v>
      </c>
      <c r="AO167" s="57" t="s">
        <v>120</v>
      </c>
      <c r="AP167" s="14"/>
      <c r="AQ167" s="14"/>
      <c r="AR167" s="107" t="s">
        <v>121</v>
      </c>
      <c r="AS167" s="108">
        <f>RSQ($B168:$B188,AS168:AS188)</f>
        <v>0.56721622914056946</v>
      </c>
      <c r="AT167" s="18" t="s">
        <v>104</v>
      </c>
      <c r="AV167" s="57" t="s">
        <v>120</v>
      </c>
      <c r="AW167" s="14"/>
      <c r="AX167" s="14"/>
      <c r="AY167" s="107" t="s">
        <v>121</v>
      </c>
      <c r="AZ167" s="108">
        <f>RSQ($B168:$B188,AZ168:AZ188)</f>
        <v>0.56436157032570189</v>
      </c>
      <c r="BA167" s="18" t="s">
        <v>104</v>
      </c>
      <c r="BC167" s="57" t="s">
        <v>120</v>
      </c>
      <c r="BD167" s="14"/>
      <c r="BE167" s="14"/>
      <c r="BF167" s="107" t="s">
        <v>121</v>
      </c>
      <c r="BG167" s="108">
        <f>RSQ($B168:$B188,BG168:BG188)</f>
        <v>0.56283164067729474</v>
      </c>
      <c r="BH167" s="18" t="s">
        <v>104</v>
      </c>
      <c r="BJ167" s="57" t="s">
        <v>120</v>
      </c>
      <c r="BK167" s="14"/>
      <c r="BL167" s="14"/>
      <c r="BM167" s="107" t="s">
        <v>121</v>
      </c>
      <c r="BN167" s="108">
        <f>RSQ($B168:$B188,BN168:BN188)</f>
        <v>0.56283164067729474</v>
      </c>
      <c r="BO167" s="18" t="s">
        <v>104</v>
      </c>
      <c r="BQ167" s="57" t="s">
        <v>120</v>
      </c>
      <c r="BR167" s="14"/>
      <c r="BS167" s="14"/>
      <c r="BT167" s="107" t="s">
        <v>121</v>
      </c>
      <c r="BU167" s="108">
        <f>RSQ($B168:$B188,BU168:BU188)</f>
        <v>0.55917162319877955</v>
      </c>
      <c r="BV167" s="18" t="s">
        <v>104</v>
      </c>
      <c r="BX167" s="57" t="s">
        <v>120</v>
      </c>
      <c r="BY167" s="14"/>
      <c r="BZ167" s="14"/>
      <c r="CA167" s="107" t="s">
        <v>121</v>
      </c>
      <c r="CB167" s="108">
        <f>RSQ($B168:$B188,CB168:CB188)</f>
        <v>0.55917162319877955</v>
      </c>
      <c r="CC167" s="18" t="s">
        <v>104</v>
      </c>
      <c r="CE167" s="57" t="s">
        <v>120</v>
      </c>
      <c r="CF167" s="14"/>
      <c r="CG167" s="14"/>
      <c r="CH167" s="107" t="s">
        <v>121</v>
      </c>
      <c r="CI167" s="108">
        <f>RSQ($B168:$B188,CI168:CI188)</f>
        <v>0.55823997707597006</v>
      </c>
      <c r="CJ167" s="18" t="s">
        <v>104</v>
      </c>
      <c r="CL167" s="57" t="s">
        <v>120</v>
      </c>
      <c r="CM167" s="14"/>
      <c r="CN167" s="14"/>
      <c r="CO167" s="107" t="s">
        <v>121</v>
      </c>
      <c r="CP167" s="108">
        <f>RSQ($B168:$B188,CP168:CP188)</f>
        <v>0.55738783391433167</v>
      </c>
      <c r="CQ167" s="18" t="s">
        <v>104</v>
      </c>
      <c r="CS167" s="57" t="s">
        <v>120</v>
      </c>
      <c r="CT167" s="14"/>
      <c r="CU167" s="14"/>
      <c r="CV167" s="107" t="s">
        <v>121</v>
      </c>
      <c r="CW167" s="108">
        <f>RSQ($B168:$B188,CW168:CW188)</f>
        <v>0.55738783391433167</v>
      </c>
      <c r="CX167" s="18" t="s">
        <v>104</v>
      </c>
      <c r="CZ167" s="57" t="s">
        <v>120</v>
      </c>
      <c r="DA167" s="14"/>
      <c r="DB167" s="14"/>
      <c r="DC167" s="107" t="s">
        <v>121</v>
      </c>
      <c r="DD167" s="108">
        <f>RSQ($B168:$B188,DD168:DD188)</f>
        <v>0.55387113309393687</v>
      </c>
      <c r="DE167" s="18" t="s">
        <v>104</v>
      </c>
    </row>
    <row r="168" spans="1:109" ht="15" customHeight="1">
      <c r="A168" s="19"/>
      <c r="B168" s="174"/>
      <c r="C168" s="191"/>
      <c r="D168" s="20"/>
      <c r="E168" s="38" t="s">
        <v>122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123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112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124</v>
      </c>
      <c r="F172" s="294">
        <v>0</v>
      </c>
      <c r="H172" s="24"/>
      <c r="I172" s="177"/>
      <c r="J172" s="178"/>
      <c r="K172" s="177"/>
      <c r="M172" s="197"/>
      <c r="N172" s="27" t="s">
        <v>124</v>
      </c>
      <c r="O172" s="25">
        <v>0</v>
      </c>
      <c r="P172" s="25"/>
      <c r="Q172" s="177"/>
      <c r="R172" s="177"/>
      <c r="T172" s="197"/>
      <c r="U172" s="27" t="s">
        <v>124</v>
      </c>
      <c r="V172" s="83">
        <f>10^U192</f>
        <v>10</v>
      </c>
      <c r="W172" s="25"/>
      <c r="X172" s="177"/>
      <c r="Y172" s="177"/>
      <c r="AA172" s="197"/>
      <c r="AB172" s="27" t="s">
        <v>124</v>
      </c>
      <c r="AC172" s="83">
        <f>V172+AB193</f>
        <v>15</v>
      </c>
      <c r="AD172" s="25"/>
      <c r="AE172" s="177"/>
      <c r="AF172" s="177"/>
      <c r="AH172" s="197"/>
      <c r="AI172" s="27" t="s">
        <v>124</v>
      </c>
      <c r="AJ172" s="83">
        <f>AC172+AI193</f>
        <v>20</v>
      </c>
      <c r="AK172" s="25"/>
      <c r="AL172" s="177"/>
      <c r="AM172" s="177"/>
      <c r="AO172" s="197"/>
      <c r="AP172" s="27" t="s">
        <v>124</v>
      </c>
      <c r="AQ172" s="83">
        <f>AJ172+AP193</f>
        <v>25</v>
      </c>
      <c r="AR172" s="25"/>
      <c r="AS172" s="177"/>
      <c r="AT172" s="177"/>
      <c r="AV172" s="197"/>
      <c r="AW172" s="27" t="s">
        <v>124</v>
      </c>
      <c r="AX172" s="83">
        <f>AQ172+AW193</f>
        <v>30</v>
      </c>
      <c r="AY172" s="25"/>
      <c r="AZ172" s="177"/>
      <c r="BA172" s="177"/>
      <c r="BC172" s="197"/>
      <c r="BD172" s="27" t="s">
        <v>124</v>
      </c>
      <c r="BE172" s="83">
        <f>AX172+BD193</f>
        <v>35</v>
      </c>
      <c r="BF172" s="25"/>
      <c r="BG172" s="177"/>
      <c r="BH172" s="177"/>
      <c r="BJ172" s="197"/>
      <c r="BK172" s="27" t="s">
        <v>124</v>
      </c>
      <c r="BL172" s="83">
        <f>BE172+BK193</f>
        <v>40</v>
      </c>
      <c r="BM172" s="25"/>
      <c r="BN172" s="177"/>
      <c r="BO172" s="177"/>
      <c r="BQ172" s="197"/>
      <c r="BR172" s="27" t="s">
        <v>124</v>
      </c>
      <c r="BS172" s="83">
        <f>BL172+BR193</f>
        <v>45</v>
      </c>
      <c r="BT172" s="25"/>
      <c r="BU172" s="177"/>
      <c r="BV172" s="177"/>
      <c r="BX172" s="197"/>
      <c r="BY172" s="27" t="s">
        <v>124</v>
      </c>
      <c r="BZ172" s="83">
        <f>BS172+BY193</f>
        <v>50</v>
      </c>
      <c r="CA172" s="25"/>
      <c r="CB172" s="177"/>
      <c r="CC172" s="177"/>
      <c r="CE172" s="197"/>
      <c r="CF172" s="27" t="s">
        <v>124</v>
      </c>
      <c r="CG172" s="83">
        <f>BZ172+CF193</f>
        <v>55</v>
      </c>
      <c r="CH172" s="25"/>
      <c r="CI172" s="177"/>
      <c r="CJ172" s="177"/>
      <c r="CL172" s="197"/>
      <c r="CM172" s="27" t="s">
        <v>124</v>
      </c>
      <c r="CN172" s="83">
        <f>CG172+CM193</f>
        <v>60</v>
      </c>
      <c r="CO172" s="25"/>
      <c r="CP172" s="177"/>
      <c r="CQ172" s="177"/>
      <c r="CS172" s="197"/>
      <c r="CT172" s="27" t="s">
        <v>124</v>
      </c>
      <c r="CU172" s="83">
        <f>CN172+CT193</f>
        <v>65</v>
      </c>
      <c r="CV172" s="25"/>
      <c r="CW172" s="177"/>
      <c r="CX172" s="177"/>
      <c r="CZ172" s="197"/>
      <c r="DA172" s="27" t="s">
        <v>124</v>
      </c>
      <c r="DB172" s="83">
        <f>CU172+DA193</f>
        <v>70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113</v>
      </c>
      <c r="F173" s="27" t="s">
        <v>125</v>
      </c>
      <c r="G173" s="42">
        <f>INDEX(LINEST(C179:C188,D179:D188),2)</f>
        <v>5.416700088934391</v>
      </c>
      <c r="H173" s="24"/>
      <c r="I173" s="177"/>
      <c r="J173" s="178"/>
      <c r="K173" s="177"/>
      <c r="M173" s="197"/>
      <c r="N173" s="27" t="s">
        <v>113</v>
      </c>
      <c r="O173" s="27" t="s">
        <v>125</v>
      </c>
      <c r="P173" s="42">
        <f>INDEX(LINEST(M179:M188,$D179:$D188),2)</f>
        <v>5.416700088934391</v>
      </c>
      <c r="Q173" s="177"/>
      <c r="R173" s="177"/>
      <c r="T173" s="197"/>
      <c r="U173" s="27" t="s">
        <v>113</v>
      </c>
      <c r="V173" s="27" t="s">
        <v>125</v>
      </c>
      <c r="W173" s="42">
        <f>INDEX(LINEST(T179:T188,$D179:$D188),2)</f>
        <v>5.3711417283628542</v>
      </c>
      <c r="X173" s="177"/>
      <c r="Y173" s="177"/>
      <c r="AA173" s="197"/>
      <c r="AB173" s="27" t="s">
        <v>113</v>
      </c>
      <c r="AC173" s="27" t="s">
        <v>125</v>
      </c>
      <c r="AD173" s="42">
        <f>INDEX(LINEST(AA179:AA188,$D179:$D188),2)</f>
        <v>5.3475559495560256</v>
      </c>
      <c r="AE173" s="177"/>
      <c r="AF173" s="177"/>
      <c r="AH173" s="197"/>
      <c r="AI173" s="27" t="s">
        <v>113</v>
      </c>
      <c r="AJ173" s="27" t="s">
        <v>125</v>
      </c>
      <c r="AK173" s="42">
        <f>INDEX(LINEST(AH179:AH188,$D179:$D188),2)</f>
        <v>5.323397556364224</v>
      </c>
      <c r="AL173" s="177"/>
      <c r="AM173" s="177"/>
      <c r="AO173" s="197"/>
      <c r="AP173" s="27" t="s">
        <v>113</v>
      </c>
      <c r="AQ173" s="27" t="s">
        <v>125</v>
      </c>
      <c r="AR173" s="42">
        <f>INDEX(LINEST(AO179:AO188,$D179:$D188),2)</f>
        <v>5.2986379300730242</v>
      </c>
      <c r="AS173" s="177"/>
      <c r="AT173" s="177"/>
      <c r="AV173" s="197"/>
      <c r="AW173" s="27" t="s">
        <v>113</v>
      </c>
      <c r="AX173" s="27" t="s">
        <v>125</v>
      </c>
      <c r="AY173" s="42">
        <f>INDEX(LINEST(AV179:AV188,$D179:$D188),2)</f>
        <v>5.2732462428517017</v>
      </c>
      <c r="AZ173" s="177"/>
      <c r="BA173" s="177"/>
      <c r="BC173" s="197"/>
      <c r="BD173" s="27" t="s">
        <v>113</v>
      </c>
      <c r="BE173" s="27" t="s">
        <v>125</v>
      </c>
      <c r="BF173" s="42">
        <f>INDEX(LINEST(BC179:BC188,$D179:$D188),2)</f>
        <v>5.2471892235070712</v>
      </c>
      <c r="BG173" s="177"/>
      <c r="BH173" s="177"/>
      <c r="BJ173" s="197"/>
      <c r="BK173" s="27" t="s">
        <v>113</v>
      </c>
      <c r="BL173" s="27" t="s">
        <v>125</v>
      </c>
      <c r="BM173" s="42">
        <f>INDEX(LINEST(BJ179:BJ188,$D179:$D188),2)</f>
        <v>5.220430891224745</v>
      </c>
      <c r="BN173" s="177"/>
      <c r="BO173" s="177"/>
      <c r="BQ173" s="197"/>
      <c r="BR173" s="27" t="s">
        <v>113</v>
      </c>
      <c r="BS173" s="27" t="s">
        <v>125</v>
      </c>
      <c r="BT173" s="42">
        <f>INDEX(LINEST(BQ179:BQ188,$D179:$D188),2)</f>
        <v>5.1929322518799141</v>
      </c>
      <c r="BU173" s="177"/>
      <c r="BV173" s="177"/>
      <c r="BX173" s="197"/>
      <c r="BY173" s="27" t="s">
        <v>113</v>
      </c>
      <c r="BZ173" s="27" t="s">
        <v>125</v>
      </c>
      <c r="CA173" s="42">
        <f>INDEX(LINEST(BX179:BX188,$D179:$D188),2)</f>
        <v>5.164650950394682</v>
      </c>
      <c r="CB173" s="177"/>
      <c r="CC173" s="177"/>
      <c r="CE173" s="197"/>
      <c r="CF173" s="27" t="s">
        <v>113</v>
      </c>
      <c r="CG173" s="27" t="s">
        <v>125</v>
      </c>
      <c r="CH173" s="42">
        <f>INDEX(LINEST(CE179:CE188,$D179:$D188),2)</f>
        <v>5.1355408712474784</v>
      </c>
      <c r="CI173" s="177"/>
      <c r="CJ173" s="177"/>
      <c r="CL173" s="197"/>
      <c r="CM173" s="27" t="s">
        <v>113</v>
      </c>
      <c r="CN173" s="27" t="s">
        <v>125</v>
      </c>
      <c r="CO173" s="42">
        <f>INDEX(LINEST(CL179:CL188,$D179:$D188),2)</f>
        <v>5.1055516775273855</v>
      </c>
      <c r="CP173" s="177"/>
      <c r="CQ173" s="177"/>
      <c r="CS173" s="197"/>
      <c r="CT173" s="27" t="s">
        <v>113</v>
      </c>
      <c r="CU173" s="27" t="s">
        <v>125</v>
      </c>
      <c r="CV173" s="42">
        <f>INDEX(LINEST(CS179:CS188,$D179:$D188),2)</f>
        <v>5.074628276773268</v>
      </c>
      <c r="CW173" s="177"/>
      <c r="CX173" s="177"/>
      <c r="CZ173" s="197"/>
      <c r="DA173" s="27" t="s">
        <v>113</v>
      </c>
      <c r="DB173" s="27" t="s">
        <v>125</v>
      </c>
      <c r="DC173" s="42">
        <f>INDEX(LINEST(CZ179:CZ188,$D179:$D188),2)</f>
        <v>5.0427101991124665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115</v>
      </c>
      <c r="F174" s="27" t="s">
        <v>126</v>
      </c>
      <c r="G174" s="42">
        <f>INDEX(LINEST(C179:C188,D179:D188),1)</f>
        <v>4.2901234662138923E-2</v>
      </c>
      <c r="H174" s="24"/>
      <c r="I174" s="177"/>
      <c r="J174" s="178"/>
      <c r="K174" s="177"/>
      <c r="M174" s="197"/>
      <c r="N174" s="27" t="s">
        <v>115</v>
      </c>
      <c r="O174" s="27" t="s">
        <v>126</v>
      </c>
      <c r="P174" s="42">
        <f>INDEX(LINEST(M179:M188,$D179:$D188),1)</f>
        <v>4.2901234662138923E-2</v>
      </c>
      <c r="Q174" s="177"/>
      <c r="R174" s="177"/>
      <c r="T174" s="197"/>
      <c r="U174" s="27" t="s">
        <v>115</v>
      </c>
      <c r="V174" s="27" t="s">
        <v>126</v>
      </c>
      <c r="W174" s="42">
        <f>INDEX(LINEST(T179:T188,$D179:$D188),1)</f>
        <v>4.4603379107664848E-2</v>
      </c>
      <c r="X174" s="177"/>
      <c r="Y174" s="177"/>
      <c r="AA174" s="197"/>
      <c r="AB174" s="27" t="s">
        <v>115</v>
      </c>
      <c r="AC174" s="27" t="s">
        <v>126</v>
      </c>
      <c r="AD174" s="42">
        <f>INDEX(LINEST(AA179:AA188,$D179:$D188),1)</f>
        <v>4.5506771035004882E-2</v>
      </c>
      <c r="AE174" s="177"/>
      <c r="AF174" s="177"/>
      <c r="AH174" s="197"/>
      <c r="AI174" s="27" t="s">
        <v>115</v>
      </c>
      <c r="AJ174" s="27" t="s">
        <v>126</v>
      </c>
      <c r="AK174" s="42">
        <f>INDEX(LINEST(AH179:AH188,$D179:$D188),1)</f>
        <v>4.6447999600542828E-2</v>
      </c>
      <c r="AL174" s="177"/>
      <c r="AM174" s="177"/>
      <c r="AO174" s="197"/>
      <c r="AP174" s="27" t="s">
        <v>115</v>
      </c>
      <c r="AQ174" s="27" t="s">
        <v>126</v>
      </c>
      <c r="AR174" s="42">
        <f>INDEX(LINEST(AO179:AO188,$D179:$D188),1)</f>
        <v>4.7429525748156141E-2</v>
      </c>
      <c r="AS174" s="177"/>
      <c r="AT174" s="177"/>
      <c r="AV174" s="197"/>
      <c r="AW174" s="27" t="s">
        <v>115</v>
      </c>
      <c r="AX174" s="27" t="s">
        <v>126</v>
      </c>
      <c r="AY174" s="42">
        <f>INDEX(LINEST(AV179:AV188,$D179:$D188),1)</f>
        <v>4.8454031641552389E-2</v>
      </c>
      <c r="AZ174" s="177"/>
      <c r="BA174" s="177"/>
      <c r="BC174" s="197"/>
      <c r="BD174" s="27" t="s">
        <v>115</v>
      </c>
      <c r="BE174" s="27" t="s">
        <v>126</v>
      </c>
      <c r="BF174" s="42">
        <f>INDEX(LINEST(BC179:BC188,$D179:$D188),1)</f>
        <v>4.9524446459872529E-2</v>
      </c>
      <c r="BG174" s="177"/>
      <c r="BH174" s="177"/>
      <c r="BJ174" s="197"/>
      <c r="BK174" s="27" t="s">
        <v>115</v>
      </c>
      <c r="BL174" s="27" t="s">
        <v>126</v>
      </c>
      <c r="BM174" s="42">
        <f>INDEX(LINEST(BJ179:BJ188,$D179:$D188),1)</f>
        <v>5.0643975942944994E-2</v>
      </c>
      <c r="BN174" s="177"/>
      <c r="BO174" s="177"/>
      <c r="BQ174" s="197"/>
      <c r="BR174" s="27" t="s">
        <v>115</v>
      </c>
      <c r="BS174" s="27" t="s">
        <v>126</v>
      </c>
      <c r="BT174" s="42">
        <f>INDEX(LINEST(BQ179:BQ188,$D179:$D188),1)</f>
        <v>5.1816136347395375E-2</v>
      </c>
      <c r="BU174" s="177"/>
      <c r="BV174" s="177"/>
      <c r="BX174" s="197"/>
      <c r="BY174" s="27" t="s">
        <v>115</v>
      </c>
      <c r="BZ174" s="27" t="s">
        <v>126</v>
      </c>
      <c r="CA174" s="42">
        <f>INDEX(LINEST(BX179:BX188,$D179:$D188),1)</f>
        <v>5.3044793613492444E-2</v>
      </c>
      <c r="CB174" s="177"/>
      <c r="CC174" s="177"/>
      <c r="CE174" s="197"/>
      <c r="CF174" s="27" t="s">
        <v>115</v>
      </c>
      <c r="CG174" s="27" t="s">
        <v>126</v>
      </c>
      <c r="CH174" s="42">
        <f>INDEX(LINEST(CE179:CE188,$D179:$D188),1)</f>
        <v>5.433420871536649E-2</v>
      </c>
      <c r="CI174" s="177"/>
      <c r="CJ174" s="177"/>
      <c r="CL174" s="197"/>
      <c r="CM174" s="27" t="s">
        <v>115</v>
      </c>
      <c r="CN174" s="27" t="s">
        <v>126</v>
      </c>
      <c r="CO174" s="42">
        <f>INDEX(LINEST(CL179:CL188,$D179:$D188),1)</f>
        <v>5.5689090383767403E-2</v>
      </c>
      <c r="CP174" s="177"/>
      <c r="CQ174" s="177"/>
      <c r="CS174" s="197"/>
      <c r="CT174" s="27" t="s">
        <v>115</v>
      </c>
      <c r="CU174" s="27" t="s">
        <v>126</v>
      </c>
      <c r="CV174" s="42">
        <f>INDEX(LINEST(CS179:CS188,$D179:$D188),1)</f>
        <v>5.7114656663709122E-2</v>
      </c>
      <c r="CW174" s="177"/>
      <c r="CX174" s="177"/>
      <c r="CZ174" s="197"/>
      <c r="DA174" s="27" t="s">
        <v>115</v>
      </c>
      <c r="DB174" s="27" t="s">
        <v>126</v>
      </c>
      <c r="DC174" s="42">
        <f>INDEX(LINEST(CZ179:CZ188,$D179:$D188),1)</f>
        <v>5.8616707116376995E-2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117</v>
      </c>
      <c r="F176" s="43">
        <f>EXP(G173)</f>
        <v>225.13496998005158</v>
      </c>
      <c r="G176" s="25"/>
      <c r="H176" s="45"/>
      <c r="I176" s="177"/>
      <c r="J176" s="178"/>
      <c r="K176" s="177"/>
      <c r="M176" s="197"/>
      <c r="N176" s="27" t="s">
        <v>117</v>
      </c>
      <c r="O176" s="59">
        <f>EXP(P173)</f>
        <v>225.13496998005158</v>
      </c>
      <c r="P176" s="25"/>
      <c r="Q176" s="177"/>
      <c r="R176" s="177"/>
      <c r="T176" s="197"/>
      <c r="U176" s="27" t="s">
        <v>117</v>
      </c>
      <c r="V176" s="59">
        <f>EXP(W173)</f>
        <v>215.10832282939322</v>
      </c>
      <c r="W176" s="25"/>
      <c r="X176" s="177"/>
      <c r="Y176" s="177"/>
      <c r="AA176" s="197"/>
      <c r="AB176" s="27" t="s">
        <v>117</v>
      </c>
      <c r="AC176" s="59">
        <f>EXP(AD173)</f>
        <v>210.09418907259595</v>
      </c>
      <c r="AD176" s="25"/>
      <c r="AE176" s="177"/>
      <c r="AF176" s="177"/>
      <c r="AH176" s="197"/>
      <c r="AI176" s="27" t="s">
        <v>117</v>
      </c>
      <c r="AJ176" s="59">
        <f>EXP(AK173)</f>
        <v>205.0794687304325</v>
      </c>
      <c r="AK176" s="25"/>
      <c r="AL176" s="177"/>
      <c r="AM176" s="177"/>
      <c r="AO176" s="197"/>
      <c r="AP176" s="27" t="s">
        <v>117</v>
      </c>
      <c r="AQ176" s="59">
        <f>EXP(AR173)</f>
        <v>200.064122982193</v>
      </c>
      <c r="AR176" s="25"/>
      <c r="AS176" s="177"/>
      <c r="AT176" s="177"/>
      <c r="AV176" s="197"/>
      <c r="AW176" s="27" t="s">
        <v>117</v>
      </c>
      <c r="AX176" s="59">
        <f>EXP(AY173)</f>
        <v>195.04810936982005</v>
      </c>
      <c r="AY176" s="25"/>
      <c r="AZ176" s="177"/>
      <c r="BA176" s="177"/>
      <c r="BC176" s="197"/>
      <c r="BD176" s="27" t="s">
        <v>117</v>
      </c>
      <c r="BE176" s="59">
        <f>EXP(BF173)</f>
        <v>190.03138134711568</v>
      </c>
      <c r="BF176" s="25"/>
      <c r="BG176" s="177"/>
      <c r="BH176" s="177"/>
      <c r="BJ176" s="197"/>
      <c r="BK176" s="27" t="s">
        <v>117</v>
      </c>
      <c r="BL176" s="59">
        <f>EXP(BM173)</f>
        <v>185.01388775833146</v>
      </c>
      <c r="BM176" s="25"/>
      <c r="BN176" s="177"/>
      <c r="BO176" s="177"/>
      <c r="BQ176" s="197"/>
      <c r="BR176" s="27" t="s">
        <v>117</v>
      </c>
      <c r="BS176" s="59">
        <f>EXP(BT173)</f>
        <v>179.99557223260624</v>
      </c>
      <c r="BT176" s="25"/>
      <c r="BU176" s="177"/>
      <c r="BV176" s="177"/>
      <c r="BX176" s="197"/>
      <c r="BY176" s="27" t="s">
        <v>117</v>
      </c>
      <c r="BZ176" s="59">
        <f>EXP(CA173)</f>
        <v>174.97637247762603</v>
      </c>
      <c r="CA176" s="25"/>
      <c r="CB176" s="177"/>
      <c r="CC176" s="177"/>
      <c r="CE176" s="197"/>
      <c r="CF176" s="27" t="s">
        <v>117</v>
      </c>
      <c r="CG176" s="59">
        <f>EXP(CH173)</f>
        <v>169.95621945195487</v>
      </c>
      <c r="CH176" s="25"/>
      <c r="CI176" s="177"/>
      <c r="CJ176" s="177"/>
      <c r="CL176" s="197"/>
      <c r="CM176" s="27" t="s">
        <v>117</v>
      </c>
      <c r="CN176" s="59">
        <f>EXP(CO173)</f>
        <v>164.93503639047924</v>
      </c>
      <c r="CO176" s="25"/>
      <c r="CP176" s="177"/>
      <c r="CQ176" s="177"/>
      <c r="CS176" s="197"/>
      <c r="CT176" s="27" t="s">
        <v>117</v>
      </c>
      <c r="CU176" s="59">
        <f>EXP(CV173)</f>
        <v>159.91273765095855</v>
      </c>
      <c r="CV176" s="25"/>
      <c r="CW176" s="177"/>
      <c r="CX176" s="177"/>
      <c r="CZ176" s="197"/>
      <c r="DA176" s="27" t="s">
        <v>117</v>
      </c>
      <c r="DB176" s="59">
        <f>EXP(DC173)</f>
        <v>154.88922734134024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118</v>
      </c>
      <c r="F177" s="44">
        <f>EXP(G174)-1</f>
        <v>4.3834795063148135E-2</v>
      </c>
      <c r="G177" s="25"/>
      <c r="H177" s="45"/>
      <c r="I177" s="177"/>
      <c r="J177" s="178"/>
      <c r="K177" s="177"/>
      <c r="M177" s="197"/>
      <c r="N177" s="27" t="s">
        <v>118</v>
      </c>
      <c r="O177" s="60">
        <f>EXP(P174)-1</f>
        <v>4.3834795063148135E-2</v>
      </c>
      <c r="P177" s="25"/>
      <c r="Q177" s="177"/>
      <c r="R177" s="177"/>
      <c r="T177" s="197"/>
      <c r="U177" s="27" t="s">
        <v>118</v>
      </c>
      <c r="V177" s="60">
        <f>EXP(W174)-1</f>
        <v>4.5613065668980823E-2</v>
      </c>
      <c r="W177" s="25"/>
      <c r="X177" s="177"/>
      <c r="Y177" s="177"/>
      <c r="AA177" s="197"/>
      <c r="AB177" s="27" t="s">
        <v>118</v>
      </c>
      <c r="AC177" s="60">
        <f>EXP(AD174)-1</f>
        <v>4.6558090871426039E-2</v>
      </c>
      <c r="AD177" s="25"/>
      <c r="AE177" s="177"/>
      <c r="AF177" s="177"/>
      <c r="AH177" s="197"/>
      <c r="AI177" s="27" t="s">
        <v>118</v>
      </c>
      <c r="AJ177" s="60">
        <f>EXP(AK174)-1</f>
        <v>4.7543604966301389E-2</v>
      </c>
      <c r="AK177" s="25"/>
      <c r="AL177" s="177"/>
      <c r="AM177" s="177"/>
      <c r="AO177" s="197"/>
      <c r="AP177" s="27" t="s">
        <v>118</v>
      </c>
      <c r="AQ177" s="60">
        <f>EXP(AR174)-1</f>
        <v>4.8572301168864795E-2</v>
      </c>
      <c r="AR177" s="25"/>
      <c r="AS177" s="177"/>
      <c r="AT177" s="177"/>
      <c r="AV177" s="197"/>
      <c r="AW177" s="27" t="s">
        <v>118</v>
      </c>
      <c r="AX177" s="60">
        <f>EXP(AY174)-1</f>
        <v>4.9647120156245839E-2</v>
      </c>
      <c r="AY177" s="25"/>
      <c r="AZ177" s="177"/>
      <c r="BA177" s="177"/>
      <c r="BC177" s="197"/>
      <c r="BD177" s="27" t="s">
        <v>118</v>
      </c>
      <c r="BE177" s="60">
        <f>EXP(BF174)-1</f>
        <v>5.0771279538761371E-2</v>
      </c>
      <c r="BF177" s="25"/>
      <c r="BG177" s="177"/>
      <c r="BH177" s="177"/>
      <c r="BJ177" s="197"/>
      <c r="BK177" s="27" t="s">
        <v>118</v>
      </c>
      <c r="BL177" s="60">
        <f>EXP(BM174)-1</f>
        <v>5.1948307702101237E-2</v>
      </c>
      <c r="BM177" s="25"/>
      <c r="BN177" s="177"/>
      <c r="BO177" s="177"/>
      <c r="BQ177" s="197"/>
      <c r="BR177" s="27" t="s">
        <v>118</v>
      </c>
      <c r="BS177" s="60">
        <f>EXP(BT174)-1</f>
        <v>5.3182082805817377E-2</v>
      </c>
      <c r="BT177" s="25"/>
      <c r="BU177" s="177"/>
      <c r="BV177" s="177"/>
      <c r="BX177" s="197"/>
      <c r="BY177" s="27" t="s">
        <v>118</v>
      </c>
      <c r="BZ177" s="60">
        <f>EXP(CA174)-1</f>
        <v>5.4476877891189712E-2</v>
      </c>
      <c r="CA177" s="25"/>
      <c r="CB177" s="177"/>
      <c r="CC177" s="177"/>
      <c r="CE177" s="197"/>
      <c r="CF177" s="27" t="s">
        <v>118</v>
      </c>
      <c r="CG177" s="60">
        <f>EXP(CH174)-1</f>
        <v>5.5837413261044633E-2</v>
      </c>
      <c r="CH177" s="25"/>
      <c r="CI177" s="177"/>
      <c r="CJ177" s="177"/>
      <c r="CL177" s="197"/>
      <c r="CM177" s="27" t="s">
        <v>118</v>
      </c>
      <c r="CN177" s="60">
        <f>EXP(CO174)-1</f>
        <v>5.7268917557563803E-2</v>
      </c>
      <c r="CO177" s="25"/>
      <c r="CP177" s="177"/>
      <c r="CQ177" s="177"/>
      <c r="CS177" s="197"/>
      <c r="CT177" s="27" t="s">
        <v>118</v>
      </c>
      <c r="CU177" s="60">
        <f>EXP(CV174)-1</f>
        <v>5.8777199297626703E-2</v>
      </c>
      <c r="CV177" s="25"/>
      <c r="CW177" s="177"/>
      <c r="CX177" s="177"/>
      <c r="CZ177" s="197"/>
      <c r="DA177" s="27" t="s">
        <v>118</v>
      </c>
      <c r="DB177" s="60">
        <f>EXP(DC174)-1</f>
        <v>6.0368731050372215E-2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88" si="23">A133</f>
        <v>2003</v>
      </c>
      <c r="B179" s="174">
        <f t="shared" si="23"/>
        <v>211.01953374785333</v>
      </c>
      <c r="C179" s="191">
        <f t="shared" ref="C179:C188" si="24">LN(B179-$F$172)</f>
        <v>5.3519507061951241</v>
      </c>
      <c r="D179" s="20">
        <v>1</v>
      </c>
      <c r="E179" s="637" t="s">
        <v>92</v>
      </c>
      <c r="F179" s="638"/>
      <c r="G179" s="641">
        <f>I167</f>
        <v>0.56884451047722306</v>
      </c>
      <c r="H179" s="642"/>
      <c r="I179" s="177">
        <f t="shared" ref="I179:I210" si="25">ROUND($F$176*(1+$F$177)^D179+$F$172,$G$1)</f>
        <v>235</v>
      </c>
      <c r="J179" s="178">
        <f t="shared" ref="J179:J188" si="26">ABS(B179-I179)/B179*100</f>
        <v>11.364097828403349</v>
      </c>
      <c r="K179" s="177">
        <f t="shared" ref="K179:K188" si="27">(B179-I179)^2/1000</f>
        <v>0.57506276167034531</v>
      </c>
      <c r="M179" s="197">
        <f t="shared" ref="M179:M188" si="28">LN($B179-O$172)</f>
        <v>5.3519507061951241</v>
      </c>
      <c r="N179" s="21" t="s">
        <v>127</v>
      </c>
      <c r="O179" s="42">
        <f>Q167</f>
        <v>0.56884451047722306</v>
      </c>
      <c r="P179" s="46"/>
      <c r="Q179" s="177">
        <f t="shared" ref="Q179:Q188" si="29">ROUND(O$176*(1+O$177)^$D179+O$172,$G$1)</f>
        <v>235</v>
      </c>
      <c r="R179" s="177">
        <f t="shared" ref="R179:R188" si="30">($B179-Q179)^2/1000</f>
        <v>0.57506276167034531</v>
      </c>
      <c r="T179" s="197">
        <f t="shared" ref="T179:T188" si="31">LN($B179-V$172)</f>
        <v>5.3034020861622722</v>
      </c>
      <c r="U179" s="21" t="s">
        <v>127</v>
      </c>
      <c r="V179" s="42">
        <f>X167</f>
        <v>0.56884451047722306</v>
      </c>
      <c r="W179" s="46"/>
      <c r="X179" s="177">
        <f t="shared" ref="X179:X188" si="32">ROUND(V$176*(1+V$177)^$D179+V$172,$G$1)</f>
        <v>235</v>
      </c>
      <c r="Y179" s="177">
        <f t="shared" ref="Y179:Y188" si="33">($B179-X179)^2/1000</f>
        <v>0.57506276167034531</v>
      </c>
      <c r="AA179" s="197">
        <f t="shared" ref="AA179:AA188" si="34">LN($B179-AC$172)</f>
        <v>5.2782143162434361</v>
      </c>
      <c r="AB179" s="21" t="s">
        <v>127</v>
      </c>
      <c r="AC179" s="42">
        <f>AE167</f>
        <v>0.56884451047722306</v>
      </c>
      <c r="AD179" s="46"/>
      <c r="AE179" s="177">
        <f t="shared" ref="AE179:AE188" si="35">ROUND(AC$176*(1+AC$177)^$D179+AC$172,$G$1)</f>
        <v>235</v>
      </c>
      <c r="AF179" s="177">
        <f t="shared" ref="AF179:AF188" si="36">($B179-AE179)^2/1000</f>
        <v>0.57506276167034531</v>
      </c>
      <c r="AH179" s="197">
        <f t="shared" ref="AH179:AH188" si="37">LN($B179-AJ$172)</f>
        <v>5.2523756937484842</v>
      </c>
      <c r="AI179" s="21" t="s">
        <v>127</v>
      </c>
      <c r="AJ179" s="42">
        <f>AL167</f>
        <v>0.56721622914056946</v>
      </c>
      <c r="AK179" s="46"/>
      <c r="AL179" s="177">
        <f t="shared" ref="AL179:AL188" si="38">ROUND(AJ$176*(1+AJ$177)^$D179+AJ$172,$G$1)</f>
        <v>235</v>
      </c>
      <c r="AM179" s="177">
        <f t="shared" ref="AM179:AM188" si="39">($B179-AL179)^2/1000</f>
        <v>0.57506276167034531</v>
      </c>
      <c r="AO179" s="197">
        <f t="shared" ref="AO179:AO188" si="40">LN($B179-AQ$172)</f>
        <v>5.2258516883487207</v>
      </c>
      <c r="AP179" s="21" t="s">
        <v>127</v>
      </c>
      <c r="AQ179" s="42">
        <f>AS167</f>
        <v>0.56721622914056946</v>
      </c>
      <c r="AR179" s="46"/>
      <c r="AS179" s="177">
        <f t="shared" ref="AS179:AS188" si="41">ROUND(AQ$176*(1+AQ$177)^$D179+AQ$172,$G$1)</f>
        <v>235</v>
      </c>
      <c r="AT179" s="177">
        <f t="shared" ref="AT179:AT188" si="42">($B179-AS179)^2/1000</f>
        <v>0.57506276167034531</v>
      </c>
      <c r="AV179" s="197">
        <f t="shared" ref="AV179:AV188" si="43">LN($B179-AX$172)</f>
        <v>5.1986049467016038</v>
      </c>
      <c r="AW179" s="21" t="s">
        <v>127</v>
      </c>
      <c r="AX179" s="42">
        <f>AZ167</f>
        <v>0.56436157032570189</v>
      </c>
      <c r="AY179" s="46"/>
      <c r="AZ179" s="177">
        <f t="shared" ref="AZ179:AZ188" si="44">ROUND(AX$176*(1+AX$177)^$D179+AX$172,$G$1)</f>
        <v>235</v>
      </c>
      <c r="BA179" s="177">
        <f t="shared" ref="BA179:BA188" si="45">($B179-AZ179)^2/1000</f>
        <v>0.57506276167034531</v>
      </c>
      <c r="BC179" s="197">
        <f t="shared" ref="BC179:BC188" si="46">LN($B179-BE$172)</f>
        <v>5.1705949760832395</v>
      </c>
      <c r="BD179" s="21" t="s">
        <v>127</v>
      </c>
      <c r="BE179" s="42">
        <f>BG167</f>
        <v>0.56283164067729474</v>
      </c>
      <c r="BF179" s="46"/>
      <c r="BG179" s="177">
        <f t="shared" ref="BG179:BG188" si="47">ROUND(BE$176*(1+BE$177)^$D179+BE$172,$G$1)</f>
        <v>235</v>
      </c>
      <c r="BH179" s="177">
        <f t="shared" ref="BH179:BH188" si="48">($B179-BG179)^2/1000</f>
        <v>0.57506276167034531</v>
      </c>
      <c r="BJ179" s="197">
        <f t="shared" ref="BJ179:BJ188" si="49">LN($B179-BL$172)</f>
        <v>5.1417777824222179</v>
      </c>
      <c r="BK179" s="21" t="s">
        <v>127</v>
      </c>
      <c r="BL179" s="42">
        <f>BN167</f>
        <v>0.56283164067729474</v>
      </c>
      <c r="BM179" s="46"/>
      <c r="BN179" s="177">
        <f t="shared" ref="BN179:BN188" si="50">ROUND(BL$176*(1+BL$177)^$D179+BL$172,$G$1)</f>
        <v>235</v>
      </c>
      <c r="BO179" s="177">
        <f t="shared" ref="BO179:BO188" si="51">($B179-BN179)^2/1000</f>
        <v>0.57506276167034531</v>
      </c>
      <c r="BQ179" s="197">
        <f t="shared" ref="BQ179:BQ188" si="52">LN($B179-BS$172)</f>
        <v>5.1121054546134372</v>
      </c>
      <c r="BR179" s="21" t="s">
        <v>127</v>
      </c>
      <c r="BS179" s="42">
        <f>BU167</f>
        <v>0.55917162319877955</v>
      </c>
      <c r="BT179" s="46"/>
      <c r="BU179" s="177">
        <f t="shared" ref="BU179:BU188" si="53">ROUND(BS$176*(1+BS$177)^$D179+BS$172,$G$1)</f>
        <v>235</v>
      </c>
      <c r="BV179" s="177">
        <f t="shared" ref="BV179:BV188" si="54">($B179-BU179)^2/1000</f>
        <v>0.57506276167034531</v>
      </c>
      <c r="BX179" s="197">
        <f t="shared" ref="BX179:BX188" si="55">LN($B179-BZ$172)</f>
        <v>5.0815256852512798</v>
      </c>
      <c r="BY179" s="21" t="s">
        <v>127</v>
      </c>
      <c r="BZ179" s="42">
        <f>CB167</f>
        <v>0.55917162319877955</v>
      </c>
      <c r="CA179" s="46"/>
      <c r="CB179" s="177">
        <f t="shared" ref="CB179:CB188" si="56">ROUND(BZ$176*(1+BZ$177)^$D179+BZ$172,$G$1)</f>
        <v>235</v>
      </c>
      <c r="CC179" s="177">
        <f t="shared" ref="CC179:CC188" si="57">($B179-CB179)^2/1000</f>
        <v>0.57506276167034531</v>
      </c>
      <c r="CE179" s="197">
        <f t="shared" ref="CE179:CE188" si="58">LN($B179-CG$172)</f>
        <v>5.0499812157430197</v>
      </c>
      <c r="CF179" s="21" t="s">
        <v>127</v>
      </c>
      <c r="CG179" s="42">
        <f>CI167</f>
        <v>0.55823997707597006</v>
      </c>
      <c r="CH179" s="46"/>
      <c r="CI179" s="177">
        <f t="shared" ref="CI179:CI188" si="59">ROUND(CG$176*(1+CG$177)^$D179+CG$172,$G$1)</f>
        <v>234</v>
      </c>
      <c r="CJ179" s="177">
        <f t="shared" ref="CJ179:CJ188" si="60">($B179-CI179)^2/1000</f>
        <v>0.52810182916605197</v>
      </c>
      <c r="CL179" s="197">
        <f t="shared" ref="CL179:CL188" si="61">LN($B179-CN$172)</f>
        <v>5.0174091910168741</v>
      </c>
      <c r="CM179" s="21" t="s">
        <v>127</v>
      </c>
      <c r="CN179" s="42">
        <f>CP167</f>
        <v>0.55738783391433167</v>
      </c>
      <c r="CO179" s="46"/>
      <c r="CP179" s="177">
        <f t="shared" ref="CP179:CP188" si="62">ROUND(CN$176*(1+CN$177)^$D179+CN$172,$G$1)</f>
        <v>234</v>
      </c>
      <c r="CQ179" s="177">
        <f t="shared" ref="CQ179:CQ188" si="63">($B179-CP179)^2/1000</f>
        <v>0.52810182916605197</v>
      </c>
      <c r="CS179" s="197">
        <f t="shared" ref="CS179:CS188" si="64">LN($B179-CU$172)</f>
        <v>4.9837404055523953</v>
      </c>
      <c r="CT179" s="21" t="s">
        <v>127</v>
      </c>
      <c r="CU179" s="42">
        <f>CW167</f>
        <v>0.55738783391433167</v>
      </c>
      <c r="CV179" s="46"/>
      <c r="CW179" s="177">
        <f t="shared" ref="CW179:CW188" si="65">ROUND(CU$176*(1+CU$177)^$D179+CU$172,$G$1)</f>
        <v>234</v>
      </c>
      <c r="CX179" s="177">
        <f t="shared" ref="CX179:CX188" si="66">($B179-CW179)^2/1000</f>
        <v>0.52810182916605197</v>
      </c>
      <c r="CZ179" s="197">
        <f t="shared" ref="CZ179:CZ188" si="67">LN($B179-DB$172)</f>
        <v>4.9488984180015922</v>
      </c>
      <c r="DA179" s="21" t="s">
        <v>127</v>
      </c>
      <c r="DB179" s="42">
        <f>DD167</f>
        <v>0.55387113309393687</v>
      </c>
      <c r="DC179" s="46"/>
      <c r="DD179" s="177">
        <f t="shared" ref="DD179:DD188" si="68">ROUND(DB$176*(1+DB$177)^$D179+DB$172,$G$1)</f>
        <v>234</v>
      </c>
      <c r="DE179" s="177">
        <f t="shared" ref="DE179:DE188" si="69">($B179-DD179)^2/1000</f>
        <v>0.52810182916605197</v>
      </c>
    </row>
    <row r="180" spans="1:109" ht="15" customHeight="1">
      <c r="A180" s="19">
        <f t="shared" si="23"/>
        <v>2004</v>
      </c>
      <c r="B180" s="174">
        <f t="shared" si="23"/>
        <v>231.78531618502609</v>
      </c>
      <c r="C180" s="191">
        <f t="shared" si="24"/>
        <v>5.4458115819838193</v>
      </c>
      <c r="D180" s="20">
        <f t="shared" ref="D180:D210" si="70">D179+1</f>
        <v>2</v>
      </c>
      <c r="E180" s="637" t="s">
        <v>93</v>
      </c>
      <c r="F180" s="638"/>
      <c r="G180" s="639">
        <f>SUM(K168:K188)</f>
        <v>7.6508475169112824</v>
      </c>
      <c r="H180" s="640"/>
      <c r="I180" s="177">
        <f t="shared" si="25"/>
        <v>245</v>
      </c>
      <c r="J180" s="178">
        <f t="shared" si="26"/>
        <v>5.7012601283271502</v>
      </c>
      <c r="K180" s="177">
        <f t="shared" si="27"/>
        <v>0.17462786832973343</v>
      </c>
      <c r="M180" s="197">
        <f t="shared" si="28"/>
        <v>5.4458115819838193</v>
      </c>
      <c r="N180" s="21" t="s">
        <v>128</v>
      </c>
      <c r="O180" s="199">
        <f>SUM(R168:R188)</f>
        <v>7.6508475169112824</v>
      </c>
      <c r="P180" s="45"/>
      <c r="Q180" s="177">
        <f t="shared" si="29"/>
        <v>245</v>
      </c>
      <c r="R180" s="177">
        <f t="shared" si="30"/>
        <v>0.17462786832973343</v>
      </c>
      <c r="T180" s="197">
        <f t="shared" si="31"/>
        <v>5.4017098697717616</v>
      </c>
      <c r="U180" s="21" t="s">
        <v>128</v>
      </c>
      <c r="V180" s="199">
        <f>SUM(Y168:Y188)</f>
        <v>7.6508475169112824</v>
      </c>
      <c r="W180" s="45"/>
      <c r="X180" s="177">
        <f t="shared" si="32"/>
        <v>245</v>
      </c>
      <c r="Y180" s="177">
        <f t="shared" si="33"/>
        <v>0.17462786832973343</v>
      </c>
      <c r="AA180" s="197">
        <f t="shared" si="34"/>
        <v>5.3789075374978612</v>
      </c>
      <c r="AB180" s="21" t="s">
        <v>128</v>
      </c>
      <c r="AC180" s="199">
        <f>SUM(AF168:AF188)</f>
        <v>7.6508475169112824</v>
      </c>
      <c r="AD180" s="45"/>
      <c r="AE180" s="177">
        <f t="shared" si="35"/>
        <v>245</v>
      </c>
      <c r="AF180" s="177">
        <f t="shared" si="36"/>
        <v>0.17462786832973343</v>
      </c>
      <c r="AH180" s="197">
        <f t="shared" si="37"/>
        <v>5.3555731020813653</v>
      </c>
      <c r="AI180" s="21" t="s">
        <v>128</v>
      </c>
      <c r="AJ180" s="199">
        <f>SUM(AM168:AM188)</f>
        <v>7.6904475169112825</v>
      </c>
      <c r="AK180" s="45"/>
      <c r="AL180" s="177">
        <f t="shared" si="38"/>
        <v>245</v>
      </c>
      <c r="AM180" s="177">
        <f t="shared" si="39"/>
        <v>0.17462786832973343</v>
      </c>
      <c r="AO180" s="197">
        <f t="shared" si="40"/>
        <v>5.3316811352053088</v>
      </c>
      <c r="AP180" s="21" t="s">
        <v>128</v>
      </c>
      <c r="AQ180" s="199">
        <f>SUM(AT168:AT188)</f>
        <v>7.6904475169112825</v>
      </c>
      <c r="AR180" s="45"/>
      <c r="AS180" s="177">
        <f t="shared" si="41"/>
        <v>245</v>
      </c>
      <c r="AT180" s="177">
        <f t="shared" si="42"/>
        <v>0.17462786832973343</v>
      </c>
      <c r="AV180" s="197">
        <f t="shared" si="43"/>
        <v>5.3072043410749705</v>
      </c>
      <c r="AW180" s="21" t="s">
        <v>128</v>
      </c>
      <c r="AX180" s="199">
        <f>SUM(BA168:BA188)</f>
        <v>7.7586475169112834</v>
      </c>
      <c r="AY180" s="45"/>
      <c r="AZ180" s="177">
        <f t="shared" si="44"/>
        <v>245</v>
      </c>
      <c r="BA180" s="177">
        <f t="shared" si="45"/>
        <v>0.17462786832973343</v>
      </c>
      <c r="BC180" s="197">
        <f t="shared" si="46"/>
        <v>5.2821133689535085</v>
      </c>
      <c r="BD180" s="21" t="s">
        <v>128</v>
      </c>
      <c r="BE180" s="199">
        <f>SUM(BH168:BH188)</f>
        <v>7.8037095495248128</v>
      </c>
      <c r="BF180" s="45"/>
      <c r="BG180" s="177">
        <f t="shared" si="47"/>
        <v>245</v>
      </c>
      <c r="BH180" s="177">
        <f t="shared" si="48"/>
        <v>0.17462786832973343</v>
      </c>
      <c r="BJ180" s="197">
        <f t="shared" si="49"/>
        <v>5.2563766015677738</v>
      </c>
      <c r="BK180" s="21" t="s">
        <v>128</v>
      </c>
      <c r="BL180" s="199">
        <f>SUM(BO168:BO188)</f>
        <v>7.8037095495248128</v>
      </c>
      <c r="BM180" s="45"/>
      <c r="BN180" s="177">
        <f t="shared" si="50"/>
        <v>245</v>
      </c>
      <c r="BO180" s="177">
        <f t="shared" si="51"/>
        <v>0.17462786832973343</v>
      </c>
      <c r="BQ180" s="197">
        <f t="shared" si="52"/>
        <v>5.2299599155584975</v>
      </c>
      <c r="BR180" s="21" t="s">
        <v>128</v>
      </c>
      <c r="BS180" s="199">
        <f>SUM(BV168:BV188)</f>
        <v>7.8845095495248128</v>
      </c>
      <c r="BT180" s="45"/>
      <c r="BU180" s="177">
        <f t="shared" si="53"/>
        <v>245</v>
      </c>
      <c r="BV180" s="177">
        <f t="shared" si="54"/>
        <v>0.17462786832973343</v>
      </c>
      <c r="BX180" s="197">
        <f t="shared" si="55"/>
        <v>5.2028264094221202</v>
      </c>
      <c r="BY180" s="21" t="s">
        <v>128</v>
      </c>
      <c r="BZ180" s="199">
        <f>SUM(CC168:CC188)</f>
        <v>7.8845095495248128</v>
      </c>
      <c r="CA180" s="45"/>
      <c r="CB180" s="177">
        <f t="shared" si="56"/>
        <v>245</v>
      </c>
      <c r="CC180" s="177">
        <f t="shared" si="57"/>
        <v>0.17462786832973343</v>
      </c>
      <c r="CE180" s="197">
        <f t="shared" si="58"/>
        <v>5.1749360935023159</v>
      </c>
      <c r="CF180" s="21" t="s">
        <v>128</v>
      </c>
      <c r="CG180" s="199">
        <f>SUM(CJ168:CJ188)</f>
        <v>7.9505192493905721</v>
      </c>
      <c r="CH180" s="45"/>
      <c r="CI180" s="177">
        <f t="shared" si="59"/>
        <v>244</v>
      </c>
      <c r="CJ180" s="177">
        <f t="shared" si="60"/>
        <v>0.1491985006997856</v>
      </c>
      <c r="CL180" s="197">
        <f t="shared" si="61"/>
        <v>5.1462455354958738</v>
      </c>
      <c r="CM180" s="21" t="s">
        <v>128</v>
      </c>
      <c r="CN180" s="199">
        <f>SUM(CQ168:CQ188)</f>
        <v>7.9735192493905718</v>
      </c>
      <c r="CO180" s="45"/>
      <c r="CP180" s="177">
        <f t="shared" si="62"/>
        <v>244</v>
      </c>
      <c r="CQ180" s="177">
        <f t="shared" si="63"/>
        <v>0.1491985006997856</v>
      </c>
      <c r="CS180" s="197">
        <f t="shared" si="64"/>
        <v>5.1167074535856889</v>
      </c>
      <c r="CT180" s="21" t="s">
        <v>128</v>
      </c>
      <c r="CU180" s="199">
        <f>SUM(CX168:CX188)</f>
        <v>7.9735192493905718</v>
      </c>
      <c r="CV180" s="45"/>
      <c r="CW180" s="177">
        <f t="shared" si="65"/>
        <v>244</v>
      </c>
      <c r="CX180" s="177">
        <f t="shared" si="66"/>
        <v>0.1491985006997856</v>
      </c>
      <c r="CZ180" s="197">
        <f t="shared" si="67"/>
        <v>5.0862702476323429</v>
      </c>
      <c r="DA180" s="21" t="s">
        <v>128</v>
      </c>
      <c r="DB180" s="199">
        <f>SUM(DE168:DE188)</f>
        <v>8.0535192493905718</v>
      </c>
      <c r="DC180" s="45"/>
      <c r="DD180" s="177">
        <f t="shared" si="68"/>
        <v>244</v>
      </c>
      <c r="DE180" s="177">
        <f t="shared" si="69"/>
        <v>0.1491985006997856</v>
      </c>
    </row>
    <row r="181" spans="1:109" ht="15" customHeight="1">
      <c r="A181" s="19">
        <f t="shared" si="23"/>
        <v>2005</v>
      </c>
      <c r="B181" s="174">
        <f t="shared" si="23"/>
        <v>235.33101630676526</v>
      </c>
      <c r="C181" s="191">
        <f t="shared" si="24"/>
        <v>5.4609931030547019</v>
      </c>
      <c r="D181" s="20">
        <f t="shared" si="70"/>
        <v>3</v>
      </c>
      <c r="E181" s="637" t="s">
        <v>95</v>
      </c>
      <c r="F181" s="638"/>
      <c r="G181" s="639">
        <f>SUM(K179:K188)</f>
        <v>7.6508475169112824</v>
      </c>
      <c r="H181" s="640"/>
      <c r="I181" s="177">
        <f t="shared" si="25"/>
        <v>256</v>
      </c>
      <c r="J181" s="178">
        <f t="shared" si="26"/>
        <v>8.7829407349738062</v>
      </c>
      <c r="K181" s="177">
        <f t="shared" si="27"/>
        <v>0.4272068869112034</v>
      </c>
      <c r="M181" s="197">
        <f t="shared" si="28"/>
        <v>5.4609931030547019</v>
      </c>
      <c r="N181" s="25"/>
      <c r="O181" s="61"/>
      <c r="P181" s="25"/>
      <c r="Q181" s="177">
        <f t="shared" si="29"/>
        <v>256</v>
      </c>
      <c r="R181" s="177">
        <f t="shared" si="30"/>
        <v>0.4272068869112034</v>
      </c>
      <c r="T181" s="197">
        <f t="shared" si="31"/>
        <v>5.4175705046597029</v>
      </c>
      <c r="U181" s="25"/>
      <c r="V181" s="61"/>
      <c r="W181" s="25"/>
      <c r="X181" s="177">
        <f t="shared" si="32"/>
        <v>256</v>
      </c>
      <c r="Y181" s="177">
        <f t="shared" si="33"/>
        <v>0.4272068869112034</v>
      </c>
      <c r="AA181" s="197">
        <f t="shared" si="34"/>
        <v>5.3951310351226791</v>
      </c>
      <c r="AB181" s="25"/>
      <c r="AC181" s="61"/>
      <c r="AD181" s="25"/>
      <c r="AE181" s="177">
        <f t="shared" si="35"/>
        <v>256</v>
      </c>
      <c r="AF181" s="177">
        <f t="shared" si="36"/>
        <v>0.4272068869112034</v>
      </c>
      <c r="AH181" s="197">
        <f t="shared" si="37"/>
        <v>5.3721764548713002</v>
      </c>
      <c r="AI181" s="25"/>
      <c r="AJ181" s="61"/>
      <c r="AK181" s="25"/>
      <c r="AL181" s="177">
        <f t="shared" si="38"/>
        <v>256</v>
      </c>
      <c r="AM181" s="177">
        <f t="shared" si="39"/>
        <v>0.4272068869112034</v>
      </c>
      <c r="AO181" s="197">
        <f t="shared" si="40"/>
        <v>5.3486825578382522</v>
      </c>
      <c r="AP181" s="25"/>
      <c r="AQ181" s="61"/>
      <c r="AR181" s="25"/>
      <c r="AS181" s="177">
        <f t="shared" si="41"/>
        <v>256</v>
      </c>
      <c r="AT181" s="177">
        <f t="shared" si="42"/>
        <v>0.4272068869112034</v>
      </c>
      <c r="AV181" s="197">
        <f t="shared" si="43"/>
        <v>5.3246233905814435</v>
      </c>
      <c r="AW181" s="25"/>
      <c r="AX181" s="61"/>
      <c r="AY181" s="25"/>
      <c r="AZ181" s="177">
        <f t="shared" si="44"/>
        <v>256</v>
      </c>
      <c r="BA181" s="177">
        <f t="shared" si="45"/>
        <v>0.4272068869112034</v>
      </c>
      <c r="BC181" s="197">
        <f t="shared" si="46"/>
        <v>5.2999710799438002</v>
      </c>
      <c r="BD181" s="25"/>
      <c r="BE181" s="61"/>
      <c r="BF181" s="25"/>
      <c r="BG181" s="177">
        <f t="shared" si="47"/>
        <v>255</v>
      </c>
      <c r="BH181" s="177">
        <f t="shared" si="48"/>
        <v>0.38686891952473396</v>
      </c>
      <c r="BJ181" s="197">
        <f t="shared" si="49"/>
        <v>5.2746956389277919</v>
      </c>
      <c r="BK181" s="25"/>
      <c r="BL181" s="61"/>
      <c r="BM181" s="25"/>
      <c r="BN181" s="177">
        <f t="shared" si="50"/>
        <v>255</v>
      </c>
      <c r="BO181" s="177">
        <f t="shared" si="51"/>
        <v>0.38686891952473396</v>
      </c>
      <c r="BQ181" s="197">
        <f t="shared" si="52"/>
        <v>5.2487647473941808</v>
      </c>
      <c r="BR181" s="25"/>
      <c r="BS181" s="61"/>
      <c r="BT181" s="25"/>
      <c r="BU181" s="177">
        <f t="shared" si="53"/>
        <v>255</v>
      </c>
      <c r="BV181" s="177">
        <f t="shared" si="54"/>
        <v>0.38686891952473396</v>
      </c>
      <c r="BX181" s="197">
        <f t="shared" si="55"/>
        <v>5.2221435035624086</v>
      </c>
      <c r="BY181" s="25"/>
      <c r="BZ181" s="61"/>
      <c r="CA181" s="25"/>
      <c r="CB181" s="177">
        <f t="shared" si="56"/>
        <v>255</v>
      </c>
      <c r="CC181" s="177">
        <f t="shared" si="57"/>
        <v>0.38686891952473396</v>
      </c>
      <c r="CE181" s="197">
        <f t="shared" si="58"/>
        <v>5.1947941415196652</v>
      </c>
      <c r="CF181" s="25"/>
      <c r="CG181" s="61"/>
      <c r="CH181" s="25"/>
      <c r="CI181" s="177">
        <f t="shared" si="59"/>
        <v>255</v>
      </c>
      <c r="CJ181" s="177">
        <f t="shared" si="60"/>
        <v>0.38686891952473396</v>
      </c>
      <c r="CL181" s="197">
        <f t="shared" si="61"/>
        <v>5.1666757090018551</v>
      </c>
      <c r="CM181" s="25"/>
      <c r="CN181" s="61"/>
      <c r="CO181" s="25"/>
      <c r="CP181" s="177">
        <f t="shared" si="62"/>
        <v>255</v>
      </c>
      <c r="CQ181" s="177">
        <f t="shared" si="63"/>
        <v>0.38686891952473396</v>
      </c>
      <c r="CS181" s="197">
        <f t="shared" si="64"/>
        <v>5.1377436985473715</v>
      </c>
      <c r="CT181" s="25"/>
      <c r="CU181" s="61"/>
      <c r="CV181" s="25"/>
      <c r="CW181" s="177">
        <f t="shared" si="65"/>
        <v>255</v>
      </c>
      <c r="CX181" s="177">
        <f t="shared" si="66"/>
        <v>0.38686891952473396</v>
      </c>
      <c r="CZ181" s="197">
        <f t="shared" si="67"/>
        <v>5.1079496236850197</v>
      </c>
      <c r="DA181" s="25"/>
      <c r="DB181" s="61"/>
      <c r="DC181" s="25"/>
      <c r="DD181" s="177">
        <f t="shared" si="68"/>
        <v>255</v>
      </c>
      <c r="DE181" s="177">
        <f t="shared" si="69"/>
        <v>0.38686891952473396</v>
      </c>
    </row>
    <row r="182" spans="1:109" ht="15" customHeight="1">
      <c r="A182" s="19">
        <f t="shared" si="23"/>
        <v>2006</v>
      </c>
      <c r="B182" s="174">
        <f t="shared" si="23"/>
        <v>306.89999999999998</v>
      </c>
      <c r="C182" s="191">
        <f t="shared" si="24"/>
        <v>5.7265219616256902</v>
      </c>
      <c r="D182" s="20">
        <f t="shared" si="70"/>
        <v>4</v>
      </c>
      <c r="E182" s="637" t="s">
        <v>97</v>
      </c>
      <c r="F182" s="638"/>
      <c r="G182" s="639">
        <f>SUM(J168:J188)/D188</f>
        <v>8.8675629344354938</v>
      </c>
      <c r="H182" s="640"/>
      <c r="I182" s="177">
        <f t="shared" si="25"/>
        <v>267</v>
      </c>
      <c r="J182" s="178">
        <f t="shared" si="26"/>
        <v>13.000977517106543</v>
      </c>
      <c r="K182" s="177">
        <f t="shared" si="27"/>
        <v>1.5920099999999981</v>
      </c>
      <c r="M182" s="197">
        <f t="shared" si="28"/>
        <v>5.7265219616256902</v>
      </c>
      <c r="N182" s="25"/>
      <c r="O182" s="25"/>
      <c r="P182" s="25"/>
      <c r="Q182" s="177">
        <f t="shared" si="29"/>
        <v>267</v>
      </c>
      <c r="R182" s="177">
        <f t="shared" si="30"/>
        <v>1.5920099999999981</v>
      </c>
      <c r="T182" s="197">
        <f t="shared" si="31"/>
        <v>5.6933953817697143</v>
      </c>
      <c r="U182" s="25"/>
      <c r="V182" s="25"/>
      <c r="W182" s="25"/>
      <c r="X182" s="177">
        <f t="shared" si="32"/>
        <v>267</v>
      </c>
      <c r="Y182" s="177">
        <f t="shared" si="33"/>
        <v>1.5920099999999981</v>
      </c>
      <c r="AA182" s="197">
        <f t="shared" si="34"/>
        <v>5.676411277860069</v>
      </c>
      <c r="AB182" s="25"/>
      <c r="AC182" s="25"/>
      <c r="AD182" s="25"/>
      <c r="AE182" s="177">
        <f t="shared" si="35"/>
        <v>267</v>
      </c>
      <c r="AF182" s="177">
        <f t="shared" si="36"/>
        <v>1.5920099999999981</v>
      </c>
      <c r="AH182" s="197">
        <f t="shared" si="37"/>
        <v>5.6591337229873186</v>
      </c>
      <c r="AI182" s="25"/>
      <c r="AJ182" s="25"/>
      <c r="AK182" s="25"/>
      <c r="AL182" s="177">
        <f t="shared" si="38"/>
        <v>267</v>
      </c>
      <c r="AM182" s="177">
        <f t="shared" si="39"/>
        <v>1.5920099999999981</v>
      </c>
      <c r="AO182" s="197">
        <f t="shared" si="40"/>
        <v>5.6415523981200666</v>
      </c>
      <c r="AP182" s="25"/>
      <c r="AQ182" s="25"/>
      <c r="AR182" s="25"/>
      <c r="AS182" s="177">
        <f t="shared" si="41"/>
        <v>267</v>
      </c>
      <c r="AT182" s="177">
        <f t="shared" si="42"/>
        <v>1.5920099999999981</v>
      </c>
      <c r="AV182" s="197">
        <f t="shared" si="43"/>
        <v>5.6236564301769159</v>
      </c>
      <c r="AW182" s="25"/>
      <c r="AX182" s="25"/>
      <c r="AY182" s="25"/>
      <c r="AZ182" s="177">
        <f t="shared" si="44"/>
        <v>267</v>
      </c>
      <c r="BA182" s="177">
        <f t="shared" si="45"/>
        <v>1.5920099999999981</v>
      </c>
      <c r="BC182" s="197">
        <f t="shared" si="46"/>
        <v>5.6054343516384249</v>
      </c>
      <c r="BD182" s="25"/>
      <c r="BE182" s="25"/>
      <c r="BF182" s="25"/>
      <c r="BG182" s="177">
        <f t="shared" si="47"/>
        <v>267</v>
      </c>
      <c r="BH182" s="177">
        <f t="shared" si="48"/>
        <v>1.5920099999999981</v>
      </c>
      <c r="BJ182" s="197">
        <f t="shared" si="49"/>
        <v>5.586874056410478</v>
      </c>
      <c r="BK182" s="25"/>
      <c r="BL182" s="25"/>
      <c r="BM182" s="25"/>
      <c r="BN182" s="177">
        <f t="shared" si="50"/>
        <v>267</v>
      </c>
      <c r="BO182" s="177">
        <f t="shared" si="51"/>
        <v>1.5920099999999981</v>
      </c>
      <c r="BQ182" s="197">
        <f t="shared" si="52"/>
        <v>5.567962751513666</v>
      </c>
      <c r="BR182" s="25"/>
      <c r="BS182" s="25"/>
      <c r="BT182" s="25"/>
      <c r="BU182" s="177">
        <f t="shared" si="53"/>
        <v>266</v>
      </c>
      <c r="BV182" s="177">
        <f t="shared" si="54"/>
        <v>1.6728099999999981</v>
      </c>
      <c r="BX182" s="197">
        <f t="shared" si="55"/>
        <v>5.5486869041158382</v>
      </c>
      <c r="BY182" s="25"/>
      <c r="BZ182" s="25"/>
      <c r="CA182" s="25"/>
      <c r="CB182" s="177">
        <f t="shared" si="56"/>
        <v>266</v>
      </c>
      <c r="CC182" s="177">
        <f t="shared" si="57"/>
        <v>1.6728099999999981</v>
      </c>
      <c r="CE182" s="197">
        <f t="shared" si="58"/>
        <v>5.5290321833585647</v>
      </c>
      <c r="CF182" s="25"/>
      <c r="CG182" s="25"/>
      <c r="CH182" s="25"/>
      <c r="CI182" s="177">
        <f t="shared" si="59"/>
        <v>266</v>
      </c>
      <c r="CJ182" s="177">
        <f t="shared" si="60"/>
        <v>1.6728099999999981</v>
      </c>
      <c r="CL182" s="197">
        <f t="shared" si="61"/>
        <v>5.5089833963511339</v>
      </c>
      <c r="CM182" s="25"/>
      <c r="CN182" s="25"/>
      <c r="CO182" s="25"/>
      <c r="CP182" s="177">
        <f t="shared" si="62"/>
        <v>266</v>
      </c>
      <c r="CQ182" s="177">
        <f t="shared" si="63"/>
        <v>1.6728099999999981</v>
      </c>
      <c r="CS182" s="197">
        <f t="shared" si="64"/>
        <v>5.4885244176159818</v>
      </c>
      <c r="CT182" s="25"/>
      <c r="CU182" s="25"/>
      <c r="CV182" s="25"/>
      <c r="CW182" s="177">
        <f t="shared" si="65"/>
        <v>266</v>
      </c>
      <c r="CX182" s="177">
        <f t="shared" si="66"/>
        <v>1.6728099999999981</v>
      </c>
      <c r="CZ182" s="197">
        <f t="shared" si="67"/>
        <v>5.4676381111647396</v>
      </c>
      <c r="DA182" s="25"/>
      <c r="DB182" s="25"/>
      <c r="DC182" s="25"/>
      <c r="DD182" s="177">
        <f t="shared" si="68"/>
        <v>266</v>
      </c>
      <c r="DE182" s="177">
        <f t="shared" si="69"/>
        <v>1.6728099999999981</v>
      </c>
    </row>
    <row r="183" spans="1:109" ht="15" customHeight="1">
      <c r="A183" s="19">
        <f t="shared" si="23"/>
        <v>2007</v>
      </c>
      <c r="B183" s="174">
        <f t="shared" si="23"/>
        <v>321.2</v>
      </c>
      <c r="C183" s="191">
        <f t="shared" si="24"/>
        <v>5.7720639820726065</v>
      </c>
      <c r="D183" s="20">
        <f t="shared" si="70"/>
        <v>5</v>
      </c>
      <c r="E183" s="637" t="s">
        <v>98</v>
      </c>
      <c r="F183" s="638"/>
      <c r="G183" s="639">
        <f>SUM(J179:J188)/10</f>
        <v>8.8675629344354938</v>
      </c>
      <c r="H183" s="640"/>
      <c r="I183" s="177">
        <f t="shared" si="25"/>
        <v>279</v>
      </c>
      <c r="J183" s="178">
        <f t="shared" si="26"/>
        <v>13.138231631382313</v>
      </c>
      <c r="K183" s="177">
        <f t="shared" si="27"/>
        <v>1.7808399999999991</v>
      </c>
      <c r="M183" s="197">
        <f t="shared" si="28"/>
        <v>5.7720639820726065</v>
      </c>
      <c r="N183" s="25"/>
      <c r="O183" s="25"/>
      <c r="P183" s="25"/>
      <c r="Q183" s="177">
        <f t="shared" si="29"/>
        <v>279</v>
      </c>
      <c r="R183" s="177">
        <f t="shared" si="30"/>
        <v>1.7808399999999991</v>
      </c>
      <c r="T183" s="197">
        <f t="shared" si="31"/>
        <v>5.7404357923042362</v>
      </c>
      <c r="U183" s="25"/>
      <c r="V183" s="25"/>
      <c r="W183" s="25"/>
      <c r="X183" s="177">
        <f t="shared" si="32"/>
        <v>279</v>
      </c>
      <c r="Y183" s="177">
        <f t="shared" si="33"/>
        <v>1.7808399999999991</v>
      </c>
      <c r="AA183" s="197">
        <f t="shared" si="34"/>
        <v>5.7242384832235835</v>
      </c>
      <c r="AB183" s="25"/>
      <c r="AC183" s="25"/>
      <c r="AD183" s="25"/>
      <c r="AE183" s="177">
        <f t="shared" si="35"/>
        <v>279</v>
      </c>
      <c r="AF183" s="177">
        <f t="shared" si="36"/>
        <v>1.7808399999999991</v>
      </c>
      <c r="AH183" s="197">
        <f t="shared" si="37"/>
        <v>5.7077744959257384</v>
      </c>
      <c r="AI183" s="25"/>
      <c r="AJ183" s="25"/>
      <c r="AK183" s="25"/>
      <c r="AL183" s="177">
        <f t="shared" si="38"/>
        <v>279</v>
      </c>
      <c r="AM183" s="177">
        <f t="shared" si="39"/>
        <v>1.7808399999999991</v>
      </c>
      <c r="AO183" s="197">
        <f t="shared" si="40"/>
        <v>5.6910349018336985</v>
      </c>
      <c r="AP183" s="25"/>
      <c r="AQ183" s="25"/>
      <c r="AR183" s="25"/>
      <c r="AS183" s="177">
        <f t="shared" si="41"/>
        <v>279</v>
      </c>
      <c r="AT183" s="177">
        <f t="shared" si="42"/>
        <v>1.7808399999999991</v>
      </c>
      <c r="AV183" s="197">
        <f t="shared" si="43"/>
        <v>5.6740103163225308</v>
      </c>
      <c r="AW183" s="25"/>
      <c r="AX183" s="25"/>
      <c r="AY183" s="25"/>
      <c r="AZ183" s="177">
        <f t="shared" si="44"/>
        <v>279</v>
      </c>
      <c r="BA183" s="177">
        <f t="shared" si="45"/>
        <v>1.7808399999999991</v>
      </c>
      <c r="BC183" s="197">
        <f t="shared" si="46"/>
        <v>5.6566908671223501</v>
      </c>
      <c r="BD183" s="25"/>
      <c r="BE183" s="25"/>
      <c r="BF183" s="25"/>
      <c r="BG183" s="177">
        <f t="shared" si="47"/>
        <v>278</v>
      </c>
      <c r="BH183" s="177">
        <f t="shared" si="48"/>
        <v>1.866239999999999</v>
      </c>
      <c r="BJ183" s="197">
        <f t="shared" si="49"/>
        <v>5.6390661599365099</v>
      </c>
      <c r="BK183" s="25"/>
      <c r="BL183" s="25"/>
      <c r="BM183" s="25"/>
      <c r="BN183" s="177">
        <f t="shared" si="50"/>
        <v>278</v>
      </c>
      <c r="BO183" s="177">
        <f t="shared" si="51"/>
        <v>1.866239999999999</v>
      </c>
      <c r="BQ183" s="197">
        <f t="shared" si="52"/>
        <v>5.621125240975192</v>
      </c>
      <c r="BR183" s="25"/>
      <c r="BS183" s="25"/>
      <c r="BT183" s="25"/>
      <c r="BU183" s="177">
        <f t="shared" si="53"/>
        <v>278</v>
      </c>
      <c r="BV183" s="177">
        <f t="shared" si="54"/>
        <v>1.866239999999999</v>
      </c>
      <c r="BX183" s="197">
        <f t="shared" si="55"/>
        <v>5.6028565560662402</v>
      </c>
      <c r="BY183" s="25"/>
      <c r="BZ183" s="25"/>
      <c r="CA183" s="25"/>
      <c r="CB183" s="177">
        <f t="shared" si="56"/>
        <v>278</v>
      </c>
      <c r="CC183" s="177">
        <f t="shared" si="57"/>
        <v>1.866239999999999</v>
      </c>
      <c r="CE183" s="197">
        <f t="shared" si="58"/>
        <v>5.5842479059610115</v>
      </c>
      <c r="CF183" s="25"/>
      <c r="CG183" s="25"/>
      <c r="CH183" s="25"/>
      <c r="CI183" s="177">
        <f t="shared" si="59"/>
        <v>278</v>
      </c>
      <c r="CJ183" s="177">
        <f t="shared" si="60"/>
        <v>1.866239999999999</v>
      </c>
      <c r="CL183" s="197">
        <f t="shared" si="61"/>
        <v>5.5652863974022759</v>
      </c>
      <c r="CM183" s="25"/>
      <c r="CN183" s="25"/>
      <c r="CO183" s="25"/>
      <c r="CP183" s="177">
        <f t="shared" si="62"/>
        <v>278</v>
      </c>
      <c r="CQ183" s="177">
        <f t="shared" si="63"/>
        <v>1.866239999999999</v>
      </c>
      <c r="CS183" s="197">
        <f t="shared" si="64"/>
        <v>5.5459583894626334</v>
      </c>
      <c r="CT183" s="25"/>
      <c r="CU183" s="25"/>
      <c r="CV183" s="25"/>
      <c r="CW183" s="177">
        <f t="shared" si="65"/>
        <v>278</v>
      </c>
      <c r="CX183" s="177">
        <f t="shared" si="66"/>
        <v>1.866239999999999</v>
      </c>
      <c r="CZ183" s="197">
        <f t="shared" si="67"/>
        <v>5.5262494345940434</v>
      </c>
      <c r="DA183" s="25"/>
      <c r="DB183" s="25"/>
      <c r="DC183" s="25"/>
      <c r="DD183" s="177">
        <f t="shared" si="68"/>
        <v>278</v>
      </c>
      <c r="DE183" s="177">
        <f t="shared" si="69"/>
        <v>1.866239999999999</v>
      </c>
    </row>
    <row r="184" spans="1:109" ht="15" customHeight="1">
      <c r="A184" s="19">
        <f t="shared" si="23"/>
        <v>2008</v>
      </c>
      <c r="B184" s="174">
        <f t="shared" si="23"/>
        <v>324.60000000000002</v>
      </c>
      <c r="C184" s="191">
        <f t="shared" si="24"/>
        <v>5.7825936550804906</v>
      </c>
      <c r="D184" s="20">
        <f t="shared" si="70"/>
        <v>6</v>
      </c>
      <c r="E184" s="45"/>
      <c r="F184" s="45"/>
      <c r="G184" s="49"/>
      <c r="H184" s="45"/>
      <c r="I184" s="177">
        <f t="shared" si="25"/>
        <v>291</v>
      </c>
      <c r="J184" s="178">
        <f t="shared" si="26"/>
        <v>10.351201478743075</v>
      </c>
      <c r="K184" s="177">
        <f t="shared" si="27"/>
        <v>1.1289600000000015</v>
      </c>
      <c r="M184" s="197">
        <f t="shared" si="28"/>
        <v>5.7825936550804906</v>
      </c>
      <c r="N184" s="25"/>
      <c r="O184" s="25"/>
      <c r="P184" s="25"/>
      <c r="Q184" s="177">
        <f t="shared" si="29"/>
        <v>291</v>
      </c>
      <c r="R184" s="177">
        <f t="shared" si="30"/>
        <v>1.1289600000000015</v>
      </c>
      <c r="T184" s="197">
        <f t="shared" si="31"/>
        <v>5.7513019906241771</v>
      </c>
      <c r="U184" s="25"/>
      <c r="V184" s="25"/>
      <c r="W184" s="25"/>
      <c r="X184" s="177">
        <f t="shared" si="32"/>
        <v>291</v>
      </c>
      <c r="Y184" s="177">
        <f t="shared" si="33"/>
        <v>1.1289600000000015</v>
      </c>
      <c r="AA184" s="197">
        <f t="shared" si="34"/>
        <v>5.7352811417155722</v>
      </c>
      <c r="AB184" s="25"/>
      <c r="AC184" s="25"/>
      <c r="AD184" s="25"/>
      <c r="AE184" s="177">
        <f t="shared" si="35"/>
        <v>291</v>
      </c>
      <c r="AF184" s="177">
        <f t="shared" si="36"/>
        <v>1.1289600000000015</v>
      </c>
      <c r="AH184" s="197">
        <f t="shared" si="37"/>
        <v>5.7189994404610616</v>
      </c>
      <c r="AI184" s="25"/>
      <c r="AJ184" s="25"/>
      <c r="AK184" s="25"/>
      <c r="AL184" s="177">
        <f t="shared" si="38"/>
        <v>291</v>
      </c>
      <c r="AM184" s="177">
        <f t="shared" si="39"/>
        <v>1.1289600000000015</v>
      </c>
      <c r="AO184" s="197">
        <f t="shared" si="40"/>
        <v>5.7024482516430641</v>
      </c>
      <c r="AP184" s="25"/>
      <c r="AQ184" s="25"/>
      <c r="AR184" s="25"/>
      <c r="AS184" s="177">
        <f t="shared" si="41"/>
        <v>291</v>
      </c>
      <c r="AT184" s="177">
        <f t="shared" si="42"/>
        <v>1.1289600000000015</v>
      </c>
      <c r="AV184" s="197">
        <f t="shared" si="43"/>
        <v>5.6856185040285299</v>
      </c>
      <c r="AW184" s="25"/>
      <c r="AX184" s="25"/>
      <c r="AY184" s="25"/>
      <c r="AZ184" s="177">
        <f t="shared" si="44"/>
        <v>291</v>
      </c>
      <c r="BA184" s="177">
        <f t="shared" si="45"/>
        <v>1.1289600000000015</v>
      </c>
      <c r="BC184" s="197">
        <f t="shared" si="46"/>
        <v>5.6685006605115618</v>
      </c>
      <c r="BD184" s="25"/>
      <c r="BE184" s="25"/>
      <c r="BF184" s="25"/>
      <c r="BG184" s="177">
        <f t="shared" si="47"/>
        <v>291</v>
      </c>
      <c r="BH184" s="177">
        <f t="shared" si="48"/>
        <v>1.1289600000000015</v>
      </c>
      <c r="BJ184" s="197">
        <f t="shared" si="49"/>
        <v>5.6510846856557517</v>
      </c>
      <c r="BK184" s="25"/>
      <c r="BL184" s="25"/>
      <c r="BM184" s="25"/>
      <c r="BN184" s="177">
        <f t="shared" si="50"/>
        <v>291</v>
      </c>
      <c r="BO184" s="177">
        <f t="shared" si="51"/>
        <v>1.1289600000000015</v>
      </c>
      <c r="BQ184" s="197">
        <f t="shared" si="52"/>
        <v>5.6333600103596551</v>
      </c>
      <c r="BR184" s="25"/>
      <c r="BS184" s="25"/>
      <c r="BT184" s="25"/>
      <c r="BU184" s="177">
        <f t="shared" si="53"/>
        <v>291</v>
      </c>
      <c r="BV184" s="177">
        <f t="shared" si="54"/>
        <v>1.1289600000000015</v>
      </c>
      <c r="BX184" s="197">
        <f t="shared" si="55"/>
        <v>5.6153154933338705</v>
      </c>
      <c r="BY184" s="25"/>
      <c r="BZ184" s="25"/>
      <c r="CA184" s="25"/>
      <c r="CB184" s="177">
        <f t="shared" si="56"/>
        <v>291</v>
      </c>
      <c r="CC184" s="177">
        <f t="shared" si="57"/>
        <v>1.1289600000000015</v>
      </c>
      <c r="CE184" s="197">
        <f t="shared" si="58"/>
        <v>5.5969393790381519</v>
      </c>
      <c r="CF184" s="25"/>
      <c r="CG184" s="25"/>
      <c r="CH184" s="25"/>
      <c r="CI184" s="177">
        <f t="shared" si="59"/>
        <v>290</v>
      </c>
      <c r="CJ184" s="177">
        <f t="shared" si="60"/>
        <v>1.1971600000000018</v>
      </c>
      <c r="CL184" s="197">
        <f t="shared" si="61"/>
        <v>5.5782192516808555</v>
      </c>
      <c r="CM184" s="25"/>
      <c r="CN184" s="25"/>
      <c r="CO184" s="25"/>
      <c r="CP184" s="177">
        <f t="shared" si="62"/>
        <v>290</v>
      </c>
      <c r="CQ184" s="177">
        <f t="shared" si="63"/>
        <v>1.1971600000000018</v>
      </c>
      <c r="CS184" s="197">
        <f t="shared" si="64"/>
        <v>5.5591419848299353</v>
      </c>
      <c r="CT184" s="25"/>
      <c r="CU184" s="25"/>
      <c r="CV184" s="25"/>
      <c r="CW184" s="177">
        <f t="shared" si="65"/>
        <v>290</v>
      </c>
      <c r="CX184" s="177">
        <f t="shared" si="66"/>
        <v>1.1971600000000018</v>
      </c>
      <c r="CZ184" s="197">
        <f t="shared" si="67"/>
        <v>5.5396936861233064</v>
      </c>
      <c r="DA184" s="25"/>
      <c r="DB184" s="25"/>
      <c r="DC184" s="25"/>
      <c r="DD184" s="177">
        <f t="shared" si="68"/>
        <v>290</v>
      </c>
      <c r="DE184" s="177">
        <f t="shared" si="69"/>
        <v>1.1971600000000018</v>
      </c>
    </row>
    <row r="185" spans="1:109" s="25" customFormat="1" ht="15" customHeight="1">
      <c r="A185" s="19">
        <f t="shared" si="23"/>
        <v>2009</v>
      </c>
      <c r="B185" s="174">
        <f t="shared" si="23"/>
        <v>322.7</v>
      </c>
      <c r="C185" s="191">
        <f t="shared" si="24"/>
        <v>5.7767230990579161</v>
      </c>
      <c r="D185" s="20">
        <f t="shared" si="70"/>
        <v>7</v>
      </c>
      <c r="G185" s="49"/>
      <c r="H185" s="45"/>
      <c r="I185" s="177">
        <f t="shared" si="25"/>
        <v>304</v>
      </c>
      <c r="J185" s="178">
        <f t="shared" si="26"/>
        <v>5.7948559033157698</v>
      </c>
      <c r="K185" s="177">
        <f t="shared" si="27"/>
        <v>0.34968999999999961</v>
      </c>
      <c r="M185" s="197">
        <f t="shared" si="28"/>
        <v>5.7767230990579161</v>
      </c>
      <c r="Q185" s="177">
        <f t="shared" si="29"/>
        <v>304</v>
      </c>
      <c r="R185" s="177">
        <f t="shared" si="30"/>
        <v>0.34968999999999961</v>
      </c>
      <c r="T185" s="197">
        <f t="shared" si="31"/>
        <v>5.7452442644637953</v>
      </c>
      <c r="X185" s="177">
        <f t="shared" si="32"/>
        <v>304</v>
      </c>
      <c r="Y185" s="177">
        <f t="shared" si="33"/>
        <v>0.34968999999999961</v>
      </c>
      <c r="AA185" s="197">
        <f t="shared" si="34"/>
        <v>5.7291252823279963</v>
      </c>
      <c r="AE185" s="177">
        <f t="shared" si="35"/>
        <v>304</v>
      </c>
      <c r="AF185" s="177">
        <f t="shared" si="36"/>
        <v>0.34968999999999961</v>
      </c>
      <c r="AH185" s="197">
        <f t="shared" si="37"/>
        <v>5.7127422160276726</v>
      </c>
      <c r="AL185" s="177">
        <f t="shared" si="38"/>
        <v>304</v>
      </c>
      <c r="AM185" s="177">
        <f t="shared" si="39"/>
        <v>0.34968999999999961</v>
      </c>
      <c r="AO185" s="197">
        <f t="shared" si="40"/>
        <v>5.6960862680217303</v>
      </c>
      <c r="AS185" s="177">
        <f t="shared" si="41"/>
        <v>304</v>
      </c>
      <c r="AT185" s="177">
        <f t="shared" si="42"/>
        <v>0.34968999999999961</v>
      </c>
      <c r="AV185" s="197">
        <f t="shared" si="43"/>
        <v>5.6791481936978405</v>
      </c>
      <c r="AZ185" s="177">
        <f t="shared" si="44"/>
        <v>304</v>
      </c>
      <c r="BA185" s="177">
        <f t="shared" si="45"/>
        <v>0.34968999999999961</v>
      </c>
      <c r="BC185" s="197">
        <f t="shared" si="46"/>
        <v>5.6619182705575026</v>
      </c>
      <c r="BG185" s="177">
        <f t="shared" si="47"/>
        <v>304</v>
      </c>
      <c r="BH185" s="177">
        <f t="shared" si="48"/>
        <v>0.34968999999999961</v>
      </c>
      <c r="BJ185" s="197">
        <f t="shared" si="49"/>
        <v>5.6443862646995449</v>
      </c>
      <c r="BN185" s="177">
        <f t="shared" si="50"/>
        <v>304</v>
      </c>
      <c r="BO185" s="177">
        <f t="shared" si="51"/>
        <v>0.34968999999999961</v>
      </c>
      <c r="BQ185" s="197">
        <f t="shared" si="52"/>
        <v>5.6265413943127536</v>
      </c>
      <c r="BU185" s="177">
        <f t="shared" si="53"/>
        <v>304</v>
      </c>
      <c r="BV185" s="177">
        <f t="shared" si="54"/>
        <v>0.34968999999999961</v>
      </c>
      <c r="BX185" s="197">
        <f t="shared" si="55"/>
        <v>5.6083722898515429</v>
      </c>
      <c r="CB185" s="177">
        <f t="shared" si="56"/>
        <v>304</v>
      </c>
      <c r="CC185" s="177">
        <f t="shared" si="57"/>
        <v>0.34968999999999961</v>
      </c>
      <c r="CE185" s="197">
        <f t="shared" si="58"/>
        <v>5.5898669505263072</v>
      </c>
      <c r="CI185" s="177">
        <f t="shared" si="59"/>
        <v>304</v>
      </c>
      <c r="CJ185" s="177">
        <f t="shared" si="60"/>
        <v>0.34968999999999961</v>
      </c>
      <c r="CL185" s="197">
        <f t="shared" si="61"/>
        <v>5.5710126966914943</v>
      </c>
      <c r="CP185" s="177">
        <f t="shared" si="62"/>
        <v>304</v>
      </c>
      <c r="CQ185" s="177">
        <f t="shared" si="63"/>
        <v>0.34968999999999961</v>
      </c>
      <c r="CS185" s="197">
        <f t="shared" si="64"/>
        <v>5.551796117658319</v>
      </c>
      <c r="CW185" s="177">
        <f t="shared" si="65"/>
        <v>304</v>
      </c>
      <c r="CX185" s="177">
        <f t="shared" si="66"/>
        <v>0.34968999999999961</v>
      </c>
      <c r="CZ185" s="197">
        <f t="shared" si="67"/>
        <v>5.5322030143941481</v>
      </c>
      <c r="DD185" s="177">
        <f t="shared" si="68"/>
        <v>303</v>
      </c>
      <c r="DE185" s="177">
        <f t="shared" si="69"/>
        <v>0.3880899999999996</v>
      </c>
    </row>
    <row r="186" spans="1:109" ht="15" customHeight="1">
      <c r="A186" s="19">
        <f t="shared" si="23"/>
        <v>2010</v>
      </c>
      <c r="B186" s="174">
        <f t="shared" si="23"/>
        <v>306</v>
      </c>
      <c r="C186" s="191">
        <f t="shared" si="24"/>
        <v>5.7235851019523807</v>
      </c>
      <c r="D186" s="20">
        <f t="shared" si="70"/>
        <v>8</v>
      </c>
      <c r="E186" s="50"/>
      <c r="F186" s="25"/>
      <c r="G186" s="25"/>
      <c r="H186" s="25"/>
      <c r="I186" s="177">
        <f t="shared" si="25"/>
        <v>317</v>
      </c>
      <c r="J186" s="178">
        <f t="shared" si="26"/>
        <v>3.594771241830065</v>
      </c>
      <c r="K186" s="177">
        <f t="shared" si="27"/>
        <v>0.121</v>
      </c>
      <c r="M186" s="197">
        <f t="shared" si="28"/>
        <v>5.7235851019523807</v>
      </c>
      <c r="N186" s="25"/>
      <c r="O186" s="25"/>
      <c r="P186" s="25"/>
      <c r="Q186" s="177">
        <f t="shared" si="29"/>
        <v>317</v>
      </c>
      <c r="R186" s="177">
        <f t="shared" si="30"/>
        <v>0.121</v>
      </c>
      <c r="T186" s="197">
        <f t="shared" si="31"/>
        <v>5.6903594543240601</v>
      </c>
      <c r="U186" s="25"/>
      <c r="V186" s="25"/>
      <c r="W186" s="25"/>
      <c r="X186" s="177">
        <f t="shared" si="32"/>
        <v>317</v>
      </c>
      <c r="Y186" s="177">
        <f t="shared" si="33"/>
        <v>0.121</v>
      </c>
      <c r="AA186" s="197">
        <f t="shared" si="34"/>
        <v>5.6733232671714928</v>
      </c>
      <c r="AB186" s="25"/>
      <c r="AC186" s="25"/>
      <c r="AD186" s="25"/>
      <c r="AE186" s="177">
        <f t="shared" si="35"/>
        <v>317</v>
      </c>
      <c r="AF186" s="177">
        <f t="shared" si="36"/>
        <v>0.121</v>
      </c>
      <c r="AH186" s="197">
        <f t="shared" si="37"/>
        <v>5.6559918108198524</v>
      </c>
      <c r="AI186" s="25"/>
      <c r="AJ186" s="25"/>
      <c r="AK186" s="25"/>
      <c r="AL186" s="177">
        <f t="shared" si="38"/>
        <v>317</v>
      </c>
      <c r="AM186" s="177">
        <f t="shared" si="39"/>
        <v>0.121</v>
      </c>
      <c r="AO186" s="197">
        <f t="shared" si="40"/>
        <v>5.6383546693337454</v>
      </c>
      <c r="AP186" s="25"/>
      <c r="AQ186" s="25"/>
      <c r="AR186" s="25"/>
      <c r="AS186" s="177">
        <f t="shared" si="41"/>
        <v>317</v>
      </c>
      <c r="AT186" s="177">
        <f t="shared" si="42"/>
        <v>0.121</v>
      </c>
      <c r="AV186" s="197">
        <f t="shared" si="43"/>
        <v>5.6204008657171496</v>
      </c>
      <c r="AW186" s="25"/>
      <c r="AX186" s="25"/>
      <c r="AY186" s="25"/>
      <c r="AZ186" s="177">
        <f t="shared" si="44"/>
        <v>317</v>
      </c>
      <c r="BA186" s="177">
        <f t="shared" si="45"/>
        <v>0.121</v>
      </c>
      <c r="BC186" s="197">
        <f t="shared" si="46"/>
        <v>5.602118820879701</v>
      </c>
      <c r="BD186" s="25"/>
      <c r="BE186" s="25"/>
      <c r="BF186" s="25"/>
      <c r="BG186" s="177">
        <f t="shared" si="47"/>
        <v>317</v>
      </c>
      <c r="BH186" s="177">
        <f t="shared" si="48"/>
        <v>0.121</v>
      </c>
      <c r="BJ186" s="197">
        <f t="shared" si="49"/>
        <v>5.5834963087816991</v>
      </c>
      <c r="BK186" s="25"/>
      <c r="BL186" s="25"/>
      <c r="BM186" s="25"/>
      <c r="BN186" s="177">
        <f t="shared" si="50"/>
        <v>317</v>
      </c>
      <c r="BO186" s="177">
        <f t="shared" si="51"/>
        <v>0.121</v>
      </c>
      <c r="BQ186" s="197">
        <f t="shared" si="52"/>
        <v>5.5645204073226937</v>
      </c>
      <c r="BR186" s="25"/>
      <c r="BS186" s="25"/>
      <c r="BT186" s="25"/>
      <c r="BU186" s="177">
        <f t="shared" si="53"/>
        <v>317</v>
      </c>
      <c r="BV186" s="177">
        <f t="shared" si="54"/>
        <v>0.121</v>
      </c>
      <c r="BX186" s="197">
        <f t="shared" si="55"/>
        <v>5.5451774444795623</v>
      </c>
      <c r="BY186" s="25"/>
      <c r="BZ186" s="25"/>
      <c r="CA186" s="25"/>
      <c r="CB186" s="177">
        <f t="shared" si="56"/>
        <v>317</v>
      </c>
      <c r="CC186" s="177">
        <f t="shared" si="57"/>
        <v>0.121</v>
      </c>
      <c r="CE186" s="197">
        <f t="shared" si="58"/>
        <v>5.5254529391317835</v>
      </c>
      <c r="CF186" s="25"/>
      <c r="CG186" s="25"/>
      <c r="CH186" s="25"/>
      <c r="CI186" s="177">
        <f t="shared" si="59"/>
        <v>317</v>
      </c>
      <c r="CJ186" s="177">
        <f t="shared" si="60"/>
        <v>0.121</v>
      </c>
      <c r="CL186" s="197">
        <f t="shared" si="61"/>
        <v>5.5053315359323625</v>
      </c>
      <c r="CM186" s="25"/>
      <c r="CN186" s="25"/>
      <c r="CO186" s="25"/>
      <c r="CP186" s="177">
        <f t="shared" si="62"/>
        <v>318</v>
      </c>
      <c r="CQ186" s="177">
        <f t="shared" si="63"/>
        <v>0.14399999999999999</v>
      </c>
      <c r="CS186" s="197">
        <f t="shared" si="64"/>
        <v>5.4847969334906548</v>
      </c>
      <c r="CT186" s="25"/>
      <c r="CU186" s="25"/>
      <c r="CV186" s="25"/>
      <c r="CW186" s="177">
        <f t="shared" si="65"/>
        <v>318</v>
      </c>
      <c r="CX186" s="177">
        <f t="shared" si="66"/>
        <v>0.14399999999999999</v>
      </c>
      <c r="CZ186" s="197">
        <f t="shared" si="67"/>
        <v>5.4638318050256105</v>
      </c>
      <c r="DA186" s="25"/>
      <c r="DB186" s="25"/>
      <c r="DC186" s="25"/>
      <c r="DD186" s="177">
        <f t="shared" si="68"/>
        <v>318</v>
      </c>
      <c r="DE186" s="177">
        <f t="shared" si="69"/>
        <v>0.14399999999999999</v>
      </c>
    </row>
    <row r="187" spans="1:109" s="25" customFormat="1" ht="15" customHeight="1">
      <c r="A187" s="19">
        <f t="shared" si="23"/>
        <v>2011</v>
      </c>
      <c r="B187" s="174">
        <f t="shared" si="23"/>
        <v>311.7</v>
      </c>
      <c r="C187" s="191">
        <f t="shared" si="24"/>
        <v>5.7420411867732915</v>
      </c>
      <c r="D187" s="20">
        <f t="shared" si="70"/>
        <v>9</v>
      </c>
      <c r="E187" s="50"/>
      <c r="I187" s="177">
        <f t="shared" si="25"/>
        <v>331</v>
      </c>
      <c r="J187" s="178">
        <f t="shared" si="26"/>
        <v>6.1918511389156281</v>
      </c>
      <c r="K187" s="177">
        <f t="shared" si="27"/>
        <v>0.37249000000000049</v>
      </c>
      <c r="M187" s="197">
        <f t="shared" si="28"/>
        <v>5.7420411867732915</v>
      </c>
      <c r="Q187" s="177">
        <f t="shared" si="29"/>
        <v>331</v>
      </c>
      <c r="R187" s="177">
        <f t="shared" si="30"/>
        <v>0.37249000000000049</v>
      </c>
      <c r="T187" s="197">
        <f t="shared" si="31"/>
        <v>5.709433146165015</v>
      </c>
      <c r="X187" s="177">
        <f t="shared" si="32"/>
        <v>331</v>
      </c>
      <c r="Y187" s="177">
        <f t="shared" si="33"/>
        <v>0.37249000000000049</v>
      </c>
      <c r="AA187" s="197">
        <f t="shared" si="34"/>
        <v>5.6927215272967757</v>
      </c>
      <c r="AE187" s="177">
        <f t="shared" si="35"/>
        <v>331</v>
      </c>
      <c r="AF187" s="177">
        <f t="shared" si="36"/>
        <v>0.37249000000000049</v>
      </c>
      <c r="AH187" s="197">
        <f t="shared" si="37"/>
        <v>5.6757258768736758</v>
      </c>
      <c r="AL187" s="177">
        <f t="shared" si="38"/>
        <v>332</v>
      </c>
      <c r="AM187" s="177">
        <f t="shared" si="39"/>
        <v>0.41209000000000051</v>
      </c>
      <c r="AO187" s="197">
        <f t="shared" si="40"/>
        <v>5.6584363728893239</v>
      </c>
      <c r="AS187" s="177">
        <f t="shared" si="41"/>
        <v>332</v>
      </c>
      <c r="AT187" s="177">
        <f t="shared" si="42"/>
        <v>0.41209000000000051</v>
      </c>
      <c r="AV187" s="197">
        <f t="shared" si="43"/>
        <v>5.640842674882327</v>
      </c>
      <c r="AZ187" s="177">
        <f t="shared" si="44"/>
        <v>332</v>
      </c>
      <c r="BA187" s="177">
        <f t="shared" si="45"/>
        <v>0.41209000000000051</v>
      </c>
      <c r="BC187" s="197">
        <f t="shared" si="46"/>
        <v>5.6229338867928798</v>
      </c>
      <c r="BG187" s="177">
        <f t="shared" si="47"/>
        <v>332</v>
      </c>
      <c r="BH187" s="177">
        <f t="shared" si="48"/>
        <v>0.41209000000000051</v>
      </c>
      <c r="BJ187" s="197">
        <f t="shared" si="49"/>
        <v>5.6046985164323022</v>
      </c>
      <c r="BN187" s="177">
        <f t="shared" si="50"/>
        <v>332</v>
      </c>
      <c r="BO187" s="177">
        <f t="shared" si="51"/>
        <v>0.41209000000000051</v>
      </c>
      <c r="BQ187" s="197">
        <f t="shared" si="52"/>
        <v>5.5861244311879688</v>
      </c>
      <c r="BU187" s="177">
        <f t="shared" si="53"/>
        <v>332</v>
      </c>
      <c r="BV187" s="177">
        <f t="shared" si="54"/>
        <v>0.41209000000000051</v>
      </c>
      <c r="BX187" s="197">
        <f t="shared" si="55"/>
        <v>5.5671988095360998</v>
      </c>
      <c r="CB187" s="177">
        <f t="shared" si="56"/>
        <v>332</v>
      </c>
      <c r="CC187" s="177">
        <f t="shared" si="57"/>
        <v>0.41209000000000051</v>
      </c>
      <c r="CE187" s="197">
        <f t="shared" si="58"/>
        <v>5.5479080878770946</v>
      </c>
      <c r="CI187" s="177">
        <f t="shared" si="59"/>
        <v>332</v>
      </c>
      <c r="CJ187" s="177">
        <f t="shared" si="60"/>
        <v>0.41209000000000051</v>
      </c>
      <c r="CL187" s="197">
        <f t="shared" si="61"/>
        <v>5.52823790214127</v>
      </c>
      <c r="CP187" s="177">
        <f t="shared" si="62"/>
        <v>332</v>
      </c>
      <c r="CQ187" s="177">
        <f t="shared" si="63"/>
        <v>0.41209000000000051</v>
      </c>
      <c r="CS187" s="197">
        <f t="shared" si="64"/>
        <v>5.5081730235353108</v>
      </c>
      <c r="CW187" s="177">
        <f t="shared" si="65"/>
        <v>332</v>
      </c>
      <c r="CX187" s="177">
        <f t="shared" si="66"/>
        <v>0.41209000000000051</v>
      </c>
      <c r="CZ187" s="197">
        <f t="shared" si="67"/>
        <v>5.4876972877094374</v>
      </c>
      <c r="DD187" s="177">
        <f t="shared" si="68"/>
        <v>333</v>
      </c>
      <c r="DE187" s="177">
        <f t="shared" si="69"/>
        <v>0.45369000000000048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312.39999999999998</v>
      </c>
      <c r="C188" s="192">
        <f t="shared" si="24"/>
        <v>5.744284417965531</v>
      </c>
      <c r="D188" s="29">
        <f t="shared" si="70"/>
        <v>10</v>
      </c>
      <c r="E188" s="51"/>
      <c r="F188" s="30"/>
      <c r="G188" s="30"/>
      <c r="H188" s="30"/>
      <c r="I188" s="183">
        <f t="shared" si="25"/>
        <v>346</v>
      </c>
      <c r="J188" s="184">
        <f t="shared" si="26"/>
        <v>10.755441741357243</v>
      </c>
      <c r="K188" s="183">
        <f t="shared" si="27"/>
        <v>1.1289600000000015</v>
      </c>
      <c r="M188" s="200">
        <f t="shared" si="28"/>
        <v>5.744284417965531</v>
      </c>
      <c r="N188" s="9"/>
      <c r="O188" s="9"/>
      <c r="P188" s="9"/>
      <c r="Q188" s="187">
        <f t="shared" si="29"/>
        <v>346</v>
      </c>
      <c r="R188" s="187">
        <f t="shared" si="30"/>
        <v>1.1289600000000015</v>
      </c>
      <c r="T188" s="200">
        <f t="shared" si="31"/>
        <v>5.7117506443053783</v>
      </c>
      <c r="U188" s="9"/>
      <c r="V188" s="9"/>
      <c r="W188" s="9"/>
      <c r="X188" s="187">
        <f t="shared" si="32"/>
        <v>346</v>
      </c>
      <c r="Y188" s="187">
        <f t="shared" si="33"/>
        <v>1.1289600000000015</v>
      </c>
      <c r="AA188" s="200">
        <f t="shared" si="34"/>
        <v>5.6950780340260545</v>
      </c>
      <c r="AB188" s="9"/>
      <c r="AC188" s="9"/>
      <c r="AD188" s="9"/>
      <c r="AE188" s="187">
        <f t="shared" si="35"/>
        <v>346</v>
      </c>
      <c r="AF188" s="187">
        <f t="shared" si="36"/>
        <v>1.1289600000000015</v>
      </c>
      <c r="AH188" s="200">
        <f t="shared" si="37"/>
        <v>5.678122727875623</v>
      </c>
      <c r="AI188" s="9"/>
      <c r="AJ188" s="9"/>
      <c r="AK188" s="9"/>
      <c r="AL188" s="187">
        <f t="shared" si="38"/>
        <v>346</v>
      </c>
      <c r="AM188" s="187">
        <f t="shared" si="39"/>
        <v>1.1289600000000015</v>
      </c>
      <c r="AO188" s="200">
        <f t="shared" si="40"/>
        <v>5.6608749736449244</v>
      </c>
      <c r="AP188" s="9"/>
      <c r="AQ188" s="9"/>
      <c r="AR188" s="9"/>
      <c r="AS188" s="187">
        <f t="shared" si="41"/>
        <v>346</v>
      </c>
      <c r="AT188" s="187">
        <f t="shared" si="42"/>
        <v>1.1289600000000015</v>
      </c>
      <c r="AV188" s="200">
        <f t="shared" si="43"/>
        <v>5.6433245056190868</v>
      </c>
      <c r="AW188" s="9"/>
      <c r="AX188" s="9"/>
      <c r="AY188" s="9"/>
      <c r="AZ188" s="187">
        <f t="shared" si="44"/>
        <v>347</v>
      </c>
      <c r="BA188" s="187">
        <f t="shared" si="45"/>
        <v>1.1971600000000018</v>
      </c>
      <c r="BC188" s="200">
        <f t="shared" si="46"/>
        <v>5.6254605078807307</v>
      </c>
      <c r="BD188" s="9"/>
      <c r="BE188" s="9"/>
      <c r="BF188" s="9"/>
      <c r="BG188" s="187">
        <f t="shared" si="47"/>
        <v>347</v>
      </c>
      <c r="BH188" s="187">
        <f t="shared" si="48"/>
        <v>1.1971600000000018</v>
      </c>
      <c r="BJ188" s="200">
        <f t="shared" si="49"/>
        <v>5.6072715742753569</v>
      </c>
      <c r="BK188" s="9"/>
      <c r="BL188" s="9"/>
      <c r="BM188" s="9"/>
      <c r="BN188" s="187">
        <f t="shared" si="50"/>
        <v>347</v>
      </c>
      <c r="BO188" s="187">
        <f t="shared" si="51"/>
        <v>1.1971600000000018</v>
      </c>
      <c r="BQ188" s="200">
        <f t="shared" si="52"/>
        <v>5.5887456646678428</v>
      </c>
      <c r="BR188" s="9"/>
      <c r="BS188" s="9"/>
      <c r="BT188" s="9"/>
      <c r="BU188" s="187">
        <f t="shared" si="53"/>
        <v>347</v>
      </c>
      <c r="BV188" s="187">
        <f t="shared" si="54"/>
        <v>1.1971600000000018</v>
      </c>
      <c r="BX188" s="200">
        <f t="shared" si="55"/>
        <v>5.5698700570699335</v>
      </c>
      <c r="BY188" s="9"/>
      <c r="BZ188" s="9"/>
      <c r="CA188" s="9"/>
      <c r="CB188" s="187">
        <f t="shared" si="56"/>
        <v>347</v>
      </c>
      <c r="CC188" s="187">
        <f t="shared" si="57"/>
        <v>1.1971600000000018</v>
      </c>
      <c r="CE188" s="200">
        <f t="shared" si="58"/>
        <v>5.5506312951620265</v>
      </c>
      <c r="CF188" s="9"/>
      <c r="CG188" s="9"/>
      <c r="CH188" s="9"/>
      <c r="CI188" s="187">
        <f t="shared" si="59"/>
        <v>348</v>
      </c>
      <c r="CJ188" s="187">
        <f t="shared" si="60"/>
        <v>1.2673600000000018</v>
      </c>
      <c r="CL188" s="200">
        <f t="shared" si="61"/>
        <v>5.5310151306670576</v>
      </c>
      <c r="CM188" s="9"/>
      <c r="CN188" s="9"/>
      <c r="CO188" s="9"/>
      <c r="CP188" s="187">
        <f t="shared" si="62"/>
        <v>348</v>
      </c>
      <c r="CQ188" s="187">
        <f t="shared" si="63"/>
        <v>1.2673600000000018</v>
      </c>
      <c r="CS188" s="200">
        <f t="shared" si="64"/>
        <v>5.511006459958387</v>
      </c>
      <c r="CT188" s="9"/>
      <c r="CU188" s="9"/>
      <c r="CV188" s="9"/>
      <c r="CW188" s="187">
        <f t="shared" si="65"/>
        <v>348</v>
      </c>
      <c r="CX188" s="187">
        <f t="shared" si="66"/>
        <v>1.2673600000000018</v>
      </c>
      <c r="CZ188" s="200">
        <f t="shared" si="67"/>
        <v>5.4905892541951591</v>
      </c>
      <c r="DA188" s="9"/>
      <c r="DB188" s="9"/>
      <c r="DC188" s="9"/>
      <c r="DD188" s="187">
        <f t="shared" si="68"/>
        <v>348</v>
      </c>
      <c r="DE188" s="187">
        <f t="shared" si="69"/>
        <v>1.2673600000000018</v>
      </c>
    </row>
    <row r="189" spans="1:109" ht="15" customHeight="1" thickTop="1">
      <c r="A189" s="19">
        <f t="shared" ref="A189:A210" si="71">A143</f>
        <v>2013</v>
      </c>
      <c r="B189" s="174">
        <f t="shared" ref="B189:B210" si="72">ROUND($F$176*(1+$F$177)^D189+$F$172,$G$1)</f>
        <v>361</v>
      </c>
      <c r="C189" s="52"/>
      <c r="D189" s="20">
        <f t="shared" si="70"/>
        <v>11</v>
      </c>
      <c r="E189" s="53"/>
      <c r="F189" s="31"/>
      <c r="G189" s="25"/>
      <c r="H189" s="25"/>
      <c r="I189" s="177">
        <f t="shared" si="25"/>
        <v>361</v>
      </c>
      <c r="J189" s="185"/>
      <c r="K189" s="185"/>
    </row>
    <row r="190" spans="1:109" ht="15" customHeight="1" thickBot="1">
      <c r="A190" s="19">
        <f t="shared" si="71"/>
        <v>2014</v>
      </c>
      <c r="B190" s="174">
        <f t="shared" si="72"/>
        <v>377</v>
      </c>
      <c r="C190" s="52"/>
      <c r="D190" s="20">
        <f t="shared" si="70"/>
        <v>12</v>
      </c>
      <c r="E190" s="62" t="s">
        <v>129</v>
      </c>
      <c r="F190" s="63" t="s">
        <v>130</v>
      </c>
      <c r="G190" s="633" t="s">
        <v>131</v>
      </c>
      <c r="H190" s="634"/>
      <c r="I190" s="177">
        <f t="shared" si="25"/>
        <v>377</v>
      </c>
      <c r="J190" s="185"/>
      <c r="K190" s="185"/>
    </row>
    <row r="191" spans="1:109" ht="15" customHeight="1" thickTop="1">
      <c r="A191" s="19">
        <f t="shared" si="71"/>
        <v>2015</v>
      </c>
      <c r="B191" s="174">
        <f t="shared" si="72"/>
        <v>393</v>
      </c>
      <c r="C191" s="52"/>
      <c r="D191" s="20">
        <f t="shared" si="70"/>
        <v>13</v>
      </c>
      <c r="E191" s="198">
        <f>O172</f>
        <v>0</v>
      </c>
      <c r="F191" s="201">
        <f>O179</f>
        <v>0.56884451047722306</v>
      </c>
      <c r="G191" s="643">
        <f>O180</f>
        <v>7.6508475169112824</v>
      </c>
      <c r="H191" s="644"/>
      <c r="I191" s="177">
        <f t="shared" si="25"/>
        <v>393</v>
      </c>
      <c r="J191" s="185"/>
      <c r="K191" s="185"/>
      <c r="M191" s="198" t="s">
        <v>132</v>
      </c>
      <c r="N191" s="198">
        <f>MIN(B168:B188)</f>
        <v>211.01953374785333</v>
      </c>
      <c r="T191" s="198" t="s">
        <v>132</v>
      </c>
      <c r="U191" s="198">
        <f>N191</f>
        <v>211.01953374785333</v>
      </c>
      <c r="AA191" s="198" t="s">
        <v>132</v>
      </c>
      <c r="AB191" s="198">
        <f>U191</f>
        <v>211.01953374785333</v>
      </c>
      <c r="AH191" s="198" t="s">
        <v>132</v>
      </c>
      <c r="AI191" s="198">
        <f>AB191</f>
        <v>211.01953374785333</v>
      </c>
      <c r="AO191" s="198" t="s">
        <v>132</v>
      </c>
      <c r="AP191" s="198">
        <f>AI191</f>
        <v>211.01953374785333</v>
      </c>
      <c r="AV191" s="198" t="s">
        <v>132</v>
      </c>
      <c r="AW191" s="198">
        <f>AP191</f>
        <v>211.01953374785333</v>
      </c>
      <c r="BC191" s="198" t="s">
        <v>132</v>
      </c>
      <c r="BD191" s="198">
        <f>AW191</f>
        <v>211.01953374785333</v>
      </c>
      <c r="BJ191" s="198" t="s">
        <v>132</v>
      </c>
      <c r="BK191" s="198">
        <f>BD191</f>
        <v>211.01953374785333</v>
      </c>
      <c r="BQ191" s="198" t="s">
        <v>132</v>
      </c>
      <c r="BR191" s="198">
        <f>BK191</f>
        <v>211.01953374785333</v>
      </c>
      <c r="BX191" s="198" t="s">
        <v>132</v>
      </c>
      <c r="BY191" s="198">
        <f>BR191</f>
        <v>211.01953374785333</v>
      </c>
      <c r="CE191" s="198" t="s">
        <v>132</v>
      </c>
      <c r="CF191" s="198">
        <f>BY191</f>
        <v>211.01953374785333</v>
      </c>
      <c r="CL191" s="198" t="s">
        <v>132</v>
      </c>
      <c r="CM191" s="198">
        <f>CF191</f>
        <v>211.01953374785333</v>
      </c>
      <c r="CS191" s="198" t="s">
        <v>132</v>
      </c>
      <c r="CT191" s="198">
        <f>CM191</f>
        <v>211.01953374785333</v>
      </c>
      <c r="CZ191" s="198" t="s">
        <v>132</v>
      </c>
      <c r="DA191" s="198">
        <f>CT191</f>
        <v>211.01953374785333</v>
      </c>
    </row>
    <row r="192" spans="1:109" ht="15" customHeight="1">
      <c r="A192" s="19">
        <f t="shared" si="71"/>
        <v>2016</v>
      </c>
      <c r="B192" s="174">
        <f t="shared" si="72"/>
        <v>410</v>
      </c>
      <c r="C192" s="52"/>
      <c r="D192" s="20">
        <f t="shared" si="70"/>
        <v>14</v>
      </c>
      <c r="E192" s="198">
        <f>V172</f>
        <v>10</v>
      </c>
      <c r="F192" s="201">
        <f>V179</f>
        <v>0.56884451047722306</v>
      </c>
      <c r="G192" s="643">
        <f>V180</f>
        <v>7.6508475169112824</v>
      </c>
      <c r="H192" s="644"/>
      <c r="I192" s="177">
        <f t="shared" si="25"/>
        <v>410</v>
      </c>
      <c r="J192" s="185"/>
      <c r="K192" s="185"/>
      <c r="M192" s="198" t="s">
        <v>133</v>
      </c>
      <c r="N192" s="212">
        <v>1</v>
      </c>
      <c r="T192" s="198" t="s">
        <v>133</v>
      </c>
      <c r="U192" s="198">
        <f>N192</f>
        <v>1</v>
      </c>
      <c r="AA192" s="198" t="s">
        <v>133</v>
      </c>
      <c r="AB192" s="198">
        <f>U192</f>
        <v>1</v>
      </c>
      <c r="AH192" s="198" t="s">
        <v>133</v>
      </c>
      <c r="AI192" s="198">
        <f>AB192</f>
        <v>1</v>
      </c>
      <c r="AO192" s="198" t="s">
        <v>133</v>
      </c>
      <c r="AP192" s="198">
        <f>AI192</f>
        <v>1</v>
      </c>
      <c r="AV192" s="198" t="s">
        <v>133</v>
      </c>
      <c r="AW192" s="198">
        <f>AP192</f>
        <v>1</v>
      </c>
      <c r="BC192" s="198" t="s">
        <v>133</v>
      </c>
      <c r="BD192" s="198">
        <f>AW192</f>
        <v>1</v>
      </c>
      <c r="BJ192" s="198" t="s">
        <v>133</v>
      </c>
      <c r="BK192" s="198">
        <f>BD192</f>
        <v>1</v>
      </c>
      <c r="BQ192" s="198" t="s">
        <v>133</v>
      </c>
      <c r="BR192" s="198">
        <f>BK192</f>
        <v>1</v>
      </c>
      <c r="BX192" s="198" t="s">
        <v>133</v>
      </c>
      <c r="BY192" s="198">
        <f>BR192</f>
        <v>1</v>
      </c>
      <c r="CE192" s="198" t="s">
        <v>133</v>
      </c>
      <c r="CF192" s="198">
        <f>BY192</f>
        <v>1</v>
      </c>
      <c r="CL192" s="198" t="s">
        <v>133</v>
      </c>
      <c r="CM192" s="198">
        <f>CF192</f>
        <v>1</v>
      </c>
      <c r="CS192" s="198" t="s">
        <v>133</v>
      </c>
      <c r="CT192" s="198">
        <f>CM192</f>
        <v>1</v>
      </c>
      <c r="CZ192" s="198" t="s">
        <v>133</v>
      </c>
      <c r="DA192" s="198">
        <f>CT192</f>
        <v>1</v>
      </c>
    </row>
    <row r="193" spans="1:105" ht="15" customHeight="1">
      <c r="A193" s="19">
        <f t="shared" si="71"/>
        <v>2017</v>
      </c>
      <c r="B193" s="174">
        <f t="shared" si="72"/>
        <v>428</v>
      </c>
      <c r="C193" s="52"/>
      <c r="D193" s="20">
        <f t="shared" si="70"/>
        <v>15</v>
      </c>
      <c r="E193" s="198">
        <f>AC172</f>
        <v>15</v>
      </c>
      <c r="F193" s="201">
        <f>AC179</f>
        <v>0.56884451047722306</v>
      </c>
      <c r="G193" s="643">
        <f>AC180</f>
        <v>7.6508475169112824</v>
      </c>
      <c r="H193" s="644"/>
      <c r="I193" s="177">
        <f t="shared" si="25"/>
        <v>428</v>
      </c>
      <c r="J193" s="185"/>
      <c r="K193" s="185"/>
      <c r="M193" s="198" t="s">
        <v>134</v>
      </c>
      <c r="N193" s="212">
        <v>5</v>
      </c>
      <c r="T193" s="198" t="s">
        <v>134</v>
      </c>
      <c r="U193" s="198">
        <f>N193</f>
        <v>5</v>
      </c>
      <c r="AA193" s="198" t="s">
        <v>134</v>
      </c>
      <c r="AB193" s="198">
        <f>U193</f>
        <v>5</v>
      </c>
      <c r="AH193" s="198" t="s">
        <v>134</v>
      </c>
      <c r="AI193" s="198">
        <f>AB193</f>
        <v>5</v>
      </c>
      <c r="AO193" s="198" t="s">
        <v>134</v>
      </c>
      <c r="AP193" s="198">
        <f>AI193</f>
        <v>5</v>
      </c>
      <c r="AV193" s="198" t="s">
        <v>134</v>
      </c>
      <c r="AW193" s="198">
        <f>AP193</f>
        <v>5</v>
      </c>
      <c r="BC193" s="198" t="s">
        <v>134</v>
      </c>
      <c r="BD193" s="198">
        <f>AW193</f>
        <v>5</v>
      </c>
      <c r="BJ193" s="198" t="s">
        <v>134</v>
      </c>
      <c r="BK193" s="198">
        <f>BD193</f>
        <v>5</v>
      </c>
      <c r="BQ193" s="198" t="s">
        <v>134</v>
      </c>
      <c r="BR193" s="198">
        <f>BK193</f>
        <v>5</v>
      </c>
      <c r="BX193" s="198" t="s">
        <v>134</v>
      </c>
      <c r="BY193" s="198">
        <f>BR193</f>
        <v>5</v>
      </c>
      <c r="CE193" s="198" t="s">
        <v>134</v>
      </c>
      <c r="CF193" s="198">
        <f>BY193</f>
        <v>5</v>
      </c>
      <c r="CL193" s="198" t="s">
        <v>134</v>
      </c>
      <c r="CM193" s="198">
        <f>CF193</f>
        <v>5</v>
      </c>
      <c r="CS193" s="198" t="s">
        <v>134</v>
      </c>
      <c r="CT193" s="198">
        <f>CM193</f>
        <v>5</v>
      </c>
      <c r="CZ193" s="198" t="s">
        <v>134</v>
      </c>
      <c r="DA193" s="198">
        <f>CT193</f>
        <v>5</v>
      </c>
    </row>
    <row r="194" spans="1:105" ht="15" customHeight="1">
      <c r="A194" s="19">
        <f t="shared" si="71"/>
        <v>2018</v>
      </c>
      <c r="B194" s="174">
        <f t="shared" si="72"/>
        <v>447</v>
      </c>
      <c r="C194" s="52"/>
      <c r="D194" s="20">
        <f t="shared" si="70"/>
        <v>16</v>
      </c>
      <c r="E194" s="198">
        <f>AJ172</f>
        <v>20</v>
      </c>
      <c r="F194" s="201">
        <f>AJ179</f>
        <v>0.56721622914056946</v>
      </c>
      <c r="G194" s="643">
        <f>AJ180</f>
        <v>7.6904475169112825</v>
      </c>
      <c r="H194" s="644"/>
      <c r="I194" s="177">
        <f t="shared" si="25"/>
        <v>447</v>
      </c>
      <c r="J194" s="185"/>
      <c r="K194" s="185"/>
    </row>
    <row r="195" spans="1:105" ht="15" customHeight="1">
      <c r="A195" s="19">
        <f t="shared" si="71"/>
        <v>2019</v>
      </c>
      <c r="B195" s="174">
        <f t="shared" si="72"/>
        <v>467</v>
      </c>
      <c r="C195" s="52"/>
      <c r="D195" s="20">
        <f t="shared" si="70"/>
        <v>17</v>
      </c>
      <c r="E195" s="198">
        <f>AQ172</f>
        <v>25</v>
      </c>
      <c r="F195" s="201">
        <f>AQ179</f>
        <v>0.56721622914056946</v>
      </c>
      <c r="G195" s="643">
        <f>AQ180</f>
        <v>7.6904475169112825</v>
      </c>
      <c r="H195" s="644"/>
      <c r="I195" s="177">
        <f t="shared" si="25"/>
        <v>467</v>
      </c>
      <c r="J195" s="185"/>
      <c r="K195" s="185"/>
    </row>
    <row r="196" spans="1:105" ht="15" customHeight="1">
      <c r="A196" s="19">
        <f t="shared" si="71"/>
        <v>2020</v>
      </c>
      <c r="B196" s="174">
        <f t="shared" si="72"/>
        <v>487</v>
      </c>
      <c r="C196" s="52"/>
      <c r="D196" s="20">
        <f t="shared" si="70"/>
        <v>18</v>
      </c>
      <c r="E196" s="198">
        <f>AX172</f>
        <v>30</v>
      </c>
      <c r="F196" s="201">
        <f>AX179</f>
        <v>0.56436157032570189</v>
      </c>
      <c r="G196" s="643">
        <f>AX180</f>
        <v>7.7586475169112834</v>
      </c>
      <c r="H196" s="644"/>
      <c r="I196" s="177">
        <f t="shared" si="25"/>
        <v>487</v>
      </c>
      <c r="J196" s="185"/>
      <c r="K196" s="185"/>
    </row>
    <row r="197" spans="1:105" ht="15" customHeight="1">
      <c r="A197" s="19">
        <f t="shared" si="71"/>
        <v>2021</v>
      </c>
      <c r="B197" s="174">
        <f t="shared" si="72"/>
        <v>509</v>
      </c>
      <c r="C197" s="52"/>
      <c r="D197" s="20">
        <f t="shared" si="70"/>
        <v>19</v>
      </c>
      <c r="E197" s="198">
        <f>BE172</f>
        <v>35</v>
      </c>
      <c r="F197" s="201">
        <f>BE179</f>
        <v>0.56283164067729474</v>
      </c>
      <c r="G197" s="643">
        <f>BE180</f>
        <v>7.8037095495248128</v>
      </c>
      <c r="H197" s="644"/>
      <c r="I197" s="177">
        <f t="shared" si="25"/>
        <v>509</v>
      </c>
      <c r="J197" s="185"/>
      <c r="K197" s="185"/>
    </row>
    <row r="198" spans="1:105" ht="15" customHeight="1">
      <c r="A198" s="19">
        <f t="shared" si="71"/>
        <v>2022</v>
      </c>
      <c r="B198" s="174">
        <f t="shared" si="72"/>
        <v>531</v>
      </c>
      <c r="C198" s="52"/>
      <c r="D198" s="20">
        <f t="shared" si="70"/>
        <v>20</v>
      </c>
      <c r="E198" s="198">
        <f>BL172</f>
        <v>40</v>
      </c>
      <c r="F198" s="201">
        <f>BL179</f>
        <v>0.56283164067729474</v>
      </c>
      <c r="G198" s="643">
        <f>BL180</f>
        <v>7.8037095495248128</v>
      </c>
      <c r="H198" s="644"/>
      <c r="I198" s="177">
        <f t="shared" si="25"/>
        <v>531</v>
      </c>
      <c r="J198" s="185"/>
      <c r="K198" s="185"/>
    </row>
    <row r="199" spans="1:105" ht="15" customHeight="1">
      <c r="A199" s="19">
        <f t="shared" si="71"/>
        <v>2023</v>
      </c>
      <c r="B199" s="174">
        <f t="shared" si="72"/>
        <v>554</v>
      </c>
      <c r="C199" s="52"/>
      <c r="D199" s="20">
        <f t="shared" si="70"/>
        <v>21</v>
      </c>
      <c r="E199" s="198">
        <f>BS172</f>
        <v>45</v>
      </c>
      <c r="F199" s="201">
        <f>BS179</f>
        <v>0.55917162319877955</v>
      </c>
      <c r="G199" s="643">
        <f>BS180</f>
        <v>7.8845095495248128</v>
      </c>
      <c r="H199" s="644"/>
      <c r="I199" s="177">
        <f t="shared" si="25"/>
        <v>554</v>
      </c>
      <c r="J199" s="185"/>
      <c r="K199" s="185"/>
    </row>
    <row r="200" spans="1:105" ht="15" customHeight="1">
      <c r="A200" s="19">
        <f t="shared" si="71"/>
        <v>2024</v>
      </c>
      <c r="B200" s="174">
        <f t="shared" si="72"/>
        <v>579</v>
      </c>
      <c r="C200" s="52"/>
      <c r="D200" s="20">
        <f t="shared" si="70"/>
        <v>22</v>
      </c>
      <c r="E200" s="198">
        <f>BZ172</f>
        <v>50</v>
      </c>
      <c r="F200" s="201">
        <f>BZ179</f>
        <v>0.55917162319877955</v>
      </c>
      <c r="G200" s="643">
        <f>BZ180</f>
        <v>7.8845095495248128</v>
      </c>
      <c r="H200" s="644"/>
      <c r="I200" s="177">
        <f t="shared" si="25"/>
        <v>579</v>
      </c>
      <c r="J200" s="185"/>
      <c r="K200" s="185"/>
    </row>
    <row r="201" spans="1:105" ht="15" customHeight="1">
      <c r="A201" s="19">
        <f t="shared" si="71"/>
        <v>2025</v>
      </c>
      <c r="B201" s="174">
        <f t="shared" si="72"/>
        <v>604</v>
      </c>
      <c r="C201" s="52"/>
      <c r="D201" s="20">
        <f t="shared" si="70"/>
        <v>23</v>
      </c>
      <c r="E201" s="198">
        <f>CG172</f>
        <v>55</v>
      </c>
      <c r="F201" s="201">
        <f>CG179</f>
        <v>0.55823997707597006</v>
      </c>
      <c r="G201" s="643">
        <f>CG180</f>
        <v>7.9505192493905721</v>
      </c>
      <c r="H201" s="644"/>
      <c r="I201" s="177">
        <f t="shared" si="25"/>
        <v>604</v>
      </c>
      <c r="J201" s="185"/>
      <c r="K201" s="185"/>
    </row>
    <row r="202" spans="1:105" ht="15" customHeight="1">
      <c r="A202" s="19">
        <f t="shared" si="71"/>
        <v>2026</v>
      </c>
      <c r="B202" s="174">
        <f t="shared" si="72"/>
        <v>630</v>
      </c>
      <c r="C202" s="52"/>
      <c r="D202" s="20">
        <f t="shared" si="70"/>
        <v>24</v>
      </c>
      <c r="E202" s="198">
        <f>CN172</f>
        <v>60</v>
      </c>
      <c r="F202" s="201">
        <f>CN179</f>
        <v>0.55738783391433167</v>
      </c>
      <c r="G202" s="643">
        <f>CN180</f>
        <v>7.9735192493905718</v>
      </c>
      <c r="H202" s="644"/>
      <c r="I202" s="177">
        <f t="shared" si="25"/>
        <v>630</v>
      </c>
      <c r="J202" s="185"/>
      <c r="K202" s="185"/>
    </row>
    <row r="203" spans="1:105" ht="15" customHeight="1">
      <c r="A203" s="19">
        <f t="shared" si="71"/>
        <v>2027</v>
      </c>
      <c r="B203" s="174">
        <f t="shared" si="72"/>
        <v>658</v>
      </c>
      <c r="C203" s="52"/>
      <c r="D203" s="20">
        <f t="shared" si="70"/>
        <v>25</v>
      </c>
      <c r="E203" s="198">
        <f>CU172</f>
        <v>65</v>
      </c>
      <c r="F203" s="201">
        <f>CU179</f>
        <v>0.55738783391433167</v>
      </c>
      <c r="G203" s="643">
        <f>CU180</f>
        <v>7.9735192493905718</v>
      </c>
      <c r="H203" s="644"/>
      <c r="I203" s="177">
        <f t="shared" si="25"/>
        <v>658</v>
      </c>
      <c r="J203" s="185"/>
      <c r="K203" s="185"/>
    </row>
    <row r="204" spans="1:105" ht="15" customHeight="1">
      <c r="A204" s="19">
        <f t="shared" si="71"/>
        <v>2028</v>
      </c>
      <c r="B204" s="174">
        <f t="shared" si="72"/>
        <v>687</v>
      </c>
      <c r="C204" s="52"/>
      <c r="D204" s="20">
        <f t="shared" si="70"/>
        <v>26</v>
      </c>
      <c r="E204" s="198">
        <f>DB172</f>
        <v>70</v>
      </c>
      <c r="F204" s="201">
        <f>DB179</f>
        <v>0.55387113309393687</v>
      </c>
      <c r="G204" s="643">
        <f>DB180</f>
        <v>8.0535192493905718</v>
      </c>
      <c r="H204" s="644"/>
      <c r="I204" s="177">
        <f t="shared" si="25"/>
        <v>687</v>
      </c>
      <c r="J204" s="185"/>
      <c r="K204" s="185"/>
    </row>
    <row r="205" spans="1:105" ht="15" customHeight="1">
      <c r="A205" s="19">
        <f t="shared" si="71"/>
        <v>2029</v>
      </c>
      <c r="B205" s="174">
        <f t="shared" si="72"/>
        <v>717</v>
      </c>
      <c r="C205" s="52"/>
      <c r="D205" s="20">
        <f t="shared" si="70"/>
        <v>27</v>
      </c>
      <c r="E205" s="53"/>
      <c r="F205" s="31"/>
      <c r="G205" s="25"/>
      <c r="H205" s="25"/>
      <c r="I205" s="177">
        <f t="shared" si="25"/>
        <v>717</v>
      </c>
      <c r="J205" s="185"/>
      <c r="K205" s="185"/>
    </row>
    <row r="206" spans="1:105" ht="15" customHeight="1">
      <c r="A206" s="19">
        <f t="shared" si="71"/>
        <v>2030</v>
      </c>
      <c r="B206" s="174">
        <f t="shared" si="72"/>
        <v>748</v>
      </c>
      <c r="C206" s="52"/>
      <c r="D206" s="20">
        <f t="shared" si="70"/>
        <v>28</v>
      </c>
      <c r="E206" s="53"/>
      <c r="F206" s="31"/>
      <c r="G206" s="25"/>
      <c r="H206" s="25"/>
      <c r="I206" s="177">
        <f t="shared" si="25"/>
        <v>748</v>
      </c>
      <c r="J206" s="185"/>
      <c r="K206" s="185"/>
    </row>
    <row r="207" spans="1:105" ht="15" customHeight="1">
      <c r="A207" s="19">
        <f t="shared" si="71"/>
        <v>2031</v>
      </c>
      <c r="B207" s="174">
        <f t="shared" si="72"/>
        <v>781</v>
      </c>
      <c r="C207" s="52"/>
      <c r="D207" s="20">
        <f t="shared" si="70"/>
        <v>29</v>
      </c>
      <c r="E207" s="53"/>
      <c r="F207" s="31"/>
      <c r="G207" s="25"/>
      <c r="H207" s="25"/>
      <c r="I207" s="177">
        <f t="shared" si="25"/>
        <v>781</v>
      </c>
      <c r="J207" s="185"/>
      <c r="K207" s="185"/>
    </row>
    <row r="208" spans="1:105" ht="15" customHeight="1">
      <c r="A208" s="19">
        <f t="shared" si="71"/>
        <v>2032</v>
      </c>
      <c r="B208" s="174">
        <f t="shared" si="72"/>
        <v>815</v>
      </c>
      <c r="C208" s="52"/>
      <c r="D208" s="20">
        <f t="shared" si="70"/>
        <v>30</v>
      </c>
      <c r="E208" s="53"/>
      <c r="F208" s="31"/>
      <c r="G208" s="25"/>
      <c r="H208" s="25"/>
      <c r="I208" s="177">
        <f t="shared" si="25"/>
        <v>815</v>
      </c>
      <c r="J208" s="185"/>
      <c r="K208" s="185"/>
    </row>
    <row r="209" spans="1:109" ht="15" customHeight="1">
      <c r="A209" s="19">
        <f t="shared" si="71"/>
        <v>2033</v>
      </c>
      <c r="B209" s="174">
        <f t="shared" si="72"/>
        <v>851</v>
      </c>
      <c r="C209" s="52"/>
      <c r="D209" s="20">
        <f t="shared" si="70"/>
        <v>31</v>
      </c>
      <c r="E209" s="53"/>
      <c r="F209" s="31"/>
      <c r="G209" s="25"/>
      <c r="H209" s="25"/>
      <c r="I209" s="177">
        <f t="shared" si="25"/>
        <v>851</v>
      </c>
      <c r="J209" s="185"/>
      <c r="K209" s="185"/>
    </row>
    <row r="210" spans="1:109" ht="15" customHeight="1">
      <c r="A210" s="103">
        <f t="shared" si="71"/>
        <v>2034</v>
      </c>
      <c r="B210" s="186">
        <f t="shared" si="72"/>
        <v>889</v>
      </c>
      <c r="C210" s="193"/>
      <c r="D210" s="33">
        <f t="shared" si="70"/>
        <v>32</v>
      </c>
      <c r="E210" s="54"/>
      <c r="F210" s="34"/>
      <c r="G210" s="9"/>
      <c r="H210" s="9"/>
      <c r="I210" s="187">
        <f t="shared" si="25"/>
        <v>889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135</v>
      </c>
    </row>
    <row r="213" spans="1:109" ht="15" customHeight="1">
      <c r="A213" s="10" t="s">
        <v>2</v>
      </c>
      <c r="B213" s="92" t="s">
        <v>100</v>
      </c>
      <c r="C213" s="12" t="s">
        <v>120</v>
      </c>
      <c r="D213" s="12" t="s">
        <v>101</v>
      </c>
      <c r="E213" s="12" t="s">
        <v>136</v>
      </c>
      <c r="F213" s="37"/>
      <c r="G213" s="13"/>
      <c r="H213" s="15" t="s">
        <v>102</v>
      </c>
      <c r="I213" s="16">
        <f>RSQ(I214:I234,B214:B234)</f>
        <v>0.76433195285383382</v>
      </c>
      <c r="J213" s="17" t="s">
        <v>103</v>
      </c>
      <c r="K213" s="18" t="s">
        <v>104</v>
      </c>
      <c r="M213" s="66" t="s">
        <v>120</v>
      </c>
      <c r="N213" s="37"/>
      <c r="O213" s="13"/>
      <c r="P213" s="107" t="s">
        <v>121</v>
      </c>
      <c r="Q213" s="108">
        <f>RSQ($B214:$B234,Q214:Q234)</f>
        <v>0.76433195285383382</v>
      </c>
      <c r="R213" s="18" t="s">
        <v>104</v>
      </c>
      <c r="T213" s="66" t="s">
        <v>120</v>
      </c>
      <c r="U213" s="37"/>
      <c r="V213" s="13"/>
      <c r="W213" s="107" t="s">
        <v>121</v>
      </c>
      <c r="X213" s="108">
        <f>RSQ($B214:$B234,X214:X234)</f>
        <v>0.76433195285383382</v>
      </c>
      <c r="Y213" s="18" t="s">
        <v>104</v>
      </c>
      <c r="AA213" s="66" t="s">
        <v>120</v>
      </c>
      <c r="AB213" s="37"/>
      <c r="AC213" s="13"/>
      <c r="AD213" s="107" t="s">
        <v>121</v>
      </c>
      <c r="AE213" s="108">
        <f>RSQ($B214:$B234,AE214:AE234)</f>
        <v>0.76177566209082759</v>
      </c>
      <c r="AF213" s="18" t="s">
        <v>104</v>
      </c>
      <c r="AH213" s="66" t="s">
        <v>120</v>
      </c>
      <c r="AI213" s="37"/>
      <c r="AJ213" s="13"/>
      <c r="AK213" s="107" t="s">
        <v>121</v>
      </c>
      <c r="AL213" s="108">
        <f>RSQ($B214:$B234,AL214:AL234)</f>
        <v>0.75610704211091662</v>
      </c>
      <c r="AM213" s="18" t="s">
        <v>104</v>
      </c>
      <c r="AO213" s="66" t="s">
        <v>120</v>
      </c>
      <c r="AP213" s="37"/>
      <c r="AQ213" s="13"/>
      <c r="AR213" s="107" t="s">
        <v>121</v>
      </c>
      <c r="AS213" s="108">
        <f>RSQ($B214:$B234,AS214:AS234)</f>
        <v>0.75276620409274064</v>
      </c>
      <c r="AT213" s="18" t="s">
        <v>104</v>
      </c>
      <c r="AV213" s="66" t="s">
        <v>120</v>
      </c>
      <c r="AW213" s="37"/>
      <c r="AX213" s="13"/>
      <c r="AY213" s="107" t="s">
        <v>121</v>
      </c>
      <c r="AZ213" s="108">
        <f>RSQ($B214:$B234,AZ214:AZ234)</f>
        <v>0.75586497867184688</v>
      </c>
      <c r="BA213" s="18" t="s">
        <v>104</v>
      </c>
      <c r="BC213" s="66" t="s">
        <v>120</v>
      </c>
      <c r="BD213" s="37"/>
      <c r="BE213" s="13"/>
      <c r="BF213" s="107" t="s">
        <v>121</v>
      </c>
      <c r="BG213" s="108">
        <f>RSQ($B214:$B234,BG214:BG234)</f>
        <v>0.75586497867184688</v>
      </c>
      <c r="BH213" s="18" t="s">
        <v>104</v>
      </c>
      <c r="BJ213" s="66" t="s">
        <v>120</v>
      </c>
      <c r="BK213" s="37"/>
      <c r="BL213" s="13"/>
      <c r="BM213" s="107" t="s">
        <v>121</v>
      </c>
      <c r="BN213" s="108">
        <f>RSQ($B214:$B234,BN214:BN234)</f>
        <v>0.75352437518033122</v>
      </c>
      <c r="BO213" s="18" t="s">
        <v>104</v>
      </c>
      <c r="BQ213" s="66" t="s">
        <v>120</v>
      </c>
      <c r="BR213" s="37"/>
      <c r="BS213" s="13"/>
      <c r="BT213" s="107" t="s">
        <v>121</v>
      </c>
      <c r="BU213" s="108">
        <f>RSQ($B214:$B234,BU214:BU234)</f>
        <v>0.74701300576233287</v>
      </c>
      <c r="BV213" s="18" t="s">
        <v>104</v>
      </c>
      <c r="BX213" s="66" t="s">
        <v>120</v>
      </c>
      <c r="BY213" s="37"/>
      <c r="BZ213" s="13"/>
      <c r="CA213" s="107" t="s">
        <v>121</v>
      </c>
      <c r="CB213" s="108">
        <f>RSQ($B214:$B234,CB214:CB234)</f>
        <v>0.74906589941999724</v>
      </c>
      <c r="CC213" s="18" t="s">
        <v>104</v>
      </c>
      <c r="CE213" s="66" t="s">
        <v>120</v>
      </c>
      <c r="CF213" s="37"/>
      <c r="CG213" s="13"/>
      <c r="CH213" s="107" t="s">
        <v>121</v>
      </c>
      <c r="CI213" s="108">
        <f>RSQ($B214:$B234,CI214:CI234)</f>
        <v>0.74669401747666952</v>
      </c>
      <c r="CJ213" s="18" t="s">
        <v>104</v>
      </c>
      <c r="CL213" s="66" t="s">
        <v>120</v>
      </c>
      <c r="CM213" s="37"/>
      <c r="CN213" s="13"/>
      <c r="CO213" s="107" t="s">
        <v>121</v>
      </c>
      <c r="CP213" s="108">
        <f>RSQ($B214:$B234,CP214:CP234)</f>
        <v>0.74141104461858676</v>
      </c>
      <c r="CQ213" s="18" t="s">
        <v>104</v>
      </c>
      <c r="CS213" s="66" t="s">
        <v>120</v>
      </c>
      <c r="CT213" s="37"/>
      <c r="CU213" s="13"/>
      <c r="CV213" s="107" t="s">
        <v>121</v>
      </c>
      <c r="CW213" s="108">
        <f>RSQ($B214:$B234,CW214:CW234)</f>
        <v>0.73633859586579842</v>
      </c>
      <c r="CX213" s="18" t="s">
        <v>104</v>
      </c>
      <c r="CZ213" s="66" t="s">
        <v>120</v>
      </c>
      <c r="DA213" s="37"/>
      <c r="DB213" s="13"/>
      <c r="DC213" s="107" t="s">
        <v>121</v>
      </c>
      <c r="DD213" s="108">
        <f>RSQ($B214:$B234,DD214:DD234)</f>
        <v>0.73358906906445065</v>
      </c>
      <c r="DE213" s="18" t="s">
        <v>104</v>
      </c>
    </row>
    <row r="214" spans="1:109" ht="15" customHeight="1">
      <c r="A214" s="19"/>
      <c r="B214" s="174"/>
      <c r="C214" s="67"/>
      <c r="D214" s="20"/>
      <c r="E214" s="20"/>
      <c r="F214" s="38" t="s">
        <v>137</v>
      </c>
      <c r="I214" s="175"/>
      <c r="J214" s="176"/>
      <c r="K214" s="175"/>
      <c r="M214" s="68"/>
      <c r="N214" s="38" t="s">
        <v>137</v>
      </c>
      <c r="Q214" s="203"/>
      <c r="R214" s="175"/>
      <c r="T214" s="68"/>
      <c r="U214" s="38" t="s">
        <v>137</v>
      </c>
      <c r="X214" s="203"/>
      <c r="Y214" s="175"/>
      <c r="AA214" s="68"/>
      <c r="AB214" s="38" t="s">
        <v>137</v>
      </c>
      <c r="AE214" s="203"/>
      <c r="AF214" s="175"/>
      <c r="AH214" s="68"/>
      <c r="AI214" s="38" t="s">
        <v>137</v>
      </c>
      <c r="AL214" s="203"/>
      <c r="AM214" s="175"/>
      <c r="AO214" s="68"/>
      <c r="AP214" s="38" t="s">
        <v>137</v>
      </c>
      <c r="AS214" s="203"/>
      <c r="AT214" s="175"/>
      <c r="AV214" s="68"/>
      <c r="AW214" s="38" t="s">
        <v>137</v>
      </c>
      <c r="AZ214" s="203"/>
      <c r="BA214" s="175"/>
      <c r="BC214" s="68"/>
      <c r="BD214" s="38" t="s">
        <v>137</v>
      </c>
      <c r="BG214" s="203"/>
      <c r="BH214" s="175"/>
      <c r="BJ214" s="68"/>
      <c r="BK214" s="38" t="s">
        <v>137</v>
      </c>
      <c r="BN214" s="203"/>
      <c r="BO214" s="175"/>
      <c r="BQ214" s="68"/>
      <c r="BR214" s="38" t="s">
        <v>137</v>
      </c>
      <c r="BU214" s="203"/>
      <c r="BV214" s="175"/>
      <c r="BX214" s="68"/>
      <c r="BY214" s="38" t="s">
        <v>137</v>
      </c>
      <c r="CB214" s="203"/>
      <c r="CC214" s="175"/>
      <c r="CE214" s="68"/>
      <c r="CF214" s="38" t="s">
        <v>137</v>
      </c>
      <c r="CI214" s="203"/>
      <c r="CJ214" s="175"/>
      <c r="CL214" s="68"/>
      <c r="CM214" s="38" t="s">
        <v>137</v>
      </c>
      <c r="CP214" s="203"/>
      <c r="CQ214" s="175"/>
      <c r="CS214" s="68"/>
      <c r="CT214" s="38" t="s">
        <v>137</v>
      </c>
      <c r="CW214" s="203"/>
      <c r="CX214" s="175"/>
      <c r="CZ214" s="68"/>
      <c r="DA214" s="38" t="s">
        <v>137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138</v>
      </c>
      <c r="I215" s="177"/>
      <c r="J215" s="178"/>
      <c r="K215" s="177"/>
      <c r="M215" s="68"/>
      <c r="N215" s="38" t="s">
        <v>138</v>
      </c>
      <c r="Q215" s="185"/>
      <c r="R215" s="177"/>
      <c r="T215" s="68"/>
      <c r="U215" s="38" t="s">
        <v>138</v>
      </c>
      <c r="X215" s="185"/>
      <c r="Y215" s="177"/>
      <c r="AA215" s="68"/>
      <c r="AB215" s="38" t="s">
        <v>138</v>
      </c>
      <c r="AE215" s="185"/>
      <c r="AF215" s="177"/>
      <c r="AH215" s="68"/>
      <c r="AI215" s="38" t="s">
        <v>138</v>
      </c>
      <c r="AL215" s="185"/>
      <c r="AM215" s="177"/>
      <c r="AO215" s="68"/>
      <c r="AP215" s="38" t="s">
        <v>138</v>
      </c>
      <c r="AS215" s="185"/>
      <c r="AT215" s="177"/>
      <c r="AV215" s="68"/>
      <c r="AW215" s="38" t="s">
        <v>138</v>
      </c>
      <c r="AZ215" s="185"/>
      <c r="BA215" s="177"/>
      <c r="BC215" s="68"/>
      <c r="BD215" s="38" t="s">
        <v>138</v>
      </c>
      <c r="BG215" s="185"/>
      <c r="BH215" s="177"/>
      <c r="BJ215" s="68"/>
      <c r="BK215" s="38" t="s">
        <v>138</v>
      </c>
      <c r="BN215" s="185"/>
      <c r="BO215" s="177"/>
      <c r="BQ215" s="68"/>
      <c r="BR215" s="38" t="s">
        <v>138</v>
      </c>
      <c r="BU215" s="185"/>
      <c r="BV215" s="177"/>
      <c r="BX215" s="68"/>
      <c r="BY215" s="38" t="s">
        <v>138</v>
      </c>
      <c r="CB215" s="185"/>
      <c r="CC215" s="177"/>
      <c r="CE215" s="68"/>
      <c r="CF215" s="38" t="s">
        <v>138</v>
      </c>
      <c r="CI215" s="185"/>
      <c r="CJ215" s="177"/>
      <c r="CL215" s="68"/>
      <c r="CM215" s="38" t="s">
        <v>138</v>
      </c>
      <c r="CP215" s="185"/>
      <c r="CQ215" s="177"/>
      <c r="CS215" s="68"/>
      <c r="CT215" s="38" t="s">
        <v>138</v>
      </c>
      <c r="CW215" s="185"/>
      <c r="CX215" s="177"/>
      <c r="CZ215" s="68"/>
      <c r="DA215" s="38" t="s">
        <v>138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139</v>
      </c>
      <c r="G216" s="70"/>
      <c r="H216" s="21"/>
      <c r="I216" s="177"/>
      <c r="J216" s="178"/>
      <c r="K216" s="177"/>
      <c r="M216" s="68"/>
      <c r="N216" s="25" t="s">
        <v>139</v>
      </c>
      <c r="O216" s="70"/>
      <c r="P216" s="21"/>
      <c r="Q216" s="185"/>
      <c r="R216" s="177"/>
      <c r="T216" s="68"/>
      <c r="U216" s="25" t="s">
        <v>139</v>
      </c>
      <c r="V216" s="70"/>
      <c r="W216" s="21"/>
      <c r="X216" s="185"/>
      <c r="Y216" s="177"/>
      <c r="AA216" s="68"/>
      <c r="AB216" s="25" t="s">
        <v>139</v>
      </c>
      <c r="AC216" s="70"/>
      <c r="AD216" s="21"/>
      <c r="AE216" s="185"/>
      <c r="AF216" s="177"/>
      <c r="AH216" s="68"/>
      <c r="AI216" s="25" t="s">
        <v>139</v>
      </c>
      <c r="AJ216" s="70"/>
      <c r="AK216" s="21"/>
      <c r="AL216" s="185"/>
      <c r="AM216" s="177"/>
      <c r="AO216" s="68"/>
      <c r="AP216" s="25" t="s">
        <v>139</v>
      </c>
      <c r="AQ216" s="70"/>
      <c r="AR216" s="21"/>
      <c r="AS216" s="185"/>
      <c r="AT216" s="177"/>
      <c r="AV216" s="68"/>
      <c r="AW216" s="25" t="s">
        <v>139</v>
      </c>
      <c r="AX216" s="70"/>
      <c r="AY216" s="21"/>
      <c r="AZ216" s="185"/>
      <c r="BA216" s="177"/>
      <c r="BC216" s="68"/>
      <c r="BD216" s="25" t="s">
        <v>139</v>
      </c>
      <c r="BE216" s="70"/>
      <c r="BF216" s="21"/>
      <c r="BG216" s="185"/>
      <c r="BH216" s="177"/>
      <c r="BJ216" s="68"/>
      <c r="BK216" s="25" t="s">
        <v>139</v>
      </c>
      <c r="BL216" s="70"/>
      <c r="BM216" s="21"/>
      <c r="BN216" s="185"/>
      <c r="BO216" s="177"/>
      <c r="BQ216" s="68"/>
      <c r="BR216" s="25" t="s">
        <v>139</v>
      </c>
      <c r="BS216" s="70"/>
      <c r="BT216" s="21"/>
      <c r="BU216" s="185"/>
      <c r="BV216" s="177"/>
      <c r="BX216" s="68"/>
      <c r="BY216" s="25" t="s">
        <v>139</v>
      </c>
      <c r="BZ216" s="70"/>
      <c r="CA216" s="21"/>
      <c r="CB216" s="185"/>
      <c r="CC216" s="177"/>
      <c r="CE216" s="68"/>
      <c r="CF216" s="25" t="s">
        <v>139</v>
      </c>
      <c r="CG216" s="70"/>
      <c r="CH216" s="21"/>
      <c r="CI216" s="185"/>
      <c r="CJ216" s="177"/>
      <c r="CL216" s="68"/>
      <c r="CM216" s="25" t="s">
        <v>139</v>
      </c>
      <c r="CN216" s="70"/>
      <c r="CO216" s="21"/>
      <c r="CP216" s="185"/>
      <c r="CQ216" s="177"/>
      <c r="CS216" s="68"/>
      <c r="CT216" s="25" t="s">
        <v>139</v>
      </c>
      <c r="CU216" s="70"/>
      <c r="CV216" s="21"/>
      <c r="CW216" s="185"/>
      <c r="CX216" s="177"/>
      <c r="CZ216" s="68"/>
      <c r="DA216" s="25" t="s">
        <v>139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124</v>
      </c>
      <c r="G218" s="237">
        <v>0</v>
      </c>
      <c r="H218" s="21"/>
      <c r="I218" s="177"/>
      <c r="J218" s="178"/>
      <c r="K218" s="177"/>
      <c r="M218" s="68"/>
      <c r="N218" s="71" t="s">
        <v>124</v>
      </c>
      <c r="O218" s="204">
        <v>0</v>
      </c>
      <c r="P218" s="21"/>
      <c r="Q218" s="185"/>
      <c r="R218" s="177"/>
      <c r="T218" s="68"/>
      <c r="U218" s="71" t="s">
        <v>124</v>
      </c>
      <c r="V218" s="204">
        <f>10^U238</f>
        <v>10</v>
      </c>
      <c r="W218" s="21"/>
      <c r="X218" s="185"/>
      <c r="Y218" s="177"/>
      <c r="AA218" s="68"/>
      <c r="AB218" s="71" t="s">
        <v>124</v>
      </c>
      <c r="AC218" s="204">
        <f>V218+AB239</f>
        <v>20</v>
      </c>
      <c r="AD218" s="21"/>
      <c r="AE218" s="185"/>
      <c r="AF218" s="177"/>
      <c r="AH218" s="68"/>
      <c r="AI218" s="71" t="s">
        <v>124</v>
      </c>
      <c r="AJ218" s="204">
        <f>AC218+AI239</f>
        <v>30</v>
      </c>
      <c r="AK218" s="21"/>
      <c r="AL218" s="185"/>
      <c r="AM218" s="177"/>
      <c r="AO218" s="68"/>
      <c r="AP218" s="71" t="s">
        <v>124</v>
      </c>
      <c r="AQ218" s="204">
        <f>AJ218+AP239</f>
        <v>40</v>
      </c>
      <c r="AR218" s="21"/>
      <c r="AS218" s="185"/>
      <c r="AT218" s="177"/>
      <c r="AV218" s="68"/>
      <c r="AW218" s="71" t="s">
        <v>124</v>
      </c>
      <c r="AX218" s="204">
        <f>AQ218+AW239</f>
        <v>50</v>
      </c>
      <c r="AY218" s="21"/>
      <c r="AZ218" s="185"/>
      <c r="BA218" s="177"/>
      <c r="BC218" s="68"/>
      <c r="BD218" s="71" t="s">
        <v>124</v>
      </c>
      <c r="BE218" s="204">
        <f>AX218+BD239</f>
        <v>60</v>
      </c>
      <c r="BF218" s="21"/>
      <c r="BG218" s="185"/>
      <c r="BH218" s="177"/>
      <c r="BJ218" s="68"/>
      <c r="BK218" s="71" t="s">
        <v>124</v>
      </c>
      <c r="BL218" s="204">
        <f>BE218+BK239</f>
        <v>70</v>
      </c>
      <c r="BM218" s="21"/>
      <c r="BN218" s="185"/>
      <c r="BO218" s="177"/>
      <c r="BQ218" s="68"/>
      <c r="BR218" s="71" t="s">
        <v>124</v>
      </c>
      <c r="BS218" s="204">
        <f>BL218+BR239</f>
        <v>80</v>
      </c>
      <c r="BT218" s="21"/>
      <c r="BU218" s="185"/>
      <c r="BV218" s="177"/>
      <c r="BX218" s="68"/>
      <c r="BY218" s="71" t="s">
        <v>124</v>
      </c>
      <c r="BZ218" s="204">
        <f>BS218+BY239</f>
        <v>90</v>
      </c>
      <c r="CA218" s="21"/>
      <c r="CB218" s="185"/>
      <c r="CC218" s="177"/>
      <c r="CE218" s="68"/>
      <c r="CF218" s="71" t="s">
        <v>124</v>
      </c>
      <c r="CG218" s="204">
        <f>BZ218+CF239</f>
        <v>100</v>
      </c>
      <c r="CH218" s="21"/>
      <c r="CI218" s="185"/>
      <c r="CJ218" s="177"/>
      <c r="CL218" s="68"/>
      <c r="CM218" s="71" t="s">
        <v>124</v>
      </c>
      <c r="CN218" s="204">
        <f>CG218+CM239</f>
        <v>110</v>
      </c>
      <c r="CO218" s="21"/>
      <c r="CP218" s="185"/>
      <c r="CQ218" s="177"/>
      <c r="CS218" s="68"/>
      <c r="CT218" s="71" t="s">
        <v>124</v>
      </c>
      <c r="CU218" s="204">
        <f>CN218+CT239</f>
        <v>120</v>
      </c>
      <c r="CV218" s="21"/>
      <c r="CW218" s="185"/>
      <c r="CX218" s="177"/>
      <c r="CZ218" s="68"/>
      <c r="DA218" s="71" t="s">
        <v>124</v>
      </c>
      <c r="DB218" s="204">
        <f>CU218+DA239</f>
        <v>130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118</v>
      </c>
      <c r="G219" s="42">
        <f>INDEX(LINEST(C225:C234,E225:E234),1)</f>
        <v>0.20052964689919833</v>
      </c>
      <c r="H219" s="21"/>
      <c r="I219" s="177"/>
      <c r="J219" s="178"/>
      <c r="K219" s="177"/>
      <c r="M219" s="68"/>
      <c r="N219" s="71" t="s">
        <v>118</v>
      </c>
      <c r="O219" s="42">
        <f>INDEX(LINEST(M225:M234,$E225:$E234),1)</f>
        <v>0.20052964689919833</v>
      </c>
      <c r="P219" s="21"/>
      <c r="Q219" s="185"/>
      <c r="R219" s="177"/>
      <c r="T219" s="68"/>
      <c r="U219" s="71" t="s">
        <v>118</v>
      </c>
      <c r="V219" s="42">
        <f>INDEX(LINEST(T225:T234,$E225:$E234),1)</f>
        <v>0.20852308822857085</v>
      </c>
      <c r="W219" s="21"/>
      <c r="X219" s="185"/>
      <c r="Y219" s="177"/>
      <c r="AA219" s="68"/>
      <c r="AB219" s="71" t="s">
        <v>118</v>
      </c>
      <c r="AC219" s="42">
        <f>INDEX(LINEST(AA225:AA234,$E225:$E234),1)</f>
        <v>0.21718959894209156</v>
      </c>
      <c r="AD219" s="21"/>
      <c r="AE219" s="185"/>
      <c r="AF219" s="177"/>
      <c r="AH219" s="68"/>
      <c r="AI219" s="71" t="s">
        <v>118</v>
      </c>
      <c r="AJ219" s="42">
        <f>INDEX(LINEST(AH225:AH234,$E225:$E234),1)</f>
        <v>0.22661928477980622</v>
      </c>
      <c r="AK219" s="21"/>
      <c r="AL219" s="185"/>
      <c r="AM219" s="177"/>
      <c r="AO219" s="68"/>
      <c r="AP219" s="71" t="s">
        <v>118</v>
      </c>
      <c r="AQ219" s="42">
        <f>INDEX(LINEST(AO225:AO234,$E225:$E234),1)</f>
        <v>0.23691936357792856</v>
      </c>
      <c r="AR219" s="21"/>
      <c r="AS219" s="185"/>
      <c r="AT219" s="177"/>
      <c r="AV219" s="68"/>
      <c r="AW219" s="71" t="s">
        <v>118</v>
      </c>
      <c r="AX219" s="42">
        <f>INDEX(LINEST(AV225:AV234,$E225:$E234),1)</f>
        <v>0.24821850480598492</v>
      </c>
      <c r="AY219" s="21"/>
      <c r="AZ219" s="185"/>
      <c r="BA219" s="177"/>
      <c r="BC219" s="68"/>
      <c r="BD219" s="71" t="s">
        <v>118</v>
      </c>
      <c r="BE219" s="42">
        <f>INDEX(LINEST(BC225:BC234,$E225:$E234),1)</f>
        <v>0.26067258598536236</v>
      </c>
      <c r="BF219" s="21"/>
      <c r="BG219" s="185"/>
      <c r="BH219" s="177"/>
      <c r="BJ219" s="68"/>
      <c r="BK219" s="71" t="s">
        <v>118</v>
      </c>
      <c r="BL219" s="42">
        <f>INDEX(LINEST(BJ225:BJ234,$E225:$E234),1)</f>
        <v>0.27447244779968016</v>
      </c>
      <c r="BM219" s="21"/>
      <c r="BN219" s="185"/>
      <c r="BO219" s="177"/>
      <c r="BQ219" s="68"/>
      <c r="BR219" s="71" t="s">
        <v>118</v>
      </c>
      <c r="BS219" s="42">
        <f>INDEX(LINEST(BQ225:BQ234,$E225:$E234),1)</f>
        <v>0.28985452555480851</v>
      </c>
      <c r="BT219" s="21"/>
      <c r="BU219" s="185"/>
      <c r="BV219" s="177"/>
      <c r="BX219" s="68"/>
      <c r="BY219" s="71" t="s">
        <v>118</v>
      </c>
      <c r="BZ219" s="42">
        <f>INDEX(LINEST(BX225:BX234,$E225:$E234),1)</f>
        <v>0.30711571492770001</v>
      </c>
      <c r="CA219" s="21"/>
      <c r="CB219" s="185"/>
      <c r="CC219" s="177"/>
      <c r="CE219" s="68"/>
      <c r="CF219" s="71" t="s">
        <v>118</v>
      </c>
      <c r="CG219" s="42">
        <f>INDEX(LINEST(CE225:CE234,$E225:$E234),1)</f>
        <v>0.32663463478922722</v>
      </c>
      <c r="CH219" s="21"/>
      <c r="CI219" s="185"/>
      <c r="CJ219" s="177"/>
      <c r="CL219" s="68"/>
      <c r="CM219" s="71" t="s">
        <v>118</v>
      </c>
      <c r="CN219" s="42">
        <f>INDEX(LINEST(CL225:CL234,$E225:$E234),1)</f>
        <v>0.34890284886823797</v>
      </c>
      <c r="CO219" s="21"/>
      <c r="CP219" s="185"/>
      <c r="CQ219" s="177"/>
      <c r="CS219" s="68"/>
      <c r="CT219" s="71" t="s">
        <v>118</v>
      </c>
      <c r="CU219" s="42">
        <f>INDEX(LINEST(CS225:CS234,$E225:$E234),1)</f>
        <v>0.37457214562343433</v>
      </c>
      <c r="CV219" s="21"/>
      <c r="CW219" s="185"/>
      <c r="CX219" s="177"/>
      <c r="CZ219" s="68"/>
      <c r="DA219" s="71" t="s">
        <v>118</v>
      </c>
      <c r="DB219" s="42">
        <f>INDEX(LINEST(CZ225:CZ234,$E225:$E234),1)</f>
        <v>0.40452881648444283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113</v>
      </c>
      <c r="G220" s="42">
        <f>INDEX(LINEST(C225:C234,E225:E234),2)</f>
        <v>5.3497686275862906</v>
      </c>
      <c r="H220" s="72" t="s">
        <v>140</v>
      </c>
      <c r="I220" s="177"/>
      <c r="J220" s="178"/>
      <c r="K220" s="177"/>
      <c r="M220" s="68"/>
      <c r="N220" s="71" t="s">
        <v>113</v>
      </c>
      <c r="O220" s="42">
        <f>INDEX(LINEST(M225:M234,$E225:$E234),2)</f>
        <v>5.3497686275862906</v>
      </c>
      <c r="P220" s="72" t="s">
        <v>140</v>
      </c>
      <c r="Q220" s="185"/>
      <c r="R220" s="177"/>
      <c r="T220" s="68"/>
      <c r="U220" s="71" t="s">
        <v>113</v>
      </c>
      <c r="V220" s="42">
        <f>INDEX(LINEST(T225:T234,$E225:$E234),2)</f>
        <v>5.3014984378933949</v>
      </c>
      <c r="W220" s="72" t="s">
        <v>140</v>
      </c>
      <c r="X220" s="185"/>
      <c r="Y220" s="177"/>
      <c r="AA220" s="68"/>
      <c r="AB220" s="71" t="s">
        <v>113</v>
      </c>
      <c r="AC220" s="42">
        <f>INDEX(LINEST(AA225:AA234,$E225:$E234),2)</f>
        <v>5.2508094232669942</v>
      </c>
      <c r="AD220" s="72" t="s">
        <v>140</v>
      </c>
      <c r="AE220" s="185"/>
      <c r="AF220" s="177"/>
      <c r="AH220" s="68"/>
      <c r="AI220" s="71" t="s">
        <v>113</v>
      </c>
      <c r="AJ220" s="42">
        <f>INDEX(LINEST(AH225:AH234,$E225:$E234),2)</f>
        <v>5.1974482994472915</v>
      </c>
      <c r="AK220" s="72" t="s">
        <v>140</v>
      </c>
      <c r="AL220" s="185"/>
      <c r="AM220" s="177"/>
      <c r="AO220" s="68"/>
      <c r="AP220" s="71" t="s">
        <v>113</v>
      </c>
      <c r="AQ220" s="42">
        <f>INDEX(LINEST(AO225:AO234,$E225:$E234),2)</f>
        <v>5.1411199775077909</v>
      </c>
      <c r="AR220" s="72" t="s">
        <v>140</v>
      </c>
      <c r="AS220" s="185"/>
      <c r="AT220" s="177"/>
      <c r="AV220" s="68"/>
      <c r="AW220" s="71" t="s">
        <v>113</v>
      </c>
      <c r="AX220" s="42">
        <f>INDEX(LINEST(AV225:AV234,$E225:$E234),2)</f>
        <v>5.0814778447827376</v>
      </c>
      <c r="AY220" s="72" t="s">
        <v>140</v>
      </c>
      <c r="AZ220" s="185"/>
      <c r="BA220" s="177"/>
      <c r="BC220" s="68"/>
      <c r="BD220" s="71" t="s">
        <v>113</v>
      </c>
      <c r="BE220" s="42">
        <f>INDEX(LINEST(BC225:BC234,$E225:$E234),2)</f>
        <v>5.0181110461167648</v>
      </c>
      <c r="BF220" s="72" t="s">
        <v>140</v>
      </c>
      <c r="BG220" s="185"/>
      <c r="BH220" s="177"/>
      <c r="BJ220" s="68"/>
      <c r="BK220" s="71" t="s">
        <v>113</v>
      </c>
      <c r="BL220" s="42">
        <f>INDEX(LINEST(BJ225:BJ234,$E225:$E234),2)</f>
        <v>4.9505275791017098</v>
      </c>
      <c r="BM220" s="72" t="s">
        <v>140</v>
      </c>
      <c r="BN220" s="185"/>
      <c r="BO220" s="177"/>
      <c r="BQ220" s="68"/>
      <c r="BR220" s="71" t="s">
        <v>113</v>
      </c>
      <c r="BS220" s="42">
        <f>INDEX(LINEST(BQ225:BQ234,$E225:$E234),2)</f>
        <v>4.8781314290648989</v>
      </c>
      <c r="BT220" s="72" t="s">
        <v>140</v>
      </c>
      <c r="BU220" s="185"/>
      <c r="BV220" s="177"/>
      <c r="BX220" s="68"/>
      <c r="BY220" s="71" t="s">
        <v>113</v>
      </c>
      <c r="BZ220" s="42">
        <f>INDEX(LINEST(BX225:BX234,$E225:$E234),2)</f>
        <v>4.8001910217848067</v>
      </c>
      <c r="CA220" s="72" t="s">
        <v>140</v>
      </c>
      <c r="CB220" s="185"/>
      <c r="CC220" s="177"/>
      <c r="CE220" s="68"/>
      <c r="CF220" s="71" t="s">
        <v>113</v>
      </c>
      <c r="CG220" s="42">
        <f>INDEX(LINEST(CE225:CE234,$E225:$E234),2)</f>
        <v>4.7157946944230975</v>
      </c>
      <c r="CH220" s="72" t="s">
        <v>140</v>
      </c>
      <c r="CI220" s="185"/>
      <c r="CJ220" s="177"/>
      <c r="CL220" s="68"/>
      <c r="CM220" s="71" t="s">
        <v>113</v>
      </c>
      <c r="CN220" s="42">
        <f>INDEX(LINEST(CL225:CL234,$E225:$E234),2)</f>
        <v>4.6237861614713864</v>
      </c>
      <c r="CO220" s="72" t="s">
        <v>140</v>
      </c>
      <c r="CP220" s="185"/>
      <c r="CQ220" s="177"/>
      <c r="CS220" s="68"/>
      <c r="CT220" s="71" t="s">
        <v>113</v>
      </c>
      <c r="CU220" s="42">
        <f>INDEX(LINEST(CS225:CS234,$E225:$E234),2)</f>
        <v>4.5226680444262373</v>
      </c>
      <c r="CV220" s="72" t="s">
        <v>140</v>
      </c>
      <c r="CW220" s="185"/>
      <c r="CX220" s="177"/>
      <c r="CZ220" s="68"/>
      <c r="DA220" s="71" t="s">
        <v>113</v>
      </c>
      <c r="DB220" s="42">
        <f>INDEX(LINEST(CZ225:CZ234,$E225:$E234),2)</f>
        <v>4.4104522315640748</v>
      </c>
      <c r="DC220" s="72" t="s">
        <v>140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117</v>
      </c>
      <c r="G221" s="73">
        <f>EXP(G220)</f>
        <v>210.55957455328246</v>
      </c>
      <c r="I221" s="177"/>
      <c r="J221" s="178"/>
      <c r="K221" s="177"/>
      <c r="M221" s="68"/>
      <c r="N221" s="71" t="s">
        <v>117</v>
      </c>
      <c r="O221" s="73">
        <f>EXP(O220)</f>
        <v>210.55957455328246</v>
      </c>
      <c r="Q221" s="185"/>
      <c r="R221" s="177"/>
      <c r="T221" s="68"/>
      <c r="U221" s="71" t="s">
        <v>117</v>
      </c>
      <c r="V221" s="73">
        <f>EXP(V220)</f>
        <v>200.63722726441409</v>
      </c>
      <c r="X221" s="185"/>
      <c r="Y221" s="177"/>
      <c r="AA221" s="68"/>
      <c r="AB221" s="71" t="s">
        <v>117</v>
      </c>
      <c r="AC221" s="73">
        <f>EXP(AC220)</f>
        <v>190.72057967334348</v>
      </c>
      <c r="AE221" s="185"/>
      <c r="AF221" s="177"/>
      <c r="AH221" s="68"/>
      <c r="AI221" s="71" t="s">
        <v>117</v>
      </c>
      <c r="AJ221" s="73">
        <f>EXP(AJ220)</f>
        <v>180.81027904143679</v>
      </c>
      <c r="AL221" s="185"/>
      <c r="AM221" s="177"/>
      <c r="AO221" s="68"/>
      <c r="AP221" s="71" t="s">
        <v>117</v>
      </c>
      <c r="AQ221" s="73">
        <f>EXP(AQ220)</f>
        <v>170.90707325068007</v>
      </c>
      <c r="AS221" s="185"/>
      <c r="AT221" s="177"/>
      <c r="AV221" s="68"/>
      <c r="AW221" s="71" t="s">
        <v>117</v>
      </c>
      <c r="AX221" s="73">
        <f>EXP(AX220)</f>
        <v>161.01183068217495</v>
      </c>
      <c r="AZ221" s="185"/>
      <c r="BA221" s="177"/>
      <c r="BC221" s="68"/>
      <c r="BD221" s="71" t="s">
        <v>117</v>
      </c>
      <c r="BE221" s="73">
        <f>EXP(BE220)</f>
        <v>151.12556478265608</v>
      </c>
      <c r="BG221" s="185"/>
      <c r="BH221" s="177"/>
      <c r="BJ221" s="68"/>
      <c r="BK221" s="71" t="s">
        <v>117</v>
      </c>
      <c r="BL221" s="73">
        <f>EXP(BL220)</f>
        <v>141.24946453288123</v>
      </c>
      <c r="BN221" s="185"/>
      <c r="BO221" s="177"/>
      <c r="BQ221" s="68"/>
      <c r="BR221" s="71" t="s">
        <v>117</v>
      </c>
      <c r="BS221" s="73">
        <f>EXP(BS220)</f>
        <v>131.38493230806594</v>
      </c>
      <c r="BU221" s="185"/>
      <c r="BV221" s="177"/>
      <c r="BX221" s="68"/>
      <c r="BY221" s="71" t="s">
        <v>117</v>
      </c>
      <c r="BZ221" s="73">
        <f>EXP(BZ220)</f>
        <v>121.53363087261948</v>
      </c>
      <c r="CB221" s="185"/>
      <c r="CC221" s="177"/>
      <c r="CE221" s="68"/>
      <c r="CF221" s="71" t="s">
        <v>117</v>
      </c>
      <c r="CG221" s="73">
        <f>EXP(CG220)</f>
        <v>111.69754132552502</v>
      </c>
      <c r="CI221" s="185"/>
      <c r="CJ221" s="177"/>
      <c r="CL221" s="68"/>
      <c r="CM221" s="71" t="s">
        <v>117</v>
      </c>
      <c r="CN221" s="73">
        <f>EXP(CN220)</f>
        <v>101.8790333019564</v>
      </c>
      <c r="CP221" s="185"/>
      <c r="CQ221" s="177"/>
      <c r="CS221" s="68"/>
      <c r="CT221" s="71" t="s">
        <v>117</v>
      </c>
      <c r="CU221" s="73">
        <f>EXP(CU220)</f>
        <v>92.080946588426599</v>
      </c>
      <c r="CW221" s="185"/>
      <c r="CX221" s="177"/>
      <c r="CZ221" s="68"/>
      <c r="DA221" s="71" t="s">
        <v>117</v>
      </c>
      <c r="DB221" s="73">
        <f>EXP(DB220)</f>
        <v>82.306676766229401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92</v>
      </c>
      <c r="G224" s="638"/>
      <c r="H224" s="230">
        <f>I213</f>
        <v>0.76433195285383382</v>
      </c>
      <c r="I224" s="177"/>
      <c r="J224" s="178"/>
      <c r="K224" s="177"/>
      <c r="M224" s="68"/>
      <c r="N224" s="21" t="s">
        <v>127</v>
      </c>
      <c r="O224" s="42">
        <f>Q213</f>
        <v>0.76433195285383382</v>
      </c>
      <c r="Q224" s="185"/>
      <c r="R224" s="177"/>
      <c r="T224" s="68"/>
      <c r="U224" s="21" t="s">
        <v>127</v>
      </c>
      <c r="V224" s="42">
        <f>X213</f>
        <v>0.76433195285383382</v>
      </c>
      <c r="X224" s="185"/>
      <c r="Y224" s="177"/>
      <c r="AA224" s="68"/>
      <c r="AB224" s="21" t="s">
        <v>127</v>
      </c>
      <c r="AC224" s="42">
        <f>AE213</f>
        <v>0.76177566209082759</v>
      </c>
      <c r="AE224" s="185"/>
      <c r="AF224" s="177"/>
      <c r="AH224" s="68"/>
      <c r="AI224" s="21" t="s">
        <v>127</v>
      </c>
      <c r="AJ224" s="42">
        <f>AL213</f>
        <v>0.75610704211091662</v>
      </c>
      <c r="AL224" s="185"/>
      <c r="AM224" s="177"/>
      <c r="AO224" s="68"/>
      <c r="AP224" s="21" t="s">
        <v>127</v>
      </c>
      <c r="AQ224" s="42">
        <f>AS213</f>
        <v>0.75276620409274064</v>
      </c>
      <c r="AS224" s="185"/>
      <c r="AT224" s="177"/>
      <c r="AV224" s="68"/>
      <c r="AW224" s="21" t="s">
        <v>127</v>
      </c>
      <c r="AX224" s="42">
        <f>AZ213</f>
        <v>0.75586497867184688</v>
      </c>
      <c r="AZ224" s="185"/>
      <c r="BA224" s="177"/>
      <c r="BC224" s="68"/>
      <c r="BD224" s="21" t="s">
        <v>127</v>
      </c>
      <c r="BE224" s="42">
        <f>BG213</f>
        <v>0.75586497867184688</v>
      </c>
      <c r="BG224" s="185"/>
      <c r="BH224" s="177"/>
      <c r="BJ224" s="68"/>
      <c r="BK224" s="21" t="s">
        <v>127</v>
      </c>
      <c r="BL224" s="42">
        <f>BN213</f>
        <v>0.75352437518033122</v>
      </c>
      <c r="BN224" s="185"/>
      <c r="BO224" s="177"/>
      <c r="BQ224" s="68"/>
      <c r="BR224" s="21" t="s">
        <v>127</v>
      </c>
      <c r="BS224" s="42">
        <f>BU213</f>
        <v>0.74701300576233287</v>
      </c>
      <c r="BU224" s="185"/>
      <c r="BV224" s="177"/>
      <c r="BX224" s="68"/>
      <c r="BY224" s="21" t="s">
        <v>127</v>
      </c>
      <c r="BZ224" s="42">
        <f>CB213</f>
        <v>0.74906589941999724</v>
      </c>
      <c r="CB224" s="185"/>
      <c r="CC224" s="177"/>
      <c r="CE224" s="68"/>
      <c r="CF224" s="21" t="s">
        <v>127</v>
      </c>
      <c r="CG224" s="42">
        <f>CI213</f>
        <v>0.74669401747666952</v>
      </c>
      <c r="CI224" s="185"/>
      <c r="CJ224" s="177"/>
      <c r="CL224" s="68"/>
      <c r="CM224" s="21" t="s">
        <v>127</v>
      </c>
      <c r="CN224" s="42">
        <f>CP213</f>
        <v>0.74141104461858676</v>
      </c>
      <c r="CP224" s="185"/>
      <c r="CQ224" s="177"/>
      <c r="CS224" s="68"/>
      <c r="CT224" s="21" t="s">
        <v>127</v>
      </c>
      <c r="CU224" s="42">
        <f>CW213</f>
        <v>0.73633859586579842</v>
      </c>
      <c r="CW224" s="185"/>
      <c r="CX224" s="177"/>
      <c r="CZ224" s="68"/>
      <c r="DA224" s="21" t="s">
        <v>127</v>
      </c>
      <c r="DB224" s="42">
        <f>DD213</f>
        <v>0.73358906906445065</v>
      </c>
      <c r="DD224" s="185"/>
      <c r="DE224" s="177"/>
    </row>
    <row r="225" spans="1:109" ht="15" customHeight="1">
      <c r="A225" s="19">
        <f t="shared" ref="A225:B234" si="73">A133</f>
        <v>2003</v>
      </c>
      <c r="B225" s="174">
        <f t="shared" si="73"/>
        <v>211.01953374785333</v>
      </c>
      <c r="C225" s="67">
        <f t="shared" ref="C225:C234" si="74">LN(B225-$G$218)</f>
        <v>5.3519507061951241</v>
      </c>
      <c r="D225" s="20">
        <v>1</v>
      </c>
      <c r="E225" s="69">
        <f t="shared" ref="E225:E234" si="75">LN(D225)</f>
        <v>0</v>
      </c>
      <c r="F225" s="637" t="s">
        <v>93</v>
      </c>
      <c r="G225" s="638"/>
      <c r="H225" s="231">
        <f>SUM(K214:K234)</f>
        <v>4.1071248382372154</v>
      </c>
      <c r="I225" s="177">
        <f t="shared" ref="I225:I237" si="76">ROUND($G$218+$G$221*D225^$G$219,$G$1)</f>
        <v>211</v>
      </c>
      <c r="J225" s="178">
        <f t="shared" ref="J225:J234" si="77">ABS(B225-I225)/B225*100</f>
        <v>9.2568434335900014E-3</v>
      </c>
      <c r="K225" s="177">
        <f t="shared" ref="K225:K234" si="78">(B225-I225)^2/1000</f>
        <v>3.8156730519748987E-7</v>
      </c>
      <c r="M225" s="68">
        <f t="shared" ref="M225:M234" si="79">LN($B225-O$218)</f>
        <v>5.3519507061951241</v>
      </c>
      <c r="N225" s="21" t="s">
        <v>128</v>
      </c>
      <c r="O225" s="198">
        <f>SUM(R214:R234)</f>
        <v>4.1071248382372154</v>
      </c>
      <c r="Q225" s="185">
        <f t="shared" ref="Q225:Q234" si="80">ROUND(O$218+O$221*$D225^O$219,$G$1)</f>
        <v>211</v>
      </c>
      <c r="R225" s="177">
        <f t="shared" ref="R225:R234" si="81">($B225-Q225)^2/1000</f>
        <v>3.8156730519748987E-7</v>
      </c>
      <c r="T225" s="68">
        <f t="shared" ref="T225:T234" si="82">LN($B225-V$218)</f>
        <v>5.3034020861622722</v>
      </c>
      <c r="U225" s="21" t="s">
        <v>128</v>
      </c>
      <c r="V225" s="198">
        <f>SUM(Y214:Y234)</f>
        <v>4.1071248382372154</v>
      </c>
      <c r="X225" s="185">
        <f t="shared" ref="X225:X234" si="83">ROUND(V$218+V$221*$D225^V$219,$G$1)</f>
        <v>211</v>
      </c>
      <c r="Y225" s="177">
        <f t="shared" ref="Y225:Y234" si="84">($B225-X225)^2/1000</f>
        <v>3.8156730519748987E-7</v>
      </c>
      <c r="AA225" s="68">
        <f t="shared" ref="AA225:AA234" si="85">LN($B225-AC$218)</f>
        <v>5.2523756937484842</v>
      </c>
      <c r="AB225" s="21" t="s">
        <v>128</v>
      </c>
      <c r="AC225" s="198">
        <f>SUM(AF214:AF234)</f>
        <v>4.1533248382372161</v>
      </c>
      <c r="AE225" s="185">
        <f t="shared" ref="AE225:AE234" si="86">ROUND(AC$218+AC$221*$D225^AC$219,$G$1)</f>
        <v>211</v>
      </c>
      <c r="AF225" s="177">
        <f t="shared" ref="AF225:AF234" si="87">($B225-AE225)^2/1000</f>
        <v>3.8156730519748987E-7</v>
      </c>
      <c r="AH225" s="68">
        <f t="shared" ref="AH225:AH234" si="88">LN($B225-AJ$218)</f>
        <v>5.1986049467016038</v>
      </c>
      <c r="AI225" s="21" t="s">
        <v>128</v>
      </c>
      <c r="AJ225" s="198">
        <f>SUM(AM214:AM234)</f>
        <v>4.258924838237216</v>
      </c>
      <c r="AL225" s="185">
        <f t="shared" ref="AL225:AL234" si="89">ROUND(AJ$218+AJ$221*$D225^AJ$219,$G$1)</f>
        <v>211</v>
      </c>
      <c r="AM225" s="177">
        <f t="shared" ref="AM225:AM234" si="90">($B225-AL225)^2/1000</f>
        <v>3.8156730519748987E-7</v>
      </c>
      <c r="AO225" s="68">
        <f t="shared" ref="AO225:AO234" si="91">LN($B225-AQ$218)</f>
        <v>5.1417777824222179</v>
      </c>
      <c r="AP225" s="21" t="s">
        <v>128</v>
      </c>
      <c r="AQ225" s="198">
        <f>SUM(AT214:AT234)</f>
        <v>4.3298954706072674</v>
      </c>
      <c r="AS225" s="185">
        <f t="shared" ref="AS225:AS234" si="92">ROUND(AQ$218+AQ$221*$D225^AQ$219,$G$1)</f>
        <v>211</v>
      </c>
      <c r="AT225" s="177">
        <f t="shared" ref="AT225:AT234" si="93">($B225-AS225)^2/1000</f>
        <v>3.8156730519748987E-7</v>
      </c>
      <c r="AV225" s="68">
        <f t="shared" ref="AV225:AV234" si="94">LN($B225-AX$218)</f>
        <v>5.0815256852512798</v>
      </c>
      <c r="AW225" s="21" t="s">
        <v>128</v>
      </c>
      <c r="AX225" s="198">
        <f>SUM(BA214:BA234)</f>
        <v>4.2775575032207982</v>
      </c>
      <c r="AZ225" s="185">
        <f t="shared" ref="AZ225:AZ234" si="95">ROUND(AX$218+AX$221*$D225^AX$219,$G$1)</f>
        <v>211</v>
      </c>
      <c r="BA225" s="177">
        <f t="shared" ref="BA225:BA234" si="96">($B225-AZ225)^2/1000</f>
        <v>3.8156730519748987E-7</v>
      </c>
      <c r="BC225" s="68">
        <f t="shared" ref="BC225:BC234" si="97">LN($B225-BE$218)</f>
        <v>5.0174091910168741</v>
      </c>
      <c r="BD225" s="21" t="s">
        <v>128</v>
      </c>
      <c r="BE225" s="198">
        <f>SUM(BH214:BH234)</f>
        <v>4.2775575032207982</v>
      </c>
      <c r="BG225" s="185">
        <f t="shared" ref="BG225:BG234" si="98">ROUND(BE$218+BE$221*$D225^BE$219,$G$1)</f>
        <v>211</v>
      </c>
      <c r="BH225" s="177">
        <f t="shared" ref="BH225:BH234" si="99">($B225-BG225)^2/1000</f>
        <v>3.8156730519748987E-7</v>
      </c>
      <c r="BJ225" s="68">
        <f t="shared" ref="BJ225:BJ234" si="100">LN($B225-BL$218)</f>
        <v>4.9488984180015922</v>
      </c>
      <c r="BK225" s="21" t="s">
        <v>128</v>
      </c>
      <c r="BL225" s="198">
        <f>SUM(BO214:BO234)</f>
        <v>4.323757503220798</v>
      </c>
      <c r="BN225" s="185">
        <f t="shared" ref="BN225:BN234" si="101">ROUND(BL$218+BL$221*$D225^BL$219,$G$1)</f>
        <v>211</v>
      </c>
      <c r="BO225" s="177">
        <f t="shared" ref="BO225:BO234" si="102">($B225-BN225)^2/1000</f>
        <v>3.8156730519748987E-7</v>
      </c>
      <c r="BQ225" s="68">
        <f t="shared" ref="BQ225:BQ234" si="103">LN($B225-BS$218)</f>
        <v>4.8753464246640092</v>
      </c>
      <c r="BR225" s="21" t="s">
        <v>128</v>
      </c>
      <c r="BS225" s="198">
        <f>SUM(BV214:BV234)</f>
        <v>4.4479575032207981</v>
      </c>
      <c r="BU225" s="185">
        <f t="shared" ref="BU225:BU234" si="104">ROUND(BS$218+BS$221*$D225^BS$219,$G$1)</f>
        <v>211</v>
      </c>
      <c r="BV225" s="177">
        <f t="shared" ref="BV225:BV234" si="105">($B225-BU225)^2/1000</f>
        <v>3.8156730519748987E-7</v>
      </c>
      <c r="BX225" s="68">
        <f t="shared" ref="BX225:BX234" si="106">LN($B225-BZ$218)</f>
        <v>4.7959519685000354</v>
      </c>
      <c r="BY225" s="21" t="s">
        <v>128</v>
      </c>
      <c r="BZ225" s="198">
        <f>SUM(CC214:CC234)</f>
        <v>4.4147511007086742</v>
      </c>
      <c r="CB225" s="185">
        <f t="shared" ref="CB225:CB234" si="107">ROUND(BZ$218+BZ$221*$D225^BZ$219,$G$1)</f>
        <v>212</v>
      </c>
      <c r="CC225" s="177">
        <f t="shared" ref="CC225:CC234" si="108">($B225-CB225)^2/1000</f>
        <v>9.6131407159853668E-4</v>
      </c>
      <c r="CE225" s="68">
        <f t="shared" ref="CE225:CE234" si="109">LN($B225-CG$218)</f>
        <v>4.709706165540112</v>
      </c>
      <c r="CF225" s="21" t="s">
        <v>128</v>
      </c>
      <c r="CG225" s="198">
        <f>SUM(CJ214:CJ234)</f>
        <v>4.4629511007086746</v>
      </c>
      <c r="CI225" s="185">
        <f t="shared" ref="CI225:CI234" si="110">ROUND(CG$218+CG$221*$D225^CG$219,$G$1)</f>
        <v>212</v>
      </c>
      <c r="CJ225" s="177">
        <f t="shared" ref="CJ225:CJ234" si="111">($B225-CI225)^2/1000</f>
        <v>9.6131407159853668E-4</v>
      </c>
      <c r="CL225" s="68">
        <f t="shared" ref="CL225:CL234" si="112">LN($B225-CN$218)</f>
        <v>4.6153139015853171</v>
      </c>
      <c r="CM225" s="21" t="s">
        <v>128</v>
      </c>
      <c r="CN225" s="198">
        <f>SUM(CQ214:CQ234)</f>
        <v>4.575813133322205</v>
      </c>
      <c r="CP225" s="185">
        <f t="shared" ref="CP225:CP234" si="113">ROUND(CN$218+CN$221*$D225^CN$219,$G$1)</f>
        <v>212</v>
      </c>
      <c r="CQ225" s="177">
        <f t="shared" ref="CQ225:CQ234" si="114">($B225-CP225)^2/1000</f>
        <v>9.6131407159853668E-4</v>
      </c>
      <c r="CS225" s="68">
        <f t="shared" ref="CS225:CS234" si="115">LN($B225-CU$218)</f>
        <v>4.5110741400512415</v>
      </c>
      <c r="CT225" s="21" t="s">
        <v>128</v>
      </c>
      <c r="CU225" s="198">
        <f>SUM(CX214:CX234)</f>
        <v>4.6903837656922569</v>
      </c>
      <c r="CW225" s="185">
        <f t="shared" ref="CW225:CW234" si="116">ROUND(CU$218+CU$221*$D225^CU$219,$G$1)</f>
        <v>212</v>
      </c>
      <c r="CX225" s="177">
        <f t="shared" ref="CX225:CX234" si="117">($B225-CW225)^2/1000</f>
        <v>9.6131407159853668E-4</v>
      </c>
      <c r="CZ225" s="68">
        <f t="shared" ref="CZ225:CZ234" si="118">LN($B225-DB$218)</f>
        <v>4.3946902829795773</v>
      </c>
      <c r="DA225" s="21" t="s">
        <v>128</v>
      </c>
      <c r="DB225" s="198">
        <f>SUM(DE214:DE234)</f>
        <v>4.761045798305787</v>
      </c>
      <c r="DD225" s="185">
        <f t="shared" ref="DD225:DD234" si="119">ROUND(DB$218+DB$221*$D225^DB$219,$G$1)</f>
        <v>212</v>
      </c>
      <c r="DE225" s="177">
        <f t="shared" ref="DE225:DE234" si="120">($B225-DD225)^2/1000</f>
        <v>9.6131407159853668E-4</v>
      </c>
    </row>
    <row r="226" spans="1:109" ht="15" customHeight="1">
      <c r="A226" s="19">
        <f t="shared" si="73"/>
        <v>2004</v>
      </c>
      <c r="B226" s="174">
        <f t="shared" si="73"/>
        <v>231.78531618502609</v>
      </c>
      <c r="C226" s="67">
        <f t="shared" si="74"/>
        <v>5.4458115819838193</v>
      </c>
      <c r="D226" s="20">
        <f t="shared" ref="D226:D256" si="121">D225+1</f>
        <v>2</v>
      </c>
      <c r="E226" s="69">
        <f t="shared" si="75"/>
        <v>0.69314718055994529</v>
      </c>
      <c r="F226" s="637" t="s">
        <v>95</v>
      </c>
      <c r="G226" s="638"/>
      <c r="H226" s="231">
        <f>SUM(K225:K234)</f>
        <v>4.1071248382372154</v>
      </c>
      <c r="I226" s="177">
        <f t="shared" si="76"/>
        <v>242</v>
      </c>
      <c r="J226" s="178">
        <f t="shared" si="77"/>
        <v>4.4069589838986545</v>
      </c>
      <c r="K226" s="177">
        <f t="shared" si="78"/>
        <v>0.10433976543988994</v>
      </c>
      <c r="M226" s="68">
        <f t="shared" si="79"/>
        <v>5.4458115819838193</v>
      </c>
      <c r="O226" s="74"/>
      <c r="Q226" s="185">
        <f t="shared" si="80"/>
        <v>242</v>
      </c>
      <c r="R226" s="177">
        <f t="shared" si="81"/>
        <v>0.10433976543988994</v>
      </c>
      <c r="T226" s="68">
        <f t="shared" si="82"/>
        <v>5.4017098697717616</v>
      </c>
      <c r="V226" s="74"/>
      <c r="X226" s="185">
        <f t="shared" si="83"/>
        <v>242</v>
      </c>
      <c r="Y226" s="177">
        <f t="shared" si="84"/>
        <v>0.10433976543988994</v>
      </c>
      <c r="AA226" s="68">
        <f t="shared" si="85"/>
        <v>5.3555731020813653</v>
      </c>
      <c r="AC226" s="74"/>
      <c r="AE226" s="185">
        <f t="shared" si="86"/>
        <v>242</v>
      </c>
      <c r="AF226" s="177">
        <f t="shared" si="87"/>
        <v>0.10433976543988994</v>
      </c>
      <c r="AH226" s="68">
        <f t="shared" si="88"/>
        <v>5.3072043410749705</v>
      </c>
      <c r="AJ226" s="74"/>
      <c r="AL226" s="185">
        <f t="shared" si="89"/>
        <v>242</v>
      </c>
      <c r="AM226" s="177">
        <f t="shared" si="90"/>
        <v>0.10433976543988994</v>
      </c>
      <c r="AO226" s="68">
        <f t="shared" si="91"/>
        <v>5.2563766015677738</v>
      </c>
      <c r="AQ226" s="74"/>
      <c r="AS226" s="185">
        <f t="shared" si="92"/>
        <v>241</v>
      </c>
      <c r="AT226" s="177">
        <f t="shared" si="93"/>
        <v>8.4910397809942126E-2</v>
      </c>
      <c r="AV226" s="68">
        <f t="shared" si="94"/>
        <v>5.2028264094221202</v>
      </c>
      <c r="AX226" s="74"/>
      <c r="AZ226" s="185">
        <f t="shared" si="95"/>
        <v>241</v>
      </c>
      <c r="BA226" s="177">
        <f t="shared" si="96"/>
        <v>8.4910397809942126E-2</v>
      </c>
      <c r="BC226" s="68">
        <f t="shared" si="97"/>
        <v>5.1462455354958738</v>
      </c>
      <c r="BE226" s="74"/>
      <c r="BG226" s="185">
        <f t="shared" si="98"/>
        <v>241</v>
      </c>
      <c r="BH226" s="177">
        <f t="shared" si="99"/>
        <v>8.4910397809942126E-2</v>
      </c>
      <c r="BJ226" s="68">
        <f t="shared" si="100"/>
        <v>5.0862702476323429</v>
      </c>
      <c r="BL226" s="74"/>
      <c r="BN226" s="185">
        <f t="shared" si="101"/>
        <v>241</v>
      </c>
      <c r="BO226" s="177">
        <f t="shared" si="102"/>
        <v>8.4910397809942126E-2</v>
      </c>
      <c r="BQ226" s="68">
        <f t="shared" si="103"/>
        <v>5.0224671289588141</v>
      </c>
      <c r="BS226" s="74"/>
      <c r="BU226" s="185">
        <f t="shared" si="104"/>
        <v>241</v>
      </c>
      <c r="BV226" s="177">
        <f t="shared" si="105"/>
        <v>8.4910397809942126E-2</v>
      </c>
      <c r="BX226" s="68">
        <f t="shared" si="106"/>
        <v>4.9543140557390499</v>
      </c>
      <c r="BZ226" s="74"/>
      <c r="CB226" s="185">
        <f t="shared" si="107"/>
        <v>240</v>
      </c>
      <c r="CC226" s="177">
        <f t="shared" si="108"/>
        <v>6.7481030179994309E-2</v>
      </c>
      <c r="CE226" s="68">
        <f t="shared" si="109"/>
        <v>4.8811742060365759</v>
      </c>
      <c r="CG226" s="74"/>
      <c r="CI226" s="185">
        <f t="shared" si="110"/>
        <v>240</v>
      </c>
      <c r="CJ226" s="177">
        <f t="shared" si="111"/>
        <v>6.7481030179994309E-2</v>
      </c>
      <c r="CL226" s="68">
        <f t="shared" si="112"/>
        <v>4.80225979123506</v>
      </c>
      <c r="CN226" s="74"/>
      <c r="CP226" s="185">
        <f t="shared" si="113"/>
        <v>240</v>
      </c>
      <c r="CQ226" s="177">
        <f t="shared" si="114"/>
        <v>6.7481030179994309E-2</v>
      </c>
      <c r="CS226" s="68">
        <f t="shared" si="115"/>
        <v>4.7165802120685418</v>
      </c>
      <c r="CU226" s="74"/>
      <c r="CW226" s="185">
        <f t="shared" si="116"/>
        <v>239</v>
      </c>
      <c r="CX226" s="177">
        <f t="shared" si="117"/>
        <v>5.2051662550046486E-2</v>
      </c>
      <c r="CZ226" s="68">
        <f t="shared" si="118"/>
        <v>4.6228658519151873</v>
      </c>
      <c r="DB226" s="74"/>
      <c r="DD226" s="185">
        <f t="shared" si="119"/>
        <v>239</v>
      </c>
      <c r="DE226" s="177">
        <f t="shared" si="120"/>
        <v>5.2051662550046486E-2</v>
      </c>
    </row>
    <row r="227" spans="1:109" ht="15" customHeight="1">
      <c r="A227" s="19">
        <f t="shared" si="73"/>
        <v>2005</v>
      </c>
      <c r="B227" s="174">
        <f t="shared" si="73"/>
        <v>235.33101630676526</v>
      </c>
      <c r="C227" s="67">
        <f t="shared" si="74"/>
        <v>5.4609931030547019</v>
      </c>
      <c r="D227" s="20">
        <f t="shared" si="121"/>
        <v>3</v>
      </c>
      <c r="E227" s="69">
        <f t="shared" si="75"/>
        <v>1.0986122886681098</v>
      </c>
      <c r="F227" s="637" t="s">
        <v>97</v>
      </c>
      <c r="G227" s="638"/>
      <c r="H227" s="231">
        <f>SUM(J214:J234)/D234</f>
        <v>6.1553762118413502</v>
      </c>
      <c r="I227" s="177">
        <f t="shared" si="76"/>
        <v>262</v>
      </c>
      <c r="J227" s="178">
        <f t="shared" si="77"/>
        <v>11.332540908449754</v>
      </c>
      <c r="K227" s="177">
        <f t="shared" si="78"/>
        <v>0.71123469123002026</v>
      </c>
      <c r="M227" s="68">
        <f t="shared" si="79"/>
        <v>5.4609931030547019</v>
      </c>
      <c r="Q227" s="185">
        <f t="shared" si="80"/>
        <v>262</v>
      </c>
      <c r="R227" s="177">
        <f t="shared" si="81"/>
        <v>0.71123469123002026</v>
      </c>
      <c r="T227" s="68">
        <f t="shared" si="82"/>
        <v>5.4175705046597029</v>
      </c>
      <c r="X227" s="185">
        <f t="shared" si="83"/>
        <v>262</v>
      </c>
      <c r="Y227" s="177">
        <f t="shared" si="84"/>
        <v>0.71123469123002026</v>
      </c>
      <c r="AA227" s="68">
        <f t="shared" si="85"/>
        <v>5.3721764548713002</v>
      </c>
      <c r="AE227" s="185">
        <f t="shared" si="86"/>
        <v>262</v>
      </c>
      <c r="AF227" s="177">
        <f t="shared" si="87"/>
        <v>0.71123469123002026</v>
      </c>
      <c r="AH227" s="68">
        <f t="shared" si="88"/>
        <v>5.3246233905814435</v>
      </c>
      <c r="AL227" s="185">
        <f t="shared" si="89"/>
        <v>262</v>
      </c>
      <c r="AM227" s="177">
        <f t="shared" si="90"/>
        <v>0.71123469123002026</v>
      </c>
      <c r="AO227" s="68">
        <f t="shared" si="91"/>
        <v>5.2746956389277919</v>
      </c>
      <c r="AS227" s="185">
        <f t="shared" si="92"/>
        <v>262</v>
      </c>
      <c r="AT227" s="177">
        <f t="shared" si="93"/>
        <v>0.71123469123002026</v>
      </c>
      <c r="AV227" s="68">
        <f t="shared" si="94"/>
        <v>5.2221435035624086</v>
      </c>
      <c r="AZ227" s="185">
        <f t="shared" si="95"/>
        <v>261</v>
      </c>
      <c r="BA227" s="177">
        <f t="shared" si="96"/>
        <v>0.6588967238435508</v>
      </c>
      <c r="BC227" s="68">
        <f t="shared" si="97"/>
        <v>5.1666757090018551</v>
      </c>
      <c r="BG227" s="185">
        <f t="shared" si="98"/>
        <v>261</v>
      </c>
      <c r="BH227" s="177">
        <f t="shared" si="99"/>
        <v>0.6588967238435508</v>
      </c>
      <c r="BJ227" s="68">
        <f t="shared" si="100"/>
        <v>5.1079496236850197</v>
      </c>
      <c r="BN227" s="185">
        <f t="shared" si="101"/>
        <v>261</v>
      </c>
      <c r="BO227" s="177">
        <f t="shared" si="102"/>
        <v>0.6588967238435508</v>
      </c>
      <c r="BQ227" s="68">
        <f t="shared" si="103"/>
        <v>5.0455584288662321</v>
      </c>
      <c r="BU227" s="185">
        <f t="shared" si="104"/>
        <v>261</v>
      </c>
      <c r="BV227" s="177">
        <f t="shared" si="105"/>
        <v>0.6588967238435508</v>
      </c>
      <c r="BX227" s="68">
        <f t="shared" si="106"/>
        <v>4.9790140117104782</v>
      </c>
      <c r="CB227" s="185">
        <f t="shared" si="107"/>
        <v>260</v>
      </c>
      <c r="CC227" s="177">
        <f t="shared" si="108"/>
        <v>0.60855875645708135</v>
      </c>
      <c r="CE227" s="68">
        <f t="shared" si="109"/>
        <v>4.9077237499010877</v>
      </c>
      <c r="CI227" s="185">
        <f t="shared" si="110"/>
        <v>260</v>
      </c>
      <c r="CJ227" s="177">
        <f t="shared" si="111"/>
        <v>0.60855875645708135</v>
      </c>
      <c r="CL227" s="68">
        <f t="shared" si="112"/>
        <v>4.8309583676367929</v>
      </c>
      <c r="CP227" s="185">
        <f t="shared" si="113"/>
        <v>259</v>
      </c>
      <c r="CQ227" s="177">
        <f t="shared" si="114"/>
        <v>0.5602207890706119</v>
      </c>
      <c r="CS227" s="68">
        <f t="shared" si="115"/>
        <v>4.7478063963620762</v>
      </c>
      <c r="CW227" s="185">
        <f t="shared" si="116"/>
        <v>259</v>
      </c>
      <c r="CX227" s="177">
        <f t="shared" si="117"/>
        <v>0.5602207890706119</v>
      </c>
      <c r="CZ227" s="68">
        <f t="shared" si="118"/>
        <v>4.6571079275891911</v>
      </c>
      <c r="DD227" s="185">
        <f t="shared" si="119"/>
        <v>258</v>
      </c>
      <c r="DE227" s="177">
        <f t="shared" si="120"/>
        <v>0.51388282168414245</v>
      </c>
    </row>
    <row r="228" spans="1:109" ht="15" customHeight="1">
      <c r="A228" s="19">
        <f t="shared" si="73"/>
        <v>2006</v>
      </c>
      <c r="B228" s="174">
        <f t="shared" si="73"/>
        <v>306.89999999999998</v>
      </c>
      <c r="C228" s="67">
        <f t="shared" si="74"/>
        <v>5.7265219616256902</v>
      </c>
      <c r="D228" s="20">
        <f t="shared" si="121"/>
        <v>4</v>
      </c>
      <c r="E228" s="69">
        <f t="shared" si="75"/>
        <v>1.3862943611198906</v>
      </c>
      <c r="F228" s="637" t="s">
        <v>98</v>
      </c>
      <c r="G228" s="638"/>
      <c r="H228" s="231">
        <f>SUM(J225:J234)/10</f>
        <v>6.1553762118413502</v>
      </c>
      <c r="I228" s="177">
        <f t="shared" si="76"/>
        <v>278</v>
      </c>
      <c r="J228" s="178">
        <f t="shared" si="77"/>
        <v>9.4167481264255386</v>
      </c>
      <c r="K228" s="177">
        <f t="shared" si="78"/>
        <v>0.83520999999999868</v>
      </c>
      <c r="M228" s="68">
        <f t="shared" si="79"/>
        <v>5.7265219616256902</v>
      </c>
      <c r="Q228" s="185">
        <f t="shared" si="80"/>
        <v>278</v>
      </c>
      <c r="R228" s="177">
        <f t="shared" si="81"/>
        <v>0.83520999999999868</v>
      </c>
      <c r="T228" s="68">
        <f t="shared" si="82"/>
        <v>5.6933953817697143</v>
      </c>
      <c r="X228" s="185">
        <f t="shared" si="83"/>
        <v>278</v>
      </c>
      <c r="Y228" s="177">
        <f t="shared" si="84"/>
        <v>0.83520999999999868</v>
      </c>
      <c r="AA228" s="68">
        <f t="shared" si="85"/>
        <v>5.6591337229873186</v>
      </c>
      <c r="AE228" s="185">
        <f t="shared" si="86"/>
        <v>278</v>
      </c>
      <c r="AF228" s="177">
        <f t="shared" si="87"/>
        <v>0.83520999999999868</v>
      </c>
      <c r="AH228" s="68">
        <f t="shared" si="88"/>
        <v>5.6236564301769159</v>
      </c>
      <c r="AL228" s="185">
        <f t="shared" si="89"/>
        <v>278</v>
      </c>
      <c r="AM228" s="177">
        <f t="shared" si="90"/>
        <v>0.83520999999999868</v>
      </c>
      <c r="AO228" s="68">
        <f t="shared" si="91"/>
        <v>5.586874056410478</v>
      </c>
      <c r="AS228" s="185">
        <f t="shared" si="92"/>
        <v>277</v>
      </c>
      <c r="AT228" s="177">
        <f t="shared" si="93"/>
        <v>0.89400999999999864</v>
      </c>
      <c r="AV228" s="68">
        <f t="shared" si="94"/>
        <v>5.5486869041158382</v>
      </c>
      <c r="AZ228" s="185">
        <f t="shared" si="95"/>
        <v>277</v>
      </c>
      <c r="BA228" s="177">
        <f t="shared" si="96"/>
        <v>0.89400999999999864</v>
      </c>
      <c r="BC228" s="68">
        <f t="shared" si="97"/>
        <v>5.5089833963511339</v>
      </c>
      <c r="BG228" s="185">
        <f t="shared" si="98"/>
        <v>277</v>
      </c>
      <c r="BH228" s="177">
        <f t="shared" si="99"/>
        <v>0.89400999999999864</v>
      </c>
      <c r="BJ228" s="68">
        <f t="shared" si="100"/>
        <v>5.4676381111647396</v>
      </c>
      <c r="BN228" s="185">
        <f t="shared" si="101"/>
        <v>277</v>
      </c>
      <c r="BO228" s="177">
        <f t="shared" si="102"/>
        <v>0.89400999999999864</v>
      </c>
      <c r="BQ228" s="68">
        <f t="shared" si="103"/>
        <v>5.4245093917857963</v>
      </c>
      <c r="BU228" s="185">
        <f t="shared" si="104"/>
        <v>276</v>
      </c>
      <c r="BV228" s="177">
        <f t="shared" si="105"/>
        <v>0.9548099999999986</v>
      </c>
      <c r="BX228" s="68">
        <f t="shared" si="106"/>
        <v>5.3794364178328289</v>
      </c>
      <c r="CB228" s="185">
        <f t="shared" si="107"/>
        <v>276</v>
      </c>
      <c r="CC228" s="177">
        <f t="shared" si="108"/>
        <v>0.9548099999999986</v>
      </c>
      <c r="CE228" s="68">
        <f t="shared" si="109"/>
        <v>5.3322355847514968</v>
      </c>
      <c r="CI228" s="185">
        <f t="shared" si="110"/>
        <v>276</v>
      </c>
      <c r="CJ228" s="177">
        <f t="shared" si="111"/>
        <v>0.9548099999999986</v>
      </c>
      <c r="CL228" s="68">
        <f t="shared" si="112"/>
        <v>5.2826959856450797</v>
      </c>
      <c r="CP228" s="185">
        <f t="shared" si="113"/>
        <v>275</v>
      </c>
      <c r="CQ228" s="177">
        <f t="shared" si="114"/>
        <v>1.0176099999999986</v>
      </c>
      <c r="CS228" s="68">
        <f t="shared" si="115"/>
        <v>5.2305737144615172</v>
      </c>
      <c r="CW228" s="185">
        <f t="shared" si="116"/>
        <v>275</v>
      </c>
      <c r="CX228" s="177">
        <f t="shared" si="117"/>
        <v>1.0176099999999986</v>
      </c>
      <c r="CZ228" s="68">
        <f t="shared" si="118"/>
        <v>5.1755846011657392</v>
      </c>
      <c r="DD228" s="185">
        <f t="shared" si="119"/>
        <v>274</v>
      </c>
      <c r="DE228" s="177">
        <f t="shared" si="120"/>
        <v>1.0824099999999985</v>
      </c>
    </row>
    <row r="229" spans="1:109" ht="15" customHeight="1">
      <c r="A229" s="19">
        <f t="shared" si="73"/>
        <v>2007</v>
      </c>
      <c r="B229" s="174">
        <f t="shared" si="73"/>
        <v>321.2</v>
      </c>
      <c r="C229" s="67">
        <f t="shared" si="74"/>
        <v>5.7720639820726065</v>
      </c>
      <c r="D229" s="20">
        <f t="shared" si="121"/>
        <v>5</v>
      </c>
      <c r="E229" s="69">
        <f t="shared" si="75"/>
        <v>1.6094379124341003</v>
      </c>
      <c r="I229" s="177">
        <f t="shared" si="76"/>
        <v>291</v>
      </c>
      <c r="J229" s="178">
        <f t="shared" si="77"/>
        <v>9.4022415940224136</v>
      </c>
      <c r="K229" s="177">
        <f t="shared" si="78"/>
        <v>0.9120399999999993</v>
      </c>
      <c r="M229" s="68">
        <f t="shared" si="79"/>
        <v>5.7720639820726065</v>
      </c>
      <c r="Q229" s="185">
        <f t="shared" si="80"/>
        <v>291</v>
      </c>
      <c r="R229" s="177">
        <f t="shared" si="81"/>
        <v>0.9120399999999993</v>
      </c>
      <c r="T229" s="68">
        <f t="shared" si="82"/>
        <v>5.7404357923042362</v>
      </c>
      <c r="X229" s="185">
        <f t="shared" si="83"/>
        <v>291</v>
      </c>
      <c r="Y229" s="177">
        <f t="shared" si="84"/>
        <v>0.9120399999999993</v>
      </c>
      <c r="AA229" s="68">
        <f t="shared" si="85"/>
        <v>5.7077744959257384</v>
      </c>
      <c r="AE229" s="185">
        <f t="shared" si="86"/>
        <v>291</v>
      </c>
      <c r="AF229" s="177">
        <f t="shared" si="87"/>
        <v>0.9120399999999993</v>
      </c>
      <c r="AH229" s="68">
        <f t="shared" si="88"/>
        <v>5.6740103163225308</v>
      </c>
      <c r="AL229" s="185">
        <f t="shared" si="89"/>
        <v>290</v>
      </c>
      <c r="AM229" s="177">
        <f t="shared" si="90"/>
        <v>0.97343999999999931</v>
      </c>
      <c r="AO229" s="68">
        <f t="shared" si="91"/>
        <v>5.6390661599365099</v>
      </c>
      <c r="AS229" s="185">
        <f t="shared" si="92"/>
        <v>290</v>
      </c>
      <c r="AT229" s="177">
        <f t="shared" si="93"/>
        <v>0.97343999999999931</v>
      </c>
      <c r="AV229" s="68">
        <f t="shared" si="94"/>
        <v>5.6028565560662402</v>
      </c>
      <c r="AZ229" s="185">
        <f t="shared" si="95"/>
        <v>290</v>
      </c>
      <c r="BA229" s="177">
        <f t="shared" si="96"/>
        <v>0.97343999999999931</v>
      </c>
      <c r="BC229" s="68">
        <f t="shared" si="97"/>
        <v>5.5652863974022759</v>
      </c>
      <c r="BG229" s="185">
        <f t="shared" si="98"/>
        <v>290</v>
      </c>
      <c r="BH229" s="177">
        <f t="shared" si="99"/>
        <v>0.97343999999999931</v>
      </c>
      <c r="BJ229" s="68">
        <f t="shared" si="100"/>
        <v>5.5262494345940434</v>
      </c>
      <c r="BN229" s="185">
        <f t="shared" si="101"/>
        <v>290</v>
      </c>
      <c r="BO229" s="177">
        <f t="shared" si="102"/>
        <v>0.97343999999999931</v>
      </c>
      <c r="BQ229" s="68">
        <f t="shared" si="103"/>
        <v>5.4856264648530306</v>
      </c>
      <c r="BU229" s="185">
        <f t="shared" si="104"/>
        <v>289</v>
      </c>
      <c r="BV229" s="177">
        <f t="shared" si="105"/>
        <v>1.0368399999999993</v>
      </c>
      <c r="BX229" s="68">
        <f t="shared" si="106"/>
        <v>5.4432831367982226</v>
      </c>
      <c r="CB229" s="185">
        <f t="shared" si="107"/>
        <v>289</v>
      </c>
      <c r="CC229" s="177">
        <f t="shared" si="108"/>
        <v>1.0368399999999993</v>
      </c>
      <c r="CE229" s="68">
        <f t="shared" si="109"/>
        <v>5.3990672696481798</v>
      </c>
      <c r="CI229" s="185">
        <f t="shared" si="110"/>
        <v>289</v>
      </c>
      <c r="CJ229" s="177">
        <f t="shared" si="111"/>
        <v>1.0368399999999993</v>
      </c>
      <c r="CL229" s="68">
        <f t="shared" si="112"/>
        <v>5.3528055518321063</v>
      </c>
      <c r="CP229" s="185">
        <f t="shared" si="113"/>
        <v>289</v>
      </c>
      <c r="CQ229" s="177">
        <f t="shared" si="114"/>
        <v>1.0368399999999993</v>
      </c>
      <c r="CS229" s="68">
        <f t="shared" si="115"/>
        <v>5.3042994382255841</v>
      </c>
      <c r="CW229" s="185">
        <f t="shared" si="116"/>
        <v>288</v>
      </c>
      <c r="CX229" s="177">
        <f t="shared" si="117"/>
        <v>1.1022399999999992</v>
      </c>
      <c r="CZ229" s="68">
        <f t="shared" si="118"/>
        <v>5.2533200006173004</v>
      </c>
      <c r="DD229" s="185">
        <f t="shared" si="119"/>
        <v>288</v>
      </c>
      <c r="DE229" s="177">
        <f t="shared" si="120"/>
        <v>1.1022399999999992</v>
      </c>
    </row>
    <row r="230" spans="1:109" ht="15" customHeight="1">
      <c r="A230" s="19">
        <f t="shared" si="73"/>
        <v>2008</v>
      </c>
      <c r="B230" s="174">
        <f t="shared" si="73"/>
        <v>324.60000000000002</v>
      </c>
      <c r="C230" s="67">
        <f t="shared" si="74"/>
        <v>5.7825936550804906</v>
      </c>
      <c r="D230" s="20">
        <f t="shared" si="121"/>
        <v>6</v>
      </c>
      <c r="E230" s="69">
        <f t="shared" si="75"/>
        <v>1.791759469228055</v>
      </c>
      <c r="I230" s="177">
        <f t="shared" si="76"/>
        <v>302</v>
      </c>
      <c r="J230" s="178">
        <f t="shared" si="77"/>
        <v>6.9624152803450468</v>
      </c>
      <c r="K230" s="177">
        <f t="shared" si="78"/>
        <v>0.51076000000000099</v>
      </c>
      <c r="M230" s="68">
        <f t="shared" si="79"/>
        <v>5.7825936550804906</v>
      </c>
      <c r="Q230" s="185">
        <f t="shared" si="80"/>
        <v>302</v>
      </c>
      <c r="R230" s="177">
        <f t="shared" si="81"/>
        <v>0.51076000000000099</v>
      </c>
      <c r="T230" s="68">
        <f t="shared" si="82"/>
        <v>5.7513019906241771</v>
      </c>
      <c r="X230" s="185">
        <f t="shared" si="83"/>
        <v>302</v>
      </c>
      <c r="Y230" s="177">
        <f t="shared" si="84"/>
        <v>0.51076000000000099</v>
      </c>
      <c r="AA230" s="68">
        <f t="shared" si="85"/>
        <v>5.7189994404610616</v>
      </c>
      <c r="AE230" s="185">
        <f t="shared" si="86"/>
        <v>301</v>
      </c>
      <c r="AF230" s="177">
        <f t="shared" si="87"/>
        <v>0.55696000000000101</v>
      </c>
      <c r="AH230" s="68">
        <f t="shared" si="88"/>
        <v>5.6856185040285299</v>
      </c>
      <c r="AL230" s="185">
        <f t="shared" si="89"/>
        <v>301</v>
      </c>
      <c r="AM230" s="177">
        <f t="shared" si="90"/>
        <v>0.55696000000000101</v>
      </c>
      <c r="AO230" s="68">
        <f t="shared" si="91"/>
        <v>5.6510846856557517</v>
      </c>
      <c r="AS230" s="185">
        <f t="shared" si="92"/>
        <v>301</v>
      </c>
      <c r="AT230" s="177">
        <f t="shared" si="93"/>
        <v>0.55696000000000101</v>
      </c>
      <c r="AV230" s="68">
        <f t="shared" si="94"/>
        <v>5.6153154933338705</v>
      </c>
      <c r="AZ230" s="185">
        <f t="shared" si="95"/>
        <v>301</v>
      </c>
      <c r="BA230" s="177">
        <f t="shared" si="96"/>
        <v>0.55696000000000101</v>
      </c>
      <c r="BC230" s="68">
        <f t="shared" si="97"/>
        <v>5.5782192516808555</v>
      </c>
      <c r="BG230" s="185">
        <f t="shared" si="98"/>
        <v>301</v>
      </c>
      <c r="BH230" s="177">
        <f t="shared" si="99"/>
        <v>0.55696000000000101</v>
      </c>
      <c r="BJ230" s="68">
        <f t="shared" si="100"/>
        <v>5.5396936861233064</v>
      </c>
      <c r="BN230" s="185">
        <f t="shared" si="101"/>
        <v>301</v>
      </c>
      <c r="BO230" s="177">
        <f t="shared" si="102"/>
        <v>0.55696000000000101</v>
      </c>
      <c r="BQ230" s="68">
        <f t="shared" si="103"/>
        <v>5.4996242232530719</v>
      </c>
      <c r="BU230" s="185">
        <f t="shared" si="104"/>
        <v>301</v>
      </c>
      <c r="BV230" s="177">
        <f t="shared" si="105"/>
        <v>0.55696000000000101</v>
      </c>
      <c r="BX230" s="68">
        <f t="shared" si="106"/>
        <v>5.4578819362193753</v>
      </c>
      <c r="CB230" s="185">
        <f t="shared" si="107"/>
        <v>301</v>
      </c>
      <c r="CC230" s="177">
        <f t="shared" si="108"/>
        <v>0.55696000000000101</v>
      </c>
      <c r="CE230" s="68">
        <f t="shared" si="109"/>
        <v>5.4143210423043433</v>
      </c>
      <c r="CI230" s="185">
        <f t="shared" si="110"/>
        <v>301</v>
      </c>
      <c r="CJ230" s="177">
        <f t="shared" si="111"/>
        <v>0.55696000000000101</v>
      </c>
      <c r="CL230" s="68">
        <f t="shared" si="112"/>
        <v>5.368775830196598</v>
      </c>
      <c r="CP230" s="185">
        <f t="shared" si="113"/>
        <v>300</v>
      </c>
      <c r="CQ230" s="177">
        <f t="shared" si="114"/>
        <v>0.60516000000000114</v>
      </c>
      <c r="CS230" s="68">
        <f t="shared" si="115"/>
        <v>5.3210568535175264</v>
      </c>
      <c r="CW230" s="185">
        <f t="shared" si="116"/>
        <v>300</v>
      </c>
      <c r="CX230" s="177">
        <f t="shared" si="117"/>
        <v>0.60516000000000114</v>
      </c>
      <c r="CZ230" s="68">
        <f t="shared" si="118"/>
        <v>5.2709461697519044</v>
      </c>
      <c r="DD230" s="185">
        <f t="shared" si="119"/>
        <v>300</v>
      </c>
      <c r="DE230" s="177">
        <f t="shared" si="120"/>
        <v>0.60516000000000114</v>
      </c>
    </row>
    <row r="231" spans="1:109" s="25" customFormat="1" ht="15" customHeight="1">
      <c r="A231" s="19">
        <f t="shared" si="73"/>
        <v>2009</v>
      </c>
      <c r="B231" s="174">
        <f t="shared" si="73"/>
        <v>322.7</v>
      </c>
      <c r="C231" s="67">
        <f t="shared" si="74"/>
        <v>5.7767230990579161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>
        <f t="shared" si="76"/>
        <v>311</v>
      </c>
      <c r="J231" s="178">
        <f t="shared" si="77"/>
        <v>3.6256585063526461</v>
      </c>
      <c r="K231" s="177">
        <f t="shared" si="78"/>
        <v>0.13688999999999973</v>
      </c>
      <c r="M231" s="68">
        <f t="shared" si="79"/>
        <v>5.7767230990579161</v>
      </c>
      <c r="N231" s="50"/>
      <c r="P231" s="75"/>
      <c r="Q231" s="185">
        <f t="shared" si="80"/>
        <v>311</v>
      </c>
      <c r="R231" s="177">
        <f t="shared" si="81"/>
        <v>0.13688999999999973</v>
      </c>
      <c r="T231" s="68">
        <f t="shared" si="82"/>
        <v>5.7452442644637953</v>
      </c>
      <c r="U231" s="50"/>
      <c r="W231" s="75"/>
      <c r="X231" s="185">
        <f t="shared" si="83"/>
        <v>311</v>
      </c>
      <c r="Y231" s="177">
        <f t="shared" si="84"/>
        <v>0.13688999999999973</v>
      </c>
      <c r="AA231" s="68">
        <f t="shared" si="85"/>
        <v>5.7127422160276726</v>
      </c>
      <c r="AB231" s="50"/>
      <c r="AD231" s="75"/>
      <c r="AE231" s="185">
        <f t="shared" si="86"/>
        <v>311</v>
      </c>
      <c r="AF231" s="177">
        <f t="shared" si="87"/>
        <v>0.13688999999999973</v>
      </c>
      <c r="AH231" s="68">
        <f t="shared" si="88"/>
        <v>5.6791481936978405</v>
      </c>
      <c r="AI231" s="50"/>
      <c r="AK231" s="75"/>
      <c r="AL231" s="185">
        <f t="shared" si="89"/>
        <v>311</v>
      </c>
      <c r="AM231" s="177">
        <f t="shared" si="90"/>
        <v>0.13688999999999973</v>
      </c>
      <c r="AO231" s="68">
        <f t="shared" si="91"/>
        <v>5.6443862646995449</v>
      </c>
      <c r="AP231" s="50"/>
      <c r="AR231" s="75"/>
      <c r="AS231" s="185">
        <f t="shared" si="92"/>
        <v>311</v>
      </c>
      <c r="AT231" s="177">
        <f t="shared" si="93"/>
        <v>0.13688999999999973</v>
      </c>
      <c r="AV231" s="68">
        <f t="shared" si="94"/>
        <v>5.6083722898515429</v>
      </c>
      <c r="AW231" s="50"/>
      <c r="AY231" s="75"/>
      <c r="AZ231" s="185">
        <f t="shared" si="95"/>
        <v>311</v>
      </c>
      <c r="BA231" s="177">
        <f t="shared" si="96"/>
        <v>0.13688999999999973</v>
      </c>
      <c r="BC231" s="68">
        <f t="shared" si="97"/>
        <v>5.5710126966914943</v>
      </c>
      <c r="BD231" s="50"/>
      <c r="BF231" s="75"/>
      <c r="BG231" s="185">
        <f t="shared" si="98"/>
        <v>311</v>
      </c>
      <c r="BH231" s="177">
        <f t="shared" si="99"/>
        <v>0.13688999999999973</v>
      </c>
      <c r="BJ231" s="68">
        <f t="shared" si="100"/>
        <v>5.5322030143941481</v>
      </c>
      <c r="BK231" s="50"/>
      <c r="BM231" s="75"/>
      <c r="BN231" s="185">
        <f t="shared" si="101"/>
        <v>311</v>
      </c>
      <c r="BO231" s="177">
        <f t="shared" si="102"/>
        <v>0.13688999999999973</v>
      </c>
      <c r="BQ231" s="68">
        <f t="shared" si="103"/>
        <v>5.4918261127325554</v>
      </c>
      <c r="BR231" s="50"/>
      <c r="BT231" s="75"/>
      <c r="BU231" s="185">
        <f t="shared" si="104"/>
        <v>311</v>
      </c>
      <c r="BV231" s="177">
        <f t="shared" si="105"/>
        <v>0.13688999999999973</v>
      </c>
      <c r="BX231" s="68">
        <f t="shared" si="106"/>
        <v>5.4497500703082462</v>
      </c>
      <c r="BY231" s="50"/>
      <c r="CA231" s="75"/>
      <c r="CB231" s="185">
        <f t="shared" si="107"/>
        <v>311</v>
      </c>
      <c r="CC231" s="177">
        <f t="shared" si="108"/>
        <v>0.13688999999999973</v>
      </c>
      <c r="CE231" s="68">
        <f t="shared" si="109"/>
        <v>5.4058255742633223</v>
      </c>
      <c r="CF231" s="50"/>
      <c r="CH231" s="75"/>
      <c r="CI231" s="185">
        <f t="shared" si="110"/>
        <v>311</v>
      </c>
      <c r="CJ231" s="177">
        <f t="shared" si="111"/>
        <v>0.13688999999999973</v>
      </c>
      <c r="CL231" s="68">
        <f t="shared" si="112"/>
        <v>5.3598827222061916</v>
      </c>
      <c r="CM231" s="50"/>
      <c r="CO231" s="75"/>
      <c r="CP231" s="185">
        <f t="shared" si="113"/>
        <v>311</v>
      </c>
      <c r="CQ231" s="177">
        <f t="shared" si="114"/>
        <v>0.13688999999999973</v>
      </c>
      <c r="CS231" s="68">
        <f t="shared" si="115"/>
        <v>5.3117270534579539</v>
      </c>
      <c r="CT231" s="50"/>
      <c r="CV231" s="75"/>
      <c r="CW231" s="185">
        <f t="shared" si="116"/>
        <v>311</v>
      </c>
      <c r="CX231" s="177">
        <f t="shared" si="117"/>
        <v>0.13688999999999973</v>
      </c>
      <c r="CZ231" s="68">
        <f t="shared" si="118"/>
        <v>5.2611345754203205</v>
      </c>
      <c r="DA231" s="50"/>
      <c r="DC231" s="75"/>
      <c r="DD231" s="185">
        <f t="shared" si="119"/>
        <v>311</v>
      </c>
      <c r="DE231" s="177">
        <f t="shared" si="120"/>
        <v>0.13688999999999973</v>
      </c>
    </row>
    <row r="232" spans="1:109" ht="15" customHeight="1">
      <c r="A232" s="19">
        <f t="shared" si="73"/>
        <v>2010</v>
      </c>
      <c r="B232" s="174">
        <f t="shared" si="73"/>
        <v>306</v>
      </c>
      <c r="C232" s="67">
        <f t="shared" si="74"/>
        <v>5.7235851019523807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>
        <f t="shared" si="76"/>
        <v>320</v>
      </c>
      <c r="J232" s="178">
        <f t="shared" si="77"/>
        <v>4.5751633986928102</v>
      </c>
      <c r="K232" s="177">
        <f t="shared" si="78"/>
        <v>0.19600000000000001</v>
      </c>
      <c r="M232" s="68">
        <f t="shared" si="79"/>
        <v>5.7235851019523807</v>
      </c>
      <c r="N232" s="50"/>
      <c r="O232" s="25"/>
      <c r="P232" s="75"/>
      <c r="Q232" s="185">
        <f t="shared" si="80"/>
        <v>320</v>
      </c>
      <c r="R232" s="177">
        <f t="shared" si="81"/>
        <v>0.19600000000000001</v>
      </c>
      <c r="T232" s="68">
        <f t="shared" si="82"/>
        <v>5.6903594543240601</v>
      </c>
      <c r="U232" s="50"/>
      <c r="V232" s="25"/>
      <c r="W232" s="75"/>
      <c r="X232" s="185">
        <f t="shared" si="83"/>
        <v>320</v>
      </c>
      <c r="Y232" s="177">
        <f t="shared" si="84"/>
        <v>0.19600000000000001</v>
      </c>
      <c r="AA232" s="68">
        <f t="shared" si="85"/>
        <v>5.6559918108198524</v>
      </c>
      <c r="AB232" s="50"/>
      <c r="AC232" s="25"/>
      <c r="AD232" s="75"/>
      <c r="AE232" s="185">
        <f t="shared" si="86"/>
        <v>320</v>
      </c>
      <c r="AF232" s="177">
        <f t="shared" si="87"/>
        <v>0.19600000000000001</v>
      </c>
      <c r="AH232" s="68">
        <f t="shared" si="88"/>
        <v>5.6204008657171496</v>
      </c>
      <c r="AI232" s="50"/>
      <c r="AJ232" s="25"/>
      <c r="AK232" s="75"/>
      <c r="AL232" s="185">
        <f t="shared" si="89"/>
        <v>320</v>
      </c>
      <c r="AM232" s="177">
        <f t="shared" si="90"/>
        <v>0.19600000000000001</v>
      </c>
      <c r="AO232" s="68">
        <f t="shared" si="91"/>
        <v>5.5834963087816991</v>
      </c>
      <c r="AP232" s="50"/>
      <c r="AQ232" s="25"/>
      <c r="AR232" s="75"/>
      <c r="AS232" s="185">
        <f t="shared" si="92"/>
        <v>320</v>
      </c>
      <c r="AT232" s="177">
        <f t="shared" si="93"/>
        <v>0.19600000000000001</v>
      </c>
      <c r="AV232" s="68">
        <f t="shared" si="94"/>
        <v>5.5451774444795623</v>
      </c>
      <c r="AW232" s="50"/>
      <c r="AX232" s="25"/>
      <c r="AY232" s="75"/>
      <c r="AZ232" s="185">
        <f t="shared" si="95"/>
        <v>320</v>
      </c>
      <c r="BA232" s="177">
        <f t="shared" si="96"/>
        <v>0.19600000000000001</v>
      </c>
      <c r="BC232" s="68">
        <f t="shared" si="97"/>
        <v>5.5053315359323625</v>
      </c>
      <c r="BD232" s="50"/>
      <c r="BE232" s="25"/>
      <c r="BF232" s="75"/>
      <c r="BG232" s="185">
        <f t="shared" si="98"/>
        <v>320</v>
      </c>
      <c r="BH232" s="177">
        <f t="shared" si="99"/>
        <v>0.19600000000000001</v>
      </c>
      <c r="BJ232" s="68">
        <f t="shared" si="100"/>
        <v>5.4638318050256105</v>
      </c>
      <c r="BK232" s="50"/>
      <c r="BL232" s="25"/>
      <c r="BM232" s="75"/>
      <c r="BN232" s="185">
        <f t="shared" si="101"/>
        <v>320</v>
      </c>
      <c r="BO232" s="177">
        <f t="shared" si="102"/>
        <v>0.19600000000000001</v>
      </c>
      <c r="BQ232" s="68">
        <f t="shared" si="103"/>
        <v>5.4205349992722862</v>
      </c>
      <c r="BR232" s="50"/>
      <c r="BS232" s="25"/>
      <c r="BT232" s="75"/>
      <c r="BU232" s="185">
        <f t="shared" si="104"/>
        <v>320</v>
      </c>
      <c r="BV232" s="177">
        <f t="shared" si="105"/>
        <v>0.19600000000000001</v>
      </c>
      <c r="BX232" s="68">
        <f t="shared" si="106"/>
        <v>5.3752784076841653</v>
      </c>
      <c r="BY232" s="50"/>
      <c r="BZ232" s="25"/>
      <c r="CA232" s="75"/>
      <c r="CB232" s="185">
        <f t="shared" si="107"/>
        <v>320</v>
      </c>
      <c r="CC232" s="177">
        <f t="shared" si="108"/>
        <v>0.19600000000000001</v>
      </c>
      <c r="CE232" s="68">
        <f t="shared" si="109"/>
        <v>5.3278761687895813</v>
      </c>
      <c r="CF232" s="50"/>
      <c r="CG232" s="25"/>
      <c r="CH232" s="75"/>
      <c r="CI232" s="185">
        <f t="shared" si="110"/>
        <v>320</v>
      </c>
      <c r="CJ232" s="177">
        <f t="shared" si="111"/>
        <v>0.19600000000000001</v>
      </c>
      <c r="CL232" s="68">
        <f t="shared" si="112"/>
        <v>5.2781146592305168</v>
      </c>
      <c r="CM232" s="50"/>
      <c r="CN232" s="25"/>
      <c r="CO232" s="75"/>
      <c r="CP232" s="185">
        <f t="shared" si="113"/>
        <v>320</v>
      </c>
      <c r="CQ232" s="177">
        <f t="shared" si="114"/>
        <v>0.19600000000000001</v>
      </c>
      <c r="CS232" s="68">
        <f t="shared" si="115"/>
        <v>5.2257466737132017</v>
      </c>
      <c r="CT232" s="50"/>
      <c r="CU232" s="25"/>
      <c r="CV232" s="75"/>
      <c r="CW232" s="185">
        <f t="shared" si="116"/>
        <v>321</v>
      </c>
      <c r="CX232" s="177">
        <f t="shared" si="117"/>
        <v>0.22500000000000001</v>
      </c>
      <c r="CZ232" s="68">
        <f t="shared" si="118"/>
        <v>5.1704839950381514</v>
      </c>
      <c r="DA232" s="50"/>
      <c r="DB232" s="25"/>
      <c r="DC232" s="75"/>
      <c r="DD232" s="185">
        <f t="shared" si="119"/>
        <v>321</v>
      </c>
      <c r="DE232" s="177">
        <f t="shared" si="120"/>
        <v>0.22500000000000001</v>
      </c>
    </row>
    <row r="233" spans="1:109" s="25" customFormat="1" ht="15" customHeight="1">
      <c r="A233" s="19">
        <f t="shared" si="73"/>
        <v>2011</v>
      </c>
      <c r="B233" s="174">
        <f t="shared" si="73"/>
        <v>311.7</v>
      </c>
      <c r="C233" s="67">
        <f t="shared" si="74"/>
        <v>5.7420411867732915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>
        <f t="shared" si="76"/>
        <v>327</v>
      </c>
      <c r="J233" s="178">
        <f t="shared" si="77"/>
        <v>4.9085659287776746</v>
      </c>
      <c r="K233" s="177">
        <f t="shared" si="78"/>
        <v>0.23409000000000035</v>
      </c>
      <c r="M233" s="68">
        <f t="shared" si="79"/>
        <v>5.7420411867732915</v>
      </c>
      <c r="N233" s="50"/>
      <c r="P233" s="32"/>
      <c r="Q233" s="185">
        <f t="shared" si="80"/>
        <v>327</v>
      </c>
      <c r="R233" s="177">
        <f t="shared" si="81"/>
        <v>0.23409000000000035</v>
      </c>
      <c r="T233" s="68">
        <f t="shared" si="82"/>
        <v>5.709433146165015</v>
      </c>
      <c r="U233" s="50"/>
      <c r="W233" s="32"/>
      <c r="X233" s="185">
        <f t="shared" si="83"/>
        <v>327</v>
      </c>
      <c r="Y233" s="177">
        <f t="shared" si="84"/>
        <v>0.23409000000000035</v>
      </c>
      <c r="AA233" s="68">
        <f t="shared" si="85"/>
        <v>5.6757258768736758</v>
      </c>
      <c r="AB233" s="50"/>
      <c r="AD233" s="32"/>
      <c r="AE233" s="185">
        <f t="shared" si="86"/>
        <v>327</v>
      </c>
      <c r="AF233" s="177">
        <f t="shared" si="87"/>
        <v>0.23409000000000035</v>
      </c>
      <c r="AH233" s="68">
        <f t="shared" si="88"/>
        <v>5.640842674882327</v>
      </c>
      <c r="AI233" s="50"/>
      <c r="AK233" s="32"/>
      <c r="AL233" s="185">
        <f t="shared" si="89"/>
        <v>327</v>
      </c>
      <c r="AM233" s="177">
        <f t="shared" si="90"/>
        <v>0.23409000000000035</v>
      </c>
      <c r="AO233" s="68">
        <f t="shared" si="91"/>
        <v>5.6046985164323022</v>
      </c>
      <c r="AP233" s="50"/>
      <c r="AR233" s="32"/>
      <c r="AS233" s="185">
        <f t="shared" si="92"/>
        <v>328</v>
      </c>
      <c r="AT233" s="177">
        <f t="shared" si="93"/>
        <v>0.26569000000000037</v>
      </c>
      <c r="AV233" s="68">
        <f t="shared" si="94"/>
        <v>5.5671988095360998</v>
      </c>
      <c r="AW233" s="50"/>
      <c r="AY233" s="32"/>
      <c r="AZ233" s="185">
        <f t="shared" si="95"/>
        <v>328</v>
      </c>
      <c r="BA233" s="177">
        <f t="shared" si="96"/>
        <v>0.26569000000000037</v>
      </c>
      <c r="BC233" s="68">
        <f t="shared" si="97"/>
        <v>5.52823790214127</v>
      </c>
      <c r="BD233" s="50"/>
      <c r="BF233" s="32"/>
      <c r="BG233" s="185">
        <f t="shared" si="98"/>
        <v>328</v>
      </c>
      <c r="BH233" s="177">
        <f t="shared" si="99"/>
        <v>0.26569000000000037</v>
      </c>
      <c r="BJ233" s="68">
        <f t="shared" si="100"/>
        <v>5.4876972877094374</v>
      </c>
      <c r="BK233" s="50"/>
      <c r="BM233" s="32"/>
      <c r="BN233" s="185">
        <f t="shared" si="101"/>
        <v>328</v>
      </c>
      <c r="BO233" s="177">
        <f t="shared" si="102"/>
        <v>0.26569000000000037</v>
      </c>
      <c r="BQ233" s="68">
        <f t="shared" si="103"/>
        <v>5.4454434314383304</v>
      </c>
      <c r="BR233" s="50"/>
      <c r="BT233" s="32"/>
      <c r="BU233" s="185">
        <f t="shared" si="104"/>
        <v>328</v>
      </c>
      <c r="BV233" s="177">
        <f t="shared" si="105"/>
        <v>0.26569000000000037</v>
      </c>
      <c r="BX233" s="68">
        <f t="shared" si="106"/>
        <v>5.4013251166222656</v>
      </c>
      <c r="BY233" s="50"/>
      <c r="CA233" s="32"/>
      <c r="CB233" s="185">
        <f t="shared" si="107"/>
        <v>329</v>
      </c>
      <c r="CC233" s="177">
        <f t="shared" si="108"/>
        <v>0.29929000000000044</v>
      </c>
      <c r="CE233" s="68">
        <f t="shared" si="109"/>
        <v>5.3551701781408196</v>
      </c>
      <c r="CF233" s="50"/>
      <c r="CH233" s="32"/>
      <c r="CI233" s="185">
        <f t="shared" si="110"/>
        <v>329</v>
      </c>
      <c r="CJ233" s="177">
        <f t="shared" si="111"/>
        <v>0.29929000000000044</v>
      </c>
      <c r="CL233" s="68">
        <f t="shared" si="112"/>
        <v>5.3067814449601665</v>
      </c>
      <c r="CM233" s="50"/>
      <c r="CO233" s="32"/>
      <c r="CP233" s="185">
        <f t="shared" si="113"/>
        <v>329</v>
      </c>
      <c r="CQ233" s="177">
        <f t="shared" si="114"/>
        <v>0.29929000000000044</v>
      </c>
      <c r="CS233" s="68">
        <f t="shared" si="115"/>
        <v>5.2559316500515987</v>
      </c>
      <c r="CT233" s="50"/>
      <c r="CV233" s="32"/>
      <c r="CW233" s="185">
        <f t="shared" si="116"/>
        <v>330</v>
      </c>
      <c r="CX233" s="177">
        <f t="shared" si="117"/>
        <v>0.33489000000000047</v>
      </c>
      <c r="CZ233" s="68">
        <f t="shared" si="118"/>
        <v>5.2023569754021253</v>
      </c>
      <c r="DA233" s="50"/>
      <c r="DC233" s="32"/>
      <c r="DD233" s="185">
        <f t="shared" si="119"/>
        <v>330</v>
      </c>
      <c r="DE233" s="177">
        <f t="shared" si="120"/>
        <v>0.33489000000000047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312.39999999999998</v>
      </c>
      <c r="C234" s="76">
        <f t="shared" si="74"/>
        <v>5.744284417965531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>
        <f t="shared" si="76"/>
        <v>334</v>
      </c>
      <c r="J234" s="184">
        <f t="shared" si="77"/>
        <v>6.9142125480153718</v>
      </c>
      <c r="K234" s="183">
        <f t="shared" si="78"/>
        <v>0.46656000000000097</v>
      </c>
      <c r="M234" s="79">
        <f t="shared" si="79"/>
        <v>5.744284417965531</v>
      </c>
      <c r="N234" s="51"/>
      <c r="O234" s="30"/>
      <c r="P234" s="78"/>
      <c r="Q234" s="205">
        <f t="shared" si="80"/>
        <v>334</v>
      </c>
      <c r="R234" s="183">
        <f t="shared" si="81"/>
        <v>0.46656000000000097</v>
      </c>
      <c r="T234" s="79">
        <f t="shared" si="82"/>
        <v>5.7117506443053783</v>
      </c>
      <c r="U234" s="51"/>
      <c r="V234" s="30"/>
      <c r="W234" s="78"/>
      <c r="X234" s="205">
        <f t="shared" si="83"/>
        <v>334</v>
      </c>
      <c r="Y234" s="183">
        <f t="shared" si="84"/>
        <v>0.46656000000000097</v>
      </c>
      <c r="AA234" s="79">
        <f t="shared" si="85"/>
        <v>5.678122727875623</v>
      </c>
      <c r="AB234" s="51"/>
      <c r="AC234" s="30"/>
      <c r="AD234" s="78"/>
      <c r="AE234" s="205">
        <f t="shared" si="86"/>
        <v>334</v>
      </c>
      <c r="AF234" s="183">
        <f t="shared" si="87"/>
        <v>0.46656000000000097</v>
      </c>
      <c r="AH234" s="79">
        <f t="shared" si="88"/>
        <v>5.6433245056190868</v>
      </c>
      <c r="AI234" s="51"/>
      <c r="AJ234" s="30"/>
      <c r="AK234" s="78"/>
      <c r="AL234" s="205">
        <f t="shared" si="89"/>
        <v>335</v>
      </c>
      <c r="AM234" s="183">
        <f t="shared" si="90"/>
        <v>0.51076000000000099</v>
      </c>
      <c r="AO234" s="79">
        <f t="shared" si="91"/>
        <v>5.6072715742753569</v>
      </c>
      <c r="AP234" s="51"/>
      <c r="AQ234" s="30"/>
      <c r="AR234" s="78"/>
      <c r="AS234" s="205">
        <f t="shared" si="92"/>
        <v>335</v>
      </c>
      <c r="AT234" s="183">
        <f t="shared" si="93"/>
        <v>0.51076000000000099</v>
      </c>
      <c r="AV234" s="79">
        <f t="shared" si="94"/>
        <v>5.5698700570699335</v>
      </c>
      <c r="AW234" s="51"/>
      <c r="AX234" s="30"/>
      <c r="AY234" s="78"/>
      <c r="AZ234" s="205">
        <f t="shared" si="95"/>
        <v>335</v>
      </c>
      <c r="BA234" s="183">
        <f t="shared" si="96"/>
        <v>0.51076000000000099</v>
      </c>
      <c r="BC234" s="79">
        <f t="shared" si="97"/>
        <v>5.5310151306670576</v>
      </c>
      <c r="BD234" s="51"/>
      <c r="BE234" s="30"/>
      <c r="BF234" s="78"/>
      <c r="BG234" s="205">
        <f t="shared" si="98"/>
        <v>335</v>
      </c>
      <c r="BH234" s="183">
        <f t="shared" si="99"/>
        <v>0.51076000000000099</v>
      </c>
      <c r="BJ234" s="79">
        <f t="shared" si="100"/>
        <v>5.4905892541951591</v>
      </c>
      <c r="BK234" s="51"/>
      <c r="BL234" s="30"/>
      <c r="BM234" s="78"/>
      <c r="BN234" s="205">
        <f t="shared" si="101"/>
        <v>336</v>
      </c>
      <c r="BO234" s="183">
        <f t="shared" si="102"/>
        <v>0.55696000000000101</v>
      </c>
      <c r="BQ234" s="79">
        <f t="shared" si="103"/>
        <v>5.4484600249777557</v>
      </c>
      <c r="BR234" s="51"/>
      <c r="BS234" s="30"/>
      <c r="BT234" s="78"/>
      <c r="BU234" s="205">
        <f t="shared" si="104"/>
        <v>336</v>
      </c>
      <c r="BV234" s="183">
        <f t="shared" si="105"/>
        <v>0.55696000000000101</v>
      </c>
      <c r="BX234" s="79">
        <f t="shared" si="106"/>
        <v>5.4044775623764272</v>
      </c>
      <c r="BY234" s="51"/>
      <c r="BZ234" s="30"/>
      <c r="CA234" s="78"/>
      <c r="CB234" s="205">
        <f t="shared" si="107"/>
        <v>336</v>
      </c>
      <c r="CC234" s="183">
        <f t="shared" si="108"/>
        <v>0.55696000000000101</v>
      </c>
      <c r="CE234" s="79">
        <f t="shared" si="109"/>
        <v>5.3584712893677837</v>
      </c>
      <c r="CF234" s="51"/>
      <c r="CG234" s="30"/>
      <c r="CH234" s="78"/>
      <c r="CI234" s="205">
        <f t="shared" si="110"/>
        <v>337</v>
      </c>
      <c r="CJ234" s="183">
        <f t="shared" si="111"/>
        <v>0.60516000000000114</v>
      </c>
      <c r="CL234" s="79">
        <f t="shared" si="112"/>
        <v>5.3102459374133106</v>
      </c>
      <c r="CM234" s="51"/>
      <c r="CN234" s="30"/>
      <c r="CO234" s="78"/>
      <c r="CP234" s="205">
        <f t="shared" si="113"/>
        <v>338</v>
      </c>
      <c r="CQ234" s="183">
        <f t="shared" si="114"/>
        <v>0.65536000000000116</v>
      </c>
      <c r="CS234" s="79">
        <f t="shared" si="115"/>
        <v>5.259576538231606</v>
      </c>
      <c r="CT234" s="51"/>
      <c r="CU234" s="30"/>
      <c r="CV234" s="78"/>
      <c r="CW234" s="205">
        <f t="shared" si="116"/>
        <v>338</v>
      </c>
      <c r="CX234" s="183">
        <f t="shared" si="117"/>
        <v>0.65536000000000116</v>
      </c>
      <c r="CZ234" s="79">
        <f t="shared" si="118"/>
        <v>5.2062020776402305</v>
      </c>
      <c r="DA234" s="51"/>
      <c r="DB234" s="30"/>
      <c r="DC234" s="78"/>
      <c r="DD234" s="205">
        <f t="shared" si="119"/>
        <v>339</v>
      </c>
      <c r="DE234" s="183">
        <f t="shared" si="120"/>
        <v>0.70756000000000119</v>
      </c>
    </row>
    <row r="235" spans="1:109" ht="15" customHeight="1" thickTop="1">
      <c r="A235" s="19">
        <f t="shared" ref="A235:A256" si="122">A143</f>
        <v>2013</v>
      </c>
      <c r="B235" s="174">
        <f t="shared" ref="B235:B256" si="123">ROUND($G$218+$G$221*D235^$G$219,$G$1)</f>
        <v>341</v>
      </c>
      <c r="C235" s="52"/>
      <c r="D235" s="20">
        <f t="shared" si="121"/>
        <v>11</v>
      </c>
      <c r="E235" s="20"/>
      <c r="F235" s="53"/>
      <c r="G235" s="80"/>
      <c r="H235" s="32"/>
      <c r="I235" s="177">
        <f t="shared" si="76"/>
        <v>341</v>
      </c>
      <c r="J235" s="185"/>
      <c r="K235" s="185"/>
    </row>
    <row r="236" spans="1:109" ht="15" customHeight="1" thickBot="1">
      <c r="A236" s="19">
        <f t="shared" si="122"/>
        <v>2014</v>
      </c>
      <c r="B236" s="174">
        <f t="shared" si="123"/>
        <v>347</v>
      </c>
      <c r="C236" s="52"/>
      <c r="D236" s="20">
        <f t="shared" si="121"/>
        <v>12</v>
      </c>
      <c r="E236" s="20"/>
      <c r="F236" s="62" t="s">
        <v>141</v>
      </c>
      <c r="G236" s="63" t="s">
        <v>130</v>
      </c>
      <c r="H236" s="81" t="s">
        <v>131</v>
      </c>
      <c r="I236" s="177">
        <f t="shared" si="76"/>
        <v>347</v>
      </c>
      <c r="J236" s="185"/>
      <c r="K236" s="185"/>
    </row>
    <row r="237" spans="1:109" ht="15" customHeight="1" thickTop="1">
      <c r="A237" s="19">
        <f t="shared" si="122"/>
        <v>2015</v>
      </c>
      <c r="B237" s="174">
        <f t="shared" si="123"/>
        <v>352</v>
      </c>
      <c r="C237" s="52"/>
      <c r="D237" s="20">
        <f t="shared" si="121"/>
        <v>13</v>
      </c>
      <c r="E237" s="20"/>
      <c r="F237" s="198">
        <f>O218</f>
        <v>0</v>
      </c>
      <c r="G237" s="201">
        <f>O224</f>
        <v>0.76433195285383382</v>
      </c>
      <c r="H237" s="245">
        <f>O225</f>
        <v>4.1071248382372154</v>
      </c>
      <c r="I237" s="177">
        <f t="shared" si="76"/>
        <v>352</v>
      </c>
      <c r="J237" s="185"/>
      <c r="K237" s="185"/>
      <c r="M237" s="198" t="s">
        <v>142</v>
      </c>
      <c r="N237" s="198">
        <f>MIN(B214:B234)</f>
        <v>211.01953374785333</v>
      </c>
      <c r="O237" s="198"/>
      <c r="P237" s="198"/>
      <c r="Q237" s="198"/>
      <c r="R237" s="198"/>
      <c r="S237" s="198"/>
      <c r="T237" s="198" t="s">
        <v>142</v>
      </c>
      <c r="U237" s="198">
        <f>N237</f>
        <v>211.01953374785333</v>
      </c>
      <c r="V237" s="198"/>
      <c r="W237" s="198"/>
      <c r="X237" s="198"/>
      <c r="Y237" s="198"/>
      <c r="Z237" s="198"/>
      <c r="AA237" s="198" t="s">
        <v>142</v>
      </c>
      <c r="AB237" s="198">
        <f>U237</f>
        <v>211.01953374785333</v>
      </c>
      <c r="AH237" s="198" t="s">
        <v>142</v>
      </c>
      <c r="AI237" s="198">
        <f>AB237</f>
        <v>211.01953374785333</v>
      </c>
      <c r="AO237" s="198" t="s">
        <v>142</v>
      </c>
      <c r="AP237" s="198">
        <f>AI237</f>
        <v>211.01953374785333</v>
      </c>
      <c r="AV237" s="198" t="s">
        <v>142</v>
      </c>
      <c r="AW237" s="198">
        <f>AP237</f>
        <v>211.01953374785333</v>
      </c>
      <c r="BC237" s="198" t="s">
        <v>142</v>
      </c>
      <c r="BD237" s="198">
        <f>AW237</f>
        <v>211.01953374785333</v>
      </c>
      <c r="BJ237" s="198" t="s">
        <v>142</v>
      </c>
      <c r="BK237" s="198">
        <f>BD237</f>
        <v>211.01953374785333</v>
      </c>
      <c r="BQ237" s="198" t="s">
        <v>142</v>
      </c>
      <c r="BR237" s="198">
        <f>BK237</f>
        <v>211.01953374785333</v>
      </c>
      <c r="BX237" s="198" t="s">
        <v>142</v>
      </c>
      <c r="BY237" s="198">
        <f>BR237</f>
        <v>211.01953374785333</v>
      </c>
      <c r="CE237" s="198" t="s">
        <v>142</v>
      </c>
      <c r="CF237" s="198">
        <f>BY237</f>
        <v>211.01953374785333</v>
      </c>
      <c r="CL237" s="198" t="s">
        <v>142</v>
      </c>
      <c r="CM237" s="198">
        <f>CF237</f>
        <v>211.01953374785333</v>
      </c>
      <c r="CS237" s="198" t="s">
        <v>142</v>
      </c>
      <c r="CT237" s="198">
        <f>CM237</f>
        <v>211.01953374785333</v>
      </c>
      <c r="CZ237" s="198" t="s">
        <v>142</v>
      </c>
      <c r="DA237" s="198">
        <f>CT237</f>
        <v>211.01953374785333</v>
      </c>
    </row>
    <row r="238" spans="1:109" ht="15" customHeight="1">
      <c r="A238" s="19">
        <f t="shared" si="122"/>
        <v>2016</v>
      </c>
      <c r="B238" s="174">
        <f t="shared" si="123"/>
        <v>357</v>
      </c>
      <c r="C238" s="52"/>
      <c r="D238" s="20">
        <f t="shared" si="121"/>
        <v>14</v>
      </c>
      <c r="E238" s="20"/>
      <c r="F238" s="198">
        <f>V218</f>
        <v>10</v>
      </c>
      <c r="G238" s="201">
        <f>V224</f>
        <v>0.76433195285383382</v>
      </c>
      <c r="H238" s="245">
        <f>V225</f>
        <v>4.1071248382372154</v>
      </c>
      <c r="I238" s="177">
        <f>ROUNDUP($G$218+$G$221*D238^$G$219,$G$1)</f>
        <v>358</v>
      </c>
      <c r="J238" s="185"/>
      <c r="K238" s="185"/>
      <c r="M238" s="198" t="s">
        <v>143</v>
      </c>
      <c r="N238" s="243">
        <v>1</v>
      </c>
      <c r="O238" s="198"/>
      <c r="P238" s="198"/>
      <c r="Q238" s="198"/>
      <c r="R238" s="198"/>
      <c r="S238" s="198"/>
      <c r="T238" s="198" t="s">
        <v>143</v>
      </c>
      <c r="U238" s="198">
        <f>N238</f>
        <v>1</v>
      </c>
      <c r="V238" s="198"/>
      <c r="W238" s="198"/>
      <c r="X238" s="198"/>
      <c r="Y238" s="198"/>
      <c r="Z238" s="198"/>
      <c r="AA238" s="198" t="s">
        <v>143</v>
      </c>
      <c r="AB238" s="198">
        <f>U238</f>
        <v>1</v>
      </c>
      <c r="AH238" s="198" t="s">
        <v>143</v>
      </c>
      <c r="AI238" s="198">
        <f>AB238</f>
        <v>1</v>
      </c>
      <c r="AO238" s="198" t="s">
        <v>143</v>
      </c>
      <c r="AP238" s="198">
        <f>AI238</f>
        <v>1</v>
      </c>
      <c r="AV238" s="198" t="s">
        <v>143</v>
      </c>
      <c r="AW238" s="198">
        <f>AP238</f>
        <v>1</v>
      </c>
      <c r="BC238" s="198" t="s">
        <v>143</v>
      </c>
      <c r="BD238" s="198">
        <f>AW238</f>
        <v>1</v>
      </c>
      <c r="BJ238" s="198" t="s">
        <v>143</v>
      </c>
      <c r="BK238" s="198">
        <f>BD238</f>
        <v>1</v>
      </c>
      <c r="BQ238" s="198" t="s">
        <v>143</v>
      </c>
      <c r="BR238" s="198">
        <f>BK238</f>
        <v>1</v>
      </c>
      <c r="BX238" s="198" t="s">
        <v>143</v>
      </c>
      <c r="BY238" s="198">
        <f>BR238</f>
        <v>1</v>
      </c>
      <c r="CE238" s="198" t="s">
        <v>143</v>
      </c>
      <c r="CF238" s="198">
        <f>BY238</f>
        <v>1</v>
      </c>
      <c r="CL238" s="198" t="s">
        <v>143</v>
      </c>
      <c r="CM238" s="198">
        <f>CF238</f>
        <v>1</v>
      </c>
      <c r="CS238" s="198" t="s">
        <v>143</v>
      </c>
      <c r="CT238" s="198">
        <f>CM238</f>
        <v>1</v>
      </c>
      <c r="CZ238" s="198" t="s">
        <v>143</v>
      </c>
      <c r="DA238" s="198">
        <f>CT238</f>
        <v>1</v>
      </c>
    </row>
    <row r="239" spans="1:109" ht="15" customHeight="1">
      <c r="A239" s="19">
        <f t="shared" si="122"/>
        <v>2017</v>
      </c>
      <c r="B239" s="174">
        <f t="shared" si="123"/>
        <v>362</v>
      </c>
      <c r="C239" s="52"/>
      <c r="D239" s="20">
        <f t="shared" si="121"/>
        <v>15</v>
      </c>
      <c r="E239" s="20"/>
      <c r="F239" s="198">
        <f>AC218</f>
        <v>20</v>
      </c>
      <c r="G239" s="201">
        <f>AC224</f>
        <v>0.76177566209082759</v>
      </c>
      <c r="H239" s="245">
        <f>AC225</f>
        <v>4.1533248382372161</v>
      </c>
      <c r="I239" s="177">
        <f t="shared" ref="I239:I256" si="124">ROUND($G$218+$G$221*D239^$G$219,$G$1)</f>
        <v>362</v>
      </c>
      <c r="J239" s="185"/>
      <c r="K239" s="185"/>
      <c r="M239" s="198" t="s">
        <v>134</v>
      </c>
      <c r="N239" s="212">
        <v>10</v>
      </c>
      <c r="O239" s="198"/>
      <c r="P239" s="198"/>
      <c r="Q239" s="198"/>
      <c r="R239" s="198"/>
      <c r="S239" s="198"/>
      <c r="T239" s="198" t="s">
        <v>134</v>
      </c>
      <c r="U239" s="198">
        <f>N239</f>
        <v>10</v>
      </c>
      <c r="V239" s="198"/>
      <c r="W239" s="198"/>
      <c r="X239" s="198"/>
      <c r="Y239" s="198"/>
      <c r="Z239" s="198"/>
      <c r="AA239" s="198" t="s">
        <v>134</v>
      </c>
      <c r="AB239" s="198">
        <f>U239</f>
        <v>10</v>
      </c>
      <c r="AH239" s="198" t="s">
        <v>134</v>
      </c>
      <c r="AI239" s="198">
        <f>AB239</f>
        <v>10</v>
      </c>
      <c r="AO239" s="198" t="s">
        <v>134</v>
      </c>
      <c r="AP239" s="198">
        <f>AI239</f>
        <v>10</v>
      </c>
      <c r="AV239" s="198" t="s">
        <v>134</v>
      </c>
      <c r="AW239" s="198">
        <f>AP239</f>
        <v>10</v>
      </c>
      <c r="BC239" s="198" t="s">
        <v>134</v>
      </c>
      <c r="BD239" s="198">
        <f>AW239</f>
        <v>10</v>
      </c>
      <c r="BJ239" s="198" t="s">
        <v>134</v>
      </c>
      <c r="BK239" s="198">
        <f>BD239</f>
        <v>10</v>
      </c>
      <c r="BQ239" s="198" t="s">
        <v>134</v>
      </c>
      <c r="BR239" s="198">
        <f>BK239</f>
        <v>10</v>
      </c>
      <c r="BX239" s="198" t="s">
        <v>134</v>
      </c>
      <c r="BY239" s="198">
        <f>BR239</f>
        <v>10</v>
      </c>
      <c r="CE239" s="198" t="s">
        <v>134</v>
      </c>
      <c r="CF239" s="198">
        <f>BY239</f>
        <v>10</v>
      </c>
      <c r="CL239" s="198" t="s">
        <v>134</v>
      </c>
      <c r="CM239" s="198">
        <f>CF239</f>
        <v>10</v>
      </c>
      <c r="CS239" s="198" t="s">
        <v>134</v>
      </c>
      <c r="CT239" s="198">
        <f>CM239</f>
        <v>10</v>
      </c>
      <c r="CZ239" s="198" t="s">
        <v>134</v>
      </c>
      <c r="DA239" s="198">
        <f>CT239</f>
        <v>10</v>
      </c>
    </row>
    <row r="240" spans="1:109" ht="15" customHeight="1">
      <c r="A240" s="19">
        <f t="shared" si="122"/>
        <v>2018</v>
      </c>
      <c r="B240" s="174">
        <f t="shared" si="123"/>
        <v>367</v>
      </c>
      <c r="C240" s="52"/>
      <c r="D240" s="20">
        <f t="shared" si="121"/>
        <v>16</v>
      </c>
      <c r="E240" s="20"/>
      <c r="F240" s="198">
        <f>AJ218</f>
        <v>30</v>
      </c>
      <c r="G240" s="201">
        <f>AJ224</f>
        <v>0.75610704211091662</v>
      </c>
      <c r="H240" s="245">
        <f>AJ225</f>
        <v>4.258924838237216</v>
      </c>
      <c r="I240" s="177">
        <f t="shared" si="124"/>
        <v>367</v>
      </c>
      <c r="J240" s="185"/>
      <c r="K240" s="185"/>
    </row>
    <row r="241" spans="1:11" ht="15" customHeight="1">
      <c r="A241" s="19">
        <f t="shared" si="122"/>
        <v>2019</v>
      </c>
      <c r="B241" s="174">
        <f t="shared" si="123"/>
        <v>372</v>
      </c>
      <c r="C241" s="52"/>
      <c r="D241" s="20">
        <f t="shared" si="121"/>
        <v>17</v>
      </c>
      <c r="E241" s="20"/>
      <c r="F241" s="198">
        <f>AQ218</f>
        <v>40</v>
      </c>
      <c r="G241" s="201">
        <f>AQ224</f>
        <v>0.75276620409274064</v>
      </c>
      <c r="H241" s="245">
        <f>AQ225</f>
        <v>4.3298954706072674</v>
      </c>
      <c r="I241" s="177">
        <f t="shared" si="124"/>
        <v>372</v>
      </c>
      <c r="J241" s="185"/>
      <c r="K241" s="185"/>
    </row>
    <row r="242" spans="1:11" ht="15" customHeight="1">
      <c r="A242" s="19">
        <f t="shared" si="122"/>
        <v>2020</v>
      </c>
      <c r="B242" s="174">
        <f t="shared" si="123"/>
        <v>376</v>
      </c>
      <c r="C242" s="52"/>
      <c r="D242" s="20">
        <f t="shared" si="121"/>
        <v>18</v>
      </c>
      <c r="E242" s="20"/>
      <c r="F242" s="198">
        <f>AX218</f>
        <v>50</v>
      </c>
      <c r="G242" s="201">
        <f>AX224</f>
        <v>0.75586497867184688</v>
      </c>
      <c r="H242" s="245">
        <f>AX225</f>
        <v>4.2775575032207982</v>
      </c>
      <c r="I242" s="177">
        <f t="shared" si="124"/>
        <v>376</v>
      </c>
      <c r="J242" s="185"/>
      <c r="K242" s="185"/>
    </row>
    <row r="243" spans="1:11" ht="15" customHeight="1">
      <c r="A243" s="19">
        <f t="shared" si="122"/>
        <v>2021</v>
      </c>
      <c r="B243" s="174">
        <f t="shared" si="123"/>
        <v>380</v>
      </c>
      <c r="C243" s="52"/>
      <c r="D243" s="20">
        <f t="shared" si="121"/>
        <v>19</v>
      </c>
      <c r="E243" s="20"/>
      <c r="F243" s="198">
        <f>BE218</f>
        <v>60</v>
      </c>
      <c r="G243" s="201">
        <f>BE224</f>
        <v>0.75586497867184688</v>
      </c>
      <c r="H243" s="245">
        <f>BE225</f>
        <v>4.2775575032207982</v>
      </c>
      <c r="I243" s="177">
        <f t="shared" si="124"/>
        <v>380</v>
      </c>
      <c r="J243" s="185"/>
      <c r="K243" s="185"/>
    </row>
    <row r="244" spans="1:11" ht="15" customHeight="1">
      <c r="A244" s="19">
        <f t="shared" si="122"/>
        <v>2022</v>
      </c>
      <c r="B244" s="174">
        <f t="shared" si="123"/>
        <v>384</v>
      </c>
      <c r="C244" s="52"/>
      <c r="D244" s="20">
        <f t="shared" si="121"/>
        <v>20</v>
      </c>
      <c r="E244" s="20"/>
      <c r="F244" s="198">
        <f>BL218</f>
        <v>70</v>
      </c>
      <c r="G244" s="201">
        <f>BL224</f>
        <v>0.75352437518033122</v>
      </c>
      <c r="H244" s="245">
        <f>BL225</f>
        <v>4.323757503220798</v>
      </c>
      <c r="I244" s="177">
        <f t="shared" si="124"/>
        <v>384</v>
      </c>
      <c r="J244" s="185"/>
      <c r="K244" s="185"/>
    </row>
    <row r="245" spans="1:11" ht="15" customHeight="1">
      <c r="A245" s="19">
        <f t="shared" si="122"/>
        <v>2023</v>
      </c>
      <c r="B245" s="174">
        <f t="shared" si="123"/>
        <v>388</v>
      </c>
      <c r="C245" s="52"/>
      <c r="D245" s="20">
        <f t="shared" si="121"/>
        <v>21</v>
      </c>
      <c r="E245" s="20"/>
      <c r="F245" s="198">
        <f>BS218</f>
        <v>80</v>
      </c>
      <c r="G245" s="201">
        <f>BS224</f>
        <v>0.74701300576233287</v>
      </c>
      <c r="H245" s="245">
        <f>BS225</f>
        <v>4.4479575032207981</v>
      </c>
      <c r="I245" s="177">
        <f t="shared" si="124"/>
        <v>388</v>
      </c>
      <c r="J245" s="185"/>
      <c r="K245" s="185"/>
    </row>
    <row r="246" spans="1:11" ht="15" customHeight="1">
      <c r="A246" s="19">
        <f t="shared" si="122"/>
        <v>2024</v>
      </c>
      <c r="B246" s="174">
        <f t="shared" si="123"/>
        <v>391</v>
      </c>
      <c r="C246" s="52"/>
      <c r="D246" s="20">
        <f t="shared" si="121"/>
        <v>22</v>
      </c>
      <c r="E246" s="20"/>
      <c r="F246" s="198">
        <f>BZ218</f>
        <v>90</v>
      </c>
      <c r="G246" s="201">
        <f>BZ224</f>
        <v>0.74906589941999724</v>
      </c>
      <c r="H246" s="245">
        <f>BZ225</f>
        <v>4.4147511007086742</v>
      </c>
      <c r="I246" s="177">
        <f t="shared" si="124"/>
        <v>391</v>
      </c>
      <c r="J246" s="185"/>
      <c r="K246" s="185"/>
    </row>
    <row r="247" spans="1:11" ht="15" customHeight="1">
      <c r="A247" s="19">
        <f t="shared" si="122"/>
        <v>2025</v>
      </c>
      <c r="B247" s="174">
        <f t="shared" si="123"/>
        <v>395</v>
      </c>
      <c r="C247" s="52"/>
      <c r="D247" s="20">
        <f t="shared" si="121"/>
        <v>23</v>
      </c>
      <c r="E247" s="20"/>
      <c r="F247" s="198">
        <f>CG218</f>
        <v>100</v>
      </c>
      <c r="G247" s="201">
        <f>CG224</f>
        <v>0.74669401747666952</v>
      </c>
      <c r="H247" s="245">
        <f>CG225</f>
        <v>4.4629511007086746</v>
      </c>
      <c r="I247" s="177">
        <f t="shared" si="124"/>
        <v>395</v>
      </c>
      <c r="J247" s="185"/>
      <c r="K247" s="185"/>
    </row>
    <row r="248" spans="1:11" ht="15" customHeight="1">
      <c r="A248" s="19">
        <f t="shared" si="122"/>
        <v>2026</v>
      </c>
      <c r="B248" s="174">
        <f t="shared" si="123"/>
        <v>398</v>
      </c>
      <c r="C248" s="52"/>
      <c r="D248" s="20">
        <f t="shared" si="121"/>
        <v>24</v>
      </c>
      <c r="E248" s="20"/>
      <c r="F248" s="198">
        <f>CN218</f>
        <v>110</v>
      </c>
      <c r="G248" s="201">
        <f>CN224</f>
        <v>0.74141104461858676</v>
      </c>
      <c r="H248" s="245">
        <f>CN225</f>
        <v>4.575813133322205</v>
      </c>
      <c r="I248" s="177">
        <f t="shared" si="124"/>
        <v>398</v>
      </c>
      <c r="J248" s="185"/>
      <c r="K248" s="185"/>
    </row>
    <row r="249" spans="1:11" ht="15" customHeight="1">
      <c r="A249" s="19">
        <f t="shared" si="122"/>
        <v>2027</v>
      </c>
      <c r="B249" s="174">
        <f t="shared" si="123"/>
        <v>402</v>
      </c>
      <c r="C249" s="52"/>
      <c r="D249" s="20">
        <f t="shared" si="121"/>
        <v>25</v>
      </c>
      <c r="E249" s="20"/>
      <c r="F249" s="198">
        <f>CU218</f>
        <v>120</v>
      </c>
      <c r="G249" s="201">
        <f>CU224</f>
        <v>0.73633859586579842</v>
      </c>
      <c r="H249" s="245">
        <f>CU225</f>
        <v>4.6903837656922569</v>
      </c>
      <c r="I249" s="177">
        <f t="shared" si="124"/>
        <v>402</v>
      </c>
      <c r="J249" s="185"/>
      <c r="K249" s="185"/>
    </row>
    <row r="250" spans="1:11" ht="15" customHeight="1">
      <c r="A250" s="19">
        <f t="shared" si="122"/>
        <v>2028</v>
      </c>
      <c r="B250" s="174">
        <f t="shared" si="123"/>
        <v>405</v>
      </c>
      <c r="C250" s="52"/>
      <c r="D250" s="20">
        <f t="shared" si="121"/>
        <v>26</v>
      </c>
      <c r="E250" s="20"/>
      <c r="F250" s="198">
        <f>DB218</f>
        <v>130</v>
      </c>
      <c r="G250" s="201">
        <f>DB224</f>
        <v>0.73358906906445065</v>
      </c>
      <c r="H250" s="245">
        <f>DB225</f>
        <v>4.761045798305787</v>
      </c>
      <c r="I250" s="177">
        <f t="shared" si="124"/>
        <v>405</v>
      </c>
      <c r="J250" s="185"/>
      <c r="K250" s="185"/>
    </row>
    <row r="251" spans="1:11" ht="15" customHeight="1">
      <c r="A251" s="19">
        <f t="shared" si="122"/>
        <v>2029</v>
      </c>
      <c r="B251" s="174">
        <f t="shared" si="123"/>
        <v>408</v>
      </c>
      <c r="C251" s="52"/>
      <c r="D251" s="20">
        <f t="shared" si="121"/>
        <v>27</v>
      </c>
      <c r="E251" s="20"/>
      <c r="F251" s="53"/>
      <c r="G251" s="80"/>
      <c r="H251" s="32"/>
      <c r="I251" s="177">
        <f t="shared" si="124"/>
        <v>408</v>
      </c>
      <c r="J251" s="185"/>
      <c r="K251" s="185"/>
    </row>
    <row r="252" spans="1:11" ht="15" customHeight="1">
      <c r="A252" s="19">
        <f t="shared" si="122"/>
        <v>2030</v>
      </c>
      <c r="B252" s="174">
        <f t="shared" si="123"/>
        <v>411</v>
      </c>
      <c r="C252" s="52"/>
      <c r="D252" s="20">
        <f t="shared" si="121"/>
        <v>28</v>
      </c>
      <c r="E252" s="20"/>
      <c r="F252" s="53"/>
      <c r="G252" s="80"/>
      <c r="H252" s="32"/>
      <c r="I252" s="177">
        <f t="shared" si="124"/>
        <v>411</v>
      </c>
      <c r="J252" s="185"/>
      <c r="K252" s="185"/>
    </row>
    <row r="253" spans="1:11" ht="15" customHeight="1">
      <c r="A253" s="19">
        <f t="shared" si="122"/>
        <v>2031</v>
      </c>
      <c r="B253" s="174">
        <f t="shared" si="123"/>
        <v>414</v>
      </c>
      <c r="C253" s="52"/>
      <c r="D253" s="20">
        <f t="shared" si="121"/>
        <v>29</v>
      </c>
      <c r="E253" s="20"/>
      <c r="F253" s="53"/>
      <c r="G253" s="80"/>
      <c r="H253" s="32"/>
      <c r="I253" s="177">
        <f t="shared" si="124"/>
        <v>414</v>
      </c>
      <c r="J253" s="185"/>
      <c r="K253" s="185"/>
    </row>
    <row r="254" spans="1:11" ht="15" customHeight="1">
      <c r="A254" s="19">
        <f t="shared" si="122"/>
        <v>2032</v>
      </c>
      <c r="B254" s="174">
        <f t="shared" si="123"/>
        <v>416</v>
      </c>
      <c r="C254" s="52"/>
      <c r="D254" s="20">
        <f t="shared" si="121"/>
        <v>30</v>
      </c>
      <c r="E254" s="20"/>
      <c r="F254" s="53"/>
      <c r="G254" s="80"/>
      <c r="H254" s="32"/>
      <c r="I254" s="177">
        <f t="shared" si="124"/>
        <v>416</v>
      </c>
      <c r="J254" s="185"/>
      <c r="K254" s="185"/>
    </row>
    <row r="255" spans="1:11" ht="15" customHeight="1">
      <c r="A255" s="19">
        <f t="shared" si="122"/>
        <v>2033</v>
      </c>
      <c r="B255" s="174">
        <f t="shared" si="123"/>
        <v>419</v>
      </c>
      <c r="C255" s="52"/>
      <c r="D255" s="20">
        <f t="shared" si="121"/>
        <v>31</v>
      </c>
      <c r="E255" s="20"/>
      <c r="F255" s="53"/>
      <c r="G255" s="80"/>
      <c r="H255" s="32"/>
      <c r="I255" s="177">
        <f t="shared" si="124"/>
        <v>419</v>
      </c>
      <c r="J255" s="185"/>
      <c r="K255" s="185"/>
    </row>
    <row r="256" spans="1:11" ht="15" customHeight="1">
      <c r="A256" s="103">
        <f t="shared" si="122"/>
        <v>2034</v>
      </c>
      <c r="B256" s="186">
        <f t="shared" si="123"/>
        <v>422</v>
      </c>
      <c r="C256" s="193"/>
      <c r="D256" s="33">
        <f t="shared" si="121"/>
        <v>32</v>
      </c>
      <c r="E256" s="33"/>
      <c r="F256" s="54"/>
      <c r="G256" s="82"/>
      <c r="H256" s="35"/>
      <c r="I256" s="187">
        <f t="shared" si="124"/>
        <v>422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144</v>
      </c>
    </row>
    <row r="259" spans="1:65" ht="15" customHeight="1">
      <c r="A259" s="10" t="s">
        <v>2</v>
      </c>
      <c r="B259" s="92" t="s">
        <v>100</v>
      </c>
      <c r="C259" s="12" t="s">
        <v>145</v>
      </c>
      <c r="D259" s="12" t="s">
        <v>101</v>
      </c>
      <c r="E259" s="37"/>
      <c r="F259" s="13"/>
      <c r="G259" s="14"/>
      <c r="H259" s="15" t="s">
        <v>102</v>
      </c>
      <c r="I259" s="16">
        <f>RSQ(I260:I280,B260:B280)</f>
        <v>0.83109963954345945</v>
      </c>
      <c r="J259" s="17" t="s">
        <v>103</v>
      </c>
      <c r="K259" s="18" t="s">
        <v>104</v>
      </c>
      <c r="M259" s="66" t="s">
        <v>145</v>
      </c>
      <c r="N259" s="37"/>
      <c r="O259" s="107" t="s">
        <v>121</v>
      </c>
      <c r="P259" s="108">
        <f>RSQ($B260:$B280,P260:P280)</f>
        <v>0.83109963954345945</v>
      </c>
      <c r="Q259" s="18" t="s">
        <v>104</v>
      </c>
      <c r="S259" s="66" t="s">
        <v>145</v>
      </c>
      <c r="T259" s="37"/>
      <c r="U259" s="107" t="s">
        <v>121</v>
      </c>
      <c r="V259" s="108">
        <f>RSQ($B260:$B280,V260:V280)</f>
        <v>0.67105303625840318</v>
      </c>
      <c r="W259" s="18" t="s">
        <v>104</v>
      </c>
      <c r="Y259" s="66" t="s">
        <v>145</v>
      </c>
      <c r="Z259" s="37"/>
      <c r="AA259" s="107" t="s">
        <v>121</v>
      </c>
      <c r="AB259" s="108">
        <f>RSQ($B260:$B280,AB260:AB280)</f>
        <v>0.65585517087342982</v>
      </c>
      <c r="AC259" s="18" t="s">
        <v>104</v>
      </c>
      <c r="AE259" s="66" t="s">
        <v>145</v>
      </c>
      <c r="AF259" s="37"/>
      <c r="AG259" s="107" t="s">
        <v>121</v>
      </c>
      <c r="AH259" s="108">
        <f>RSQ($B260:$B280,AH260:AH280)</f>
        <v>0.64463040758628976</v>
      </c>
      <c r="AI259" s="18" t="s">
        <v>104</v>
      </c>
      <c r="AK259" s="66" t="s">
        <v>145</v>
      </c>
      <c r="AL259" s="37"/>
      <c r="AM259" s="107" t="s">
        <v>121</v>
      </c>
      <c r="AN259" s="108">
        <f>RSQ($B260:$B280,AN260:AN280)</f>
        <v>0.63611555361156846</v>
      </c>
      <c r="AO259" s="18" t="s">
        <v>104</v>
      </c>
      <c r="AQ259" s="66" t="s">
        <v>145</v>
      </c>
      <c r="AR259" s="37"/>
      <c r="AS259" s="107" t="s">
        <v>121</v>
      </c>
      <c r="AT259" s="108">
        <f>RSQ($B260:$B280,AT260:AT280)</f>
        <v>0.62713206378488628</v>
      </c>
      <c r="AU259" s="18" t="s">
        <v>104</v>
      </c>
      <c r="AW259" s="66" t="s">
        <v>145</v>
      </c>
      <c r="AX259" s="37"/>
      <c r="AY259" s="107" t="s">
        <v>121</v>
      </c>
      <c r="AZ259" s="108">
        <f>RSQ($B260:$B280,AZ260:AZ280)</f>
        <v>0.62453667224824305</v>
      </c>
      <c r="BA259" s="18" t="s">
        <v>104</v>
      </c>
      <c r="BC259" s="66" t="s">
        <v>145</v>
      </c>
      <c r="BD259" s="37"/>
      <c r="BE259" s="107" t="s">
        <v>121</v>
      </c>
      <c r="BF259" s="108">
        <f>RSQ($B260:$B280,BF260:BF280)</f>
        <v>0.61921471258828842</v>
      </c>
      <c r="BG259" s="18" t="s">
        <v>104</v>
      </c>
      <c r="BI259" s="66" t="s">
        <v>145</v>
      </c>
      <c r="BJ259" s="37"/>
      <c r="BK259" s="107" t="s">
        <v>121</v>
      </c>
      <c r="BL259" s="108">
        <f>RSQ($B260:$B280,BL260:BL280)</f>
        <v>0.61563172256530285</v>
      </c>
      <c r="BM259" s="18" t="s">
        <v>104</v>
      </c>
    </row>
    <row r="260" spans="1:65" ht="15" customHeight="1">
      <c r="A260" s="19"/>
      <c r="B260" s="174"/>
      <c r="C260" s="207"/>
      <c r="D260" s="20"/>
      <c r="E260" s="38" t="s">
        <v>146</v>
      </c>
      <c r="F260" s="21"/>
      <c r="H260" s="85"/>
      <c r="I260" s="175"/>
      <c r="J260" s="176"/>
      <c r="K260" s="175"/>
      <c r="M260" s="208"/>
      <c r="N260" s="38" t="s">
        <v>146</v>
      </c>
      <c r="O260" s="21"/>
      <c r="P260" s="203"/>
      <c r="Q260" s="175"/>
      <c r="S260" s="208"/>
      <c r="T260" s="38" t="s">
        <v>146</v>
      </c>
      <c r="U260" s="21"/>
      <c r="V260" s="203"/>
      <c r="W260" s="175"/>
      <c r="Y260" s="208"/>
      <c r="Z260" s="38" t="s">
        <v>146</v>
      </c>
      <c r="AA260" s="21"/>
      <c r="AB260" s="203"/>
      <c r="AC260" s="175"/>
      <c r="AE260" s="208"/>
      <c r="AF260" s="38" t="s">
        <v>146</v>
      </c>
      <c r="AG260" s="21"/>
      <c r="AH260" s="203"/>
      <c r="AI260" s="175"/>
      <c r="AK260" s="208"/>
      <c r="AL260" s="38" t="s">
        <v>146</v>
      </c>
      <c r="AM260" s="21"/>
      <c r="AN260" s="203"/>
      <c r="AO260" s="175"/>
      <c r="AQ260" s="208"/>
      <c r="AR260" s="38" t="s">
        <v>146</v>
      </c>
      <c r="AS260" s="21"/>
      <c r="AT260" s="203"/>
      <c r="AU260" s="175"/>
      <c r="AW260" s="208"/>
      <c r="AX260" s="38" t="s">
        <v>146</v>
      </c>
      <c r="AY260" s="21"/>
      <c r="AZ260" s="203"/>
      <c r="BA260" s="175"/>
      <c r="BC260" s="208"/>
      <c r="BD260" s="38" t="s">
        <v>146</v>
      </c>
      <c r="BE260" s="21"/>
      <c r="BF260" s="203"/>
      <c r="BG260" s="175"/>
      <c r="BI260" s="208"/>
      <c r="BJ260" s="38" t="s">
        <v>146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147</v>
      </c>
      <c r="F261" s="21"/>
      <c r="H261" s="85"/>
      <c r="I261" s="177"/>
      <c r="J261" s="178"/>
      <c r="K261" s="177"/>
      <c r="M261" s="208"/>
      <c r="N261" s="38" t="s">
        <v>147</v>
      </c>
      <c r="O261" s="21"/>
      <c r="P261" s="185"/>
      <c r="Q261" s="177"/>
      <c r="S261" s="208"/>
      <c r="T261" s="38" t="s">
        <v>147</v>
      </c>
      <c r="U261" s="21"/>
      <c r="V261" s="185"/>
      <c r="W261" s="177"/>
      <c r="Y261" s="208"/>
      <c r="Z261" s="38" t="s">
        <v>147</v>
      </c>
      <c r="AA261" s="21"/>
      <c r="AB261" s="185"/>
      <c r="AC261" s="177"/>
      <c r="AE261" s="208"/>
      <c r="AF261" s="38" t="s">
        <v>147</v>
      </c>
      <c r="AG261" s="21"/>
      <c r="AH261" s="185"/>
      <c r="AI261" s="177"/>
      <c r="AK261" s="208"/>
      <c r="AL261" s="38" t="s">
        <v>147</v>
      </c>
      <c r="AM261" s="21"/>
      <c r="AN261" s="185"/>
      <c r="AO261" s="177"/>
      <c r="AQ261" s="208"/>
      <c r="AR261" s="38" t="s">
        <v>147</v>
      </c>
      <c r="AS261" s="21"/>
      <c r="AT261" s="185"/>
      <c r="AU261" s="177"/>
      <c r="AW261" s="208"/>
      <c r="AX261" s="38" t="s">
        <v>147</v>
      </c>
      <c r="AY261" s="21"/>
      <c r="AZ261" s="185"/>
      <c r="BA261" s="177"/>
      <c r="BC261" s="208"/>
      <c r="BD261" s="38" t="s">
        <v>147</v>
      </c>
      <c r="BE261" s="21"/>
      <c r="BF261" s="185"/>
      <c r="BG261" s="177"/>
      <c r="BI261" s="208"/>
      <c r="BJ261" s="38" t="s">
        <v>147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325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325</v>
      </c>
      <c r="P263" s="185"/>
      <c r="Q263" s="177"/>
      <c r="S263" s="208"/>
      <c r="T263" s="71" t="s">
        <v>55</v>
      </c>
      <c r="U263" s="209">
        <f>ROUNDDOWN(U264,-T283)+10^T283</f>
        <v>400</v>
      </c>
      <c r="V263" s="185"/>
      <c r="W263" s="177"/>
      <c r="Y263" s="208"/>
      <c r="Z263" s="71" t="s">
        <v>55</v>
      </c>
      <c r="AA263" s="209">
        <f>U263+Z284</f>
        <v>425</v>
      </c>
      <c r="AB263" s="185"/>
      <c r="AC263" s="177"/>
      <c r="AE263" s="208"/>
      <c r="AF263" s="71" t="s">
        <v>55</v>
      </c>
      <c r="AG263" s="209">
        <f>AA263+AF284</f>
        <v>450</v>
      </c>
      <c r="AH263" s="185"/>
      <c r="AI263" s="177"/>
      <c r="AK263" s="208"/>
      <c r="AL263" s="71" t="s">
        <v>55</v>
      </c>
      <c r="AM263" s="209">
        <f>AG263+AL284</f>
        <v>475</v>
      </c>
      <c r="AN263" s="185"/>
      <c r="AO263" s="177"/>
      <c r="AQ263" s="208"/>
      <c r="AR263" s="71" t="s">
        <v>55</v>
      </c>
      <c r="AS263" s="209">
        <f>AM263+AR284</f>
        <v>500</v>
      </c>
      <c r="AT263" s="185"/>
      <c r="AU263" s="177"/>
      <c r="AW263" s="208"/>
      <c r="AX263" s="71" t="s">
        <v>55</v>
      </c>
      <c r="AY263" s="209">
        <f>AS263+AX284</f>
        <v>525</v>
      </c>
      <c r="AZ263" s="185"/>
      <c r="BA263" s="177"/>
      <c r="BC263" s="208"/>
      <c r="BD263" s="71" t="s">
        <v>55</v>
      </c>
      <c r="BE263" s="209">
        <f>AY263+BD284</f>
        <v>550</v>
      </c>
      <c r="BF263" s="185"/>
      <c r="BG263" s="177"/>
      <c r="BI263" s="208"/>
      <c r="BJ263" s="71" t="s">
        <v>55</v>
      </c>
      <c r="BK263" s="209">
        <f>BE263+BJ284</f>
        <v>575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148</v>
      </c>
      <c r="F264" s="198">
        <f>MAX(B260:B280)</f>
        <v>324.60000000000002</v>
      </c>
      <c r="G264" s="25"/>
      <c r="H264" s="24"/>
      <c r="I264" s="177"/>
      <c r="J264" s="178"/>
      <c r="K264" s="177"/>
      <c r="M264" s="208"/>
      <c r="N264" s="86" t="s">
        <v>148</v>
      </c>
      <c r="O264" s="198">
        <f>MAX($B260:$B280)</f>
        <v>324.60000000000002</v>
      </c>
      <c r="P264" s="185"/>
      <c r="Q264" s="177"/>
      <c r="S264" s="208"/>
      <c r="T264" s="86" t="s">
        <v>148</v>
      </c>
      <c r="U264" s="198">
        <f>MAX($B260:$B280)</f>
        <v>324.60000000000002</v>
      </c>
      <c r="V264" s="185"/>
      <c r="W264" s="177"/>
      <c r="Y264" s="208"/>
      <c r="Z264" s="86" t="s">
        <v>148</v>
      </c>
      <c r="AA264" s="198">
        <f>MAX($B260:$B280)</f>
        <v>324.60000000000002</v>
      </c>
      <c r="AB264" s="185"/>
      <c r="AC264" s="177"/>
      <c r="AE264" s="208"/>
      <c r="AF264" s="86" t="s">
        <v>148</v>
      </c>
      <c r="AG264" s="198">
        <f>MAX($B260:$B280)</f>
        <v>324.60000000000002</v>
      </c>
      <c r="AH264" s="185"/>
      <c r="AI264" s="177"/>
      <c r="AK264" s="208"/>
      <c r="AL264" s="86" t="s">
        <v>148</v>
      </c>
      <c r="AM264" s="198">
        <f>MAX($B260:$B280)</f>
        <v>324.60000000000002</v>
      </c>
      <c r="AN264" s="185"/>
      <c r="AO264" s="177"/>
      <c r="AQ264" s="208"/>
      <c r="AR264" s="86" t="s">
        <v>148</v>
      </c>
      <c r="AS264" s="198">
        <f>MAX($B260:$B280)</f>
        <v>324.60000000000002</v>
      </c>
      <c r="AT264" s="185"/>
      <c r="AU264" s="177"/>
      <c r="AW264" s="208"/>
      <c r="AX264" s="86" t="s">
        <v>148</v>
      </c>
      <c r="AY264" s="198">
        <f>MAX($B260:$B280)</f>
        <v>324.60000000000002</v>
      </c>
      <c r="AZ264" s="185"/>
      <c r="BA264" s="177"/>
      <c r="BC264" s="208"/>
      <c r="BD264" s="86" t="s">
        <v>148</v>
      </c>
      <c r="BE264" s="198">
        <f>MAX($B260:$B280)</f>
        <v>324.60000000000002</v>
      </c>
      <c r="BF264" s="185"/>
      <c r="BG264" s="177"/>
      <c r="BI264" s="208"/>
      <c r="BJ264" s="86" t="s">
        <v>148</v>
      </c>
      <c r="BK264" s="198">
        <f>MAX($B260:$B280)</f>
        <v>324.60000000000002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149</v>
      </c>
      <c r="F265" s="198">
        <f>AVERAGE(B276:B280)</f>
        <v>315.48</v>
      </c>
      <c r="G265" s="25"/>
      <c r="H265" s="24"/>
      <c r="I265" s="177"/>
      <c r="J265" s="178"/>
      <c r="K265" s="177"/>
      <c r="M265" s="208"/>
      <c r="N265" s="86" t="s">
        <v>149</v>
      </c>
      <c r="O265" s="198">
        <f>AVERAGE($B276:$B280)</f>
        <v>315.48</v>
      </c>
      <c r="P265" s="185"/>
      <c r="Q265" s="177"/>
      <c r="S265" s="208"/>
      <c r="T265" s="86" t="s">
        <v>149</v>
      </c>
      <c r="U265" s="198">
        <f>AVERAGE($B276:$B280)</f>
        <v>315.48</v>
      </c>
      <c r="V265" s="185"/>
      <c r="W265" s="177"/>
      <c r="Y265" s="208"/>
      <c r="Z265" s="86" t="s">
        <v>149</v>
      </c>
      <c r="AA265" s="198">
        <f>AVERAGE($B276:$B280)</f>
        <v>315.48</v>
      </c>
      <c r="AB265" s="185"/>
      <c r="AC265" s="177"/>
      <c r="AE265" s="208"/>
      <c r="AF265" s="86" t="s">
        <v>149</v>
      </c>
      <c r="AG265" s="198">
        <f>AVERAGE($B276:$B280)</f>
        <v>315.48</v>
      </c>
      <c r="AH265" s="185"/>
      <c r="AI265" s="177"/>
      <c r="AK265" s="208"/>
      <c r="AL265" s="86" t="s">
        <v>149</v>
      </c>
      <c r="AM265" s="198">
        <f>AVERAGE($B276:$B280)</f>
        <v>315.48</v>
      </c>
      <c r="AN265" s="185"/>
      <c r="AO265" s="177"/>
      <c r="AQ265" s="208"/>
      <c r="AR265" s="86" t="s">
        <v>149</v>
      </c>
      <c r="AS265" s="198">
        <f>AVERAGE($B276:$B280)</f>
        <v>315.48</v>
      </c>
      <c r="AT265" s="185"/>
      <c r="AU265" s="177"/>
      <c r="AW265" s="208"/>
      <c r="AX265" s="86" t="s">
        <v>149</v>
      </c>
      <c r="AY265" s="198">
        <f>AVERAGE($B276:$B280)</f>
        <v>315.48</v>
      </c>
      <c r="AZ265" s="185"/>
      <c r="BA265" s="177"/>
      <c r="BC265" s="208"/>
      <c r="BD265" s="86" t="s">
        <v>149</v>
      </c>
      <c r="BE265" s="198">
        <f>AVERAGE($B276:$B280)</f>
        <v>315.48</v>
      </c>
      <c r="BF265" s="185"/>
      <c r="BG265" s="177"/>
      <c r="BI265" s="208"/>
      <c r="BJ265" s="86" t="s">
        <v>149</v>
      </c>
      <c r="BK265" s="198">
        <f>AVERAGE($B276:$B280)</f>
        <v>315.48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150</v>
      </c>
      <c r="F267" s="42">
        <f>INDEX(LINEST(C271:C280,D271:D280),1)</f>
        <v>-0.3438084529884054</v>
      </c>
      <c r="G267" s="88"/>
      <c r="H267" s="24"/>
      <c r="I267" s="177"/>
      <c r="J267" s="178"/>
      <c r="K267" s="177"/>
      <c r="M267" s="208"/>
      <c r="N267" s="87" t="s">
        <v>150</v>
      </c>
      <c r="O267" s="42">
        <f>INDEX(LINEST(M271:M280,$D271:$D280),1)</f>
        <v>-0.3438084529884054</v>
      </c>
      <c r="P267" s="185"/>
      <c r="Q267" s="177"/>
      <c r="S267" s="208"/>
      <c r="T267" s="87" t="s">
        <v>150</v>
      </c>
      <c r="U267" s="42">
        <f>INDEX(LINEST(S271:S280,$D271:$D280),1)</f>
        <v>-0.13281959509972219</v>
      </c>
      <c r="V267" s="185"/>
      <c r="W267" s="177"/>
      <c r="Y267" s="208"/>
      <c r="Z267" s="87" t="s">
        <v>150</v>
      </c>
      <c r="AA267" s="42">
        <f>INDEX(LINEST(Y271:Y280,$D271:$D280),1)</f>
        <v>-0.11750535998930418</v>
      </c>
      <c r="AB267" s="185"/>
      <c r="AC267" s="177"/>
      <c r="AE267" s="208"/>
      <c r="AF267" s="87" t="s">
        <v>150</v>
      </c>
      <c r="AG267" s="42">
        <f>INDEX(LINEST(AE271:AE280,$D271:$D280),1)</f>
        <v>-0.10674863045957847</v>
      </c>
      <c r="AH267" s="185"/>
      <c r="AI267" s="177"/>
      <c r="AK267" s="208"/>
      <c r="AL267" s="87" t="s">
        <v>150</v>
      </c>
      <c r="AM267" s="42">
        <f>INDEX(LINEST(AK271:AK280,$D271:$D280),1)</f>
        <v>-9.8749725469535712E-2</v>
      </c>
      <c r="AN267" s="185"/>
      <c r="AO267" s="177"/>
      <c r="AQ267" s="208"/>
      <c r="AR267" s="87" t="s">
        <v>150</v>
      </c>
      <c r="AS267" s="42">
        <f>INDEX(LINEST(AQ271:AQ280,$D271:$D280),1)</f>
        <v>-9.2556295631629218E-2</v>
      </c>
      <c r="AT267" s="185"/>
      <c r="AU267" s="177"/>
      <c r="AW267" s="208"/>
      <c r="AX267" s="87" t="s">
        <v>150</v>
      </c>
      <c r="AY267" s="42">
        <f>INDEX(LINEST(AW271:AW280,$D271:$D280),1)</f>
        <v>-8.761316082433375E-2</v>
      </c>
      <c r="AZ267" s="185"/>
      <c r="BA267" s="177"/>
      <c r="BC267" s="208"/>
      <c r="BD267" s="87" t="s">
        <v>150</v>
      </c>
      <c r="BE267" s="42">
        <f>INDEX(LINEST(BC271:BC280,$D271:$D280),1)</f>
        <v>-8.3573352218844654E-2</v>
      </c>
      <c r="BF267" s="185"/>
      <c r="BG267" s="177"/>
      <c r="BI267" s="208"/>
      <c r="BJ267" s="87" t="s">
        <v>150</v>
      </c>
      <c r="BK267" s="42">
        <f>INDEX(LINEST(BI271:BI280,$D271:$D280),1)</f>
        <v>-8.0208266025475691E-2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117</v>
      </c>
      <c r="F268" s="42">
        <f>INDEX(LINEST(C271:C280,D271:D280),2)</f>
        <v>-1.1636615379946182</v>
      </c>
      <c r="G268" s="25"/>
      <c r="H268" s="21"/>
      <c r="I268" s="177"/>
      <c r="J268" s="178"/>
      <c r="K268" s="177"/>
      <c r="M268" s="208"/>
      <c r="N268" s="71" t="s">
        <v>117</v>
      </c>
      <c r="O268" s="42">
        <f>INDEX(LINEST(M271:M280,$D271:$D280),2)</f>
        <v>-1.1636615379946182</v>
      </c>
      <c r="P268" s="185"/>
      <c r="Q268" s="177"/>
      <c r="S268" s="208"/>
      <c r="T268" s="71" t="s">
        <v>117</v>
      </c>
      <c r="U268" s="42">
        <f>INDEX(LINEST(S271:S280,$D271:$D280),2)</f>
        <v>-0.26827647662522158</v>
      </c>
      <c r="V268" s="185"/>
      <c r="W268" s="177"/>
      <c r="Y268" s="208"/>
      <c r="Z268" s="71" t="s">
        <v>117</v>
      </c>
      <c r="AA268" s="42">
        <f>INDEX(LINEST(Y271:Y280,$D271:$D280),2)</f>
        <v>-0.1304733029922539</v>
      </c>
      <c r="AB268" s="185"/>
      <c r="AC268" s="177"/>
      <c r="AE268" s="208"/>
      <c r="AF268" s="71" t="s">
        <v>117</v>
      </c>
      <c r="AG268" s="42">
        <f>INDEX(LINEST(AE271:AE280,$D271:$D280),2)</f>
        <v>-1.0098660798970482E-2</v>
      </c>
      <c r="AH268" s="185"/>
      <c r="AI268" s="177"/>
      <c r="AK268" s="208"/>
      <c r="AL268" s="71" t="s">
        <v>117</v>
      </c>
      <c r="AM268" s="42">
        <f>INDEX(LINEST(AK271:AK280,$D271:$D280),2)</f>
        <v>9.6988815742773293E-2</v>
      </c>
      <c r="AN268" s="185"/>
      <c r="AO268" s="177"/>
      <c r="AQ268" s="208"/>
      <c r="AR268" s="71" t="s">
        <v>117</v>
      </c>
      <c r="AS268" s="42">
        <f>INDEX(LINEST(AQ271:AQ280,$D271:$D280),2)</f>
        <v>0.19352491813683637</v>
      </c>
      <c r="AT268" s="185"/>
      <c r="AU268" s="177"/>
      <c r="AW268" s="208"/>
      <c r="AX268" s="71" t="s">
        <v>117</v>
      </c>
      <c r="AY268" s="42">
        <f>INDEX(LINEST(AW271:AW280,$D271:$D280),2)</f>
        <v>0.28144734382332426</v>
      </c>
      <c r="AZ268" s="185"/>
      <c r="BA268" s="177"/>
      <c r="BC268" s="208"/>
      <c r="BD268" s="71" t="s">
        <v>117</v>
      </c>
      <c r="BE268" s="42">
        <f>INDEX(LINEST(BC271:BC280,$D271:$D280),2)</f>
        <v>0.3621911232715333</v>
      </c>
      <c r="BF268" s="185"/>
      <c r="BG268" s="177"/>
      <c r="BI268" s="208"/>
      <c r="BJ268" s="71" t="s">
        <v>117</v>
      </c>
      <c r="BK268" s="42">
        <f>INDEX(LINEST(BI271:BI280,$D271:$D280),2)</f>
        <v>0.43685362587721904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118</v>
      </c>
      <c r="F269" s="89">
        <f>F267*-1</f>
        <v>0.3438084529884054</v>
      </c>
      <c r="H269" s="75"/>
      <c r="I269" s="177"/>
      <c r="J269" s="178"/>
      <c r="K269" s="177"/>
      <c r="M269" s="208"/>
      <c r="N269" s="86" t="s">
        <v>118</v>
      </c>
      <c r="O269" s="89">
        <f>O267*-1</f>
        <v>0.3438084529884054</v>
      </c>
      <c r="P269" s="185"/>
      <c r="Q269" s="177"/>
      <c r="S269" s="208"/>
      <c r="T269" s="86" t="s">
        <v>118</v>
      </c>
      <c r="U269" s="89">
        <f>U267*-1</f>
        <v>0.13281959509972219</v>
      </c>
      <c r="V269" s="185"/>
      <c r="W269" s="177"/>
      <c r="Y269" s="208"/>
      <c r="Z269" s="86" t="s">
        <v>118</v>
      </c>
      <c r="AA269" s="89">
        <f>AA267*-1</f>
        <v>0.11750535998930418</v>
      </c>
      <c r="AB269" s="185"/>
      <c r="AC269" s="177"/>
      <c r="AE269" s="208"/>
      <c r="AF269" s="86" t="s">
        <v>118</v>
      </c>
      <c r="AG269" s="89">
        <f>AG267*-1</f>
        <v>0.10674863045957847</v>
      </c>
      <c r="AH269" s="185"/>
      <c r="AI269" s="177"/>
      <c r="AK269" s="208"/>
      <c r="AL269" s="86" t="s">
        <v>118</v>
      </c>
      <c r="AM269" s="89">
        <f>AM267*-1</f>
        <v>9.8749725469535712E-2</v>
      </c>
      <c r="AN269" s="185"/>
      <c r="AO269" s="177"/>
      <c r="AQ269" s="208"/>
      <c r="AR269" s="86" t="s">
        <v>118</v>
      </c>
      <c r="AS269" s="89">
        <f>AS267*-1</f>
        <v>9.2556295631629218E-2</v>
      </c>
      <c r="AT269" s="185"/>
      <c r="AU269" s="177"/>
      <c r="AW269" s="208"/>
      <c r="AX269" s="86" t="s">
        <v>118</v>
      </c>
      <c r="AY269" s="89">
        <f>AY267*-1</f>
        <v>8.761316082433375E-2</v>
      </c>
      <c r="AZ269" s="185"/>
      <c r="BA269" s="177"/>
      <c r="BC269" s="208"/>
      <c r="BD269" s="86" t="s">
        <v>118</v>
      </c>
      <c r="BE269" s="89">
        <f>BE267*-1</f>
        <v>8.3573352218844654E-2</v>
      </c>
      <c r="BF269" s="185"/>
      <c r="BG269" s="177"/>
      <c r="BI269" s="208"/>
      <c r="BJ269" s="86" t="s">
        <v>118</v>
      </c>
      <c r="BK269" s="89">
        <f>BK267*-1</f>
        <v>8.0208266025475691E-2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0" si="125">A225</f>
        <v>2003</v>
      </c>
      <c r="B271" s="174">
        <f t="shared" si="125"/>
        <v>211.01953374785333</v>
      </c>
      <c r="C271" s="207">
        <f t="shared" ref="C271:C280" si="126">LN(F$263/B271-1)</f>
        <v>-0.61592362114786881</v>
      </c>
      <c r="D271" s="20">
        <v>1</v>
      </c>
      <c r="E271" s="637" t="s">
        <v>92</v>
      </c>
      <c r="F271" s="638"/>
      <c r="G271" s="641">
        <f>I259</f>
        <v>0.83109963954345945</v>
      </c>
      <c r="H271" s="642"/>
      <c r="I271" s="177">
        <f t="shared" ref="I271:I302" si="127">ROUND($F$263/(1+EXP($F$268+$F$267*D271)),$G$1)</f>
        <v>266</v>
      </c>
      <c r="J271" s="178">
        <f t="shared" ref="J271:J280" si="128">ABS(B271-I271)/B271*100</f>
        <v>26.054680946192725</v>
      </c>
      <c r="K271" s="177">
        <f t="shared" ref="K271:K280" si="129">(B271-I271)^2/1000</f>
        <v>3.0228516693034391</v>
      </c>
      <c r="M271" s="208">
        <f t="shared" ref="M271:M280" si="130">LN(O$263/$B271-1)</f>
        <v>-0.61592362114786881</v>
      </c>
      <c r="N271" s="21" t="s">
        <v>127</v>
      </c>
      <c r="O271" s="42">
        <f>P259</f>
        <v>0.83109963954345945</v>
      </c>
      <c r="P271" s="185">
        <f t="shared" ref="P271:P280" si="131">ROUND(O$263/(1+EXP(O$268+O$267*$D271)),$G$1)</f>
        <v>266</v>
      </c>
      <c r="Q271" s="177">
        <f t="shared" ref="Q271:Q280" si="132">($B271-P271)^2/1000</f>
        <v>3.0228516693034391</v>
      </c>
      <c r="S271" s="208">
        <f t="shared" ref="S271:S280" si="133">LN(U$263/$B271-1)</f>
        <v>-0.11030704964003323</v>
      </c>
      <c r="T271" s="21" t="s">
        <v>127</v>
      </c>
      <c r="U271" s="42">
        <f>V259</f>
        <v>0.67105303625840318</v>
      </c>
      <c r="V271" s="185">
        <f t="shared" ref="V271:V280" si="134">ROUND(U$263/(1+EXP(U$268+U$267*$D271)),$G$1)</f>
        <v>240</v>
      </c>
      <c r="W271" s="177">
        <f t="shared" ref="W271:W280" si="135">($B271-V271)^2/1000</f>
        <v>0.83986742419181204</v>
      </c>
      <c r="Y271" s="208">
        <f t="shared" ref="Y271:Y280" si="136">LN(AA$263/$B271-1)</f>
        <v>1.3934025464951583E-2</v>
      </c>
      <c r="Z271" s="21" t="s">
        <v>127</v>
      </c>
      <c r="AA271" s="42">
        <f>AB259</f>
        <v>0.65585517087342982</v>
      </c>
      <c r="AB271" s="185">
        <f t="shared" ref="AB271:AB280" si="137">ROUND(AA$263/(1+EXP(AA$268+AA$267*$D271)),$G$1)</f>
        <v>239</v>
      </c>
      <c r="AC271" s="177">
        <f t="shared" ref="AC271:AC280" si="138">($B271-AB271)^2/1000</f>
        <v>0.78290649168751869</v>
      </c>
      <c r="AE271" s="208">
        <f t="shared" ref="AE271:AE280" si="139">LN(AG$263/$B271-1)</f>
        <v>0.12443111123364665</v>
      </c>
      <c r="AF271" s="21" t="s">
        <v>127</v>
      </c>
      <c r="AG271" s="42">
        <f>AH259</f>
        <v>0.64463040758628976</v>
      </c>
      <c r="AH271" s="185">
        <f t="shared" ref="AH271:AH280" si="140">ROUND(AG$263/(1+EXP(AG$268+AG$267*$D271)),$G$1)</f>
        <v>238</v>
      </c>
      <c r="AI271" s="177">
        <f t="shared" ref="AI271:AI280" si="141">($B271-AH271)^2/1000</f>
        <v>0.72794555918322534</v>
      </c>
      <c r="AK271" s="208">
        <f t="shared" ref="AK271:AK280" si="142">LN(AM$263/$B271-1)</f>
        <v>0.22392440274454664</v>
      </c>
      <c r="AL271" s="21" t="s">
        <v>127</v>
      </c>
      <c r="AM271" s="42">
        <f>AN259</f>
        <v>0.63611555361156846</v>
      </c>
      <c r="AN271" s="185">
        <f t="shared" ref="AN271:AN280" si="143">ROUND(AM$263/(1+EXP(AM$268+AM$267*$D271)),$G$1)</f>
        <v>238</v>
      </c>
      <c r="AO271" s="177">
        <f t="shared" ref="AO271:AO280" si="144">($B271-AN271)^2/1000</f>
        <v>0.72794555918322534</v>
      </c>
      <c r="AQ271" s="208">
        <f t="shared" ref="AQ271:AQ280" si="145">LN(AS$263/$B271-1)</f>
        <v>0.31440838880992328</v>
      </c>
      <c r="AR271" s="21" t="s">
        <v>127</v>
      </c>
      <c r="AS271" s="42">
        <f>AT259</f>
        <v>0.62713206378488628</v>
      </c>
      <c r="AT271" s="185">
        <f t="shared" ref="AT271:AT280" si="146">ROUND(AS$263/(1+EXP(AS$268+AS$267*$D271)),$G$1)</f>
        <v>237</v>
      </c>
      <c r="AU271" s="177">
        <f t="shared" ref="AU271:AU280" si="147">($B271-AT271)^2/1000</f>
        <v>0.674984626678932</v>
      </c>
      <c r="AW271" s="208">
        <f t="shared" ref="AW271:AW280" si="148">LN(AY$263/$B271-1)</f>
        <v>0.39738006838997686</v>
      </c>
      <c r="AX271" s="21" t="s">
        <v>127</v>
      </c>
      <c r="AY271" s="42">
        <f>AZ259</f>
        <v>0.62453667224824305</v>
      </c>
      <c r="AZ271" s="185">
        <f t="shared" ref="AZ271:AZ280" si="149">ROUND(AY$263/(1+EXP(AY$268+AY$267*$D271)),$G$1)</f>
        <v>237</v>
      </c>
      <c r="BA271" s="177">
        <f t="shared" ref="BA271:BA280" si="150">($B271-AZ271)^2/1000</f>
        <v>0.674984626678932</v>
      </c>
      <c r="BC271" s="208">
        <f t="shared" ref="BC271:BC280" si="151">LN(BE$263/$B271-1)</f>
        <v>0.47399177785004981</v>
      </c>
      <c r="BD271" s="21" t="s">
        <v>127</v>
      </c>
      <c r="BE271" s="42">
        <f>BF259</f>
        <v>0.61921471258828842</v>
      </c>
      <c r="BF271" s="185">
        <f t="shared" ref="BF271:BF280" si="152">ROUND(BE$263/(1+EXP(BE$268+BE$267*$D271)),$G$1)</f>
        <v>237</v>
      </c>
      <c r="BG271" s="177">
        <f t="shared" ref="BG271:BG280" si="153">($B271-BF271)^2/1000</f>
        <v>0.674984626678932</v>
      </c>
      <c r="BI271" s="208">
        <f t="shared" ref="BI271:BI280" si="154">LN(BK$263/$B271-1)</f>
        <v>0.54514949585919048</v>
      </c>
      <c r="BJ271" s="21" t="s">
        <v>127</v>
      </c>
      <c r="BK271" s="42">
        <f>BL259</f>
        <v>0.61563172256530285</v>
      </c>
      <c r="BL271" s="185">
        <f t="shared" ref="BL271:BL280" si="155">ROUND(BK$263/(1+EXP(BK$268+BK$267*$D271)),$G$1)</f>
        <v>237</v>
      </c>
      <c r="BM271" s="177">
        <f t="shared" ref="BM271:BM280" si="156">($B271-BL271)^2/1000</f>
        <v>0.674984626678932</v>
      </c>
    </row>
    <row r="272" spans="1:65" ht="15" customHeight="1">
      <c r="A272" s="19">
        <f t="shared" si="125"/>
        <v>2004</v>
      </c>
      <c r="B272" s="174">
        <f t="shared" si="125"/>
        <v>231.78531618502609</v>
      </c>
      <c r="C272" s="207">
        <f t="shared" si="126"/>
        <v>-0.91090632103942337</v>
      </c>
      <c r="D272" s="20">
        <f t="shared" ref="D272:D302" si="157">D271+1</f>
        <v>2</v>
      </c>
      <c r="E272" s="637" t="s">
        <v>93</v>
      </c>
      <c r="F272" s="638"/>
      <c r="G272" s="639">
        <f>SUM(K260:K280)</f>
        <v>9.3748604851354003</v>
      </c>
      <c r="H272" s="640"/>
      <c r="I272" s="177">
        <f t="shared" si="127"/>
        <v>281</v>
      </c>
      <c r="J272" s="178">
        <f t="shared" si="128"/>
        <v>21.232873861469098</v>
      </c>
      <c r="K272" s="177">
        <f t="shared" si="129"/>
        <v>2.4220851030078547</v>
      </c>
      <c r="M272" s="208">
        <f t="shared" si="130"/>
        <v>-0.91090632103942337</v>
      </c>
      <c r="N272" s="21" t="s">
        <v>128</v>
      </c>
      <c r="O272" s="209">
        <f>SUM(Q260:Q280)</f>
        <v>9.3748604851354003</v>
      </c>
      <c r="P272" s="185">
        <f t="shared" si="131"/>
        <v>281</v>
      </c>
      <c r="Q272" s="177">
        <f t="shared" si="132"/>
        <v>2.4220851030078547</v>
      </c>
      <c r="S272" s="208">
        <f t="shared" si="133"/>
        <v>-0.32057053852306505</v>
      </c>
      <c r="T272" s="21" t="s">
        <v>128</v>
      </c>
      <c r="U272" s="209">
        <f>SUM(W260:W280)</f>
        <v>5.9043614919341394</v>
      </c>
      <c r="V272" s="185">
        <f t="shared" si="134"/>
        <v>252</v>
      </c>
      <c r="W272" s="177">
        <f t="shared" si="135"/>
        <v>0.40863344173936816</v>
      </c>
      <c r="Y272" s="208">
        <f t="shared" si="136"/>
        <v>-0.18200965991040219</v>
      </c>
      <c r="Z272" s="21" t="s">
        <v>128</v>
      </c>
      <c r="AA272" s="209">
        <f>SUM(AC260:AC280)</f>
        <v>6.0746332244134296</v>
      </c>
      <c r="AB272" s="185">
        <f t="shared" si="137"/>
        <v>251</v>
      </c>
      <c r="AC272" s="177">
        <f t="shared" si="138"/>
        <v>0.36920407410942035</v>
      </c>
      <c r="AE272" s="208">
        <f t="shared" si="139"/>
        <v>-6.0332215638373377E-2</v>
      </c>
      <c r="AF272" s="21" t="s">
        <v>128</v>
      </c>
      <c r="AG272" s="209">
        <f>SUM(AI260:AI280)</f>
        <v>6.2099049568927178</v>
      </c>
      <c r="AH272" s="185">
        <f t="shared" si="140"/>
        <v>250</v>
      </c>
      <c r="AI272" s="177">
        <f t="shared" si="141"/>
        <v>0.33177470647947249</v>
      </c>
      <c r="AK272" s="208">
        <f t="shared" si="142"/>
        <v>4.8132943814219099E-2</v>
      </c>
      <c r="AL272" s="21" t="s">
        <v>128</v>
      </c>
      <c r="AM272" s="209">
        <f>SUM(AO260:AO280)</f>
        <v>6.3315376218763006</v>
      </c>
      <c r="AN272" s="185">
        <f t="shared" si="143"/>
        <v>249</v>
      </c>
      <c r="AO272" s="177">
        <f t="shared" si="144"/>
        <v>0.29634533884952469</v>
      </c>
      <c r="AQ272" s="208">
        <f t="shared" si="145"/>
        <v>0.1459761368616074</v>
      </c>
      <c r="AR272" s="21" t="s">
        <v>128</v>
      </c>
      <c r="AS272" s="209">
        <f>SUM(AU260:AU280)</f>
        <v>6.4729766893720067</v>
      </c>
      <c r="AT272" s="185">
        <f t="shared" si="146"/>
        <v>249</v>
      </c>
      <c r="AU272" s="177">
        <f t="shared" si="147"/>
        <v>0.29634533884952469</v>
      </c>
      <c r="AW272" s="208">
        <f t="shared" si="148"/>
        <v>0.23509346799898589</v>
      </c>
      <c r="AX272" s="21" t="s">
        <v>128</v>
      </c>
      <c r="AY272" s="209">
        <f>SUM(BA260:BA280)</f>
        <v>6.5144387219855382</v>
      </c>
      <c r="AZ272" s="185">
        <f t="shared" si="149"/>
        <v>249</v>
      </c>
      <c r="BA272" s="177">
        <f t="shared" si="150"/>
        <v>0.29634533884952469</v>
      </c>
      <c r="BC272" s="208">
        <f t="shared" si="151"/>
        <v>0.31691467935098322</v>
      </c>
      <c r="BD272" s="21" t="s">
        <v>128</v>
      </c>
      <c r="BE272" s="209">
        <f>SUM(BG260:BG280)</f>
        <v>6.6040093543555907</v>
      </c>
      <c r="BF272" s="185">
        <f t="shared" si="152"/>
        <v>248</v>
      </c>
      <c r="BG272" s="177">
        <f t="shared" si="153"/>
        <v>0.26291597121957688</v>
      </c>
      <c r="BI272" s="208">
        <f t="shared" si="154"/>
        <v>0.39254456972340113</v>
      </c>
      <c r="BJ272" s="21" t="s">
        <v>128</v>
      </c>
      <c r="BK272" s="209">
        <f>SUM(BM260:BM280)</f>
        <v>6.6674713869691198</v>
      </c>
      <c r="BL272" s="185">
        <f t="shared" si="155"/>
        <v>248</v>
      </c>
      <c r="BM272" s="177">
        <f t="shared" si="156"/>
        <v>0.26291597121957688</v>
      </c>
    </row>
    <row r="273" spans="1:70" ht="15" customHeight="1">
      <c r="A273" s="19">
        <f t="shared" si="125"/>
        <v>2005</v>
      </c>
      <c r="B273" s="174">
        <f t="shared" si="125"/>
        <v>235.33101630676526</v>
      </c>
      <c r="C273" s="207">
        <f t="shared" si="126"/>
        <v>-0.96486817200983421</v>
      </c>
      <c r="D273" s="20">
        <f t="shared" si="157"/>
        <v>3</v>
      </c>
      <c r="E273" s="637" t="s">
        <v>95</v>
      </c>
      <c r="F273" s="638"/>
      <c r="G273" s="639">
        <f>SUM(K271:K280)</f>
        <v>9.3748604851354003</v>
      </c>
      <c r="H273" s="640"/>
      <c r="I273" s="177">
        <f t="shared" si="127"/>
        <v>292</v>
      </c>
      <c r="J273" s="178">
        <f t="shared" si="128"/>
        <v>24.080541775829499</v>
      </c>
      <c r="K273" s="177">
        <f t="shared" si="129"/>
        <v>3.2113737128241047</v>
      </c>
      <c r="M273" s="208">
        <f t="shared" si="130"/>
        <v>-0.96486817200983421</v>
      </c>
      <c r="O273" s="39"/>
      <c r="P273" s="185">
        <f t="shared" si="131"/>
        <v>292</v>
      </c>
      <c r="Q273" s="177">
        <f t="shared" si="132"/>
        <v>3.2113737128241047</v>
      </c>
      <c r="S273" s="208">
        <f t="shared" si="133"/>
        <v>-0.35705580362233824</v>
      </c>
      <c r="U273" s="39"/>
      <c r="V273" s="185">
        <f t="shared" si="134"/>
        <v>264</v>
      </c>
      <c r="W273" s="177">
        <f t="shared" si="135"/>
        <v>0.82191062600295928</v>
      </c>
      <c r="Y273" s="208">
        <f t="shared" si="136"/>
        <v>-0.21571274136230476</v>
      </c>
      <c r="AA273" s="39"/>
      <c r="AB273" s="185">
        <f t="shared" si="137"/>
        <v>263</v>
      </c>
      <c r="AC273" s="177">
        <f t="shared" si="138"/>
        <v>0.76557265861648982</v>
      </c>
      <c r="AE273" s="208">
        <f t="shared" si="139"/>
        <v>-9.1895872074683846E-2</v>
      </c>
      <c r="AG273" s="39"/>
      <c r="AH273" s="185">
        <f t="shared" si="140"/>
        <v>262</v>
      </c>
      <c r="AI273" s="177">
        <f t="shared" si="141"/>
        <v>0.71123469123002026</v>
      </c>
      <c r="AK273" s="208">
        <f t="shared" si="142"/>
        <v>1.8265633656237325E-2</v>
      </c>
      <c r="AM273" s="39"/>
      <c r="AN273" s="185">
        <f t="shared" si="143"/>
        <v>261</v>
      </c>
      <c r="AO273" s="177">
        <f t="shared" si="144"/>
        <v>0.6588967238435508</v>
      </c>
      <c r="AQ273" s="208">
        <f t="shared" si="145"/>
        <v>0.11748682399444663</v>
      </c>
      <c r="AS273" s="39"/>
      <c r="AT273" s="185">
        <f t="shared" si="146"/>
        <v>261</v>
      </c>
      <c r="AU273" s="177">
        <f t="shared" si="147"/>
        <v>0.6588967238435508</v>
      </c>
      <c r="AW273" s="208">
        <f t="shared" si="148"/>
        <v>0.20774573245156019</v>
      </c>
      <c r="AY273" s="39"/>
      <c r="AZ273" s="185">
        <f t="shared" si="149"/>
        <v>260</v>
      </c>
      <c r="BA273" s="177">
        <f t="shared" si="150"/>
        <v>0.60855875645708135</v>
      </c>
      <c r="BC273" s="208">
        <f t="shared" si="151"/>
        <v>0.29052813782746872</v>
      </c>
      <c r="BE273" s="39"/>
      <c r="BF273" s="185">
        <f t="shared" si="152"/>
        <v>260</v>
      </c>
      <c r="BG273" s="177">
        <f t="shared" si="153"/>
        <v>0.60855875645708135</v>
      </c>
      <c r="BI273" s="208">
        <f t="shared" si="154"/>
        <v>0.36697846294838793</v>
      </c>
      <c r="BK273" s="39"/>
      <c r="BL273" s="185">
        <f t="shared" si="155"/>
        <v>259</v>
      </c>
      <c r="BM273" s="177">
        <f t="shared" si="156"/>
        <v>0.5602207890706119</v>
      </c>
    </row>
    <row r="274" spans="1:70" ht="15" customHeight="1">
      <c r="A274" s="19">
        <f t="shared" si="125"/>
        <v>2006</v>
      </c>
      <c r="B274" s="174">
        <f t="shared" si="125"/>
        <v>306.89999999999998</v>
      </c>
      <c r="C274" s="207">
        <f t="shared" si="126"/>
        <v>-2.83061002335391</v>
      </c>
      <c r="D274" s="20">
        <f t="shared" si="157"/>
        <v>4</v>
      </c>
      <c r="E274" s="637" t="s">
        <v>97</v>
      </c>
      <c r="F274" s="638"/>
      <c r="G274" s="639">
        <f>SUM(J260:J280)/D280</f>
        <v>9.303416298909907</v>
      </c>
      <c r="H274" s="640"/>
      <c r="I274" s="177">
        <f t="shared" si="127"/>
        <v>301</v>
      </c>
      <c r="J274" s="178">
        <f t="shared" si="128"/>
        <v>1.9224503095470764</v>
      </c>
      <c r="K274" s="177">
        <f t="shared" si="129"/>
        <v>3.480999999999973E-2</v>
      </c>
      <c r="M274" s="208">
        <f t="shared" si="130"/>
        <v>-2.83061002335391</v>
      </c>
      <c r="P274" s="185">
        <f t="shared" si="131"/>
        <v>301</v>
      </c>
      <c r="Q274" s="177">
        <f t="shared" si="132"/>
        <v>3.480999999999973E-2</v>
      </c>
      <c r="S274" s="208">
        <f t="shared" si="133"/>
        <v>-1.1928477773426691</v>
      </c>
      <c r="V274" s="185">
        <f t="shared" si="134"/>
        <v>276</v>
      </c>
      <c r="W274" s="177">
        <f t="shared" si="135"/>
        <v>0.9548099999999986</v>
      </c>
      <c r="Y274" s="208">
        <f t="shared" si="136"/>
        <v>-0.95499023842237385</v>
      </c>
      <c r="AB274" s="185">
        <f t="shared" si="137"/>
        <v>274</v>
      </c>
      <c r="AC274" s="177">
        <f t="shared" si="138"/>
        <v>1.0824099999999985</v>
      </c>
      <c r="AE274" s="208">
        <f t="shared" si="139"/>
        <v>-0.76297827506328519</v>
      </c>
      <c r="AH274" s="185">
        <f t="shared" si="140"/>
        <v>273</v>
      </c>
      <c r="AI274" s="177">
        <f t="shared" si="141"/>
        <v>1.1492099999999985</v>
      </c>
      <c r="AK274" s="208">
        <f t="shared" si="142"/>
        <v>-0.60196292121112049</v>
      </c>
      <c r="AN274" s="185">
        <f t="shared" si="143"/>
        <v>273</v>
      </c>
      <c r="AO274" s="177">
        <f t="shared" si="144"/>
        <v>1.1492099999999985</v>
      </c>
      <c r="AQ274" s="208">
        <f t="shared" si="145"/>
        <v>-0.46331377219122166</v>
      </c>
      <c r="AT274" s="185">
        <f t="shared" si="146"/>
        <v>272</v>
      </c>
      <c r="AU274" s="177">
        <f t="shared" si="147"/>
        <v>1.2180099999999985</v>
      </c>
      <c r="AW274" s="208">
        <f t="shared" si="148"/>
        <v>-0.34156828841810705</v>
      </c>
      <c r="AZ274" s="185">
        <f t="shared" si="149"/>
        <v>272</v>
      </c>
      <c r="BA274" s="177">
        <f t="shared" si="150"/>
        <v>1.2180099999999985</v>
      </c>
      <c r="BC274" s="208">
        <f t="shared" si="151"/>
        <v>-0.23304908030361277</v>
      </c>
      <c r="BF274" s="185">
        <f t="shared" si="152"/>
        <v>271</v>
      </c>
      <c r="BG274" s="177">
        <f t="shared" si="153"/>
        <v>1.2888099999999985</v>
      </c>
      <c r="BI274" s="208">
        <f t="shared" si="154"/>
        <v>-0.13516191638377684</v>
      </c>
      <c r="BL274" s="185">
        <f t="shared" si="155"/>
        <v>271</v>
      </c>
      <c r="BM274" s="177">
        <f t="shared" si="156"/>
        <v>1.2888099999999985</v>
      </c>
    </row>
    <row r="275" spans="1:70" ht="15" customHeight="1">
      <c r="A275" s="19">
        <f t="shared" si="125"/>
        <v>2007</v>
      </c>
      <c r="B275" s="174">
        <f t="shared" si="125"/>
        <v>321.2</v>
      </c>
      <c r="C275" s="207">
        <f t="shared" si="126"/>
        <v>-4.4370629153402623</v>
      </c>
      <c r="D275" s="20">
        <f t="shared" si="157"/>
        <v>5</v>
      </c>
      <c r="E275" s="637" t="s">
        <v>98</v>
      </c>
      <c r="F275" s="638"/>
      <c r="G275" s="639">
        <f>SUM(J271:J280)/10</f>
        <v>9.303416298909907</v>
      </c>
      <c r="H275" s="640"/>
      <c r="I275" s="177">
        <f t="shared" si="127"/>
        <v>308</v>
      </c>
      <c r="J275" s="178">
        <f t="shared" si="128"/>
        <v>4.1095890410958864</v>
      </c>
      <c r="K275" s="177">
        <f t="shared" si="129"/>
        <v>0.1742399999999997</v>
      </c>
      <c r="M275" s="208">
        <f t="shared" si="130"/>
        <v>-4.4370629153402623</v>
      </c>
      <c r="P275" s="185">
        <f t="shared" si="131"/>
        <v>308</v>
      </c>
      <c r="Q275" s="177">
        <f t="shared" si="132"/>
        <v>0.1742399999999997</v>
      </c>
      <c r="S275" s="208">
        <f t="shared" si="133"/>
        <v>-1.4051509852087727</v>
      </c>
      <c r="V275" s="185">
        <f t="shared" si="134"/>
        <v>287</v>
      </c>
      <c r="W275" s="177">
        <f t="shared" si="135"/>
        <v>1.1696399999999991</v>
      </c>
      <c r="Y275" s="208">
        <f t="shared" si="136"/>
        <v>-1.1295980113408184</v>
      </c>
      <c r="AB275" s="185">
        <f t="shared" si="137"/>
        <v>286</v>
      </c>
      <c r="AC275" s="177">
        <f t="shared" si="138"/>
        <v>1.2390399999999993</v>
      </c>
      <c r="AE275" s="208">
        <f t="shared" si="139"/>
        <v>-0.91380316840235321</v>
      </c>
      <c r="AH275" s="185">
        <f t="shared" si="140"/>
        <v>285</v>
      </c>
      <c r="AI275" s="177">
        <f t="shared" si="141"/>
        <v>1.3104399999999992</v>
      </c>
      <c r="AK275" s="208">
        <f t="shared" si="142"/>
        <v>-0.73641092500106275</v>
      </c>
      <c r="AN275" s="185">
        <f t="shared" si="143"/>
        <v>284</v>
      </c>
      <c r="AO275" s="177">
        <f t="shared" si="144"/>
        <v>1.3838399999999993</v>
      </c>
      <c r="AQ275" s="208">
        <f t="shared" si="145"/>
        <v>-0.58579611933319287</v>
      </c>
      <c r="AT275" s="185">
        <f t="shared" si="146"/>
        <v>283</v>
      </c>
      <c r="AU275" s="177">
        <f t="shared" si="147"/>
        <v>1.4592399999999992</v>
      </c>
      <c r="AW275" s="208">
        <f t="shared" si="148"/>
        <v>-0.45492486128398202</v>
      </c>
      <c r="AZ275" s="185">
        <f t="shared" si="149"/>
        <v>283</v>
      </c>
      <c r="BA275" s="177">
        <f t="shared" si="150"/>
        <v>1.4592399999999992</v>
      </c>
      <c r="BC275" s="208">
        <f t="shared" si="151"/>
        <v>-0.33921572256696381</v>
      </c>
      <c r="BF275" s="185">
        <f t="shared" si="152"/>
        <v>283</v>
      </c>
      <c r="BG275" s="177">
        <f t="shared" si="153"/>
        <v>1.4592399999999992</v>
      </c>
      <c r="BI275" s="208">
        <f t="shared" si="154"/>
        <v>-0.23551742679231927</v>
      </c>
      <c r="BL275" s="185">
        <f t="shared" si="155"/>
        <v>282</v>
      </c>
      <c r="BM275" s="177">
        <f t="shared" si="156"/>
        <v>1.5366399999999991</v>
      </c>
    </row>
    <row r="276" spans="1:70" ht="15" customHeight="1">
      <c r="A276" s="19">
        <f t="shared" si="125"/>
        <v>2008</v>
      </c>
      <c r="B276" s="174">
        <f t="shared" si="125"/>
        <v>324.60000000000002</v>
      </c>
      <c r="C276" s="207">
        <f t="shared" si="126"/>
        <v>-6.6988843869547532</v>
      </c>
      <c r="D276" s="20">
        <f t="shared" si="157"/>
        <v>6</v>
      </c>
      <c r="G276" s="25"/>
      <c r="H276" s="75"/>
      <c r="I276" s="177">
        <f t="shared" si="127"/>
        <v>313</v>
      </c>
      <c r="J276" s="178">
        <f t="shared" si="128"/>
        <v>3.5736290819470184</v>
      </c>
      <c r="K276" s="177">
        <f t="shared" si="129"/>
        <v>0.13456000000000051</v>
      </c>
      <c r="M276" s="208">
        <f t="shared" si="130"/>
        <v>-6.6988843869547532</v>
      </c>
      <c r="P276" s="185">
        <f t="shared" si="131"/>
        <v>313</v>
      </c>
      <c r="Q276" s="177">
        <f t="shared" si="132"/>
        <v>0.13456000000000051</v>
      </c>
      <c r="S276" s="208">
        <f t="shared" si="133"/>
        <v>-1.4597863800665809</v>
      </c>
      <c r="V276" s="185">
        <f t="shared" si="134"/>
        <v>297</v>
      </c>
      <c r="W276" s="177">
        <f t="shared" si="135"/>
        <v>0.76176000000000121</v>
      </c>
      <c r="Y276" s="208">
        <f t="shared" si="136"/>
        <v>-1.1734314478228625</v>
      </c>
      <c r="AB276" s="185">
        <f t="shared" si="137"/>
        <v>296</v>
      </c>
      <c r="AC276" s="177">
        <f t="shared" si="138"/>
        <v>0.81796000000000124</v>
      </c>
      <c r="AE276" s="208">
        <f t="shared" si="139"/>
        <v>-0.95108502688167051</v>
      </c>
      <c r="AH276" s="185">
        <f t="shared" si="140"/>
        <v>296</v>
      </c>
      <c r="AI276" s="177">
        <f t="shared" si="141"/>
        <v>0.81796000000000124</v>
      </c>
      <c r="AK276" s="208">
        <f t="shared" si="142"/>
        <v>-0.76929524356475154</v>
      </c>
      <c r="AN276" s="185">
        <f t="shared" si="143"/>
        <v>295</v>
      </c>
      <c r="AO276" s="177">
        <f t="shared" si="144"/>
        <v>0.87616000000000138</v>
      </c>
      <c r="AQ276" s="208">
        <f t="shared" si="145"/>
        <v>-0.61552457514240844</v>
      </c>
      <c r="AT276" s="185">
        <f t="shared" si="146"/>
        <v>295</v>
      </c>
      <c r="AU276" s="177">
        <f t="shared" si="147"/>
        <v>0.87616000000000138</v>
      </c>
      <c r="AW276" s="208">
        <f t="shared" si="148"/>
        <v>-0.48227828586978139</v>
      </c>
      <c r="AZ276" s="185">
        <f t="shared" si="149"/>
        <v>294</v>
      </c>
      <c r="BA276" s="177">
        <f t="shared" si="150"/>
        <v>0.93636000000000141</v>
      </c>
      <c r="BC276" s="208">
        <f t="shared" si="151"/>
        <v>-0.36471705347481492</v>
      </c>
      <c r="BF276" s="185">
        <f t="shared" si="152"/>
        <v>294</v>
      </c>
      <c r="BG276" s="177">
        <f t="shared" si="153"/>
        <v>0.93636000000000141</v>
      </c>
      <c r="BI276" s="208">
        <f t="shared" si="154"/>
        <v>-0.2595340158545475</v>
      </c>
      <c r="BL276" s="185">
        <f t="shared" si="155"/>
        <v>294</v>
      </c>
      <c r="BM276" s="177">
        <f t="shared" si="156"/>
        <v>0.93636000000000141</v>
      </c>
    </row>
    <row r="277" spans="1:70" s="25" customFormat="1" ht="15" customHeight="1">
      <c r="A277" s="19">
        <f t="shared" si="125"/>
        <v>2009</v>
      </c>
      <c r="B277" s="174">
        <f t="shared" si="125"/>
        <v>322.7</v>
      </c>
      <c r="C277" s="207">
        <f t="shared" si="126"/>
        <v>-4.9438139761228079</v>
      </c>
      <c r="D277" s="20">
        <f t="shared" si="157"/>
        <v>7</v>
      </c>
      <c r="H277" s="75"/>
      <c r="I277" s="177">
        <f t="shared" si="127"/>
        <v>316</v>
      </c>
      <c r="J277" s="178">
        <f t="shared" si="128"/>
        <v>2.0762317942361292</v>
      </c>
      <c r="K277" s="177">
        <f t="shared" si="129"/>
        <v>4.4889999999999847E-2</v>
      </c>
      <c r="M277" s="208">
        <f t="shared" si="130"/>
        <v>-4.9438139761228079</v>
      </c>
      <c r="P277" s="185">
        <f t="shared" si="131"/>
        <v>316</v>
      </c>
      <c r="Q277" s="177">
        <f t="shared" si="132"/>
        <v>4.4889999999999847E-2</v>
      </c>
      <c r="S277" s="208">
        <f t="shared" si="133"/>
        <v>-1.4290291434645395</v>
      </c>
      <c r="V277" s="185">
        <f t="shared" si="134"/>
        <v>307</v>
      </c>
      <c r="W277" s="177">
        <f t="shared" si="135"/>
        <v>0.24648999999999963</v>
      </c>
      <c r="Y277" s="208">
        <f t="shared" si="136"/>
        <v>-1.1488134261003351</v>
      </c>
      <c r="AB277" s="185">
        <f t="shared" si="137"/>
        <v>307</v>
      </c>
      <c r="AC277" s="177">
        <f t="shared" si="138"/>
        <v>0.24648999999999963</v>
      </c>
      <c r="AE277" s="208">
        <f t="shared" si="139"/>
        <v>-0.93017659349455495</v>
      </c>
      <c r="AH277" s="185">
        <f t="shared" si="140"/>
        <v>306</v>
      </c>
      <c r="AI277" s="177">
        <f t="shared" si="141"/>
        <v>0.27888999999999964</v>
      </c>
      <c r="AK277" s="208">
        <f t="shared" si="142"/>
        <v>-0.75087083915679975</v>
      </c>
      <c r="AN277" s="185">
        <f t="shared" si="143"/>
        <v>306</v>
      </c>
      <c r="AO277" s="177">
        <f t="shared" si="144"/>
        <v>0.27888999999999964</v>
      </c>
      <c r="AQ277" s="208">
        <f t="shared" si="145"/>
        <v>-0.59887988597775399</v>
      </c>
      <c r="AT277" s="185">
        <f t="shared" si="146"/>
        <v>306</v>
      </c>
      <c r="AU277" s="177">
        <f t="shared" si="147"/>
        <v>0.27888999999999964</v>
      </c>
      <c r="AW277" s="208">
        <f t="shared" si="148"/>
        <v>-0.46697135488421643</v>
      </c>
      <c r="AZ277" s="185">
        <f t="shared" si="149"/>
        <v>306</v>
      </c>
      <c r="BA277" s="177">
        <f t="shared" si="150"/>
        <v>0.27888999999999964</v>
      </c>
      <c r="BC277" s="208">
        <f t="shared" si="151"/>
        <v>-0.35045236819941866</v>
      </c>
      <c r="BF277" s="185">
        <f t="shared" si="152"/>
        <v>306</v>
      </c>
      <c r="BG277" s="177">
        <f t="shared" si="153"/>
        <v>0.27888999999999964</v>
      </c>
      <c r="BI277" s="208">
        <f t="shared" si="154"/>
        <v>-0.24610424341090406</v>
      </c>
      <c r="BL277" s="185">
        <f t="shared" si="155"/>
        <v>305</v>
      </c>
      <c r="BM277" s="177">
        <f t="shared" si="156"/>
        <v>0.31328999999999962</v>
      </c>
    </row>
    <row r="278" spans="1:70" ht="15" customHeight="1">
      <c r="A278" s="19">
        <f t="shared" si="125"/>
        <v>2010</v>
      </c>
      <c r="B278" s="174">
        <f t="shared" si="125"/>
        <v>306</v>
      </c>
      <c r="C278" s="207">
        <f t="shared" si="126"/>
        <v>-2.7791461227859404</v>
      </c>
      <c r="D278" s="20">
        <f t="shared" si="157"/>
        <v>8</v>
      </c>
      <c r="E278" s="50"/>
      <c r="F278" s="25"/>
      <c r="G278" s="25"/>
      <c r="H278" s="75"/>
      <c r="I278" s="177">
        <f t="shared" si="127"/>
        <v>319</v>
      </c>
      <c r="J278" s="178">
        <f t="shared" si="128"/>
        <v>4.2483660130718954</v>
      </c>
      <c r="K278" s="177">
        <f t="shared" si="129"/>
        <v>0.16900000000000001</v>
      </c>
      <c r="M278" s="208">
        <f t="shared" si="130"/>
        <v>-2.7791461227859404</v>
      </c>
      <c r="N278" s="50"/>
      <c r="O278" s="25"/>
      <c r="P278" s="185">
        <f t="shared" si="131"/>
        <v>319</v>
      </c>
      <c r="Q278" s="177">
        <f t="shared" si="132"/>
        <v>0.16900000000000001</v>
      </c>
      <c r="S278" s="208">
        <f t="shared" si="133"/>
        <v>-1.1802903196823769</v>
      </c>
      <c r="T278" s="50"/>
      <c r="U278" s="25"/>
      <c r="V278" s="185">
        <f t="shared" si="134"/>
        <v>316</v>
      </c>
      <c r="W278" s="177">
        <f t="shared" si="135"/>
        <v>0.1</v>
      </c>
      <c r="Y278" s="208">
        <f t="shared" si="136"/>
        <v>-0.94446160884085151</v>
      </c>
      <c r="Z278" s="50"/>
      <c r="AA278" s="25"/>
      <c r="AB278" s="185">
        <f t="shared" si="137"/>
        <v>316</v>
      </c>
      <c r="AC278" s="177">
        <f t="shared" si="138"/>
        <v>0.1</v>
      </c>
      <c r="AE278" s="208">
        <f t="shared" si="139"/>
        <v>-0.75377180237637997</v>
      </c>
      <c r="AF278" s="50"/>
      <c r="AG278" s="25"/>
      <c r="AH278" s="185">
        <f t="shared" si="140"/>
        <v>317</v>
      </c>
      <c r="AI278" s="177">
        <f t="shared" si="141"/>
        <v>0.121</v>
      </c>
      <c r="AK278" s="208">
        <f t="shared" si="142"/>
        <v>-0.59368638702930721</v>
      </c>
      <c r="AL278" s="50"/>
      <c r="AM278" s="25"/>
      <c r="AN278" s="185">
        <f t="shared" si="143"/>
        <v>317</v>
      </c>
      <c r="AO278" s="177">
        <f t="shared" si="144"/>
        <v>0.121</v>
      </c>
      <c r="AQ278" s="208">
        <f t="shared" si="145"/>
        <v>-0.45572694288905269</v>
      </c>
      <c r="AR278" s="50"/>
      <c r="AS278" s="25"/>
      <c r="AT278" s="185">
        <f t="shared" si="146"/>
        <v>317</v>
      </c>
      <c r="AU278" s="177">
        <f t="shared" si="147"/>
        <v>0.121</v>
      </c>
      <c r="AW278" s="208">
        <f t="shared" si="148"/>
        <v>-0.33451337213588012</v>
      </c>
      <c r="AX278" s="50"/>
      <c r="AY278" s="25"/>
      <c r="AZ278" s="185">
        <f t="shared" si="149"/>
        <v>317</v>
      </c>
      <c r="BA278" s="177">
        <f t="shared" si="150"/>
        <v>0.121</v>
      </c>
      <c r="BC278" s="208">
        <f t="shared" si="151"/>
        <v>-0.22641687665917884</v>
      </c>
      <c r="BD278" s="50"/>
      <c r="BE278" s="25"/>
      <c r="BF278" s="185">
        <f t="shared" si="152"/>
        <v>317</v>
      </c>
      <c r="BG278" s="177">
        <f t="shared" si="153"/>
        <v>0.121</v>
      </c>
      <c r="BI278" s="208">
        <f t="shared" si="154"/>
        <v>-0.12887372235054168</v>
      </c>
      <c r="BJ278" s="50"/>
      <c r="BK278" s="25"/>
      <c r="BL278" s="185">
        <f t="shared" si="155"/>
        <v>317</v>
      </c>
      <c r="BM278" s="177">
        <f t="shared" si="156"/>
        <v>0.121</v>
      </c>
    </row>
    <row r="279" spans="1:70" s="25" customFormat="1" ht="15" customHeight="1">
      <c r="A279" s="19">
        <f t="shared" si="125"/>
        <v>2011</v>
      </c>
      <c r="B279" s="174">
        <f t="shared" si="125"/>
        <v>311.7</v>
      </c>
      <c r="C279" s="207">
        <f t="shared" si="126"/>
        <v>-3.154277151545581</v>
      </c>
      <c r="D279" s="20">
        <f t="shared" si="157"/>
        <v>9</v>
      </c>
      <c r="E279" s="50"/>
      <c r="H279" s="32"/>
      <c r="I279" s="177">
        <f t="shared" si="127"/>
        <v>320</v>
      </c>
      <c r="J279" s="178">
        <f t="shared" si="128"/>
        <v>2.6628168110362567</v>
      </c>
      <c r="K279" s="177">
        <f t="shared" si="129"/>
        <v>6.8890000000000187E-2</v>
      </c>
      <c r="M279" s="208">
        <f t="shared" si="130"/>
        <v>-3.154277151545581</v>
      </c>
      <c r="N279" s="50"/>
      <c r="P279" s="185">
        <f t="shared" si="131"/>
        <v>320</v>
      </c>
      <c r="Q279" s="177">
        <f t="shared" si="132"/>
        <v>6.8890000000000187E-2</v>
      </c>
      <c r="S279" s="208">
        <f t="shared" si="133"/>
        <v>-1.2613010791633767</v>
      </c>
      <c r="T279" s="50"/>
      <c r="V279" s="185">
        <f t="shared" si="134"/>
        <v>325</v>
      </c>
      <c r="W279" s="177">
        <f t="shared" si="135"/>
        <v>0.1768900000000003</v>
      </c>
      <c r="Y279" s="208">
        <f t="shared" si="136"/>
        <v>-1.0120020187393308</v>
      </c>
      <c r="Z279" s="50"/>
      <c r="AB279" s="185">
        <f t="shared" si="137"/>
        <v>326</v>
      </c>
      <c r="AC279" s="177">
        <f t="shared" si="138"/>
        <v>0.20449000000000031</v>
      </c>
      <c r="AE279" s="208">
        <f t="shared" si="139"/>
        <v>-0.81261594810257876</v>
      </c>
      <c r="AF279" s="50"/>
      <c r="AH279" s="185">
        <f t="shared" si="140"/>
        <v>326</v>
      </c>
      <c r="AI279" s="177">
        <f t="shared" si="141"/>
        <v>0.20449000000000031</v>
      </c>
      <c r="AK279" s="208">
        <f t="shared" si="142"/>
        <v>-0.64645218679687177</v>
      </c>
      <c r="AL279" s="50"/>
      <c r="AN279" s="185">
        <f t="shared" si="143"/>
        <v>327</v>
      </c>
      <c r="AO279" s="177">
        <f t="shared" si="144"/>
        <v>0.23409000000000035</v>
      </c>
      <c r="AQ279" s="208">
        <f t="shared" si="145"/>
        <v>-0.50400475111018472</v>
      </c>
      <c r="AR279" s="50"/>
      <c r="AT279" s="185">
        <f t="shared" si="146"/>
        <v>327</v>
      </c>
      <c r="AU279" s="177">
        <f t="shared" si="147"/>
        <v>0.23409000000000035</v>
      </c>
      <c r="AW279" s="208">
        <f t="shared" si="148"/>
        <v>-0.37934156129598645</v>
      </c>
      <c r="AX279" s="50"/>
      <c r="AZ279" s="185">
        <f t="shared" si="149"/>
        <v>328</v>
      </c>
      <c r="BA279" s="177">
        <f t="shared" si="150"/>
        <v>0.26569000000000037</v>
      </c>
      <c r="BC279" s="208">
        <f t="shared" si="151"/>
        <v>-0.26851080266859478</v>
      </c>
      <c r="BD279" s="50"/>
      <c r="BF279" s="185">
        <f t="shared" si="152"/>
        <v>328</v>
      </c>
      <c r="BG279" s="177">
        <f t="shared" si="153"/>
        <v>0.26569000000000037</v>
      </c>
      <c r="BI279" s="208">
        <f t="shared" si="154"/>
        <v>-0.1687471202710277</v>
      </c>
      <c r="BJ279" s="50"/>
      <c r="BL279" s="185">
        <f t="shared" si="155"/>
        <v>328</v>
      </c>
      <c r="BM279" s="177">
        <f t="shared" si="156"/>
        <v>0.26569000000000037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312.39999999999998</v>
      </c>
      <c r="C280" s="210">
        <f t="shared" si="126"/>
        <v>-3.2105876040080967</v>
      </c>
      <c r="D280" s="29">
        <f t="shared" si="157"/>
        <v>10</v>
      </c>
      <c r="E280" s="51"/>
      <c r="F280" s="30"/>
      <c r="G280" s="30"/>
      <c r="H280" s="78"/>
      <c r="I280" s="183">
        <f t="shared" si="127"/>
        <v>322</v>
      </c>
      <c r="J280" s="184">
        <f t="shared" si="128"/>
        <v>3.0729833546735028</v>
      </c>
      <c r="K280" s="183">
        <f t="shared" si="129"/>
        <v>9.2160000000000436E-2</v>
      </c>
      <c r="M280" s="211">
        <f t="shared" si="130"/>
        <v>-3.2105876040080967</v>
      </c>
      <c r="N280" s="51"/>
      <c r="O280" s="30"/>
      <c r="P280" s="205">
        <f t="shared" si="131"/>
        <v>322</v>
      </c>
      <c r="Q280" s="183">
        <f t="shared" si="132"/>
        <v>9.2160000000000436E-2</v>
      </c>
      <c r="S280" s="211">
        <f t="shared" si="133"/>
        <v>-1.2715034200231845</v>
      </c>
      <c r="T280" s="51"/>
      <c r="U280" s="30"/>
      <c r="V280" s="205">
        <f t="shared" si="134"/>
        <v>333</v>
      </c>
      <c r="W280" s="183">
        <f t="shared" si="135"/>
        <v>0.4243600000000009</v>
      </c>
      <c r="Y280" s="211">
        <f t="shared" si="136"/>
        <v>-1.0204427022599405</v>
      </c>
      <c r="Z280" s="51"/>
      <c r="AA280" s="30"/>
      <c r="AB280" s="205">
        <f t="shared" si="137"/>
        <v>334</v>
      </c>
      <c r="AC280" s="183">
        <f t="shared" si="138"/>
        <v>0.46656000000000097</v>
      </c>
      <c r="AE280" s="211">
        <f t="shared" si="139"/>
        <v>-0.81993349246628744</v>
      </c>
      <c r="AF280" s="51"/>
      <c r="AG280" s="30"/>
      <c r="AH280" s="205">
        <f t="shared" si="140"/>
        <v>336</v>
      </c>
      <c r="AI280" s="183">
        <f t="shared" si="141"/>
        <v>0.55696000000000101</v>
      </c>
      <c r="AK280" s="211">
        <f t="shared" si="142"/>
        <v>-0.65299122085182071</v>
      </c>
      <c r="AL280" s="51"/>
      <c r="AM280" s="30"/>
      <c r="AN280" s="205">
        <f t="shared" si="143"/>
        <v>337</v>
      </c>
      <c r="AO280" s="183">
        <f t="shared" si="144"/>
        <v>0.60516000000000114</v>
      </c>
      <c r="AQ280" s="211">
        <f t="shared" si="145"/>
        <v>-0.50997238139340628</v>
      </c>
      <c r="AR280" s="51"/>
      <c r="AS280" s="30"/>
      <c r="AT280" s="205">
        <f t="shared" si="146"/>
        <v>338</v>
      </c>
      <c r="AU280" s="183">
        <f t="shared" si="147"/>
        <v>0.65536000000000116</v>
      </c>
      <c r="AW280" s="211">
        <f t="shared" si="148"/>
        <v>-0.38487195205768315</v>
      </c>
      <c r="AX280" s="51"/>
      <c r="AY280" s="30"/>
      <c r="AZ280" s="205">
        <f t="shared" si="149"/>
        <v>338</v>
      </c>
      <c r="BA280" s="183">
        <f t="shared" si="150"/>
        <v>0.65536000000000116</v>
      </c>
      <c r="BC280" s="211">
        <f t="shared" si="151"/>
        <v>-0.27369583047704094</v>
      </c>
      <c r="BD280" s="51"/>
      <c r="BE280" s="30"/>
      <c r="BF280" s="205">
        <f t="shared" si="152"/>
        <v>339</v>
      </c>
      <c r="BG280" s="183">
        <f t="shared" si="153"/>
        <v>0.70756000000000119</v>
      </c>
      <c r="BI280" s="211">
        <f t="shared" si="154"/>
        <v>-0.17365245609683502</v>
      </c>
      <c r="BJ280" s="51"/>
      <c r="BK280" s="30"/>
      <c r="BL280" s="205">
        <f t="shared" si="155"/>
        <v>339</v>
      </c>
      <c r="BM280" s="183">
        <f t="shared" si="156"/>
        <v>0.70756000000000119</v>
      </c>
    </row>
    <row r="281" spans="1:70" ht="15" customHeight="1" thickTop="1">
      <c r="A281" s="19">
        <f t="shared" ref="A281:A302" si="158">A235</f>
        <v>2013</v>
      </c>
      <c r="B281" s="174">
        <f t="shared" ref="B281:B302" si="159">ROUND(F$263/(1+EXP(F$268+F$267*D281)),$G$1)</f>
        <v>323</v>
      </c>
      <c r="C281" s="52"/>
      <c r="D281" s="20">
        <f t="shared" si="157"/>
        <v>11</v>
      </c>
      <c r="E281" s="53"/>
      <c r="F281" s="80"/>
      <c r="G281" s="25"/>
      <c r="H281" s="32"/>
      <c r="I281" s="177">
        <f t="shared" si="127"/>
        <v>323</v>
      </c>
      <c r="J281" s="185"/>
      <c r="K281" s="185"/>
    </row>
    <row r="282" spans="1:70" ht="15" customHeight="1" thickBot="1">
      <c r="A282" s="19">
        <f t="shared" si="158"/>
        <v>2014</v>
      </c>
      <c r="B282" s="174">
        <f t="shared" si="159"/>
        <v>323</v>
      </c>
      <c r="C282" s="52"/>
      <c r="D282" s="20">
        <f t="shared" si="157"/>
        <v>12</v>
      </c>
      <c r="E282" s="62" t="s">
        <v>151</v>
      </c>
      <c r="F282" s="63" t="s">
        <v>130</v>
      </c>
      <c r="G282" s="633" t="s">
        <v>131</v>
      </c>
      <c r="H282" s="634"/>
      <c r="I282" s="177">
        <f t="shared" si="127"/>
        <v>323</v>
      </c>
      <c r="J282" s="185"/>
      <c r="K282" s="185"/>
      <c r="M282" s="198" t="str">
        <f>E264</f>
        <v>max(y) =</v>
      </c>
      <c r="N282" s="198">
        <f>F264</f>
        <v>324.60000000000002</v>
      </c>
      <c r="O282" s="198"/>
      <c r="P282" s="198"/>
      <c r="Q282" s="198"/>
      <c r="R282" s="198"/>
      <c r="S282" s="198" t="str">
        <f>M282</f>
        <v>max(y) =</v>
      </c>
      <c r="T282" s="198">
        <f>N282</f>
        <v>324.60000000000002</v>
      </c>
      <c r="U282" s="198"/>
      <c r="V282" s="198"/>
      <c r="W282" s="198"/>
      <c r="X282" s="198"/>
      <c r="Y282" s="198" t="str">
        <f>S282</f>
        <v>max(y) =</v>
      </c>
      <c r="Z282" s="198">
        <f>T282</f>
        <v>324.60000000000002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324.60000000000002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324.60000000000002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324.60000000000002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324.60000000000002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324.60000000000002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324.60000000000002</v>
      </c>
    </row>
    <row r="283" spans="1:70" ht="15" customHeight="1" thickTop="1">
      <c r="A283" s="19">
        <f t="shared" si="158"/>
        <v>2015</v>
      </c>
      <c r="B283" s="174">
        <f t="shared" si="159"/>
        <v>324</v>
      </c>
      <c r="C283" s="52"/>
      <c r="D283" s="20">
        <f t="shared" si="157"/>
        <v>13</v>
      </c>
      <c r="E283" s="198">
        <f>O263</f>
        <v>325</v>
      </c>
      <c r="F283" s="201">
        <f>O271</f>
        <v>0.83109963954345945</v>
      </c>
      <c r="G283" s="631">
        <f>O272</f>
        <v>9.3748604851354003</v>
      </c>
      <c r="H283" s="632"/>
      <c r="I283" s="177">
        <f t="shared" si="127"/>
        <v>324</v>
      </c>
      <c r="J283" s="185"/>
      <c r="K283" s="185"/>
      <c r="M283" s="198" t="s">
        <v>143</v>
      </c>
      <c r="N283" s="212">
        <v>2</v>
      </c>
      <c r="O283" s="198"/>
      <c r="P283" s="198"/>
      <c r="Q283" s="198"/>
      <c r="R283" s="198"/>
      <c r="S283" s="198" t="s">
        <v>143</v>
      </c>
      <c r="T283" s="198">
        <f>N283</f>
        <v>2</v>
      </c>
      <c r="U283" s="198"/>
      <c r="V283" s="198"/>
      <c r="W283" s="198"/>
      <c r="X283" s="198"/>
      <c r="Y283" s="198" t="s">
        <v>143</v>
      </c>
      <c r="Z283" s="198">
        <f>T283</f>
        <v>2</v>
      </c>
      <c r="AA283" s="198"/>
      <c r="AB283" s="198"/>
      <c r="AC283" s="198"/>
      <c r="AD283" s="198"/>
      <c r="AE283" s="198" t="s">
        <v>143</v>
      </c>
      <c r="AF283" s="198">
        <f>Z283</f>
        <v>2</v>
      </c>
      <c r="AG283" s="198"/>
      <c r="AH283" s="198"/>
      <c r="AI283" s="198"/>
      <c r="AJ283" s="198"/>
      <c r="AK283" s="198" t="s">
        <v>143</v>
      </c>
      <c r="AL283" s="198">
        <f>AF283</f>
        <v>2</v>
      </c>
      <c r="AM283" s="198"/>
      <c r="AN283" s="198"/>
      <c r="AO283" s="198"/>
      <c r="AP283" s="198"/>
      <c r="AQ283" s="198" t="s">
        <v>143</v>
      </c>
      <c r="AR283" s="198">
        <f>AL283</f>
        <v>2</v>
      </c>
      <c r="AS283" s="198"/>
      <c r="AT283" s="198"/>
      <c r="AU283" s="198"/>
      <c r="AV283" s="198"/>
      <c r="AW283" s="198" t="s">
        <v>143</v>
      </c>
      <c r="AX283" s="198">
        <f>AR283</f>
        <v>2</v>
      </c>
      <c r="AY283" s="198"/>
      <c r="AZ283" s="198"/>
      <c r="BA283" s="198"/>
      <c r="BB283" s="198"/>
      <c r="BC283" s="198" t="s">
        <v>143</v>
      </c>
      <c r="BD283" s="198">
        <f>AX283</f>
        <v>2</v>
      </c>
      <c r="BE283" s="198"/>
      <c r="BF283" s="198"/>
      <c r="BG283" s="198"/>
      <c r="BH283" s="198"/>
      <c r="BI283" s="198" t="s">
        <v>143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58"/>
        <v>2016</v>
      </c>
      <c r="B284" s="174">
        <f t="shared" si="159"/>
        <v>324</v>
      </c>
      <c r="C284" s="52"/>
      <c r="D284" s="20">
        <f t="shared" si="157"/>
        <v>14</v>
      </c>
      <c r="E284" s="198">
        <f>U263</f>
        <v>400</v>
      </c>
      <c r="F284" s="201">
        <f>U271</f>
        <v>0.67105303625840318</v>
      </c>
      <c r="G284" s="631">
        <f>U272</f>
        <v>5.9043614919341394</v>
      </c>
      <c r="H284" s="632"/>
      <c r="I284" s="177">
        <f t="shared" si="127"/>
        <v>324</v>
      </c>
      <c r="J284" s="185"/>
      <c r="K284" s="185"/>
      <c r="M284" s="198" t="s">
        <v>152</v>
      </c>
      <c r="N284" s="212">
        <v>25</v>
      </c>
      <c r="O284" s="198"/>
      <c r="P284" s="198"/>
      <c r="Q284" s="198"/>
      <c r="R284" s="198"/>
      <c r="S284" s="198" t="s">
        <v>152</v>
      </c>
      <c r="T284" s="198">
        <f>N284</f>
        <v>25</v>
      </c>
      <c r="U284" s="198"/>
      <c r="V284" s="198"/>
      <c r="W284" s="198"/>
      <c r="X284" s="198"/>
      <c r="Y284" s="198" t="s">
        <v>152</v>
      </c>
      <c r="Z284" s="198">
        <f>T284</f>
        <v>25</v>
      </c>
      <c r="AA284" s="198"/>
      <c r="AB284" s="198"/>
      <c r="AC284" s="198"/>
      <c r="AD284" s="198"/>
      <c r="AE284" s="198" t="s">
        <v>152</v>
      </c>
      <c r="AF284" s="198">
        <f>Z284</f>
        <v>25</v>
      </c>
      <c r="AG284" s="198"/>
      <c r="AH284" s="198"/>
      <c r="AI284" s="198"/>
      <c r="AJ284" s="198"/>
      <c r="AK284" s="198" t="s">
        <v>152</v>
      </c>
      <c r="AL284" s="198">
        <f>AF284</f>
        <v>25</v>
      </c>
      <c r="AM284" s="198"/>
      <c r="AN284" s="198"/>
      <c r="AO284" s="198"/>
      <c r="AP284" s="198"/>
      <c r="AQ284" s="198" t="s">
        <v>152</v>
      </c>
      <c r="AR284" s="198">
        <f>AL284</f>
        <v>25</v>
      </c>
      <c r="AS284" s="198"/>
      <c r="AT284" s="198"/>
      <c r="AU284" s="198"/>
      <c r="AV284" s="198"/>
      <c r="AW284" s="198" t="s">
        <v>152</v>
      </c>
      <c r="AX284" s="198">
        <f>AR284</f>
        <v>25</v>
      </c>
      <c r="AY284" s="198"/>
      <c r="AZ284" s="198"/>
      <c r="BA284" s="198"/>
      <c r="BB284" s="198"/>
      <c r="BC284" s="198" t="s">
        <v>152</v>
      </c>
      <c r="BD284" s="198">
        <f>AX284</f>
        <v>25</v>
      </c>
      <c r="BE284" s="198"/>
      <c r="BF284" s="198"/>
      <c r="BG284" s="198"/>
      <c r="BH284" s="198"/>
      <c r="BI284" s="198" t="s">
        <v>152</v>
      </c>
      <c r="BJ284" s="198">
        <f>BD284</f>
        <v>25</v>
      </c>
    </row>
    <row r="285" spans="1:70" ht="15" customHeight="1">
      <c r="A285" s="19">
        <f t="shared" si="158"/>
        <v>2017</v>
      </c>
      <c r="B285" s="174">
        <f t="shared" si="159"/>
        <v>324</v>
      </c>
      <c r="C285" s="52"/>
      <c r="D285" s="20">
        <f t="shared" si="157"/>
        <v>15</v>
      </c>
      <c r="E285" s="198">
        <f>AA263</f>
        <v>425</v>
      </c>
      <c r="F285" s="201">
        <f>AA271</f>
        <v>0.65585517087342982</v>
      </c>
      <c r="G285" s="631">
        <f>AA272</f>
        <v>6.0746332244134296</v>
      </c>
      <c r="H285" s="632"/>
      <c r="I285" s="177">
        <f t="shared" si="127"/>
        <v>324</v>
      </c>
      <c r="J285" s="185"/>
      <c r="K285" s="185"/>
    </row>
    <row r="286" spans="1:70" ht="15" customHeight="1">
      <c r="A286" s="19">
        <f t="shared" si="158"/>
        <v>2018</v>
      </c>
      <c r="B286" s="174">
        <f t="shared" si="159"/>
        <v>325</v>
      </c>
      <c r="C286" s="52"/>
      <c r="D286" s="20">
        <f t="shared" si="157"/>
        <v>16</v>
      </c>
      <c r="E286" s="198">
        <f>AG263</f>
        <v>450</v>
      </c>
      <c r="F286" s="201">
        <f>AG271</f>
        <v>0.64463040758628976</v>
      </c>
      <c r="G286" s="631">
        <f>AG272</f>
        <v>6.2099049568927178</v>
      </c>
      <c r="H286" s="632"/>
      <c r="I286" s="177">
        <f t="shared" si="127"/>
        <v>325</v>
      </c>
      <c r="J286" s="185"/>
      <c r="K286" s="185"/>
    </row>
    <row r="287" spans="1:70" ht="15" customHeight="1">
      <c r="A287" s="19">
        <f t="shared" si="158"/>
        <v>2019</v>
      </c>
      <c r="B287" s="174">
        <f t="shared" si="159"/>
        <v>325</v>
      </c>
      <c r="C287" s="52"/>
      <c r="D287" s="20">
        <f t="shared" si="157"/>
        <v>17</v>
      </c>
      <c r="E287" s="198">
        <f>AM263</f>
        <v>475</v>
      </c>
      <c r="F287" s="201">
        <f>AM271</f>
        <v>0.63611555361156846</v>
      </c>
      <c r="G287" s="631">
        <f>AM272</f>
        <v>6.3315376218763006</v>
      </c>
      <c r="H287" s="632"/>
      <c r="I287" s="177">
        <f t="shared" si="127"/>
        <v>325</v>
      </c>
      <c r="J287" s="185"/>
      <c r="K287" s="185"/>
    </row>
    <row r="288" spans="1:70" ht="15" customHeight="1">
      <c r="A288" s="19">
        <f t="shared" si="158"/>
        <v>2020</v>
      </c>
      <c r="B288" s="174">
        <f t="shared" si="159"/>
        <v>325</v>
      </c>
      <c r="C288" s="52"/>
      <c r="D288" s="20">
        <f t="shared" si="157"/>
        <v>18</v>
      </c>
      <c r="E288" s="198">
        <f>AS263</f>
        <v>500</v>
      </c>
      <c r="F288" s="201">
        <f>AS271</f>
        <v>0.62713206378488628</v>
      </c>
      <c r="G288" s="631">
        <f>AS272</f>
        <v>6.4729766893720067</v>
      </c>
      <c r="H288" s="632"/>
      <c r="I288" s="177">
        <f t="shared" si="127"/>
        <v>325</v>
      </c>
      <c r="J288" s="185"/>
      <c r="K288" s="185"/>
    </row>
    <row r="289" spans="1:11" ht="15" customHeight="1">
      <c r="A289" s="19">
        <f t="shared" si="158"/>
        <v>2021</v>
      </c>
      <c r="B289" s="174">
        <f t="shared" si="159"/>
        <v>325</v>
      </c>
      <c r="C289" s="52"/>
      <c r="D289" s="20">
        <f t="shared" si="157"/>
        <v>19</v>
      </c>
      <c r="E289" s="198">
        <f>AY263</f>
        <v>525</v>
      </c>
      <c r="F289" s="201">
        <f>AY271</f>
        <v>0.62453667224824305</v>
      </c>
      <c r="G289" s="631">
        <f>AY272</f>
        <v>6.5144387219855382</v>
      </c>
      <c r="H289" s="632"/>
      <c r="I289" s="177">
        <f t="shared" si="127"/>
        <v>325</v>
      </c>
      <c r="J289" s="185"/>
      <c r="K289" s="185"/>
    </row>
    <row r="290" spans="1:11" ht="15" customHeight="1">
      <c r="A290" s="19">
        <f t="shared" si="158"/>
        <v>2022</v>
      </c>
      <c r="B290" s="174">
        <f t="shared" si="159"/>
        <v>325</v>
      </c>
      <c r="C290" s="52"/>
      <c r="D290" s="20">
        <f t="shared" si="157"/>
        <v>20</v>
      </c>
      <c r="E290" s="198">
        <f>BE263</f>
        <v>550</v>
      </c>
      <c r="F290" s="201">
        <f>BE271</f>
        <v>0.61921471258828842</v>
      </c>
      <c r="G290" s="631">
        <f>BE272</f>
        <v>6.6040093543555907</v>
      </c>
      <c r="H290" s="632"/>
      <c r="I290" s="177">
        <f t="shared" si="127"/>
        <v>325</v>
      </c>
      <c r="J290" s="185"/>
      <c r="K290" s="185"/>
    </row>
    <row r="291" spans="1:11" ht="15" customHeight="1">
      <c r="A291" s="19">
        <f t="shared" si="158"/>
        <v>2023</v>
      </c>
      <c r="B291" s="174">
        <f t="shared" si="159"/>
        <v>325</v>
      </c>
      <c r="C291" s="52"/>
      <c r="D291" s="20">
        <f t="shared" si="157"/>
        <v>21</v>
      </c>
      <c r="E291" s="198">
        <f>BK263</f>
        <v>575</v>
      </c>
      <c r="F291" s="201">
        <f>BK271</f>
        <v>0.61563172256530285</v>
      </c>
      <c r="G291" s="631">
        <f>BK272</f>
        <v>6.6674713869691198</v>
      </c>
      <c r="H291" s="632"/>
      <c r="I291" s="177">
        <f t="shared" si="127"/>
        <v>325</v>
      </c>
      <c r="J291" s="185"/>
      <c r="K291" s="185"/>
    </row>
    <row r="292" spans="1:11" ht="15" customHeight="1">
      <c r="A292" s="19">
        <f t="shared" si="158"/>
        <v>2024</v>
      </c>
      <c r="B292" s="174">
        <f t="shared" si="159"/>
        <v>325</v>
      </c>
      <c r="C292" s="52"/>
      <c r="D292" s="20">
        <f t="shared" si="157"/>
        <v>22</v>
      </c>
      <c r="E292" s="64"/>
      <c r="F292" s="201"/>
      <c r="G292" s="213"/>
      <c r="H292" s="32"/>
      <c r="I292" s="177">
        <f t="shared" si="127"/>
        <v>325</v>
      </c>
      <c r="J292" s="185"/>
      <c r="K292" s="185"/>
    </row>
    <row r="293" spans="1:11" ht="15" customHeight="1">
      <c r="A293" s="19">
        <f t="shared" si="158"/>
        <v>2025</v>
      </c>
      <c r="B293" s="174">
        <f t="shared" si="159"/>
        <v>325</v>
      </c>
      <c r="C293" s="52"/>
      <c r="D293" s="20">
        <f t="shared" si="157"/>
        <v>23</v>
      </c>
      <c r="E293" s="64"/>
      <c r="F293" s="201"/>
      <c r="G293" s="213"/>
      <c r="H293" s="32"/>
      <c r="I293" s="177">
        <f t="shared" si="127"/>
        <v>325</v>
      </c>
      <c r="J293" s="185"/>
      <c r="K293" s="185"/>
    </row>
    <row r="294" spans="1:11" ht="15" customHeight="1">
      <c r="A294" s="19">
        <f t="shared" si="158"/>
        <v>2026</v>
      </c>
      <c r="B294" s="174">
        <f t="shared" si="159"/>
        <v>325</v>
      </c>
      <c r="C294" s="52"/>
      <c r="D294" s="20">
        <f t="shared" si="157"/>
        <v>24</v>
      </c>
      <c r="E294" s="64"/>
      <c r="F294" s="201"/>
      <c r="G294" s="213"/>
      <c r="H294" s="32"/>
      <c r="I294" s="177">
        <f t="shared" si="127"/>
        <v>325</v>
      </c>
      <c r="J294" s="185"/>
      <c r="K294" s="185"/>
    </row>
    <row r="295" spans="1:11" ht="15" customHeight="1">
      <c r="A295" s="19">
        <f t="shared" si="158"/>
        <v>2027</v>
      </c>
      <c r="B295" s="174">
        <f t="shared" si="159"/>
        <v>325</v>
      </c>
      <c r="C295" s="52"/>
      <c r="D295" s="20">
        <f t="shared" si="157"/>
        <v>25</v>
      </c>
      <c r="E295" s="64"/>
      <c r="F295" s="201"/>
      <c r="G295" s="213"/>
      <c r="H295" s="32"/>
      <c r="I295" s="177">
        <f t="shared" si="127"/>
        <v>325</v>
      </c>
      <c r="J295" s="185"/>
      <c r="K295" s="185"/>
    </row>
    <row r="296" spans="1:11" ht="15" customHeight="1">
      <c r="A296" s="19">
        <f t="shared" si="158"/>
        <v>2028</v>
      </c>
      <c r="B296" s="174">
        <f t="shared" si="159"/>
        <v>325</v>
      </c>
      <c r="C296" s="52"/>
      <c r="D296" s="20">
        <f t="shared" si="157"/>
        <v>26</v>
      </c>
      <c r="E296" s="64"/>
      <c r="F296" s="201"/>
      <c r="G296" s="213"/>
      <c r="H296" s="32"/>
      <c r="I296" s="177">
        <f t="shared" si="127"/>
        <v>325</v>
      </c>
      <c r="J296" s="185"/>
      <c r="K296" s="185"/>
    </row>
    <row r="297" spans="1:11" ht="15" customHeight="1">
      <c r="A297" s="19">
        <f t="shared" si="158"/>
        <v>2029</v>
      </c>
      <c r="B297" s="174">
        <f t="shared" si="159"/>
        <v>325</v>
      </c>
      <c r="C297" s="52"/>
      <c r="D297" s="20">
        <f t="shared" si="157"/>
        <v>27</v>
      </c>
      <c r="E297" s="53"/>
      <c r="F297" s="80"/>
      <c r="G297" s="25"/>
      <c r="H297" s="32"/>
      <c r="I297" s="177">
        <f t="shared" si="127"/>
        <v>325</v>
      </c>
      <c r="J297" s="185"/>
      <c r="K297" s="185"/>
    </row>
    <row r="298" spans="1:11" ht="15" customHeight="1">
      <c r="A298" s="19">
        <f t="shared" si="158"/>
        <v>2030</v>
      </c>
      <c r="B298" s="174">
        <f t="shared" si="159"/>
        <v>325</v>
      </c>
      <c r="C298" s="52"/>
      <c r="D298" s="20">
        <f t="shared" si="157"/>
        <v>28</v>
      </c>
      <c r="E298" s="53"/>
      <c r="F298" s="80"/>
      <c r="G298" s="25"/>
      <c r="H298" s="32"/>
      <c r="I298" s="177">
        <f t="shared" si="127"/>
        <v>325</v>
      </c>
      <c r="J298" s="185"/>
      <c r="K298" s="185"/>
    </row>
    <row r="299" spans="1:11" ht="15" customHeight="1">
      <c r="A299" s="19">
        <f t="shared" si="158"/>
        <v>2031</v>
      </c>
      <c r="B299" s="174">
        <f t="shared" si="159"/>
        <v>325</v>
      </c>
      <c r="C299" s="52"/>
      <c r="D299" s="20">
        <f t="shared" si="157"/>
        <v>29</v>
      </c>
      <c r="E299" s="53"/>
      <c r="F299" s="80"/>
      <c r="G299" s="25"/>
      <c r="H299" s="32"/>
      <c r="I299" s="177">
        <f t="shared" si="127"/>
        <v>325</v>
      </c>
      <c r="J299" s="185"/>
      <c r="K299" s="185"/>
    </row>
    <row r="300" spans="1:11" ht="15" customHeight="1">
      <c r="A300" s="19">
        <f t="shared" si="158"/>
        <v>2032</v>
      </c>
      <c r="B300" s="174">
        <f t="shared" si="159"/>
        <v>325</v>
      </c>
      <c r="C300" s="52"/>
      <c r="D300" s="20">
        <f t="shared" si="157"/>
        <v>30</v>
      </c>
      <c r="E300" s="53"/>
      <c r="F300" s="80"/>
      <c r="G300" s="25"/>
      <c r="H300" s="32"/>
      <c r="I300" s="177">
        <f t="shared" si="127"/>
        <v>325</v>
      </c>
      <c r="J300" s="185"/>
      <c r="K300" s="185"/>
    </row>
    <row r="301" spans="1:11" ht="15" customHeight="1">
      <c r="A301" s="19">
        <f t="shared" si="158"/>
        <v>2033</v>
      </c>
      <c r="B301" s="174">
        <f t="shared" si="159"/>
        <v>325</v>
      </c>
      <c r="C301" s="52"/>
      <c r="D301" s="20">
        <f t="shared" si="157"/>
        <v>31</v>
      </c>
      <c r="E301" s="53"/>
      <c r="F301" s="80"/>
      <c r="G301" s="25"/>
      <c r="H301" s="32"/>
      <c r="I301" s="177">
        <f t="shared" si="127"/>
        <v>325</v>
      </c>
      <c r="J301" s="185"/>
      <c r="K301" s="185"/>
    </row>
    <row r="302" spans="1:11" ht="15" customHeight="1">
      <c r="A302" s="103">
        <f t="shared" si="158"/>
        <v>2034</v>
      </c>
      <c r="B302" s="186">
        <f t="shared" si="159"/>
        <v>325</v>
      </c>
      <c r="C302" s="193"/>
      <c r="D302" s="33">
        <f t="shared" si="157"/>
        <v>32</v>
      </c>
      <c r="E302" s="54"/>
      <c r="F302" s="82"/>
      <c r="G302" s="9"/>
      <c r="H302" s="35"/>
      <c r="I302" s="187">
        <f t="shared" si="127"/>
        <v>325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153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100</v>
      </c>
      <c r="C305" s="92" t="s">
        <v>154</v>
      </c>
      <c r="D305" s="12" t="s">
        <v>101</v>
      </c>
      <c r="E305" s="37"/>
      <c r="F305" s="13"/>
      <c r="G305" s="15"/>
      <c r="H305" s="15" t="s">
        <v>102</v>
      </c>
      <c r="I305" s="16">
        <f>RSQ(I317:I326,B317:B326)</f>
        <v>0.82163024997866307</v>
      </c>
      <c r="J305" s="17" t="s">
        <v>103</v>
      </c>
      <c r="K305" s="18" t="s">
        <v>104</v>
      </c>
      <c r="M305" s="93" t="s">
        <v>154</v>
      </c>
      <c r="N305" s="13"/>
      <c r="O305" s="15" t="s">
        <v>102</v>
      </c>
      <c r="P305" s="16">
        <f>RSQ($B317:$B326,P317:P326)</f>
        <v>0.82163024997866307</v>
      </c>
      <c r="Q305" s="18" t="s">
        <v>104</v>
      </c>
      <c r="S305" s="93" t="s">
        <v>154</v>
      </c>
      <c r="T305" s="13"/>
      <c r="U305" s="15" t="s">
        <v>102</v>
      </c>
      <c r="V305" s="16">
        <f>RSQ($B317:$B326,V317:V326)</f>
        <v>0.70094804300996438</v>
      </c>
      <c r="W305" s="18" t="s">
        <v>104</v>
      </c>
      <c r="Y305" s="93" t="s">
        <v>154</v>
      </c>
      <c r="Z305" s="13"/>
      <c r="AA305" s="15" t="s">
        <v>102</v>
      </c>
      <c r="AB305" s="16">
        <f>RSQ($B317:$B326,AB317:AB326)</f>
        <v>0.68800818586354695</v>
      </c>
      <c r="AC305" s="18" t="s">
        <v>104</v>
      </c>
      <c r="AE305" s="93" t="s">
        <v>154</v>
      </c>
      <c r="AF305" s="13"/>
      <c r="AG305" s="15" t="s">
        <v>102</v>
      </c>
      <c r="AH305" s="16">
        <f>RSQ($B317:$B326,AH317:AH326)</f>
        <v>0.67474731909306884</v>
      </c>
      <c r="AI305" s="18" t="s">
        <v>104</v>
      </c>
      <c r="AK305" s="93" t="s">
        <v>154</v>
      </c>
      <c r="AL305" s="13"/>
      <c r="AM305" s="15" t="s">
        <v>102</v>
      </c>
      <c r="AN305" s="16">
        <f>RSQ($B317:$B326,AN317:AN326)</f>
        <v>0.67422537736725574</v>
      </c>
      <c r="AO305" s="18" t="s">
        <v>104</v>
      </c>
      <c r="AQ305" s="93" t="s">
        <v>154</v>
      </c>
      <c r="AR305" s="13"/>
      <c r="AS305" s="15" t="s">
        <v>102</v>
      </c>
      <c r="AT305" s="16">
        <f>RSQ($B317:$B326,AT317:AT326)</f>
        <v>0.66265613170904258</v>
      </c>
      <c r="AU305" s="18" t="s">
        <v>104</v>
      </c>
      <c r="AW305" s="93" t="s">
        <v>154</v>
      </c>
      <c r="AX305" s="13"/>
      <c r="AY305" s="15" t="s">
        <v>102</v>
      </c>
      <c r="AZ305" s="16">
        <f>RSQ($B317:$B326,AZ317:AZ326)</f>
        <v>0.66070066350510626</v>
      </c>
      <c r="BA305" s="18" t="s">
        <v>104</v>
      </c>
      <c r="BC305" s="93" t="s">
        <v>154</v>
      </c>
      <c r="BD305" s="13"/>
      <c r="BE305" s="15" t="s">
        <v>102</v>
      </c>
      <c r="BF305" s="16">
        <f>RSQ($B317:$B326,BF317:BF326)</f>
        <v>0.65569515597479588</v>
      </c>
      <c r="BG305" s="18" t="s">
        <v>104</v>
      </c>
      <c r="BI305" s="93" t="s">
        <v>154</v>
      </c>
      <c r="BJ305" s="13"/>
      <c r="BK305" s="15" t="s">
        <v>102</v>
      </c>
      <c r="BL305" s="16">
        <f>RSQ($B317:$B326,BL317:BL326)</f>
        <v>0.65513300050708467</v>
      </c>
      <c r="BM305" s="18" t="s">
        <v>104</v>
      </c>
    </row>
    <row r="306" spans="1:65" ht="15" customHeight="1">
      <c r="A306" s="19"/>
      <c r="B306" s="215"/>
      <c r="C306" s="189"/>
      <c r="D306" s="20"/>
      <c r="E306" s="94" t="s">
        <v>155</v>
      </c>
      <c r="F306" s="95"/>
      <c r="I306" s="175"/>
      <c r="J306" s="176"/>
      <c r="K306" s="175"/>
      <c r="M306" s="216"/>
      <c r="N306" s="96" t="s">
        <v>155</v>
      </c>
      <c r="O306" s="95"/>
      <c r="P306" s="203"/>
      <c r="Q306" s="175"/>
      <c r="S306" s="216"/>
      <c r="T306" s="96" t="s">
        <v>155</v>
      </c>
      <c r="U306" s="95"/>
      <c r="V306" s="203"/>
      <c r="W306" s="175"/>
      <c r="Y306" s="216"/>
      <c r="Z306" s="96" t="s">
        <v>155</v>
      </c>
      <c r="AA306" s="95"/>
      <c r="AB306" s="203"/>
      <c r="AC306" s="175"/>
      <c r="AE306" s="216"/>
      <c r="AF306" s="96" t="s">
        <v>155</v>
      </c>
      <c r="AG306" s="95"/>
      <c r="AH306" s="203"/>
      <c r="AI306" s="175"/>
      <c r="AK306" s="216"/>
      <c r="AL306" s="96" t="s">
        <v>155</v>
      </c>
      <c r="AM306" s="95"/>
      <c r="AN306" s="203"/>
      <c r="AO306" s="175"/>
      <c r="AQ306" s="216"/>
      <c r="AR306" s="96" t="s">
        <v>155</v>
      </c>
      <c r="AS306" s="95"/>
      <c r="AT306" s="203"/>
      <c r="AU306" s="175"/>
      <c r="AW306" s="216"/>
      <c r="AX306" s="96" t="s">
        <v>155</v>
      </c>
      <c r="AY306" s="95"/>
      <c r="AZ306" s="203"/>
      <c r="BA306" s="175"/>
      <c r="BC306" s="216"/>
      <c r="BD306" s="96" t="s">
        <v>155</v>
      </c>
      <c r="BE306" s="95"/>
      <c r="BF306" s="203"/>
      <c r="BG306" s="175"/>
      <c r="BI306" s="216"/>
      <c r="BJ306" s="96" t="s">
        <v>155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156</v>
      </c>
      <c r="F307" s="55"/>
      <c r="G307" s="21"/>
      <c r="H307" s="25"/>
      <c r="I307" s="177"/>
      <c r="J307" s="178"/>
      <c r="K307" s="177"/>
      <c r="M307" s="216"/>
      <c r="N307" s="70" t="s">
        <v>156</v>
      </c>
      <c r="O307" s="55"/>
      <c r="P307" s="185"/>
      <c r="Q307" s="177"/>
      <c r="S307" s="216"/>
      <c r="T307" s="70" t="s">
        <v>156</v>
      </c>
      <c r="U307" s="55"/>
      <c r="V307" s="185"/>
      <c r="W307" s="177"/>
      <c r="Y307" s="216"/>
      <c r="Z307" s="70" t="s">
        <v>156</v>
      </c>
      <c r="AA307" s="55"/>
      <c r="AB307" s="185"/>
      <c r="AC307" s="177"/>
      <c r="AE307" s="216"/>
      <c r="AF307" s="70" t="s">
        <v>156</v>
      </c>
      <c r="AG307" s="55"/>
      <c r="AH307" s="185"/>
      <c r="AI307" s="177"/>
      <c r="AK307" s="216"/>
      <c r="AL307" s="70" t="s">
        <v>156</v>
      </c>
      <c r="AM307" s="55"/>
      <c r="AN307" s="185"/>
      <c r="AO307" s="177"/>
      <c r="AQ307" s="216"/>
      <c r="AR307" s="70" t="s">
        <v>156</v>
      </c>
      <c r="AS307" s="55"/>
      <c r="AT307" s="185"/>
      <c r="AU307" s="177"/>
      <c r="AW307" s="216"/>
      <c r="AX307" s="70" t="s">
        <v>156</v>
      </c>
      <c r="AY307" s="55"/>
      <c r="AZ307" s="185"/>
      <c r="BA307" s="177"/>
      <c r="BC307" s="216"/>
      <c r="BD307" s="70" t="s">
        <v>156</v>
      </c>
      <c r="BE307" s="55"/>
      <c r="BF307" s="185"/>
      <c r="BG307" s="177"/>
      <c r="BI307" s="216"/>
      <c r="BJ307" s="70" t="s">
        <v>156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157</v>
      </c>
      <c r="F309" s="236">
        <v>325</v>
      </c>
      <c r="G309" s="21"/>
      <c r="H309" s="25"/>
      <c r="I309" s="177"/>
      <c r="J309" s="178"/>
      <c r="K309" s="177"/>
      <c r="M309" s="216"/>
      <c r="N309" s="95" t="s">
        <v>157</v>
      </c>
      <c r="O309" s="199">
        <f>ROUNDDOWN(O264,0)+1</f>
        <v>325</v>
      </c>
      <c r="P309" s="185"/>
      <c r="Q309" s="177"/>
      <c r="S309" s="216"/>
      <c r="T309" s="95" t="s">
        <v>157</v>
      </c>
      <c r="U309" s="199">
        <f>ROUNDDOWN(U264,-T330)+10^T330</f>
        <v>400</v>
      </c>
      <c r="V309" s="185"/>
      <c r="W309" s="177"/>
      <c r="Y309" s="216"/>
      <c r="Z309" s="95" t="s">
        <v>157</v>
      </c>
      <c r="AA309" s="199">
        <f>U309+Z331</f>
        <v>425</v>
      </c>
      <c r="AB309" s="185"/>
      <c r="AC309" s="177"/>
      <c r="AE309" s="216"/>
      <c r="AF309" s="95" t="s">
        <v>157</v>
      </c>
      <c r="AG309" s="199">
        <f>AA309+AF331</f>
        <v>450</v>
      </c>
      <c r="AH309" s="185"/>
      <c r="AI309" s="177"/>
      <c r="AK309" s="216"/>
      <c r="AL309" s="95" t="s">
        <v>157</v>
      </c>
      <c r="AM309" s="199">
        <f>AG309+AL331</f>
        <v>475</v>
      </c>
      <c r="AN309" s="185"/>
      <c r="AO309" s="177"/>
      <c r="AQ309" s="216"/>
      <c r="AR309" s="95" t="s">
        <v>157</v>
      </c>
      <c r="AS309" s="199">
        <f>AM309+AR331</f>
        <v>500</v>
      </c>
      <c r="AT309" s="185"/>
      <c r="AU309" s="177"/>
      <c r="AW309" s="216"/>
      <c r="AX309" s="95" t="s">
        <v>157</v>
      </c>
      <c r="AY309" s="199">
        <f>AS309+AX331</f>
        <v>525</v>
      </c>
      <c r="AZ309" s="185"/>
      <c r="BA309" s="177"/>
      <c r="BC309" s="216"/>
      <c r="BD309" s="95" t="s">
        <v>157</v>
      </c>
      <c r="BE309" s="199">
        <f>AY309+BD331</f>
        <v>550</v>
      </c>
      <c r="BF309" s="185"/>
      <c r="BG309" s="177"/>
      <c r="BI309" s="216"/>
      <c r="BJ309" s="95" t="s">
        <v>157</v>
      </c>
      <c r="BK309" s="199">
        <f>BE309+BJ331</f>
        <v>575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158</v>
      </c>
      <c r="F311" s="40">
        <f>INDEX(LINEST(C317:C326,D317:D326),2)</f>
        <v>4.2530385509397748</v>
      </c>
      <c r="G311" s="21"/>
      <c r="H311" s="25"/>
      <c r="I311" s="177"/>
      <c r="J311" s="178"/>
      <c r="K311" s="177"/>
      <c r="M311" s="216"/>
      <c r="N311" s="95" t="s">
        <v>158</v>
      </c>
      <c r="O311" s="40">
        <f>INDEX(LINEST(M317:M326,$D317:$D326),2)</f>
        <v>4.2530385509397748</v>
      </c>
      <c r="P311" s="185"/>
      <c r="Q311" s="177"/>
      <c r="S311" s="216"/>
      <c r="T311" s="95" t="s">
        <v>158</v>
      </c>
      <c r="U311" s="40">
        <f>INDEX(LINEST(S317:S326,$D317:$D326),2)</f>
        <v>5.1484236123091689</v>
      </c>
      <c r="V311" s="185"/>
      <c r="W311" s="177"/>
      <c r="Y311" s="216"/>
      <c r="Z311" s="95" t="s">
        <v>158</v>
      </c>
      <c r="AA311" s="40">
        <f>INDEX(LINEST(Y317:Y326,$D317:$D326),2)</f>
        <v>5.2862267859421372</v>
      </c>
      <c r="AB311" s="185"/>
      <c r="AC311" s="177"/>
      <c r="AE311" s="216"/>
      <c r="AF311" s="95" t="s">
        <v>158</v>
      </c>
      <c r="AG311" s="40">
        <f>INDEX(LINEST(AE317:AE326,$D317:$D326),2)</f>
        <v>5.4066014281354207</v>
      </c>
      <c r="AH311" s="185"/>
      <c r="AI311" s="177"/>
      <c r="AK311" s="216"/>
      <c r="AL311" s="95" t="s">
        <v>158</v>
      </c>
      <c r="AM311" s="40">
        <f>INDEX(LINEST(AK317:AK326,$D317:$D326),2)</f>
        <v>5.5136889046771644</v>
      </c>
      <c r="AN311" s="185"/>
      <c r="AO311" s="177"/>
      <c r="AQ311" s="216"/>
      <c r="AR311" s="95" t="s">
        <v>158</v>
      </c>
      <c r="AS311" s="40">
        <f>INDEX(LINEST(AQ317:AQ326,$D317:$D326),2)</f>
        <v>5.6102250070712278</v>
      </c>
      <c r="AT311" s="185"/>
      <c r="AU311" s="177"/>
      <c r="AW311" s="216"/>
      <c r="AX311" s="95" t="s">
        <v>158</v>
      </c>
      <c r="AY311" s="40">
        <f>INDEX(LINEST(AW317:AW326,$D317:$D326),2)</f>
        <v>5.6981474327577155</v>
      </c>
      <c r="AZ311" s="185"/>
      <c r="BA311" s="177"/>
      <c r="BC311" s="216"/>
      <c r="BD311" s="95" t="s">
        <v>158</v>
      </c>
      <c r="BE311" s="40">
        <f>INDEX(LINEST(BC317:BC326,$D317:$D326),2)</f>
        <v>5.7788912122059246</v>
      </c>
      <c r="BF311" s="185"/>
      <c r="BG311" s="177"/>
      <c r="BI311" s="216"/>
      <c r="BJ311" s="95" t="s">
        <v>158</v>
      </c>
      <c r="BK311" s="40">
        <f>INDEX(LINEST(BI317:BI326,$D317:$D326),2)</f>
        <v>5.8535537148116097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159</v>
      </c>
      <c r="F312" s="40">
        <f>INDEX(LINEST(C317:C326,D317:D326),1)</f>
        <v>-0.30090721832626588</v>
      </c>
      <c r="G312" s="25"/>
      <c r="H312" s="25"/>
      <c r="I312" s="177"/>
      <c r="J312" s="178"/>
      <c r="K312" s="177"/>
      <c r="M312" s="216"/>
      <c r="N312" s="95" t="s">
        <v>159</v>
      </c>
      <c r="O312" s="40">
        <f>INDEX(LINEST(M317:M326,$D317:$D326),1)</f>
        <v>-0.30090721832626588</v>
      </c>
      <c r="P312" s="185"/>
      <c r="Q312" s="177"/>
      <c r="S312" s="216"/>
      <c r="T312" s="95" t="s">
        <v>159</v>
      </c>
      <c r="U312" s="40">
        <f>INDEX(LINEST(S317:S326,$D317:$D326),1)</f>
        <v>-8.9918360437583278E-2</v>
      </c>
      <c r="V312" s="185"/>
      <c r="W312" s="177"/>
      <c r="Y312" s="216"/>
      <c r="Z312" s="95" t="s">
        <v>159</v>
      </c>
      <c r="AA312" s="40">
        <f>INDEX(LINEST(Y317:Y326,$D317:$D326),1)</f>
        <v>-7.460412532716526E-2</v>
      </c>
      <c r="AB312" s="185"/>
      <c r="AC312" s="177"/>
      <c r="AE312" s="216"/>
      <c r="AF312" s="95" t="s">
        <v>159</v>
      </c>
      <c r="AG312" s="40">
        <f>INDEX(LINEST(AE317:AE326,$D317:$D326),1)</f>
        <v>-6.3847395797439616E-2</v>
      </c>
      <c r="AH312" s="185"/>
      <c r="AI312" s="177"/>
      <c r="AK312" s="216"/>
      <c r="AL312" s="95" t="s">
        <v>159</v>
      </c>
      <c r="AM312" s="40">
        <f>INDEX(LINEST(AK317:AK326,$D317:$D326),1)</f>
        <v>-5.584849080739681E-2</v>
      </c>
      <c r="AN312" s="185"/>
      <c r="AO312" s="177"/>
      <c r="AQ312" s="216"/>
      <c r="AR312" s="95" t="s">
        <v>159</v>
      </c>
      <c r="AS312" s="40">
        <f>INDEX(LINEST(AQ317:AQ326,$D317:$D326),1)</f>
        <v>-4.9655060969490281E-2</v>
      </c>
      <c r="AT312" s="185"/>
      <c r="AU312" s="177"/>
      <c r="AW312" s="216"/>
      <c r="AX312" s="95" t="s">
        <v>159</v>
      </c>
      <c r="AY312" s="40">
        <f>INDEX(LINEST(AW317:AW326,$D317:$D326),1)</f>
        <v>-4.4711926162194916E-2</v>
      </c>
      <c r="AZ312" s="185"/>
      <c r="BA312" s="177"/>
      <c r="BC312" s="216"/>
      <c r="BD312" s="95" t="s">
        <v>159</v>
      </c>
      <c r="BE312" s="40">
        <f>INDEX(LINEST(BC317:BC326,$D317:$D326),1)</f>
        <v>-4.0672117556705766E-2</v>
      </c>
      <c r="BF312" s="185"/>
      <c r="BG312" s="177"/>
      <c r="BI312" s="216"/>
      <c r="BJ312" s="95" t="s">
        <v>159</v>
      </c>
      <c r="BK312" s="40">
        <f>INDEX(LINEST(BI317:BI326,$D317:$D326),1)</f>
        <v>-3.7307031363336809E-2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117</v>
      </c>
      <c r="F314" s="232">
        <f>EXP(F311)</f>
        <v>70.318755175638088</v>
      </c>
      <c r="G314" s="25"/>
      <c r="H314" s="25"/>
      <c r="I314" s="177"/>
      <c r="J314" s="178"/>
      <c r="K314" s="177"/>
      <c r="M314" s="216"/>
      <c r="N314" s="95" t="s">
        <v>117</v>
      </c>
      <c r="O314" s="199">
        <f>EXP(O311)</f>
        <v>70.318755175638088</v>
      </c>
      <c r="P314" s="185"/>
      <c r="Q314" s="177"/>
      <c r="S314" s="216"/>
      <c r="T314" s="95" t="s">
        <v>117</v>
      </c>
      <c r="U314" s="199">
        <f>EXP(U311)</f>
        <v>172.15988557144064</v>
      </c>
      <c r="V314" s="185"/>
      <c r="W314" s="177"/>
      <c r="Y314" s="216"/>
      <c r="Z314" s="95" t="s">
        <v>117</v>
      </c>
      <c r="AA314" s="199">
        <f>EXP(AA311)</f>
        <v>197.59644335617463</v>
      </c>
      <c r="AB314" s="185"/>
      <c r="AC314" s="177"/>
      <c r="AE314" s="216"/>
      <c r="AF314" s="95" t="s">
        <v>117</v>
      </c>
      <c r="AG314" s="199">
        <f>EXP(AG311)</f>
        <v>222.872849701701</v>
      </c>
      <c r="AH314" s="185"/>
      <c r="AI314" s="177"/>
      <c r="AK314" s="216"/>
      <c r="AL314" s="95" t="s">
        <v>117</v>
      </c>
      <c r="AM314" s="199">
        <f>EXP(AM311)</f>
        <v>248.06452770437303</v>
      </c>
      <c r="AN314" s="185"/>
      <c r="AO314" s="177"/>
      <c r="AQ314" s="216"/>
      <c r="AR314" s="95" t="s">
        <v>117</v>
      </c>
      <c r="AS314" s="199">
        <f>EXP(AS311)</f>
        <v>273.20570430468973</v>
      </c>
      <c r="AT314" s="185"/>
      <c r="AU314" s="177"/>
      <c r="AW314" s="216"/>
      <c r="AX314" s="95" t="s">
        <v>117</v>
      </c>
      <c r="AY314" s="199">
        <f>EXP(AY311)</f>
        <v>298.31424155095283</v>
      </c>
      <c r="AZ314" s="185"/>
      <c r="BA314" s="177"/>
      <c r="BC314" s="216"/>
      <c r="BD314" s="95" t="s">
        <v>117</v>
      </c>
      <c r="BE314" s="199">
        <f>EXP(BE311)</f>
        <v>323.40040912160651</v>
      </c>
      <c r="BF314" s="185"/>
      <c r="BG314" s="177"/>
      <c r="BI314" s="216"/>
      <c r="BJ314" s="95" t="s">
        <v>117</v>
      </c>
      <c r="BK314" s="199">
        <f>EXP(BK311)</f>
        <v>348.47054763155109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118</v>
      </c>
      <c r="F315" s="40">
        <f>EXP(F312)</f>
        <v>0.74014644158671217</v>
      </c>
      <c r="G315" s="25"/>
      <c r="H315" s="25"/>
      <c r="I315" s="177"/>
      <c r="J315" s="178"/>
      <c r="K315" s="177"/>
      <c r="M315" s="216"/>
      <c r="N315" s="95" t="s">
        <v>118</v>
      </c>
      <c r="O315" s="40">
        <f>EXP(O312)</f>
        <v>0.74014644158671217</v>
      </c>
      <c r="P315" s="185"/>
      <c r="Q315" s="177"/>
      <c r="S315" s="216"/>
      <c r="T315" s="95" t="s">
        <v>118</v>
      </c>
      <c r="U315" s="40">
        <f>EXP(U312)</f>
        <v>0.91400580125903963</v>
      </c>
      <c r="V315" s="185"/>
      <c r="W315" s="177"/>
      <c r="Y315" s="216"/>
      <c r="Z315" s="95" t="s">
        <v>118</v>
      </c>
      <c r="AA315" s="40">
        <f>EXP(AA312)</f>
        <v>0.92811082918374666</v>
      </c>
      <c r="AB315" s="185"/>
      <c r="AC315" s="177"/>
      <c r="AE315" s="216"/>
      <c r="AF315" s="95" t="s">
        <v>118</v>
      </c>
      <c r="AG315" s="40">
        <f>EXP(AG312)</f>
        <v>0.93814815395838635</v>
      </c>
      <c r="AH315" s="185"/>
      <c r="AI315" s="177"/>
      <c r="AK315" s="216"/>
      <c r="AL315" s="95" t="s">
        <v>118</v>
      </c>
      <c r="AM315" s="40">
        <f>EXP(AM312)</f>
        <v>0.94568240461443998</v>
      </c>
      <c r="AN315" s="185"/>
      <c r="AO315" s="177"/>
      <c r="AQ315" s="216"/>
      <c r="AR315" s="95" t="s">
        <v>118</v>
      </c>
      <c r="AS315" s="40">
        <f>EXP(AS312)</f>
        <v>0.95155759725273514</v>
      </c>
      <c r="AT315" s="185"/>
      <c r="AU315" s="177"/>
      <c r="AW315" s="216"/>
      <c r="AX315" s="95" t="s">
        <v>118</v>
      </c>
      <c r="AY315" s="40">
        <f>EXP(AY312)</f>
        <v>0.9562729193678926</v>
      </c>
      <c r="AZ315" s="185"/>
      <c r="BA315" s="177"/>
      <c r="BC315" s="216"/>
      <c r="BD315" s="95" t="s">
        <v>118</v>
      </c>
      <c r="BE315" s="40">
        <f>EXP(BE312)</f>
        <v>0.96014389266783606</v>
      </c>
      <c r="BF315" s="185"/>
      <c r="BG315" s="177"/>
      <c r="BI315" s="216"/>
      <c r="BJ315" s="95" t="s">
        <v>118</v>
      </c>
      <c r="BK315" s="40">
        <f>EXP(BK312)</f>
        <v>0.9633803019687891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26" si="160">A271</f>
        <v>2003</v>
      </c>
      <c r="B317" s="174">
        <f t="shared" si="160"/>
        <v>211.01953374785333</v>
      </c>
      <c r="C317" s="189">
        <f t="shared" ref="C317:C326" si="161">LN($F$309-B317)</f>
        <v>4.7360270850472554</v>
      </c>
      <c r="D317" s="20">
        <v>1</v>
      </c>
      <c r="E317" s="637" t="s">
        <v>92</v>
      </c>
      <c r="F317" s="638"/>
      <c r="G317" s="641">
        <f>I305</f>
        <v>0.82163024997866307</v>
      </c>
      <c r="H317" s="642"/>
      <c r="I317" s="177">
        <f t="shared" ref="I317:I348" si="162">ROUND($F$309-$F$314*$F$315^D317,$G$1)</f>
        <v>273</v>
      </c>
      <c r="J317" s="178">
        <f t="shared" ref="J317:J326" si="163">ABS(B317-I317)/B317*100</f>
        <v>29.371909392145167</v>
      </c>
      <c r="K317" s="177">
        <f t="shared" ref="K317:K326" si="164">(B317-I317)^2/1000</f>
        <v>3.8415781968334923</v>
      </c>
      <c r="M317" s="216">
        <f t="shared" ref="M317:M326" si="165">LN(O$309-$B317)</f>
        <v>4.7360270850472554</v>
      </c>
      <c r="N317" s="21" t="s">
        <v>127</v>
      </c>
      <c r="O317" s="42">
        <f>P305</f>
        <v>0.82163024997866307</v>
      </c>
      <c r="P317" s="185">
        <f t="shared" ref="P317:P326" si="166">ROUND(O$309-O$314*O$315^$D317,$G$1)</f>
        <v>273</v>
      </c>
      <c r="Q317" s="177">
        <f t="shared" ref="Q317:Q326" si="167">($B317-P317)^2/1000</f>
        <v>3.8415781968334923</v>
      </c>
      <c r="S317" s="216">
        <f t="shared" ref="S317:S326" si="168">LN(U$309-$B317)</f>
        <v>5.241643656555091</v>
      </c>
      <c r="T317" s="21" t="s">
        <v>127</v>
      </c>
      <c r="U317" s="42">
        <f>V305</f>
        <v>0.70094804300996438</v>
      </c>
      <c r="V317" s="185">
        <f t="shared" ref="V317:V326" si="169">ROUND(U$309-U$314*U$315^$D317,$G$1)</f>
        <v>243</v>
      </c>
      <c r="W317" s="177">
        <f t="shared" ref="W317:W326" si="170">($B317-V317)^2/1000</f>
        <v>1.022750221704692</v>
      </c>
      <c r="Y317" s="216">
        <f t="shared" ref="Y317:Y326" si="171">LN(AA$309-$B317)</f>
        <v>5.365884731660076</v>
      </c>
      <c r="Z317" s="21" t="s">
        <v>127</v>
      </c>
      <c r="AA317" s="42">
        <f>AB305</f>
        <v>0.68800818586354695</v>
      </c>
      <c r="AB317" s="185">
        <f t="shared" ref="AB317:AB326" si="172">ROUND(AA$309-AA$314*AA$315^$D317,$G$1)</f>
        <v>242</v>
      </c>
      <c r="AC317" s="177">
        <f t="shared" ref="AC317:AC326" si="173">($B317-AB317)^2/1000</f>
        <v>0.95978928920039863</v>
      </c>
      <c r="AE317" s="216">
        <f t="shared" ref="AE317:AE326" si="174">LN(AG$309-$B317)</f>
        <v>5.4763818174287708</v>
      </c>
      <c r="AF317" s="21" t="s">
        <v>127</v>
      </c>
      <c r="AG317" s="42">
        <f>AH305</f>
        <v>0.67474731909306884</v>
      </c>
      <c r="AH317" s="185">
        <f t="shared" ref="AH317:AH326" si="175">ROUND(AG$309-AG$314*AG$315^$D317,$G$1)</f>
        <v>241</v>
      </c>
      <c r="AI317" s="177">
        <f t="shared" ref="AI317:AI326" si="176">($B317-AH317)^2/1000</f>
        <v>0.89882835669610539</v>
      </c>
      <c r="AK317" s="216">
        <f t="shared" ref="AK317:AK326" si="177">LN(AM$309-$B317)</f>
        <v>5.5758751089396714</v>
      </c>
      <c r="AL317" s="21" t="s">
        <v>127</v>
      </c>
      <c r="AM317" s="42">
        <f>AN305</f>
        <v>0.67422537736725574</v>
      </c>
      <c r="AN317" s="185">
        <f t="shared" ref="AN317:AN326" si="178">ROUND(AM$309-AM$314*AM$315^$D317,$G$1)</f>
        <v>240</v>
      </c>
      <c r="AO317" s="177">
        <f t="shared" ref="AO317:AO326" si="179">($B317-AN317)^2/1000</f>
        <v>0.83986742419181204</v>
      </c>
      <c r="AQ317" s="216">
        <f t="shared" ref="AQ317:AQ326" si="180">LN(AS$309-$B317)</f>
        <v>5.6663590950050473</v>
      </c>
      <c r="AR317" s="21" t="s">
        <v>127</v>
      </c>
      <c r="AS317" s="42">
        <f>AT305</f>
        <v>0.66265613170904258</v>
      </c>
      <c r="AT317" s="185">
        <f t="shared" ref="AT317:AT326" si="181">ROUND(AS$309-AS$314*AS$315^$D317,$G$1)</f>
        <v>240</v>
      </c>
      <c r="AU317" s="177">
        <f t="shared" ref="AU317:AU326" si="182">($B317-AT317)^2/1000</f>
        <v>0.83986742419181204</v>
      </c>
      <c r="AW317" s="216">
        <f t="shared" ref="AW317:AW326" si="183">LN(AY$309-$B317)</f>
        <v>5.7493307745851014</v>
      </c>
      <c r="AX317" s="21" t="s">
        <v>127</v>
      </c>
      <c r="AY317" s="42">
        <f>AZ305</f>
        <v>0.66070066350510626</v>
      </c>
      <c r="AZ317" s="185">
        <f t="shared" ref="AZ317:AZ326" si="184">ROUND(AY$309-AY$314*AY$315^$D317,$G$1)</f>
        <v>240</v>
      </c>
      <c r="BA317" s="177">
        <f t="shared" ref="BA317:BA326" si="185">($B317-AZ317)^2/1000</f>
        <v>0.83986742419181204</v>
      </c>
      <c r="BC317" s="216">
        <f t="shared" ref="BC317:BC326" si="186">LN(BE$309-$B317)</f>
        <v>5.8259424840451741</v>
      </c>
      <c r="BD317" s="21" t="s">
        <v>127</v>
      </c>
      <c r="BE317" s="42">
        <f>BF305</f>
        <v>0.65569515597479588</v>
      </c>
      <c r="BF317" s="185">
        <f t="shared" ref="BF317:BF326" si="187">ROUND(BE$309-BE$314*BE$315^$D317,$G$1)</f>
        <v>239</v>
      </c>
      <c r="BG317" s="177">
        <f t="shared" ref="BG317:BG326" si="188">($B317-BF317)^2/1000</f>
        <v>0.78290649168751869</v>
      </c>
      <c r="BI317" s="216">
        <f t="shared" ref="BI317:BI326" si="189">LN(BK$309-$B317)</f>
        <v>5.8971002020543146</v>
      </c>
      <c r="BJ317" s="21" t="s">
        <v>127</v>
      </c>
      <c r="BK317" s="42">
        <f>BL305</f>
        <v>0.65513300050708467</v>
      </c>
      <c r="BL317" s="185">
        <f t="shared" ref="BL317:BL326" si="190">ROUND(BK$309-BK$314*BK$315^$D317,$G$1)</f>
        <v>239</v>
      </c>
      <c r="BM317" s="177">
        <f t="shared" ref="BM317:BM326" si="191">($B317-BL317)^2/1000</f>
        <v>0.78290649168751869</v>
      </c>
    </row>
    <row r="318" spans="1:65" ht="15" customHeight="1">
      <c r="A318" s="19">
        <f t="shared" si="160"/>
        <v>2004</v>
      </c>
      <c r="B318" s="174">
        <f t="shared" si="160"/>
        <v>231.78531618502609</v>
      </c>
      <c r="C318" s="189">
        <f t="shared" si="161"/>
        <v>4.5349052609443961</v>
      </c>
      <c r="D318" s="20">
        <f t="shared" ref="D318:D348" si="192">D317+1</f>
        <v>2</v>
      </c>
      <c r="E318" s="637" t="s">
        <v>93</v>
      </c>
      <c r="F318" s="638"/>
      <c r="G318" s="639">
        <f>SUM(K317:K326)</f>
        <v>11.128285720361069</v>
      </c>
      <c r="H318" s="640"/>
      <c r="I318" s="177">
        <f t="shared" si="162"/>
        <v>286</v>
      </c>
      <c r="J318" s="178">
        <f t="shared" si="163"/>
        <v>23.390042435516591</v>
      </c>
      <c r="K318" s="177">
        <f t="shared" si="164"/>
        <v>2.939231941157594</v>
      </c>
      <c r="M318" s="216">
        <f t="shared" si="165"/>
        <v>4.5349052609443961</v>
      </c>
      <c r="N318" s="21" t="s">
        <v>128</v>
      </c>
      <c r="O318" s="199">
        <f>SUM(Q317:Q326)</f>
        <v>11.128285720361069</v>
      </c>
      <c r="P318" s="185">
        <f t="shared" si="166"/>
        <v>286</v>
      </c>
      <c r="Q318" s="177">
        <f t="shared" si="167"/>
        <v>2.939231941157594</v>
      </c>
      <c r="S318" s="216">
        <f t="shared" si="168"/>
        <v>5.125241043460754</v>
      </c>
      <c r="T318" s="21" t="s">
        <v>128</v>
      </c>
      <c r="U318" s="199">
        <f>SUM(W317:W326)</f>
        <v>5.7984515968991577</v>
      </c>
      <c r="V318" s="185">
        <f t="shared" si="169"/>
        <v>256</v>
      </c>
      <c r="W318" s="177">
        <f t="shared" si="170"/>
        <v>0.58635091225915936</v>
      </c>
      <c r="Y318" s="216">
        <f t="shared" si="171"/>
        <v>5.2638019220734167</v>
      </c>
      <c r="Z318" s="21" t="s">
        <v>128</v>
      </c>
      <c r="AA318" s="199">
        <f>SUM(AC317:AC326)</f>
        <v>5.842385361991977</v>
      </c>
      <c r="AB318" s="185">
        <f t="shared" si="172"/>
        <v>255</v>
      </c>
      <c r="AC318" s="177">
        <f t="shared" si="173"/>
        <v>0.5389215446292116</v>
      </c>
      <c r="AE318" s="216">
        <f t="shared" si="174"/>
        <v>5.3854793663454457</v>
      </c>
      <c r="AF318" s="21" t="s">
        <v>128</v>
      </c>
      <c r="AG318" s="199">
        <f>SUM(AI317:AI326)</f>
        <v>5.9442570944712658</v>
      </c>
      <c r="AH318" s="185">
        <f t="shared" si="175"/>
        <v>254</v>
      </c>
      <c r="AI318" s="177">
        <f t="shared" si="176"/>
        <v>0.49349217699926379</v>
      </c>
      <c r="AK318" s="216">
        <f t="shared" si="177"/>
        <v>5.4939445257980379</v>
      </c>
      <c r="AL318" s="21" t="s">
        <v>128</v>
      </c>
      <c r="AM318" s="199">
        <f>SUM(AO317:AO326)</f>
        <v>5.8891288269505564</v>
      </c>
      <c r="AN318" s="185">
        <f t="shared" si="178"/>
        <v>253</v>
      </c>
      <c r="AO318" s="177">
        <f t="shared" si="179"/>
        <v>0.45006280936931597</v>
      </c>
      <c r="AQ318" s="216">
        <f t="shared" si="180"/>
        <v>5.5917877188454259</v>
      </c>
      <c r="AR318" s="21" t="s">
        <v>128</v>
      </c>
      <c r="AS318" s="199">
        <f>SUM(AU317:AU326)</f>
        <v>6.0463288269505568</v>
      </c>
      <c r="AT318" s="185">
        <f t="shared" si="181"/>
        <v>253</v>
      </c>
      <c r="AU318" s="177">
        <f t="shared" si="182"/>
        <v>0.45006280936931597</v>
      </c>
      <c r="AW318" s="216">
        <f t="shared" si="183"/>
        <v>5.6809050499828047</v>
      </c>
      <c r="AX318" s="21" t="s">
        <v>128</v>
      </c>
      <c r="AY318" s="199">
        <f>SUM(BA317:BA326)</f>
        <v>6.0435614919341401</v>
      </c>
      <c r="AZ318" s="185">
        <f t="shared" si="184"/>
        <v>252</v>
      </c>
      <c r="BA318" s="177">
        <f t="shared" si="185"/>
        <v>0.40863344173936816</v>
      </c>
      <c r="BC318" s="216">
        <f t="shared" si="186"/>
        <v>5.7627262613348025</v>
      </c>
      <c r="BD318" s="21" t="s">
        <v>128</v>
      </c>
      <c r="BE318" s="199">
        <f>SUM(BG317:BG326)</f>
        <v>6.0936005594298468</v>
      </c>
      <c r="BF318" s="185">
        <f t="shared" si="187"/>
        <v>252</v>
      </c>
      <c r="BG318" s="177">
        <f t="shared" si="188"/>
        <v>0.40863344173936816</v>
      </c>
      <c r="BI318" s="216">
        <f t="shared" si="189"/>
        <v>5.8383561517072202</v>
      </c>
      <c r="BJ318" s="21" t="s">
        <v>128</v>
      </c>
      <c r="BK318" s="199">
        <f>SUM(BM317:BM326)</f>
        <v>6.0934625920433767</v>
      </c>
      <c r="BL318" s="185">
        <f t="shared" si="190"/>
        <v>252</v>
      </c>
      <c r="BM318" s="177">
        <f t="shared" si="191"/>
        <v>0.40863344173936816</v>
      </c>
    </row>
    <row r="319" spans="1:65" ht="15" customHeight="1">
      <c r="A319" s="19">
        <f t="shared" si="160"/>
        <v>2005</v>
      </c>
      <c r="B319" s="174">
        <f t="shared" si="160"/>
        <v>235.33101630676526</v>
      </c>
      <c r="C319" s="189">
        <f t="shared" si="161"/>
        <v>4.4961249310448679</v>
      </c>
      <c r="D319" s="20">
        <f t="shared" si="192"/>
        <v>3</v>
      </c>
      <c r="E319" s="637" t="s">
        <v>95</v>
      </c>
      <c r="F319" s="638"/>
      <c r="G319" s="639">
        <f>SUM(K317:K326)</f>
        <v>11.128285720361069</v>
      </c>
      <c r="H319" s="640"/>
      <c r="I319" s="177">
        <f t="shared" si="162"/>
        <v>296</v>
      </c>
      <c r="J319" s="178">
        <f t="shared" si="163"/>
        <v>25.780275224813465</v>
      </c>
      <c r="K319" s="177">
        <f t="shared" si="164"/>
        <v>3.6807255823699823</v>
      </c>
      <c r="M319" s="216">
        <f t="shared" si="165"/>
        <v>4.4961249310448679</v>
      </c>
      <c r="O319" s="98"/>
      <c r="P319" s="185">
        <f t="shared" si="166"/>
        <v>296</v>
      </c>
      <c r="Q319" s="177">
        <f t="shared" si="167"/>
        <v>3.6807255823699823</v>
      </c>
      <c r="S319" s="216">
        <f t="shared" si="168"/>
        <v>5.1039372994323644</v>
      </c>
      <c r="U319" s="98"/>
      <c r="V319" s="185">
        <f t="shared" si="169"/>
        <v>269</v>
      </c>
      <c r="W319" s="177">
        <f t="shared" si="170"/>
        <v>1.1336004629353065</v>
      </c>
      <c r="Y319" s="216">
        <f t="shared" si="171"/>
        <v>5.2452803616923971</v>
      </c>
      <c r="AA319" s="98"/>
      <c r="AB319" s="185">
        <f t="shared" si="172"/>
        <v>267</v>
      </c>
      <c r="AC319" s="177">
        <f t="shared" si="173"/>
        <v>1.0029245281623678</v>
      </c>
      <c r="AE319" s="216">
        <f t="shared" si="174"/>
        <v>5.3690972309800182</v>
      </c>
      <c r="AG319" s="98"/>
      <c r="AH319" s="185">
        <f t="shared" si="175"/>
        <v>266</v>
      </c>
      <c r="AI319" s="177">
        <f t="shared" si="176"/>
        <v>0.94058656077589819</v>
      </c>
      <c r="AK319" s="216">
        <f t="shared" si="177"/>
        <v>5.47925873671094</v>
      </c>
      <c r="AM319" s="98"/>
      <c r="AN319" s="185">
        <f t="shared" si="178"/>
        <v>265</v>
      </c>
      <c r="AO319" s="177">
        <f t="shared" si="179"/>
        <v>0.88024859338942874</v>
      </c>
      <c r="AQ319" s="216">
        <f t="shared" si="180"/>
        <v>5.5784799270491492</v>
      </c>
      <c r="AS319" s="98"/>
      <c r="AT319" s="185">
        <f t="shared" si="181"/>
        <v>265</v>
      </c>
      <c r="AU319" s="177">
        <f t="shared" si="182"/>
        <v>0.88024859338942874</v>
      </c>
      <c r="AW319" s="216">
        <f t="shared" si="183"/>
        <v>5.6687388355062627</v>
      </c>
      <c r="AY319" s="98"/>
      <c r="AZ319" s="185">
        <f t="shared" si="184"/>
        <v>264</v>
      </c>
      <c r="BA319" s="177">
        <f t="shared" si="185"/>
        <v>0.82191062600295928</v>
      </c>
      <c r="BC319" s="216">
        <f t="shared" si="186"/>
        <v>5.7515212408821714</v>
      </c>
      <c r="BE319" s="98"/>
      <c r="BF319" s="185">
        <f t="shared" si="187"/>
        <v>264</v>
      </c>
      <c r="BG319" s="177">
        <f t="shared" si="188"/>
        <v>0.82191062600295928</v>
      </c>
      <c r="BI319" s="216">
        <f t="shared" si="189"/>
        <v>5.8279715660030904</v>
      </c>
      <c r="BK319" s="98"/>
      <c r="BL319" s="185">
        <f t="shared" si="190"/>
        <v>263</v>
      </c>
      <c r="BM319" s="177">
        <f t="shared" si="191"/>
        <v>0.76557265861648982</v>
      </c>
    </row>
    <row r="320" spans="1:65" ht="15" customHeight="1">
      <c r="A320" s="19">
        <f t="shared" si="160"/>
        <v>2006</v>
      </c>
      <c r="B320" s="174">
        <f t="shared" si="160"/>
        <v>306.89999999999998</v>
      </c>
      <c r="C320" s="189">
        <f t="shared" si="161"/>
        <v>2.8959119382717815</v>
      </c>
      <c r="D320" s="20">
        <f t="shared" si="192"/>
        <v>4</v>
      </c>
      <c r="E320" s="637" t="s">
        <v>97</v>
      </c>
      <c r="F320" s="638"/>
      <c r="G320" s="639">
        <f>SUM(J317:J326)/D326</f>
        <v>9.8919443848420308</v>
      </c>
      <c r="H320" s="640"/>
      <c r="I320" s="177">
        <f t="shared" si="162"/>
        <v>304</v>
      </c>
      <c r="J320" s="178">
        <f t="shared" si="163"/>
        <v>0.94493320299771177</v>
      </c>
      <c r="K320" s="177">
        <f t="shared" si="164"/>
        <v>8.409999999999869E-3</v>
      </c>
      <c r="M320" s="216">
        <f t="shared" si="165"/>
        <v>2.8959119382717815</v>
      </c>
      <c r="P320" s="185">
        <f t="shared" si="166"/>
        <v>304</v>
      </c>
      <c r="Q320" s="177">
        <f t="shared" si="167"/>
        <v>8.409999999999869E-3</v>
      </c>
      <c r="S320" s="216">
        <f t="shared" si="168"/>
        <v>4.5336741842830213</v>
      </c>
      <c r="V320" s="185">
        <f t="shared" si="169"/>
        <v>280</v>
      </c>
      <c r="W320" s="177">
        <f t="shared" si="170"/>
        <v>0.72360999999999875</v>
      </c>
      <c r="Y320" s="216">
        <f t="shared" si="171"/>
        <v>4.7715317232033172</v>
      </c>
      <c r="AB320" s="185">
        <f t="shared" si="172"/>
        <v>278</v>
      </c>
      <c r="AC320" s="177">
        <f t="shared" si="173"/>
        <v>0.83520999999999868</v>
      </c>
      <c r="AE320" s="216">
        <f t="shared" si="174"/>
        <v>4.9635436865624056</v>
      </c>
      <c r="AH320" s="185">
        <f t="shared" si="175"/>
        <v>277</v>
      </c>
      <c r="AI320" s="177">
        <f t="shared" si="176"/>
        <v>0.89400999999999864</v>
      </c>
      <c r="AK320" s="216">
        <f t="shared" si="177"/>
        <v>5.12455904041457</v>
      </c>
      <c r="AN320" s="185">
        <f t="shared" si="178"/>
        <v>277</v>
      </c>
      <c r="AO320" s="177">
        <f t="shared" si="179"/>
        <v>0.89400999999999864</v>
      </c>
      <c r="AQ320" s="216">
        <f t="shared" si="180"/>
        <v>5.2632081894344687</v>
      </c>
      <c r="AT320" s="185">
        <f t="shared" si="181"/>
        <v>276</v>
      </c>
      <c r="AU320" s="177">
        <f t="shared" si="182"/>
        <v>0.9548099999999986</v>
      </c>
      <c r="AW320" s="216">
        <f t="shared" si="183"/>
        <v>5.3849536732075833</v>
      </c>
      <c r="AZ320" s="185">
        <f t="shared" si="184"/>
        <v>276</v>
      </c>
      <c r="BA320" s="177">
        <f t="shared" si="185"/>
        <v>0.9548099999999986</v>
      </c>
      <c r="BC320" s="216">
        <f t="shared" si="186"/>
        <v>5.4934728813220781</v>
      </c>
      <c r="BF320" s="185">
        <f t="shared" si="187"/>
        <v>275</v>
      </c>
      <c r="BG320" s="177">
        <f t="shared" si="188"/>
        <v>1.0176099999999986</v>
      </c>
      <c r="BI320" s="216">
        <f t="shared" si="189"/>
        <v>5.5913600452419141</v>
      </c>
      <c r="BL320" s="185">
        <f t="shared" si="190"/>
        <v>275</v>
      </c>
      <c r="BM320" s="177">
        <f t="shared" si="191"/>
        <v>1.0176099999999986</v>
      </c>
    </row>
    <row r="321" spans="1:65" ht="15" customHeight="1">
      <c r="A321" s="19">
        <f t="shared" si="160"/>
        <v>2007</v>
      </c>
      <c r="B321" s="174">
        <f t="shared" si="160"/>
        <v>321.2</v>
      </c>
      <c r="C321" s="189">
        <f t="shared" si="161"/>
        <v>1.3350010667323431</v>
      </c>
      <c r="D321" s="20">
        <f t="shared" si="192"/>
        <v>5</v>
      </c>
      <c r="E321" s="637" t="s">
        <v>98</v>
      </c>
      <c r="F321" s="638"/>
      <c r="G321" s="639">
        <f>SUM(J317:J326)/10</f>
        <v>9.8919443848420308</v>
      </c>
      <c r="H321" s="640"/>
      <c r="I321" s="177">
        <f t="shared" si="162"/>
        <v>309</v>
      </c>
      <c r="J321" s="178">
        <f t="shared" si="163"/>
        <v>3.7982565379825619</v>
      </c>
      <c r="K321" s="177">
        <f t="shared" si="164"/>
        <v>0.14883999999999972</v>
      </c>
      <c r="M321" s="216">
        <f t="shared" si="165"/>
        <v>1.3350010667323431</v>
      </c>
      <c r="N321" s="21"/>
      <c r="O321" s="55"/>
      <c r="P321" s="185">
        <f t="shared" si="166"/>
        <v>309</v>
      </c>
      <c r="Q321" s="177">
        <f t="shared" si="167"/>
        <v>0.14883999999999972</v>
      </c>
      <c r="S321" s="216">
        <f t="shared" si="168"/>
        <v>4.3669129968638334</v>
      </c>
      <c r="T321" s="21"/>
      <c r="U321" s="55"/>
      <c r="V321" s="185">
        <f t="shared" si="169"/>
        <v>290</v>
      </c>
      <c r="W321" s="177">
        <f t="shared" si="170"/>
        <v>0.97343999999999931</v>
      </c>
      <c r="Y321" s="216">
        <f t="shared" si="171"/>
        <v>4.6424659707317888</v>
      </c>
      <c r="Z321" s="21"/>
      <c r="AA321" s="55"/>
      <c r="AB321" s="185">
        <f t="shared" si="172"/>
        <v>289</v>
      </c>
      <c r="AC321" s="177">
        <f t="shared" si="173"/>
        <v>1.0368399999999993</v>
      </c>
      <c r="AE321" s="216">
        <f t="shared" si="174"/>
        <v>4.8582608136702534</v>
      </c>
      <c r="AF321" s="21"/>
      <c r="AG321" s="55"/>
      <c r="AH321" s="185">
        <f t="shared" si="175"/>
        <v>288</v>
      </c>
      <c r="AI321" s="177">
        <f t="shared" si="176"/>
        <v>1.1022399999999992</v>
      </c>
      <c r="AK321" s="216">
        <f t="shared" si="177"/>
        <v>5.0356530570715439</v>
      </c>
      <c r="AL321" s="21"/>
      <c r="AM321" s="55"/>
      <c r="AN321" s="185">
        <f t="shared" si="178"/>
        <v>287</v>
      </c>
      <c r="AO321" s="177">
        <f t="shared" si="179"/>
        <v>1.1696399999999991</v>
      </c>
      <c r="AQ321" s="216">
        <f t="shared" si="180"/>
        <v>5.1862678627394141</v>
      </c>
      <c r="AR321" s="21"/>
      <c r="AS321" s="55"/>
      <c r="AT321" s="185">
        <f t="shared" si="181"/>
        <v>287</v>
      </c>
      <c r="AU321" s="177">
        <f t="shared" si="182"/>
        <v>1.1696399999999991</v>
      </c>
      <c r="AW321" s="216">
        <f t="shared" si="183"/>
        <v>5.3171391207886245</v>
      </c>
      <c r="AX321" s="21"/>
      <c r="AY321" s="55"/>
      <c r="AZ321" s="185">
        <f t="shared" si="184"/>
        <v>286</v>
      </c>
      <c r="BA321" s="177">
        <f t="shared" si="185"/>
        <v>1.2390399999999993</v>
      </c>
      <c r="BC321" s="216">
        <f t="shared" si="186"/>
        <v>5.4328482595056427</v>
      </c>
      <c r="BD321" s="21"/>
      <c r="BE321" s="55"/>
      <c r="BF321" s="185">
        <f t="shared" si="187"/>
        <v>286</v>
      </c>
      <c r="BG321" s="177">
        <f t="shared" si="188"/>
        <v>1.2390399999999993</v>
      </c>
      <c r="BI321" s="216">
        <f t="shared" si="189"/>
        <v>5.5365465552802871</v>
      </c>
      <c r="BJ321" s="21"/>
      <c r="BK321" s="55"/>
      <c r="BL321" s="185">
        <f t="shared" si="190"/>
        <v>286</v>
      </c>
      <c r="BM321" s="177">
        <f t="shared" si="191"/>
        <v>1.2390399999999993</v>
      </c>
    </row>
    <row r="322" spans="1:65" ht="15" customHeight="1">
      <c r="A322" s="19">
        <f t="shared" si="160"/>
        <v>2008</v>
      </c>
      <c r="B322" s="174">
        <f t="shared" si="160"/>
        <v>324.60000000000002</v>
      </c>
      <c r="C322" s="189">
        <f t="shared" si="161"/>
        <v>-0.91629073187421195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313</v>
      </c>
      <c r="J322" s="178">
        <f t="shared" si="163"/>
        <v>3.5736290819470184</v>
      </c>
      <c r="K322" s="177">
        <f t="shared" si="164"/>
        <v>0.13456000000000051</v>
      </c>
      <c r="M322" s="216">
        <f t="shared" si="165"/>
        <v>-0.91629073187421195</v>
      </c>
      <c r="N322" s="21"/>
      <c r="O322" s="55"/>
      <c r="P322" s="185">
        <f t="shared" si="166"/>
        <v>313</v>
      </c>
      <c r="Q322" s="177">
        <f t="shared" si="167"/>
        <v>0.13456000000000051</v>
      </c>
      <c r="S322" s="216">
        <f t="shared" si="168"/>
        <v>4.3228072750139104</v>
      </c>
      <c r="T322" s="21"/>
      <c r="U322" s="55"/>
      <c r="V322" s="185">
        <f t="shared" si="169"/>
        <v>300</v>
      </c>
      <c r="W322" s="177">
        <f t="shared" si="170"/>
        <v>0.60516000000000114</v>
      </c>
      <c r="Y322" s="216">
        <f t="shared" si="171"/>
        <v>4.6091622072576284</v>
      </c>
      <c r="Z322" s="21"/>
      <c r="AA322" s="55"/>
      <c r="AB322" s="185">
        <f t="shared" si="172"/>
        <v>299</v>
      </c>
      <c r="AC322" s="177">
        <f t="shared" si="173"/>
        <v>0.65536000000000116</v>
      </c>
      <c r="AE322" s="216">
        <f t="shared" si="174"/>
        <v>4.8315086281988204</v>
      </c>
      <c r="AF322" s="21"/>
      <c r="AG322" s="55"/>
      <c r="AH322" s="185">
        <f t="shared" si="175"/>
        <v>298</v>
      </c>
      <c r="AI322" s="177">
        <f t="shared" si="176"/>
        <v>0.70756000000000119</v>
      </c>
      <c r="AK322" s="216">
        <f t="shared" si="177"/>
        <v>5.0132984115157395</v>
      </c>
      <c r="AL322" s="21"/>
      <c r="AM322" s="55"/>
      <c r="AN322" s="185">
        <f t="shared" si="178"/>
        <v>298</v>
      </c>
      <c r="AO322" s="177">
        <f t="shared" si="179"/>
        <v>0.70756000000000119</v>
      </c>
      <c r="AQ322" s="216">
        <f t="shared" si="180"/>
        <v>5.1670690799380825</v>
      </c>
      <c r="AR322" s="21"/>
      <c r="AS322" s="55"/>
      <c r="AT322" s="185">
        <f t="shared" si="181"/>
        <v>297</v>
      </c>
      <c r="AU322" s="177">
        <f t="shared" si="182"/>
        <v>0.76176000000000121</v>
      </c>
      <c r="AW322" s="216">
        <f t="shared" si="183"/>
        <v>5.3003153692107094</v>
      </c>
      <c r="AX322" s="21"/>
      <c r="AY322" s="55"/>
      <c r="AZ322" s="185">
        <f t="shared" si="184"/>
        <v>297</v>
      </c>
      <c r="BA322" s="177">
        <f t="shared" si="185"/>
        <v>0.76176000000000121</v>
      </c>
      <c r="BC322" s="216">
        <f t="shared" si="186"/>
        <v>5.4178766016056761</v>
      </c>
      <c r="BD322" s="21"/>
      <c r="BE322" s="55"/>
      <c r="BF322" s="185">
        <f t="shared" si="187"/>
        <v>297</v>
      </c>
      <c r="BG322" s="177">
        <f t="shared" si="188"/>
        <v>0.76176000000000121</v>
      </c>
      <c r="BI322" s="216">
        <f t="shared" si="189"/>
        <v>5.5230596392259432</v>
      </c>
      <c r="BJ322" s="21"/>
      <c r="BK322" s="55"/>
      <c r="BL322" s="185">
        <f t="shared" si="190"/>
        <v>296</v>
      </c>
      <c r="BM322" s="177">
        <f t="shared" si="191"/>
        <v>0.81796000000000124</v>
      </c>
    </row>
    <row r="323" spans="1:65" ht="15" customHeight="1">
      <c r="A323" s="19">
        <f t="shared" si="160"/>
        <v>2009</v>
      </c>
      <c r="B323" s="174">
        <f t="shared" si="160"/>
        <v>322.7</v>
      </c>
      <c r="C323" s="189">
        <f t="shared" si="161"/>
        <v>0.83290912293510899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316</v>
      </c>
      <c r="J323" s="178">
        <f t="shared" si="163"/>
        <v>2.0762317942361292</v>
      </c>
      <c r="K323" s="177">
        <f t="shared" si="164"/>
        <v>4.4889999999999847E-2</v>
      </c>
      <c r="M323" s="216">
        <f t="shared" si="165"/>
        <v>0.83290912293510899</v>
      </c>
      <c r="N323" s="21"/>
      <c r="O323" s="55"/>
      <c r="P323" s="185">
        <f t="shared" si="166"/>
        <v>316</v>
      </c>
      <c r="Q323" s="177">
        <f t="shared" si="167"/>
        <v>4.4889999999999847E-2</v>
      </c>
      <c r="S323" s="216">
        <f t="shared" si="168"/>
        <v>4.3476939555933765</v>
      </c>
      <c r="T323" s="21"/>
      <c r="U323" s="55"/>
      <c r="V323" s="185">
        <f t="shared" si="169"/>
        <v>308</v>
      </c>
      <c r="W323" s="177">
        <f t="shared" si="170"/>
        <v>0.21608999999999967</v>
      </c>
      <c r="Y323" s="216">
        <f t="shared" si="171"/>
        <v>4.627909672957581</v>
      </c>
      <c r="Z323" s="21"/>
      <c r="AA323" s="55"/>
      <c r="AB323" s="185">
        <f t="shared" si="172"/>
        <v>308</v>
      </c>
      <c r="AC323" s="177">
        <f t="shared" si="173"/>
        <v>0.21608999999999967</v>
      </c>
      <c r="AE323" s="216">
        <f t="shared" si="174"/>
        <v>4.846546505563361</v>
      </c>
      <c r="AF323" s="21"/>
      <c r="AG323" s="55"/>
      <c r="AH323" s="185">
        <f t="shared" si="175"/>
        <v>307</v>
      </c>
      <c r="AI323" s="177">
        <f t="shared" si="176"/>
        <v>0.24648999999999963</v>
      </c>
      <c r="AK323" s="216">
        <f t="shared" si="177"/>
        <v>5.0258522599011162</v>
      </c>
      <c r="AL323" s="21"/>
      <c r="AM323" s="55"/>
      <c r="AN323" s="185">
        <f t="shared" si="178"/>
        <v>307</v>
      </c>
      <c r="AO323" s="177">
        <f t="shared" si="179"/>
        <v>0.24648999999999963</v>
      </c>
      <c r="AQ323" s="216">
        <f t="shared" si="180"/>
        <v>5.1778432130801626</v>
      </c>
      <c r="AR323" s="21"/>
      <c r="AS323" s="55"/>
      <c r="AT323" s="185">
        <f t="shared" si="181"/>
        <v>307</v>
      </c>
      <c r="AU323" s="177">
        <f t="shared" si="182"/>
        <v>0.24648999999999963</v>
      </c>
      <c r="AW323" s="216">
        <f t="shared" si="183"/>
        <v>5.3097517441736999</v>
      </c>
      <c r="AX323" s="21"/>
      <c r="AY323" s="55"/>
      <c r="AZ323" s="185">
        <f t="shared" si="184"/>
        <v>307</v>
      </c>
      <c r="BA323" s="177">
        <f t="shared" si="185"/>
        <v>0.24648999999999963</v>
      </c>
      <c r="BC323" s="216">
        <f t="shared" si="186"/>
        <v>5.4262707308584979</v>
      </c>
      <c r="BD323" s="21"/>
      <c r="BE323" s="55"/>
      <c r="BF323" s="185">
        <f t="shared" si="187"/>
        <v>307</v>
      </c>
      <c r="BG323" s="177">
        <f t="shared" si="188"/>
        <v>0.24648999999999963</v>
      </c>
      <c r="BI323" s="216">
        <f t="shared" si="189"/>
        <v>5.5306188556470124</v>
      </c>
      <c r="BJ323" s="21"/>
      <c r="BK323" s="55"/>
      <c r="BL323" s="185">
        <f t="shared" si="190"/>
        <v>307</v>
      </c>
      <c r="BM323" s="177">
        <f t="shared" si="191"/>
        <v>0.24648999999999963</v>
      </c>
    </row>
    <row r="324" spans="1:65" ht="15" customHeight="1">
      <c r="A324" s="19">
        <f t="shared" si="160"/>
        <v>2010</v>
      </c>
      <c r="B324" s="174">
        <f t="shared" si="160"/>
        <v>306</v>
      </c>
      <c r="C324" s="189">
        <f t="shared" si="161"/>
        <v>2.9444389791664403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319</v>
      </c>
      <c r="J324" s="178">
        <f t="shared" si="163"/>
        <v>4.2483660130718954</v>
      </c>
      <c r="K324" s="177">
        <f t="shared" si="164"/>
        <v>0.16900000000000001</v>
      </c>
      <c r="M324" s="216">
        <f t="shared" si="165"/>
        <v>2.9444389791664403</v>
      </c>
      <c r="N324" s="21"/>
      <c r="O324" s="55"/>
      <c r="P324" s="185">
        <f t="shared" si="166"/>
        <v>319</v>
      </c>
      <c r="Q324" s="177">
        <f t="shared" si="167"/>
        <v>0.16900000000000001</v>
      </c>
      <c r="S324" s="216">
        <f t="shared" si="168"/>
        <v>4.5432947822700038</v>
      </c>
      <c r="T324" s="21"/>
      <c r="U324" s="55"/>
      <c r="V324" s="185">
        <f t="shared" si="169"/>
        <v>316</v>
      </c>
      <c r="W324" s="177">
        <f t="shared" si="170"/>
        <v>0.1</v>
      </c>
      <c r="Y324" s="216">
        <f t="shared" si="171"/>
        <v>4.7791234931115296</v>
      </c>
      <c r="Z324" s="21"/>
      <c r="AA324" s="55"/>
      <c r="AB324" s="185">
        <f t="shared" si="172"/>
        <v>316</v>
      </c>
      <c r="AC324" s="177">
        <f t="shared" si="173"/>
        <v>0.1</v>
      </c>
      <c r="AE324" s="216">
        <f t="shared" si="174"/>
        <v>4.9698132995760007</v>
      </c>
      <c r="AF324" s="21"/>
      <c r="AG324" s="55"/>
      <c r="AH324" s="185">
        <f t="shared" si="175"/>
        <v>316</v>
      </c>
      <c r="AI324" s="177">
        <f t="shared" si="176"/>
        <v>0.1</v>
      </c>
      <c r="AK324" s="216">
        <f t="shared" si="177"/>
        <v>5.1298987149230735</v>
      </c>
      <c r="AL324" s="21"/>
      <c r="AM324" s="55"/>
      <c r="AN324" s="185">
        <f t="shared" si="178"/>
        <v>316</v>
      </c>
      <c r="AO324" s="177">
        <f t="shared" si="179"/>
        <v>0.1</v>
      </c>
      <c r="AQ324" s="216">
        <f t="shared" si="180"/>
        <v>5.2678581590633282</v>
      </c>
      <c r="AR324" s="21"/>
      <c r="AS324" s="55"/>
      <c r="AT324" s="185">
        <f t="shared" si="181"/>
        <v>316</v>
      </c>
      <c r="AU324" s="177">
        <f t="shared" si="182"/>
        <v>0.1</v>
      </c>
      <c r="AW324" s="216">
        <f t="shared" si="183"/>
        <v>5.389071729816501</v>
      </c>
      <c r="AX324" s="21"/>
      <c r="AY324" s="55"/>
      <c r="AZ324" s="185">
        <f t="shared" si="184"/>
        <v>316</v>
      </c>
      <c r="BA324" s="177">
        <f t="shared" si="185"/>
        <v>0.1</v>
      </c>
      <c r="BC324" s="216">
        <f t="shared" si="186"/>
        <v>5.4971682252932021</v>
      </c>
      <c r="BD324" s="21"/>
      <c r="BE324" s="55"/>
      <c r="BF324" s="185">
        <f t="shared" si="187"/>
        <v>316</v>
      </c>
      <c r="BG324" s="177">
        <f t="shared" si="188"/>
        <v>0.1</v>
      </c>
      <c r="BI324" s="216">
        <f t="shared" si="189"/>
        <v>5.5947113796018391</v>
      </c>
      <c r="BJ324" s="21"/>
      <c r="BK324" s="55"/>
      <c r="BL324" s="185">
        <f t="shared" si="190"/>
        <v>316</v>
      </c>
      <c r="BM324" s="177">
        <f t="shared" si="191"/>
        <v>0.1</v>
      </c>
    </row>
    <row r="325" spans="1:65" ht="15" customHeight="1">
      <c r="A325" s="19">
        <f t="shared" si="160"/>
        <v>2011</v>
      </c>
      <c r="B325" s="174">
        <f t="shared" si="160"/>
        <v>311.7</v>
      </c>
      <c r="C325" s="189">
        <f t="shared" si="161"/>
        <v>2.5877640352277091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320</v>
      </c>
      <c r="J325" s="178">
        <f t="shared" si="163"/>
        <v>2.6628168110362567</v>
      </c>
      <c r="K325" s="177">
        <f t="shared" si="164"/>
        <v>6.8890000000000187E-2</v>
      </c>
      <c r="M325" s="216">
        <f t="shared" si="165"/>
        <v>2.5877640352277091</v>
      </c>
      <c r="N325" s="21"/>
      <c r="O325" s="55"/>
      <c r="P325" s="185">
        <f t="shared" si="166"/>
        <v>320</v>
      </c>
      <c r="Q325" s="177">
        <f t="shared" si="167"/>
        <v>6.8890000000000187E-2</v>
      </c>
      <c r="S325" s="216">
        <f t="shared" si="168"/>
        <v>4.4807401076099147</v>
      </c>
      <c r="T325" s="21"/>
      <c r="U325" s="55"/>
      <c r="V325" s="185">
        <f t="shared" si="169"/>
        <v>323</v>
      </c>
      <c r="W325" s="177">
        <f t="shared" si="170"/>
        <v>0.12769000000000025</v>
      </c>
      <c r="Y325" s="216">
        <f t="shared" si="171"/>
        <v>4.7300391680339606</v>
      </c>
      <c r="Z325" s="21"/>
      <c r="AA325" s="55"/>
      <c r="AB325" s="185">
        <f t="shared" si="172"/>
        <v>324</v>
      </c>
      <c r="AC325" s="177">
        <f t="shared" si="173"/>
        <v>0.15129000000000029</v>
      </c>
      <c r="AE325" s="216">
        <f t="shared" si="174"/>
        <v>4.9294252386707127</v>
      </c>
      <c r="AF325" s="21"/>
      <c r="AG325" s="55"/>
      <c r="AH325" s="185">
        <f t="shared" si="175"/>
        <v>325</v>
      </c>
      <c r="AI325" s="177">
        <f t="shared" si="176"/>
        <v>0.1768900000000003</v>
      </c>
      <c r="AK325" s="216">
        <f t="shared" si="177"/>
        <v>5.0955889999764192</v>
      </c>
      <c r="AL325" s="21"/>
      <c r="AM325" s="55"/>
      <c r="AN325" s="185">
        <f t="shared" si="178"/>
        <v>325</v>
      </c>
      <c r="AO325" s="177">
        <f t="shared" si="179"/>
        <v>0.1768900000000003</v>
      </c>
      <c r="AQ325" s="216">
        <f t="shared" si="180"/>
        <v>5.2380364356631066</v>
      </c>
      <c r="AR325" s="21"/>
      <c r="AS325" s="55"/>
      <c r="AT325" s="185">
        <f t="shared" si="181"/>
        <v>325</v>
      </c>
      <c r="AU325" s="177">
        <f t="shared" si="182"/>
        <v>0.1768900000000003</v>
      </c>
      <c r="AW325" s="216">
        <f t="shared" si="183"/>
        <v>5.3626996254773047</v>
      </c>
      <c r="AX325" s="21"/>
      <c r="AY325" s="55"/>
      <c r="AZ325" s="185">
        <f t="shared" si="184"/>
        <v>326</v>
      </c>
      <c r="BA325" s="177">
        <f t="shared" si="185"/>
        <v>0.20449000000000031</v>
      </c>
      <c r="BC325" s="216">
        <f t="shared" si="186"/>
        <v>5.4735303841046967</v>
      </c>
      <c r="BD325" s="21"/>
      <c r="BE325" s="55"/>
      <c r="BF325" s="185">
        <f t="shared" si="187"/>
        <v>326</v>
      </c>
      <c r="BG325" s="177">
        <f t="shared" si="188"/>
        <v>0.20449000000000031</v>
      </c>
      <c r="BI325" s="216">
        <f t="shared" si="189"/>
        <v>5.5732940665022639</v>
      </c>
      <c r="BJ325" s="21"/>
      <c r="BK325" s="55"/>
      <c r="BL325" s="185">
        <f t="shared" si="190"/>
        <v>326</v>
      </c>
      <c r="BM325" s="177">
        <f t="shared" si="191"/>
        <v>0.20449000000000031</v>
      </c>
    </row>
    <row r="326" spans="1:65" ht="15" customHeight="1" thickBot="1">
      <c r="A326" s="28">
        <f t="shared" si="160"/>
        <v>2012</v>
      </c>
      <c r="B326" s="182">
        <f t="shared" si="160"/>
        <v>312.39999999999998</v>
      </c>
      <c r="C326" s="217">
        <f t="shared" si="161"/>
        <v>2.5336968139574343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322</v>
      </c>
      <c r="J326" s="184">
        <f t="shared" si="163"/>
        <v>3.0729833546735028</v>
      </c>
      <c r="K326" s="183">
        <f t="shared" si="164"/>
        <v>9.2160000000000436E-2</v>
      </c>
      <c r="M326" s="218">
        <f t="shared" si="165"/>
        <v>2.5336968139574343</v>
      </c>
      <c r="N326" s="101"/>
      <c r="O326" s="100"/>
      <c r="P326" s="205">
        <f t="shared" si="166"/>
        <v>322</v>
      </c>
      <c r="Q326" s="183">
        <f t="shared" si="167"/>
        <v>9.2160000000000436E-2</v>
      </c>
      <c r="S326" s="218">
        <f t="shared" si="168"/>
        <v>4.4727809979423458</v>
      </c>
      <c r="T326" s="101"/>
      <c r="U326" s="100"/>
      <c r="V326" s="205">
        <f t="shared" si="169"/>
        <v>330</v>
      </c>
      <c r="W326" s="183">
        <f t="shared" si="170"/>
        <v>0.30976000000000081</v>
      </c>
      <c r="Y326" s="218">
        <f t="shared" si="171"/>
        <v>4.7238417157055901</v>
      </c>
      <c r="Z326" s="101"/>
      <c r="AA326" s="100"/>
      <c r="AB326" s="205">
        <f t="shared" si="172"/>
        <v>331</v>
      </c>
      <c r="AC326" s="183">
        <f t="shared" si="173"/>
        <v>0.34596000000000082</v>
      </c>
      <c r="AE326" s="218">
        <f t="shared" si="174"/>
        <v>4.924350925499243</v>
      </c>
      <c r="AF326" s="101"/>
      <c r="AG326" s="100"/>
      <c r="AH326" s="205">
        <f t="shared" si="175"/>
        <v>332</v>
      </c>
      <c r="AI326" s="183">
        <f t="shared" si="176"/>
        <v>0.38416000000000089</v>
      </c>
      <c r="AK326" s="218">
        <f t="shared" si="177"/>
        <v>5.0912931971137105</v>
      </c>
      <c r="AL326" s="101"/>
      <c r="AM326" s="100"/>
      <c r="AN326" s="205">
        <f t="shared" si="178"/>
        <v>333</v>
      </c>
      <c r="AO326" s="183">
        <f t="shared" si="179"/>
        <v>0.4243600000000009</v>
      </c>
      <c r="AQ326" s="218">
        <f t="shared" si="180"/>
        <v>5.2343120365721241</v>
      </c>
      <c r="AR326" s="101"/>
      <c r="AS326" s="100"/>
      <c r="AT326" s="205">
        <f t="shared" si="181"/>
        <v>334</v>
      </c>
      <c r="AU326" s="183">
        <f t="shared" si="182"/>
        <v>0.46656000000000097</v>
      </c>
      <c r="AW326" s="218">
        <f t="shared" si="183"/>
        <v>5.3594124659078473</v>
      </c>
      <c r="AX326" s="101"/>
      <c r="AY326" s="100"/>
      <c r="AZ326" s="205">
        <f t="shared" si="184"/>
        <v>334</v>
      </c>
      <c r="BA326" s="183">
        <f t="shared" si="185"/>
        <v>0.46656000000000097</v>
      </c>
      <c r="BC326" s="218">
        <f t="shared" si="186"/>
        <v>5.4705885874884901</v>
      </c>
      <c r="BD326" s="101"/>
      <c r="BE326" s="100"/>
      <c r="BF326" s="205">
        <f t="shared" si="187"/>
        <v>335</v>
      </c>
      <c r="BG326" s="183">
        <f t="shared" si="188"/>
        <v>0.51076000000000099</v>
      </c>
      <c r="BI326" s="218">
        <f t="shared" si="189"/>
        <v>5.5706319618686955</v>
      </c>
      <c r="BJ326" s="101"/>
      <c r="BK326" s="100"/>
      <c r="BL326" s="205">
        <f t="shared" si="190"/>
        <v>335</v>
      </c>
      <c r="BM326" s="183">
        <f t="shared" si="191"/>
        <v>0.51076000000000099</v>
      </c>
    </row>
    <row r="327" spans="1:65" ht="15" customHeight="1" thickTop="1">
      <c r="A327" s="19">
        <f t="shared" ref="A327:A348" si="193">A281</f>
        <v>2013</v>
      </c>
      <c r="B327" s="174">
        <f t="shared" ref="B327:B348" si="194">ROUND($F$309-$F$314*$F$315^D327,$G$1)</f>
        <v>322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322</v>
      </c>
      <c r="J327" s="185"/>
      <c r="K327" s="185"/>
    </row>
    <row r="328" spans="1:65" ht="15" customHeight="1" thickBot="1">
      <c r="A328" s="19">
        <f t="shared" si="193"/>
        <v>2014</v>
      </c>
      <c r="B328" s="174">
        <f t="shared" si="194"/>
        <v>323</v>
      </c>
      <c r="C328" s="219"/>
      <c r="D328" s="20">
        <f t="shared" si="192"/>
        <v>12</v>
      </c>
      <c r="E328" s="62" t="s">
        <v>151</v>
      </c>
      <c r="F328" s="63" t="s">
        <v>130</v>
      </c>
      <c r="G328" s="633" t="s">
        <v>131</v>
      </c>
      <c r="H328" s="634"/>
      <c r="I328" s="177">
        <f t="shared" si="162"/>
        <v>323</v>
      </c>
      <c r="J328" s="185"/>
      <c r="K328" s="185"/>
      <c r="N328" s="102"/>
    </row>
    <row r="329" spans="1:65" ht="15" customHeight="1" thickTop="1">
      <c r="A329" s="19">
        <f t="shared" si="193"/>
        <v>2015</v>
      </c>
      <c r="B329" s="174">
        <f t="shared" si="194"/>
        <v>324</v>
      </c>
      <c r="C329" s="219"/>
      <c r="D329" s="20">
        <f t="shared" si="192"/>
        <v>13</v>
      </c>
      <c r="E329" s="198">
        <f>O309</f>
        <v>325</v>
      </c>
      <c r="F329" s="201">
        <f>O317</f>
        <v>0.82163024997866307</v>
      </c>
      <c r="G329" s="635">
        <f>O318</f>
        <v>11.128285720361069</v>
      </c>
      <c r="H329" s="636"/>
      <c r="I329" s="177">
        <f t="shared" si="162"/>
        <v>324</v>
      </c>
      <c r="J329" s="185"/>
      <c r="K329" s="185"/>
      <c r="M329" s="198" t="str">
        <f>M282</f>
        <v>max(y) =</v>
      </c>
      <c r="N329" s="198">
        <f>N282</f>
        <v>324.60000000000002</v>
      </c>
      <c r="S329" s="198" t="str">
        <f>S282</f>
        <v>max(y) =</v>
      </c>
      <c r="T329" s="198">
        <f>N329</f>
        <v>324.60000000000002</v>
      </c>
      <c r="Y329" s="198" t="str">
        <f>Y282</f>
        <v>max(y) =</v>
      </c>
      <c r="Z329" s="198">
        <f>T329</f>
        <v>324.60000000000002</v>
      </c>
      <c r="AE329" s="198" t="str">
        <f>AE282</f>
        <v>max(y) =</v>
      </c>
      <c r="AF329" s="198">
        <f>Z329</f>
        <v>324.60000000000002</v>
      </c>
      <c r="AK329" s="198" t="str">
        <f>AK282</f>
        <v>max(y) =</v>
      </c>
      <c r="AL329" s="198">
        <f>AF329</f>
        <v>324.60000000000002</v>
      </c>
      <c r="AQ329" s="198" t="str">
        <f>AQ282</f>
        <v>max(y) =</v>
      </c>
      <c r="AR329" s="198">
        <f>AL329</f>
        <v>324.60000000000002</v>
      </c>
      <c r="AW329" s="198" t="str">
        <f>AW282</f>
        <v>max(y) =</v>
      </c>
      <c r="AX329" s="198">
        <f>AR329</f>
        <v>324.60000000000002</v>
      </c>
      <c r="BC329" s="198" t="str">
        <f>BC282</f>
        <v>max(y) =</v>
      </c>
      <c r="BD329" s="198">
        <f>AX329</f>
        <v>324.60000000000002</v>
      </c>
      <c r="BI329" s="198" t="str">
        <f>BI282</f>
        <v>max(y) =</v>
      </c>
      <c r="BJ329" s="198">
        <f>BD329</f>
        <v>324.60000000000002</v>
      </c>
    </row>
    <row r="330" spans="1:65" ht="15" customHeight="1">
      <c r="A330" s="19">
        <f t="shared" si="193"/>
        <v>2016</v>
      </c>
      <c r="B330" s="174">
        <f t="shared" si="194"/>
        <v>324</v>
      </c>
      <c r="C330" s="219"/>
      <c r="D330" s="20">
        <f t="shared" si="192"/>
        <v>14</v>
      </c>
      <c r="E330" s="198">
        <f>U309</f>
        <v>400</v>
      </c>
      <c r="F330" s="201">
        <f>U317</f>
        <v>0.70094804300996438</v>
      </c>
      <c r="G330" s="631">
        <f>U318</f>
        <v>5.7984515968991577</v>
      </c>
      <c r="H330" s="632"/>
      <c r="I330" s="177">
        <f t="shared" si="162"/>
        <v>324</v>
      </c>
      <c r="J330" s="185"/>
      <c r="K330" s="185"/>
      <c r="M330" s="198" t="s">
        <v>143</v>
      </c>
      <c r="N330" s="212">
        <v>2</v>
      </c>
      <c r="S330" s="198" t="s">
        <v>143</v>
      </c>
      <c r="T330" s="212">
        <f>N330</f>
        <v>2</v>
      </c>
      <c r="Y330" s="198" t="s">
        <v>143</v>
      </c>
      <c r="Z330" s="212">
        <f>T330</f>
        <v>2</v>
      </c>
      <c r="AE330" s="198" t="s">
        <v>143</v>
      </c>
      <c r="AF330" s="212">
        <f>Z330</f>
        <v>2</v>
      </c>
      <c r="AK330" s="198" t="s">
        <v>143</v>
      </c>
      <c r="AL330" s="212">
        <f>AF330</f>
        <v>2</v>
      </c>
      <c r="AQ330" s="198" t="s">
        <v>143</v>
      </c>
      <c r="AR330" s="212">
        <f>AL330</f>
        <v>2</v>
      </c>
      <c r="AW330" s="198" t="s">
        <v>143</v>
      </c>
      <c r="AX330" s="212">
        <f>AR330</f>
        <v>2</v>
      </c>
      <c r="BC330" s="198" t="s">
        <v>143</v>
      </c>
      <c r="BD330" s="212">
        <f>AX330</f>
        <v>2</v>
      </c>
      <c r="BI330" s="198" t="s">
        <v>143</v>
      </c>
      <c r="BJ330" s="212">
        <f>BD330</f>
        <v>2</v>
      </c>
    </row>
    <row r="331" spans="1:65" ht="15" customHeight="1">
      <c r="A331" s="19">
        <f t="shared" si="193"/>
        <v>2017</v>
      </c>
      <c r="B331" s="174">
        <f t="shared" si="194"/>
        <v>324</v>
      </c>
      <c r="C331" s="219"/>
      <c r="D331" s="20">
        <f t="shared" si="192"/>
        <v>15</v>
      </c>
      <c r="E331" s="198">
        <f>AA309</f>
        <v>425</v>
      </c>
      <c r="F331" s="201">
        <f>AA317</f>
        <v>0.68800818586354695</v>
      </c>
      <c r="G331" s="631">
        <f>AA318</f>
        <v>5.842385361991977</v>
      </c>
      <c r="H331" s="632"/>
      <c r="I331" s="177">
        <f t="shared" si="162"/>
        <v>324</v>
      </c>
      <c r="J331" s="185"/>
      <c r="K331" s="185"/>
      <c r="M331" s="198" t="s">
        <v>152</v>
      </c>
      <c r="N331" s="212">
        <v>25</v>
      </c>
      <c r="S331" s="198" t="s">
        <v>152</v>
      </c>
      <c r="T331" s="212">
        <f>N331</f>
        <v>25</v>
      </c>
      <c r="Y331" s="198" t="s">
        <v>152</v>
      </c>
      <c r="Z331" s="212">
        <f>T331</f>
        <v>25</v>
      </c>
      <c r="AE331" s="198" t="s">
        <v>152</v>
      </c>
      <c r="AF331" s="212">
        <f>Z331</f>
        <v>25</v>
      </c>
      <c r="AK331" s="198" t="s">
        <v>152</v>
      </c>
      <c r="AL331" s="212">
        <f>AF331</f>
        <v>25</v>
      </c>
      <c r="AQ331" s="198" t="s">
        <v>152</v>
      </c>
      <c r="AR331" s="212">
        <f>AL331</f>
        <v>25</v>
      </c>
      <c r="AW331" s="198" t="s">
        <v>152</v>
      </c>
      <c r="AX331" s="212">
        <f>AR331</f>
        <v>25</v>
      </c>
      <c r="BC331" s="198" t="s">
        <v>152</v>
      </c>
      <c r="BD331" s="212">
        <f>AX331</f>
        <v>25</v>
      </c>
      <c r="BI331" s="198" t="s">
        <v>152</v>
      </c>
      <c r="BJ331" s="212">
        <f>BD331</f>
        <v>25</v>
      </c>
    </row>
    <row r="332" spans="1:65" ht="15" customHeight="1">
      <c r="A332" s="19">
        <f t="shared" si="193"/>
        <v>2018</v>
      </c>
      <c r="B332" s="174">
        <f t="shared" si="194"/>
        <v>324</v>
      </c>
      <c r="C332" s="219"/>
      <c r="D332" s="20">
        <f t="shared" si="192"/>
        <v>16</v>
      </c>
      <c r="E332" s="198">
        <f>AG309</f>
        <v>450</v>
      </c>
      <c r="F332" s="201">
        <f>AG317</f>
        <v>0.67474731909306884</v>
      </c>
      <c r="G332" s="631">
        <f>AG318</f>
        <v>5.9442570944712658</v>
      </c>
      <c r="H332" s="632"/>
      <c r="I332" s="177">
        <f t="shared" si="162"/>
        <v>324</v>
      </c>
      <c r="J332" s="185"/>
      <c r="K332" s="185"/>
    </row>
    <row r="333" spans="1:65" ht="15" customHeight="1">
      <c r="A333" s="19">
        <f t="shared" si="193"/>
        <v>2019</v>
      </c>
      <c r="B333" s="174">
        <f t="shared" si="194"/>
        <v>325</v>
      </c>
      <c r="C333" s="219"/>
      <c r="D333" s="20">
        <f t="shared" si="192"/>
        <v>17</v>
      </c>
      <c r="E333" s="198">
        <f>AM309</f>
        <v>475</v>
      </c>
      <c r="F333" s="201">
        <f>AM317</f>
        <v>0.67422537736725574</v>
      </c>
      <c r="G333" s="631">
        <f>AM318</f>
        <v>5.8891288269505564</v>
      </c>
      <c r="H333" s="632"/>
      <c r="I333" s="177">
        <f t="shared" si="162"/>
        <v>325</v>
      </c>
      <c r="J333" s="185"/>
      <c r="K333" s="185"/>
    </row>
    <row r="334" spans="1:65" ht="15" customHeight="1">
      <c r="A334" s="19">
        <f t="shared" si="193"/>
        <v>2020</v>
      </c>
      <c r="B334" s="174">
        <f t="shared" si="194"/>
        <v>325</v>
      </c>
      <c r="C334" s="219"/>
      <c r="D334" s="20">
        <f t="shared" si="192"/>
        <v>18</v>
      </c>
      <c r="E334" s="198">
        <f>AS309</f>
        <v>500</v>
      </c>
      <c r="F334" s="201">
        <f>AS317</f>
        <v>0.66265613170904258</v>
      </c>
      <c r="G334" s="631">
        <f>AS318</f>
        <v>6.0463288269505568</v>
      </c>
      <c r="H334" s="632"/>
      <c r="I334" s="177">
        <f t="shared" si="162"/>
        <v>325</v>
      </c>
      <c r="J334" s="185"/>
      <c r="K334" s="185"/>
    </row>
    <row r="335" spans="1:65" ht="15" customHeight="1">
      <c r="A335" s="19">
        <f t="shared" si="193"/>
        <v>2021</v>
      </c>
      <c r="B335" s="174">
        <f t="shared" si="194"/>
        <v>325</v>
      </c>
      <c r="C335" s="219"/>
      <c r="D335" s="20">
        <f t="shared" si="192"/>
        <v>19</v>
      </c>
      <c r="E335" s="198">
        <f>AY309</f>
        <v>525</v>
      </c>
      <c r="F335" s="201">
        <f>AY317</f>
        <v>0.66070066350510626</v>
      </c>
      <c r="G335" s="631">
        <f>AY318</f>
        <v>6.0435614919341401</v>
      </c>
      <c r="H335" s="632"/>
      <c r="I335" s="177">
        <f t="shared" si="162"/>
        <v>325</v>
      </c>
      <c r="J335" s="185"/>
      <c r="K335" s="185"/>
    </row>
    <row r="336" spans="1:65" ht="15" customHeight="1">
      <c r="A336" s="19">
        <f t="shared" si="193"/>
        <v>2022</v>
      </c>
      <c r="B336" s="174">
        <f t="shared" si="194"/>
        <v>325</v>
      </c>
      <c r="C336" s="219"/>
      <c r="D336" s="20">
        <f t="shared" si="192"/>
        <v>20</v>
      </c>
      <c r="E336" s="198">
        <f>BE309</f>
        <v>550</v>
      </c>
      <c r="F336" s="201">
        <f>BE317</f>
        <v>0.65569515597479588</v>
      </c>
      <c r="G336" s="631">
        <f>BE318</f>
        <v>6.0936005594298468</v>
      </c>
      <c r="H336" s="632"/>
      <c r="I336" s="177">
        <f t="shared" si="162"/>
        <v>325</v>
      </c>
      <c r="J336" s="185"/>
      <c r="K336" s="185"/>
    </row>
    <row r="337" spans="1:41" ht="15" customHeight="1">
      <c r="A337" s="19">
        <f t="shared" si="193"/>
        <v>2023</v>
      </c>
      <c r="B337" s="174">
        <f t="shared" si="194"/>
        <v>325</v>
      </c>
      <c r="C337" s="219"/>
      <c r="D337" s="20">
        <f t="shared" si="192"/>
        <v>21</v>
      </c>
      <c r="E337" s="198">
        <f>BK309</f>
        <v>575</v>
      </c>
      <c r="F337" s="201">
        <f>BK317</f>
        <v>0.65513300050708467</v>
      </c>
      <c r="G337" s="631">
        <f>BK318</f>
        <v>6.0934625920433767</v>
      </c>
      <c r="H337" s="632"/>
      <c r="I337" s="177">
        <f t="shared" si="162"/>
        <v>325</v>
      </c>
      <c r="J337" s="185"/>
      <c r="K337" s="185"/>
    </row>
    <row r="338" spans="1:41" ht="15" customHeight="1">
      <c r="A338" s="19">
        <f t="shared" si="193"/>
        <v>2024</v>
      </c>
      <c r="B338" s="174">
        <f t="shared" si="194"/>
        <v>325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325</v>
      </c>
      <c r="J338" s="185"/>
      <c r="K338" s="185"/>
    </row>
    <row r="339" spans="1:41" ht="15" customHeight="1">
      <c r="A339" s="19">
        <f t="shared" si="193"/>
        <v>2025</v>
      </c>
      <c r="B339" s="174">
        <f t="shared" si="194"/>
        <v>325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325</v>
      </c>
      <c r="J339" s="185"/>
      <c r="K339" s="185"/>
    </row>
    <row r="340" spans="1:41" ht="15" customHeight="1">
      <c r="A340" s="19">
        <f t="shared" si="193"/>
        <v>2026</v>
      </c>
      <c r="B340" s="174">
        <f t="shared" si="194"/>
        <v>325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325</v>
      </c>
      <c r="J340" s="185"/>
      <c r="K340" s="185"/>
    </row>
    <row r="341" spans="1:41" ht="15" customHeight="1">
      <c r="A341" s="19">
        <f t="shared" si="193"/>
        <v>2027</v>
      </c>
      <c r="B341" s="174">
        <f t="shared" si="194"/>
        <v>325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325</v>
      </c>
      <c r="J341" s="185"/>
      <c r="K341" s="185"/>
    </row>
    <row r="342" spans="1:41" ht="15" customHeight="1">
      <c r="A342" s="19">
        <f t="shared" si="193"/>
        <v>2028</v>
      </c>
      <c r="B342" s="174">
        <f t="shared" si="194"/>
        <v>325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325</v>
      </c>
      <c r="J342" s="185"/>
      <c r="K342" s="185"/>
    </row>
    <row r="343" spans="1:41" ht="15" customHeight="1">
      <c r="A343" s="19">
        <f t="shared" si="193"/>
        <v>2029</v>
      </c>
      <c r="B343" s="174">
        <f t="shared" si="194"/>
        <v>325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325</v>
      </c>
      <c r="J343" s="185"/>
      <c r="K343" s="185"/>
    </row>
    <row r="344" spans="1:41" ht="15" customHeight="1">
      <c r="A344" s="19">
        <f t="shared" si="193"/>
        <v>2030</v>
      </c>
      <c r="B344" s="174">
        <f t="shared" si="194"/>
        <v>325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325</v>
      </c>
      <c r="J344" s="185"/>
      <c r="K344" s="185"/>
    </row>
    <row r="345" spans="1:41" ht="15" customHeight="1">
      <c r="A345" s="19">
        <f t="shared" si="193"/>
        <v>2031</v>
      </c>
      <c r="B345" s="174">
        <f t="shared" si="194"/>
        <v>325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325</v>
      </c>
      <c r="J345" s="185"/>
      <c r="K345" s="185"/>
    </row>
    <row r="346" spans="1:41" ht="15" customHeight="1">
      <c r="A346" s="19">
        <f t="shared" si="193"/>
        <v>2032</v>
      </c>
      <c r="B346" s="174">
        <f t="shared" si="194"/>
        <v>325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325</v>
      </c>
      <c r="J346" s="185"/>
      <c r="K346" s="185"/>
    </row>
    <row r="347" spans="1:41" ht="15" customHeight="1">
      <c r="A347" s="19">
        <f t="shared" si="193"/>
        <v>2033</v>
      </c>
      <c r="B347" s="174">
        <f t="shared" si="194"/>
        <v>325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325</v>
      </c>
      <c r="J347" s="185"/>
      <c r="K347" s="185"/>
    </row>
    <row r="348" spans="1:41" ht="15" customHeight="1">
      <c r="A348" s="103">
        <f t="shared" si="193"/>
        <v>2034</v>
      </c>
      <c r="B348" s="186">
        <f t="shared" si="194"/>
        <v>325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325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28:H328"/>
    <mergeCell ref="G329:H329"/>
    <mergeCell ref="G336:H336"/>
    <mergeCell ref="G337:H337"/>
    <mergeCell ref="G332:H332"/>
    <mergeCell ref="G333:H333"/>
    <mergeCell ref="G334:H334"/>
    <mergeCell ref="G335:H335"/>
    <mergeCell ref="G330:H330"/>
    <mergeCell ref="G331:H331"/>
    <mergeCell ref="G319:H319"/>
    <mergeCell ref="G320:H320"/>
    <mergeCell ref="G321:H321"/>
    <mergeCell ref="G289:H289"/>
    <mergeCell ref="G290:H290"/>
    <mergeCell ref="G291:H291"/>
    <mergeCell ref="G317:H317"/>
    <mergeCell ref="G198:H198"/>
    <mergeCell ref="G197:H197"/>
    <mergeCell ref="G285:H285"/>
    <mergeCell ref="E275:F275"/>
    <mergeCell ref="E274:F274"/>
    <mergeCell ref="F225:G225"/>
    <mergeCell ref="F226:G226"/>
    <mergeCell ref="G274:H274"/>
    <mergeCell ref="G202:H202"/>
    <mergeCell ref="F224:G224"/>
    <mergeCell ref="G283:H283"/>
    <mergeCell ref="G284:H284"/>
    <mergeCell ref="G132:H132"/>
    <mergeCell ref="G133:H133"/>
    <mergeCell ref="G134:H134"/>
    <mergeCell ref="G135:H135"/>
    <mergeCell ref="G287:H287"/>
    <mergeCell ref="G200:H200"/>
    <mergeCell ref="G201:H201"/>
    <mergeCell ref="G271:H271"/>
    <mergeCell ref="G272:H272"/>
    <mergeCell ref="G275:H275"/>
    <mergeCell ref="G282:H282"/>
    <mergeCell ref="G191:H191"/>
    <mergeCell ref="G192:H192"/>
    <mergeCell ref="G203:H203"/>
    <mergeCell ref="G204:H204"/>
    <mergeCell ref="G199:H199"/>
    <mergeCell ref="E321:F321"/>
    <mergeCell ref="E317:F317"/>
    <mergeCell ref="E318:F318"/>
    <mergeCell ref="E319:F319"/>
    <mergeCell ref="E320:F320"/>
    <mergeCell ref="G288:H288"/>
    <mergeCell ref="G286:H286"/>
    <mergeCell ref="G318:H318"/>
    <mergeCell ref="F227:G227"/>
    <mergeCell ref="F228:G228"/>
    <mergeCell ref="E271:F271"/>
    <mergeCell ref="E272:F272"/>
    <mergeCell ref="E273:F273"/>
    <mergeCell ref="G273:H273"/>
    <mergeCell ref="E135:F135"/>
    <mergeCell ref="E136:F136"/>
    <mergeCell ref="E179:F179"/>
    <mergeCell ref="E180:F180"/>
    <mergeCell ref="D84:E84"/>
    <mergeCell ref="E132:F132"/>
    <mergeCell ref="E133:F133"/>
    <mergeCell ref="E134:F134"/>
    <mergeCell ref="D85:E85"/>
    <mergeCell ref="E182:F182"/>
    <mergeCell ref="E183:F183"/>
    <mergeCell ref="G136:H136"/>
    <mergeCell ref="G190:H190"/>
    <mergeCell ref="G196:H196"/>
    <mergeCell ref="G193:H193"/>
    <mergeCell ref="G194:H194"/>
    <mergeCell ref="G195:H195"/>
    <mergeCell ref="E181:F181"/>
    <mergeCell ref="G179:H179"/>
    <mergeCell ref="G180:H180"/>
    <mergeCell ref="G181:H181"/>
    <mergeCell ref="G182:H182"/>
    <mergeCell ref="G183:H183"/>
    <mergeCell ref="J3:K3"/>
    <mergeCell ref="A48:B48"/>
    <mergeCell ref="D82:E82"/>
    <mergeCell ref="D83:E83"/>
    <mergeCell ref="A49:B49"/>
    <mergeCell ref="A50:B50"/>
    <mergeCell ref="A51:B51"/>
    <mergeCell ref="A52:B52"/>
    <mergeCell ref="D81:E81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</sheetPr>
  <dimension ref="A1:DE373"/>
  <sheetViews>
    <sheetView showGridLines="0" view="pageBreakPreview" workbookViewId="0">
      <selection activeCell="E1" sqref="E1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83</v>
      </c>
      <c r="E1" s="3">
        <v>1988</v>
      </c>
      <c r="F1" s="2" t="s">
        <v>84</v>
      </c>
      <c r="G1" s="4">
        <v>0</v>
      </c>
      <c r="H1" s="5"/>
      <c r="I1" s="4"/>
    </row>
    <row r="2" spans="1:12" ht="21" customHeight="1">
      <c r="A2" s="6" t="s">
        <v>164</v>
      </c>
      <c r="K2" s="238" t="s">
        <v>85</v>
      </c>
    </row>
    <row r="3" spans="1:12" s="116" customFormat="1" ht="14.1" customHeight="1">
      <c r="A3" s="246" t="s">
        <v>2</v>
      </c>
      <c r="B3" s="247" t="s">
        <v>86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87</v>
      </c>
      <c r="J3" s="646" t="s">
        <v>88</v>
      </c>
      <c r="K3" s="647"/>
    </row>
    <row r="4" spans="1:12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2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2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2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2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2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2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2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2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160</v>
      </c>
      <c r="K12" s="124"/>
      <c r="L12" s="125"/>
    </row>
    <row r="13" spans="1:12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90</v>
      </c>
      <c r="K13" s="124"/>
      <c r="L13" s="125"/>
    </row>
    <row r="14" spans="1:12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2" s="116" customFormat="1" ht="12" customHeight="1">
      <c r="A15" s="117"/>
      <c r="B15" s="240"/>
      <c r="C15" s="119"/>
      <c r="D15" s="120"/>
      <c r="E15" s="120"/>
      <c r="F15" s="121"/>
      <c r="G15" s="121"/>
      <c r="H15" s="121"/>
      <c r="I15" s="122"/>
      <c r="J15" s="123"/>
      <c r="K15" s="124"/>
      <c r="L15" s="125"/>
    </row>
    <row r="16" spans="1:12" s="116" customFormat="1" ht="12" customHeight="1">
      <c r="A16" s="117"/>
      <c r="B16" s="240"/>
      <c r="C16" s="119"/>
      <c r="D16" s="120"/>
      <c r="E16" s="120"/>
      <c r="F16" s="121"/>
      <c r="G16" s="121"/>
      <c r="H16" s="121"/>
      <c r="I16" s="122"/>
      <c r="J16" s="123"/>
      <c r="K16" s="124"/>
      <c r="L16" s="125"/>
    </row>
    <row r="17" spans="1:23" s="116" customFormat="1" ht="12" customHeight="1">
      <c r="A17" s="117"/>
      <c r="B17" s="240"/>
      <c r="C17" s="119"/>
      <c r="D17" s="120"/>
      <c r="E17" s="120"/>
      <c r="F17" s="121"/>
      <c r="G17" s="121"/>
      <c r="H17" s="121"/>
      <c r="I17" s="122"/>
      <c r="J17" s="123"/>
      <c r="K17" s="124"/>
      <c r="L17" s="125"/>
    </row>
    <row r="18" spans="1:23" s="116" customFormat="1" ht="12" customHeight="1">
      <c r="A18" s="117"/>
      <c r="B18" s="240"/>
      <c r="C18" s="119"/>
      <c r="D18" s="120"/>
      <c r="E18" s="120"/>
      <c r="F18" s="121"/>
      <c r="G18" s="121"/>
      <c r="H18" s="121"/>
      <c r="I18" s="122"/>
      <c r="J18" s="123"/>
      <c r="K18" s="124"/>
      <c r="L18" s="125"/>
    </row>
    <row r="19" spans="1:23" s="116" customFormat="1" ht="12" customHeight="1">
      <c r="A19" s="117"/>
      <c r="B19" s="240"/>
      <c r="C19" s="119"/>
      <c r="D19" s="120"/>
      <c r="E19" s="120"/>
      <c r="F19" s="121"/>
      <c r="G19" s="121"/>
      <c r="H19" s="121"/>
      <c r="I19" s="122"/>
      <c r="J19" s="123"/>
      <c r="K19" s="124"/>
      <c r="L19" s="125"/>
    </row>
    <row r="20" spans="1:23" s="116" customFormat="1" ht="12" customHeight="1">
      <c r="A20" s="117">
        <v>2008</v>
      </c>
      <c r="B20" s="240">
        <v>324.60000000000002</v>
      </c>
      <c r="C20" s="119">
        <f t="shared" ref="C20:C46" si="0">I92</f>
        <v>323</v>
      </c>
      <c r="D20" s="120">
        <f t="shared" ref="D20:D46" si="1">I138</f>
        <v>323</v>
      </c>
      <c r="E20" s="120">
        <f t="shared" ref="E20:E46" si="2">I184</f>
        <v>323</v>
      </c>
      <c r="F20" s="121">
        <f t="shared" ref="F20:F46" si="3">I230</f>
        <v>325</v>
      </c>
      <c r="G20" s="121">
        <f t="shared" ref="G20:G46" si="4">I276</f>
        <v>323</v>
      </c>
      <c r="H20" s="121">
        <f t="shared" ref="H20:H46" si="5">I322</f>
        <v>323</v>
      </c>
      <c r="I20" s="122">
        <f t="shared" ref="I20:I46" si="6">ROUND(SUMIF(C$47:H$47,"○",C20:H20),$G$1)</f>
        <v>325</v>
      </c>
      <c r="J20" s="123"/>
      <c r="K20" s="124"/>
      <c r="L20" s="125"/>
    </row>
    <row r="21" spans="1:23" s="116" customFormat="1" ht="12" customHeight="1">
      <c r="A21" s="117">
        <f t="shared" ref="A21:A46" si="7">A20+1</f>
        <v>2009</v>
      </c>
      <c r="B21" s="240">
        <v>322.7</v>
      </c>
      <c r="C21" s="119">
        <f t="shared" si="0"/>
        <v>319</v>
      </c>
      <c r="D21" s="120">
        <f t="shared" si="1"/>
        <v>319</v>
      </c>
      <c r="E21" s="120">
        <f t="shared" si="2"/>
        <v>319</v>
      </c>
      <c r="F21" s="121">
        <f t="shared" si="3"/>
        <v>318</v>
      </c>
      <c r="G21" s="121">
        <f t="shared" si="4"/>
        <v>319</v>
      </c>
      <c r="H21" s="121">
        <f t="shared" si="5"/>
        <v>319</v>
      </c>
      <c r="I21" s="122">
        <f t="shared" si="6"/>
        <v>318</v>
      </c>
      <c r="J21" s="123"/>
      <c r="K21" s="124"/>
      <c r="L21" s="125"/>
    </row>
    <row r="22" spans="1:23" s="116" customFormat="1" ht="12" customHeight="1">
      <c r="A22" s="117">
        <f t="shared" si="7"/>
        <v>2010</v>
      </c>
      <c r="B22" s="240">
        <v>306</v>
      </c>
      <c r="C22" s="119">
        <f t="shared" si="0"/>
        <v>315</v>
      </c>
      <c r="D22" s="120">
        <f t="shared" si="1"/>
        <v>315</v>
      </c>
      <c r="E22" s="120">
        <f t="shared" si="2"/>
        <v>315</v>
      </c>
      <c r="F22" s="121">
        <f t="shared" si="3"/>
        <v>314</v>
      </c>
      <c r="G22" s="121">
        <f t="shared" si="4"/>
        <v>315</v>
      </c>
      <c r="H22" s="121">
        <f t="shared" si="5"/>
        <v>316</v>
      </c>
      <c r="I22" s="122">
        <f t="shared" si="6"/>
        <v>314</v>
      </c>
      <c r="J22" s="123"/>
      <c r="K22" s="124"/>
      <c r="L22" s="125"/>
    </row>
    <row r="23" spans="1:23" s="116" customFormat="1" ht="12" customHeight="1">
      <c r="A23" s="117">
        <f t="shared" si="7"/>
        <v>2011</v>
      </c>
      <c r="B23" s="240">
        <v>311.7</v>
      </c>
      <c r="C23" s="119">
        <f t="shared" si="0"/>
        <v>312</v>
      </c>
      <c r="D23" s="120">
        <f t="shared" si="1"/>
        <v>312</v>
      </c>
      <c r="E23" s="120">
        <f t="shared" si="2"/>
        <v>312</v>
      </c>
      <c r="F23" s="121">
        <f t="shared" si="3"/>
        <v>311</v>
      </c>
      <c r="G23" s="121">
        <f t="shared" si="4"/>
        <v>312</v>
      </c>
      <c r="H23" s="121">
        <f t="shared" si="5"/>
        <v>312</v>
      </c>
      <c r="I23" s="122">
        <f t="shared" si="6"/>
        <v>311</v>
      </c>
      <c r="J23" s="123"/>
      <c r="K23" s="124"/>
      <c r="L23" s="125"/>
    </row>
    <row r="24" spans="1:23" s="116" customFormat="1" ht="12" customHeight="1" thickBot="1">
      <c r="A24" s="126">
        <f t="shared" si="7"/>
        <v>2012</v>
      </c>
      <c r="B24" s="241">
        <v>312.39999999999998</v>
      </c>
      <c r="C24" s="128">
        <f t="shared" si="0"/>
        <v>308</v>
      </c>
      <c r="D24" s="129">
        <f t="shared" si="1"/>
        <v>308</v>
      </c>
      <c r="E24" s="129">
        <f t="shared" si="2"/>
        <v>308</v>
      </c>
      <c r="F24" s="130">
        <f t="shared" si="3"/>
        <v>309</v>
      </c>
      <c r="G24" s="130">
        <f t="shared" si="4"/>
        <v>308</v>
      </c>
      <c r="H24" s="130">
        <f t="shared" si="5"/>
        <v>308</v>
      </c>
      <c r="I24" s="131">
        <f t="shared" si="6"/>
        <v>309</v>
      </c>
      <c r="J24" s="132"/>
      <c r="K24" s="133"/>
      <c r="L24" s="134"/>
    </row>
    <row r="25" spans="1:23" s="116" customFormat="1" ht="12" customHeight="1" thickTop="1">
      <c r="A25" s="222">
        <f t="shared" si="7"/>
        <v>2013</v>
      </c>
      <c r="B25" s="223"/>
      <c r="C25" s="224">
        <f t="shared" si="0"/>
        <v>305</v>
      </c>
      <c r="D25" s="225">
        <f t="shared" si="1"/>
        <v>305</v>
      </c>
      <c r="E25" s="224">
        <f t="shared" si="2"/>
        <v>305</v>
      </c>
      <c r="F25" s="224">
        <f t="shared" si="3"/>
        <v>307</v>
      </c>
      <c r="G25" s="224">
        <f t="shared" si="4"/>
        <v>305</v>
      </c>
      <c r="H25" s="224">
        <f t="shared" si="5"/>
        <v>304</v>
      </c>
      <c r="I25" s="226">
        <f t="shared" si="6"/>
        <v>307</v>
      </c>
      <c r="J25" s="227"/>
      <c r="K25" s="228"/>
    </row>
    <row r="26" spans="1:23" s="116" customFormat="1" ht="12" customHeight="1">
      <c r="A26" s="142">
        <f t="shared" si="7"/>
        <v>2014</v>
      </c>
      <c r="B26" s="143"/>
      <c r="C26" s="119">
        <f t="shared" si="0"/>
        <v>301</v>
      </c>
      <c r="D26" s="146">
        <f t="shared" si="1"/>
        <v>302</v>
      </c>
      <c r="E26" s="119">
        <f t="shared" si="2"/>
        <v>302</v>
      </c>
      <c r="F26" s="119">
        <f t="shared" si="3"/>
        <v>306</v>
      </c>
      <c r="G26" s="119">
        <f t="shared" si="4"/>
        <v>301</v>
      </c>
      <c r="H26" s="119">
        <f t="shared" si="5"/>
        <v>300</v>
      </c>
      <c r="I26" s="144">
        <f t="shared" si="6"/>
        <v>306</v>
      </c>
      <c r="J26" s="145"/>
      <c r="K26" s="242"/>
    </row>
    <row r="27" spans="1:23" s="116" customFormat="1" ht="12" customHeight="1">
      <c r="A27" s="142">
        <f t="shared" si="7"/>
        <v>2015</v>
      </c>
      <c r="B27" s="143"/>
      <c r="C27" s="119">
        <f t="shared" si="0"/>
        <v>298</v>
      </c>
      <c r="D27" s="146">
        <f t="shared" si="1"/>
        <v>298</v>
      </c>
      <c r="E27" s="119">
        <f t="shared" si="2"/>
        <v>298</v>
      </c>
      <c r="F27" s="119">
        <f t="shared" si="3"/>
        <v>305</v>
      </c>
      <c r="G27" s="119">
        <f t="shared" si="4"/>
        <v>298</v>
      </c>
      <c r="H27" s="119">
        <f t="shared" si="5"/>
        <v>295</v>
      </c>
      <c r="I27" s="144">
        <f t="shared" si="6"/>
        <v>305</v>
      </c>
      <c r="J27" s="145"/>
      <c r="K27" s="242"/>
    </row>
    <row r="28" spans="1:23" s="116" customFormat="1" ht="12" customHeight="1">
      <c r="A28" s="142">
        <f t="shared" si="7"/>
        <v>2016</v>
      </c>
      <c r="B28" s="143"/>
      <c r="C28" s="119">
        <f t="shared" si="0"/>
        <v>294</v>
      </c>
      <c r="D28" s="146">
        <f t="shared" si="1"/>
        <v>295</v>
      </c>
      <c r="E28" s="119">
        <f t="shared" si="2"/>
        <v>295</v>
      </c>
      <c r="F28" s="119">
        <f t="shared" si="3"/>
        <v>304</v>
      </c>
      <c r="G28" s="119">
        <f t="shared" si="4"/>
        <v>294</v>
      </c>
      <c r="H28" s="119">
        <f t="shared" si="5"/>
        <v>291</v>
      </c>
      <c r="I28" s="144">
        <f t="shared" si="6"/>
        <v>304</v>
      </c>
      <c r="J28" s="145"/>
      <c r="K28" s="242"/>
    </row>
    <row r="29" spans="1:23" s="116" customFormat="1" ht="12" customHeight="1">
      <c r="A29" s="251">
        <f t="shared" si="7"/>
        <v>2017</v>
      </c>
      <c r="B29" s="252"/>
      <c r="C29" s="253">
        <f t="shared" si="0"/>
        <v>291</v>
      </c>
      <c r="D29" s="254">
        <f t="shared" si="1"/>
        <v>292</v>
      </c>
      <c r="E29" s="253">
        <f t="shared" si="2"/>
        <v>292</v>
      </c>
      <c r="F29" s="253">
        <f t="shared" si="3"/>
        <v>303</v>
      </c>
      <c r="G29" s="253">
        <f t="shared" si="4"/>
        <v>291</v>
      </c>
      <c r="H29" s="253">
        <f t="shared" si="5"/>
        <v>286</v>
      </c>
      <c r="I29" s="255">
        <f t="shared" si="6"/>
        <v>303</v>
      </c>
      <c r="J29" s="256"/>
      <c r="K29" s="257"/>
      <c r="N29" s="264">
        <f>C29</f>
        <v>291</v>
      </c>
      <c r="O29" s="264">
        <f t="shared" ref="O29:T29" si="8">D29</f>
        <v>292</v>
      </c>
      <c r="P29" s="264">
        <f t="shared" si="8"/>
        <v>292</v>
      </c>
      <c r="Q29" s="264">
        <f t="shared" si="8"/>
        <v>303</v>
      </c>
      <c r="R29" s="264">
        <f t="shared" si="8"/>
        <v>291</v>
      </c>
      <c r="S29" s="264">
        <f t="shared" si="8"/>
        <v>286</v>
      </c>
      <c r="T29" s="264">
        <f t="shared" si="8"/>
        <v>303</v>
      </c>
      <c r="U29" s="267"/>
      <c r="V29" s="267"/>
      <c r="W29" s="267"/>
    </row>
    <row r="30" spans="1:23" s="116" customFormat="1" ht="12" customHeight="1">
      <c r="A30" s="142">
        <f t="shared" si="7"/>
        <v>2018</v>
      </c>
      <c r="B30" s="143"/>
      <c r="C30" s="119">
        <f t="shared" si="0"/>
        <v>287</v>
      </c>
      <c r="D30" s="146">
        <f t="shared" si="1"/>
        <v>289</v>
      </c>
      <c r="E30" s="119">
        <f t="shared" si="2"/>
        <v>289</v>
      </c>
      <c r="F30" s="119">
        <f t="shared" si="3"/>
        <v>302</v>
      </c>
      <c r="G30" s="119">
        <f t="shared" si="4"/>
        <v>287</v>
      </c>
      <c r="H30" s="119">
        <f t="shared" si="5"/>
        <v>281</v>
      </c>
      <c r="I30" s="144">
        <f t="shared" si="6"/>
        <v>302</v>
      </c>
      <c r="J30" s="145"/>
      <c r="K30" s="242"/>
      <c r="N30" s="264">
        <f>C34</f>
        <v>273</v>
      </c>
      <c r="O30" s="264">
        <f t="shared" ref="O30:T30" si="9">D34</f>
        <v>276</v>
      </c>
      <c r="P30" s="264">
        <f t="shared" si="9"/>
        <v>276</v>
      </c>
      <c r="Q30" s="264">
        <f t="shared" si="9"/>
        <v>299</v>
      </c>
      <c r="R30" s="264">
        <f t="shared" si="9"/>
        <v>273</v>
      </c>
      <c r="S30" s="264">
        <f t="shared" si="9"/>
        <v>258</v>
      </c>
      <c r="T30" s="264">
        <f t="shared" si="9"/>
        <v>299</v>
      </c>
    </row>
    <row r="31" spans="1:23" s="116" customFormat="1" ht="12" customHeight="1">
      <c r="A31" s="142">
        <f t="shared" si="7"/>
        <v>2019</v>
      </c>
      <c r="B31" s="143"/>
      <c r="C31" s="119">
        <f t="shared" si="0"/>
        <v>284</v>
      </c>
      <c r="D31" s="146">
        <f t="shared" si="1"/>
        <v>285</v>
      </c>
      <c r="E31" s="119">
        <f t="shared" si="2"/>
        <v>285</v>
      </c>
      <c r="F31" s="119">
        <f t="shared" si="3"/>
        <v>301</v>
      </c>
      <c r="G31" s="119">
        <f t="shared" si="4"/>
        <v>284</v>
      </c>
      <c r="H31" s="119">
        <f t="shared" si="5"/>
        <v>276</v>
      </c>
      <c r="I31" s="144">
        <f t="shared" si="6"/>
        <v>301</v>
      </c>
      <c r="J31" s="145"/>
      <c r="K31" s="242"/>
      <c r="N31" s="264">
        <f>C39</f>
        <v>255</v>
      </c>
      <c r="O31" s="264">
        <f t="shared" ref="O31:T31" si="10">D39</f>
        <v>261</v>
      </c>
      <c r="P31" s="264">
        <f t="shared" si="10"/>
        <v>261</v>
      </c>
      <c r="Q31" s="264">
        <f t="shared" si="10"/>
        <v>296</v>
      </c>
      <c r="R31" s="264">
        <f t="shared" si="10"/>
        <v>255</v>
      </c>
      <c r="S31" s="264">
        <f t="shared" si="10"/>
        <v>224</v>
      </c>
      <c r="T31" s="264">
        <f t="shared" si="10"/>
        <v>296</v>
      </c>
    </row>
    <row r="32" spans="1:23" s="116" customFormat="1" ht="12" customHeight="1">
      <c r="A32" s="142">
        <f t="shared" si="7"/>
        <v>2020</v>
      </c>
      <c r="B32" s="143"/>
      <c r="C32" s="119">
        <f t="shared" si="0"/>
        <v>280</v>
      </c>
      <c r="D32" s="146">
        <f t="shared" si="1"/>
        <v>282</v>
      </c>
      <c r="E32" s="119">
        <f t="shared" si="2"/>
        <v>282</v>
      </c>
      <c r="F32" s="119">
        <f t="shared" si="3"/>
        <v>300</v>
      </c>
      <c r="G32" s="119">
        <f t="shared" si="4"/>
        <v>280</v>
      </c>
      <c r="H32" s="119">
        <f t="shared" si="5"/>
        <v>270</v>
      </c>
      <c r="I32" s="144">
        <f t="shared" si="6"/>
        <v>300</v>
      </c>
      <c r="J32" s="145"/>
      <c r="K32" s="242"/>
      <c r="N32" s="264">
        <f>C44</f>
        <v>238</v>
      </c>
      <c r="O32" s="264">
        <f t="shared" ref="O32:T32" si="11">D44</f>
        <v>247</v>
      </c>
      <c r="P32" s="264">
        <f t="shared" si="11"/>
        <v>247</v>
      </c>
      <c r="Q32" s="264">
        <f t="shared" si="11"/>
        <v>294</v>
      </c>
      <c r="R32" s="264">
        <f t="shared" si="11"/>
        <v>238</v>
      </c>
      <c r="S32" s="264">
        <f t="shared" si="11"/>
        <v>182</v>
      </c>
      <c r="T32" s="264">
        <f t="shared" si="11"/>
        <v>294</v>
      </c>
    </row>
    <row r="33" spans="1:41" s="116" customFormat="1" ht="12" customHeight="1">
      <c r="A33" s="142">
        <f t="shared" si="7"/>
        <v>2021</v>
      </c>
      <c r="B33" s="143"/>
      <c r="C33" s="119">
        <f t="shared" si="0"/>
        <v>277</v>
      </c>
      <c r="D33" s="146">
        <f t="shared" si="1"/>
        <v>279</v>
      </c>
      <c r="E33" s="119">
        <f t="shared" si="2"/>
        <v>279</v>
      </c>
      <c r="F33" s="119">
        <f t="shared" si="3"/>
        <v>300</v>
      </c>
      <c r="G33" s="119">
        <f t="shared" si="4"/>
        <v>276</v>
      </c>
      <c r="H33" s="119">
        <f t="shared" si="5"/>
        <v>264</v>
      </c>
      <c r="I33" s="144">
        <f t="shared" si="6"/>
        <v>300</v>
      </c>
      <c r="J33" s="145"/>
      <c r="K33" s="242"/>
      <c r="N33" s="264"/>
      <c r="O33" s="264"/>
      <c r="P33" s="264"/>
      <c r="Q33" s="264" t="s">
        <v>76</v>
      </c>
      <c r="R33" s="264"/>
      <c r="S33" s="264"/>
      <c r="T33" s="264"/>
    </row>
    <row r="34" spans="1:41" s="116" customFormat="1" ht="12" customHeight="1">
      <c r="A34" s="251">
        <f t="shared" si="7"/>
        <v>2022</v>
      </c>
      <c r="B34" s="252"/>
      <c r="C34" s="253">
        <f t="shared" si="0"/>
        <v>273</v>
      </c>
      <c r="D34" s="254">
        <f t="shared" si="1"/>
        <v>276</v>
      </c>
      <c r="E34" s="253">
        <f t="shared" si="2"/>
        <v>276</v>
      </c>
      <c r="F34" s="253">
        <f t="shared" si="3"/>
        <v>299</v>
      </c>
      <c r="G34" s="253">
        <f t="shared" si="4"/>
        <v>273</v>
      </c>
      <c r="H34" s="253">
        <f t="shared" si="5"/>
        <v>258</v>
      </c>
      <c r="I34" s="255">
        <f t="shared" si="6"/>
        <v>299</v>
      </c>
      <c r="J34" s="256"/>
      <c r="K34" s="257"/>
      <c r="N34" s="266" t="e">
        <v>#DIV/0!</v>
      </c>
      <c r="O34" s="266" t="e">
        <v>#DIV/0!</v>
      </c>
      <c r="P34" s="266">
        <v>9.2222016299999543E-2</v>
      </c>
      <c r="Q34" s="266">
        <v>2.8834566681649975E-2</v>
      </c>
      <c r="R34" s="266">
        <v>3.2350506744455158E-2</v>
      </c>
      <c r="S34" s="266">
        <v>2.4849305471697756E-2</v>
      </c>
      <c r="T34" s="264"/>
    </row>
    <row r="35" spans="1:41" s="116" customFormat="1" ht="12" customHeight="1">
      <c r="A35" s="142">
        <f t="shared" si="7"/>
        <v>2023</v>
      </c>
      <c r="B35" s="143"/>
      <c r="C35" s="119">
        <f t="shared" si="0"/>
        <v>269</v>
      </c>
      <c r="D35" s="146">
        <f t="shared" si="1"/>
        <v>273</v>
      </c>
      <c r="E35" s="119">
        <f t="shared" si="2"/>
        <v>273</v>
      </c>
      <c r="F35" s="119">
        <f t="shared" si="3"/>
        <v>298</v>
      </c>
      <c r="G35" s="119">
        <f t="shared" si="4"/>
        <v>269</v>
      </c>
      <c r="H35" s="119">
        <f t="shared" si="5"/>
        <v>252</v>
      </c>
      <c r="I35" s="144">
        <f t="shared" si="6"/>
        <v>298</v>
      </c>
      <c r="J35" s="145"/>
      <c r="K35" s="242"/>
      <c r="N35" s="265">
        <v>7.9644600000000016</v>
      </c>
      <c r="O35" s="265">
        <v>7.9796600000000026</v>
      </c>
      <c r="P35" s="265">
        <v>8.2022600000000025</v>
      </c>
      <c r="Q35" s="265">
        <v>7.8208600000000041</v>
      </c>
      <c r="R35" s="265">
        <v>8.0640600000000031</v>
      </c>
      <c r="S35" s="265">
        <v>8.0184600000000028</v>
      </c>
      <c r="T35" s="264"/>
    </row>
    <row r="36" spans="1:41" s="116" customFormat="1" ht="12" customHeight="1">
      <c r="A36" s="142">
        <f t="shared" si="7"/>
        <v>2024</v>
      </c>
      <c r="B36" s="143"/>
      <c r="C36" s="119">
        <f t="shared" si="0"/>
        <v>266</v>
      </c>
      <c r="D36" s="146">
        <f t="shared" si="1"/>
        <v>270</v>
      </c>
      <c r="E36" s="119">
        <f t="shared" si="2"/>
        <v>270</v>
      </c>
      <c r="F36" s="119">
        <f t="shared" si="3"/>
        <v>298</v>
      </c>
      <c r="G36" s="119">
        <f t="shared" si="4"/>
        <v>266</v>
      </c>
      <c r="H36" s="119">
        <f t="shared" si="5"/>
        <v>246</v>
      </c>
      <c r="I36" s="144">
        <f t="shared" si="6"/>
        <v>298</v>
      </c>
      <c r="J36" s="145"/>
      <c r="K36" s="242"/>
      <c r="N36" s="265">
        <v>7.9644600000000016</v>
      </c>
      <c r="O36" s="265">
        <v>7.9796600000000026</v>
      </c>
      <c r="P36" s="265">
        <v>8.2022600000000025</v>
      </c>
      <c r="Q36" s="265">
        <v>7.8208600000000041</v>
      </c>
      <c r="R36" s="265">
        <v>8.0640600000000031</v>
      </c>
      <c r="S36" s="265">
        <v>8.0184600000000028</v>
      </c>
      <c r="T36" s="264"/>
    </row>
    <row r="37" spans="1:41" s="116" customFormat="1" ht="12" customHeight="1">
      <c r="A37" s="142">
        <f t="shared" si="7"/>
        <v>2025</v>
      </c>
      <c r="B37" s="143"/>
      <c r="C37" s="119">
        <f t="shared" si="0"/>
        <v>262</v>
      </c>
      <c r="D37" s="146">
        <f t="shared" si="1"/>
        <v>267</v>
      </c>
      <c r="E37" s="119">
        <f t="shared" si="2"/>
        <v>267</v>
      </c>
      <c r="F37" s="119">
        <f t="shared" si="3"/>
        <v>297</v>
      </c>
      <c r="G37" s="119">
        <f t="shared" si="4"/>
        <v>262</v>
      </c>
      <c r="H37" s="119">
        <f t="shared" si="5"/>
        <v>239</v>
      </c>
      <c r="I37" s="144">
        <f t="shared" si="6"/>
        <v>297</v>
      </c>
      <c r="J37" s="145"/>
      <c r="K37" s="242"/>
      <c r="N37" s="265">
        <v>5.6012592800515266</v>
      </c>
      <c r="O37" s="265">
        <v>5.8034850819844195</v>
      </c>
      <c r="P37" s="265">
        <v>6.3745752991710019</v>
      </c>
      <c r="Q37" s="265">
        <v>5.8137791599685684</v>
      </c>
      <c r="R37" s="265">
        <v>5.7122555647188804</v>
      </c>
      <c r="S37" s="265">
        <v>5.7254019344148208</v>
      </c>
      <c r="T37" s="264"/>
    </row>
    <row r="38" spans="1:41" s="116" customFormat="1" ht="12" customHeight="1">
      <c r="A38" s="142">
        <f t="shared" si="7"/>
        <v>2026</v>
      </c>
      <c r="B38" s="143"/>
      <c r="C38" s="119">
        <f t="shared" si="0"/>
        <v>259</v>
      </c>
      <c r="D38" s="146">
        <f t="shared" si="1"/>
        <v>264</v>
      </c>
      <c r="E38" s="119">
        <f t="shared" si="2"/>
        <v>264</v>
      </c>
      <c r="F38" s="119">
        <f t="shared" si="3"/>
        <v>297</v>
      </c>
      <c r="G38" s="119">
        <f t="shared" si="4"/>
        <v>259</v>
      </c>
      <c r="H38" s="119">
        <f t="shared" si="5"/>
        <v>232</v>
      </c>
      <c r="I38" s="144">
        <f t="shared" si="6"/>
        <v>297</v>
      </c>
      <c r="J38" s="145"/>
      <c r="K38" s="242"/>
      <c r="N38" s="265">
        <v>2.8006296400257633</v>
      </c>
      <c r="O38" s="265">
        <v>2.9017425409922097</v>
      </c>
      <c r="P38" s="265">
        <v>3.1872876495855009</v>
      </c>
      <c r="Q38" s="265">
        <v>2.9068895799842842</v>
      </c>
      <c r="R38" s="265">
        <v>2.8561277823594402</v>
      </c>
      <c r="S38" s="265">
        <v>2.8627009672074104</v>
      </c>
      <c r="T38" s="264"/>
    </row>
    <row r="39" spans="1:41" s="116" customFormat="1" ht="12" customHeight="1">
      <c r="A39" s="251">
        <f t="shared" si="7"/>
        <v>2027</v>
      </c>
      <c r="B39" s="252"/>
      <c r="C39" s="253">
        <f t="shared" si="0"/>
        <v>255</v>
      </c>
      <c r="D39" s="254">
        <f t="shared" si="1"/>
        <v>261</v>
      </c>
      <c r="E39" s="253">
        <f t="shared" si="2"/>
        <v>261</v>
      </c>
      <c r="F39" s="253">
        <f t="shared" si="3"/>
        <v>296</v>
      </c>
      <c r="G39" s="253">
        <f t="shared" si="4"/>
        <v>255</v>
      </c>
      <c r="H39" s="253">
        <f t="shared" si="5"/>
        <v>224</v>
      </c>
      <c r="I39" s="255">
        <f t="shared" si="6"/>
        <v>296</v>
      </c>
      <c r="J39" s="256"/>
      <c r="K39" s="257"/>
    </row>
    <row r="40" spans="1:41" s="116" customFormat="1" ht="12" customHeight="1">
      <c r="A40" s="142">
        <f t="shared" si="7"/>
        <v>2028</v>
      </c>
      <c r="B40" s="143"/>
      <c r="C40" s="119">
        <f t="shared" si="0"/>
        <v>252</v>
      </c>
      <c r="D40" s="146">
        <f t="shared" si="1"/>
        <v>258</v>
      </c>
      <c r="E40" s="119">
        <f t="shared" si="2"/>
        <v>258</v>
      </c>
      <c r="F40" s="119">
        <f t="shared" si="3"/>
        <v>296</v>
      </c>
      <c r="G40" s="119">
        <f t="shared" si="4"/>
        <v>252</v>
      </c>
      <c r="H40" s="119">
        <f t="shared" si="5"/>
        <v>216</v>
      </c>
      <c r="I40" s="144">
        <f t="shared" si="6"/>
        <v>296</v>
      </c>
      <c r="J40" s="145"/>
      <c r="K40" s="242"/>
    </row>
    <row r="41" spans="1:41" s="116" customFormat="1" ht="12" customHeight="1">
      <c r="A41" s="142">
        <f t="shared" si="7"/>
        <v>2029</v>
      </c>
      <c r="B41" s="143"/>
      <c r="C41" s="119">
        <f t="shared" si="0"/>
        <v>248</v>
      </c>
      <c r="D41" s="146">
        <f t="shared" si="1"/>
        <v>255</v>
      </c>
      <c r="E41" s="119">
        <f t="shared" si="2"/>
        <v>255</v>
      </c>
      <c r="F41" s="119">
        <f t="shared" si="3"/>
        <v>296</v>
      </c>
      <c r="G41" s="119">
        <f t="shared" si="4"/>
        <v>249</v>
      </c>
      <c r="H41" s="119">
        <f t="shared" si="5"/>
        <v>208</v>
      </c>
      <c r="I41" s="144">
        <f t="shared" si="6"/>
        <v>296</v>
      </c>
      <c r="J41" s="145"/>
      <c r="K41" s="242"/>
    </row>
    <row r="42" spans="1:41" s="116" customFormat="1" ht="12" customHeight="1">
      <c r="A42" s="142">
        <f t="shared" si="7"/>
        <v>2030</v>
      </c>
      <c r="B42" s="143"/>
      <c r="C42" s="119">
        <f t="shared" si="0"/>
        <v>245</v>
      </c>
      <c r="D42" s="146">
        <f t="shared" si="1"/>
        <v>252</v>
      </c>
      <c r="E42" s="119">
        <f t="shared" si="2"/>
        <v>252</v>
      </c>
      <c r="F42" s="119">
        <f t="shared" si="3"/>
        <v>295</v>
      </c>
      <c r="G42" s="119">
        <f t="shared" si="4"/>
        <v>245</v>
      </c>
      <c r="H42" s="119">
        <f t="shared" si="5"/>
        <v>200</v>
      </c>
      <c r="I42" s="144">
        <f t="shared" si="6"/>
        <v>295</v>
      </c>
      <c r="J42" s="145"/>
      <c r="K42" s="242"/>
    </row>
    <row r="43" spans="1:41" s="116" customFormat="1" ht="12" customHeight="1">
      <c r="A43" s="142">
        <f t="shared" si="7"/>
        <v>2031</v>
      </c>
      <c r="B43" s="143"/>
      <c r="C43" s="119">
        <f t="shared" si="0"/>
        <v>241</v>
      </c>
      <c r="D43" s="146">
        <f t="shared" si="1"/>
        <v>250</v>
      </c>
      <c r="E43" s="119">
        <f t="shared" si="2"/>
        <v>250</v>
      </c>
      <c r="F43" s="119">
        <f t="shared" si="3"/>
        <v>295</v>
      </c>
      <c r="G43" s="119">
        <f t="shared" si="4"/>
        <v>242</v>
      </c>
      <c r="H43" s="119">
        <f t="shared" si="5"/>
        <v>191</v>
      </c>
      <c r="I43" s="144">
        <f t="shared" si="6"/>
        <v>295</v>
      </c>
      <c r="J43" s="145"/>
      <c r="K43" s="242"/>
    </row>
    <row r="44" spans="1:41" s="116" customFormat="1" ht="12" customHeight="1">
      <c r="A44" s="251">
        <f t="shared" si="7"/>
        <v>2032</v>
      </c>
      <c r="B44" s="252"/>
      <c r="C44" s="253">
        <f t="shared" si="0"/>
        <v>238</v>
      </c>
      <c r="D44" s="254">
        <f t="shared" si="1"/>
        <v>247</v>
      </c>
      <c r="E44" s="253">
        <f t="shared" si="2"/>
        <v>247</v>
      </c>
      <c r="F44" s="253">
        <f t="shared" si="3"/>
        <v>294</v>
      </c>
      <c r="G44" s="253">
        <f t="shared" si="4"/>
        <v>238</v>
      </c>
      <c r="H44" s="253">
        <f t="shared" si="5"/>
        <v>182</v>
      </c>
      <c r="I44" s="255">
        <f t="shared" si="6"/>
        <v>294</v>
      </c>
      <c r="J44" s="256"/>
      <c r="K44" s="257"/>
    </row>
    <row r="45" spans="1:41" s="116" customFormat="1" ht="12" customHeight="1">
      <c r="A45" s="142">
        <f t="shared" si="7"/>
        <v>2033</v>
      </c>
      <c r="B45" s="143"/>
      <c r="C45" s="119">
        <f t="shared" si="0"/>
        <v>234</v>
      </c>
      <c r="D45" s="146">
        <f t="shared" si="1"/>
        <v>244</v>
      </c>
      <c r="E45" s="119">
        <f t="shared" si="2"/>
        <v>244</v>
      </c>
      <c r="F45" s="119">
        <f t="shared" si="3"/>
        <v>294</v>
      </c>
      <c r="G45" s="119">
        <f t="shared" si="4"/>
        <v>235</v>
      </c>
      <c r="H45" s="119">
        <f t="shared" si="5"/>
        <v>172</v>
      </c>
      <c r="I45" s="144">
        <f t="shared" si="6"/>
        <v>294</v>
      </c>
      <c r="J45" s="145"/>
      <c r="K45" s="242"/>
    </row>
    <row r="46" spans="1:41" s="116" customFormat="1" ht="12" customHeight="1">
      <c r="A46" s="142">
        <f t="shared" si="7"/>
        <v>2034</v>
      </c>
      <c r="B46" s="143"/>
      <c r="C46" s="119">
        <f t="shared" si="0"/>
        <v>231</v>
      </c>
      <c r="D46" s="146">
        <f t="shared" si="1"/>
        <v>241</v>
      </c>
      <c r="E46" s="119">
        <f t="shared" si="2"/>
        <v>241</v>
      </c>
      <c r="F46" s="119">
        <f t="shared" si="3"/>
        <v>294</v>
      </c>
      <c r="G46" s="119">
        <f t="shared" si="4"/>
        <v>231</v>
      </c>
      <c r="H46" s="119">
        <f t="shared" si="5"/>
        <v>162</v>
      </c>
      <c r="I46" s="144">
        <f t="shared" si="6"/>
        <v>294</v>
      </c>
      <c r="J46" s="145"/>
      <c r="K46" s="242"/>
    </row>
    <row r="47" spans="1:41" s="116" customFormat="1" ht="14.1" customHeight="1">
      <c r="A47" s="147" t="s">
        <v>6</v>
      </c>
      <c r="B47" s="148"/>
      <c r="C47" s="149"/>
      <c r="D47" s="149"/>
      <c r="E47" s="151"/>
      <c r="F47" s="149" t="s">
        <v>91</v>
      </c>
      <c r="G47" s="149"/>
      <c r="H47" s="149"/>
      <c r="I47" s="150"/>
      <c r="J47" s="152"/>
      <c r="K47" s="153"/>
      <c r="L47" s="154"/>
      <c r="M47" s="154"/>
      <c r="N47" s="154"/>
      <c r="O47" s="154"/>
      <c r="P47" s="154"/>
      <c r="Q47" s="154"/>
      <c r="R47" s="154"/>
      <c r="S47" s="154"/>
      <c r="T47" s="154"/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92</v>
      </c>
      <c r="B48" s="645"/>
      <c r="C48" s="261">
        <f>F81</f>
        <v>0.53153312286791043</v>
      </c>
      <c r="D48" s="261">
        <f>G132</f>
        <v>0.53153312286791043</v>
      </c>
      <c r="E48" s="261">
        <f>G179</f>
        <v>0.53153312286791043</v>
      </c>
      <c r="F48" s="261">
        <f>H224</f>
        <v>0.60595640549726237</v>
      </c>
      <c r="G48" s="261">
        <f>G271</f>
        <v>0.53153312286791043</v>
      </c>
      <c r="H48" s="260">
        <f>G317</f>
        <v>0.4593693996114091</v>
      </c>
      <c r="I48" s="159"/>
      <c r="J48" s="160"/>
      <c r="K48" s="161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93</v>
      </c>
      <c r="B49" s="645"/>
      <c r="C49" s="250">
        <f>F82</f>
        <v>0.1166999999999998</v>
      </c>
      <c r="D49" s="250">
        <f>G133</f>
        <v>0.1166999999999998</v>
      </c>
      <c r="E49" s="250">
        <f>G180</f>
        <v>0.1166999999999998</v>
      </c>
      <c r="F49" s="259">
        <f>H225</f>
        <v>9.8299999999999721E-2</v>
      </c>
      <c r="G49" s="250">
        <f>G272</f>
        <v>0.1166999999999998</v>
      </c>
      <c r="H49" s="250">
        <f>G318</f>
        <v>0.13569999999999979</v>
      </c>
      <c r="I49" s="233"/>
      <c r="J49" s="244" t="s">
        <v>94</v>
      </c>
      <c r="K49" s="115"/>
      <c r="L49" s="154"/>
      <c r="M49" s="154"/>
      <c r="N49" s="154"/>
      <c r="O49" s="154"/>
      <c r="P49" s="154"/>
      <c r="Q49" s="154"/>
      <c r="R49" s="154"/>
      <c r="S49" s="154"/>
      <c r="T49" s="154"/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95</v>
      </c>
      <c r="B50" s="645"/>
      <c r="C50" s="229">
        <f>F83</f>
        <v>0.1166999999999998</v>
      </c>
      <c r="D50" s="229">
        <f>G134</f>
        <v>0.1166999999999998</v>
      </c>
      <c r="E50" s="229">
        <f>G181</f>
        <v>0.1166999999999998</v>
      </c>
      <c r="F50" s="258">
        <f>H226</f>
        <v>9.8299999999999721E-2</v>
      </c>
      <c r="G50" s="229">
        <f>G273</f>
        <v>0.1166999999999998</v>
      </c>
      <c r="H50" s="229">
        <f>G319</f>
        <v>0.13569999999999979</v>
      </c>
      <c r="I50" s="164"/>
      <c r="J50" s="244" t="s">
        <v>96</v>
      </c>
      <c r="K50" s="115"/>
      <c r="L50" s="154"/>
      <c r="M50" s="154"/>
      <c r="N50" s="154"/>
      <c r="O50" s="154"/>
      <c r="P50" s="154"/>
      <c r="Q50" s="154"/>
      <c r="R50" s="154"/>
      <c r="S50" s="154"/>
      <c r="T50" s="15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97</v>
      </c>
      <c r="B51" s="645"/>
      <c r="C51" s="258">
        <f>F84</f>
        <v>1.2170727377341557</v>
      </c>
      <c r="D51" s="229">
        <f>G135</f>
        <v>1.2170727377341557</v>
      </c>
      <c r="E51" s="229">
        <f>G182</f>
        <v>1.2170727377341557</v>
      </c>
      <c r="F51" s="229">
        <f>H227</f>
        <v>1.1013983933220972</v>
      </c>
      <c r="G51" s="229">
        <f>G274</f>
        <v>1.2170727377341557</v>
      </c>
      <c r="H51" s="229">
        <f>G320</f>
        <v>1.2824322148583387</v>
      </c>
      <c r="I51" s="168"/>
      <c r="J51" s="165"/>
      <c r="K51" s="115"/>
      <c r="L51" s="154"/>
      <c r="M51" s="154"/>
      <c r="N51" s="154"/>
      <c r="O51" s="154"/>
      <c r="P51" s="154"/>
      <c r="Q51" s="154"/>
      <c r="R51" s="154"/>
      <c r="S51" s="154"/>
      <c r="T51" s="15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98</v>
      </c>
      <c r="B52" s="645"/>
      <c r="C52" s="258">
        <f>F85</f>
        <v>0.60853636886707785</v>
      </c>
      <c r="D52" s="229">
        <f>G136</f>
        <v>0.60853636886707785</v>
      </c>
      <c r="E52" s="229">
        <f>G183</f>
        <v>0.60853636886707785</v>
      </c>
      <c r="F52" s="229">
        <f>H228</f>
        <v>0.55069919666104861</v>
      </c>
      <c r="G52" s="229">
        <f>G275</f>
        <v>0.60853636886707785</v>
      </c>
      <c r="H52" s="234">
        <f>G321</f>
        <v>0.64121610742916935</v>
      </c>
      <c r="I52" s="168"/>
      <c r="J52" s="165"/>
      <c r="K52" s="115"/>
      <c r="L52" s="154"/>
      <c r="M52" s="154"/>
      <c r="N52" s="154"/>
      <c r="O52" s="154"/>
      <c r="P52" s="154"/>
      <c r="Q52" s="154"/>
      <c r="R52" s="154"/>
      <c r="S52" s="154"/>
      <c r="T52" s="15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99</v>
      </c>
      <c r="B74" s="8"/>
      <c r="I74" s="9"/>
    </row>
    <row r="75" spans="1:40" ht="15" customHeight="1">
      <c r="A75" s="10" t="s">
        <v>2</v>
      </c>
      <c r="B75" s="92" t="s">
        <v>100</v>
      </c>
      <c r="C75" s="12" t="s">
        <v>101</v>
      </c>
      <c r="D75" s="13"/>
      <c r="E75" s="13"/>
      <c r="F75" s="14"/>
      <c r="G75" s="15"/>
      <c r="H75" s="15" t="s">
        <v>102</v>
      </c>
      <c r="I75" s="16">
        <f>RSQ(I76:I96,B76:B96)</f>
        <v>0.53153312286791043</v>
      </c>
      <c r="J75" s="17" t="s">
        <v>103</v>
      </c>
      <c r="K75" s="18" t="s">
        <v>104</v>
      </c>
    </row>
    <row r="76" spans="1:40" ht="15" customHeight="1">
      <c r="A76" s="19"/>
      <c r="B76" s="174"/>
      <c r="C76" s="20"/>
      <c r="D76" s="21" t="s">
        <v>105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106</v>
      </c>
      <c r="E78" s="26">
        <f>INDEX(LINEST(B92:B96,C92:C96),1)</f>
        <v>-3.5400000000000076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107</v>
      </c>
      <c r="E79" s="26">
        <f>INDEX(LINEST(B92:B96,C92:C96),2)</f>
        <v>326.10000000000002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92</v>
      </c>
      <c r="E81" s="638"/>
      <c r="F81" s="179">
        <f>I75</f>
        <v>0.53153312286791043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93</v>
      </c>
      <c r="E82" s="638"/>
      <c r="F82" s="181">
        <f>SUM(K76:K96)</f>
        <v>0.1166999999999998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95</v>
      </c>
      <c r="E83" s="638"/>
      <c r="F83" s="181">
        <f>SUM(K87:K96)</f>
        <v>0.1166999999999998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97</v>
      </c>
      <c r="E84" s="638"/>
      <c r="F84" s="181">
        <f>SUM(J76:J96)/C96</f>
        <v>1.2170727377341557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98</v>
      </c>
      <c r="E85" s="638"/>
      <c r="F85" s="181">
        <f>SUM(J87:J96)/10</f>
        <v>0.60853636886707785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/>
      <c r="B87" s="174"/>
      <c r="C87" s="20"/>
      <c r="F87" s="25"/>
      <c r="G87" s="21"/>
      <c r="H87" s="25"/>
      <c r="I87" s="177"/>
      <c r="J87" s="178"/>
      <c r="K87" s="177"/>
    </row>
    <row r="88" spans="1:11" ht="15" customHeight="1">
      <c r="A88" s="19"/>
      <c r="B88" s="174"/>
      <c r="C88" s="20"/>
      <c r="F88" s="25"/>
      <c r="G88" s="21"/>
      <c r="H88" s="25"/>
      <c r="I88" s="177"/>
      <c r="J88" s="178"/>
      <c r="K88" s="177"/>
    </row>
    <row r="89" spans="1:11" ht="15" customHeight="1">
      <c r="A89" s="19"/>
      <c r="B89" s="174"/>
      <c r="C89" s="20"/>
      <c r="F89" s="25"/>
      <c r="G89" s="21"/>
      <c r="H89" s="25"/>
      <c r="I89" s="177"/>
      <c r="J89" s="178"/>
      <c r="K89" s="177"/>
    </row>
    <row r="90" spans="1:11" ht="15" customHeight="1">
      <c r="A90" s="19"/>
      <c r="B90" s="174"/>
      <c r="C90" s="20"/>
      <c r="F90" s="25"/>
      <c r="G90" s="21"/>
      <c r="H90" s="25"/>
      <c r="I90" s="177"/>
      <c r="J90" s="178"/>
      <c r="K90" s="177"/>
    </row>
    <row r="91" spans="1:11" ht="15" customHeight="1">
      <c r="A91" s="19"/>
      <c r="B91" s="174"/>
      <c r="C91" s="20"/>
      <c r="D91" s="21"/>
      <c r="E91" s="21"/>
      <c r="F91" s="25"/>
      <c r="G91" s="21"/>
      <c r="H91" s="25"/>
      <c r="I91" s="177"/>
      <c r="J91" s="178"/>
      <c r="K91" s="177"/>
    </row>
    <row r="92" spans="1:11" ht="15" customHeight="1">
      <c r="A92" s="19">
        <v>2008</v>
      </c>
      <c r="B92" s="174">
        <f>B20</f>
        <v>324.60000000000002</v>
      </c>
      <c r="C92" s="20">
        <v>1</v>
      </c>
      <c r="D92" s="21"/>
      <c r="E92" s="21"/>
      <c r="F92" s="25"/>
      <c r="G92" s="21"/>
      <c r="H92" s="25"/>
      <c r="I92" s="177">
        <f t="shared" ref="I92:I118" si="12">ROUND($E$78*C92+$E$79,$G$1)</f>
        <v>323</v>
      </c>
      <c r="J92" s="178">
        <f>ABS(B92-I92)/B92*100</f>
        <v>0.49291435613062928</v>
      </c>
      <c r="K92" s="177">
        <f>(B92-I92)^2/1000</f>
        <v>2.5600000000000731E-3</v>
      </c>
    </row>
    <row r="93" spans="1:11" s="25" customFormat="1" ht="15" customHeight="1">
      <c r="A93" s="19">
        <f t="shared" ref="A93:A118" si="13">A92+1</f>
        <v>2009</v>
      </c>
      <c r="B93" s="174">
        <f>B21</f>
        <v>322.7</v>
      </c>
      <c r="C93" s="20">
        <f>C92+1</f>
        <v>2</v>
      </c>
      <c r="E93" s="83"/>
      <c r="G93" s="21"/>
      <c r="H93" s="21"/>
      <c r="I93" s="177">
        <f t="shared" si="12"/>
        <v>319</v>
      </c>
      <c r="J93" s="178">
        <f>ABS(B93-I93)/B93*100</f>
        <v>1.1465757669662191</v>
      </c>
      <c r="K93" s="177">
        <f>(B93-I93)^2/1000</f>
        <v>1.3689999999999916E-2</v>
      </c>
    </row>
    <row r="94" spans="1:11" ht="15" customHeight="1">
      <c r="A94" s="19">
        <f t="shared" si="13"/>
        <v>2010</v>
      </c>
      <c r="B94" s="174">
        <f>B22</f>
        <v>306</v>
      </c>
      <c r="C94" s="20">
        <f t="shared" ref="C94:C118" si="14">C93+1</f>
        <v>3</v>
      </c>
      <c r="D94" s="25"/>
      <c r="E94" s="25"/>
      <c r="F94" s="25"/>
      <c r="G94" s="21"/>
      <c r="H94" s="25"/>
      <c r="I94" s="177">
        <f t="shared" si="12"/>
        <v>315</v>
      </c>
      <c r="J94" s="178">
        <f>ABS(B94-I94)/B94*100</f>
        <v>2.9411764705882351</v>
      </c>
      <c r="K94" s="177">
        <f>(B94-I94)^2/1000</f>
        <v>8.1000000000000003E-2</v>
      </c>
    </row>
    <row r="95" spans="1:11" s="25" customFormat="1" ht="15" customHeight="1">
      <c r="A95" s="19">
        <f t="shared" si="13"/>
        <v>2011</v>
      </c>
      <c r="B95" s="174">
        <f>B23</f>
        <v>311.7</v>
      </c>
      <c r="C95" s="20">
        <f t="shared" si="14"/>
        <v>4</v>
      </c>
      <c r="G95" s="21"/>
      <c r="I95" s="177">
        <f t="shared" si="12"/>
        <v>312</v>
      </c>
      <c r="J95" s="178">
        <f>ABS(B95-I95)/B95*100</f>
        <v>9.6246390760350131E-2</v>
      </c>
      <c r="K95" s="177">
        <f>(B95-I95)^2/1000</f>
        <v>9.0000000000006823E-5</v>
      </c>
    </row>
    <row r="96" spans="1:11" s="25" customFormat="1" ht="15" customHeight="1" thickBot="1">
      <c r="A96" s="28">
        <f t="shared" si="13"/>
        <v>2012</v>
      </c>
      <c r="B96" s="182">
        <f>B24</f>
        <v>312.39999999999998</v>
      </c>
      <c r="C96" s="29">
        <f t="shared" si="14"/>
        <v>5</v>
      </c>
      <c r="D96" s="30"/>
      <c r="E96" s="30"/>
      <c r="F96" s="30"/>
      <c r="G96" s="30"/>
      <c r="H96" s="30"/>
      <c r="I96" s="183">
        <f t="shared" si="12"/>
        <v>308</v>
      </c>
      <c r="J96" s="184">
        <f>ABS(B96-I96)/B96*100</f>
        <v>1.4084507042253449</v>
      </c>
      <c r="K96" s="183">
        <f>(B96-I96)^2/1000</f>
        <v>1.9359999999999801E-2</v>
      </c>
    </row>
    <row r="97" spans="1:11" s="25" customFormat="1" ht="15" customHeight="1" thickTop="1">
      <c r="A97" s="19">
        <f t="shared" si="13"/>
        <v>2013</v>
      </c>
      <c r="B97" s="174">
        <f t="shared" ref="B97:B118" si="15">ROUND(E$78*C97+E$79,$G$1)</f>
        <v>305</v>
      </c>
      <c r="C97" s="20">
        <f t="shared" si="14"/>
        <v>6</v>
      </c>
      <c r="D97" s="31"/>
      <c r="E97" s="31"/>
      <c r="I97" s="177">
        <f t="shared" si="12"/>
        <v>305</v>
      </c>
      <c r="J97" s="185"/>
      <c r="K97" s="185"/>
    </row>
    <row r="98" spans="1:11" ht="15" customHeight="1">
      <c r="A98" s="19">
        <f t="shared" si="13"/>
        <v>2014</v>
      </c>
      <c r="B98" s="174">
        <f t="shared" si="15"/>
        <v>301</v>
      </c>
      <c r="C98" s="20">
        <f t="shared" si="14"/>
        <v>7</v>
      </c>
      <c r="D98" s="31"/>
      <c r="E98" s="31"/>
      <c r="F98" s="25"/>
      <c r="G98" s="25"/>
      <c r="H98" s="25"/>
      <c r="I98" s="177">
        <f t="shared" si="12"/>
        <v>301</v>
      </c>
      <c r="J98" s="185"/>
      <c r="K98" s="185"/>
    </row>
    <row r="99" spans="1:11" ht="15" customHeight="1">
      <c r="A99" s="19">
        <f t="shared" si="13"/>
        <v>2015</v>
      </c>
      <c r="B99" s="174">
        <f t="shared" si="15"/>
        <v>298</v>
      </c>
      <c r="C99" s="20">
        <f t="shared" si="14"/>
        <v>8</v>
      </c>
      <c r="D99" s="31"/>
      <c r="E99" s="31"/>
      <c r="F99" s="25"/>
      <c r="G99" s="25"/>
      <c r="H99" s="25"/>
      <c r="I99" s="177">
        <f t="shared" si="12"/>
        <v>298</v>
      </c>
      <c r="J99" s="185"/>
      <c r="K99" s="185"/>
    </row>
    <row r="100" spans="1:11" ht="15" customHeight="1">
      <c r="A100" s="19">
        <f t="shared" si="13"/>
        <v>2016</v>
      </c>
      <c r="B100" s="174">
        <f t="shared" si="15"/>
        <v>294</v>
      </c>
      <c r="C100" s="20">
        <f t="shared" si="14"/>
        <v>9</v>
      </c>
      <c r="D100" s="31"/>
      <c r="E100" s="31"/>
      <c r="F100" s="25"/>
      <c r="G100" s="25"/>
      <c r="H100" s="25"/>
      <c r="I100" s="177">
        <f t="shared" si="12"/>
        <v>294</v>
      </c>
      <c r="J100" s="185"/>
      <c r="K100" s="185"/>
    </row>
    <row r="101" spans="1:11" ht="15" customHeight="1">
      <c r="A101" s="19">
        <f t="shared" si="13"/>
        <v>2017</v>
      </c>
      <c r="B101" s="174">
        <f t="shared" si="15"/>
        <v>291</v>
      </c>
      <c r="C101" s="20">
        <f t="shared" si="14"/>
        <v>10</v>
      </c>
      <c r="D101" s="31"/>
      <c r="E101" s="31"/>
      <c r="F101" s="25"/>
      <c r="G101" s="25"/>
      <c r="H101" s="25"/>
      <c r="I101" s="177">
        <f t="shared" si="12"/>
        <v>291</v>
      </c>
      <c r="J101" s="185"/>
      <c r="K101" s="185"/>
    </row>
    <row r="102" spans="1:11" ht="15" customHeight="1">
      <c r="A102" s="19">
        <f t="shared" si="13"/>
        <v>2018</v>
      </c>
      <c r="B102" s="174">
        <f t="shared" si="15"/>
        <v>287</v>
      </c>
      <c r="C102" s="20">
        <f t="shared" si="14"/>
        <v>11</v>
      </c>
      <c r="D102" s="31"/>
      <c r="E102" s="31"/>
      <c r="F102" s="25"/>
      <c r="G102" s="25"/>
      <c r="H102" s="25"/>
      <c r="I102" s="177">
        <f t="shared" si="12"/>
        <v>287</v>
      </c>
      <c r="J102" s="185"/>
      <c r="K102" s="185"/>
    </row>
    <row r="103" spans="1:11" ht="15" customHeight="1">
      <c r="A103" s="19">
        <f t="shared" si="13"/>
        <v>2019</v>
      </c>
      <c r="B103" s="174">
        <f t="shared" si="15"/>
        <v>284</v>
      </c>
      <c r="C103" s="20">
        <f t="shared" si="14"/>
        <v>12</v>
      </c>
      <c r="D103" s="31"/>
      <c r="E103" s="31"/>
      <c r="F103" s="25"/>
      <c r="G103" s="25"/>
      <c r="H103" s="25"/>
      <c r="I103" s="177">
        <f t="shared" si="12"/>
        <v>284</v>
      </c>
      <c r="J103" s="185"/>
      <c r="K103" s="185"/>
    </row>
    <row r="104" spans="1:11" ht="15" customHeight="1">
      <c r="A104" s="19">
        <f t="shared" si="13"/>
        <v>2020</v>
      </c>
      <c r="B104" s="174">
        <f t="shared" si="15"/>
        <v>280</v>
      </c>
      <c r="C104" s="20">
        <f t="shared" si="14"/>
        <v>13</v>
      </c>
      <c r="D104" s="31"/>
      <c r="E104" s="31"/>
      <c r="F104" s="25"/>
      <c r="G104" s="25"/>
      <c r="H104" s="25"/>
      <c r="I104" s="177">
        <f t="shared" si="12"/>
        <v>280</v>
      </c>
      <c r="J104" s="185"/>
      <c r="K104" s="185"/>
    </row>
    <row r="105" spans="1:11" ht="15" customHeight="1">
      <c r="A105" s="19">
        <f t="shared" si="13"/>
        <v>2021</v>
      </c>
      <c r="B105" s="174">
        <f t="shared" si="15"/>
        <v>277</v>
      </c>
      <c r="C105" s="20">
        <f t="shared" si="14"/>
        <v>14</v>
      </c>
      <c r="D105" s="31"/>
      <c r="E105" s="31"/>
      <c r="F105" s="25"/>
      <c r="G105" s="25"/>
      <c r="H105" s="25"/>
      <c r="I105" s="177">
        <f t="shared" si="12"/>
        <v>277</v>
      </c>
      <c r="J105" s="185"/>
      <c r="K105" s="185"/>
    </row>
    <row r="106" spans="1:11" ht="15" customHeight="1">
      <c r="A106" s="19">
        <f t="shared" si="13"/>
        <v>2022</v>
      </c>
      <c r="B106" s="174">
        <f t="shared" si="15"/>
        <v>273</v>
      </c>
      <c r="C106" s="20">
        <f t="shared" si="14"/>
        <v>15</v>
      </c>
      <c r="D106" s="31"/>
      <c r="E106" s="31"/>
      <c r="F106" s="25"/>
      <c r="G106" s="25"/>
      <c r="H106" s="25"/>
      <c r="I106" s="177">
        <f t="shared" si="12"/>
        <v>273</v>
      </c>
      <c r="J106" s="185"/>
      <c r="K106" s="185"/>
    </row>
    <row r="107" spans="1:11" ht="15" customHeight="1">
      <c r="A107" s="19">
        <f t="shared" si="13"/>
        <v>2023</v>
      </c>
      <c r="B107" s="174">
        <f t="shared" si="15"/>
        <v>269</v>
      </c>
      <c r="C107" s="20">
        <f t="shared" si="14"/>
        <v>16</v>
      </c>
      <c r="D107" s="31"/>
      <c r="E107" s="31"/>
      <c r="F107" s="25"/>
      <c r="G107" s="25"/>
      <c r="H107" s="25"/>
      <c r="I107" s="177">
        <f t="shared" si="12"/>
        <v>269</v>
      </c>
      <c r="J107" s="185"/>
      <c r="K107" s="185"/>
    </row>
    <row r="108" spans="1:11" ht="15" customHeight="1">
      <c r="A108" s="19">
        <f t="shared" si="13"/>
        <v>2024</v>
      </c>
      <c r="B108" s="174">
        <f t="shared" si="15"/>
        <v>266</v>
      </c>
      <c r="C108" s="20">
        <f t="shared" si="14"/>
        <v>17</v>
      </c>
      <c r="D108" s="31"/>
      <c r="E108" s="31"/>
      <c r="F108" s="25"/>
      <c r="G108" s="25"/>
      <c r="H108" s="25"/>
      <c r="I108" s="177">
        <f t="shared" si="12"/>
        <v>266</v>
      </c>
      <c r="J108" s="185"/>
      <c r="K108" s="185"/>
    </row>
    <row r="109" spans="1:11" ht="15" customHeight="1">
      <c r="A109" s="19">
        <f t="shared" si="13"/>
        <v>2025</v>
      </c>
      <c r="B109" s="174">
        <f t="shared" si="15"/>
        <v>262</v>
      </c>
      <c r="C109" s="20">
        <f t="shared" si="14"/>
        <v>18</v>
      </c>
      <c r="D109" s="31"/>
      <c r="E109" s="31"/>
      <c r="F109" s="25"/>
      <c r="G109" s="25"/>
      <c r="H109" s="25"/>
      <c r="I109" s="177">
        <f t="shared" si="12"/>
        <v>262</v>
      </c>
      <c r="J109" s="185"/>
      <c r="K109" s="185"/>
    </row>
    <row r="110" spans="1:11" ht="15" customHeight="1">
      <c r="A110" s="19">
        <f t="shared" si="13"/>
        <v>2026</v>
      </c>
      <c r="B110" s="174">
        <f t="shared" si="15"/>
        <v>259</v>
      </c>
      <c r="C110" s="20">
        <f t="shared" si="14"/>
        <v>19</v>
      </c>
      <c r="D110" s="31"/>
      <c r="E110" s="31"/>
      <c r="F110" s="25"/>
      <c r="G110" s="25"/>
      <c r="H110" s="25"/>
      <c r="I110" s="177">
        <f t="shared" si="12"/>
        <v>259</v>
      </c>
      <c r="J110" s="185"/>
      <c r="K110" s="185"/>
    </row>
    <row r="111" spans="1:11" ht="15" customHeight="1">
      <c r="A111" s="19">
        <f t="shared" si="13"/>
        <v>2027</v>
      </c>
      <c r="B111" s="174">
        <f t="shared" si="15"/>
        <v>255</v>
      </c>
      <c r="C111" s="20">
        <f t="shared" si="14"/>
        <v>20</v>
      </c>
      <c r="D111" s="31"/>
      <c r="E111" s="31"/>
      <c r="F111" s="25"/>
      <c r="G111" s="25"/>
      <c r="H111" s="25"/>
      <c r="I111" s="177">
        <f t="shared" si="12"/>
        <v>255</v>
      </c>
      <c r="J111" s="185"/>
      <c r="K111" s="185"/>
    </row>
    <row r="112" spans="1:11" ht="15" customHeight="1">
      <c r="A112" s="19">
        <f t="shared" si="13"/>
        <v>2028</v>
      </c>
      <c r="B112" s="174">
        <f t="shared" si="15"/>
        <v>252</v>
      </c>
      <c r="C112" s="20">
        <f t="shared" si="14"/>
        <v>21</v>
      </c>
      <c r="D112" s="31"/>
      <c r="E112" s="31"/>
      <c r="F112" s="25"/>
      <c r="G112" s="25"/>
      <c r="H112" s="25"/>
      <c r="I112" s="177">
        <f t="shared" si="12"/>
        <v>252</v>
      </c>
      <c r="J112" s="185"/>
      <c r="K112" s="185"/>
    </row>
    <row r="113" spans="1:11" ht="15" customHeight="1">
      <c r="A113" s="19">
        <f t="shared" si="13"/>
        <v>2029</v>
      </c>
      <c r="B113" s="174">
        <f t="shared" si="15"/>
        <v>248</v>
      </c>
      <c r="C113" s="20">
        <f t="shared" si="14"/>
        <v>22</v>
      </c>
      <c r="D113" s="31"/>
      <c r="E113" s="31"/>
      <c r="F113" s="25"/>
      <c r="G113" s="25"/>
      <c r="H113" s="25"/>
      <c r="I113" s="177">
        <f t="shared" si="12"/>
        <v>248</v>
      </c>
      <c r="J113" s="185"/>
      <c r="K113" s="185"/>
    </row>
    <row r="114" spans="1:11" ht="15" customHeight="1">
      <c r="A114" s="19">
        <f t="shared" si="13"/>
        <v>2030</v>
      </c>
      <c r="B114" s="174">
        <f t="shared" si="15"/>
        <v>245</v>
      </c>
      <c r="C114" s="20">
        <f t="shared" si="14"/>
        <v>23</v>
      </c>
      <c r="D114" s="31"/>
      <c r="E114" s="31"/>
      <c r="F114" s="25"/>
      <c r="G114" s="25"/>
      <c r="H114" s="25"/>
      <c r="I114" s="177">
        <f t="shared" si="12"/>
        <v>245</v>
      </c>
      <c r="J114" s="185"/>
      <c r="K114" s="185"/>
    </row>
    <row r="115" spans="1:11" ht="15" customHeight="1">
      <c r="A115" s="19">
        <f t="shared" si="13"/>
        <v>2031</v>
      </c>
      <c r="B115" s="174">
        <f t="shared" si="15"/>
        <v>241</v>
      </c>
      <c r="C115" s="20">
        <f t="shared" si="14"/>
        <v>24</v>
      </c>
      <c r="D115" s="31"/>
      <c r="E115" s="31"/>
      <c r="F115" s="25"/>
      <c r="G115" s="25"/>
      <c r="H115" s="25"/>
      <c r="I115" s="177">
        <f t="shared" si="12"/>
        <v>241</v>
      </c>
      <c r="J115" s="185"/>
      <c r="K115" s="185"/>
    </row>
    <row r="116" spans="1:11" ht="15" customHeight="1">
      <c r="A116" s="19">
        <f t="shared" si="13"/>
        <v>2032</v>
      </c>
      <c r="B116" s="174">
        <f t="shared" si="15"/>
        <v>238</v>
      </c>
      <c r="C116" s="20">
        <f t="shared" si="14"/>
        <v>25</v>
      </c>
      <c r="D116" s="31"/>
      <c r="E116" s="31"/>
      <c r="F116" s="25"/>
      <c r="G116" s="25"/>
      <c r="H116" s="25"/>
      <c r="I116" s="177">
        <f t="shared" si="12"/>
        <v>238</v>
      </c>
      <c r="J116" s="185"/>
      <c r="K116" s="185"/>
    </row>
    <row r="117" spans="1:11" ht="15" customHeight="1">
      <c r="A117" s="19">
        <f t="shared" si="13"/>
        <v>2033</v>
      </c>
      <c r="B117" s="174">
        <f t="shared" si="15"/>
        <v>234</v>
      </c>
      <c r="C117" s="20">
        <f t="shared" si="14"/>
        <v>26</v>
      </c>
      <c r="D117" s="31"/>
      <c r="E117" s="31"/>
      <c r="F117" s="25"/>
      <c r="G117" s="25"/>
      <c r="H117" s="25"/>
      <c r="I117" s="177">
        <f t="shared" si="12"/>
        <v>234</v>
      </c>
      <c r="J117" s="185"/>
      <c r="K117" s="185"/>
    </row>
    <row r="118" spans="1:11" ht="15" customHeight="1">
      <c r="A118" s="103">
        <f t="shared" si="13"/>
        <v>2034</v>
      </c>
      <c r="B118" s="186">
        <f t="shared" si="15"/>
        <v>231</v>
      </c>
      <c r="C118" s="33">
        <f t="shared" si="14"/>
        <v>27</v>
      </c>
      <c r="D118" s="34"/>
      <c r="E118" s="34"/>
      <c r="F118" s="9"/>
      <c r="G118" s="9"/>
      <c r="H118" s="9"/>
      <c r="I118" s="187">
        <f t="shared" si="12"/>
        <v>231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108</v>
      </c>
    </row>
    <row r="121" spans="1:11" ht="15" customHeight="1">
      <c r="A121" s="10" t="s">
        <v>2</v>
      </c>
      <c r="B121" s="92" t="s">
        <v>100</v>
      </c>
      <c r="C121" s="12" t="s">
        <v>109</v>
      </c>
      <c r="D121" s="12" t="s">
        <v>101</v>
      </c>
      <c r="E121" s="37"/>
      <c r="F121" s="13"/>
      <c r="G121" s="14"/>
      <c r="H121" s="15" t="s">
        <v>102</v>
      </c>
      <c r="I121" s="16">
        <f>RSQ(I122:I142,B122:B142)</f>
        <v>0.53153312286791043</v>
      </c>
      <c r="J121" s="17" t="s">
        <v>103</v>
      </c>
      <c r="K121" s="18" t="s">
        <v>104</v>
      </c>
    </row>
    <row r="122" spans="1:11" ht="15" customHeight="1">
      <c r="A122" s="19"/>
      <c r="B122" s="174"/>
      <c r="C122" s="191"/>
      <c r="D122" s="20"/>
      <c r="E122" s="38" t="s">
        <v>110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111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112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113</v>
      </c>
      <c r="F126" s="27" t="s">
        <v>114</v>
      </c>
      <c r="G126" s="42">
        <f>INDEX(LINEST(C138:C142,D138:D142),2)</f>
        <v>5.7872356081202856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115</v>
      </c>
      <c r="F127" s="27" t="s">
        <v>116</v>
      </c>
      <c r="G127" s="42">
        <f>INDEX(LINEST(C138:C142,D138:D142),1)</f>
        <v>-1.1130038651454385E-2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117</v>
      </c>
      <c r="F129" s="43">
        <f>EXP(G126)</f>
        <v>326.11028057053477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118</v>
      </c>
      <c r="F130" s="44">
        <f>EXP(G127)-1</f>
        <v>-1.1068328927323012E-2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92</v>
      </c>
      <c r="F132" s="638"/>
      <c r="G132" s="641">
        <f>I121</f>
        <v>0.53153312286791043</v>
      </c>
      <c r="H132" s="642"/>
      <c r="I132" s="177"/>
      <c r="J132" s="178"/>
      <c r="K132" s="177"/>
    </row>
    <row r="133" spans="1:11" ht="15" customHeight="1">
      <c r="A133" s="19"/>
      <c r="B133" s="174"/>
      <c r="C133" s="191"/>
      <c r="D133" s="20"/>
      <c r="E133" s="637" t="s">
        <v>93</v>
      </c>
      <c r="F133" s="638"/>
      <c r="G133" s="639">
        <f>SUM(K122:K142)</f>
        <v>0.1166999999999998</v>
      </c>
      <c r="H133" s="640"/>
      <c r="I133" s="177"/>
      <c r="J133" s="178"/>
      <c r="K133" s="177"/>
    </row>
    <row r="134" spans="1:11" ht="15" customHeight="1">
      <c r="A134" s="19"/>
      <c r="B134" s="174"/>
      <c r="C134" s="191"/>
      <c r="D134" s="20"/>
      <c r="E134" s="637" t="s">
        <v>95</v>
      </c>
      <c r="F134" s="638"/>
      <c r="G134" s="639">
        <f>SUM(K133:K142)</f>
        <v>0.1166999999999998</v>
      </c>
      <c r="H134" s="640"/>
      <c r="I134" s="177"/>
      <c r="J134" s="178"/>
      <c r="K134" s="177"/>
    </row>
    <row r="135" spans="1:11" ht="15" customHeight="1">
      <c r="A135" s="19"/>
      <c r="B135" s="174"/>
      <c r="C135" s="191"/>
      <c r="D135" s="20"/>
      <c r="E135" s="637" t="s">
        <v>97</v>
      </c>
      <c r="F135" s="638"/>
      <c r="G135" s="639">
        <f>SUM(J122:J142)/D142</f>
        <v>1.2170727377341557</v>
      </c>
      <c r="H135" s="640"/>
      <c r="I135" s="177"/>
      <c r="J135" s="178"/>
      <c r="K135" s="177"/>
    </row>
    <row r="136" spans="1:11" ht="15" customHeight="1">
      <c r="A136" s="19"/>
      <c r="B136" s="174"/>
      <c r="C136" s="191"/>
      <c r="D136" s="20"/>
      <c r="E136" s="637" t="s">
        <v>98</v>
      </c>
      <c r="F136" s="638"/>
      <c r="G136" s="639">
        <f>SUM(J133:J142)/10</f>
        <v>0.60853636886707785</v>
      </c>
      <c r="H136" s="640"/>
      <c r="I136" s="177"/>
      <c r="J136" s="178"/>
      <c r="K136" s="177"/>
    </row>
    <row r="137" spans="1:11" ht="15" customHeight="1">
      <c r="A137" s="19"/>
      <c r="B137" s="174"/>
      <c r="C137" s="191"/>
      <c r="D137" s="20"/>
      <c r="E137" s="47"/>
      <c r="F137" s="48"/>
      <c r="G137" s="45"/>
      <c r="H137" s="45"/>
      <c r="I137" s="177"/>
      <c r="J137" s="178"/>
      <c r="K137" s="177"/>
    </row>
    <row r="138" spans="1:11" ht="15" customHeight="1">
      <c r="A138" s="19">
        <f t="shared" ref="A138:B142" si="16">A92</f>
        <v>2008</v>
      </c>
      <c r="B138" s="174">
        <f t="shared" si="16"/>
        <v>324.60000000000002</v>
      </c>
      <c r="C138" s="191">
        <f>LN(B138)</f>
        <v>5.7825936550804906</v>
      </c>
      <c r="D138" s="20">
        <f t="shared" ref="D138:D164" si="17">D137+1</f>
        <v>1</v>
      </c>
      <c r="E138" s="45"/>
      <c r="F138" s="45"/>
      <c r="G138" s="49"/>
      <c r="H138" s="45"/>
      <c r="I138" s="177">
        <f t="shared" ref="I138:I164" si="18">ROUND($F$129*(1+$F$130)^D138,$G$1)</f>
        <v>323</v>
      </c>
      <c r="J138" s="178">
        <f>ABS(B138-I138)/B138*100</f>
        <v>0.49291435613062928</v>
      </c>
      <c r="K138" s="177">
        <f>(B138-I138)^2/1000</f>
        <v>2.5600000000000731E-3</v>
      </c>
    </row>
    <row r="139" spans="1:11" s="25" customFormat="1" ht="15" customHeight="1">
      <c r="A139" s="19">
        <f t="shared" si="16"/>
        <v>2009</v>
      </c>
      <c r="B139" s="174">
        <f t="shared" si="16"/>
        <v>322.7</v>
      </c>
      <c r="C139" s="191">
        <f>LN(B139)</f>
        <v>5.7767230990579161</v>
      </c>
      <c r="D139" s="20">
        <f t="shared" si="17"/>
        <v>2</v>
      </c>
      <c r="G139" s="49"/>
      <c r="H139" s="45"/>
      <c r="I139" s="177">
        <f t="shared" si="18"/>
        <v>319</v>
      </c>
      <c r="J139" s="178">
        <f>ABS(B139-I139)/B139*100</f>
        <v>1.1465757669662191</v>
      </c>
      <c r="K139" s="177">
        <f>(B139-I139)^2/1000</f>
        <v>1.3689999999999916E-2</v>
      </c>
    </row>
    <row r="140" spans="1:11" ht="15" customHeight="1">
      <c r="A140" s="19">
        <f t="shared" si="16"/>
        <v>2010</v>
      </c>
      <c r="B140" s="174">
        <f t="shared" si="16"/>
        <v>306</v>
      </c>
      <c r="C140" s="191">
        <f>LN(B140)</f>
        <v>5.7235851019523807</v>
      </c>
      <c r="D140" s="20">
        <f t="shared" si="17"/>
        <v>3</v>
      </c>
      <c r="E140" s="50"/>
      <c r="F140" s="25"/>
      <c r="G140" s="25"/>
      <c r="H140" s="25"/>
      <c r="I140" s="177">
        <f t="shared" si="18"/>
        <v>315</v>
      </c>
      <c r="J140" s="178">
        <f>ABS(B140-I140)/B140*100</f>
        <v>2.9411764705882351</v>
      </c>
      <c r="K140" s="177">
        <f>(B140-I140)^2/1000</f>
        <v>8.1000000000000003E-2</v>
      </c>
    </row>
    <row r="141" spans="1:11" s="25" customFormat="1" ht="15" customHeight="1">
      <c r="A141" s="19">
        <f t="shared" si="16"/>
        <v>2011</v>
      </c>
      <c r="B141" s="174">
        <f t="shared" si="16"/>
        <v>311.7</v>
      </c>
      <c r="C141" s="191">
        <f>LN(B141)</f>
        <v>5.7420411867732915</v>
      </c>
      <c r="D141" s="20">
        <f t="shared" si="17"/>
        <v>4</v>
      </c>
      <c r="E141" s="50"/>
      <c r="I141" s="177">
        <f t="shared" si="18"/>
        <v>312</v>
      </c>
      <c r="J141" s="178">
        <f>ABS(B141-I141)/B141*100</f>
        <v>9.6246390760350131E-2</v>
      </c>
      <c r="K141" s="177">
        <f>(B141-I141)^2/1000</f>
        <v>9.0000000000006823E-5</v>
      </c>
    </row>
    <row r="142" spans="1:11" s="25" customFormat="1" ht="15" customHeight="1" thickBot="1">
      <c r="A142" s="28">
        <f t="shared" si="16"/>
        <v>2012</v>
      </c>
      <c r="B142" s="182">
        <f t="shared" si="16"/>
        <v>312.39999999999998</v>
      </c>
      <c r="C142" s="192">
        <f>LN(B142)</f>
        <v>5.744284417965531</v>
      </c>
      <c r="D142" s="29">
        <f t="shared" si="17"/>
        <v>5</v>
      </c>
      <c r="E142" s="51"/>
      <c r="F142" s="30"/>
      <c r="G142" s="30"/>
      <c r="H142" s="30"/>
      <c r="I142" s="183">
        <f t="shared" si="18"/>
        <v>308</v>
      </c>
      <c r="J142" s="184">
        <f>ABS(B142-I142)/B142*100</f>
        <v>1.4084507042253449</v>
      </c>
      <c r="K142" s="183">
        <f>(B142-I142)^2/1000</f>
        <v>1.9359999999999801E-2</v>
      </c>
    </row>
    <row r="143" spans="1:11" ht="15" customHeight="1" thickTop="1">
      <c r="A143" s="19">
        <f t="shared" ref="A143:A164" si="19">A97</f>
        <v>2013</v>
      </c>
      <c r="B143" s="174">
        <f t="shared" ref="B143:B164" si="20">ROUND($F$129*(1+$F$130)^D143,$G$1)</f>
        <v>305</v>
      </c>
      <c r="C143" s="52"/>
      <c r="D143" s="20">
        <f t="shared" si="17"/>
        <v>6</v>
      </c>
      <c r="E143" s="53"/>
      <c r="F143" s="31"/>
      <c r="G143" s="25"/>
      <c r="H143" s="25"/>
      <c r="I143" s="177">
        <f t="shared" si="18"/>
        <v>305</v>
      </c>
      <c r="J143" s="185"/>
      <c r="K143" s="185"/>
    </row>
    <row r="144" spans="1:11" ht="15" customHeight="1">
      <c r="A144" s="19">
        <f t="shared" si="19"/>
        <v>2014</v>
      </c>
      <c r="B144" s="174">
        <f t="shared" si="20"/>
        <v>302</v>
      </c>
      <c r="C144" s="52"/>
      <c r="D144" s="20">
        <f t="shared" si="17"/>
        <v>7</v>
      </c>
      <c r="E144" s="53"/>
      <c r="F144" s="31"/>
      <c r="G144" s="25"/>
      <c r="H144" s="25"/>
      <c r="I144" s="177">
        <f t="shared" si="18"/>
        <v>302</v>
      </c>
      <c r="J144" s="185"/>
      <c r="K144" s="185"/>
    </row>
    <row r="145" spans="1:11" ht="15" customHeight="1">
      <c r="A145" s="19">
        <f t="shared" si="19"/>
        <v>2015</v>
      </c>
      <c r="B145" s="174">
        <f t="shared" si="20"/>
        <v>298</v>
      </c>
      <c r="C145" s="52"/>
      <c r="D145" s="20">
        <f t="shared" si="17"/>
        <v>8</v>
      </c>
      <c r="E145" s="53"/>
      <c r="F145" s="31"/>
      <c r="G145" s="25"/>
      <c r="H145" s="25"/>
      <c r="I145" s="177">
        <f t="shared" si="18"/>
        <v>298</v>
      </c>
      <c r="J145" s="185"/>
      <c r="K145" s="185"/>
    </row>
    <row r="146" spans="1:11" ht="15" customHeight="1">
      <c r="A146" s="19">
        <f t="shared" si="19"/>
        <v>2016</v>
      </c>
      <c r="B146" s="174">
        <f t="shared" si="20"/>
        <v>295</v>
      </c>
      <c r="C146" s="52"/>
      <c r="D146" s="20">
        <f t="shared" si="17"/>
        <v>9</v>
      </c>
      <c r="E146" s="53"/>
      <c r="F146" s="31"/>
      <c r="G146" s="25"/>
      <c r="H146" s="25"/>
      <c r="I146" s="177">
        <f t="shared" si="18"/>
        <v>295</v>
      </c>
      <c r="J146" s="185"/>
      <c r="K146" s="185"/>
    </row>
    <row r="147" spans="1:11" ht="15" customHeight="1">
      <c r="A147" s="19">
        <f t="shared" si="19"/>
        <v>2017</v>
      </c>
      <c r="B147" s="174">
        <f t="shared" si="20"/>
        <v>292</v>
      </c>
      <c r="C147" s="52"/>
      <c r="D147" s="20">
        <f t="shared" si="17"/>
        <v>10</v>
      </c>
      <c r="E147" s="53"/>
      <c r="F147" s="31"/>
      <c r="G147" s="25"/>
      <c r="H147" s="25"/>
      <c r="I147" s="177">
        <f t="shared" si="18"/>
        <v>292</v>
      </c>
      <c r="J147" s="185"/>
      <c r="K147" s="185"/>
    </row>
    <row r="148" spans="1:11" ht="15" customHeight="1">
      <c r="A148" s="19">
        <f t="shared" si="19"/>
        <v>2018</v>
      </c>
      <c r="B148" s="174">
        <f t="shared" si="20"/>
        <v>289</v>
      </c>
      <c r="C148" s="52"/>
      <c r="D148" s="20">
        <f t="shared" si="17"/>
        <v>11</v>
      </c>
      <c r="E148" s="53"/>
      <c r="F148" s="31"/>
      <c r="G148" s="25"/>
      <c r="H148" s="25"/>
      <c r="I148" s="177">
        <f t="shared" si="18"/>
        <v>289</v>
      </c>
      <c r="J148" s="185"/>
      <c r="K148" s="185"/>
    </row>
    <row r="149" spans="1:11" ht="15" customHeight="1">
      <c r="A149" s="19">
        <f t="shared" si="19"/>
        <v>2019</v>
      </c>
      <c r="B149" s="174">
        <f t="shared" si="20"/>
        <v>285</v>
      </c>
      <c r="C149" s="52"/>
      <c r="D149" s="20">
        <f t="shared" si="17"/>
        <v>12</v>
      </c>
      <c r="E149" s="53"/>
      <c r="F149" s="31"/>
      <c r="G149" s="25"/>
      <c r="H149" s="25"/>
      <c r="I149" s="177">
        <f t="shared" si="18"/>
        <v>285</v>
      </c>
      <c r="J149" s="185"/>
      <c r="K149" s="185"/>
    </row>
    <row r="150" spans="1:11" ht="15" customHeight="1">
      <c r="A150" s="19">
        <f t="shared" si="19"/>
        <v>2020</v>
      </c>
      <c r="B150" s="174">
        <f t="shared" si="20"/>
        <v>282</v>
      </c>
      <c r="C150" s="52"/>
      <c r="D150" s="20">
        <f t="shared" si="17"/>
        <v>13</v>
      </c>
      <c r="E150" s="53"/>
      <c r="F150" s="31"/>
      <c r="G150" s="25"/>
      <c r="H150" s="25"/>
      <c r="I150" s="177">
        <f t="shared" si="18"/>
        <v>282</v>
      </c>
      <c r="J150" s="185"/>
      <c r="K150" s="185"/>
    </row>
    <row r="151" spans="1:11" ht="15" customHeight="1">
      <c r="A151" s="19">
        <f t="shared" si="19"/>
        <v>2021</v>
      </c>
      <c r="B151" s="174">
        <f t="shared" si="20"/>
        <v>279</v>
      </c>
      <c r="C151" s="52"/>
      <c r="D151" s="20">
        <f t="shared" si="17"/>
        <v>14</v>
      </c>
      <c r="E151" s="53"/>
      <c r="F151" s="31"/>
      <c r="G151" s="25"/>
      <c r="H151" s="25"/>
      <c r="I151" s="177">
        <f t="shared" si="18"/>
        <v>279</v>
      </c>
      <c r="J151" s="185"/>
      <c r="K151" s="185"/>
    </row>
    <row r="152" spans="1:11" ht="15" customHeight="1">
      <c r="A152" s="19">
        <f t="shared" si="19"/>
        <v>2022</v>
      </c>
      <c r="B152" s="174">
        <f t="shared" si="20"/>
        <v>276</v>
      </c>
      <c r="C152" s="52"/>
      <c r="D152" s="20">
        <f t="shared" si="17"/>
        <v>15</v>
      </c>
      <c r="E152" s="53"/>
      <c r="F152" s="31"/>
      <c r="G152" s="25"/>
      <c r="H152" s="25"/>
      <c r="I152" s="177">
        <f t="shared" si="18"/>
        <v>276</v>
      </c>
      <c r="J152" s="185"/>
      <c r="K152" s="185"/>
    </row>
    <row r="153" spans="1:11" ht="15" customHeight="1">
      <c r="A153" s="19">
        <f t="shared" si="19"/>
        <v>2023</v>
      </c>
      <c r="B153" s="174">
        <f t="shared" si="20"/>
        <v>273</v>
      </c>
      <c r="C153" s="52"/>
      <c r="D153" s="20">
        <f t="shared" si="17"/>
        <v>16</v>
      </c>
      <c r="E153" s="53"/>
      <c r="F153" s="31"/>
      <c r="G153" s="25"/>
      <c r="H153" s="25"/>
      <c r="I153" s="177">
        <f t="shared" si="18"/>
        <v>273</v>
      </c>
      <c r="J153" s="185"/>
      <c r="K153" s="185"/>
    </row>
    <row r="154" spans="1:11" ht="15" customHeight="1">
      <c r="A154" s="19">
        <f t="shared" si="19"/>
        <v>2024</v>
      </c>
      <c r="B154" s="174">
        <f t="shared" si="20"/>
        <v>270</v>
      </c>
      <c r="C154" s="52"/>
      <c r="D154" s="20">
        <f t="shared" si="17"/>
        <v>17</v>
      </c>
      <c r="E154" s="53"/>
      <c r="F154" s="31"/>
      <c r="G154" s="25"/>
      <c r="H154" s="25"/>
      <c r="I154" s="177">
        <f t="shared" si="18"/>
        <v>270</v>
      </c>
      <c r="J154" s="185"/>
      <c r="K154" s="185"/>
    </row>
    <row r="155" spans="1:11" ht="15" customHeight="1">
      <c r="A155" s="19">
        <f t="shared" si="19"/>
        <v>2025</v>
      </c>
      <c r="B155" s="174">
        <f t="shared" si="20"/>
        <v>267</v>
      </c>
      <c r="C155" s="52"/>
      <c r="D155" s="20">
        <f t="shared" si="17"/>
        <v>18</v>
      </c>
      <c r="E155" s="53"/>
      <c r="F155" s="31"/>
      <c r="G155" s="25"/>
      <c r="H155" s="25"/>
      <c r="I155" s="177">
        <f t="shared" si="18"/>
        <v>267</v>
      </c>
      <c r="J155" s="185"/>
      <c r="K155" s="185"/>
    </row>
    <row r="156" spans="1:11" ht="15" customHeight="1">
      <c r="A156" s="19">
        <f t="shared" si="19"/>
        <v>2026</v>
      </c>
      <c r="B156" s="174">
        <f t="shared" si="20"/>
        <v>264</v>
      </c>
      <c r="C156" s="52"/>
      <c r="D156" s="20">
        <f t="shared" si="17"/>
        <v>19</v>
      </c>
      <c r="E156" s="53"/>
      <c r="F156" s="31"/>
      <c r="G156" s="25"/>
      <c r="H156" s="25"/>
      <c r="I156" s="177">
        <f t="shared" si="18"/>
        <v>264</v>
      </c>
      <c r="J156" s="185"/>
      <c r="K156" s="185"/>
    </row>
    <row r="157" spans="1:11" ht="15" customHeight="1">
      <c r="A157" s="19">
        <f t="shared" si="19"/>
        <v>2027</v>
      </c>
      <c r="B157" s="174">
        <f t="shared" si="20"/>
        <v>261</v>
      </c>
      <c r="C157" s="52"/>
      <c r="D157" s="20">
        <f t="shared" si="17"/>
        <v>20</v>
      </c>
      <c r="E157" s="53"/>
      <c r="F157" s="31"/>
      <c r="G157" s="25"/>
      <c r="H157" s="25"/>
      <c r="I157" s="177">
        <f t="shared" si="18"/>
        <v>261</v>
      </c>
      <c r="J157" s="185"/>
      <c r="K157" s="185"/>
    </row>
    <row r="158" spans="1:11" ht="15" customHeight="1">
      <c r="A158" s="19">
        <f t="shared" si="19"/>
        <v>2028</v>
      </c>
      <c r="B158" s="174">
        <f t="shared" si="20"/>
        <v>258</v>
      </c>
      <c r="C158" s="52"/>
      <c r="D158" s="20">
        <f t="shared" si="17"/>
        <v>21</v>
      </c>
      <c r="E158" s="53"/>
      <c r="F158" s="31"/>
      <c r="G158" s="25"/>
      <c r="H158" s="25"/>
      <c r="I158" s="177">
        <f t="shared" si="18"/>
        <v>258</v>
      </c>
      <c r="J158" s="185"/>
      <c r="K158" s="185"/>
    </row>
    <row r="159" spans="1:11" ht="15" customHeight="1">
      <c r="A159" s="19">
        <f t="shared" si="19"/>
        <v>2029</v>
      </c>
      <c r="B159" s="174">
        <f t="shared" si="20"/>
        <v>255</v>
      </c>
      <c r="C159" s="52"/>
      <c r="D159" s="20">
        <f t="shared" si="17"/>
        <v>22</v>
      </c>
      <c r="E159" s="53"/>
      <c r="F159" s="31"/>
      <c r="G159" s="25"/>
      <c r="H159" s="25"/>
      <c r="I159" s="177">
        <f t="shared" si="18"/>
        <v>255</v>
      </c>
      <c r="J159" s="185"/>
      <c r="K159" s="185"/>
    </row>
    <row r="160" spans="1:11" ht="15" customHeight="1">
      <c r="A160" s="19">
        <f t="shared" si="19"/>
        <v>2030</v>
      </c>
      <c r="B160" s="174">
        <f t="shared" si="20"/>
        <v>252</v>
      </c>
      <c r="C160" s="52"/>
      <c r="D160" s="20">
        <f t="shared" si="17"/>
        <v>23</v>
      </c>
      <c r="E160" s="53"/>
      <c r="F160" s="31"/>
      <c r="G160" s="25"/>
      <c r="H160" s="25"/>
      <c r="I160" s="177">
        <f t="shared" si="18"/>
        <v>252</v>
      </c>
      <c r="J160" s="185"/>
      <c r="K160" s="185"/>
    </row>
    <row r="161" spans="1:109" ht="15" customHeight="1">
      <c r="A161" s="19">
        <f t="shared" si="19"/>
        <v>2031</v>
      </c>
      <c r="B161" s="174">
        <f t="shared" si="20"/>
        <v>250</v>
      </c>
      <c r="C161" s="52"/>
      <c r="D161" s="20">
        <f t="shared" si="17"/>
        <v>24</v>
      </c>
      <c r="E161" s="53"/>
      <c r="F161" s="31"/>
      <c r="G161" s="25"/>
      <c r="H161" s="25"/>
      <c r="I161" s="177">
        <f t="shared" si="18"/>
        <v>250</v>
      </c>
      <c r="J161" s="185"/>
      <c r="K161" s="185"/>
    </row>
    <row r="162" spans="1:109" ht="15" customHeight="1">
      <c r="A162" s="19">
        <f t="shared" si="19"/>
        <v>2032</v>
      </c>
      <c r="B162" s="174">
        <f t="shared" si="20"/>
        <v>247</v>
      </c>
      <c r="C162" s="52"/>
      <c r="D162" s="20">
        <f t="shared" si="17"/>
        <v>25</v>
      </c>
      <c r="E162" s="53"/>
      <c r="F162" s="31"/>
      <c r="G162" s="25"/>
      <c r="H162" s="25"/>
      <c r="I162" s="177">
        <f t="shared" si="18"/>
        <v>247</v>
      </c>
      <c r="J162" s="185"/>
      <c r="K162" s="185"/>
    </row>
    <row r="163" spans="1:109" ht="15" customHeight="1">
      <c r="A163" s="19">
        <f t="shared" si="19"/>
        <v>2033</v>
      </c>
      <c r="B163" s="174">
        <f t="shared" si="20"/>
        <v>244</v>
      </c>
      <c r="C163" s="52"/>
      <c r="D163" s="20">
        <f t="shared" si="17"/>
        <v>26</v>
      </c>
      <c r="E163" s="53"/>
      <c r="F163" s="31"/>
      <c r="G163" s="25"/>
      <c r="H163" s="25"/>
      <c r="I163" s="177">
        <f t="shared" si="18"/>
        <v>244</v>
      </c>
      <c r="J163" s="185"/>
      <c r="K163" s="185"/>
    </row>
    <row r="164" spans="1:109" ht="15" customHeight="1">
      <c r="A164" s="103">
        <f t="shared" si="19"/>
        <v>2034</v>
      </c>
      <c r="B164" s="186">
        <f t="shared" si="20"/>
        <v>241</v>
      </c>
      <c r="C164" s="193"/>
      <c r="D164" s="33">
        <f t="shared" si="17"/>
        <v>27</v>
      </c>
      <c r="E164" s="54"/>
      <c r="F164" s="34"/>
      <c r="G164" s="9"/>
      <c r="H164" s="9"/>
      <c r="I164" s="187">
        <f t="shared" si="18"/>
        <v>241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119</v>
      </c>
    </row>
    <row r="167" spans="1:109" ht="15" customHeight="1">
      <c r="A167" s="10" t="s">
        <v>2</v>
      </c>
      <c r="B167" s="92" t="s">
        <v>100</v>
      </c>
      <c r="C167" s="12" t="s">
        <v>120</v>
      </c>
      <c r="D167" s="12" t="s">
        <v>101</v>
      </c>
      <c r="E167" s="37"/>
      <c r="F167" s="13"/>
      <c r="G167" s="14"/>
      <c r="H167" s="15" t="s">
        <v>102</v>
      </c>
      <c r="I167" s="16">
        <f>RSQ(I168:I188,B168:B188)</f>
        <v>0.53153312286791043</v>
      </c>
      <c r="J167" s="17" t="s">
        <v>103</v>
      </c>
      <c r="K167" s="18" t="s">
        <v>104</v>
      </c>
      <c r="M167" s="57" t="s">
        <v>120</v>
      </c>
      <c r="N167" s="14"/>
      <c r="O167" s="14"/>
      <c r="P167" s="107" t="s">
        <v>121</v>
      </c>
      <c r="Q167" s="108">
        <f>RSQ($B168:$B188,Q168:Q188)</f>
        <v>0.53153312286791043</v>
      </c>
      <c r="R167" s="18" t="s">
        <v>104</v>
      </c>
      <c r="T167" s="57" t="s">
        <v>120</v>
      </c>
      <c r="U167" s="14"/>
      <c r="V167" s="14"/>
      <c r="W167" s="107" t="s">
        <v>121</v>
      </c>
      <c r="X167" s="108">
        <f>RSQ($B168:$B188,X168:X188)</f>
        <v>0.51619116826668676</v>
      </c>
      <c r="Y167" s="18" t="s">
        <v>104</v>
      </c>
      <c r="AA167" s="57" t="s">
        <v>120</v>
      </c>
      <c r="AB167" s="14"/>
      <c r="AC167" s="14"/>
      <c r="AD167" s="107" t="s">
        <v>121</v>
      </c>
      <c r="AE167" s="108">
        <f>RSQ($B168:$B188,AE168:AE188)</f>
        <v>0.51619116826668676</v>
      </c>
      <c r="AF167" s="18" t="s">
        <v>104</v>
      </c>
      <c r="AH167" s="57" t="s">
        <v>120</v>
      </c>
      <c r="AI167" s="14"/>
      <c r="AJ167" s="14"/>
      <c r="AK167" s="107" t="s">
        <v>121</v>
      </c>
      <c r="AL167" s="108">
        <f>RSQ($B168:$B188,AL168:AL188)</f>
        <v>0.51619116826668676</v>
      </c>
      <c r="AM167" s="18" t="s">
        <v>104</v>
      </c>
      <c r="AO167" s="57" t="s">
        <v>120</v>
      </c>
      <c r="AP167" s="14"/>
      <c r="AQ167" s="14"/>
      <c r="AR167" s="107" t="s">
        <v>121</v>
      </c>
      <c r="AS167" s="108">
        <f>RSQ($B168:$B188,AS168:AS188)</f>
        <v>0.51619116826668676</v>
      </c>
      <c r="AT167" s="18" t="s">
        <v>104</v>
      </c>
      <c r="AV167" s="57" t="s">
        <v>120</v>
      </c>
      <c r="AW167" s="14"/>
      <c r="AX167" s="14"/>
      <c r="AY167" s="107" t="s">
        <v>121</v>
      </c>
      <c r="AZ167" s="108">
        <f>RSQ($B168:$B188,AZ168:AZ188)</f>
        <v>0.51619116826668676</v>
      </c>
      <c r="BA167" s="18" t="s">
        <v>104</v>
      </c>
      <c r="BC167" s="57" t="s">
        <v>120</v>
      </c>
      <c r="BD167" s="14"/>
      <c r="BE167" s="14"/>
      <c r="BF167" s="107" t="s">
        <v>121</v>
      </c>
      <c r="BG167" s="108">
        <f>RSQ($B168:$B188,BG168:BG188)</f>
        <v>0.51619116826668676</v>
      </c>
      <c r="BH167" s="18" t="s">
        <v>104</v>
      </c>
      <c r="BJ167" s="57" t="s">
        <v>120</v>
      </c>
      <c r="BK167" s="14"/>
      <c r="BL167" s="14"/>
      <c r="BM167" s="107" t="s">
        <v>121</v>
      </c>
      <c r="BN167" s="108">
        <f>RSQ($B168:$B188,BN168:BN188)</f>
        <v>0.51619116826668676</v>
      </c>
      <c r="BO167" s="18" t="s">
        <v>104</v>
      </c>
      <c r="BQ167" s="57" t="s">
        <v>120</v>
      </c>
      <c r="BR167" s="14"/>
      <c r="BS167" s="14"/>
      <c r="BT167" s="107" t="s">
        <v>121</v>
      </c>
      <c r="BU167" s="108">
        <f>RSQ($B168:$B188,BU168:BU188)</f>
        <v>0.51619116826668676</v>
      </c>
      <c r="BV167" s="18" t="s">
        <v>104</v>
      </c>
      <c r="BX167" s="57" t="s">
        <v>120</v>
      </c>
      <c r="BY167" s="14"/>
      <c r="BZ167" s="14"/>
      <c r="CA167" s="107" t="s">
        <v>121</v>
      </c>
      <c r="CB167" s="108">
        <f>RSQ($B168:$B188,CB168:CB188)</f>
        <v>0.51619116826668676</v>
      </c>
      <c r="CC167" s="18" t="s">
        <v>104</v>
      </c>
      <c r="CE167" s="57" t="s">
        <v>120</v>
      </c>
      <c r="CF167" s="14"/>
      <c r="CG167" s="14"/>
      <c r="CH167" s="107" t="s">
        <v>121</v>
      </c>
      <c r="CI167" s="108">
        <f>RSQ($B168:$B188,CI168:CI188)</f>
        <v>0.51619116826668676</v>
      </c>
      <c r="CJ167" s="18" t="s">
        <v>104</v>
      </c>
      <c r="CL167" s="57" t="s">
        <v>120</v>
      </c>
      <c r="CM167" s="14"/>
      <c r="CN167" s="14"/>
      <c r="CO167" s="107" t="s">
        <v>121</v>
      </c>
      <c r="CP167" s="108">
        <f>RSQ($B168:$B188,CP168:CP188)</f>
        <v>0.51619116826668676</v>
      </c>
      <c r="CQ167" s="18" t="s">
        <v>104</v>
      </c>
      <c r="CS167" s="57" t="s">
        <v>120</v>
      </c>
      <c r="CT167" s="14"/>
      <c r="CU167" s="14"/>
      <c r="CV167" s="107" t="s">
        <v>121</v>
      </c>
      <c r="CW167" s="108">
        <f>RSQ($B168:$B188,CW168:CW188)</f>
        <v>0.51619116826668676</v>
      </c>
      <c r="CX167" s="18" t="s">
        <v>104</v>
      </c>
      <c r="CZ167" s="57" t="s">
        <v>120</v>
      </c>
      <c r="DA167" s="14"/>
      <c r="DB167" s="14"/>
      <c r="DC167" s="107" t="s">
        <v>121</v>
      </c>
      <c r="DD167" s="108">
        <f>RSQ($B168:$B188,DD168:DD188)</f>
        <v>0.51619116826668676</v>
      </c>
      <c r="DE167" s="18" t="s">
        <v>104</v>
      </c>
    </row>
    <row r="168" spans="1:109" ht="15" customHeight="1">
      <c r="A168" s="19"/>
      <c r="B168" s="174"/>
      <c r="C168" s="191"/>
      <c r="D168" s="20"/>
      <c r="E168" s="38" t="s">
        <v>122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123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112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124</v>
      </c>
      <c r="F172" s="294">
        <v>0</v>
      </c>
      <c r="H172" s="24"/>
      <c r="I172" s="177"/>
      <c r="J172" s="178"/>
      <c r="K172" s="177"/>
      <c r="M172" s="197"/>
      <c r="N172" s="27" t="s">
        <v>124</v>
      </c>
      <c r="O172" s="25">
        <v>0</v>
      </c>
      <c r="P172" s="25"/>
      <c r="Q172" s="177"/>
      <c r="R172" s="177"/>
      <c r="T172" s="197"/>
      <c r="U172" s="27" t="s">
        <v>124</v>
      </c>
      <c r="V172" s="83">
        <f>10^U192</f>
        <v>10</v>
      </c>
      <c r="W172" s="25"/>
      <c r="X172" s="177"/>
      <c r="Y172" s="177"/>
      <c r="AA172" s="197"/>
      <c r="AB172" s="27" t="s">
        <v>124</v>
      </c>
      <c r="AC172" s="83">
        <f>V172+AB193</f>
        <v>15</v>
      </c>
      <c r="AD172" s="25"/>
      <c r="AE172" s="177"/>
      <c r="AF172" s="177"/>
      <c r="AH172" s="197"/>
      <c r="AI172" s="27" t="s">
        <v>124</v>
      </c>
      <c r="AJ172" s="83">
        <f>AC172+AI193</f>
        <v>20</v>
      </c>
      <c r="AK172" s="25"/>
      <c r="AL172" s="177"/>
      <c r="AM172" s="177"/>
      <c r="AO172" s="197"/>
      <c r="AP172" s="27" t="s">
        <v>124</v>
      </c>
      <c r="AQ172" s="83">
        <f>AJ172+AP193</f>
        <v>25</v>
      </c>
      <c r="AR172" s="25"/>
      <c r="AS172" s="177"/>
      <c r="AT172" s="177"/>
      <c r="AV172" s="197"/>
      <c r="AW172" s="27" t="s">
        <v>124</v>
      </c>
      <c r="AX172" s="83">
        <f>AQ172+AW193</f>
        <v>30</v>
      </c>
      <c r="AY172" s="25"/>
      <c r="AZ172" s="177"/>
      <c r="BA172" s="177"/>
      <c r="BC172" s="197"/>
      <c r="BD172" s="27" t="s">
        <v>124</v>
      </c>
      <c r="BE172" s="83">
        <f>AX172+BD193</f>
        <v>35</v>
      </c>
      <c r="BF172" s="25"/>
      <c r="BG172" s="177"/>
      <c r="BH172" s="177"/>
      <c r="BJ172" s="197"/>
      <c r="BK172" s="27" t="s">
        <v>124</v>
      </c>
      <c r="BL172" s="83">
        <f>BE172+BK193</f>
        <v>40</v>
      </c>
      <c r="BM172" s="25"/>
      <c r="BN172" s="177"/>
      <c r="BO172" s="177"/>
      <c r="BQ172" s="197"/>
      <c r="BR172" s="27" t="s">
        <v>124</v>
      </c>
      <c r="BS172" s="83">
        <f>BL172+BR193</f>
        <v>45</v>
      </c>
      <c r="BT172" s="25"/>
      <c r="BU172" s="177"/>
      <c r="BV172" s="177"/>
      <c r="BX172" s="197"/>
      <c r="BY172" s="27" t="s">
        <v>124</v>
      </c>
      <c r="BZ172" s="83">
        <f>BS172+BY193</f>
        <v>50</v>
      </c>
      <c r="CA172" s="25"/>
      <c r="CB172" s="177"/>
      <c r="CC172" s="177"/>
      <c r="CE172" s="197"/>
      <c r="CF172" s="27" t="s">
        <v>124</v>
      </c>
      <c r="CG172" s="83">
        <f>BZ172+CF193</f>
        <v>55</v>
      </c>
      <c r="CH172" s="25"/>
      <c r="CI172" s="177"/>
      <c r="CJ172" s="177"/>
      <c r="CL172" s="197"/>
      <c r="CM172" s="27" t="s">
        <v>124</v>
      </c>
      <c r="CN172" s="83">
        <f>CG172+CM193</f>
        <v>60</v>
      </c>
      <c r="CO172" s="25"/>
      <c r="CP172" s="177"/>
      <c r="CQ172" s="177"/>
      <c r="CS172" s="197"/>
      <c r="CT172" s="27" t="s">
        <v>124</v>
      </c>
      <c r="CU172" s="83">
        <f>CN172+CT193</f>
        <v>65</v>
      </c>
      <c r="CV172" s="25"/>
      <c r="CW172" s="177"/>
      <c r="CX172" s="177"/>
      <c r="CZ172" s="197"/>
      <c r="DA172" s="27" t="s">
        <v>124</v>
      </c>
      <c r="DB172" s="83">
        <f>CU172+DA193</f>
        <v>70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113</v>
      </c>
      <c r="F173" s="27" t="s">
        <v>125</v>
      </c>
      <c r="G173" s="42">
        <f>INDEX(LINEST(C184:C188,D184:D188),2)</f>
        <v>5.7872356081202856</v>
      </c>
      <c r="H173" s="24"/>
      <c r="I173" s="177"/>
      <c r="J173" s="178"/>
      <c r="K173" s="177"/>
      <c r="M173" s="197"/>
      <c r="N173" s="27" t="s">
        <v>113</v>
      </c>
      <c r="O173" s="27" t="s">
        <v>125</v>
      </c>
      <c r="P173" s="42">
        <f>INDEX(LINEST(M184:M188,$D184:$D188),2)</f>
        <v>5.7872356081202856</v>
      </c>
      <c r="Q173" s="177"/>
      <c r="R173" s="177"/>
      <c r="T173" s="197"/>
      <c r="U173" s="27" t="s">
        <v>113</v>
      </c>
      <c r="V173" s="27" t="s">
        <v>125</v>
      </c>
      <c r="W173" s="42">
        <f>INDEX(LINEST(T184:T188,$D184:$D188),2)</f>
        <v>5.7560920432573983</v>
      </c>
      <c r="X173" s="177"/>
      <c r="Y173" s="177"/>
      <c r="AA173" s="197"/>
      <c r="AB173" s="27" t="s">
        <v>113</v>
      </c>
      <c r="AC173" s="27" t="s">
        <v>125</v>
      </c>
      <c r="AD173" s="42">
        <f>INDEX(LINEST(AA184:AA188,$D184:$D188),2)</f>
        <v>5.7401488416306545</v>
      </c>
      <c r="AE173" s="177"/>
      <c r="AF173" s="177"/>
      <c r="AH173" s="197"/>
      <c r="AI173" s="27" t="s">
        <v>113</v>
      </c>
      <c r="AJ173" s="27" t="s">
        <v>125</v>
      </c>
      <c r="AK173" s="42">
        <f>INDEX(LINEST(AH184:AH188,$D184:$D188),2)</f>
        <v>5.7239473437090407</v>
      </c>
      <c r="AL173" s="177"/>
      <c r="AM173" s="177"/>
      <c r="AO173" s="197"/>
      <c r="AP173" s="27" t="s">
        <v>113</v>
      </c>
      <c r="AQ173" s="27" t="s">
        <v>125</v>
      </c>
      <c r="AR173" s="42">
        <f>INDEX(LINEST(AO184:AO188,$D184:$D188),2)</f>
        <v>5.7074790424451631</v>
      </c>
      <c r="AS173" s="177"/>
      <c r="AT173" s="177"/>
      <c r="AV173" s="197"/>
      <c r="AW173" s="27" t="s">
        <v>113</v>
      </c>
      <c r="AX173" s="27" t="s">
        <v>125</v>
      </c>
      <c r="AY173" s="42">
        <f>INDEX(LINEST(AV184:AV188,$D184:$D188),2)</f>
        <v>5.6907350034793067</v>
      </c>
      <c r="AZ173" s="177"/>
      <c r="BA173" s="177"/>
      <c r="BC173" s="197"/>
      <c r="BD173" s="27" t="s">
        <v>113</v>
      </c>
      <c r="BE173" s="27" t="s">
        <v>125</v>
      </c>
      <c r="BF173" s="42">
        <f>INDEX(LINEST(BC184:BC188,$D184:$D188),2)</f>
        <v>5.6737058360323607</v>
      </c>
      <c r="BG173" s="177"/>
      <c r="BH173" s="177"/>
      <c r="BJ173" s="197"/>
      <c r="BK173" s="27" t="s">
        <v>113</v>
      </c>
      <c r="BL173" s="27" t="s">
        <v>125</v>
      </c>
      <c r="BM173" s="42">
        <f>INDEX(LINEST(BJ184:BJ188,$D184:$D188),2)</f>
        <v>5.6563816612773419</v>
      </c>
      <c r="BN173" s="177"/>
      <c r="BO173" s="177"/>
      <c r="BQ173" s="197"/>
      <c r="BR173" s="27" t="s">
        <v>113</v>
      </c>
      <c r="BS173" s="27" t="s">
        <v>125</v>
      </c>
      <c r="BT173" s="42">
        <f>INDEX(LINEST(BQ184:BQ188,$D184:$D188),2)</f>
        <v>5.6387520779227058</v>
      </c>
      <c r="BU173" s="177"/>
      <c r="BV173" s="177"/>
      <c r="BX173" s="197"/>
      <c r="BY173" s="27" t="s">
        <v>113</v>
      </c>
      <c r="BZ173" s="27" t="s">
        <v>125</v>
      </c>
      <c r="CA173" s="42">
        <f>INDEX(LINEST(BX184:BX188,$D184:$D188),2)</f>
        <v>5.6208061247071974</v>
      </c>
      <c r="CB173" s="177"/>
      <c r="CC173" s="177"/>
      <c r="CE173" s="197"/>
      <c r="CF173" s="27" t="s">
        <v>113</v>
      </c>
      <c r="CG173" s="27" t="s">
        <v>125</v>
      </c>
      <c r="CH173" s="42">
        <f>INDEX(LINEST(CE184:CE188,$D184:$D188),2)</f>
        <v>5.6025322394675117</v>
      </c>
      <c r="CI173" s="177"/>
      <c r="CJ173" s="177"/>
      <c r="CL173" s="197"/>
      <c r="CM173" s="27" t="s">
        <v>113</v>
      </c>
      <c r="CN173" s="27" t="s">
        <v>125</v>
      </c>
      <c r="CO173" s="42">
        <f>INDEX(LINEST(CL184:CL188,$D184:$D188),2)</f>
        <v>5.5839182143959549</v>
      </c>
      <c r="CP173" s="177"/>
      <c r="CQ173" s="177"/>
      <c r="CS173" s="197"/>
      <c r="CT173" s="27" t="s">
        <v>113</v>
      </c>
      <c r="CU173" s="27" t="s">
        <v>125</v>
      </c>
      <c r="CV173" s="42">
        <f>INDEX(LINEST(CS184:CS188,$D184:$D188),2)</f>
        <v>5.5649511470543533</v>
      </c>
      <c r="CW173" s="177"/>
      <c r="CX173" s="177"/>
      <c r="CZ173" s="197"/>
      <c r="DA173" s="27" t="s">
        <v>113</v>
      </c>
      <c r="DB173" s="27" t="s">
        <v>125</v>
      </c>
      <c r="DC173" s="42">
        <f>INDEX(LINEST(CZ184:CZ188,$D184:$D188),2)</f>
        <v>5.5456173866518341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115</v>
      </c>
      <c r="F174" s="27" t="s">
        <v>126</v>
      </c>
      <c r="G174" s="42">
        <f>INDEX(LINEST(C184:C188,D184:D188),1)</f>
        <v>-1.1130038651454385E-2</v>
      </c>
      <c r="H174" s="24"/>
      <c r="I174" s="177"/>
      <c r="J174" s="178"/>
      <c r="K174" s="177"/>
      <c r="M174" s="197"/>
      <c r="N174" s="27" t="s">
        <v>115</v>
      </c>
      <c r="O174" s="27" t="s">
        <v>126</v>
      </c>
      <c r="P174" s="42">
        <f>INDEX(LINEST(M184:M188,$D184:$D188),1)</f>
        <v>-1.1130038651454385E-2</v>
      </c>
      <c r="Q174" s="177"/>
      <c r="R174" s="177"/>
      <c r="T174" s="197"/>
      <c r="U174" s="27" t="s">
        <v>115</v>
      </c>
      <c r="V174" s="27" t="s">
        <v>126</v>
      </c>
      <c r="W174" s="42">
        <f>INDEX(LINEST(T184:T188,$D184:$D188),1)</f>
        <v>-1.1491381093637806E-2</v>
      </c>
      <c r="X174" s="177"/>
      <c r="Y174" s="177"/>
      <c r="AA174" s="197"/>
      <c r="AB174" s="27" t="s">
        <v>115</v>
      </c>
      <c r="AC174" s="27" t="s">
        <v>126</v>
      </c>
      <c r="AD174" s="42">
        <f>INDEX(LINEST(AA184:AA188,$D184:$D188),1)</f>
        <v>-1.1680997041025609E-2</v>
      </c>
      <c r="AE174" s="177"/>
      <c r="AF174" s="177"/>
      <c r="AH174" s="197"/>
      <c r="AI174" s="27" t="s">
        <v>115</v>
      </c>
      <c r="AJ174" s="27" t="s">
        <v>126</v>
      </c>
      <c r="AK174" s="42">
        <f>INDEX(LINEST(AH184:AH188,$D184:$D188),1)</f>
        <v>-1.1876976432487391E-2</v>
      </c>
      <c r="AL174" s="177"/>
      <c r="AM174" s="177"/>
      <c r="AO174" s="197"/>
      <c r="AP174" s="27" t="s">
        <v>115</v>
      </c>
      <c r="AQ174" s="27" t="s">
        <v>126</v>
      </c>
      <c r="AR174" s="42">
        <f>INDEX(LINEST(AO184:AO188,$D184:$D188),1)</f>
        <v>-1.2079645112868583E-2</v>
      </c>
      <c r="AS174" s="177"/>
      <c r="AT174" s="177"/>
      <c r="AV174" s="197"/>
      <c r="AW174" s="27" t="s">
        <v>115</v>
      </c>
      <c r="AX174" s="27" t="s">
        <v>126</v>
      </c>
      <c r="AY174" s="42">
        <f>INDEX(LINEST(AV184:AV188,$D184:$D188),1)</f>
        <v>-1.2289351563439951E-2</v>
      </c>
      <c r="AZ174" s="177"/>
      <c r="BA174" s="177"/>
      <c r="BC174" s="197"/>
      <c r="BD174" s="27" t="s">
        <v>115</v>
      </c>
      <c r="BE174" s="27" t="s">
        <v>126</v>
      </c>
      <c r="BF174" s="42">
        <f>INDEX(LINEST(BC184:BC188,$D184:$D188),1)</f>
        <v>-1.2506468902628494E-2</v>
      </c>
      <c r="BG174" s="177"/>
      <c r="BH174" s="177"/>
      <c r="BJ174" s="197"/>
      <c r="BK174" s="27" t="s">
        <v>115</v>
      </c>
      <c r="BL174" s="27" t="s">
        <v>126</v>
      </c>
      <c r="BM174" s="42">
        <f>INDEX(LINEST(BJ184:BJ188,$D184:$D188),1)</f>
        <v>-1.2731397102803219E-2</v>
      </c>
      <c r="BN174" s="177"/>
      <c r="BO174" s="177"/>
      <c r="BQ174" s="197"/>
      <c r="BR174" s="27" t="s">
        <v>115</v>
      </c>
      <c r="BS174" s="27" t="s">
        <v>126</v>
      </c>
      <c r="BT174" s="42">
        <f>INDEX(LINEST(BQ184:BQ188,$D184:$D188),1)</f>
        <v>-1.2964565450840926E-2</v>
      </c>
      <c r="BU174" s="177"/>
      <c r="BV174" s="177"/>
      <c r="BX174" s="197"/>
      <c r="BY174" s="27" t="s">
        <v>115</v>
      </c>
      <c r="BZ174" s="27" t="s">
        <v>126</v>
      </c>
      <c r="CA174" s="42">
        <f>INDEX(LINEST(BX184:BX188,$D184:$D188),1)</f>
        <v>-1.3206435284331696E-2</v>
      </c>
      <c r="CB174" s="177"/>
      <c r="CC174" s="177"/>
      <c r="CE174" s="197"/>
      <c r="CF174" s="27" t="s">
        <v>115</v>
      </c>
      <c r="CG174" s="27" t="s">
        <v>126</v>
      </c>
      <c r="CH174" s="42">
        <f>INDEX(LINEST(CE184:CE188,$D184:$D188),1)</f>
        <v>-1.3457503040146345E-2</v>
      </c>
      <c r="CI174" s="177"/>
      <c r="CJ174" s="177"/>
      <c r="CL174" s="197"/>
      <c r="CM174" s="27" t="s">
        <v>115</v>
      </c>
      <c r="CN174" s="27" t="s">
        <v>126</v>
      </c>
      <c r="CO174" s="42">
        <f>INDEX(LINEST(CL184:CL188,$D184:$D188),1)</f>
        <v>-1.3718303657782012E-2</v>
      </c>
      <c r="CP174" s="177"/>
      <c r="CQ174" s="177"/>
      <c r="CS174" s="197"/>
      <c r="CT174" s="27" t="s">
        <v>115</v>
      </c>
      <c r="CU174" s="27" t="s">
        <v>126</v>
      </c>
      <c r="CV174" s="42">
        <f>INDEX(LINEST(CS184:CS188,$D184:$D188),1)</f>
        <v>-1.3989414386610478E-2</v>
      </c>
      <c r="CW174" s="177"/>
      <c r="CX174" s="177"/>
      <c r="CZ174" s="197"/>
      <c r="DA174" s="27" t="s">
        <v>115</v>
      </c>
      <c r="DB174" s="27" t="s">
        <v>126</v>
      </c>
      <c r="DC174" s="42">
        <f>INDEX(LINEST(CZ184:CZ188,$D184:$D188),1)</f>
        <v>-1.4271459054100518E-2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117</v>
      </c>
      <c r="F176" s="43">
        <f>EXP(G173)</f>
        <v>326.11028057053477</v>
      </c>
      <c r="G176" s="25"/>
      <c r="H176" s="45"/>
      <c r="I176" s="177"/>
      <c r="J176" s="178"/>
      <c r="K176" s="177"/>
      <c r="M176" s="197"/>
      <c r="N176" s="27" t="s">
        <v>117</v>
      </c>
      <c r="O176" s="59">
        <f>EXP(P173)</f>
        <v>326.11028057053477</v>
      </c>
      <c r="P176" s="25"/>
      <c r="Q176" s="177"/>
      <c r="R176" s="177"/>
      <c r="T176" s="197"/>
      <c r="U176" s="27" t="s">
        <v>117</v>
      </c>
      <c r="V176" s="59">
        <f>EXP(W173)</f>
        <v>316.11056551429476</v>
      </c>
      <c r="W176" s="25"/>
      <c r="X176" s="177"/>
      <c r="Y176" s="177"/>
      <c r="AA176" s="197"/>
      <c r="AB176" s="27" t="s">
        <v>117</v>
      </c>
      <c r="AC176" s="59">
        <f>EXP(AD173)</f>
        <v>311.11071376136709</v>
      </c>
      <c r="AD176" s="25"/>
      <c r="AE176" s="177"/>
      <c r="AF176" s="177"/>
      <c r="AH176" s="197"/>
      <c r="AI176" s="27" t="s">
        <v>117</v>
      </c>
      <c r="AJ176" s="59">
        <f>EXP(AK173)</f>
        <v>306.11086605648313</v>
      </c>
      <c r="AK176" s="25"/>
      <c r="AL176" s="177"/>
      <c r="AM176" s="177"/>
      <c r="AO176" s="197"/>
      <c r="AP176" s="27" t="s">
        <v>117</v>
      </c>
      <c r="AQ176" s="59">
        <f>EXP(AR173)</f>
        <v>301.11102255664559</v>
      </c>
      <c r="AR176" s="25"/>
      <c r="AS176" s="177"/>
      <c r="AT176" s="177"/>
      <c r="AV176" s="197"/>
      <c r="AW176" s="27" t="s">
        <v>117</v>
      </c>
      <c r="AX176" s="59">
        <f>EXP(AY173)</f>
        <v>296.11118342606704</v>
      </c>
      <c r="AY176" s="25"/>
      <c r="AZ176" s="177"/>
      <c r="BA176" s="177"/>
      <c r="BC176" s="197"/>
      <c r="BD176" s="27" t="s">
        <v>117</v>
      </c>
      <c r="BE176" s="59">
        <f>EXP(BF173)</f>
        <v>291.11134883645332</v>
      </c>
      <c r="BF176" s="25"/>
      <c r="BG176" s="177"/>
      <c r="BH176" s="177"/>
      <c r="BJ176" s="197"/>
      <c r="BK176" s="27" t="s">
        <v>117</v>
      </c>
      <c r="BL176" s="59">
        <f>EXP(BM173)</f>
        <v>286.11151896728973</v>
      </c>
      <c r="BM176" s="25"/>
      <c r="BN176" s="177"/>
      <c r="BO176" s="177"/>
      <c r="BQ176" s="197"/>
      <c r="BR176" s="27" t="s">
        <v>117</v>
      </c>
      <c r="BS176" s="59">
        <f>EXP(BT173)</f>
        <v>281.11169400610646</v>
      </c>
      <c r="BT176" s="25"/>
      <c r="BU176" s="177"/>
      <c r="BV176" s="177"/>
      <c r="BX176" s="197"/>
      <c r="BY176" s="27" t="s">
        <v>117</v>
      </c>
      <c r="BZ176" s="59">
        <f>EXP(CA173)</f>
        <v>276.11187414872421</v>
      </c>
      <c r="CA176" s="25"/>
      <c r="CB176" s="177"/>
      <c r="CC176" s="177"/>
      <c r="CE176" s="197"/>
      <c r="CF176" s="27" t="s">
        <v>117</v>
      </c>
      <c r="CG176" s="59">
        <f>EXP(CH173)</f>
        <v>271.11205959946136</v>
      </c>
      <c r="CH176" s="25"/>
      <c r="CI176" s="177"/>
      <c r="CJ176" s="177"/>
      <c r="CL176" s="197"/>
      <c r="CM176" s="27" t="s">
        <v>117</v>
      </c>
      <c r="CN176" s="59">
        <f>EXP(CO173)</f>
        <v>266.11225057130008</v>
      </c>
      <c r="CO176" s="25"/>
      <c r="CP176" s="177"/>
      <c r="CQ176" s="177"/>
      <c r="CS176" s="197"/>
      <c r="CT176" s="27" t="s">
        <v>117</v>
      </c>
      <c r="CU176" s="59">
        <f>EXP(CV173)</f>
        <v>261.11244728598155</v>
      </c>
      <c r="CV176" s="25"/>
      <c r="CW176" s="177"/>
      <c r="CX176" s="177"/>
      <c r="CZ176" s="197"/>
      <c r="DA176" s="27" t="s">
        <v>117</v>
      </c>
      <c r="DB176" s="59">
        <f>EXP(DC173)</f>
        <v>256.11264997402174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118</v>
      </c>
      <c r="F177" s="44">
        <f>EXP(G174)-1</f>
        <v>-1.1068328927323012E-2</v>
      </c>
      <c r="G177" s="25"/>
      <c r="H177" s="45"/>
      <c r="I177" s="177"/>
      <c r="J177" s="178"/>
      <c r="K177" s="177"/>
      <c r="M177" s="197"/>
      <c r="N177" s="27" t="s">
        <v>118</v>
      </c>
      <c r="O177" s="60">
        <f>EXP(P174)-1</f>
        <v>-1.1068328927323012E-2</v>
      </c>
      <c r="P177" s="25"/>
      <c r="Q177" s="177"/>
      <c r="R177" s="177"/>
      <c r="T177" s="197"/>
      <c r="U177" s="27" t="s">
        <v>118</v>
      </c>
      <c r="V177" s="60">
        <f>EXP(W174)-1</f>
        <v>-1.1425607358683032E-2</v>
      </c>
      <c r="W177" s="25"/>
      <c r="X177" s="177"/>
      <c r="Y177" s="177"/>
      <c r="AA177" s="197"/>
      <c r="AB177" s="27" t="s">
        <v>118</v>
      </c>
      <c r="AC177" s="60">
        <f>EXP(AD174)-1</f>
        <v>-1.1613039058125829E-2</v>
      </c>
      <c r="AD177" s="25"/>
      <c r="AE177" s="177"/>
      <c r="AF177" s="177"/>
      <c r="AH177" s="197"/>
      <c r="AI177" s="27" t="s">
        <v>118</v>
      </c>
      <c r="AJ177" s="60">
        <f>EXP(AK174)-1</f>
        <v>-1.1806723553555276E-2</v>
      </c>
      <c r="AK177" s="25"/>
      <c r="AL177" s="177"/>
      <c r="AM177" s="177"/>
      <c r="AO177" s="197"/>
      <c r="AP177" s="27" t="s">
        <v>118</v>
      </c>
      <c r="AQ177" s="60">
        <f>EXP(AR174)-1</f>
        <v>-1.2006979087406444E-2</v>
      </c>
      <c r="AR177" s="25"/>
      <c r="AS177" s="177"/>
      <c r="AT177" s="177"/>
      <c r="AV177" s="197"/>
      <c r="AW177" s="27" t="s">
        <v>118</v>
      </c>
      <c r="AX177" s="60">
        <f>EXP(AY174)-1</f>
        <v>-1.2214145874146265E-2</v>
      </c>
      <c r="AY177" s="25"/>
      <c r="AZ177" s="177"/>
      <c r="BA177" s="177"/>
      <c r="BC177" s="197"/>
      <c r="BD177" s="27" t="s">
        <v>118</v>
      </c>
      <c r="BE177" s="60">
        <f>EXP(BF174)-1</f>
        <v>-1.242858803008462E-2</v>
      </c>
      <c r="BF177" s="25"/>
      <c r="BG177" s="177"/>
      <c r="BH177" s="177"/>
      <c r="BJ177" s="197"/>
      <c r="BK177" s="27" t="s">
        <v>118</v>
      </c>
      <c r="BL177" s="60">
        <f>EXP(BM174)-1</f>
        <v>-1.265069571024624E-2</v>
      </c>
      <c r="BM177" s="25"/>
      <c r="BN177" s="177"/>
      <c r="BO177" s="177"/>
      <c r="BQ177" s="197"/>
      <c r="BR177" s="27" t="s">
        <v>118</v>
      </c>
      <c r="BS177" s="60">
        <f>EXP(BT174)-1</f>
        <v>-1.2880887478703529E-2</v>
      </c>
      <c r="BT177" s="25"/>
      <c r="BU177" s="177"/>
      <c r="BV177" s="177"/>
      <c r="BX177" s="197"/>
      <c r="BY177" s="27" t="s">
        <v>118</v>
      </c>
      <c r="BZ177" s="60">
        <f>EXP(CA174)-1</f>
        <v>-1.3119612942676717E-2</v>
      </c>
      <c r="CA177" s="25"/>
      <c r="CB177" s="177"/>
      <c r="CC177" s="177"/>
      <c r="CE177" s="197"/>
      <c r="CF177" s="27" t="s">
        <v>118</v>
      </c>
      <c r="CG177" s="60">
        <f>EXP(CH174)-1</f>
        <v>-1.3367355685304116E-2</v>
      </c>
      <c r="CH177" s="25"/>
      <c r="CI177" s="177"/>
      <c r="CJ177" s="177"/>
      <c r="CL177" s="197"/>
      <c r="CM177" s="27" t="s">
        <v>118</v>
      </c>
      <c r="CN177" s="60">
        <f>EXP(CO174)-1</f>
        <v>-1.3624636537360013E-2</v>
      </c>
      <c r="CO177" s="25"/>
      <c r="CP177" s="177"/>
      <c r="CQ177" s="177"/>
      <c r="CS177" s="197"/>
      <c r="CT177" s="27" t="s">
        <v>118</v>
      </c>
      <c r="CU177" s="60">
        <f>EXP(CV174)-1</f>
        <v>-1.389201723452127E-2</v>
      </c>
      <c r="CV177" s="25"/>
      <c r="CW177" s="177"/>
      <c r="CX177" s="177"/>
      <c r="CZ177" s="197"/>
      <c r="DA177" s="27" t="s">
        <v>118</v>
      </c>
      <c r="DB177" s="60">
        <f>EXP(DC174)-1</f>
        <v>-1.4170104514269033E-2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/>
      <c r="B179" s="174"/>
      <c r="C179" s="191"/>
      <c r="D179" s="20"/>
      <c r="E179" s="637" t="s">
        <v>92</v>
      </c>
      <c r="F179" s="638"/>
      <c r="G179" s="641">
        <f>I167</f>
        <v>0.53153312286791043</v>
      </c>
      <c r="H179" s="642"/>
      <c r="I179" s="177"/>
      <c r="J179" s="178"/>
      <c r="K179" s="177"/>
      <c r="M179" s="197"/>
      <c r="N179" s="21" t="s">
        <v>127</v>
      </c>
      <c r="O179" s="42">
        <f>Q167</f>
        <v>0.53153312286791043</v>
      </c>
      <c r="P179" s="46"/>
      <c r="Q179" s="177"/>
      <c r="R179" s="177"/>
      <c r="T179" s="197"/>
      <c r="U179" s="21" t="s">
        <v>127</v>
      </c>
      <c r="V179" s="42">
        <f>X167</f>
        <v>0.51619116826668676</v>
      </c>
      <c r="W179" s="46"/>
      <c r="X179" s="177"/>
      <c r="Y179" s="177"/>
      <c r="AA179" s="197"/>
      <c r="AB179" s="21" t="s">
        <v>127</v>
      </c>
      <c r="AC179" s="42">
        <f>AE167</f>
        <v>0.51619116826668676</v>
      </c>
      <c r="AD179" s="46"/>
      <c r="AE179" s="177"/>
      <c r="AF179" s="177"/>
      <c r="AH179" s="197"/>
      <c r="AI179" s="21" t="s">
        <v>127</v>
      </c>
      <c r="AJ179" s="42">
        <f>AL167</f>
        <v>0.51619116826668676</v>
      </c>
      <c r="AK179" s="46"/>
      <c r="AL179" s="177"/>
      <c r="AM179" s="177"/>
      <c r="AO179" s="197"/>
      <c r="AP179" s="21" t="s">
        <v>127</v>
      </c>
      <c r="AQ179" s="42">
        <f>AS167</f>
        <v>0.51619116826668676</v>
      </c>
      <c r="AR179" s="46"/>
      <c r="AS179" s="177"/>
      <c r="AT179" s="177"/>
      <c r="AV179" s="197"/>
      <c r="AW179" s="21" t="s">
        <v>127</v>
      </c>
      <c r="AX179" s="42">
        <f>AZ167</f>
        <v>0.51619116826668676</v>
      </c>
      <c r="AY179" s="46"/>
      <c r="AZ179" s="177"/>
      <c r="BA179" s="177"/>
      <c r="BC179" s="197"/>
      <c r="BD179" s="21" t="s">
        <v>127</v>
      </c>
      <c r="BE179" s="42">
        <f>BG167</f>
        <v>0.51619116826668676</v>
      </c>
      <c r="BF179" s="46"/>
      <c r="BG179" s="177"/>
      <c r="BH179" s="177"/>
      <c r="BJ179" s="197"/>
      <c r="BK179" s="21" t="s">
        <v>127</v>
      </c>
      <c r="BL179" s="42">
        <f>BN167</f>
        <v>0.51619116826668676</v>
      </c>
      <c r="BM179" s="46"/>
      <c r="BN179" s="177"/>
      <c r="BO179" s="177"/>
      <c r="BQ179" s="197"/>
      <c r="BR179" s="21" t="s">
        <v>127</v>
      </c>
      <c r="BS179" s="42">
        <f>BU167</f>
        <v>0.51619116826668676</v>
      </c>
      <c r="BT179" s="46"/>
      <c r="BU179" s="177"/>
      <c r="BV179" s="177"/>
      <c r="BX179" s="197"/>
      <c r="BY179" s="21" t="s">
        <v>127</v>
      </c>
      <c r="BZ179" s="42">
        <f>CB167</f>
        <v>0.51619116826668676</v>
      </c>
      <c r="CA179" s="46"/>
      <c r="CB179" s="177"/>
      <c r="CC179" s="177"/>
      <c r="CE179" s="197"/>
      <c r="CF179" s="21" t="s">
        <v>127</v>
      </c>
      <c r="CG179" s="42">
        <f>CI167</f>
        <v>0.51619116826668676</v>
      </c>
      <c r="CH179" s="46"/>
      <c r="CI179" s="177"/>
      <c r="CJ179" s="177"/>
      <c r="CL179" s="197"/>
      <c r="CM179" s="21" t="s">
        <v>127</v>
      </c>
      <c r="CN179" s="42">
        <f>CP167</f>
        <v>0.51619116826668676</v>
      </c>
      <c r="CO179" s="46"/>
      <c r="CP179" s="177"/>
      <c r="CQ179" s="177"/>
      <c r="CS179" s="197"/>
      <c r="CT179" s="21" t="s">
        <v>127</v>
      </c>
      <c r="CU179" s="42">
        <f>CW167</f>
        <v>0.51619116826668676</v>
      </c>
      <c r="CV179" s="46"/>
      <c r="CW179" s="177"/>
      <c r="CX179" s="177"/>
      <c r="CZ179" s="197"/>
      <c r="DA179" s="21" t="s">
        <v>127</v>
      </c>
      <c r="DB179" s="42">
        <f>DD167</f>
        <v>0.51619116826668676</v>
      </c>
      <c r="DC179" s="46"/>
      <c r="DD179" s="177"/>
      <c r="DE179" s="177"/>
    </row>
    <row r="180" spans="1:109" ht="15" customHeight="1">
      <c r="A180" s="19"/>
      <c r="B180" s="174"/>
      <c r="C180" s="191"/>
      <c r="D180" s="20"/>
      <c r="E180" s="637" t="s">
        <v>93</v>
      </c>
      <c r="F180" s="638"/>
      <c r="G180" s="639">
        <f>SUM(K168:K188)</f>
        <v>0.1166999999999998</v>
      </c>
      <c r="H180" s="640"/>
      <c r="I180" s="177"/>
      <c r="J180" s="178"/>
      <c r="K180" s="177"/>
      <c r="M180" s="197"/>
      <c r="N180" s="21" t="s">
        <v>128</v>
      </c>
      <c r="O180" s="199">
        <f>SUM(R168:R188)</f>
        <v>0.1166999999999998</v>
      </c>
      <c r="P180" s="45"/>
      <c r="Q180" s="177"/>
      <c r="R180" s="177"/>
      <c r="T180" s="197"/>
      <c r="U180" s="21" t="s">
        <v>128</v>
      </c>
      <c r="V180" s="199">
        <f>SUM(Y168:Y188)</f>
        <v>0.12089999999999984</v>
      </c>
      <c r="W180" s="45"/>
      <c r="X180" s="177"/>
      <c r="Y180" s="177"/>
      <c r="AA180" s="197"/>
      <c r="AB180" s="21" t="s">
        <v>128</v>
      </c>
      <c r="AC180" s="199">
        <f>SUM(AF168:AF188)</f>
        <v>0.12089999999999984</v>
      </c>
      <c r="AD180" s="45"/>
      <c r="AE180" s="177"/>
      <c r="AF180" s="177"/>
      <c r="AH180" s="197"/>
      <c r="AI180" s="21" t="s">
        <v>128</v>
      </c>
      <c r="AJ180" s="199">
        <f>SUM(AM168:AM188)</f>
        <v>0.12089999999999984</v>
      </c>
      <c r="AK180" s="45"/>
      <c r="AL180" s="177"/>
      <c r="AM180" s="177"/>
      <c r="AO180" s="197"/>
      <c r="AP180" s="21" t="s">
        <v>128</v>
      </c>
      <c r="AQ180" s="199">
        <f>SUM(AT168:AT188)</f>
        <v>0.12089999999999984</v>
      </c>
      <c r="AR180" s="45"/>
      <c r="AS180" s="177"/>
      <c r="AT180" s="177"/>
      <c r="AV180" s="197"/>
      <c r="AW180" s="21" t="s">
        <v>128</v>
      </c>
      <c r="AX180" s="199">
        <f>SUM(BA168:BA188)</f>
        <v>0.12089999999999984</v>
      </c>
      <c r="AY180" s="45"/>
      <c r="AZ180" s="177"/>
      <c r="BA180" s="177"/>
      <c r="BC180" s="197"/>
      <c r="BD180" s="21" t="s">
        <v>128</v>
      </c>
      <c r="BE180" s="199">
        <f>SUM(BH168:BH188)</f>
        <v>0.12089999999999984</v>
      </c>
      <c r="BF180" s="45"/>
      <c r="BG180" s="177"/>
      <c r="BH180" s="177"/>
      <c r="BJ180" s="197"/>
      <c r="BK180" s="21" t="s">
        <v>128</v>
      </c>
      <c r="BL180" s="199">
        <f>SUM(BO168:BO188)</f>
        <v>0.12089999999999984</v>
      </c>
      <c r="BM180" s="45"/>
      <c r="BN180" s="177"/>
      <c r="BO180" s="177"/>
      <c r="BQ180" s="197"/>
      <c r="BR180" s="21" t="s">
        <v>128</v>
      </c>
      <c r="BS180" s="199">
        <f>SUM(BV168:BV188)</f>
        <v>0.12089999999999984</v>
      </c>
      <c r="BT180" s="45"/>
      <c r="BU180" s="177"/>
      <c r="BV180" s="177"/>
      <c r="BX180" s="197"/>
      <c r="BY180" s="21" t="s">
        <v>128</v>
      </c>
      <c r="BZ180" s="199">
        <f>SUM(CC168:CC188)</f>
        <v>0.12089999999999984</v>
      </c>
      <c r="CA180" s="45"/>
      <c r="CB180" s="177"/>
      <c r="CC180" s="177"/>
      <c r="CE180" s="197"/>
      <c r="CF180" s="21" t="s">
        <v>128</v>
      </c>
      <c r="CG180" s="199">
        <f>SUM(CJ168:CJ188)</f>
        <v>0.12089999999999984</v>
      </c>
      <c r="CH180" s="45"/>
      <c r="CI180" s="177"/>
      <c r="CJ180" s="177"/>
      <c r="CL180" s="197"/>
      <c r="CM180" s="21" t="s">
        <v>128</v>
      </c>
      <c r="CN180" s="199">
        <f>SUM(CQ168:CQ188)</f>
        <v>0.12089999999999984</v>
      </c>
      <c r="CO180" s="45"/>
      <c r="CP180" s="177"/>
      <c r="CQ180" s="177"/>
      <c r="CS180" s="197"/>
      <c r="CT180" s="21" t="s">
        <v>128</v>
      </c>
      <c r="CU180" s="199">
        <f>SUM(CX168:CX188)</f>
        <v>0.12089999999999984</v>
      </c>
      <c r="CV180" s="45"/>
      <c r="CW180" s="177"/>
      <c r="CX180" s="177"/>
      <c r="CZ180" s="197"/>
      <c r="DA180" s="21" t="s">
        <v>128</v>
      </c>
      <c r="DB180" s="199">
        <f>SUM(DE168:DE188)</f>
        <v>0.12089999999999984</v>
      </c>
      <c r="DC180" s="45"/>
      <c r="DD180" s="177"/>
      <c r="DE180" s="177"/>
    </row>
    <row r="181" spans="1:109" ht="15" customHeight="1">
      <c r="A181" s="19"/>
      <c r="B181" s="174"/>
      <c r="C181" s="191"/>
      <c r="D181" s="20"/>
      <c r="E181" s="637" t="s">
        <v>95</v>
      </c>
      <c r="F181" s="638"/>
      <c r="G181" s="639">
        <f>SUM(K179:K188)</f>
        <v>0.1166999999999998</v>
      </c>
      <c r="H181" s="640"/>
      <c r="I181" s="177"/>
      <c r="J181" s="178"/>
      <c r="K181" s="177"/>
      <c r="M181" s="197"/>
      <c r="N181" s="25"/>
      <c r="O181" s="61"/>
      <c r="P181" s="25"/>
      <c r="Q181" s="177"/>
      <c r="R181" s="177"/>
      <c r="T181" s="197"/>
      <c r="U181" s="25"/>
      <c r="V181" s="61"/>
      <c r="W181" s="25"/>
      <c r="X181" s="177"/>
      <c r="Y181" s="177"/>
      <c r="AA181" s="197"/>
      <c r="AB181" s="25"/>
      <c r="AC181" s="61"/>
      <c r="AD181" s="25"/>
      <c r="AE181" s="177"/>
      <c r="AF181" s="177"/>
      <c r="AH181" s="197"/>
      <c r="AI181" s="25"/>
      <c r="AJ181" s="61"/>
      <c r="AK181" s="25"/>
      <c r="AL181" s="177"/>
      <c r="AM181" s="177"/>
      <c r="AO181" s="197"/>
      <c r="AP181" s="25"/>
      <c r="AQ181" s="61"/>
      <c r="AR181" s="25"/>
      <c r="AS181" s="177"/>
      <c r="AT181" s="177"/>
      <c r="AV181" s="197"/>
      <c r="AW181" s="25"/>
      <c r="AX181" s="61"/>
      <c r="AY181" s="25"/>
      <c r="AZ181" s="177"/>
      <c r="BA181" s="177"/>
      <c r="BC181" s="197"/>
      <c r="BD181" s="25"/>
      <c r="BE181" s="61"/>
      <c r="BF181" s="25"/>
      <c r="BG181" s="177"/>
      <c r="BH181" s="177"/>
      <c r="BJ181" s="197"/>
      <c r="BK181" s="25"/>
      <c r="BL181" s="61"/>
      <c r="BM181" s="25"/>
      <c r="BN181" s="177"/>
      <c r="BO181" s="177"/>
      <c r="BQ181" s="197"/>
      <c r="BR181" s="25"/>
      <c r="BS181" s="61"/>
      <c r="BT181" s="25"/>
      <c r="BU181" s="177"/>
      <c r="BV181" s="177"/>
      <c r="BX181" s="197"/>
      <c r="BY181" s="25"/>
      <c r="BZ181" s="61"/>
      <c r="CA181" s="25"/>
      <c r="CB181" s="177"/>
      <c r="CC181" s="177"/>
      <c r="CE181" s="197"/>
      <c r="CF181" s="25"/>
      <c r="CG181" s="61"/>
      <c r="CH181" s="25"/>
      <c r="CI181" s="177"/>
      <c r="CJ181" s="177"/>
      <c r="CL181" s="197"/>
      <c r="CM181" s="25"/>
      <c r="CN181" s="61"/>
      <c r="CO181" s="25"/>
      <c r="CP181" s="177"/>
      <c r="CQ181" s="177"/>
      <c r="CS181" s="197"/>
      <c r="CT181" s="25"/>
      <c r="CU181" s="61"/>
      <c r="CV181" s="25"/>
      <c r="CW181" s="177"/>
      <c r="CX181" s="177"/>
      <c r="CZ181" s="197"/>
      <c r="DA181" s="25"/>
      <c r="DB181" s="61"/>
      <c r="DC181" s="25"/>
      <c r="DD181" s="177"/>
      <c r="DE181" s="177"/>
    </row>
    <row r="182" spans="1:109" ht="15" customHeight="1">
      <c r="A182" s="19"/>
      <c r="B182" s="174"/>
      <c r="C182" s="191"/>
      <c r="D182" s="20"/>
      <c r="E182" s="637" t="s">
        <v>97</v>
      </c>
      <c r="F182" s="638"/>
      <c r="G182" s="639">
        <f>SUM(J168:J188)/D188</f>
        <v>1.2170727377341557</v>
      </c>
      <c r="H182" s="640"/>
      <c r="I182" s="177"/>
      <c r="J182" s="178"/>
      <c r="K182" s="177"/>
      <c r="M182" s="197"/>
      <c r="N182" s="25"/>
      <c r="O182" s="25"/>
      <c r="P182" s="25"/>
      <c r="Q182" s="177"/>
      <c r="R182" s="177"/>
      <c r="T182" s="197"/>
      <c r="U182" s="25"/>
      <c r="V182" s="25"/>
      <c r="W182" s="25"/>
      <c r="X182" s="177"/>
      <c r="Y182" s="177"/>
      <c r="AA182" s="197"/>
      <c r="AB182" s="25"/>
      <c r="AC182" s="25"/>
      <c r="AD182" s="25"/>
      <c r="AE182" s="177"/>
      <c r="AF182" s="177"/>
      <c r="AH182" s="197"/>
      <c r="AI182" s="25"/>
      <c r="AJ182" s="25"/>
      <c r="AK182" s="25"/>
      <c r="AL182" s="177"/>
      <c r="AM182" s="177"/>
      <c r="AO182" s="197"/>
      <c r="AP182" s="25"/>
      <c r="AQ182" s="25"/>
      <c r="AR182" s="25"/>
      <c r="AS182" s="177"/>
      <c r="AT182" s="177"/>
      <c r="AV182" s="197"/>
      <c r="AW182" s="25"/>
      <c r="AX182" s="25"/>
      <c r="AY182" s="25"/>
      <c r="AZ182" s="177"/>
      <c r="BA182" s="177"/>
      <c r="BC182" s="197"/>
      <c r="BD182" s="25"/>
      <c r="BE182" s="25"/>
      <c r="BF182" s="25"/>
      <c r="BG182" s="177"/>
      <c r="BH182" s="177"/>
      <c r="BJ182" s="197"/>
      <c r="BK182" s="25"/>
      <c r="BL182" s="25"/>
      <c r="BM182" s="25"/>
      <c r="BN182" s="177"/>
      <c r="BO182" s="177"/>
      <c r="BQ182" s="197"/>
      <c r="BR182" s="25"/>
      <c r="BS182" s="25"/>
      <c r="BT182" s="25"/>
      <c r="BU182" s="177"/>
      <c r="BV182" s="177"/>
      <c r="BX182" s="197"/>
      <c r="BY182" s="25"/>
      <c r="BZ182" s="25"/>
      <c r="CA182" s="25"/>
      <c r="CB182" s="177"/>
      <c r="CC182" s="177"/>
      <c r="CE182" s="197"/>
      <c r="CF182" s="25"/>
      <c r="CG182" s="25"/>
      <c r="CH182" s="25"/>
      <c r="CI182" s="177"/>
      <c r="CJ182" s="177"/>
      <c r="CL182" s="197"/>
      <c r="CM182" s="25"/>
      <c r="CN182" s="25"/>
      <c r="CO182" s="25"/>
      <c r="CP182" s="177"/>
      <c r="CQ182" s="177"/>
      <c r="CS182" s="197"/>
      <c r="CT182" s="25"/>
      <c r="CU182" s="25"/>
      <c r="CV182" s="25"/>
      <c r="CW182" s="177"/>
      <c r="CX182" s="177"/>
      <c r="CZ182" s="197"/>
      <c r="DA182" s="25"/>
      <c r="DB182" s="25"/>
      <c r="DC182" s="25"/>
      <c r="DD182" s="177"/>
      <c r="DE182" s="177"/>
    </row>
    <row r="183" spans="1:109" ht="15" customHeight="1">
      <c r="A183" s="19"/>
      <c r="B183" s="174"/>
      <c r="C183" s="191"/>
      <c r="D183" s="20"/>
      <c r="E183" s="637" t="s">
        <v>98</v>
      </c>
      <c r="F183" s="638"/>
      <c r="G183" s="639">
        <f>SUM(J179:J188)/10</f>
        <v>0.60853636886707785</v>
      </c>
      <c r="H183" s="640"/>
      <c r="I183" s="177"/>
      <c r="J183" s="178"/>
      <c r="K183" s="177"/>
      <c r="M183" s="197"/>
      <c r="N183" s="25"/>
      <c r="O183" s="25"/>
      <c r="P183" s="25"/>
      <c r="Q183" s="177"/>
      <c r="R183" s="177"/>
      <c r="T183" s="197"/>
      <c r="U183" s="25"/>
      <c r="V183" s="25"/>
      <c r="W183" s="25"/>
      <c r="X183" s="177"/>
      <c r="Y183" s="177"/>
      <c r="AA183" s="197"/>
      <c r="AB183" s="25"/>
      <c r="AC183" s="25"/>
      <c r="AD183" s="25"/>
      <c r="AE183" s="177"/>
      <c r="AF183" s="177"/>
      <c r="AH183" s="197"/>
      <c r="AI183" s="25"/>
      <c r="AJ183" s="25"/>
      <c r="AK183" s="25"/>
      <c r="AL183" s="177"/>
      <c r="AM183" s="177"/>
      <c r="AO183" s="197"/>
      <c r="AP183" s="25"/>
      <c r="AQ183" s="25"/>
      <c r="AR183" s="25"/>
      <c r="AS183" s="177"/>
      <c r="AT183" s="177"/>
      <c r="AV183" s="197"/>
      <c r="AW183" s="25"/>
      <c r="AX183" s="25"/>
      <c r="AY183" s="25"/>
      <c r="AZ183" s="177"/>
      <c r="BA183" s="177"/>
      <c r="BC183" s="197"/>
      <c r="BD183" s="25"/>
      <c r="BE183" s="25"/>
      <c r="BF183" s="25"/>
      <c r="BG183" s="177"/>
      <c r="BH183" s="177"/>
      <c r="BJ183" s="197"/>
      <c r="BK183" s="25"/>
      <c r="BL183" s="25"/>
      <c r="BM183" s="25"/>
      <c r="BN183" s="177"/>
      <c r="BO183" s="177"/>
      <c r="BQ183" s="197"/>
      <c r="BR183" s="25"/>
      <c r="BS183" s="25"/>
      <c r="BT183" s="25"/>
      <c r="BU183" s="177"/>
      <c r="BV183" s="177"/>
      <c r="BX183" s="197"/>
      <c r="BY183" s="25"/>
      <c r="BZ183" s="25"/>
      <c r="CA183" s="25"/>
      <c r="CB183" s="177"/>
      <c r="CC183" s="177"/>
      <c r="CE183" s="197"/>
      <c r="CF183" s="25"/>
      <c r="CG183" s="25"/>
      <c r="CH183" s="25"/>
      <c r="CI183" s="177"/>
      <c r="CJ183" s="177"/>
      <c r="CL183" s="197"/>
      <c r="CM183" s="25"/>
      <c r="CN183" s="25"/>
      <c r="CO183" s="25"/>
      <c r="CP183" s="177"/>
      <c r="CQ183" s="177"/>
      <c r="CS183" s="197"/>
      <c r="CT183" s="25"/>
      <c r="CU183" s="25"/>
      <c r="CV183" s="25"/>
      <c r="CW183" s="177"/>
      <c r="CX183" s="177"/>
      <c r="CZ183" s="197"/>
      <c r="DA183" s="25"/>
      <c r="DB183" s="25"/>
      <c r="DC183" s="25"/>
      <c r="DD183" s="177"/>
      <c r="DE183" s="177"/>
    </row>
    <row r="184" spans="1:109" ht="15" customHeight="1">
      <c r="A184" s="19">
        <f t="shared" ref="A184:B188" si="21">A138</f>
        <v>2008</v>
      </c>
      <c r="B184" s="174">
        <f t="shared" si="21"/>
        <v>324.60000000000002</v>
      </c>
      <c r="C184" s="191">
        <f>LN(B184-$F$172)</f>
        <v>5.7825936550804906</v>
      </c>
      <c r="D184" s="20">
        <f t="shared" ref="D184:D210" si="22">D183+1</f>
        <v>1</v>
      </c>
      <c r="E184" s="45"/>
      <c r="F184" s="45"/>
      <c r="G184" s="49"/>
      <c r="H184" s="45"/>
      <c r="I184" s="177">
        <f t="shared" ref="I184:I210" si="23">ROUND($F$176*(1+$F$177)^D184+$F$172,$G$1)</f>
        <v>323</v>
      </c>
      <c r="J184" s="178">
        <f>ABS(B184-I184)/B184*100</f>
        <v>0.49291435613062928</v>
      </c>
      <c r="K184" s="177">
        <f>(B184-I184)^2/1000</f>
        <v>2.5600000000000731E-3</v>
      </c>
      <c r="M184" s="197">
        <f>LN($B184-O$172)</f>
        <v>5.7825936550804906</v>
      </c>
      <c r="N184" s="25"/>
      <c r="O184" s="25"/>
      <c r="P184" s="25"/>
      <c r="Q184" s="177">
        <f>ROUND(O$176*(1+O$177)^$D184+O$172,$G$1)</f>
        <v>323</v>
      </c>
      <c r="R184" s="177">
        <f>($B184-Q184)^2/1000</f>
        <v>2.5600000000000731E-3</v>
      </c>
      <c r="T184" s="197">
        <f>LN($B184-V$172)</f>
        <v>5.7513019906241771</v>
      </c>
      <c r="U184" s="25"/>
      <c r="V184" s="25"/>
      <c r="W184" s="25"/>
      <c r="X184" s="177">
        <f>ROUND(V$176*(1+V$177)^$D184+V$172,$G$1)</f>
        <v>322</v>
      </c>
      <c r="Y184" s="177">
        <f>($B184-X184)^2/1000</f>
        <v>6.7600000000001183E-3</v>
      </c>
      <c r="AA184" s="197">
        <f>LN($B184-AC$172)</f>
        <v>5.7352811417155722</v>
      </c>
      <c r="AB184" s="25"/>
      <c r="AC184" s="25"/>
      <c r="AD184" s="25"/>
      <c r="AE184" s="177">
        <f>ROUND(AC$176*(1+AC$177)^$D184+AC$172,$G$1)</f>
        <v>322</v>
      </c>
      <c r="AF184" s="177">
        <f>($B184-AE184)^2/1000</f>
        <v>6.7600000000001183E-3</v>
      </c>
      <c r="AH184" s="197">
        <f>LN($B184-AJ$172)</f>
        <v>5.7189994404610616</v>
      </c>
      <c r="AI184" s="25"/>
      <c r="AJ184" s="25"/>
      <c r="AK184" s="25"/>
      <c r="AL184" s="177">
        <f>ROUND(AJ$176*(1+AJ$177)^$D184+AJ$172,$G$1)</f>
        <v>322</v>
      </c>
      <c r="AM184" s="177">
        <f>($B184-AL184)^2/1000</f>
        <v>6.7600000000001183E-3</v>
      </c>
      <c r="AO184" s="197">
        <f>LN($B184-AQ$172)</f>
        <v>5.7024482516430641</v>
      </c>
      <c r="AP184" s="25"/>
      <c r="AQ184" s="25"/>
      <c r="AR184" s="25"/>
      <c r="AS184" s="177">
        <f>ROUND(AQ$176*(1+AQ$177)^$D184+AQ$172,$G$1)</f>
        <v>322</v>
      </c>
      <c r="AT184" s="177">
        <f>($B184-AS184)^2/1000</f>
        <v>6.7600000000001183E-3</v>
      </c>
      <c r="AV184" s="197">
        <f>LN($B184-AX$172)</f>
        <v>5.6856185040285299</v>
      </c>
      <c r="AW184" s="25"/>
      <c r="AX184" s="25"/>
      <c r="AY184" s="25"/>
      <c r="AZ184" s="177">
        <f>ROUND(AX$176*(1+AX$177)^$D184+AX$172,$G$1)</f>
        <v>322</v>
      </c>
      <c r="BA184" s="177">
        <f>($B184-AZ184)^2/1000</f>
        <v>6.7600000000001183E-3</v>
      </c>
      <c r="BC184" s="197">
        <f>LN($B184-BE$172)</f>
        <v>5.6685006605115618</v>
      </c>
      <c r="BD184" s="25"/>
      <c r="BE184" s="25"/>
      <c r="BF184" s="25"/>
      <c r="BG184" s="177">
        <f>ROUND(BE$176*(1+BE$177)^$D184+BE$172,$G$1)</f>
        <v>322</v>
      </c>
      <c r="BH184" s="177">
        <f>($B184-BG184)^2/1000</f>
        <v>6.7600000000001183E-3</v>
      </c>
      <c r="BJ184" s="197">
        <f>LN($B184-BL$172)</f>
        <v>5.6510846856557517</v>
      </c>
      <c r="BK184" s="25"/>
      <c r="BL184" s="25"/>
      <c r="BM184" s="25"/>
      <c r="BN184" s="177">
        <f>ROUND(BL$176*(1+BL$177)^$D184+BL$172,$G$1)</f>
        <v>322</v>
      </c>
      <c r="BO184" s="177">
        <f>($B184-BN184)^2/1000</f>
        <v>6.7600000000001183E-3</v>
      </c>
      <c r="BQ184" s="197">
        <f>LN($B184-BS$172)</f>
        <v>5.6333600103596551</v>
      </c>
      <c r="BR184" s="25"/>
      <c r="BS184" s="25"/>
      <c r="BT184" s="25"/>
      <c r="BU184" s="177">
        <f>ROUND(BS$176*(1+BS$177)^$D184+BS$172,$G$1)</f>
        <v>322</v>
      </c>
      <c r="BV184" s="177">
        <f>($B184-BU184)^2/1000</f>
        <v>6.7600000000001183E-3</v>
      </c>
      <c r="BX184" s="197">
        <f>LN($B184-BZ$172)</f>
        <v>5.6153154933338705</v>
      </c>
      <c r="BY184" s="25"/>
      <c r="BZ184" s="25"/>
      <c r="CA184" s="25"/>
      <c r="CB184" s="177">
        <f>ROUND(BZ$176*(1+BZ$177)^$D184+BZ$172,$G$1)</f>
        <v>322</v>
      </c>
      <c r="CC184" s="177">
        <f>($B184-CB184)^2/1000</f>
        <v>6.7600000000001183E-3</v>
      </c>
      <c r="CE184" s="197">
        <f>LN($B184-CG$172)</f>
        <v>5.5969393790381519</v>
      </c>
      <c r="CF184" s="25"/>
      <c r="CG184" s="25"/>
      <c r="CH184" s="25"/>
      <c r="CI184" s="177">
        <f>ROUND(CG$176*(1+CG$177)^$D184+CG$172,$G$1)</f>
        <v>322</v>
      </c>
      <c r="CJ184" s="177">
        <f>($B184-CI184)^2/1000</f>
        <v>6.7600000000001183E-3</v>
      </c>
      <c r="CL184" s="197">
        <f>LN($B184-CN$172)</f>
        <v>5.5782192516808555</v>
      </c>
      <c r="CM184" s="25"/>
      <c r="CN184" s="25"/>
      <c r="CO184" s="25"/>
      <c r="CP184" s="177">
        <f>ROUND(CN$176*(1+CN$177)^$D184+CN$172,$G$1)</f>
        <v>322</v>
      </c>
      <c r="CQ184" s="177">
        <f>($B184-CP184)^2/1000</f>
        <v>6.7600000000001183E-3</v>
      </c>
      <c r="CS184" s="197">
        <f>LN($B184-CU$172)</f>
        <v>5.5591419848299353</v>
      </c>
      <c r="CT184" s="25"/>
      <c r="CU184" s="25"/>
      <c r="CV184" s="25"/>
      <c r="CW184" s="177">
        <f>ROUND(CU$176*(1+CU$177)^$D184+CU$172,$G$1)</f>
        <v>322</v>
      </c>
      <c r="CX184" s="177">
        <f>($B184-CW184)^2/1000</f>
        <v>6.7600000000001183E-3</v>
      </c>
      <c r="CZ184" s="197">
        <f>LN($B184-DB$172)</f>
        <v>5.5396936861233064</v>
      </c>
      <c r="DA184" s="25"/>
      <c r="DB184" s="25"/>
      <c r="DC184" s="25"/>
      <c r="DD184" s="177">
        <f>ROUND(DB$176*(1+DB$177)^$D184+DB$172,$G$1)</f>
        <v>322</v>
      </c>
      <c r="DE184" s="177">
        <f>($B184-DD184)^2/1000</f>
        <v>6.7600000000001183E-3</v>
      </c>
    </row>
    <row r="185" spans="1:109" s="25" customFormat="1" ht="15" customHeight="1">
      <c r="A185" s="19">
        <f t="shared" si="21"/>
        <v>2009</v>
      </c>
      <c r="B185" s="174">
        <f t="shared" si="21"/>
        <v>322.7</v>
      </c>
      <c r="C185" s="191">
        <f>LN(B185-$F$172)</f>
        <v>5.7767230990579161</v>
      </c>
      <c r="D185" s="20">
        <f t="shared" si="22"/>
        <v>2</v>
      </c>
      <c r="G185" s="49"/>
      <c r="H185" s="45"/>
      <c r="I185" s="177">
        <f t="shared" si="23"/>
        <v>319</v>
      </c>
      <c r="J185" s="178">
        <f>ABS(B185-I185)/B185*100</f>
        <v>1.1465757669662191</v>
      </c>
      <c r="K185" s="177">
        <f>(B185-I185)^2/1000</f>
        <v>1.3689999999999916E-2</v>
      </c>
      <c r="M185" s="197">
        <f>LN($B185-O$172)</f>
        <v>5.7767230990579161</v>
      </c>
      <c r="Q185" s="177">
        <f>ROUND(O$176*(1+O$177)^$D185+O$172,$G$1)</f>
        <v>319</v>
      </c>
      <c r="R185" s="177">
        <f>($B185-Q185)^2/1000</f>
        <v>1.3689999999999916E-2</v>
      </c>
      <c r="T185" s="197">
        <f>LN($B185-V$172)</f>
        <v>5.7452442644637953</v>
      </c>
      <c r="X185" s="177">
        <f>ROUND(V$176*(1+V$177)^$D185+V$172,$G$1)</f>
        <v>319</v>
      </c>
      <c r="Y185" s="177">
        <f>($B185-X185)^2/1000</f>
        <v>1.3689999999999916E-2</v>
      </c>
      <c r="AA185" s="197">
        <f>LN($B185-AC$172)</f>
        <v>5.7291252823279963</v>
      </c>
      <c r="AE185" s="177">
        <f>ROUND(AC$176*(1+AC$177)^$D185+AC$172,$G$1)</f>
        <v>319</v>
      </c>
      <c r="AF185" s="177">
        <f>($B185-AE185)^2/1000</f>
        <v>1.3689999999999916E-2</v>
      </c>
      <c r="AH185" s="197">
        <f>LN($B185-AJ$172)</f>
        <v>5.7127422160276726</v>
      </c>
      <c r="AL185" s="177">
        <f>ROUND(AJ$176*(1+AJ$177)^$D185+AJ$172,$G$1)</f>
        <v>319</v>
      </c>
      <c r="AM185" s="177">
        <f>($B185-AL185)^2/1000</f>
        <v>1.3689999999999916E-2</v>
      </c>
      <c r="AO185" s="197">
        <f>LN($B185-AQ$172)</f>
        <v>5.6960862680217303</v>
      </c>
      <c r="AS185" s="177">
        <f>ROUND(AQ$176*(1+AQ$177)^$D185+AQ$172,$G$1)</f>
        <v>319</v>
      </c>
      <c r="AT185" s="177">
        <f>($B185-AS185)^2/1000</f>
        <v>1.3689999999999916E-2</v>
      </c>
      <c r="AV185" s="197">
        <f>LN($B185-AX$172)</f>
        <v>5.6791481936978405</v>
      </c>
      <c r="AZ185" s="177">
        <f>ROUND(AX$176*(1+AX$177)^$D185+AX$172,$G$1)</f>
        <v>319</v>
      </c>
      <c r="BA185" s="177">
        <f>($B185-AZ185)^2/1000</f>
        <v>1.3689999999999916E-2</v>
      </c>
      <c r="BC185" s="197">
        <f>LN($B185-BE$172)</f>
        <v>5.6619182705575026</v>
      </c>
      <c r="BG185" s="177">
        <f>ROUND(BE$176*(1+BE$177)^$D185+BE$172,$G$1)</f>
        <v>319</v>
      </c>
      <c r="BH185" s="177">
        <f>($B185-BG185)^2/1000</f>
        <v>1.3689999999999916E-2</v>
      </c>
      <c r="BJ185" s="197">
        <f>LN($B185-BL$172)</f>
        <v>5.6443862646995449</v>
      </c>
      <c r="BN185" s="177">
        <f>ROUND(BL$176*(1+BL$177)^$D185+BL$172,$G$1)</f>
        <v>319</v>
      </c>
      <c r="BO185" s="177">
        <f>($B185-BN185)^2/1000</f>
        <v>1.3689999999999916E-2</v>
      </c>
      <c r="BQ185" s="197">
        <f>LN($B185-BS$172)</f>
        <v>5.6265413943127536</v>
      </c>
      <c r="BU185" s="177">
        <f>ROUND(BS$176*(1+BS$177)^$D185+BS$172,$G$1)</f>
        <v>319</v>
      </c>
      <c r="BV185" s="177">
        <f>($B185-BU185)^2/1000</f>
        <v>1.3689999999999916E-2</v>
      </c>
      <c r="BX185" s="197">
        <f>LN($B185-BZ$172)</f>
        <v>5.6083722898515429</v>
      </c>
      <c r="CB185" s="177">
        <f>ROUND(BZ$176*(1+BZ$177)^$D185+BZ$172,$G$1)</f>
        <v>319</v>
      </c>
      <c r="CC185" s="177">
        <f>($B185-CB185)^2/1000</f>
        <v>1.3689999999999916E-2</v>
      </c>
      <c r="CE185" s="197">
        <f>LN($B185-CG$172)</f>
        <v>5.5898669505263072</v>
      </c>
      <c r="CI185" s="177">
        <f>ROUND(CG$176*(1+CG$177)^$D185+CG$172,$G$1)</f>
        <v>319</v>
      </c>
      <c r="CJ185" s="177">
        <f>($B185-CI185)^2/1000</f>
        <v>1.3689999999999916E-2</v>
      </c>
      <c r="CL185" s="197">
        <f>LN($B185-CN$172)</f>
        <v>5.5710126966914943</v>
      </c>
      <c r="CP185" s="177">
        <f>ROUND(CN$176*(1+CN$177)^$D185+CN$172,$G$1)</f>
        <v>319</v>
      </c>
      <c r="CQ185" s="177">
        <f>($B185-CP185)^2/1000</f>
        <v>1.3689999999999916E-2</v>
      </c>
      <c r="CS185" s="197">
        <f>LN($B185-CU$172)</f>
        <v>5.551796117658319</v>
      </c>
      <c r="CW185" s="177">
        <f>ROUND(CU$176*(1+CU$177)^$D185+CU$172,$G$1)</f>
        <v>319</v>
      </c>
      <c r="CX185" s="177">
        <f>($B185-CW185)^2/1000</f>
        <v>1.3689999999999916E-2</v>
      </c>
      <c r="CZ185" s="197">
        <f>LN($B185-DB$172)</f>
        <v>5.5322030143941481</v>
      </c>
      <c r="DD185" s="177">
        <f>ROUND(DB$176*(1+DB$177)^$D185+DB$172,$G$1)</f>
        <v>319</v>
      </c>
      <c r="DE185" s="177">
        <f>($B185-DD185)^2/1000</f>
        <v>1.3689999999999916E-2</v>
      </c>
    </row>
    <row r="186" spans="1:109" ht="15" customHeight="1">
      <c r="A186" s="19">
        <f t="shared" si="21"/>
        <v>2010</v>
      </c>
      <c r="B186" s="174">
        <f t="shared" si="21"/>
        <v>306</v>
      </c>
      <c r="C186" s="191">
        <f>LN(B186-$F$172)</f>
        <v>5.7235851019523807</v>
      </c>
      <c r="D186" s="20">
        <f t="shared" si="22"/>
        <v>3</v>
      </c>
      <c r="E186" s="50"/>
      <c r="F186" s="25"/>
      <c r="G186" s="25"/>
      <c r="H186" s="25"/>
      <c r="I186" s="177">
        <f t="shared" si="23"/>
        <v>315</v>
      </c>
      <c r="J186" s="178">
        <f>ABS(B186-I186)/B186*100</f>
        <v>2.9411764705882351</v>
      </c>
      <c r="K186" s="177">
        <f>(B186-I186)^2/1000</f>
        <v>8.1000000000000003E-2</v>
      </c>
      <c r="M186" s="197">
        <f>LN($B186-O$172)</f>
        <v>5.7235851019523807</v>
      </c>
      <c r="N186" s="25"/>
      <c r="O186" s="25"/>
      <c r="P186" s="25"/>
      <c r="Q186" s="177">
        <f>ROUND(O$176*(1+O$177)^$D186+O$172,$G$1)</f>
        <v>315</v>
      </c>
      <c r="R186" s="177">
        <f>($B186-Q186)^2/1000</f>
        <v>8.1000000000000003E-2</v>
      </c>
      <c r="T186" s="197">
        <f>LN($B186-V$172)</f>
        <v>5.6903594543240601</v>
      </c>
      <c r="U186" s="25"/>
      <c r="V186" s="25"/>
      <c r="W186" s="25"/>
      <c r="X186" s="177">
        <f>ROUND(V$176*(1+V$177)^$D186+V$172,$G$1)</f>
        <v>315</v>
      </c>
      <c r="Y186" s="177">
        <f>($B186-X186)^2/1000</f>
        <v>8.1000000000000003E-2</v>
      </c>
      <c r="AA186" s="197">
        <f>LN($B186-AC$172)</f>
        <v>5.6733232671714928</v>
      </c>
      <c r="AB186" s="25"/>
      <c r="AC186" s="25"/>
      <c r="AD186" s="25"/>
      <c r="AE186" s="177">
        <f>ROUND(AC$176*(1+AC$177)^$D186+AC$172,$G$1)</f>
        <v>315</v>
      </c>
      <c r="AF186" s="177">
        <f>($B186-AE186)^2/1000</f>
        <v>8.1000000000000003E-2</v>
      </c>
      <c r="AH186" s="197">
        <f>LN($B186-AJ$172)</f>
        <v>5.6559918108198524</v>
      </c>
      <c r="AI186" s="25"/>
      <c r="AJ186" s="25"/>
      <c r="AK186" s="25"/>
      <c r="AL186" s="177">
        <f>ROUND(AJ$176*(1+AJ$177)^$D186+AJ$172,$G$1)</f>
        <v>315</v>
      </c>
      <c r="AM186" s="177">
        <f>($B186-AL186)^2/1000</f>
        <v>8.1000000000000003E-2</v>
      </c>
      <c r="AO186" s="197">
        <f>LN($B186-AQ$172)</f>
        <v>5.6383546693337454</v>
      </c>
      <c r="AP186" s="25"/>
      <c r="AQ186" s="25"/>
      <c r="AR186" s="25"/>
      <c r="AS186" s="177">
        <f>ROUND(AQ$176*(1+AQ$177)^$D186+AQ$172,$G$1)</f>
        <v>315</v>
      </c>
      <c r="AT186" s="177">
        <f>($B186-AS186)^2/1000</f>
        <v>8.1000000000000003E-2</v>
      </c>
      <c r="AV186" s="197">
        <f>LN($B186-AX$172)</f>
        <v>5.6204008657171496</v>
      </c>
      <c r="AW186" s="25"/>
      <c r="AX186" s="25"/>
      <c r="AY186" s="25"/>
      <c r="AZ186" s="177">
        <f>ROUND(AX$176*(1+AX$177)^$D186+AX$172,$G$1)</f>
        <v>315</v>
      </c>
      <c r="BA186" s="177">
        <f>($B186-AZ186)^2/1000</f>
        <v>8.1000000000000003E-2</v>
      </c>
      <c r="BC186" s="197">
        <f>LN($B186-BE$172)</f>
        <v>5.602118820879701</v>
      </c>
      <c r="BD186" s="25"/>
      <c r="BE186" s="25"/>
      <c r="BF186" s="25"/>
      <c r="BG186" s="177">
        <f>ROUND(BE$176*(1+BE$177)^$D186+BE$172,$G$1)</f>
        <v>315</v>
      </c>
      <c r="BH186" s="177">
        <f>($B186-BG186)^2/1000</f>
        <v>8.1000000000000003E-2</v>
      </c>
      <c r="BJ186" s="197">
        <f>LN($B186-BL$172)</f>
        <v>5.5834963087816991</v>
      </c>
      <c r="BK186" s="25"/>
      <c r="BL186" s="25"/>
      <c r="BM186" s="25"/>
      <c r="BN186" s="177">
        <f>ROUND(BL$176*(1+BL$177)^$D186+BL$172,$G$1)</f>
        <v>315</v>
      </c>
      <c r="BO186" s="177">
        <f>($B186-BN186)^2/1000</f>
        <v>8.1000000000000003E-2</v>
      </c>
      <c r="BQ186" s="197">
        <f>LN($B186-BS$172)</f>
        <v>5.5645204073226937</v>
      </c>
      <c r="BR186" s="25"/>
      <c r="BS186" s="25"/>
      <c r="BT186" s="25"/>
      <c r="BU186" s="177">
        <f>ROUND(BS$176*(1+BS$177)^$D186+BS$172,$G$1)</f>
        <v>315</v>
      </c>
      <c r="BV186" s="177">
        <f>($B186-BU186)^2/1000</f>
        <v>8.1000000000000003E-2</v>
      </c>
      <c r="BX186" s="197">
        <f>LN($B186-BZ$172)</f>
        <v>5.5451774444795623</v>
      </c>
      <c r="BY186" s="25"/>
      <c r="BZ186" s="25"/>
      <c r="CA186" s="25"/>
      <c r="CB186" s="177">
        <f>ROUND(BZ$176*(1+BZ$177)^$D186+BZ$172,$G$1)</f>
        <v>315</v>
      </c>
      <c r="CC186" s="177">
        <f>($B186-CB186)^2/1000</f>
        <v>8.1000000000000003E-2</v>
      </c>
      <c r="CE186" s="197">
        <f>LN($B186-CG$172)</f>
        <v>5.5254529391317835</v>
      </c>
      <c r="CF186" s="25"/>
      <c r="CG186" s="25"/>
      <c r="CH186" s="25"/>
      <c r="CI186" s="177">
        <f>ROUND(CG$176*(1+CG$177)^$D186+CG$172,$G$1)</f>
        <v>315</v>
      </c>
      <c r="CJ186" s="177">
        <f>($B186-CI186)^2/1000</f>
        <v>8.1000000000000003E-2</v>
      </c>
      <c r="CL186" s="197">
        <f>LN($B186-CN$172)</f>
        <v>5.5053315359323625</v>
      </c>
      <c r="CM186" s="25"/>
      <c r="CN186" s="25"/>
      <c r="CO186" s="25"/>
      <c r="CP186" s="177">
        <f>ROUND(CN$176*(1+CN$177)^$D186+CN$172,$G$1)</f>
        <v>315</v>
      </c>
      <c r="CQ186" s="177">
        <f>($B186-CP186)^2/1000</f>
        <v>8.1000000000000003E-2</v>
      </c>
      <c r="CS186" s="197">
        <f>LN($B186-CU$172)</f>
        <v>5.4847969334906548</v>
      </c>
      <c r="CT186" s="25"/>
      <c r="CU186" s="25"/>
      <c r="CV186" s="25"/>
      <c r="CW186" s="177">
        <f>ROUND(CU$176*(1+CU$177)^$D186+CU$172,$G$1)</f>
        <v>315</v>
      </c>
      <c r="CX186" s="177">
        <f>($B186-CW186)^2/1000</f>
        <v>8.1000000000000003E-2</v>
      </c>
      <c r="CZ186" s="197">
        <f>LN($B186-DB$172)</f>
        <v>5.4638318050256105</v>
      </c>
      <c r="DA186" s="25"/>
      <c r="DB186" s="25"/>
      <c r="DC186" s="25"/>
      <c r="DD186" s="177">
        <f>ROUND(DB$176*(1+DB$177)^$D186+DB$172,$G$1)</f>
        <v>315</v>
      </c>
      <c r="DE186" s="177">
        <f>($B186-DD186)^2/1000</f>
        <v>8.1000000000000003E-2</v>
      </c>
    </row>
    <row r="187" spans="1:109" s="25" customFormat="1" ht="15" customHeight="1">
      <c r="A187" s="19">
        <f t="shared" si="21"/>
        <v>2011</v>
      </c>
      <c r="B187" s="174">
        <f t="shared" si="21"/>
        <v>311.7</v>
      </c>
      <c r="C187" s="191">
        <f>LN(B187-$F$172)</f>
        <v>5.7420411867732915</v>
      </c>
      <c r="D187" s="20">
        <f t="shared" si="22"/>
        <v>4</v>
      </c>
      <c r="E187" s="50"/>
      <c r="I187" s="177">
        <f t="shared" si="23"/>
        <v>312</v>
      </c>
      <c r="J187" s="178">
        <f>ABS(B187-I187)/B187*100</f>
        <v>9.6246390760350131E-2</v>
      </c>
      <c r="K187" s="177">
        <f>(B187-I187)^2/1000</f>
        <v>9.0000000000006823E-5</v>
      </c>
      <c r="M187" s="197">
        <f>LN($B187-O$172)</f>
        <v>5.7420411867732915</v>
      </c>
      <c r="Q187" s="177">
        <f>ROUND(O$176*(1+O$177)^$D187+O$172,$G$1)</f>
        <v>312</v>
      </c>
      <c r="R187" s="177">
        <f>($B187-Q187)^2/1000</f>
        <v>9.0000000000006823E-5</v>
      </c>
      <c r="T187" s="197">
        <f>LN($B187-V$172)</f>
        <v>5.709433146165015</v>
      </c>
      <c r="X187" s="177">
        <f>ROUND(V$176*(1+V$177)^$D187+V$172,$G$1)</f>
        <v>312</v>
      </c>
      <c r="Y187" s="177">
        <f>($B187-X187)^2/1000</f>
        <v>9.0000000000006823E-5</v>
      </c>
      <c r="AA187" s="197">
        <f>LN($B187-AC$172)</f>
        <v>5.6927215272967757</v>
      </c>
      <c r="AE187" s="177">
        <f>ROUND(AC$176*(1+AC$177)^$D187+AC$172,$G$1)</f>
        <v>312</v>
      </c>
      <c r="AF187" s="177">
        <f>($B187-AE187)^2/1000</f>
        <v>9.0000000000006823E-5</v>
      </c>
      <c r="AH187" s="197">
        <f>LN($B187-AJ$172)</f>
        <v>5.6757258768736758</v>
      </c>
      <c r="AL187" s="177">
        <f>ROUND(AJ$176*(1+AJ$177)^$D187+AJ$172,$G$1)</f>
        <v>312</v>
      </c>
      <c r="AM187" s="177">
        <f>($B187-AL187)^2/1000</f>
        <v>9.0000000000006823E-5</v>
      </c>
      <c r="AO187" s="197">
        <f>LN($B187-AQ$172)</f>
        <v>5.6584363728893239</v>
      </c>
      <c r="AS187" s="177">
        <f>ROUND(AQ$176*(1+AQ$177)^$D187+AQ$172,$G$1)</f>
        <v>312</v>
      </c>
      <c r="AT187" s="177">
        <f>($B187-AS187)^2/1000</f>
        <v>9.0000000000006823E-5</v>
      </c>
      <c r="AV187" s="197">
        <f>LN($B187-AX$172)</f>
        <v>5.640842674882327</v>
      </c>
      <c r="AZ187" s="177">
        <f>ROUND(AX$176*(1+AX$177)^$D187+AX$172,$G$1)</f>
        <v>312</v>
      </c>
      <c r="BA187" s="177">
        <f>($B187-AZ187)^2/1000</f>
        <v>9.0000000000006823E-5</v>
      </c>
      <c r="BC187" s="197">
        <f>LN($B187-BE$172)</f>
        <v>5.6229338867928798</v>
      </c>
      <c r="BG187" s="177">
        <f>ROUND(BE$176*(1+BE$177)^$D187+BE$172,$G$1)</f>
        <v>312</v>
      </c>
      <c r="BH187" s="177">
        <f>($B187-BG187)^2/1000</f>
        <v>9.0000000000006823E-5</v>
      </c>
      <c r="BJ187" s="197">
        <f>LN($B187-BL$172)</f>
        <v>5.6046985164323022</v>
      </c>
      <c r="BN187" s="177">
        <f>ROUND(BL$176*(1+BL$177)^$D187+BL$172,$G$1)</f>
        <v>312</v>
      </c>
      <c r="BO187" s="177">
        <f>($B187-BN187)^2/1000</f>
        <v>9.0000000000006823E-5</v>
      </c>
      <c r="BQ187" s="197">
        <f>LN($B187-BS$172)</f>
        <v>5.5861244311879688</v>
      </c>
      <c r="BU187" s="177">
        <f>ROUND(BS$176*(1+BS$177)^$D187+BS$172,$G$1)</f>
        <v>312</v>
      </c>
      <c r="BV187" s="177">
        <f>($B187-BU187)^2/1000</f>
        <v>9.0000000000006823E-5</v>
      </c>
      <c r="BX187" s="197">
        <f>LN($B187-BZ$172)</f>
        <v>5.5671988095360998</v>
      </c>
      <c r="CB187" s="177">
        <f>ROUND(BZ$176*(1+BZ$177)^$D187+BZ$172,$G$1)</f>
        <v>312</v>
      </c>
      <c r="CC187" s="177">
        <f>($B187-CB187)^2/1000</f>
        <v>9.0000000000006823E-5</v>
      </c>
      <c r="CE187" s="197">
        <f>LN($B187-CG$172)</f>
        <v>5.5479080878770946</v>
      </c>
      <c r="CI187" s="177">
        <f>ROUND(CG$176*(1+CG$177)^$D187+CG$172,$G$1)</f>
        <v>312</v>
      </c>
      <c r="CJ187" s="177">
        <f>($B187-CI187)^2/1000</f>
        <v>9.0000000000006823E-5</v>
      </c>
      <c r="CL187" s="197">
        <f>LN($B187-CN$172)</f>
        <v>5.52823790214127</v>
      </c>
      <c r="CP187" s="177">
        <f>ROUND(CN$176*(1+CN$177)^$D187+CN$172,$G$1)</f>
        <v>312</v>
      </c>
      <c r="CQ187" s="177">
        <f>($B187-CP187)^2/1000</f>
        <v>9.0000000000006823E-5</v>
      </c>
      <c r="CS187" s="197">
        <f>LN($B187-CU$172)</f>
        <v>5.5081730235353108</v>
      </c>
      <c r="CW187" s="177">
        <f>ROUND(CU$176*(1+CU$177)^$D187+CU$172,$G$1)</f>
        <v>312</v>
      </c>
      <c r="CX187" s="177">
        <f>($B187-CW187)^2/1000</f>
        <v>9.0000000000006823E-5</v>
      </c>
      <c r="CZ187" s="197">
        <f>LN($B187-DB$172)</f>
        <v>5.4876972877094374</v>
      </c>
      <c r="DD187" s="177">
        <f>ROUND(DB$176*(1+DB$177)^$D187+DB$172,$G$1)</f>
        <v>312</v>
      </c>
      <c r="DE187" s="177">
        <f>($B187-DD187)^2/1000</f>
        <v>9.0000000000006823E-5</v>
      </c>
    </row>
    <row r="188" spans="1:109" s="25" customFormat="1" ht="15" customHeight="1" thickBot="1">
      <c r="A188" s="28">
        <f t="shared" si="21"/>
        <v>2012</v>
      </c>
      <c r="B188" s="182">
        <f t="shared" si="21"/>
        <v>312.39999999999998</v>
      </c>
      <c r="C188" s="192">
        <f>LN(B188-$F$172)</f>
        <v>5.744284417965531</v>
      </c>
      <c r="D188" s="29">
        <f t="shared" si="22"/>
        <v>5</v>
      </c>
      <c r="E188" s="51"/>
      <c r="F188" s="30"/>
      <c r="G188" s="30"/>
      <c r="H188" s="30"/>
      <c r="I188" s="183">
        <f t="shared" si="23"/>
        <v>308</v>
      </c>
      <c r="J188" s="184">
        <f>ABS(B188-I188)/B188*100</f>
        <v>1.4084507042253449</v>
      </c>
      <c r="K188" s="183">
        <f>(B188-I188)^2/1000</f>
        <v>1.9359999999999801E-2</v>
      </c>
      <c r="M188" s="200">
        <f>LN($B188-O$172)</f>
        <v>5.744284417965531</v>
      </c>
      <c r="N188" s="9"/>
      <c r="O188" s="9"/>
      <c r="P188" s="9"/>
      <c r="Q188" s="187">
        <f>ROUND(O$176*(1+O$177)^$D188+O$172,$G$1)</f>
        <v>308</v>
      </c>
      <c r="R188" s="187">
        <f>($B188-Q188)^2/1000</f>
        <v>1.9359999999999801E-2</v>
      </c>
      <c r="T188" s="200">
        <f>LN($B188-V$172)</f>
        <v>5.7117506443053783</v>
      </c>
      <c r="U188" s="9"/>
      <c r="V188" s="9"/>
      <c r="W188" s="9"/>
      <c r="X188" s="187">
        <f>ROUND(V$176*(1+V$177)^$D188+V$172,$G$1)</f>
        <v>308</v>
      </c>
      <c r="Y188" s="187">
        <f>($B188-X188)^2/1000</f>
        <v>1.9359999999999801E-2</v>
      </c>
      <c r="AA188" s="200">
        <f>LN($B188-AC$172)</f>
        <v>5.6950780340260545</v>
      </c>
      <c r="AB188" s="9"/>
      <c r="AC188" s="9"/>
      <c r="AD188" s="9"/>
      <c r="AE188" s="187">
        <f>ROUND(AC$176*(1+AC$177)^$D188+AC$172,$G$1)</f>
        <v>308</v>
      </c>
      <c r="AF188" s="187">
        <f>($B188-AE188)^2/1000</f>
        <v>1.9359999999999801E-2</v>
      </c>
      <c r="AH188" s="200">
        <f>LN($B188-AJ$172)</f>
        <v>5.678122727875623</v>
      </c>
      <c r="AI188" s="9"/>
      <c r="AJ188" s="9"/>
      <c r="AK188" s="9"/>
      <c r="AL188" s="187">
        <f>ROUND(AJ$176*(1+AJ$177)^$D188+AJ$172,$G$1)</f>
        <v>308</v>
      </c>
      <c r="AM188" s="187">
        <f>($B188-AL188)^2/1000</f>
        <v>1.9359999999999801E-2</v>
      </c>
      <c r="AO188" s="200">
        <f>LN($B188-AQ$172)</f>
        <v>5.6608749736449244</v>
      </c>
      <c r="AP188" s="9"/>
      <c r="AQ188" s="9"/>
      <c r="AR188" s="9"/>
      <c r="AS188" s="187">
        <f>ROUND(AQ$176*(1+AQ$177)^$D188+AQ$172,$G$1)</f>
        <v>308</v>
      </c>
      <c r="AT188" s="187">
        <f>($B188-AS188)^2/1000</f>
        <v>1.9359999999999801E-2</v>
      </c>
      <c r="AV188" s="200">
        <f>LN($B188-AX$172)</f>
        <v>5.6433245056190868</v>
      </c>
      <c r="AW188" s="9"/>
      <c r="AX188" s="9"/>
      <c r="AY188" s="9"/>
      <c r="AZ188" s="187">
        <f>ROUND(AX$176*(1+AX$177)^$D188+AX$172,$G$1)</f>
        <v>308</v>
      </c>
      <c r="BA188" s="187">
        <f>($B188-AZ188)^2/1000</f>
        <v>1.9359999999999801E-2</v>
      </c>
      <c r="BC188" s="200">
        <f>LN($B188-BE$172)</f>
        <v>5.6254605078807307</v>
      </c>
      <c r="BD188" s="9"/>
      <c r="BE188" s="9"/>
      <c r="BF188" s="9"/>
      <c r="BG188" s="187">
        <f>ROUND(BE$176*(1+BE$177)^$D188+BE$172,$G$1)</f>
        <v>308</v>
      </c>
      <c r="BH188" s="187">
        <f>($B188-BG188)^2/1000</f>
        <v>1.9359999999999801E-2</v>
      </c>
      <c r="BJ188" s="200">
        <f>LN($B188-BL$172)</f>
        <v>5.6072715742753569</v>
      </c>
      <c r="BK188" s="9"/>
      <c r="BL188" s="9"/>
      <c r="BM188" s="9"/>
      <c r="BN188" s="187">
        <f>ROUND(BL$176*(1+BL$177)^$D188+BL$172,$G$1)</f>
        <v>308</v>
      </c>
      <c r="BO188" s="187">
        <f>($B188-BN188)^2/1000</f>
        <v>1.9359999999999801E-2</v>
      </c>
      <c r="BQ188" s="200">
        <f>LN($B188-BS$172)</f>
        <v>5.5887456646678428</v>
      </c>
      <c r="BR188" s="9"/>
      <c r="BS188" s="9"/>
      <c r="BT188" s="9"/>
      <c r="BU188" s="187">
        <f>ROUND(BS$176*(1+BS$177)^$D188+BS$172,$G$1)</f>
        <v>308</v>
      </c>
      <c r="BV188" s="187">
        <f>($B188-BU188)^2/1000</f>
        <v>1.9359999999999801E-2</v>
      </c>
      <c r="BX188" s="200">
        <f>LN($B188-BZ$172)</f>
        <v>5.5698700570699335</v>
      </c>
      <c r="BY188" s="9"/>
      <c r="BZ188" s="9"/>
      <c r="CA188" s="9"/>
      <c r="CB188" s="187">
        <f>ROUND(BZ$176*(1+BZ$177)^$D188+BZ$172,$G$1)</f>
        <v>308</v>
      </c>
      <c r="CC188" s="187">
        <f>($B188-CB188)^2/1000</f>
        <v>1.9359999999999801E-2</v>
      </c>
      <c r="CE188" s="200">
        <f>LN($B188-CG$172)</f>
        <v>5.5506312951620265</v>
      </c>
      <c r="CF188" s="9"/>
      <c r="CG188" s="9"/>
      <c r="CH188" s="9"/>
      <c r="CI188" s="187">
        <f>ROUND(CG$176*(1+CG$177)^$D188+CG$172,$G$1)</f>
        <v>308</v>
      </c>
      <c r="CJ188" s="187">
        <f>($B188-CI188)^2/1000</f>
        <v>1.9359999999999801E-2</v>
      </c>
      <c r="CL188" s="200">
        <f>LN($B188-CN$172)</f>
        <v>5.5310151306670576</v>
      </c>
      <c r="CM188" s="9"/>
      <c r="CN188" s="9"/>
      <c r="CO188" s="9"/>
      <c r="CP188" s="187">
        <f>ROUND(CN$176*(1+CN$177)^$D188+CN$172,$G$1)</f>
        <v>308</v>
      </c>
      <c r="CQ188" s="187">
        <f>($B188-CP188)^2/1000</f>
        <v>1.9359999999999801E-2</v>
      </c>
      <c r="CS188" s="200">
        <f>LN($B188-CU$172)</f>
        <v>5.511006459958387</v>
      </c>
      <c r="CT188" s="9"/>
      <c r="CU188" s="9"/>
      <c r="CV188" s="9"/>
      <c r="CW188" s="187">
        <f>ROUND(CU$176*(1+CU$177)^$D188+CU$172,$G$1)</f>
        <v>308</v>
      </c>
      <c r="CX188" s="187">
        <f>($B188-CW188)^2/1000</f>
        <v>1.9359999999999801E-2</v>
      </c>
      <c r="CZ188" s="200">
        <f>LN($B188-DB$172)</f>
        <v>5.4905892541951591</v>
      </c>
      <c r="DA188" s="9"/>
      <c r="DB188" s="9"/>
      <c r="DC188" s="9"/>
      <c r="DD188" s="187">
        <f>ROUND(DB$176*(1+DB$177)^$D188+DB$172,$G$1)</f>
        <v>308</v>
      </c>
      <c r="DE188" s="187">
        <f>($B188-DD188)^2/1000</f>
        <v>1.9359999999999801E-2</v>
      </c>
    </row>
    <row r="189" spans="1:109" ht="15" customHeight="1" thickTop="1">
      <c r="A189" s="19">
        <f t="shared" ref="A189:A210" si="24">A143</f>
        <v>2013</v>
      </c>
      <c r="B189" s="174">
        <f t="shared" ref="B189:B210" si="25">ROUND($F$176*(1+$F$177)^D189+$F$172,$G$1)</f>
        <v>305</v>
      </c>
      <c r="C189" s="52"/>
      <c r="D189" s="20">
        <f t="shared" si="22"/>
        <v>6</v>
      </c>
      <c r="E189" s="53"/>
      <c r="F189" s="31"/>
      <c r="G189" s="25"/>
      <c r="H189" s="25"/>
      <c r="I189" s="177">
        <f t="shared" si="23"/>
        <v>305</v>
      </c>
      <c r="J189" s="185"/>
      <c r="K189" s="185"/>
    </row>
    <row r="190" spans="1:109" ht="15" customHeight="1" thickBot="1">
      <c r="A190" s="19">
        <f t="shared" si="24"/>
        <v>2014</v>
      </c>
      <c r="B190" s="174">
        <f t="shared" si="25"/>
        <v>302</v>
      </c>
      <c r="C190" s="52"/>
      <c r="D190" s="20">
        <f t="shared" si="22"/>
        <v>7</v>
      </c>
      <c r="E190" s="62" t="s">
        <v>129</v>
      </c>
      <c r="F190" s="63" t="s">
        <v>130</v>
      </c>
      <c r="G190" s="633" t="s">
        <v>131</v>
      </c>
      <c r="H190" s="634"/>
      <c r="I190" s="177">
        <f t="shared" si="23"/>
        <v>302</v>
      </c>
      <c r="J190" s="185"/>
      <c r="K190" s="185"/>
    </row>
    <row r="191" spans="1:109" ht="15" customHeight="1" thickTop="1">
      <c r="A191" s="19">
        <f t="shared" si="24"/>
        <v>2015</v>
      </c>
      <c r="B191" s="174">
        <f t="shared" si="25"/>
        <v>298</v>
      </c>
      <c r="C191" s="52"/>
      <c r="D191" s="20">
        <f t="shared" si="22"/>
        <v>8</v>
      </c>
      <c r="E191" s="198">
        <f>O172</f>
        <v>0</v>
      </c>
      <c r="F191" s="201">
        <f>O179</f>
        <v>0.53153312286791043</v>
      </c>
      <c r="G191" s="643">
        <f>O180</f>
        <v>0.1166999999999998</v>
      </c>
      <c r="H191" s="644"/>
      <c r="I191" s="177">
        <f t="shared" si="23"/>
        <v>298</v>
      </c>
      <c r="J191" s="185"/>
      <c r="K191" s="185"/>
      <c r="M191" s="198" t="s">
        <v>132</v>
      </c>
      <c r="N191" s="198">
        <f>MIN(B184:B188)</f>
        <v>306</v>
      </c>
      <c r="T191" s="198" t="s">
        <v>132</v>
      </c>
      <c r="U191" s="198">
        <f>N191</f>
        <v>306</v>
      </c>
      <c r="AA191" s="198" t="s">
        <v>132</v>
      </c>
      <c r="AB191" s="198">
        <f>U191</f>
        <v>306</v>
      </c>
      <c r="AH191" s="198" t="s">
        <v>132</v>
      </c>
      <c r="AI191" s="198">
        <f>AB191</f>
        <v>306</v>
      </c>
      <c r="AO191" s="198" t="s">
        <v>132</v>
      </c>
      <c r="AP191" s="198">
        <f>AI191</f>
        <v>306</v>
      </c>
      <c r="AV191" s="198" t="s">
        <v>132</v>
      </c>
      <c r="AW191" s="198">
        <f>AP191</f>
        <v>306</v>
      </c>
      <c r="BC191" s="198" t="s">
        <v>132</v>
      </c>
      <c r="BD191" s="198">
        <f>AW191</f>
        <v>306</v>
      </c>
      <c r="BJ191" s="198" t="s">
        <v>132</v>
      </c>
      <c r="BK191" s="198">
        <f>BD191</f>
        <v>306</v>
      </c>
      <c r="BQ191" s="198" t="s">
        <v>132</v>
      </c>
      <c r="BR191" s="198">
        <f>BK191</f>
        <v>306</v>
      </c>
      <c r="BX191" s="198" t="s">
        <v>132</v>
      </c>
      <c r="BY191" s="198">
        <f>BR191</f>
        <v>306</v>
      </c>
      <c r="CE191" s="198" t="s">
        <v>132</v>
      </c>
      <c r="CF191" s="198">
        <f>BY191</f>
        <v>306</v>
      </c>
      <c r="CL191" s="198" t="s">
        <v>132</v>
      </c>
      <c r="CM191" s="198">
        <f>CF191</f>
        <v>306</v>
      </c>
      <c r="CS191" s="198" t="s">
        <v>132</v>
      </c>
      <c r="CT191" s="198">
        <f>CM191</f>
        <v>306</v>
      </c>
      <c r="CZ191" s="198" t="s">
        <v>132</v>
      </c>
      <c r="DA191" s="198">
        <f>CT191</f>
        <v>306</v>
      </c>
    </row>
    <row r="192" spans="1:109" ht="15" customHeight="1">
      <c r="A192" s="19">
        <f t="shared" si="24"/>
        <v>2016</v>
      </c>
      <c r="B192" s="174">
        <f t="shared" si="25"/>
        <v>295</v>
      </c>
      <c r="C192" s="52"/>
      <c r="D192" s="20">
        <f t="shared" si="22"/>
        <v>9</v>
      </c>
      <c r="E192" s="198">
        <f>V172</f>
        <v>10</v>
      </c>
      <c r="F192" s="201">
        <f>V179</f>
        <v>0.51619116826668676</v>
      </c>
      <c r="G192" s="643">
        <f>V180</f>
        <v>0.12089999999999984</v>
      </c>
      <c r="H192" s="644"/>
      <c r="I192" s="177">
        <f t="shared" si="23"/>
        <v>295</v>
      </c>
      <c r="J192" s="185"/>
      <c r="K192" s="185"/>
      <c r="M192" s="198" t="s">
        <v>133</v>
      </c>
      <c r="N192" s="212">
        <v>1</v>
      </c>
      <c r="T192" s="198" t="s">
        <v>133</v>
      </c>
      <c r="U192" s="198">
        <f>N192</f>
        <v>1</v>
      </c>
      <c r="AA192" s="198" t="s">
        <v>133</v>
      </c>
      <c r="AB192" s="198">
        <f>U192</f>
        <v>1</v>
      </c>
      <c r="AH192" s="198" t="s">
        <v>133</v>
      </c>
      <c r="AI192" s="198">
        <f>AB192</f>
        <v>1</v>
      </c>
      <c r="AO192" s="198" t="s">
        <v>133</v>
      </c>
      <c r="AP192" s="198">
        <f>AI192</f>
        <v>1</v>
      </c>
      <c r="AV192" s="198" t="s">
        <v>133</v>
      </c>
      <c r="AW192" s="198">
        <f>AP192</f>
        <v>1</v>
      </c>
      <c r="BC192" s="198" t="s">
        <v>133</v>
      </c>
      <c r="BD192" s="198">
        <f>AW192</f>
        <v>1</v>
      </c>
      <c r="BJ192" s="198" t="s">
        <v>133</v>
      </c>
      <c r="BK192" s="198">
        <f>BD192</f>
        <v>1</v>
      </c>
      <c r="BQ192" s="198" t="s">
        <v>133</v>
      </c>
      <c r="BR192" s="198">
        <f>BK192</f>
        <v>1</v>
      </c>
      <c r="BX192" s="198" t="s">
        <v>133</v>
      </c>
      <c r="BY192" s="198">
        <f>BR192</f>
        <v>1</v>
      </c>
      <c r="CE192" s="198" t="s">
        <v>133</v>
      </c>
      <c r="CF192" s="198">
        <f>BY192</f>
        <v>1</v>
      </c>
      <c r="CL192" s="198" t="s">
        <v>133</v>
      </c>
      <c r="CM192" s="198">
        <f>CF192</f>
        <v>1</v>
      </c>
      <c r="CS192" s="198" t="s">
        <v>133</v>
      </c>
      <c r="CT192" s="198">
        <f>CM192</f>
        <v>1</v>
      </c>
      <c r="CZ192" s="198" t="s">
        <v>133</v>
      </c>
      <c r="DA192" s="198">
        <f>CT192</f>
        <v>1</v>
      </c>
    </row>
    <row r="193" spans="1:105" ht="15" customHeight="1">
      <c r="A193" s="19">
        <f t="shared" si="24"/>
        <v>2017</v>
      </c>
      <c r="B193" s="174">
        <f t="shared" si="25"/>
        <v>292</v>
      </c>
      <c r="C193" s="52"/>
      <c r="D193" s="20">
        <f t="shared" si="22"/>
        <v>10</v>
      </c>
      <c r="E193" s="198">
        <f>AC172</f>
        <v>15</v>
      </c>
      <c r="F193" s="201">
        <f>AC179</f>
        <v>0.51619116826668676</v>
      </c>
      <c r="G193" s="643">
        <f>AC180</f>
        <v>0.12089999999999984</v>
      </c>
      <c r="H193" s="644"/>
      <c r="I193" s="177">
        <f t="shared" si="23"/>
        <v>292</v>
      </c>
      <c r="J193" s="185"/>
      <c r="K193" s="185"/>
      <c r="M193" s="198" t="s">
        <v>134</v>
      </c>
      <c r="N193" s="212">
        <v>5</v>
      </c>
      <c r="T193" s="198" t="s">
        <v>134</v>
      </c>
      <c r="U193" s="198">
        <f>N193</f>
        <v>5</v>
      </c>
      <c r="AA193" s="198" t="s">
        <v>134</v>
      </c>
      <c r="AB193" s="198">
        <f>U193</f>
        <v>5</v>
      </c>
      <c r="AH193" s="198" t="s">
        <v>134</v>
      </c>
      <c r="AI193" s="198">
        <f>AB193</f>
        <v>5</v>
      </c>
      <c r="AO193" s="198" t="s">
        <v>134</v>
      </c>
      <c r="AP193" s="198">
        <f>AI193</f>
        <v>5</v>
      </c>
      <c r="AV193" s="198" t="s">
        <v>134</v>
      </c>
      <c r="AW193" s="198">
        <f>AP193</f>
        <v>5</v>
      </c>
      <c r="BC193" s="198" t="s">
        <v>134</v>
      </c>
      <c r="BD193" s="198">
        <f>AW193</f>
        <v>5</v>
      </c>
      <c r="BJ193" s="198" t="s">
        <v>134</v>
      </c>
      <c r="BK193" s="198">
        <f>BD193</f>
        <v>5</v>
      </c>
      <c r="BQ193" s="198" t="s">
        <v>134</v>
      </c>
      <c r="BR193" s="198">
        <f>BK193</f>
        <v>5</v>
      </c>
      <c r="BX193" s="198" t="s">
        <v>134</v>
      </c>
      <c r="BY193" s="198">
        <f>BR193</f>
        <v>5</v>
      </c>
      <c r="CE193" s="198" t="s">
        <v>134</v>
      </c>
      <c r="CF193" s="198">
        <f>BY193</f>
        <v>5</v>
      </c>
      <c r="CL193" s="198" t="s">
        <v>134</v>
      </c>
      <c r="CM193" s="198">
        <f>CF193</f>
        <v>5</v>
      </c>
      <c r="CS193" s="198" t="s">
        <v>134</v>
      </c>
      <c r="CT193" s="198">
        <f>CM193</f>
        <v>5</v>
      </c>
      <c r="CZ193" s="198" t="s">
        <v>134</v>
      </c>
      <c r="DA193" s="198">
        <f>CT193</f>
        <v>5</v>
      </c>
    </row>
    <row r="194" spans="1:105" ht="15" customHeight="1">
      <c r="A194" s="19">
        <f t="shared" si="24"/>
        <v>2018</v>
      </c>
      <c r="B194" s="174">
        <f t="shared" si="25"/>
        <v>289</v>
      </c>
      <c r="C194" s="52"/>
      <c r="D194" s="20">
        <f t="shared" si="22"/>
        <v>11</v>
      </c>
      <c r="E194" s="198">
        <f>AJ172</f>
        <v>20</v>
      </c>
      <c r="F194" s="201">
        <f>AJ179</f>
        <v>0.51619116826668676</v>
      </c>
      <c r="G194" s="643">
        <f>AJ180</f>
        <v>0.12089999999999984</v>
      </c>
      <c r="H194" s="644"/>
      <c r="I194" s="177">
        <f t="shared" si="23"/>
        <v>289</v>
      </c>
      <c r="J194" s="185"/>
      <c r="K194" s="185"/>
    </row>
    <row r="195" spans="1:105" ht="15" customHeight="1">
      <c r="A195" s="19">
        <f t="shared" si="24"/>
        <v>2019</v>
      </c>
      <c r="B195" s="174">
        <f t="shared" si="25"/>
        <v>285</v>
      </c>
      <c r="C195" s="52"/>
      <c r="D195" s="20">
        <f t="shared" si="22"/>
        <v>12</v>
      </c>
      <c r="E195" s="198">
        <f>AQ172</f>
        <v>25</v>
      </c>
      <c r="F195" s="201">
        <f>AQ179</f>
        <v>0.51619116826668676</v>
      </c>
      <c r="G195" s="643">
        <f>AQ180</f>
        <v>0.12089999999999984</v>
      </c>
      <c r="H195" s="644"/>
      <c r="I195" s="177">
        <f t="shared" si="23"/>
        <v>285</v>
      </c>
      <c r="J195" s="185"/>
      <c r="K195" s="185"/>
    </row>
    <row r="196" spans="1:105" ht="15" customHeight="1">
      <c r="A196" s="19">
        <f t="shared" si="24"/>
        <v>2020</v>
      </c>
      <c r="B196" s="174">
        <f t="shared" si="25"/>
        <v>282</v>
      </c>
      <c r="C196" s="52"/>
      <c r="D196" s="20">
        <f t="shared" si="22"/>
        <v>13</v>
      </c>
      <c r="E196" s="198">
        <f>AX172</f>
        <v>30</v>
      </c>
      <c r="F196" s="201">
        <f>AX179</f>
        <v>0.51619116826668676</v>
      </c>
      <c r="G196" s="643">
        <f>AX180</f>
        <v>0.12089999999999984</v>
      </c>
      <c r="H196" s="644"/>
      <c r="I196" s="177">
        <f t="shared" si="23"/>
        <v>282</v>
      </c>
      <c r="J196" s="185"/>
      <c r="K196" s="185"/>
    </row>
    <row r="197" spans="1:105" ht="15" customHeight="1">
      <c r="A197" s="19">
        <f t="shared" si="24"/>
        <v>2021</v>
      </c>
      <c r="B197" s="174">
        <f t="shared" si="25"/>
        <v>279</v>
      </c>
      <c r="C197" s="52"/>
      <c r="D197" s="20">
        <f t="shared" si="22"/>
        <v>14</v>
      </c>
      <c r="E197" s="198">
        <f>BE172</f>
        <v>35</v>
      </c>
      <c r="F197" s="201">
        <f>BE179</f>
        <v>0.51619116826668676</v>
      </c>
      <c r="G197" s="643">
        <f>BE180</f>
        <v>0.12089999999999984</v>
      </c>
      <c r="H197" s="644"/>
      <c r="I197" s="177">
        <f t="shared" si="23"/>
        <v>279</v>
      </c>
      <c r="J197" s="185"/>
      <c r="K197" s="185"/>
    </row>
    <row r="198" spans="1:105" ht="15" customHeight="1">
      <c r="A198" s="19">
        <f t="shared" si="24"/>
        <v>2022</v>
      </c>
      <c r="B198" s="174">
        <f t="shared" si="25"/>
        <v>276</v>
      </c>
      <c r="C198" s="52"/>
      <c r="D198" s="20">
        <f t="shared" si="22"/>
        <v>15</v>
      </c>
      <c r="E198" s="198">
        <f>BL172</f>
        <v>40</v>
      </c>
      <c r="F198" s="201">
        <f>BL179</f>
        <v>0.51619116826668676</v>
      </c>
      <c r="G198" s="643">
        <f>BL180</f>
        <v>0.12089999999999984</v>
      </c>
      <c r="H198" s="644"/>
      <c r="I198" s="177">
        <f t="shared" si="23"/>
        <v>276</v>
      </c>
      <c r="J198" s="185"/>
      <c r="K198" s="185"/>
    </row>
    <row r="199" spans="1:105" ht="15" customHeight="1">
      <c r="A199" s="19">
        <f t="shared" si="24"/>
        <v>2023</v>
      </c>
      <c r="B199" s="174">
        <f t="shared" si="25"/>
        <v>273</v>
      </c>
      <c r="C199" s="52"/>
      <c r="D199" s="20">
        <f t="shared" si="22"/>
        <v>16</v>
      </c>
      <c r="E199" s="198">
        <f>BS172</f>
        <v>45</v>
      </c>
      <c r="F199" s="201">
        <f>BS179</f>
        <v>0.51619116826668676</v>
      </c>
      <c r="G199" s="643">
        <f>BS180</f>
        <v>0.12089999999999984</v>
      </c>
      <c r="H199" s="644"/>
      <c r="I199" s="177">
        <f t="shared" si="23"/>
        <v>273</v>
      </c>
      <c r="J199" s="185"/>
      <c r="K199" s="185"/>
    </row>
    <row r="200" spans="1:105" ht="15" customHeight="1">
      <c r="A200" s="19">
        <f t="shared" si="24"/>
        <v>2024</v>
      </c>
      <c r="B200" s="174">
        <f t="shared" si="25"/>
        <v>270</v>
      </c>
      <c r="C200" s="52"/>
      <c r="D200" s="20">
        <f t="shared" si="22"/>
        <v>17</v>
      </c>
      <c r="E200" s="198">
        <f>BZ172</f>
        <v>50</v>
      </c>
      <c r="F200" s="201">
        <f>BZ179</f>
        <v>0.51619116826668676</v>
      </c>
      <c r="G200" s="643">
        <f>BZ180</f>
        <v>0.12089999999999984</v>
      </c>
      <c r="H200" s="644"/>
      <c r="I200" s="177">
        <f t="shared" si="23"/>
        <v>270</v>
      </c>
      <c r="J200" s="185"/>
      <c r="K200" s="185"/>
    </row>
    <row r="201" spans="1:105" ht="15" customHeight="1">
      <c r="A201" s="19">
        <f t="shared" si="24"/>
        <v>2025</v>
      </c>
      <c r="B201" s="174">
        <f t="shared" si="25"/>
        <v>267</v>
      </c>
      <c r="C201" s="52"/>
      <c r="D201" s="20">
        <f t="shared" si="22"/>
        <v>18</v>
      </c>
      <c r="E201" s="198">
        <f>CG172</f>
        <v>55</v>
      </c>
      <c r="F201" s="201">
        <f>CG179</f>
        <v>0.51619116826668676</v>
      </c>
      <c r="G201" s="643">
        <f>CG180</f>
        <v>0.12089999999999984</v>
      </c>
      <c r="H201" s="644"/>
      <c r="I201" s="177">
        <f t="shared" si="23"/>
        <v>267</v>
      </c>
      <c r="J201" s="185"/>
      <c r="K201" s="185"/>
    </row>
    <row r="202" spans="1:105" ht="15" customHeight="1">
      <c r="A202" s="19">
        <f t="shared" si="24"/>
        <v>2026</v>
      </c>
      <c r="B202" s="174">
        <f t="shared" si="25"/>
        <v>264</v>
      </c>
      <c r="C202" s="52"/>
      <c r="D202" s="20">
        <f t="shared" si="22"/>
        <v>19</v>
      </c>
      <c r="E202" s="198">
        <f>CN172</f>
        <v>60</v>
      </c>
      <c r="F202" s="201">
        <f>CN179</f>
        <v>0.51619116826668676</v>
      </c>
      <c r="G202" s="643">
        <f>CN180</f>
        <v>0.12089999999999984</v>
      </c>
      <c r="H202" s="644"/>
      <c r="I202" s="177">
        <f t="shared" si="23"/>
        <v>264</v>
      </c>
      <c r="J202" s="185"/>
      <c r="K202" s="185"/>
    </row>
    <row r="203" spans="1:105" ht="15" customHeight="1">
      <c r="A203" s="19">
        <f t="shared" si="24"/>
        <v>2027</v>
      </c>
      <c r="B203" s="174">
        <f t="shared" si="25"/>
        <v>261</v>
      </c>
      <c r="C203" s="52"/>
      <c r="D203" s="20">
        <f t="shared" si="22"/>
        <v>20</v>
      </c>
      <c r="E203" s="198">
        <f>CU172</f>
        <v>65</v>
      </c>
      <c r="F203" s="201">
        <f>CU179</f>
        <v>0.51619116826668676</v>
      </c>
      <c r="G203" s="643">
        <f>CU180</f>
        <v>0.12089999999999984</v>
      </c>
      <c r="H203" s="644"/>
      <c r="I203" s="177">
        <f t="shared" si="23"/>
        <v>261</v>
      </c>
      <c r="J203" s="185"/>
      <c r="K203" s="185"/>
    </row>
    <row r="204" spans="1:105" ht="15" customHeight="1">
      <c r="A204" s="19">
        <f t="shared" si="24"/>
        <v>2028</v>
      </c>
      <c r="B204" s="174">
        <f t="shared" si="25"/>
        <v>258</v>
      </c>
      <c r="C204" s="52"/>
      <c r="D204" s="20">
        <f t="shared" si="22"/>
        <v>21</v>
      </c>
      <c r="E204" s="198">
        <f>DB172</f>
        <v>70</v>
      </c>
      <c r="F204" s="201">
        <f>DB179</f>
        <v>0.51619116826668676</v>
      </c>
      <c r="G204" s="643">
        <f>DB180</f>
        <v>0.12089999999999984</v>
      </c>
      <c r="H204" s="644"/>
      <c r="I204" s="177">
        <f t="shared" si="23"/>
        <v>258</v>
      </c>
      <c r="J204" s="185"/>
      <c r="K204" s="185"/>
    </row>
    <row r="205" spans="1:105" ht="15" customHeight="1">
      <c r="A205" s="19">
        <f t="shared" si="24"/>
        <v>2029</v>
      </c>
      <c r="B205" s="174">
        <f t="shared" si="25"/>
        <v>255</v>
      </c>
      <c r="C205" s="52"/>
      <c r="D205" s="20">
        <f t="shared" si="22"/>
        <v>22</v>
      </c>
      <c r="E205" s="53"/>
      <c r="F205" s="31"/>
      <c r="G205" s="25"/>
      <c r="H205" s="25"/>
      <c r="I205" s="177">
        <f t="shared" si="23"/>
        <v>255</v>
      </c>
      <c r="J205" s="185"/>
      <c r="K205" s="185"/>
    </row>
    <row r="206" spans="1:105" ht="15" customHeight="1">
      <c r="A206" s="19">
        <f t="shared" si="24"/>
        <v>2030</v>
      </c>
      <c r="B206" s="174">
        <f t="shared" si="25"/>
        <v>252</v>
      </c>
      <c r="C206" s="52"/>
      <c r="D206" s="20">
        <f t="shared" si="22"/>
        <v>23</v>
      </c>
      <c r="E206" s="53"/>
      <c r="F206" s="31"/>
      <c r="G206" s="25"/>
      <c r="H206" s="25"/>
      <c r="I206" s="177">
        <f t="shared" si="23"/>
        <v>252</v>
      </c>
      <c r="J206" s="185"/>
      <c r="K206" s="185"/>
    </row>
    <row r="207" spans="1:105" ht="15" customHeight="1">
      <c r="A207" s="19">
        <f t="shared" si="24"/>
        <v>2031</v>
      </c>
      <c r="B207" s="174">
        <f t="shared" si="25"/>
        <v>250</v>
      </c>
      <c r="C207" s="52"/>
      <c r="D207" s="20">
        <f t="shared" si="22"/>
        <v>24</v>
      </c>
      <c r="E207" s="53"/>
      <c r="F207" s="31"/>
      <c r="G207" s="25"/>
      <c r="H207" s="25"/>
      <c r="I207" s="177">
        <f t="shared" si="23"/>
        <v>250</v>
      </c>
      <c r="J207" s="185"/>
      <c r="K207" s="185"/>
    </row>
    <row r="208" spans="1:105" ht="15" customHeight="1">
      <c r="A208" s="19">
        <f t="shared" si="24"/>
        <v>2032</v>
      </c>
      <c r="B208" s="174">
        <f t="shared" si="25"/>
        <v>247</v>
      </c>
      <c r="C208" s="52"/>
      <c r="D208" s="20">
        <f t="shared" si="22"/>
        <v>25</v>
      </c>
      <c r="E208" s="53"/>
      <c r="F208" s="31"/>
      <c r="G208" s="25"/>
      <c r="H208" s="25"/>
      <c r="I208" s="177">
        <f t="shared" si="23"/>
        <v>247</v>
      </c>
      <c r="J208" s="185"/>
      <c r="K208" s="185"/>
    </row>
    <row r="209" spans="1:109" ht="15" customHeight="1">
      <c r="A209" s="19">
        <f t="shared" si="24"/>
        <v>2033</v>
      </c>
      <c r="B209" s="174">
        <f t="shared" si="25"/>
        <v>244</v>
      </c>
      <c r="C209" s="52"/>
      <c r="D209" s="20">
        <f t="shared" si="22"/>
        <v>26</v>
      </c>
      <c r="E209" s="53"/>
      <c r="F209" s="31"/>
      <c r="G209" s="25"/>
      <c r="H209" s="25"/>
      <c r="I209" s="177">
        <f t="shared" si="23"/>
        <v>244</v>
      </c>
      <c r="J209" s="185"/>
      <c r="K209" s="185"/>
    </row>
    <row r="210" spans="1:109" ht="15" customHeight="1">
      <c r="A210" s="103">
        <f t="shared" si="24"/>
        <v>2034</v>
      </c>
      <c r="B210" s="186">
        <f t="shared" si="25"/>
        <v>241</v>
      </c>
      <c r="C210" s="193"/>
      <c r="D210" s="33">
        <f t="shared" si="22"/>
        <v>27</v>
      </c>
      <c r="E210" s="54"/>
      <c r="F210" s="34"/>
      <c r="G210" s="9"/>
      <c r="H210" s="9"/>
      <c r="I210" s="187">
        <f t="shared" si="23"/>
        <v>241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135</v>
      </c>
    </row>
    <row r="213" spans="1:109" ht="15" customHeight="1">
      <c r="A213" s="10" t="s">
        <v>2</v>
      </c>
      <c r="B213" s="92" t="s">
        <v>100</v>
      </c>
      <c r="C213" s="12" t="s">
        <v>120</v>
      </c>
      <c r="D213" s="12" t="s">
        <v>101</v>
      </c>
      <c r="E213" s="12" t="s">
        <v>136</v>
      </c>
      <c r="F213" s="37"/>
      <c r="G213" s="13"/>
      <c r="H213" s="15" t="s">
        <v>102</v>
      </c>
      <c r="I213" s="16">
        <f>RSQ(I214:I234,B214:B234)</f>
        <v>0.60595640549726237</v>
      </c>
      <c r="J213" s="17" t="s">
        <v>103</v>
      </c>
      <c r="K213" s="18" t="s">
        <v>104</v>
      </c>
      <c r="M213" s="66" t="s">
        <v>120</v>
      </c>
      <c r="N213" s="37"/>
      <c r="O213" s="13"/>
      <c r="P213" s="107" t="s">
        <v>121</v>
      </c>
      <c r="Q213" s="108">
        <f>RSQ($B214:$B234,Q214:Q234)</f>
        <v>0.60595640549726237</v>
      </c>
      <c r="R213" s="18" t="s">
        <v>104</v>
      </c>
      <c r="T213" s="66" t="s">
        <v>120</v>
      </c>
      <c r="U213" s="37"/>
      <c r="V213" s="13"/>
      <c r="W213" s="107" t="s">
        <v>121</v>
      </c>
      <c r="X213" s="108">
        <f>RSQ($B214:$B234,X214:X234)</f>
        <v>0.60595640549726237</v>
      </c>
      <c r="Y213" s="18" t="s">
        <v>104</v>
      </c>
      <c r="AA213" s="66" t="s">
        <v>120</v>
      </c>
      <c r="AB213" s="37"/>
      <c r="AC213" s="13"/>
      <c r="AD213" s="107" t="s">
        <v>121</v>
      </c>
      <c r="AE213" s="108">
        <f>RSQ($B214:$B234,AE214:AE234)</f>
        <v>0.60595640549726237</v>
      </c>
      <c r="AF213" s="18" t="s">
        <v>104</v>
      </c>
      <c r="AH213" s="66" t="s">
        <v>120</v>
      </c>
      <c r="AI213" s="37"/>
      <c r="AJ213" s="13"/>
      <c r="AK213" s="107" t="s">
        <v>121</v>
      </c>
      <c r="AL213" s="108">
        <f>RSQ($B214:$B234,AL214:AL234)</f>
        <v>0.60595640549726237</v>
      </c>
      <c r="AM213" s="18" t="s">
        <v>104</v>
      </c>
      <c r="AO213" s="66" t="s">
        <v>120</v>
      </c>
      <c r="AP213" s="37"/>
      <c r="AQ213" s="13"/>
      <c r="AR213" s="107" t="s">
        <v>121</v>
      </c>
      <c r="AS213" s="108">
        <f>RSQ($B214:$B234,AS214:AS234)</f>
        <v>0.60595640549726237</v>
      </c>
      <c r="AT213" s="18" t="s">
        <v>104</v>
      </c>
      <c r="AV213" s="66" t="s">
        <v>120</v>
      </c>
      <c r="AW213" s="37"/>
      <c r="AX213" s="13"/>
      <c r="AY213" s="107" t="s">
        <v>121</v>
      </c>
      <c r="AZ213" s="108">
        <f>RSQ($B214:$B234,AZ214:AZ234)</f>
        <v>0.60595640549726237</v>
      </c>
      <c r="BA213" s="18" t="s">
        <v>104</v>
      </c>
      <c r="BC213" s="66" t="s">
        <v>120</v>
      </c>
      <c r="BD213" s="37"/>
      <c r="BE213" s="13"/>
      <c r="BF213" s="107" t="s">
        <v>121</v>
      </c>
      <c r="BG213" s="108">
        <f>RSQ($B214:$B234,BG214:BG234)</f>
        <v>0.60595640549726237</v>
      </c>
      <c r="BH213" s="18" t="s">
        <v>104</v>
      </c>
      <c r="BJ213" s="66" t="s">
        <v>120</v>
      </c>
      <c r="BK213" s="37"/>
      <c r="BL213" s="13"/>
      <c r="BM213" s="107" t="s">
        <v>121</v>
      </c>
      <c r="BN213" s="108">
        <f>RSQ($B214:$B234,BN214:BN234)</f>
        <v>0.60595640549726237</v>
      </c>
      <c r="BO213" s="18" t="s">
        <v>104</v>
      </c>
      <c r="BQ213" s="66" t="s">
        <v>120</v>
      </c>
      <c r="BR213" s="37"/>
      <c r="BS213" s="13"/>
      <c r="BT213" s="107" t="s">
        <v>121</v>
      </c>
      <c r="BU213" s="108">
        <f>RSQ($B214:$B234,BU214:BU234)</f>
        <v>0.60595640549726237</v>
      </c>
      <c r="BV213" s="18" t="s">
        <v>104</v>
      </c>
      <c r="BX213" s="66" t="s">
        <v>120</v>
      </c>
      <c r="BY213" s="37"/>
      <c r="BZ213" s="13"/>
      <c r="CA213" s="107" t="s">
        <v>121</v>
      </c>
      <c r="CB213" s="108">
        <f>RSQ($B214:$B234,CB214:CB234)</f>
        <v>0.60595640549726237</v>
      </c>
      <c r="CC213" s="18" t="s">
        <v>104</v>
      </c>
      <c r="CE213" s="66" t="s">
        <v>120</v>
      </c>
      <c r="CF213" s="37"/>
      <c r="CG213" s="13"/>
      <c r="CH213" s="107" t="s">
        <v>121</v>
      </c>
      <c r="CI213" s="108">
        <f>RSQ($B214:$B234,CI214:CI234)</f>
        <v>0.60595640549726237</v>
      </c>
      <c r="CJ213" s="18" t="s">
        <v>104</v>
      </c>
      <c r="CL213" s="66" t="s">
        <v>120</v>
      </c>
      <c r="CM213" s="37"/>
      <c r="CN213" s="13"/>
      <c r="CO213" s="107" t="s">
        <v>121</v>
      </c>
      <c r="CP213" s="108">
        <f>RSQ($B214:$B234,CP214:CP234)</f>
        <v>0.60595640549726237</v>
      </c>
      <c r="CQ213" s="18" t="s">
        <v>104</v>
      </c>
      <c r="CS213" s="66" t="s">
        <v>120</v>
      </c>
      <c r="CT213" s="37"/>
      <c r="CU213" s="13"/>
      <c r="CV213" s="107" t="s">
        <v>121</v>
      </c>
      <c r="CW213" s="108">
        <f>RSQ($B214:$B234,CW214:CW234)</f>
        <v>0.60595640549726237</v>
      </c>
      <c r="CX213" s="18" t="s">
        <v>104</v>
      </c>
      <c r="CZ213" s="66" t="s">
        <v>120</v>
      </c>
      <c r="DA213" s="37"/>
      <c r="DB213" s="13"/>
      <c r="DC213" s="107" t="s">
        <v>121</v>
      </c>
      <c r="DD213" s="108">
        <f>RSQ($B214:$B234,DD214:DD234)</f>
        <v>0.60595640549726237</v>
      </c>
      <c r="DE213" s="18" t="s">
        <v>104</v>
      </c>
    </row>
    <row r="214" spans="1:109" ht="15" customHeight="1">
      <c r="A214" s="19"/>
      <c r="B214" s="174"/>
      <c r="C214" s="67"/>
      <c r="D214" s="20"/>
      <c r="E214" s="20"/>
      <c r="F214" s="38" t="s">
        <v>137</v>
      </c>
      <c r="I214" s="175"/>
      <c r="J214" s="176"/>
      <c r="K214" s="175"/>
      <c r="M214" s="68"/>
      <c r="N214" s="38" t="s">
        <v>137</v>
      </c>
      <c r="Q214" s="203"/>
      <c r="R214" s="175"/>
      <c r="T214" s="68"/>
      <c r="U214" s="38" t="s">
        <v>137</v>
      </c>
      <c r="X214" s="203"/>
      <c r="Y214" s="175"/>
      <c r="AA214" s="68"/>
      <c r="AB214" s="38" t="s">
        <v>137</v>
      </c>
      <c r="AE214" s="203"/>
      <c r="AF214" s="175"/>
      <c r="AH214" s="68"/>
      <c r="AI214" s="38" t="s">
        <v>137</v>
      </c>
      <c r="AL214" s="203"/>
      <c r="AM214" s="175"/>
      <c r="AO214" s="68"/>
      <c r="AP214" s="38" t="s">
        <v>137</v>
      </c>
      <c r="AS214" s="203"/>
      <c r="AT214" s="175"/>
      <c r="AV214" s="68"/>
      <c r="AW214" s="38" t="s">
        <v>137</v>
      </c>
      <c r="AZ214" s="203"/>
      <c r="BA214" s="175"/>
      <c r="BC214" s="68"/>
      <c r="BD214" s="38" t="s">
        <v>137</v>
      </c>
      <c r="BG214" s="203"/>
      <c r="BH214" s="175"/>
      <c r="BJ214" s="68"/>
      <c r="BK214" s="38" t="s">
        <v>137</v>
      </c>
      <c r="BN214" s="203"/>
      <c r="BO214" s="175"/>
      <c r="BQ214" s="68"/>
      <c r="BR214" s="38" t="s">
        <v>137</v>
      </c>
      <c r="BU214" s="203"/>
      <c r="BV214" s="175"/>
      <c r="BX214" s="68"/>
      <c r="BY214" s="38" t="s">
        <v>137</v>
      </c>
      <c r="CB214" s="203"/>
      <c r="CC214" s="175"/>
      <c r="CE214" s="68"/>
      <c r="CF214" s="38" t="s">
        <v>137</v>
      </c>
      <c r="CI214" s="203"/>
      <c r="CJ214" s="175"/>
      <c r="CL214" s="68"/>
      <c r="CM214" s="38" t="s">
        <v>137</v>
      </c>
      <c r="CP214" s="203"/>
      <c r="CQ214" s="175"/>
      <c r="CS214" s="68"/>
      <c r="CT214" s="38" t="s">
        <v>137</v>
      </c>
      <c r="CW214" s="203"/>
      <c r="CX214" s="175"/>
      <c r="CZ214" s="68"/>
      <c r="DA214" s="38" t="s">
        <v>137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138</v>
      </c>
      <c r="I215" s="177"/>
      <c r="J215" s="178"/>
      <c r="K215" s="177"/>
      <c r="M215" s="68"/>
      <c r="N215" s="38" t="s">
        <v>138</v>
      </c>
      <c r="Q215" s="185"/>
      <c r="R215" s="177"/>
      <c r="T215" s="68"/>
      <c r="U215" s="38" t="s">
        <v>138</v>
      </c>
      <c r="X215" s="185"/>
      <c r="Y215" s="177"/>
      <c r="AA215" s="68"/>
      <c r="AB215" s="38" t="s">
        <v>138</v>
      </c>
      <c r="AE215" s="185"/>
      <c r="AF215" s="177"/>
      <c r="AH215" s="68"/>
      <c r="AI215" s="38" t="s">
        <v>138</v>
      </c>
      <c r="AL215" s="185"/>
      <c r="AM215" s="177"/>
      <c r="AO215" s="68"/>
      <c r="AP215" s="38" t="s">
        <v>138</v>
      </c>
      <c r="AS215" s="185"/>
      <c r="AT215" s="177"/>
      <c r="AV215" s="68"/>
      <c r="AW215" s="38" t="s">
        <v>138</v>
      </c>
      <c r="AZ215" s="185"/>
      <c r="BA215" s="177"/>
      <c r="BC215" s="68"/>
      <c r="BD215" s="38" t="s">
        <v>138</v>
      </c>
      <c r="BG215" s="185"/>
      <c r="BH215" s="177"/>
      <c r="BJ215" s="68"/>
      <c r="BK215" s="38" t="s">
        <v>138</v>
      </c>
      <c r="BN215" s="185"/>
      <c r="BO215" s="177"/>
      <c r="BQ215" s="68"/>
      <c r="BR215" s="38" t="s">
        <v>138</v>
      </c>
      <c r="BU215" s="185"/>
      <c r="BV215" s="177"/>
      <c r="BX215" s="68"/>
      <c r="BY215" s="38" t="s">
        <v>138</v>
      </c>
      <c r="CB215" s="185"/>
      <c r="CC215" s="177"/>
      <c r="CE215" s="68"/>
      <c r="CF215" s="38" t="s">
        <v>138</v>
      </c>
      <c r="CI215" s="185"/>
      <c r="CJ215" s="177"/>
      <c r="CL215" s="68"/>
      <c r="CM215" s="38" t="s">
        <v>138</v>
      </c>
      <c r="CP215" s="185"/>
      <c r="CQ215" s="177"/>
      <c r="CS215" s="68"/>
      <c r="CT215" s="38" t="s">
        <v>138</v>
      </c>
      <c r="CW215" s="185"/>
      <c r="CX215" s="177"/>
      <c r="CZ215" s="68"/>
      <c r="DA215" s="38" t="s">
        <v>138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139</v>
      </c>
      <c r="G216" s="70"/>
      <c r="H216" s="21"/>
      <c r="I216" s="177"/>
      <c r="J216" s="178"/>
      <c r="K216" s="177"/>
      <c r="M216" s="68"/>
      <c r="N216" s="25" t="s">
        <v>139</v>
      </c>
      <c r="O216" s="70"/>
      <c r="P216" s="21"/>
      <c r="Q216" s="185"/>
      <c r="R216" s="177"/>
      <c r="T216" s="68"/>
      <c r="U216" s="25" t="s">
        <v>139</v>
      </c>
      <c r="V216" s="70"/>
      <c r="W216" s="21"/>
      <c r="X216" s="185"/>
      <c r="Y216" s="177"/>
      <c r="AA216" s="68"/>
      <c r="AB216" s="25" t="s">
        <v>139</v>
      </c>
      <c r="AC216" s="70"/>
      <c r="AD216" s="21"/>
      <c r="AE216" s="185"/>
      <c r="AF216" s="177"/>
      <c r="AH216" s="68"/>
      <c r="AI216" s="25" t="s">
        <v>139</v>
      </c>
      <c r="AJ216" s="70"/>
      <c r="AK216" s="21"/>
      <c r="AL216" s="185"/>
      <c r="AM216" s="177"/>
      <c r="AO216" s="68"/>
      <c r="AP216" s="25" t="s">
        <v>139</v>
      </c>
      <c r="AQ216" s="70"/>
      <c r="AR216" s="21"/>
      <c r="AS216" s="185"/>
      <c r="AT216" s="177"/>
      <c r="AV216" s="68"/>
      <c r="AW216" s="25" t="s">
        <v>139</v>
      </c>
      <c r="AX216" s="70"/>
      <c r="AY216" s="21"/>
      <c r="AZ216" s="185"/>
      <c r="BA216" s="177"/>
      <c r="BC216" s="68"/>
      <c r="BD216" s="25" t="s">
        <v>139</v>
      </c>
      <c r="BE216" s="70"/>
      <c r="BF216" s="21"/>
      <c r="BG216" s="185"/>
      <c r="BH216" s="177"/>
      <c r="BJ216" s="68"/>
      <c r="BK216" s="25" t="s">
        <v>139</v>
      </c>
      <c r="BL216" s="70"/>
      <c r="BM216" s="21"/>
      <c r="BN216" s="185"/>
      <c r="BO216" s="177"/>
      <c r="BQ216" s="68"/>
      <c r="BR216" s="25" t="s">
        <v>139</v>
      </c>
      <c r="BS216" s="70"/>
      <c r="BT216" s="21"/>
      <c r="BU216" s="185"/>
      <c r="BV216" s="177"/>
      <c r="BX216" s="68"/>
      <c r="BY216" s="25" t="s">
        <v>139</v>
      </c>
      <c r="BZ216" s="70"/>
      <c r="CA216" s="21"/>
      <c r="CB216" s="185"/>
      <c r="CC216" s="177"/>
      <c r="CE216" s="68"/>
      <c r="CF216" s="25" t="s">
        <v>139</v>
      </c>
      <c r="CG216" s="70"/>
      <c r="CH216" s="21"/>
      <c r="CI216" s="185"/>
      <c r="CJ216" s="177"/>
      <c r="CL216" s="68"/>
      <c r="CM216" s="25" t="s">
        <v>139</v>
      </c>
      <c r="CN216" s="70"/>
      <c r="CO216" s="21"/>
      <c r="CP216" s="185"/>
      <c r="CQ216" s="177"/>
      <c r="CS216" s="68"/>
      <c r="CT216" s="25" t="s">
        <v>139</v>
      </c>
      <c r="CU216" s="70"/>
      <c r="CV216" s="21"/>
      <c r="CW216" s="185"/>
      <c r="CX216" s="177"/>
      <c r="CZ216" s="68"/>
      <c r="DA216" s="25" t="s">
        <v>139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124</v>
      </c>
      <c r="G218" s="237">
        <v>0</v>
      </c>
      <c r="H218" s="21"/>
      <c r="I218" s="177"/>
      <c r="J218" s="178"/>
      <c r="K218" s="177"/>
      <c r="M218" s="68"/>
      <c r="N218" s="71" t="s">
        <v>124</v>
      </c>
      <c r="O218" s="204">
        <v>0</v>
      </c>
      <c r="P218" s="21"/>
      <c r="Q218" s="185"/>
      <c r="R218" s="177"/>
      <c r="T218" s="68"/>
      <c r="U218" s="71" t="s">
        <v>124</v>
      </c>
      <c r="V218" s="204">
        <f>10^U238</f>
        <v>10</v>
      </c>
      <c r="W218" s="21"/>
      <c r="X218" s="185"/>
      <c r="Y218" s="177"/>
      <c r="AA218" s="68"/>
      <c r="AB218" s="71" t="s">
        <v>124</v>
      </c>
      <c r="AC218" s="204">
        <f>V218+AB239</f>
        <v>20</v>
      </c>
      <c r="AD218" s="21"/>
      <c r="AE218" s="185"/>
      <c r="AF218" s="177"/>
      <c r="AH218" s="68"/>
      <c r="AI218" s="71" t="s">
        <v>124</v>
      </c>
      <c r="AJ218" s="204">
        <f>AC218+AI239</f>
        <v>30</v>
      </c>
      <c r="AK218" s="21"/>
      <c r="AL218" s="185"/>
      <c r="AM218" s="177"/>
      <c r="AO218" s="68"/>
      <c r="AP218" s="71" t="s">
        <v>124</v>
      </c>
      <c r="AQ218" s="204">
        <f>AJ218+AP239</f>
        <v>40</v>
      </c>
      <c r="AR218" s="21"/>
      <c r="AS218" s="185"/>
      <c r="AT218" s="177"/>
      <c r="AV218" s="68"/>
      <c r="AW218" s="71" t="s">
        <v>124</v>
      </c>
      <c r="AX218" s="204">
        <f>AQ218+AW239</f>
        <v>50</v>
      </c>
      <c r="AY218" s="21"/>
      <c r="AZ218" s="185"/>
      <c r="BA218" s="177"/>
      <c r="BC218" s="68"/>
      <c r="BD218" s="71" t="s">
        <v>124</v>
      </c>
      <c r="BE218" s="204">
        <f>AX218+BD239</f>
        <v>60</v>
      </c>
      <c r="BF218" s="21"/>
      <c r="BG218" s="185"/>
      <c r="BH218" s="177"/>
      <c r="BJ218" s="68"/>
      <c r="BK218" s="71" t="s">
        <v>124</v>
      </c>
      <c r="BL218" s="204">
        <f>BE218+BK239</f>
        <v>70</v>
      </c>
      <c r="BM218" s="21"/>
      <c r="BN218" s="185"/>
      <c r="BO218" s="177"/>
      <c r="BQ218" s="68"/>
      <c r="BR218" s="71" t="s">
        <v>124</v>
      </c>
      <c r="BS218" s="204">
        <f>BL218+BR239</f>
        <v>80</v>
      </c>
      <c r="BT218" s="21"/>
      <c r="BU218" s="185"/>
      <c r="BV218" s="177"/>
      <c r="BX218" s="68"/>
      <c r="BY218" s="71" t="s">
        <v>124</v>
      </c>
      <c r="BZ218" s="204">
        <f>BS218+BY239</f>
        <v>90</v>
      </c>
      <c r="CA218" s="21"/>
      <c r="CB218" s="185"/>
      <c r="CC218" s="177"/>
      <c r="CE218" s="68"/>
      <c r="CF218" s="71" t="s">
        <v>124</v>
      </c>
      <c r="CG218" s="204">
        <f>BZ218+CF239</f>
        <v>100</v>
      </c>
      <c r="CH218" s="21"/>
      <c r="CI218" s="185"/>
      <c r="CJ218" s="177"/>
      <c r="CL218" s="68"/>
      <c r="CM218" s="71" t="s">
        <v>124</v>
      </c>
      <c r="CN218" s="204">
        <f>CG218+CM239</f>
        <v>110</v>
      </c>
      <c r="CO218" s="21"/>
      <c r="CP218" s="185"/>
      <c r="CQ218" s="177"/>
      <c r="CS218" s="68"/>
      <c r="CT218" s="71" t="s">
        <v>124</v>
      </c>
      <c r="CU218" s="204">
        <f>CN218+CT239</f>
        <v>120</v>
      </c>
      <c r="CV218" s="21"/>
      <c r="CW218" s="185"/>
      <c r="CX218" s="177"/>
      <c r="CZ218" s="68"/>
      <c r="DA218" s="71" t="s">
        <v>124</v>
      </c>
      <c r="DB218" s="204">
        <f>CU218+DA239</f>
        <v>130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118</v>
      </c>
      <c r="G219" s="42">
        <f>INDEX(LINEST(C230:C234,E230:E234),1)</f>
        <v>-3.0417468354760519E-2</v>
      </c>
      <c r="H219" s="21"/>
      <c r="I219" s="177"/>
      <c r="J219" s="178"/>
      <c r="K219" s="177"/>
      <c r="M219" s="68"/>
      <c r="N219" s="71" t="s">
        <v>118</v>
      </c>
      <c r="O219" s="42">
        <f>INDEX(LINEST(M230:M234,$E230:$E234),1)</f>
        <v>-3.0417468354760519E-2</v>
      </c>
      <c r="P219" s="21"/>
      <c r="Q219" s="185"/>
      <c r="R219" s="177"/>
      <c r="T219" s="68"/>
      <c r="U219" s="71" t="s">
        <v>118</v>
      </c>
      <c r="V219" s="42">
        <f>INDEX(LINEST(T230:T234,$E230:$E234),1)</f>
        <v>-3.1406438463202277E-2</v>
      </c>
      <c r="W219" s="21"/>
      <c r="X219" s="185"/>
      <c r="Y219" s="177"/>
      <c r="AA219" s="68"/>
      <c r="AB219" s="71" t="s">
        <v>118</v>
      </c>
      <c r="AC219" s="42">
        <f>INDEX(LINEST(AA230:AA234,$E230:$E234),1)</f>
        <v>-3.2461891355276412E-2</v>
      </c>
      <c r="AD219" s="21"/>
      <c r="AE219" s="185"/>
      <c r="AF219" s="177"/>
      <c r="AH219" s="68"/>
      <c r="AI219" s="71" t="s">
        <v>118</v>
      </c>
      <c r="AJ219" s="42">
        <f>INDEX(LINEST(AH230:AH234,$E230:$E234),1)</f>
        <v>-3.3590765475408353E-2</v>
      </c>
      <c r="AK219" s="21"/>
      <c r="AL219" s="185"/>
      <c r="AM219" s="177"/>
      <c r="AO219" s="68"/>
      <c r="AP219" s="71" t="s">
        <v>118</v>
      </c>
      <c r="AQ219" s="42">
        <f>INDEX(LINEST(AO230:AO234,$E230:$E234),1)</f>
        <v>-3.4800999786397675E-2</v>
      </c>
      <c r="AR219" s="21"/>
      <c r="AS219" s="185"/>
      <c r="AT219" s="177"/>
      <c r="AV219" s="68"/>
      <c r="AW219" s="71" t="s">
        <v>118</v>
      </c>
      <c r="AX219" s="42">
        <f>INDEX(LINEST(AV230:AV234,$E230:$E234),1)</f>
        <v>-3.6101720900103967E-2</v>
      </c>
      <c r="AY219" s="21"/>
      <c r="AZ219" s="185"/>
      <c r="BA219" s="177"/>
      <c r="BC219" s="68"/>
      <c r="BD219" s="71" t="s">
        <v>118</v>
      </c>
      <c r="BE219" s="42">
        <f>INDEX(LINEST(BC230:BC234,$E230:$E234),1)</f>
        <v>-3.7503473851027869E-2</v>
      </c>
      <c r="BF219" s="21"/>
      <c r="BG219" s="185"/>
      <c r="BH219" s="177"/>
      <c r="BJ219" s="68"/>
      <c r="BK219" s="71" t="s">
        <v>118</v>
      </c>
      <c r="BL219" s="42">
        <f>INDEX(LINEST(BJ230:BJ234,$E230:$E234),1)</f>
        <v>-3.9018508871313161E-2</v>
      </c>
      <c r="BM219" s="21"/>
      <c r="BN219" s="185"/>
      <c r="BO219" s="177"/>
      <c r="BQ219" s="68"/>
      <c r="BR219" s="71" t="s">
        <v>118</v>
      </c>
      <c r="BS219" s="42">
        <f>INDEX(LINEST(BQ230:BQ234,$E230:$E234),1)</f>
        <v>-4.0661140695124512E-2</v>
      </c>
      <c r="BT219" s="21"/>
      <c r="BU219" s="185"/>
      <c r="BV219" s="177"/>
      <c r="BX219" s="68"/>
      <c r="BY219" s="71" t="s">
        <v>118</v>
      </c>
      <c r="BZ219" s="42">
        <f>INDEX(LINEST(BX230:BX234,$E230:$E234),1)</f>
        <v>-4.2448202742479367E-2</v>
      </c>
      <c r="CA219" s="21"/>
      <c r="CB219" s="185"/>
      <c r="CC219" s="177"/>
      <c r="CE219" s="68"/>
      <c r="CF219" s="71" t="s">
        <v>118</v>
      </c>
      <c r="CG219" s="42">
        <f>INDEX(LINEST(CE230:CE234,$E230:$E234),1)</f>
        <v>-4.4399626769164452E-2</v>
      </c>
      <c r="CH219" s="21"/>
      <c r="CI219" s="185"/>
      <c r="CJ219" s="177"/>
      <c r="CL219" s="68"/>
      <c r="CM219" s="71" t="s">
        <v>118</v>
      </c>
      <c r="CN219" s="42">
        <f>INDEX(LINEST(CL230:CL234,$E230:$E234),1)</f>
        <v>-4.6539190387006296E-2</v>
      </c>
      <c r="CO219" s="21"/>
      <c r="CP219" s="185"/>
      <c r="CQ219" s="177"/>
      <c r="CS219" s="68"/>
      <c r="CT219" s="71" t="s">
        <v>118</v>
      </c>
      <c r="CU219" s="42">
        <f>INDEX(LINEST(CS230:CS234,$E230:$E234),1)</f>
        <v>-4.8895492076152847E-2</v>
      </c>
      <c r="CV219" s="21"/>
      <c r="CW219" s="185"/>
      <c r="CX219" s="177"/>
      <c r="CZ219" s="68"/>
      <c r="DA219" s="71" t="s">
        <v>118</v>
      </c>
      <c r="DB219" s="42">
        <f>INDEX(LINEST(CZ230:CZ234,$E230:$E234),1)</f>
        <v>-5.1503238817568409E-2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113</v>
      </c>
      <c r="G220" s="42">
        <f>INDEX(LINEST(C230:C234,E230:E234),2)</f>
        <v>5.7829701678828727</v>
      </c>
      <c r="H220" s="72" t="s">
        <v>140</v>
      </c>
      <c r="I220" s="177"/>
      <c r="J220" s="178"/>
      <c r="K220" s="177"/>
      <c r="M220" s="68"/>
      <c r="N220" s="71" t="s">
        <v>113</v>
      </c>
      <c r="O220" s="42">
        <f>INDEX(LINEST(M230:M234,$E230:$E234),2)</f>
        <v>5.7829701678828727</v>
      </c>
      <c r="P220" s="72" t="s">
        <v>140</v>
      </c>
      <c r="Q220" s="185"/>
      <c r="R220" s="177"/>
      <c r="T220" s="68"/>
      <c r="U220" s="71" t="s">
        <v>113</v>
      </c>
      <c r="V220" s="42">
        <f>INDEX(LINEST(T230:T234,$E230:$E234),2)</f>
        <v>5.7516895129390395</v>
      </c>
      <c r="W220" s="72" t="s">
        <v>140</v>
      </c>
      <c r="X220" s="185"/>
      <c r="Y220" s="177"/>
      <c r="AA220" s="68"/>
      <c r="AB220" s="71" t="s">
        <v>113</v>
      </c>
      <c r="AC220" s="42">
        <f>INDEX(LINEST(AA230:AA234,$E230:$E234),2)</f>
        <v>5.719398621775273</v>
      </c>
      <c r="AD220" s="72" t="s">
        <v>140</v>
      </c>
      <c r="AE220" s="185"/>
      <c r="AF220" s="177"/>
      <c r="AH220" s="68"/>
      <c r="AI220" s="71" t="s">
        <v>113</v>
      </c>
      <c r="AJ220" s="42">
        <f>INDEX(LINEST(AH230:AH234,$E230:$E234),2)</f>
        <v>5.6860300512584363</v>
      </c>
      <c r="AK220" s="72" t="s">
        <v>140</v>
      </c>
      <c r="AL220" s="185"/>
      <c r="AM220" s="177"/>
      <c r="AO220" s="68"/>
      <c r="AP220" s="71" t="s">
        <v>113</v>
      </c>
      <c r="AQ220" s="42">
        <f>INDEX(LINEST(AO230:AO234,$E230:$E234),2)</f>
        <v>5.6515093697925201</v>
      </c>
      <c r="AR220" s="72" t="s">
        <v>140</v>
      </c>
      <c r="AS220" s="185"/>
      <c r="AT220" s="177"/>
      <c r="AV220" s="68"/>
      <c r="AW220" s="71" t="s">
        <v>113</v>
      </c>
      <c r="AX220" s="42">
        <f>INDEX(LINEST(AV230:AV234,$E230:$E234),2)</f>
        <v>5.615754156996096</v>
      </c>
      <c r="AY220" s="72" t="s">
        <v>140</v>
      </c>
      <c r="AZ220" s="185"/>
      <c r="BA220" s="177"/>
      <c r="BC220" s="68"/>
      <c r="BD220" s="71" t="s">
        <v>113</v>
      </c>
      <c r="BE220" s="42">
        <f>INDEX(LINEST(BC230:BC234,$E230:$E234),2)</f>
        <v>5.5786728177000962</v>
      </c>
      <c r="BF220" s="72" t="s">
        <v>140</v>
      </c>
      <c r="BG220" s="185"/>
      <c r="BH220" s="177"/>
      <c r="BJ220" s="68"/>
      <c r="BK220" s="71" t="s">
        <v>113</v>
      </c>
      <c r="BL220" s="42">
        <f>INDEX(LINEST(BJ230:BJ234,$E230:$E234),2)</f>
        <v>5.5401631672969485</v>
      </c>
      <c r="BM220" s="72" t="s">
        <v>140</v>
      </c>
      <c r="BN220" s="185"/>
      <c r="BO220" s="177"/>
      <c r="BQ220" s="68"/>
      <c r="BR220" s="71" t="s">
        <v>113</v>
      </c>
      <c r="BS220" s="42">
        <f>INDEX(LINEST(BQ230:BQ234,$E230:$E234),2)</f>
        <v>5.5001107334008017</v>
      </c>
      <c r="BT220" s="72" t="s">
        <v>140</v>
      </c>
      <c r="BU220" s="185"/>
      <c r="BV220" s="177"/>
      <c r="BX220" s="68"/>
      <c r="BY220" s="71" t="s">
        <v>113</v>
      </c>
      <c r="BZ220" s="42">
        <f>INDEX(LINEST(BX230:BX234,$E230:$E234),2)</f>
        <v>5.4583867026672079</v>
      </c>
      <c r="CA220" s="72" t="s">
        <v>140</v>
      </c>
      <c r="CB220" s="185"/>
      <c r="CC220" s="177"/>
      <c r="CE220" s="68"/>
      <c r="CF220" s="71" t="s">
        <v>113</v>
      </c>
      <c r="CG220" s="42">
        <f>INDEX(LINEST(CE230:CE234,$E230:$E234),2)</f>
        <v>5.4148454198811669</v>
      </c>
      <c r="CH220" s="72" t="s">
        <v>140</v>
      </c>
      <c r="CI220" s="185"/>
      <c r="CJ220" s="177"/>
      <c r="CL220" s="68"/>
      <c r="CM220" s="71" t="s">
        <v>113</v>
      </c>
      <c r="CN220" s="42">
        <f>INDEX(LINEST(CL230:CL234,$E230:$E234),2)</f>
        <v>5.3693213167400664</v>
      </c>
      <c r="CO220" s="72" t="s">
        <v>140</v>
      </c>
      <c r="CP220" s="185"/>
      <c r="CQ220" s="177"/>
      <c r="CS220" s="68"/>
      <c r="CT220" s="71" t="s">
        <v>113</v>
      </c>
      <c r="CU220" s="42">
        <f>INDEX(LINEST(CS230:CS234,$E230:$E234),2)</f>
        <v>5.3216251067091465</v>
      </c>
      <c r="CV220" s="72" t="s">
        <v>140</v>
      </c>
      <c r="CW220" s="185"/>
      <c r="CX220" s="177"/>
      <c r="CZ220" s="68"/>
      <c r="DA220" s="71" t="s">
        <v>113</v>
      </c>
      <c r="DB220" s="42">
        <f>INDEX(LINEST(CZ230:CZ234,$E230:$E234),2)</f>
        <v>5.2715390247636744</v>
      </c>
      <c r="DC220" s="72" t="s">
        <v>140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117</v>
      </c>
      <c r="G221" s="73">
        <f>EXP(G220)</f>
        <v>324.72223906649583</v>
      </c>
      <c r="I221" s="177"/>
      <c r="J221" s="178"/>
      <c r="K221" s="177"/>
      <c r="M221" s="68"/>
      <c r="N221" s="71" t="s">
        <v>117</v>
      </c>
      <c r="O221" s="73">
        <f>EXP(O220)</f>
        <v>324.72223906649583</v>
      </c>
      <c r="Q221" s="185"/>
      <c r="R221" s="177"/>
      <c r="T221" s="68"/>
      <c r="U221" s="71" t="s">
        <v>117</v>
      </c>
      <c r="V221" s="73">
        <f>EXP(V220)</f>
        <v>314.72193814560586</v>
      </c>
      <c r="X221" s="185"/>
      <c r="Y221" s="177"/>
      <c r="AA221" s="68"/>
      <c r="AB221" s="71" t="s">
        <v>117</v>
      </c>
      <c r="AC221" s="73">
        <f>EXP(AC220)</f>
        <v>304.72161489989173</v>
      </c>
      <c r="AE221" s="185"/>
      <c r="AF221" s="177"/>
      <c r="AH221" s="68"/>
      <c r="AI221" s="71" t="s">
        <v>117</v>
      </c>
      <c r="AJ221" s="73">
        <f>EXP(AJ220)</f>
        <v>294.72126676571958</v>
      </c>
      <c r="AL221" s="185"/>
      <c r="AM221" s="177"/>
      <c r="AO221" s="68"/>
      <c r="AP221" s="71" t="s">
        <v>117</v>
      </c>
      <c r="AQ221" s="73">
        <f>EXP(AQ220)</f>
        <v>284.72089077370418</v>
      </c>
      <c r="AS221" s="185"/>
      <c r="AT221" s="177"/>
      <c r="AV221" s="68"/>
      <c r="AW221" s="71" t="s">
        <v>117</v>
      </c>
      <c r="AX221" s="73">
        <f>EXP(AX220)</f>
        <v>274.7204834655742</v>
      </c>
      <c r="AZ221" s="185"/>
      <c r="BA221" s="177"/>
      <c r="BC221" s="68"/>
      <c r="BD221" s="71" t="s">
        <v>117</v>
      </c>
      <c r="BE221" s="73">
        <f>EXP(BE220)</f>
        <v>264.7200407898448</v>
      </c>
      <c r="BG221" s="185"/>
      <c r="BH221" s="177"/>
      <c r="BJ221" s="68"/>
      <c r="BK221" s="71" t="s">
        <v>117</v>
      </c>
      <c r="BL221" s="73">
        <f>EXP(BL220)</f>
        <v>254.71955796972131</v>
      </c>
      <c r="BN221" s="185"/>
      <c r="BO221" s="177"/>
      <c r="BQ221" s="68"/>
      <c r="BR221" s="71" t="s">
        <v>117</v>
      </c>
      <c r="BS221" s="73">
        <f>EXP(BS220)</f>
        <v>244.71902933427643</v>
      </c>
      <c r="BU221" s="185"/>
      <c r="BV221" s="177"/>
      <c r="BX221" s="68"/>
      <c r="BY221" s="71" t="s">
        <v>117</v>
      </c>
      <c r="BZ221" s="73">
        <f>EXP(BZ220)</f>
        <v>234.71844810046011</v>
      </c>
      <c r="CB221" s="185"/>
      <c r="CC221" s="177"/>
      <c r="CE221" s="68"/>
      <c r="CF221" s="71" t="s">
        <v>117</v>
      </c>
      <c r="CG221" s="73">
        <f>EXP(CG220)</f>
        <v>224.71780608849085</v>
      </c>
      <c r="CI221" s="185"/>
      <c r="CJ221" s="177"/>
      <c r="CL221" s="68"/>
      <c r="CM221" s="71" t="s">
        <v>117</v>
      </c>
      <c r="CN221" s="73">
        <f>EXP(CN220)</f>
        <v>214.71709334574703</v>
      </c>
      <c r="CP221" s="185"/>
      <c r="CQ221" s="177"/>
      <c r="CS221" s="68"/>
      <c r="CT221" s="71" t="s">
        <v>117</v>
      </c>
      <c r="CU221" s="73">
        <f>EXP(CU220)</f>
        <v>204.71629764312948</v>
      </c>
      <c r="CW221" s="185"/>
      <c r="CX221" s="177"/>
      <c r="CZ221" s="68"/>
      <c r="DA221" s="71" t="s">
        <v>117</v>
      </c>
      <c r="DB221" s="73">
        <f>EXP(DB220)</f>
        <v>194.71540379076811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92</v>
      </c>
      <c r="G224" s="638"/>
      <c r="H224" s="230">
        <f>I213</f>
        <v>0.60595640549726237</v>
      </c>
      <c r="I224" s="177"/>
      <c r="J224" s="178"/>
      <c r="K224" s="177"/>
      <c r="M224" s="68"/>
      <c r="N224" s="21" t="s">
        <v>127</v>
      </c>
      <c r="O224" s="42">
        <f>Q213</f>
        <v>0.60595640549726237</v>
      </c>
      <c r="Q224" s="185"/>
      <c r="R224" s="177"/>
      <c r="T224" s="68"/>
      <c r="U224" s="21" t="s">
        <v>127</v>
      </c>
      <c r="V224" s="42">
        <f>X213</f>
        <v>0.60595640549726237</v>
      </c>
      <c r="X224" s="185"/>
      <c r="Y224" s="177"/>
      <c r="AA224" s="68"/>
      <c r="AB224" s="21" t="s">
        <v>127</v>
      </c>
      <c r="AC224" s="42">
        <f>AE213</f>
        <v>0.60595640549726237</v>
      </c>
      <c r="AE224" s="185"/>
      <c r="AF224" s="177"/>
      <c r="AH224" s="68"/>
      <c r="AI224" s="21" t="s">
        <v>127</v>
      </c>
      <c r="AJ224" s="42">
        <f>AL213</f>
        <v>0.60595640549726237</v>
      </c>
      <c r="AL224" s="185"/>
      <c r="AM224" s="177"/>
      <c r="AO224" s="68"/>
      <c r="AP224" s="21" t="s">
        <v>127</v>
      </c>
      <c r="AQ224" s="42">
        <f>AS213</f>
        <v>0.60595640549726237</v>
      </c>
      <c r="AS224" s="185"/>
      <c r="AT224" s="177"/>
      <c r="AV224" s="68"/>
      <c r="AW224" s="21" t="s">
        <v>127</v>
      </c>
      <c r="AX224" s="42">
        <f>AZ213</f>
        <v>0.60595640549726237</v>
      </c>
      <c r="AZ224" s="185"/>
      <c r="BA224" s="177"/>
      <c r="BC224" s="68"/>
      <c r="BD224" s="21" t="s">
        <v>127</v>
      </c>
      <c r="BE224" s="42">
        <f>BG213</f>
        <v>0.60595640549726237</v>
      </c>
      <c r="BG224" s="185"/>
      <c r="BH224" s="177"/>
      <c r="BJ224" s="68"/>
      <c r="BK224" s="21" t="s">
        <v>127</v>
      </c>
      <c r="BL224" s="42">
        <f>BN213</f>
        <v>0.60595640549726237</v>
      </c>
      <c r="BN224" s="185"/>
      <c r="BO224" s="177"/>
      <c r="BQ224" s="68"/>
      <c r="BR224" s="21" t="s">
        <v>127</v>
      </c>
      <c r="BS224" s="42">
        <f>BU213</f>
        <v>0.60595640549726237</v>
      </c>
      <c r="BU224" s="185"/>
      <c r="BV224" s="177"/>
      <c r="BX224" s="68"/>
      <c r="BY224" s="21" t="s">
        <v>127</v>
      </c>
      <c r="BZ224" s="42">
        <f>CB213</f>
        <v>0.60595640549726237</v>
      </c>
      <c r="CB224" s="185"/>
      <c r="CC224" s="177"/>
      <c r="CE224" s="68"/>
      <c r="CF224" s="21" t="s">
        <v>127</v>
      </c>
      <c r="CG224" s="42">
        <f>CI213</f>
        <v>0.60595640549726237</v>
      </c>
      <c r="CI224" s="185"/>
      <c r="CJ224" s="177"/>
      <c r="CL224" s="68"/>
      <c r="CM224" s="21" t="s">
        <v>127</v>
      </c>
      <c r="CN224" s="42">
        <f>CP213</f>
        <v>0.60595640549726237</v>
      </c>
      <c r="CP224" s="185"/>
      <c r="CQ224" s="177"/>
      <c r="CS224" s="68"/>
      <c r="CT224" s="21" t="s">
        <v>127</v>
      </c>
      <c r="CU224" s="42">
        <f>CW213</f>
        <v>0.60595640549726237</v>
      </c>
      <c r="CW224" s="185"/>
      <c r="CX224" s="177"/>
      <c r="CZ224" s="68"/>
      <c r="DA224" s="21" t="s">
        <v>127</v>
      </c>
      <c r="DB224" s="42">
        <f>DD213</f>
        <v>0.60595640549726237</v>
      </c>
      <c r="DD224" s="185"/>
      <c r="DE224" s="177"/>
    </row>
    <row r="225" spans="1:109" ht="15" customHeight="1">
      <c r="A225" s="19"/>
      <c r="B225" s="174"/>
      <c r="C225" s="67"/>
      <c r="D225" s="20"/>
      <c r="E225" s="69"/>
      <c r="F225" s="637" t="s">
        <v>93</v>
      </c>
      <c r="G225" s="638"/>
      <c r="H225" s="231">
        <f>SUM(K214:K234)</f>
        <v>9.8299999999999721E-2</v>
      </c>
      <c r="I225" s="177"/>
      <c r="J225" s="178"/>
      <c r="K225" s="177"/>
      <c r="M225" s="68"/>
      <c r="N225" s="21" t="s">
        <v>128</v>
      </c>
      <c r="O225" s="198">
        <f>SUM(R214:R234)</f>
        <v>9.8299999999999721E-2</v>
      </c>
      <c r="Q225" s="185"/>
      <c r="R225" s="177"/>
      <c r="T225" s="68"/>
      <c r="U225" s="21" t="s">
        <v>128</v>
      </c>
      <c r="V225" s="198">
        <f>SUM(Y214:Y234)</f>
        <v>9.8299999999999721E-2</v>
      </c>
      <c r="X225" s="185"/>
      <c r="Y225" s="177"/>
      <c r="AA225" s="68"/>
      <c r="AB225" s="21" t="s">
        <v>128</v>
      </c>
      <c r="AC225" s="198">
        <f>SUM(AF214:AF234)</f>
        <v>9.8299999999999721E-2</v>
      </c>
      <c r="AE225" s="185"/>
      <c r="AF225" s="177"/>
      <c r="AH225" s="68"/>
      <c r="AI225" s="21" t="s">
        <v>128</v>
      </c>
      <c r="AJ225" s="198">
        <f>SUM(AM214:AM234)</f>
        <v>9.8299999999999721E-2</v>
      </c>
      <c r="AL225" s="185"/>
      <c r="AM225" s="177"/>
      <c r="AO225" s="68"/>
      <c r="AP225" s="21" t="s">
        <v>128</v>
      </c>
      <c r="AQ225" s="198">
        <f>SUM(AT214:AT234)</f>
        <v>9.8299999999999721E-2</v>
      </c>
      <c r="AS225" s="185"/>
      <c r="AT225" s="177"/>
      <c r="AV225" s="68"/>
      <c r="AW225" s="21" t="s">
        <v>128</v>
      </c>
      <c r="AX225" s="198">
        <f>SUM(BA214:BA234)</f>
        <v>9.8299999999999721E-2</v>
      </c>
      <c r="AZ225" s="185"/>
      <c r="BA225" s="177"/>
      <c r="BC225" s="68"/>
      <c r="BD225" s="21" t="s">
        <v>128</v>
      </c>
      <c r="BE225" s="198">
        <f>SUM(BH214:BH234)</f>
        <v>9.8299999999999721E-2</v>
      </c>
      <c r="BG225" s="185"/>
      <c r="BH225" s="177"/>
      <c r="BJ225" s="68"/>
      <c r="BK225" s="21" t="s">
        <v>128</v>
      </c>
      <c r="BL225" s="198">
        <f>SUM(BO214:BO234)</f>
        <v>9.8299999999999721E-2</v>
      </c>
      <c r="BN225" s="185"/>
      <c r="BO225" s="177"/>
      <c r="BQ225" s="68"/>
      <c r="BR225" s="21" t="s">
        <v>128</v>
      </c>
      <c r="BS225" s="198">
        <f>SUM(BV214:BV234)</f>
        <v>9.8299999999999721E-2</v>
      </c>
      <c r="BU225" s="185"/>
      <c r="BV225" s="177"/>
      <c r="BX225" s="68"/>
      <c r="BY225" s="21" t="s">
        <v>128</v>
      </c>
      <c r="BZ225" s="198">
        <f>SUM(CC214:CC234)</f>
        <v>9.8299999999999721E-2</v>
      </c>
      <c r="CB225" s="185"/>
      <c r="CC225" s="177"/>
      <c r="CE225" s="68"/>
      <c r="CF225" s="21" t="s">
        <v>128</v>
      </c>
      <c r="CG225" s="198">
        <f>SUM(CJ214:CJ234)</f>
        <v>9.8299999999999721E-2</v>
      </c>
      <c r="CI225" s="185"/>
      <c r="CJ225" s="177"/>
      <c r="CL225" s="68"/>
      <c r="CM225" s="21" t="s">
        <v>128</v>
      </c>
      <c r="CN225" s="198">
        <f>SUM(CQ214:CQ234)</f>
        <v>9.8299999999999721E-2</v>
      </c>
      <c r="CP225" s="185"/>
      <c r="CQ225" s="177"/>
      <c r="CS225" s="68"/>
      <c r="CT225" s="21" t="s">
        <v>128</v>
      </c>
      <c r="CU225" s="198">
        <f>SUM(CX214:CX234)</f>
        <v>9.8299999999999721E-2</v>
      </c>
      <c r="CW225" s="185"/>
      <c r="CX225" s="177"/>
      <c r="CZ225" s="68"/>
      <c r="DA225" s="21" t="s">
        <v>128</v>
      </c>
      <c r="DB225" s="198">
        <f>SUM(DE214:DE234)</f>
        <v>9.8299999999999721E-2</v>
      </c>
      <c r="DD225" s="185"/>
      <c r="DE225" s="177"/>
    </row>
    <row r="226" spans="1:109" ht="15" customHeight="1">
      <c r="A226" s="19"/>
      <c r="B226" s="174"/>
      <c r="C226" s="67"/>
      <c r="D226" s="20"/>
      <c r="E226" s="69"/>
      <c r="F226" s="637" t="s">
        <v>95</v>
      </c>
      <c r="G226" s="638"/>
      <c r="H226" s="231">
        <f>SUM(K225:K234)</f>
        <v>9.8299999999999721E-2</v>
      </c>
      <c r="I226" s="177"/>
      <c r="J226" s="178"/>
      <c r="K226" s="177"/>
      <c r="M226" s="68"/>
      <c r="O226" s="74"/>
      <c r="Q226" s="185"/>
      <c r="R226" s="177"/>
      <c r="T226" s="68"/>
      <c r="V226" s="74"/>
      <c r="X226" s="185"/>
      <c r="Y226" s="177"/>
      <c r="AA226" s="68"/>
      <c r="AC226" s="74"/>
      <c r="AE226" s="185"/>
      <c r="AF226" s="177"/>
      <c r="AH226" s="68"/>
      <c r="AJ226" s="74"/>
      <c r="AL226" s="185"/>
      <c r="AM226" s="177"/>
      <c r="AO226" s="68"/>
      <c r="AQ226" s="74"/>
      <c r="AS226" s="185"/>
      <c r="AT226" s="177"/>
      <c r="AV226" s="68"/>
      <c r="AX226" s="74"/>
      <c r="AZ226" s="185"/>
      <c r="BA226" s="177"/>
      <c r="BC226" s="68"/>
      <c r="BE226" s="74"/>
      <c r="BG226" s="185"/>
      <c r="BH226" s="177"/>
      <c r="BJ226" s="68"/>
      <c r="BL226" s="74"/>
      <c r="BN226" s="185"/>
      <c r="BO226" s="177"/>
      <c r="BQ226" s="68"/>
      <c r="BS226" s="74"/>
      <c r="BU226" s="185"/>
      <c r="BV226" s="177"/>
      <c r="BX226" s="68"/>
      <c r="BZ226" s="74"/>
      <c r="CB226" s="185"/>
      <c r="CC226" s="177"/>
      <c r="CE226" s="68"/>
      <c r="CG226" s="74"/>
      <c r="CI226" s="185"/>
      <c r="CJ226" s="177"/>
      <c r="CL226" s="68"/>
      <c r="CN226" s="74"/>
      <c r="CP226" s="185"/>
      <c r="CQ226" s="177"/>
      <c r="CS226" s="68"/>
      <c r="CU226" s="74"/>
      <c r="CW226" s="185"/>
      <c r="CX226" s="177"/>
      <c r="CZ226" s="68"/>
      <c r="DB226" s="74"/>
      <c r="DD226" s="185"/>
      <c r="DE226" s="177"/>
    </row>
    <row r="227" spans="1:109" ht="15" customHeight="1">
      <c r="A227" s="19"/>
      <c r="B227" s="174"/>
      <c r="C227" s="67"/>
      <c r="D227" s="20"/>
      <c r="E227" s="69"/>
      <c r="F227" s="637" t="s">
        <v>97</v>
      </c>
      <c r="G227" s="638"/>
      <c r="H227" s="231">
        <f>SUM(J214:J234)/D234</f>
        <v>1.1013983933220972</v>
      </c>
      <c r="I227" s="177"/>
      <c r="J227" s="178"/>
      <c r="K227" s="177"/>
      <c r="M227" s="68"/>
      <c r="Q227" s="185"/>
      <c r="R227" s="177"/>
      <c r="T227" s="68"/>
      <c r="X227" s="185"/>
      <c r="Y227" s="177"/>
      <c r="AA227" s="68"/>
      <c r="AE227" s="185"/>
      <c r="AF227" s="177"/>
      <c r="AH227" s="68"/>
      <c r="AL227" s="185"/>
      <c r="AM227" s="177"/>
      <c r="AO227" s="68"/>
      <c r="AS227" s="185"/>
      <c r="AT227" s="177"/>
      <c r="AV227" s="68"/>
      <c r="AZ227" s="185"/>
      <c r="BA227" s="177"/>
      <c r="BC227" s="68"/>
      <c r="BG227" s="185"/>
      <c r="BH227" s="177"/>
      <c r="BJ227" s="68"/>
      <c r="BN227" s="185"/>
      <c r="BO227" s="177"/>
      <c r="BQ227" s="68"/>
      <c r="BU227" s="185"/>
      <c r="BV227" s="177"/>
      <c r="BX227" s="68"/>
      <c r="CB227" s="185"/>
      <c r="CC227" s="177"/>
      <c r="CE227" s="68"/>
      <c r="CI227" s="185"/>
      <c r="CJ227" s="177"/>
      <c r="CL227" s="68"/>
      <c r="CP227" s="185"/>
      <c r="CQ227" s="177"/>
      <c r="CS227" s="68"/>
      <c r="CW227" s="185"/>
      <c r="CX227" s="177"/>
      <c r="CZ227" s="68"/>
      <c r="DD227" s="185"/>
      <c r="DE227" s="177"/>
    </row>
    <row r="228" spans="1:109" ht="15" customHeight="1">
      <c r="A228" s="19"/>
      <c r="B228" s="174"/>
      <c r="C228" s="67"/>
      <c r="D228" s="20"/>
      <c r="E228" s="69"/>
      <c r="F228" s="637" t="s">
        <v>98</v>
      </c>
      <c r="G228" s="638"/>
      <c r="H228" s="231">
        <f>SUM(J225:J234)/10</f>
        <v>0.55069919666104861</v>
      </c>
      <c r="I228" s="177"/>
      <c r="J228" s="178"/>
      <c r="K228" s="177"/>
      <c r="M228" s="68"/>
      <c r="Q228" s="185"/>
      <c r="R228" s="177"/>
      <c r="T228" s="68"/>
      <c r="X228" s="185"/>
      <c r="Y228" s="177"/>
      <c r="AA228" s="68"/>
      <c r="AE228" s="185"/>
      <c r="AF228" s="177"/>
      <c r="AH228" s="68"/>
      <c r="AL228" s="185"/>
      <c r="AM228" s="177"/>
      <c r="AO228" s="68"/>
      <c r="AS228" s="185"/>
      <c r="AT228" s="177"/>
      <c r="AV228" s="68"/>
      <c r="AZ228" s="185"/>
      <c r="BA228" s="177"/>
      <c r="BC228" s="68"/>
      <c r="BG228" s="185"/>
      <c r="BH228" s="177"/>
      <c r="BJ228" s="68"/>
      <c r="BN228" s="185"/>
      <c r="BO228" s="177"/>
      <c r="BQ228" s="68"/>
      <c r="BU228" s="185"/>
      <c r="BV228" s="177"/>
      <c r="BX228" s="68"/>
      <c r="CB228" s="185"/>
      <c r="CC228" s="177"/>
      <c r="CE228" s="68"/>
      <c r="CI228" s="185"/>
      <c r="CJ228" s="177"/>
      <c r="CL228" s="68"/>
      <c r="CP228" s="185"/>
      <c r="CQ228" s="177"/>
      <c r="CS228" s="68"/>
      <c r="CW228" s="185"/>
      <c r="CX228" s="177"/>
      <c r="CZ228" s="68"/>
      <c r="DD228" s="185"/>
      <c r="DE228" s="177"/>
    </row>
    <row r="229" spans="1:109" ht="15" customHeight="1">
      <c r="A229" s="19"/>
      <c r="B229" s="174"/>
      <c r="C229" s="67"/>
      <c r="D229" s="20"/>
      <c r="E229" s="69"/>
      <c r="I229" s="177"/>
      <c r="J229" s="178"/>
      <c r="K229" s="177"/>
      <c r="M229" s="68"/>
      <c r="Q229" s="185"/>
      <c r="R229" s="177"/>
      <c r="T229" s="68"/>
      <c r="X229" s="185"/>
      <c r="Y229" s="177"/>
      <c r="AA229" s="68"/>
      <c r="AE229" s="185"/>
      <c r="AF229" s="177"/>
      <c r="AH229" s="68"/>
      <c r="AL229" s="185"/>
      <c r="AM229" s="177"/>
      <c r="AO229" s="68"/>
      <c r="AS229" s="185"/>
      <c r="AT229" s="177"/>
      <c r="AV229" s="68"/>
      <c r="AZ229" s="185"/>
      <c r="BA229" s="177"/>
      <c r="BC229" s="68"/>
      <c r="BG229" s="185"/>
      <c r="BH229" s="177"/>
      <c r="BJ229" s="68"/>
      <c r="BN229" s="185"/>
      <c r="BO229" s="177"/>
      <c r="BQ229" s="68"/>
      <c r="BU229" s="185"/>
      <c r="BV229" s="177"/>
      <c r="BX229" s="68"/>
      <c r="CB229" s="185"/>
      <c r="CC229" s="177"/>
      <c r="CE229" s="68"/>
      <c r="CI229" s="185"/>
      <c r="CJ229" s="177"/>
      <c r="CL229" s="68"/>
      <c r="CP229" s="185"/>
      <c r="CQ229" s="177"/>
      <c r="CS229" s="68"/>
      <c r="CW229" s="185"/>
      <c r="CX229" s="177"/>
      <c r="CZ229" s="68"/>
      <c r="DD229" s="185"/>
      <c r="DE229" s="177"/>
    </row>
    <row r="230" spans="1:109" ht="15" customHeight="1">
      <c r="A230" s="19">
        <f t="shared" ref="A230:B234" si="26">A138</f>
        <v>2008</v>
      </c>
      <c r="B230" s="174">
        <f t="shared" si="26"/>
        <v>324.60000000000002</v>
      </c>
      <c r="C230" s="67">
        <f>LN(B230-$G$218)</f>
        <v>5.7825936550804906</v>
      </c>
      <c r="D230" s="20">
        <f t="shared" ref="D230:D256" si="27">D229+1</f>
        <v>1</v>
      </c>
      <c r="E230" s="69">
        <f>LN(D230)</f>
        <v>0</v>
      </c>
      <c r="I230" s="177">
        <f t="shared" ref="I230:I237" si="28">ROUND($G$218+$G$221*D230^$G$219,$G$1)</f>
        <v>325</v>
      </c>
      <c r="J230" s="178">
        <f>ABS(B230-I230)/B230*100</f>
        <v>0.12322858903264855</v>
      </c>
      <c r="K230" s="177">
        <f>(B230-I230)^2/1000</f>
        <v>1.5999999999998183E-4</v>
      </c>
      <c r="M230" s="68">
        <f>LN($B230-O$218)</f>
        <v>5.7825936550804906</v>
      </c>
      <c r="Q230" s="185">
        <f>ROUND(O$218+O$221*$D230^O$219,$G$1)</f>
        <v>325</v>
      </c>
      <c r="R230" s="177">
        <f>($B230-Q230)^2/1000</f>
        <v>1.5999999999998183E-4</v>
      </c>
      <c r="T230" s="68">
        <f>LN($B230-V$218)</f>
        <v>5.7513019906241771</v>
      </c>
      <c r="X230" s="185">
        <f>ROUND(V$218+V$221*$D230^V$219,$G$1)</f>
        <v>325</v>
      </c>
      <c r="Y230" s="177">
        <f>($B230-X230)^2/1000</f>
        <v>1.5999999999998183E-4</v>
      </c>
      <c r="AA230" s="68">
        <f>LN($B230-AC$218)</f>
        <v>5.7189994404610616</v>
      </c>
      <c r="AE230" s="185">
        <f>ROUND(AC$218+AC$221*$D230^AC$219,$G$1)</f>
        <v>325</v>
      </c>
      <c r="AF230" s="177">
        <f>($B230-AE230)^2/1000</f>
        <v>1.5999999999998183E-4</v>
      </c>
      <c r="AH230" s="68">
        <f>LN($B230-AJ$218)</f>
        <v>5.6856185040285299</v>
      </c>
      <c r="AL230" s="185">
        <f>ROUND(AJ$218+AJ$221*$D230^AJ$219,$G$1)</f>
        <v>325</v>
      </c>
      <c r="AM230" s="177">
        <f>($B230-AL230)^2/1000</f>
        <v>1.5999999999998183E-4</v>
      </c>
      <c r="AO230" s="68">
        <f>LN($B230-AQ$218)</f>
        <v>5.6510846856557517</v>
      </c>
      <c r="AS230" s="185">
        <f>ROUND(AQ$218+AQ$221*$D230^AQ$219,$G$1)</f>
        <v>325</v>
      </c>
      <c r="AT230" s="177">
        <f>($B230-AS230)^2/1000</f>
        <v>1.5999999999998183E-4</v>
      </c>
      <c r="AV230" s="68">
        <f>LN($B230-AX$218)</f>
        <v>5.6153154933338705</v>
      </c>
      <c r="AZ230" s="185">
        <f>ROUND(AX$218+AX$221*$D230^AX$219,$G$1)</f>
        <v>325</v>
      </c>
      <c r="BA230" s="177">
        <f>($B230-AZ230)^2/1000</f>
        <v>1.5999999999998183E-4</v>
      </c>
      <c r="BC230" s="68">
        <f>LN($B230-BE$218)</f>
        <v>5.5782192516808555</v>
      </c>
      <c r="BG230" s="185">
        <f>ROUND(BE$218+BE$221*$D230^BE$219,$G$1)</f>
        <v>325</v>
      </c>
      <c r="BH230" s="177">
        <f>($B230-BG230)^2/1000</f>
        <v>1.5999999999998183E-4</v>
      </c>
      <c r="BJ230" s="68">
        <f>LN($B230-BL$218)</f>
        <v>5.5396936861233064</v>
      </c>
      <c r="BN230" s="185">
        <f>ROUND(BL$218+BL$221*$D230^BL$219,$G$1)</f>
        <v>325</v>
      </c>
      <c r="BO230" s="177">
        <f>($B230-BN230)^2/1000</f>
        <v>1.5999999999998183E-4</v>
      </c>
      <c r="BQ230" s="68">
        <f>LN($B230-BS$218)</f>
        <v>5.4996242232530719</v>
      </c>
      <c r="BU230" s="185">
        <f>ROUND(BS$218+BS$221*$D230^BS$219,$G$1)</f>
        <v>325</v>
      </c>
      <c r="BV230" s="177">
        <f>($B230-BU230)^2/1000</f>
        <v>1.5999999999998183E-4</v>
      </c>
      <c r="BX230" s="68">
        <f>LN($B230-BZ$218)</f>
        <v>5.4578819362193753</v>
      </c>
      <c r="CB230" s="185">
        <f>ROUND(BZ$218+BZ$221*$D230^BZ$219,$G$1)</f>
        <v>325</v>
      </c>
      <c r="CC230" s="177">
        <f>($B230-CB230)^2/1000</f>
        <v>1.5999999999998183E-4</v>
      </c>
      <c r="CE230" s="68">
        <f>LN($B230-CG$218)</f>
        <v>5.4143210423043433</v>
      </c>
      <c r="CI230" s="185">
        <f>ROUND(CG$218+CG$221*$D230^CG$219,$G$1)</f>
        <v>325</v>
      </c>
      <c r="CJ230" s="177">
        <f>($B230-CI230)^2/1000</f>
        <v>1.5999999999998183E-4</v>
      </c>
      <c r="CL230" s="68">
        <f>LN($B230-CN$218)</f>
        <v>5.368775830196598</v>
      </c>
      <c r="CP230" s="185">
        <f>ROUND(CN$218+CN$221*$D230^CN$219,$G$1)</f>
        <v>325</v>
      </c>
      <c r="CQ230" s="177">
        <f>($B230-CP230)^2/1000</f>
        <v>1.5999999999998183E-4</v>
      </c>
      <c r="CS230" s="68">
        <f>LN($B230-CU$218)</f>
        <v>5.3210568535175264</v>
      </c>
      <c r="CW230" s="185">
        <f>ROUND(CU$218+CU$221*$D230^CU$219,$G$1)</f>
        <v>325</v>
      </c>
      <c r="CX230" s="177">
        <f>($B230-CW230)^2/1000</f>
        <v>1.5999999999998183E-4</v>
      </c>
      <c r="CZ230" s="68">
        <f>LN($B230-DB$218)</f>
        <v>5.2709461697519044</v>
      </c>
      <c r="DD230" s="185">
        <f>ROUND(DB$218+DB$221*$D230^DB$219,$G$1)</f>
        <v>325</v>
      </c>
      <c r="DE230" s="177">
        <f>($B230-DD230)^2/1000</f>
        <v>1.5999999999998183E-4</v>
      </c>
    </row>
    <row r="231" spans="1:109" s="25" customFormat="1" ht="15" customHeight="1">
      <c r="A231" s="19">
        <f t="shared" si="26"/>
        <v>2009</v>
      </c>
      <c r="B231" s="174">
        <f t="shared" si="26"/>
        <v>322.7</v>
      </c>
      <c r="C231" s="67">
        <f>LN(B231-$G$218)</f>
        <v>5.7767230990579161</v>
      </c>
      <c r="D231" s="20">
        <f t="shared" si="27"/>
        <v>2</v>
      </c>
      <c r="E231" s="69">
        <f>LN(D231)</f>
        <v>0.69314718055994529</v>
      </c>
      <c r="F231" s="50"/>
      <c r="H231" s="75"/>
      <c r="I231" s="177">
        <f t="shared" si="28"/>
        <v>318</v>
      </c>
      <c r="J231" s="178">
        <f>ABS(B231-I231)/B231*100</f>
        <v>1.4564611093895226</v>
      </c>
      <c r="K231" s="177">
        <f>(B231-I231)^2/1000</f>
        <v>2.2089999999999894E-2</v>
      </c>
      <c r="M231" s="68">
        <f>LN($B231-O$218)</f>
        <v>5.7767230990579161</v>
      </c>
      <c r="N231" s="50"/>
      <c r="P231" s="75"/>
      <c r="Q231" s="185">
        <f>ROUND(O$218+O$221*$D231^O$219,$G$1)</f>
        <v>318</v>
      </c>
      <c r="R231" s="177">
        <f>($B231-Q231)^2/1000</f>
        <v>2.2089999999999894E-2</v>
      </c>
      <c r="T231" s="68">
        <f>LN($B231-V$218)</f>
        <v>5.7452442644637953</v>
      </c>
      <c r="U231" s="50"/>
      <c r="W231" s="75"/>
      <c r="X231" s="185">
        <f>ROUND(V$218+V$221*$D231^V$219,$G$1)</f>
        <v>318</v>
      </c>
      <c r="Y231" s="177">
        <f>($B231-X231)^2/1000</f>
        <v>2.2089999999999894E-2</v>
      </c>
      <c r="AA231" s="68">
        <f>LN($B231-AC$218)</f>
        <v>5.7127422160276726</v>
      </c>
      <c r="AB231" s="50"/>
      <c r="AD231" s="75"/>
      <c r="AE231" s="185">
        <f>ROUND(AC$218+AC$221*$D231^AC$219,$G$1)</f>
        <v>318</v>
      </c>
      <c r="AF231" s="177">
        <f>($B231-AE231)^2/1000</f>
        <v>2.2089999999999894E-2</v>
      </c>
      <c r="AH231" s="68">
        <f>LN($B231-AJ$218)</f>
        <v>5.6791481936978405</v>
      </c>
      <c r="AI231" s="50"/>
      <c r="AK231" s="75"/>
      <c r="AL231" s="185">
        <f>ROUND(AJ$218+AJ$221*$D231^AJ$219,$G$1)</f>
        <v>318</v>
      </c>
      <c r="AM231" s="177">
        <f>($B231-AL231)^2/1000</f>
        <v>2.2089999999999894E-2</v>
      </c>
      <c r="AO231" s="68">
        <f>LN($B231-AQ$218)</f>
        <v>5.6443862646995449</v>
      </c>
      <c r="AP231" s="50"/>
      <c r="AR231" s="75"/>
      <c r="AS231" s="185">
        <f>ROUND(AQ$218+AQ$221*$D231^AQ$219,$G$1)</f>
        <v>318</v>
      </c>
      <c r="AT231" s="177">
        <f>($B231-AS231)^2/1000</f>
        <v>2.2089999999999894E-2</v>
      </c>
      <c r="AV231" s="68">
        <f>LN($B231-AX$218)</f>
        <v>5.6083722898515429</v>
      </c>
      <c r="AW231" s="50"/>
      <c r="AY231" s="75"/>
      <c r="AZ231" s="185">
        <f>ROUND(AX$218+AX$221*$D231^AX$219,$G$1)</f>
        <v>318</v>
      </c>
      <c r="BA231" s="177">
        <f>($B231-AZ231)^2/1000</f>
        <v>2.2089999999999894E-2</v>
      </c>
      <c r="BC231" s="68">
        <f>LN($B231-BE$218)</f>
        <v>5.5710126966914943</v>
      </c>
      <c r="BD231" s="50"/>
      <c r="BF231" s="75"/>
      <c r="BG231" s="185">
        <f>ROUND(BE$218+BE$221*$D231^BE$219,$G$1)</f>
        <v>318</v>
      </c>
      <c r="BH231" s="177">
        <f>($B231-BG231)^2/1000</f>
        <v>2.2089999999999894E-2</v>
      </c>
      <c r="BJ231" s="68">
        <f>LN($B231-BL$218)</f>
        <v>5.5322030143941481</v>
      </c>
      <c r="BK231" s="50"/>
      <c r="BM231" s="75"/>
      <c r="BN231" s="185">
        <f>ROUND(BL$218+BL$221*$D231^BL$219,$G$1)</f>
        <v>318</v>
      </c>
      <c r="BO231" s="177">
        <f>($B231-BN231)^2/1000</f>
        <v>2.2089999999999894E-2</v>
      </c>
      <c r="BQ231" s="68">
        <f>LN($B231-BS$218)</f>
        <v>5.4918261127325554</v>
      </c>
      <c r="BR231" s="50"/>
      <c r="BT231" s="75"/>
      <c r="BU231" s="185">
        <f>ROUND(BS$218+BS$221*$D231^BS$219,$G$1)</f>
        <v>318</v>
      </c>
      <c r="BV231" s="177">
        <f>($B231-BU231)^2/1000</f>
        <v>2.2089999999999894E-2</v>
      </c>
      <c r="BX231" s="68">
        <f>LN($B231-BZ$218)</f>
        <v>5.4497500703082462</v>
      </c>
      <c r="BY231" s="50"/>
      <c r="CA231" s="75"/>
      <c r="CB231" s="185">
        <f>ROUND(BZ$218+BZ$221*$D231^BZ$219,$G$1)</f>
        <v>318</v>
      </c>
      <c r="CC231" s="177">
        <f>($B231-CB231)^2/1000</f>
        <v>2.2089999999999894E-2</v>
      </c>
      <c r="CE231" s="68">
        <f>LN($B231-CG$218)</f>
        <v>5.4058255742633223</v>
      </c>
      <c r="CF231" s="50"/>
      <c r="CH231" s="75"/>
      <c r="CI231" s="185">
        <f>ROUND(CG$218+CG$221*$D231^CG$219,$G$1)</f>
        <v>318</v>
      </c>
      <c r="CJ231" s="177">
        <f>($B231-CI231)^2/1000</f>
        <v>2.2089999999999894E-2</v>
      </c>
      <c r="CL231" s="68">
        <f>LN($B231-CN$218)</f>
        <v>5.3598827222061916</v>
      </c>
      <c r="CM231" s="50"/>
      <c r="CO231" s="75"/>
      <c r="CP231" s="185">
        <f>ROUND(CN$218+CN$221*$D231^CN$219,$G$1)</f>
        <v>318</v>
      </c>
      <c r="CQ231" s="177">
        <f>($B231-CP231)^2/1000</f>
        <v>2.2089999999999894E-2</v>
      </c>
      <c r="CS231" s="68">
        <f>LN($B231-CU$218)</f>
        <v>5.3117270534579539</v>
      </c>
      <c r="CT231" s="50"/>
      <c r="CV231" s="75"/>
      <c r="CW231" s="185">
        <f>ROUND(CU$218+CU$221*$D231^CU$219,$G$1)</f>
        <v>318</v>
      </c>
      <c r="CX231" s="177">
        <f>($B231-CW231)^2/1000</f>
        <v>2.2089999999999894E-2</v>
      </c>
      <c r="CZ231" s="68">
        <f>LN($B231-DB$218)</f>
        <v>5.2611345754203205</v>
      </c>
      <c r="DA231" s="50"/>
      <c r="DC231" s="75"/>
      <c r="DD231" s="185">
        <f>ROUND(DB$218+DB$221*$D231^DB$219,$G$1)</f>
        <v>318</v>
      </c>
      <c r="DE231" s="177">
        <f>($B231-DD231)^2/1000</f>
        <v>2.2089999999999894E-2</v>
      </c>
    </row>
    <row r="232" spans="1:109" ht="15" customHeight="1">
      <c r="A232" s="19">
        <f t="shared" si="26"/>
        <v>2010</v>
      </c>
      <c r="B232" s="174">
        <f t="shared" si="26"/>
        <v>306</v>
      </c>
      <c r="C232" s="67">
        <f>LN(B232-$G$218)</f>
        <v>5.7235851019523807</v>
      </c>
      <c r="D232" s="20">
        <f t="shared" si="27"/>
        <v>3</v>
      </c>
      <c r="E232" s="69">
        <f>LN(D232)</f>
        <v>1.0986122886681098</v>
      </c>
      <c r="F232" s="50"/>
      <c r="G232" s="25"/>
      <c r="H232" s="75"/>
      <c r="I232" s="177">
        <f t="shared" si="28"/>
        <v>314</v>
      </c>
      <c r="J232" s="178">
        <f>ABS(B232-I232)/B232*100</f>
        <v>2.6143790849673203</v>
      </c>
      <c r="K232" s="177">
        <f>(B232-I232)^2/1000</f>
        <v>6.4000000000000001E-2</v>
      </c>
      <c r="M232" s="68">
        <f>LN($B232-O$218)</f>
        <v>5.7235851019523807</v>
      </c>
      <c r="N232" s="50"/>
      <c r="O232" s="25"/>
      <c r="P232" s="75"/>
      <c r="Q232" s="185">
        <f>ROUND(O$218+O$221*$D232^O$219,$G$1)</f>
        <v>314</v>
      </c>
      <c r="R232" s="177">
        <f>($B232-Q232)^2/1000</f>
        <v>6.4000000000000001E-2</v>
      </c>
      <c r="T232" s="68">
        <f>LN($B232-V$218)</f>
        <v>5.6903594543240601</v>
      </c>
      <c r="U232" s="50"/>
      <c r="V232" s="25"/>
      <c r="W232" s="75"/>
      <c r="X232" s="185">
        <f>ROUND(V$218+V$221*$D232^V$219,$G$1)</f>
        <v>314</v>
      </c>
      <c r="Y232" s="177">
        <f>($B232-X232)^2/1000</f>
        <v>6.4000000000000001E-2</v>
      </c>
      <c r="AA232" s="68">
        <f>LN($B232-AC$218)</f>
        <v>5.6559918108198524</v>
      </c>
      <c r="AB232" s="50"/>
      <c r="AC232" s="25"/>
      <c r="AD232" s="75"/>
      <c r="AE232" s="185">
        <f>ROUND(AC$218+AC$221*$D232^AC$219,$G$1)</f>
        <v>314</v>
      </c>
      <c r="AF232" s="177">
        <f>($B232-AE232)^2/1000</f>
        <v>6.4000000000000001E-2</v>
      </c>
      <c r="AH232" s="68">
        <f>LN($B232-AJ$218)</f>
        <v>5.6204008657171496</v>
      </c>
      <c r="AI232" s="50"/>
      <c r="AJ232" s="25"/>
      <c r="AK232" s="75"/>
      <c r="AL232" s="185">
        <f>ROUND(AJ$218+AJ$221*$D232^AJ$219,$G$1)</f>
        <v>314</v>
      </c>
      <c r="AM232" s="177">
        <f>($B232-AL232)^2/1000</f>
        <v>6.4000000000000001E-2</v>
      </c>
      <c r="AO232" s="68">
        <f>LN($B232-AQ$218)</f>
        <v>5.5834963087816991</v>
      </c>
      <c r="AP232" s="50"/>
      <c r="AQ232" s="25"/>
      <c r="AR232" s="75"/>
      <c r="AS232" s="185">
        <f>ROUND(AQ$218+AQ$221*$D232^AQ$219,$G$1)</f>
        <v>314</v>
      </c>
      <c r="AT232" s="177">
        <f>($B232-AS232)^2/1000</f>
        <v>6.4000000000000001E-2</v>
      </c>
      <c r="AV232" s="68">
        <f>LN($B232-AX$218)</f>
        <v>5.5451774444795623</v>
      </c>
      <c r="AW232" s="50"/>
      <c r="AX232" s="25"/>
      <c r="AY232" s="75"/>
      <c r="AZ232" s="185">
        <f>ROUND(AX$218+AX$221*$D232^AX$219,$G$1)</f>
        <v>314</v>
      </c>
      <c r="BA232" s="177">
        <f>($B232-AZ232)^2/1000</f>
        <v>6.4000000000000001E-2</v>
      </c>
      <c r="BC232" s="68">
        <f>LN($B232-BE$218)</f>
        <v>5.5053315359323625</v>
      </c>
      <c r="BD232" s="50"/>
      <c r="BE232" s="25"/>
      <c r="BF232" s="75"/>
      <c r="BG232" s="185">
        <f>ROUND(BE$218+BE$221*$D232^BE$219,$G$1)</f>
        <v>314</v>
      </c>
      <c r="BH232" s="177">
        <f>($B232-BG232)^2/1000</f>
        <v>6.4000000000000001E-2</v>
      </c>
      <c r="BJ232" s="68">
        <f>LN($B232-BL$218)</f>
        <v>5.4638318050256105</v>
      </c>
      <c r="BK232" s="50"/>
      <c r="BL232" s="25"/>
      <c r="BM232" s="75"/>
      <c r="BN232" s="185">
        <f>ROUND(BL$218+BL$221*$D232^BL$219,$G$1)</f>
        <v>314</v>
      </c>
      <c r="BO232" s="177">
        <f>($B232-BN232)^2/1000</f>
        <v>6.4000000000000001E-2</v>
      </c>
      <c r="BQ232" s="68">
        <f>LN($B232-BS$218)</f>
        <v>5.4205349992722862</v>
      </c>
      <c r="BR232" s="50"/>
      <c r="BS232" s="25"/>
      <c r="BT232" s="75"/>
      <c r="BU232" s="185">
        <f>ROUND(BS$218+BS$221*$D232^BS$219,$G$1)</f>
        <v>314</v>
      </c>
      <c r="BV232" s="177">
        <f>($B232-BU232)^2/1000</f>
        <v>6.4000000000000001E-2</v>
      </c>
      <c r="BX232" s="68">
        <f>LN($B232-BZ$218)</f>
        <v>5.3752784076841653</v>
      </c>
      <c r="BY232" s="50"/>
      <c r="BZ232" s="25"/>
      <c r="CA232" s="75"/>
      <c r="CB232" s="185">
        <f>ROUND(BZ$218+BZ$221*$D232^BZ$219,$G$1)</f>
        <v>314</v>
      </c>
      <c r="CC232" s="177">
        <f>($B232-CB232)^2/1000</f>
        <v>6.4000000000000001E-2</v>
      </c>
      <c r="CE232" s="68">
        <f>LN($B232-CG$218)</f>
        <v>5.3278761687895813</v>
      </c>
      <c r="CF232" s="50"/>
      <c r="CG232" s="25"/>
      <c r="CH232" s="75"/>
      <c r="CI232" s="185">
        <f>ROUND(CG$218+CG$221*$D232^CG$219,$G$1)</f>
        <v>314</v>
      </c>
      <c r="CJ232" s="177">
        <f>($B232-CI232)^2/1000</f>
        <v>6.4000000000000001E-2</v>
      </c>
      <c r="CL232" s="68">
        <f>LN($B232-CN$218)</f>
        <v>5.2781146592305168</v>
      </c>
      <c r="CM232" s="50"/>
      <c r="CN232" s="25"/>
      <c r="CO232" s="75"/>
      <c r="CP232" s="185">
        <f>ROUND(CN$218+CN$221*$D232^CN$219,$G$1)</f>
        <v>314</v>
      </c>
      <c r="CQ232" s="177">
        <f>($B232-CP232)^2/1000</f>
        <v>6.4000000000000001E-2</v>
      </c>
      <c r="CS232" s="68">
        <f>LN($B232-CU$218)</f>
        <v>5.2257466737132017</v>
      </c>
      <c r="CT232" s="50"/>
      <c r="CU232" s="25"/>
      <c r="CV232" s="75"/>
      <c r="CW232" s="185">
        <f>ROUND(CU$218+CU$221*$D232^CU$219,$G$1)</f>
        <v>314</v>
      </c>
      <c r="CX232" s="177">
        <f>($B232-CW232)^2/1000</f>
        <v>6.4000000000000001E-2</v>
      </c>
      <c r="CZ232" s="68">
        <f>LN($B232-DB$218)</f>
        <v>5.1704839950381514</v>
      </c>
      <c r="DA232" s="50"/>
      <c r="DB232" s="25"/>
      <c r="DC232" s="75"/>
      <c r="DD232" s="185">
        <f>ROUND(DB$218+DB$221*$D232^DB$219,$G$1)</f>
        <v>314</v>
      </c>
      <c r="DE232" s="177">
        <f>($B232-DD232)^2/1000</f>
        <v>6.4000000000000001E-2</v>
      </c>
    </row>
    <row r="233" spans="1:109" s="25" customFormat="1" ht="15" customHeight="1">
      <c r="A233" s="19">
        <f t="shared" si="26"/>
        <v>2011</v>
      </c>
      <c r="B233" s="174">
        <f t="shared" si="26"/>
        <v>311.7</v>
      </c>
      <c r="C233" s="67">
        <f>LN(B233-$G$218)</f>
        <v>5.7420411867732915</v>
      </c>
      <c r="D233" s="20">
        <f t="shared" si="27"/>
        <v>4</v>
      </c>
      <c r="E233" s="69">
        <f>LN(D233)</f>
        <v>1.3862943611198906</v>
      </c>
      <c r="F233" s="50"/>
      <c r="H233" s="32"/>
      <c r="I233" s="177">
        <f t="shared" si="28"/>
        <v>311</v>
      </c>
      <c r="J233" s="178">
        <f>ABS(B233-I233)/B233*100</f>
        <v>0.22457491177413819</v>
      </c>
      <c r="K233" s="177">
        <f>(B233-I233)^2/1000</f>
        <v>4.8999999999998405E-4</v>
      </c>
      <c r="M233" s="68">
        <f>LN($B233-O$218)</f>
        <v>5.7420411867732915</v>
      </c>
      <c r="N233" s="50"/>
      <c r="P233" s="32"/>
      <c r="Q233" s="185">
        <f>ROUND(O$218+O$221*$D233^O$219,$G$1)</f>
        <v>311</v>
      </c>
      <c r="R233" s="177">
        <f>($B233-Q233)^2/1000</f>
        <v>4.8999999999998405E-4</v>
      </c>
      <c r="T233" s="68">
        <f>LN($B233-V$218)</f>
        <v>5.709433146165015</v>
      </c>
      <c r="U233" s="50"/>
      <c r="W233" s="32"/>
      <c r="X233" s="185">
        <f>ROUND(V$218+V$221*$D233^V$219,$G$1)</f>
        <v>311</v>
      </c>
      <c r="Y233" s="177">
        <f>($B233-X233)^2/1000</f>
        <v>4.8999999999998405E-4</v>
      </c>
      <c r="AA233" s="68">
        <f>LN($B233-AC$218)</f>
        <v>5.6757258768736758</v>
      </c>
      <c r="AB233" s="50"/>
      <c r="AD233" s="32"/>
      <c r="AE233" s="185">
        <f>ROUND(AC$218+AC$221*$D233^AC$219,$G$1)</f>
        <v>311</v>
      </c>
      <c r="AF233" s="177">
        <f>($B233-AE233)^2/1000</f>
        <v>4.8999999999998405E-4</v>
      </c>
      <c r="AH233" s="68">
        <f>LN($B233-AJ$218)</f>
        <v>5.640842674882327</v>
      </c>
      <c r="AI233" s="50"/>
      <c r="AK233" s="32"/>
      <c r="AL233" s="185">
        <f>ROUND(AJ$218+AJ$221*$D233^AJ$219,$G$1)</f>
        <v>311</v>
      </c>
      <c r="AM233" s="177">
        <f>($B233-AL233)^2/1000</f>
        <v>4.8999999999998405E-4</v>
      </c>
      <c r="AO233" s="68">
        <f>LN($B233-AQ$218)</f>
        <v>5.6046985164323022</v>
      </c>
      <c r="AP233" s="50"/>
      <c r="AR233" s="32"/>
      <c r="AS233" s="185">
        <f>ROUND(AQ$218+AQ$221*$D233^AQ$219,$G$1)</f>
        <v>311</v>
      </c>
      <c r="AT233" s="177">
        <f>($B233-AS233)^2/1000</f>
        <v>4.8999999999998405E-4</v>
      </c>
      <c r="AV233" s="68">
        <f>LN($B233-AX$218)</f>
        <v>5.5671988095360998</v>
      </c>
      <c r="AW233" s="50"/>
      <c r="AY233" s="32"/>
      <c r="AZ233" s="185">
        <f>ROUND(AX$218+AX$221*$D233^AX$219,$G$1)</f>
        <v>311</v>
      </c>
      <c r="BA233" s="177">
        <f>($B233-AZ233)^2/1000</f>
        <v>4.8999999999998405E-4</v>
      </c>
      <c r="BC233" s="68">
        <f>LN($B233-BE$218)</f>
        <v>5.52823790214127</v>
      </c>
      <c r="BD233" s="50"/>
      <c r="BF233" s="32"/>
      <c r="BG233" s="185">
        <f>ROUND(BE$218+BE$221*$D233^BE$219,$G$1)</f>
        <v>311</v>
      </c>
      <c r="BH233" s="177">
        <f>($B233-BG233)^2/1000</f>
        <v>4.8999999999998405E-4</v>
      </c>
      <c r="BJ233" s="68">
        <f>LN($B233-BL$218)</f>
        <v>5.4876972877094374</v>
      </c>
      <c r="BK233" s="50"/>
      <c r="BM233" s="32"/>
      <c r="BN233" s="185">
        <f>ROUND(BL$218+BL$221*$D233^BL$219,$G$1)</f>
        <v>311</v>
      </c>
      <c r="BO233" s="177">
        <f>($B233-BN233)^2/1000</f>
        <v>4.8999999999998405E-4</v>
      </c>
      <c r="BQ233" s="68">
        <f>LN($B233-BS$218)</f>
        <v>5.4454434314383304</v>
      </c>
      <c r="BR233" s="50"/>
      <c r="BT233" s="32"/>
      <c r="BU233" s="185">
        <f>ROUND(BS$218+BS$221*$D233^BS$219,$G$1)</f>
        <v>311</v>
      </c>
      <c r="BV233" s="177">
        <f>($B233-BU233)^2/1000</f>
        <v>4.8999999999998405E-4</v>
      </c>
      <c r="BX233" s="68">
        <f>LN($B233-BZ$218)</f>
        <v>5.4013251166222656</v>
      </c>
      <c r="BY233" s="50"/>
      <c r="CA233" s="32"/>
      <c r="CB233" s="185">
        <f>ROUND(BZ$218+BZ$221*$D233^BZ$219,$G$1)</f>
        <v>311</v>
      </c>
      <c r="CC233" s="177">
        <f>($B233-CB233)^2/1000</f>
        <v>4.8999999999998405E-4</v>
      </c>
      <c r="CE233" s="68">
        <f>LN($B233-CG$218)</f>
        <v>5.3551701781408196</v>
      </c>
      <c r="CF233" s="50"/>
      <c r="CH233" s="32"/>
      <c r="CI233" s="185">
        <f>ROUND(CG$218+CG$221*$D233^CG$219,$G$1)</f>
        <v>311</v>
      </c>
      <c r="CJ233" s="177">
        <f>($B233-CI233)^2/1000</f>
        <v>4.8999999999998405E-4</v>
      </c>
      <c r="CL233" s="68">
        <f>LN($B233-CN$218)</f>
        <v>5.3067814449601665</v>
      </c>
      <c r="CM233" s="50"/>
      <c r="CO233" s="32"/>
      <c r="CP233" s="185">
        <f>ROUND(CN$218+CN$221*$D233^CN$219,$G$1)</f>
        <v>311</v>
      </c>
      <c r="CQ233" s="177">
        <f>($B233-CP233)^2/1000</f>
        <v>4.8999999999998405E-4</v>
      </c>
      <c r="CS233" s="68">
        <f>LN($B233-CU$218)</f>
        <v>5.2559316500515987</v>
      </c>
      <c r="CT233" s="50"/>
      <c r="CV233" s="32"/>
      <c r="CW233" s="185">
        <f>ROUND(CU$218+CU$221*$D233^CU$219,$G$1)</f>
        <v>311</v>
      </c>
      <c r="CX233" s="177">
        <f>($B233-CW233)^2/1000</f>
        <v>4.8999999999998405E-4</v>
      </c>
      <c r="CZ233" s="68">
        <f>LN($B233-DB$218)</f>
        <v>5.2023569754021253</v>
      </c>
      <c r="DA233" s="50"/>
      <c r="DC233" s="32"/>
      <c r="DD233" s="185">
        <f>ROUND(DB$218+DB$221*$D233^DB$219,$G$1)</f>
        <v>311</v>
      </c>
      <c r="DE233" s="177">
        <f>($B233-DD233)^2/1000</f>
        <v>4.8999999999998405E-4</v>
      </c>
    </row>
    <row r="234" spans="1:109" s="25" customFormat="1" ht="15" customHeight="1" thickBot="1">
      <c r="A234" s="28">
        <f t="shared" si="26"/>
        <v>2012</v>
      </c>
      <c r="B234" s="182">
        <f t="shared" si="26"/>
        <v>312.39999999999998</v>
      </c>
      <c r="C234" s="76">
        <f>LN(B234-$G$218)</f>
        <v>5.744284417965531</v>
      </c>
      <c r="D234" s="29">
        <f t="shared" si="27"/>
        <v>5</v>
      </c>
      <c r="E234" s="77">
        <f>LN(D234)</f>
        <v>1.6094379124341003</v>
      </c>
      <c r="F234" s="51"/>
      <c r="G234" s="30"/>
      <c r="H234" s="78"/>
      <c r="I234" s="183">
        <f t="shared" si="28"/>
        <v>309</v>
      </c>
      <c r="J234" s="184">
        <f>ABS(B234-I234)/B234*100</f>
        <v>1.0883482714468558</v>
      </c>
      <c r="K234" s="183">
        <f>(B234-I234)^2/1000</f>
        <v>1.1559999999999846E-2</v>
      </c>
      <c r="M234" s="79">
        <f>LN($B234-O$218)</f>
        <v>5.744284417965531</v>
      </c>
      <c r="N234" s="51"/>
      <c r="O234" s="30"/>
      <c r="P234" s="78"/>
      <c r="Q234" s="205">
        <f>ROUND(O$218+O$221*$D234^O$219,$G$1)</f>
        <v>309</v>
      </c>
      <c r="R234" s="183">
        <f>($B234-Q234)^2/1000</f>
        <v>1.1559999999999846E-2</v>
      </c>
      <c r="T234" s="79">
        <f>LN($B234-V$218)</f>
        <v>5.7117506443053783</v>
      </c>
      <c r="U234" s="51"/>
      <c r="V234" s="30"/>
      <c r="W234" s="78"/>
      <c r="X234" s="205">
        <f>ROUND(V$218+V$221*$D234^V$219,$G$1)</f>
        <v>309</v>
      </c>
      <c r="Y234" s="183">
        <f>($B234-X234)^2/1000</f>
        <v>1.1559999999999846E-2</v>
      </c>
      <c r="AA234" s="79">
        <f>LN($B234-AC$218)</f>
        <v>5.678122727875623</v>
      </c>
      <c r="AB234" s="51"/>
      <c r="AC234" s="30"/>
      <c r="AD234" s="78"/>
      <c r="AE234" s="205">
        <f>ROUND(AC$218+AC$221*$D234^AC$219,$G$1)</f>
        <v>309</v>
      </c>
      <c r="AF234" s="183">
        <f>($B234-AE234)^2/1000</f>
        <v>1.1559999999999846E-2</v>
      </c>
      <c r="AH234" s="79">
        <f>LN($B234-AJ$218)</f>
        <v>5.6433245056190868</v>
      </c>
      <c r="AI234" s="51"/>
      <c r="AJ234" s="30"/>
      <c r="AK234" s="78"/>
      <c r="AL234" s="205">
        <f>ROUND(AJ$218+AJ$221*$D234^AJ$219,$G$1)</f>
        <v>309</v>
      </c>
      <c r="AM234" s="183">
        <f>($B234-AL234)^2/1000</f>
        <v>1.1559999999999846E-2</v>
      </c>
      <c r="AO234" s="79">
        <f>LN($B234-AQ$218)</f>
        <v>5.6072715742753569</v>
      </c>
      <c r="AP234" s="51"/>
      <c r="AQ234" s="30"/>
      <c r="AR234" s="78"/>
      <c r="AS234" s="205">
        <f>ROUND(AQ$218+AQ$221*$D234^AQ$219,$G$1)</f>
        <v>309</v>
      </c>
      <c r="AT234" s="183">
        <f>($B234-AS234)^2/1000</f>
        <v>1.1559999999999846E-2</v>
      </c>
      <c r="AV234" s="79">
        <f>LN($B234-AX$218)</f>
        <v>5.5698700570699335</v>
      </c>
      <c r="AW234" s="51"/>
      <c r="AX234" s="30"/>
      <c r="AY234" s="78"/>
      <c r="AZ234" s="205">
        <f>ROUND(AX$218+AX$221*$D234^AX$219,$G$1)</f>
        <v>309</v>
      </c>
      <c r="BA234" s="183">
        <f>($B234-AZ234)^2/1000</f>
        <v>1.1559999999999846E-2</v>
      </c>
      <c r="BC234" s="79">
        <f>LN($B234-BE$218)</f>
        <v>5.5310151306670576</v>
      </c>
      <c r="BD234" s="51"/>
      <c r="BE234" s="30"/>
      <c r="BF234" s="78"/>
      <c r="BG234" s="205">
        <f>ROUND(BE$218+BE$221*$D234^BE$219,$G$1)</f>
        <v>309</v>
      </c>
      <c r="BH234" s="183">
        <f>($B234-BG234)^2/1000</f>
        <v>1.1559999999999846E-2</v>
      </c>
      <c r="BJ234" s="79">
        <f>LN($B234-BL$218)</f>
        <v>5.4905892541951591</v>
      </c>
      <c r="BK234" s="51"/>
      <c r="BL234" s="30"/>
      <c r="BM234" s="78"/>
      <c r="BN234" s="205">
        <f>ROUND(BL$218+BL$221*$D234^BL$219,$G$1)</f>
        <v>309</v>
      </c>
      <c r="BO234" s="183">
        <f>($B234-BN234)^2/1000</f>
        <v>1.1559999999999846E-2</v>
      </c>
      <c r="BQ234" s="79">
        <f>LN($B234-BS$218)</f>
        <v>5.4484600249777557</v>
      </c>
      <c r="BR234" s="51"/>
      <c r="BS234" s="30"/>
      <c r="BT234" s="78"/>
      <c r="BU234" s="205">
        <f>ROUND(BS$218+BS$221*$D234^BS$219,$G$1)</f>
        <v>309</v>
      </c>
      <c r="BV234" s="183">
        <f>($B234-BU234)^2/1000</f>
        <v>1.1559999999999846E-2</v>
      </c>
      <c r="BX234" s="79">
        <f>LN($B234-BZ$218)</f>
        <v>5.4044775623764272</v>
      </c>
      <c r="BY234" s="51"/>
      <c r="BZ234" s="30"/>
      <c r="CA234" s="78"/>
      <c r="CB234" s="205">
        <f>ROUND(BZ$218+BZ$221*$D234^BZ$219,$G$1)</f>
        <v>309</v>
      </c>
      <c r="CC234" s="183">
        <f>($B234-CB234)^2/1000</f>
        <v>1.1559999999999846E-2</v>
      </c>
      <c r="CE234" s="79">
        <f>LN($B234-CG$218)</f>
        <v>5.3584712893677837</v>
      </c>
      <c r="CF234" s="51"/>
      <c r="CG234" s="30"/>
      <c r="CH234" s="78"/>
      <c r="CI234" s="205">
        <f>ROUND(CG$218+CG$221*$D234^CG$219,$G$1)</f>
        <v>309</v>
      </c>
      <c r="CJ234" s="183">
        <f>($B234-CI234)^2/1000</f>
        <v>1.1559999999999846E-2</v>
      </c>
      <c r="CL234" s="79">
        <f>LN($B234-CN$218)</f>
        <v>5.3102459374133106</v>
      </c>
      <c r="CM234" s="51"/>
      <c r="CN234" s="30"/>
      <c r="CO234" s="78"/>
      <c r="CP234" s="205">
        <f>ROUND(CN$218+CN$221*$D234^CN$219,$G$1)</f>
        <v>309</v>
      </c>
      <c r="CQ234" s="183">
        <f>($B234-CP234)^2/1000</f>
        <v>1.1559999999999846E-2</v>
      </c>
      <c r="CS234" s="79">
        <f>LN($B234-CU$218)</f>
        <v>5.259576538231606</v>
      </c>
      <c r="CT234" s="51"/>
      <c r="CU234" s="30"/>
      <c r="CV234" s="78"/>
      <c r="CW234" s="205">
        <f>ROUND(CU$218+CU$221*$D234^CU$219,$G$1)</f>
        <v>309</v>
      </c>
      <c r="CX234" s="183">
        <f>($B234-CW234)^2/1000</f>
        <v>1.1559999999999846E-2</v>
      </c>
      <c r="CZ234" s="79">
        <f>LN($B234-DB$218)</f>
        <v>5.2062020776402305</v>
      </c>
      <c r="DA234" s="51"/>
      <c r="DB234" s="30"/>
      <c r="DC234" s="78"/>
      <c r="DD234" s="205">
        <f>ROUND(DB$218+DB$221*$D234^DB$219,$G$1)</f>
        <v>309</v>
      </c>
      <c r="DE234" s="183">
        <f>($B234-DD234)^2/1000</f>
        <v>1.1559999999999846E-2</v>
      </c>
    </row>
    <row r="235" spans="1:109" ht="15" customHeight="1" thickTop="1">
      <c r="A235" s="19">
        <f t="shared" ref="A235:A256" si="29">A143</f>
        <v>2013</v>
      </c>
      <c r="B235" s="174">
        <f t="shared" ref="B235:B256" si="30">ROUND($G$218+$G$221*D235^$G$219,$G$1)</f>
        <v>307</v>
      </c>
      <c r="C235" s="52"/>
      <c r="D235" s="20">
        <f t="shared" si="27"/>
        <v>6</v>
      </c>
      <c r="E235" s="20"/>
      <c r="F235" s="53"/>
      <c r="G235" s="80"/>
      <c r="H235" s="32"/>
      <c r="I235" s="177">
        <f t="shared" si="28"/>
        <v>307</v>
      </c>
      <c r="J235" s="185"/>
      <c r="K235" s="185"/>
    </row>
    <row r="236" spans="1:109" ht="15" customHeight="1" thickBot="1">
      <c r="A236" s="19">
        <f t="shared" si="29"/>
        <v>2014</v>
      </c>
      <c r="B236" s="174">
        <f t="shared" si="30"/>
        <v>306</v>
      </c>
      <c r="C236" s="52"/>
      <c r="D236" s="20">
        <f t="shared" si="27"/>
        <v>7</v>
      </c>
      <c r="E236" s="20"/>
      <c r="F236" s="62" t="s">
        <v>141</v>
      </c>
      <c r="G236" s="63" t="s">
        <v>130</v>
      </c>
      <c r="H236" s="81" t="s">
        <v>131</v>
      </c>
      <c r="I236" s="177">
        <f t="shared" si="28"/>
        <v>306</v>
      </c>
      <c r="J236" s="185"/>
      <c r="K236" s="185"/>
    </row>
    <row r="237" spans="1:109" ht="15" customHeight="1" thickTop="1">
      <c r="A237" s="19">
        <f t="shared" si="29"/>
        <v>2015</v>
      </c>
      <c r="B237" s="174">
        <f t="shared" si="30"/>
        <v>305</v>
      </c>
      <c r="C237" s="52"/>
      <c r="D237" s="20">
        <f t="shared" si="27"/>
        <v>8</v>
      </c>
      <c r="E237" s="20"/>
      <c r="F237" s="198">
        <f>O218</f>
        <v>0</v>
      </c>
      <c r="G237" s="201">
        <f>O224</f>
        <v>0.60595640549726237</v>
      </c>
      <c r="H237" s="245">
        <f>O225</f>
        <v>9.8299999999999721E-2</v>
      </c>
      <c r="I237" s="177">
        <f t="shared" si="28"/>
        <v>305</v>
      </c>
      <c r="J237" s="185"/>
      <c r="K237" s="185"/>
      <c r="M237" s="198" t="s">
        <v>142</v>
      </c>
      <c r="N237" s="198">
        <f>MIN(B214:B234)</f>
        <v>306</v>
      </c>
      <c r="O237" s="198"/>
      <c r="P237" s="198"/>
      <c r="Q237" s="198"/>
      <c r="R237" s="198"/>
      <c r="S237" s="198"/>
      <c r="T237" s="198" t="s">
        <v>142</v>
      </c>
      <c r="U237" s="198">
        <f>N237</f>
        <v>306</v>
      </c>
      <c r="V237" s="198"/>
      <c r="W237" s="198"/>
      <c r="X237" s="198"/>
      <c r="Y237" s="198"/>
      <c r="Z237" s="198"/>
      <c r="AA237" s="198" t="s">
        <v>142</v>
      </c>
      <c r="AB237" s="198">
        <f>U237</f>
        <v>306</v>
      </c>
      <c r="AH237" s="198" t="s">
        <v>142</v>
      </c>
      <c r="AI237" s="198">
        <f>AB237</f>
        <v>306</v>
      </c>
      <c r="AO237" s="198" t="s">
        <v>142</v>
      </c>
      <c r="AP237" s="198">
        <f>AI237</f>
        <v>306</v>
      </c>
      <c r="AV237" s="198" t="s">
        <v>142</v>
      </c>
      <c r="AW237" s="198">
        <f>AP237</f>
        <v>306</v>
      </c>
      <c r="BC237" s="198" t="s">
        <v>142</v>
      </c>
      <c r="BD237" s="198">
        <f>AW237</f>
        <v>306</v>
      </c>
      <c r="BJ237" s="198" t="s">
        <v>142</v>
      </c>
      <c r="BK237" s="198">
        <f>BD237</f>
        <v>306</v>
      </c>
      <c r="BQ237" s="198" t="s">
        <v>142</v>
      </c>
      <c r="BR237" s="198">
        <f>BK237</f>
        <v>306</v>
      </c>
      <c r="BX237" s="198" t="s">
        <v>142</v>
      </c>
      <c r="BY237" s="198">
        <f>BR237</f>
        <v>306</v>
      </c>
      <c r="CE237" s="198" t="s">
        <v>142</v>
      </c>
      <c r="CF237" s="198">
        <f>BY237</f>
        <v>306</v>
      </c>
      <c r="CL237" s="198" t="s">
        <v>142</v>
      </c>
      <c r="CM237" s="198">
        <f>CF237</f>
        <v>306</v>
      </c>
      <c r="CS237" s="198" t="s">
        <v>142</v>
      </c>
      <c r="CT237" s="198">
        <f>CM237</f>
        <v>306</v>
      </c>
      <c r="CZ237" s="198" t="s">
        <v>142</v>
      </c>
      <c r="DA237" s="198">
        <f>CT237</f>
        <v>306</v>
      </c>
    </row>
    <row r="238" spans="1:109" ht="15" customHeight="1">
      <c r="A238" s="19">
        <f t="shared" si="29"/>
        <v>2016</v>
      </c>
      <c r="B238" s="174">
        <f t="shared" si="30"/>
        <v>304</v>
      </c>
      <c r="C238" s="52"/>
      <c r="D238" s="20">
        <f t="shared" si="27"/>
        <v>9</v>
      </c>
      <c r="E238" s="20"/>
      <c r="F238" s="198">
        <f>V218</f>
        <v>10</v>
      </c>
      <c r="G238" s="201">
        <f>V224</f>
        <v>0.60595640549726237</v>
      </c>
      <c r="H238" s="245">
        <f>V225</f>
        <v>9.8299999999999721E-2</v>
      </c>
      <c r="I238" s="177">
        <f>ROUNDUP($G$218+$G$221*D238^$G$219,$G$1)</f>
        <v>304</v>
      </c>
      <c r="J238" s="185"/>
      <c r="K238" s="185"/>
      <c r="M238" s="198" t="s">
        <v>143</v>
      </c>
      <c r="N238" s="243">
        <v>1</v>
      </c>
      <c r="O238" s="198"/>
      <c r="P238" s="198"/>
      <c r="Q238" s="198"/>
      <c r="R238" s="198"/>
      <c r="S238" s="198"/>
      <c r="T238" s="198" t="s">
        <v>143</v>
      </c>
      <c r="U238" s="198">
        <f>N238</f>
        <v>1</v>
      </c>
      <c r="V238" s="198"/>
      <c r="W238" s="198"/>
      <c r="X238" s="198"/>
      <c r="Y238" s="198"/>
      <c r="Z238" s="198"/>
      <c r="AA238" s="198" t="s">
        <v>143</v>
      </c>
      <c r="AB238" s="198">
        <f>U238</f>
        <v>1</v>
      </c>
      <c r="AH238" s="198" t="s">
        <v>143</v>
      </c>
      <c r="AI238" s="198">
        <f>AB238</f>
        <v>1</v>
      </c>
      <c r="AO238" s="198" t="s">
        <v>143</v>
      </c>
      <c r="AP238" s="198">
        <f>AI238</f>
        <v>1</v>
      </c>
      <c r="AV238" s="198" t="s">
        <v>143</v>
      </c>
      <c r="AW238" s="198">
        <f>AP238</f>
        <v>1</v>
      </c>
      <c r="BC238" s="198" t="s">
        <v>143</v>
      </c>
      <c r="BD238" s="198">
        <f>AW238</f>
        <v>1</v>
      </c>
      <c r="BJ238" s="198" t="s">
        <v>143</v>
      </c>
      <c r="BK238" s="198">
        <f>BD238</f>
        <v>1</v>
      </c>
      <c r="BQ238" s="198" t="s">
        <v>143</v>
      </c>
      <c r="BR238" s="198">
        <f>BK238</f>
        <v>1</v>
      </c>
      <c r="BX238" s="198" t="s">
        <v>143</v>
      </c>
      <c r="BY238" s="198">
        <f>BR238</f>
        <v>1</v>
      </c>
      <c r="CE238" s="198" t="s">
        <v>143</v>
      </c>
      <c r="CF238" s="198">
        <f>BY238</f>
        <v>1</v>
      </c>
      <c r="CL238" s="198" t="s">
        <v>143</v>
      </c>
      <c r="CM238" s="198">
        <f>CF238</f>
        <v>1</v>
      </c>
      <c r="CS238" s="198" t="s">
        <v>143</v>
      </c>
      <c r="CT238" s="198">
        <f>CM238</f>
        <v>1</v>
      </c>
      <c r="CZ238" s="198" t="s">
        <v>143</v>
      </c>
      <c r="DA238" s="198">
        <f>CT238</f>
        <v>1</v>
      </c>
    </row>
    <row r="239" spans="1:109" ht="15" customHeight="1">
      <c r="A239" s="19">
        <f t="shared" si="29"/>
        <v>2017</v>
      </c>
      <c r="B239" s="174">
        <f t="shared" si="30"/>
        <v>303</v>
      </c>
      <c r="C239" s="52"/>
      <c r="D239" s="20">
        <f t="shared" si="27"/>
        <v>10</v>
      </c>
      <c r="E239" s="20"/>
      <c r="F239" s="198">
        <f>AC218</f>
        <v>20</v>
      </c>
      <c r="G239" s="201">
        <f>AC224</f>
        <v>0.60595640549726237</v>
      </c>
      <c r="H239" s="245">
        <f>AC225</f>
        <v>9.8299999999999721E-2</v>
      </c>
      <c r="I239" s="177">
        <f t="shared" ref="I239:I256" si="31">ROUND($G$218+$G$221*D239^$G$219,$G$1)</f>
        <v>303</v>
      </c>
      <c r="J239" s="185"/>
      <c r="K239" s="185"/>
      <c r="M239" s="198" t="s">
        <v>134</v>
      </c>
      <c r="N239" s="212">
        <v>10</v>
      </c>
      <c r="O239" s="198"/>
      <c r="P239" s="198"/>
      <c r="Q239" s="198"/>
      <c r="R239" s="198"/>
      <c r="S239" s="198"/>
      <c r="T239" s="198" t="s">
        <v>134</v>
      </c>
      <c r="U239" s="198">
        <f>N239</f>
        <v>10</v>
      </c>
      <c r="V239" s="198"/>
      <c r="W239" s="198"/>
      <c r="X239" s="198"/>
      <c r="Y239" s="198"/>
      <c r="Z239" s="198"/>
      <c r="AA239" s="198" t="s">
        <v>134</v>
      </c>
      <c r="AB239" s="198">
        <f>U239</f>
        <v>10</v>
      </c>
      <c r="AH239" s="198" t="s">
        <v>134</v>
      </c>
      <c r="AI239" s="198">
        <f>AB239</f>
        <v>10</v>
      </c>
      <c r="AO239" s="198" t="s">
        <v>134</v>
      </c>
      <c r="AP239" s="198">
        <f>AI239</f>
        <v>10</v>
      </c>
      <c r="AV239" s="198" t="s">
        <v>134</v>
      </c>
      <c r="AW239" s="198">
        <f>AP239</f>
        <v>10</v>
      </c>
      <c r="BC239" s="198" t="s">
        <v>134</v>
      </c>
      <c r="BD239" s="198">
        <f>AW239</f>
        <v>10</v>
      </c>
      <c r="BJ239" s="198" t="s">
        <v>134</v>
      </c>
      <c r="BK239" s="198">
        <f>BD239</f>
        <v>10</v>
      </c>
      <c r="BQ239" s="198" t="s">
        <v>134</v>
      </c>
      <c r="BR239" s="198">
        <f>BK239</f>
        <v>10</v>
      </c>
      <c r="BX239" s="198" t="s">
        <v>134</v>
      </c>
      <c r="BY239" s="198">
        <f>BR239</f>
        <v>10</v>
      </c>
      <c r="CE239" s="198" t="s">
        <v>134</v>
      </c>
      <c r="CF239" s="198">
        <f>BY239</f>
        <v>10</v>
      </c>
      <c r="CL239" s="198" t="s">
        <v>134</v>
      </c>
      <c r="CM239" s="198">
        <f>CF239</f>
        <v>10</v>
      </c>
      <c r="CS239" s="198" t="s">
        <v>134</v>
      </c>
      <c r="CT239" s="198">
        <f>CM239</f>
        <v>10</v>
      </c>
      <c r="CZ239" s="198" t="s">
        <v>134</v>
      </c>
      <c r="DA239" s="198">
        <f>CT239</f>
        <v>10</v>
      </c>
    </row>
    <row r="240" spans="1:109" ht="15" customHeight="1">
      <c r="A240" s="19">
        <f t="shared" si="29"/>
        <v>2018</v>
      </c>
      <c r="B240" s="174">
        <f t="shared" si="30"/>
        <v>302</v>
      </c>
      <c r="C240" s="52"/>
      <c r="D240" s="20">
        <f t="shared" si="27"/>
        <v>11</v>
      </c>
      <c r="E240" s="20"/>
      <c r="F240" s="198">
        <f>AJ218</f>
        <v>30</v>
      </c>
      <c r="G240" s="201">
        <f>AJ224</f>
        <v>0.60595640549726237</v>
      </c>
      <c r="H240" s="245">
        <f>AJ225</f>
        <v>9.8299999999999721E-2</v>
      </c>
      <c r="I240" s="177">
        <f t="shared" si="31"/>
        <v>302</v>
      </c>
      <c r="J240" s="185"/>
      <c r="K240" s="185"/>
    </row>
    <row r="241" spans="1:11" ht="15" customHeight="1">
      <c r="A241" s="19">
        <f t="shared" si="29"/>
        <v>2019</v>
      </c>
      <c r="B241" s="174">
        <f t="shared" si="30"/>
        <v>301</v>
      </c>
      <c r="C241" s="52"/>
      <c r="D241" s="20">
        <f t="shared" si="27"/>
        <v>12</v>
      </c>
      <c r="E241" s="20"/>
      <c r="F241" s="198">
        <f>AQ218</f>
        <v>40</v>
      </c>
      <c r="G241" s="201">
        <f>AQ224</f>
        <v>0.60595640549726237</v>
      </c>
      <c r="H241" s="245">
        <f>AQ225</f>
        <v>9.8299999999999721E-2</v>
      </c>
      <c r="I241" s="177">
        <f t="shared" si="31"/>
        <v>301</v>
      </c>
      <c r="J241" s="185"/>
      <c r="K241" s="185"/>
    </row>
    <row r="242" spans="1:11" ht="15" customHeight="1">
      <c r="A242" s="19">
        <f t="shared" si="29"/>
        <v>2020</v>
      </c>
      <c r="B242" s="174">
        <f t="shared" si="30"/>
        <v>300</v>
      </c>
      <c r="C242" s="52"/>
      <c r="D242" s="20">
        <f t="shared" si="27"/>
        <v>13</v>
      </c>
      <c r="E242" s="20"/>
      <c r="F242" s="198">
        <f>AX218</f>
        <v>50</v>
      </c>
      <c r="G242" s="201">
        <f>AX224</f>
        <v>0.60595640549726237</v>
      </c>
      <c r="H242" s="245">
        <f>AX225</f>
        <v>9.8299999999999721E-2</v>
      </c>
      <c r="I242" s="177">
        <f t="shared" si="31"/>
        <v>300</v>
      </c>
      <c r="J242" s="185"/>
      <c r="K242" s="185"/>
    </row>
    <row r="243" spans="1:11" ht="15" customHeight="1">
      <c r="A243" s="19">
        <f t="shared" si="29"/>
        <v>2021</v>
      </c>
      <c r="B243" s="174">
        <f t="shared" si="30"/>
        <v>300</v>
      </c>
      <c r="C243" s="52"/>
      <c r="D243" s="20">
        <f t="shared" si="27"/>
        <v>14</v>
      </c>
      <c r="E243" s="20"/>
      <c r="F243" s="198">
        <f>BE218</f>
        <v>60</v>
      </c>
      <c r="G243" s="201">
        <f>BE224</f>
        <v>0.60595640549726237</v>
      </c>
      <c r="H243" s="245">
        <f>BE225</f>
        <v>9.8299999999999721E-2</v>
      </c>
      <c r="I243" s="177">
        <f t="shared" si="31"/>
        <v>300</v>
      </c>
      <c r="J243" s="185"/>
      <c r="K243" s="185"/>
    </row>
    <row r="244" spans="1:11" ht="15" customHeight="1">
      <c r="A244" s="19">
        <f t="shared" si="29"/>
        <v>2022</v>
      </c>
      <c r="B244" s="174">
        <f t="shared" si="30"/>
        <v>299</v>
      </c>
      <c r="C244" s="52"/>
      <c r="D244" s="20">
        <f t="shared" si="27"/>
        <v>15</v>
      </c>
      <c r="E244" s="20"/>
      <c r="F244" s="198">
        <f>BL218</f>
        <v>70</v>
      </c>
      <c r="G244" s="201">
        <f>BL224</f>
        <v>0.60595640549726237</v>
      </c>
      <c r="H244" s="245">
        <f>BL225</f>
        <v>9.8299999999999721E-2</v>
      </c>
      <c r="I244" s="177">
        <f t="shared" si="31"/>
        <v>299</v>
      </c>
      <c r="J244" s="185"/>
      <c r="K244" s="185"/>
    </row>
    <row r="245" spans="1:11" ht="15" customHeight="1">
      <c r="A245" s="19">
        <f t="shared" si="29"/>
        <v>2023</v>
      </c>
      <c r="B245" s="174">
        <f t="shared" si="30"/>
        <v>298</v>
      </c>
      <c r="C245" s="52"/>
      <c r="D245" s="20">
        <f t="shared" si="27"/>
        <v>16</v>
      </c>
      <c r="E245" s="20"/>
      <c r="F245" s="198">
        <f>BS218</f>
        <v>80</v>
      </c>
      <c r="G245" s="201">
        <f>BS224</f>
        <v>0.60595640549726237</v>
      </c>
      <c r="H245" s="245">
        <f>BS225</f>
        <v>9.8299999999999721E-2</v>
      </c>
      <c r="I245" s="177">
        <f t="shared" si="31"/>
        <v>298</v>
      </c>
      <c r="J245" s="185"/>
      <c r="K245" s="185"/>
    </row>
    <row r="246" spans="1:11" ht="15" customHeight="1">
      <c r="A246" s="19">
        <f t="shared" si="29"/>
        <v>2024</v>
      </c>
      <c r="B246" s="174">
        <f t="shared" si="30"/>
        <v>298</v>
      </c>
      <c r="C246" s="52"/>
      <c r="D246" s="20">
        <f t="shared" si="27"/>
        <v>17</v>
      </c>
      <c r="E246" s="20"/>
      <c r="F246" s="198">
        <f>BZ218</f>
        <v>90</v>
      </c>
      <c r="G246" s="201">
        <f>BZ224</f>
        <v>0.60595640549726237</v>
      </c>
      <c r="H246" s="245">
        <f>BZ225</f>
        <v>9.8299999999999721E-2</v>
      </c>
      <c r="I246" s="177">
        <f t="shared" si="31"/>
        <v>298</v>
      </c>
      <c r="J246" s="185"/>
      <c r="K246" s="185"/>
    </row>
    <row r="247" spans="1:11" ht="15" customHeight="1">
      <c r="A247" s="19">
        <f t="shared" si="29"/>
        <v>2025</v>
      </c>
      <c r="B247" s="174">
        <f t="shared" si="30"/>
        <v>297</v>
      </c>
      <c r="C247" s="52"/>
      <c r="D247" s="20">
        <f t="shared" si="27"/>
        <v>18</v>
      </c>
      <c r="E247" s="20"/>
      <c r="F247" s="198">
        <f>CG218</f>
        <v>100</v>
      </c>
      <c r="G247" s="201">
        <f>CG224</f>
        <v>0.60595640549726237</v>
      </c>
      <c r="H247" s="245">
        <f>CG225</f>
        <v>9.8299999999999721E-2</v>
      </c>
      <c r="I247" s="177">
        <f t="shared" si="31"/>
        <v>297</v>
      </c>
      <c r="J247" s="185"/>
      <c r="K247" s="185"/>
    </row>
    <row r="248" spans="1:11" ht="15" customHeight="1">
      <c r="A248" s="19">
        <f t="shared" si="29"/>
        <v>2026</v>
      </c>
      <c r="B248" s="174">
        <f t="shared" si="30"/>
        <v>297</v>
      </c>
      <c r="C248" s="52"/>
      <c r="D248" s="20">
        <f t="shared" si="27"/>
        <v>19</v>
      </c>
      <c r="E248" s="20"/>
      <c r="F248" s="198">
        <f>CN218</f>
        <v>110</v>
      </c>
      <c r="G248" s="201">
        <f>CN224</f>
        <v>0.60595640549726237</v>
      </c>
      <c r="H248" s="245">
        <f>CN225</f>
        <v>9.8299999999999721E-2</v>
      </c>
      <c r="I248" s="177">
        <f t="shared" si="31"/>
        <v>297</v>
      </c>
      <c r="J248" s="185"/>
      <c r="K248" s="185"/>
    </row>
    <row r="249" spans="1:11" ht="15" customHeight="1">
      <c r="A249" s="19">
        <f t="shared" si="29"/>
        <v>2027</v>
      </c>
      <c r="B249" s="174">
        <f t="shared" si="30"/>
        <v>296</v>
      </c>
      <c r="C249" s="52"/>
      <c r="D249" s="20">
        <f t="shared" si="27"/>
        <v>20</v>
      </c>
      <c r="E249" s="20"/>
      <c r="F249" s="198">
        <f>CU218</f>
        <v>120</v>
      </c>
      <c r="G249" s="201">
        <f>CU224</f>
        <v>0.60595640549726237</v>
      </c>
      <c r="H249" s="245">
        <f>CU225</f>
        <v>9.8299999999999721E-2</v>
      </c>
      <c r="I249" s="177">
        <f t="shared" si="31"/>
        <v>296</v>
      </c>
      <c r="J249" s="185"/>
      <c r="K249" s="185"/>
    </row>
    <row r="250" spans="1:11" ht="15" customHeight="1">
      <c r="A250" s="19">
        <f t="shared" si="29"/>
        <v>2028</v>
      </c>
      <c r="B250" s="174">
        <f t="shared" si="30"/>
        <v>296</v>
      </c>
      <c r="C250" s="52"/>
      <c r="D250" s="20">
        <f t="shared" si="27"/>
        <v>21</v>
      </c>
      <c r="E250" s="20"/>
      <c r="F250" s="198">
        <f>DB218</f>
        <v>130</v>
      </c>
      <c r="G250" s="201">
        <f>DB224</f>
        <v>0.60595640549726237</v>
      </c>
      <c r="H250" s="245">
        <f>DB225</f>
        <v>9.8299999999999721E-2</v>
      </c>
      <c r="I250" s="177">
        <f t="shared" si="31"/>
        <v>296</v>
      </c>
      <c r="J250" s="185"/>
      <c r="K250" s="185"/>
    </row>
    <row r="251" spans="1:11" ht="15" customHeight="1">
      <c r="A251" s="19">
        <f t="shared" si="29"/>
        <v>2029</v>
      </c>
      <c r="B251" s="174">
        <f t="shared" si="30"/>
        <v>296</v>
      </c>
      <c r="C251" s="52"/>
      <c r="D251" s="20">
        <f t="shared" si="27"/>
        <v>22</v>
      </c>
      <c r="E251" s="20"/>
      <c r="F251" s="53"/>
      <c r="G251" s="80"/>
      <c r="H251" s="32"/>
      <c r="I251" s="177">
        <f t="shared" si="31"/>
        <v>296</v>
      </c>
      <c r="J251" s="185"/>
      <c r="K251" s="185"/>
    </row>
    <row r="252" spans="1:11" ht="15" customHeight="1">
      <c r="A252" s="19">
        <f t="shared" si="29"/>
        <v>2030</v>
      </c>
      <c r="B252" s="174">
        <f t="shared" si="30"/>
        <v>295</v>
      </c>
      <c r="C252" s="52"/>
      <c r="D252" s="20">
        <f t="shared" si="27"/>
        <v>23</v>
      </c>
      <c r="E252" s="20"/>
      <c r="F252" s="53"/>
      <c r="G252" s="80"/>
      <c r="H252" s="32"/>
      <c r="I252" s="177">
        <f t="shared" si="31"/>
        <v>295</v>
      </c>
      <c r="J252" s="185"/>
      <c r="K252" s="185"/>
    </row>
    <row r="253" spans="1:11" ht="15" customHeight="1">
      <c r="A253" s="19">
        <f t="shared" si="29"/>
        <v>2031</v>
      </c>
      <c r="B253" s="174">
        <f t="shared" si="30"/>
        <v>295</v>
      </c>
      <c r="C253" s="52"/>
      <c r="D253" s="20">
        <f t="shared" si="27"/>
        <v>24</v>
      </c>
      <c r="E253" s="20"/>
      <c r="F253" s="53"/>
      <c r="G253" s="80"/>
      <c r="H253" s="32"/>
      <c r="I253" s="177">
        <f t="shared" si="31"/>
        <v>295</v>
      </c>
      <c r="J253" s="185"/>
      <c r="K253" s="185"/>
    </row>
    <row r="254" spans="1:11" ht="15" customHeight="1">
      <c r="A254" s="19">
        <f t="shared" si="29"/>
        <v>2032</v>
      </c>
      <c r="B254" s="174">
        <f t="shared" si="30"/>
        <v>294</v>
      </c>
      <c r="C254" s="52"/>
      <c r="D254" s="20">
        <f t="shared" si="27"/>
        <v>25</v>
      </c>
      <c r="E254" s="20"/>
      <c r="F254" s="53"/>
      <c r="G254" s="80"/>
      <c r="H254" s="32"/>
      <c r="I254" s="177">
        <f t="shared" si="31"/>
        <v>294</v>
      </c>
      <c r="J254" s="185"/>
      <c r="K254" s="185"/>
    </row>
    <row r="255" spans="1:11" ht="15" customHeight="1">
      <c r="A255" s="19">
        <f t="shared" si="29"/>
        <v>2033</v>
      </c>
      <c r="B255" s="174">
        <f t="shared" si="30"/>
        <v>294</v>
      </c>
      <c r="C255" s="52"/>
      <c r="D255" s="20">
        <f t="shared" si="27"/>
        <v>26</v>
      </c>
      <c r="E255" s="20"/>
      <c r="F255" s="53"/>
      <c r="G255" s="80"/>
      <c r="H255" s="32"/>
      <c r="I255" s="177">
        <f t="shared" si="31"/>
        <v>294</v>
      </c>
      <c r="J255" s="185"/>
      <c r="K255" s="185"/>
    </row>
    <row r="256" spans="1:11" ht="15" customHeight="1">
      <c r="A256" s="103">
        <f t="shared" si="29"/>
        <v>2034</v>
      </c>
      <c r="B256" s="186">
        <f t="shared" si="30"/>
        <v>294</v>
      </c>
      <c r="C256" s="193"/>
      <c r="D256" s="33">
        <f t="shared" si="27"/>
        <v>27</v>
      </c>
      <c r="E256" s="33"/>
      <c r="F256" s="54"/>
      <c r="G256" s="82"/>
      <c r="H256" s="35"/>
      <c r="I256" s="187">
        <f t="shared" si="31"/>
        <v>294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144</v>
      </c>
    </row>
    <row r="259" spans="1:65" ht="15" customHeight="1">
      <c r="A259" s="10" t="s">
        <v>2</v>
      </c>
      <c r="B259" s="92" t="s">
        <v>100</v>
      </c>
      <c r="C259" s="12" t="s">
        <v>145</v>
      </c>
      <c r="D259" s="12" t="s">
        <v>101</v>
      </c>
      <c r="E259" s="37"/>
      <c r="F259" s="13"/>
      <c r="G259" s="14"/>
      <c r="H259" s="15" t="s">
        <v>102</v>
      </c>
      <c r="I259" s="16">
        <f>RSQ(I260:I280,B260:B280)</f>
        <v>0.53153312286791043</v>
      </c>
      <c r="J259" s="17" t="s">
        <v>103</v>
      </c>
      <c r="K259" s="18" t="s">
        <v>104</v>
      </c>
      <c r="M259" s="66" t="s">
        <v>145</v>
      </c>
      <c r="N259" s="37"/>
      <c r="O259" s="107" t="s">
        <v>121</v>
      </c>
      <c r="P259" s="108">
        <f>RSQ($B260:$B280,P260:P280)</f>
        <v>0.20218269806318204</v>
      </c>
      <c r="Q259" s="18" t="s">
        <v>104</v>
      </c>
      <c r="S259" s="66" t="s">
        <v>145</v>
      </c>
      <c r="T259" s="37"/>
      <c r="U259" s="107" t="s">
        <v>121</v>
      </c>
      <c r="V259" s="108">
        <f>RSQ($B260:$B280,V260:V280)</f>
        <v>0.4593693996114091</v>
      </c>
      <c r="W259" s="18" t="s">
        <v>104</v>
      </c>
      <c r="Y259" s="66" t="s">
        <v>145</v>
      </c>
      <c r="Z259" s="37"/>
      <c r="AA259" s="107" t="s">
        <v>121</v>
      </c>
      <c r="AB259" s="108">
        <f>RSQ($B260:$B280,AB260:AB280)</f>
        <v>0.4593693996114091</v>
      </c>
      <c r="AC259" s="18" t="s">
        <v>104</v>
      </c>
      <c r="AE259" s="66" t="s">
        <v>145</v>
      </c>
      <c r="AF259" s="37"/>
      <c r="AG259" s="107" t="s">
        <v>121</v>
      </c>
      <c r="AH259" s="108">
        <f>RSQ($B260:$B280,AH260:AH280)</f>
        <v>0.4593693996114091</v>
      </c>
      <c r="AI259" s="18" t="s">
        <v>104</v>
      </c>
      <c r="AK259" s="66" t="s">
        <v>145</v>
      </c>
      <c r="AL259" s="37"/>
      <c r="AM259" s="107" t="s">
        <v>121</v>
      </c>
      <c r="AN259" s="108">
        <f>RSQ($B260:$B280,AN260:AN280)</f>
        <v>0.4593693996114091</v>
      </c>
      <c r="AO259" s="18" t="s">
        <v>104</v>
      </c>
      <c r="AQ259" s="66" t="s">
        <v>145</v>
      </c>
      <c r="AR259" s="37"/>
      <c r="AS259" s="107" t="s">
        <v>121</v>
      </c>
      <c r="AT259" s="108">
        <f>RSQ($B260:$B280,AT260:AT280)</f>
        <v>0.4593693996114091</v>
      </c>
      <c r="AU259" s="18" t="s">
        <v>104</v>
      </c>
      <c r="AW259" s="66" t="s">
        <v>145</v>
      </c>
      <c r="AX259" s="37"/>
      <c r="AY259" s="107" t="s">
        <v>121</v>
      </c>
      <c r="AZ259" s="108">
        <f>RSQ($B260:$B280,AZ260:AZ280)</f>
        <v>0.4593693996114091</v>
      </c>
      <c r="BA259" s="18" t="s">
        <v>104</v>
      </c>
      <c r="BC259" s="66" t="s">
        <v>145</v>
      </c>
      <c r="BD259" s="37"/>
      <c r="BE259" s="107" t="s">
        <v>121</v>
      </c>
      <c r="BF259" s="108">
        <f>RSQ($B260:$B280,BF260:BF280)</f>
        <v>0.4593693996114091</v>
      </c>
      <c r="BG259" s="18" t="s">
        <v>104</v>
      </c>
      <c r="BI259" s="66" t="s">
        <v>145</v>
      </c>
      <c r="BJ259" s="37"/>
      <c r="BK259" s="107" t="s">
        <v>121</v>
      </c>
      <c r="BL259" s="108">
        <f>RSQ($B260:$B280,BL260:BL280)</f>
        <v>0.53153312286791043</v>
      </c>
      <c r="BM259" s="18" t="s">
        <v>104</v>
      </c>
    </row>
    <row r="260" spans="1:65" ht="15" customHeight="1">
      <c r="A260" s="19"/>
      <c r="B260" s="174"/>
      <c r="C260" s="207"/>
      <c r="D260" s="20"/>
      <c r="E260" s="38" t="s">
        <v>146</v>
      </c>
      <c r="F260" s="21"/>
      <c r="H260" s="85"/>
      <c r="I260" s="175"/>
      <c r="J260" s="176"/>
      <c r="K260" s="175"/>
      <c r="M260" s="208"/>
      <c r="N260" s="38" t="s">
        <v>146</v>
      </c>
      <c r="O260" s="21"/>
      <c r="P260" s="203"/>
      <c r="Q260" s="175"/>
      <c r="S260" s="208"/>
      <c r="T260" s="38" t="s">
        <v>146</v>
      </c>
      <c r="U260" s="21"/>
      <c r="V260" s="203"/>
      <c r="W260" s="175"/>
      <c r="Y260" s="208"/>
      <c r="Z260" s="38" t="s">
        <v>146</v>
      </c>
      <c r="AA260" s="21"/>
      <c r="AB260" s="203"/>
      <c r="AC260" s="175"/>
      <c r="AE260" s="208"/>
      <c r="AF260" s="38" t="s">
        <v>146</v>
      </c>
      <c r="AG260" s="21"/>
      <c r="AH260" s="203"/>
      <c r="AI260" s="175"/>
      <c r="AK260" s="208"/>
      <c r="AL260" s="38" t="s">
        <v>146</v>
      </c>
      <c r="AM260" s="21"/>
      <c r="AN260" s="203"/>
      <c r="AO260" s="175"/>
      <c r="AQ260" s="208"/>
      <c r="AR260" s="38" t="s">
        <v>146</v>
      </c>
      <c r="AS260" s="21"/>
      <c r="AT260" s="203"/>
      <c r="AU260" s="175"/>
      <c r="AW260" s="208"/>
      <c r="AX260" s="38" t="s">
        <v>146</v>
      </c>
      <c r="AY260" s="21"/>
      <c r="AZ260" s="203"/>
      <c r="BA260" s="175"/>
      <c r="BC260" s="208"/>
      <c r="BD260" s="38" t="s">
        <v>146</v>
      </c>
      <c r="BE260" s="21"/>
      <c r="BF260" s="203"/>
      <c r="BG260" s="175"/>
      <c r="BI260" s="208"/>
      <c r="BJ260" s="38" t="s">
        <v>146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147</v>
      </c>
      <c r="F261" s="21"/>
      <c r="H261" s="85"/>
      <c r="I261" s="177"/>
      <c r="J261" s="178"/>
      <c r="K261" s="177"/>
      <c r="M261" s="208"/>
      <c r="N261" s="38" t="s">
        <v>147</v>
      </c>
      <c r="O261" s="21"/>
      <c r="P261" s="185"/>
      <c r="Q261" s="177"/>
      <c r="S261" s="208"/>
      <c r="T261" s="38" t="s">
        <v>147</v>
      </c>
      <c r="U261" s="21"/>
      <c r="V261" s="185"/>
      <c r="W261" s="177"/>
      <c r="Y261" s="208"/>
      <c r="Z261" s="38" t="s">
        <v>147</v>
      </c>
      <c r="AA261" s="21"/>
      <c r="AB261" s="185"/>
      <c r="AC261" s="177"/>
      <c r="AE261" s="208"/>
      <c r="AF261" s="38" t="s">
        <v>147</v>
      </c>
      <c r="AG261" s="21"/>
      <c r="AH261" s="185"/>
      <c r="AI261" s="177"/>
      <c r="AK261" s="208"/>
      <c r="AL261" s="38" t="s">
        <v>147</v>
      </c>
      <c r="AM261" s="21"/>
      <c r="AN261" s="185"/>
      <c r="AO261" s="177"/>
      <c r="AQ261" s="208"/>
      <c r="AR261" s="38" t="s">
        <v>147</v>
      </c>
      <c r="AS261" s="21"/>
      <c r="AT261" s="185"/>
      <c r="AU261" s="177"/>
      <c r="AW261" s="208"/>
      <c r="AX261" s="38" t="s">
        <v>147</v>
      </c>
      <c r="AY261" s="21"/>
      <c r="AZ261" s="185"/>
      <c r="BA261" s="177"/>
      <c r="BC261" s="208"/>
      <c r="BD261" s="38" t="s">
        <v>147</v>
      </c>
      <c r="BE261" s="21"/>
      <c r="BF261" s="185"/>
      <c r="BG261" s="177"/>
      <c r="BI261" s="208"/>
      <c r="BJ261" s="38" t="s">
        <v>147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600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325</v>
      </c>
      <c r="P263" s="185"/>
      <c r="Q263" s="177"/>
      <c r="S263" s="208"/>
      <c r="T263" s="71" t="s">
        <v>55</v>
      </c>
      <c r="U263" s="209">
        <f>ROUNDDOWN(U264,-T283)+10^T283</f>
        <v>400</v>
      </c>
      <c r="V263" s="185"/>
      <c r="W263" s="177"/>
      <c r="Y263" s="208"/>
      <c r="Z263" s="71" t="s">
        <v>55</v>
      </c>
      <c r="AA263" s="209">
        <f>U263+Z284</f>
        <v>425</v>
      </c>
      <c r="AB263" s="185"/>
      <c r="AC263" s="177"/>
      <c r="AE263" s="208"/>
      <c r="AF263" s="71" t="s">
        <v>55</v>
      </c>
      <c r="AG263" s="209">
        <f>AA263+AF284</f>
        <v>450</v>
      </c>
      <c r="AH263" s="185"/>
      <c r="AI263" s="177"/>
      <c r="AK263" s="208"/>
      <c r="AL263" s="71" t="s">
        <v>55</v>
      </c>
      <c r="AM263" s="209">
        <f>AG263+AL284</f>
        <v>475</v>
      </c>
      <c r="AN263" s="185"/>
      <c r="AO263" s="177"/>
      <c r="AQ263" s="208"/>
      <c r="AR263" s="71" t="s">
        <v>55</v>
      </c>
      <c r="AS263" s="209">
        <f>AM263+AR284</f>
        <v>500</v>
      </c>
      <c r="AT263" s="185"/>
      <c r="AU263" s="177"/>
      <c r="AW263" s="208"/>
      <c r="AX263" s="71" t="s">
        <v>55</v>
      </c>
      <c r="AY263" s="209">
        <f>AS263+AX284</f>
        <v>525</v>
      </c>
      <c r="AZ263" s="185"/>
      <c r="BA263" s="177"/>
      <c r="BC263" s="208"/>
      <c r="BD263" s="71" t="s">
        <v>55</v>
      </c>
      <c r="BE263" s="209">
        <f>AY263+BD284</f>
        <v>550</v>
      </c>
      <c r="BF263" s="185"/>
      <c r="BG263" s="177"/>
      <c r="BI263" s="208"/>
      <c r="BJ263" s="71" t="s">
        <v>55</v>
      </c>
      <c r="BK263" s="209">
        <f>BE263+BJ284</f>
        <v>575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148</v>
      </c>
      <c r="F264" s="198">
        <f>MAX(B260:B280)</f>
        <v>324.60000000000002</v>
      </c>
      <c r="G264" s="25"/>
      <c r="H264" s="24"/>
      <c r="I264" s="177"/>
      <c r="J264" s="178"/>
      <c r="K264" s="177"/>
      <c r="M264" s="208"/>
      <c r="N264" s="86" t="s">
        <v>148</v>
      </c>
      <c r="O264" s="198">
        <f>MAX($B260:$B280)</f>
        <v>324.60000000000002</v>
      </c>
      <c r="P264" s="185"/>
      <c r="Q264" s="177"/>
      <c r="S264" s="208"/>
      <c r="T264" s="86" t="s">
        <v>148</v>
      </c>
      <c r="U264" s="198">
        <f>MAX($B260:$B280)</f>
        <v>324.60000000000002</v>
      </c>
      <c r="V264" s="185"/>
      <c r="W264" s="177"/>
      <c r="Y264" s="208"/>
      <c r="Z264" s="86" t="s">
        <v>148</v>
      </c>
      <c r="AA264" s="198">
        <f>MAX($B260:$B280)</f>
        <v>324.60000000000002</v>
      </c>
      <c r="AB264" s="185"/>
      <c r="AC264" s="177"/>
      <c r="AE264" s="208"/>
      <c r="AF264" s="86" t="s">
        <v>148</v>
      </c>
      <c r="AG264" s="198">
        <f>MAX($B260:$B280)</f>
        <v>324.60000000000002</v>
      </c>
      <c r="AH264" s="185"/>
      <c r="AI264" s="177"/>
      <c r="AK264" s="208"/>
      <c r="AL264" s="86" t="s">
        <v>148</v>
      </c>
      <c r="AM264" s="198">
        <f>MAX($B260:$B280)</f>
        <v>324.60000000000002</v>
      </c>
      <c r="AN264" s="185"/>
      <c r="AO264" s="177"/>
      <c r="AQ264" s="208"/>
      <c r="AR264" s="86" t="s">
        <v>148</v>
      </c>
      <c r="AS264" s="198">
        <f>MAX($B260:$B280)</f>
        <v>324.60000000000002</v>
      </c>
      <c r="AT264" s="185"/>
      <c r="AU264" s="177"/>
      <c r="AW264" s="208"/>
      <c r="AX264" s="86" t="s">
        <v>148</v>
      </c>
      <c r="AY264" s="198">
        <f>MAX($B260:$B280)</f>
        <v>324.60000000000002</v>
      </c>
      <c r="AZ264" s="185"/>
      <c r="BA264" s="177"/>
      <c r="BC264" s="208"/>
      <c r="BD264" s="86" t="s">
        <v>148</v>
      </c>
      <c r="BE264" s="198">
        <f>MAX($B260:$B280)</f>
        <v>324.60000000000002</v>
      </c>
      <c r="BF264" s="185"/>
      <c r="BG264" s="177"/>
      <c r="BI264" s="208"/>
      <c r="BJ264" s="86" t="s">
        <v>148</v>
      </c>
      <c r="BK264" s="198">
        <f>MAX($B260:$B280)</f>
        <v>324.60000000000002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149</v>
      </c>
      <c r="F265" s="198">
        <f>AVERAGE(B276:B280)</f>
        <v>315.48</v>
      </c>
      <c r="G265" s="25"/>
      <c r="H265" s="24"/>
      <c r="I265" s="177"/>
      <c r="J265" s="178"/>
      <c r="K265" s="177"/>
      <c r="M265" s="208"/>
      <c r="N265" s="86" t="s">
        <v>149</v>
      </c>
      <c r="O265" s="198">
        <f>AVERAGE($B276:$B280)</f>
        <v>315.48</v>
      </c>
      <c r="P265" s="185"/>
      <c r="Q265" s="177"/>
      <c r="S265" s="208"/>
      <c r="T265" s="86" t="s">
        <v>149</v>
      </c>
      <c r="U265" s="198">
        <f>AVERAGE($B276:$B280)</f>
        <v>315.48</v>
      </c>
      <c r="V265" s="185"/>
      <c r="W265" s="177"/>
      <c r="Y265" s="208"/>
      <c r="Z265" s="86" t="s">
        <v>149</v>
      </c>
      <c r="AA265" s="198">
        <f>AVERAGE($B276:$B280)</f>
        <v>315.48</v>
      </c>
      <c r="AB265" s="185"/>
      <c r="AC265" s="177"/>
      <c r="AE265" s="208"/>
      <c r="AF265" s="86" t="s">
        <v>149</v>
      </c>
      <c r="AG265" s="198">
        <f>AVERAGE($B276:$B280)</f>
        <v>315.48</v>
      </c>
      <c r="AH265" s="185"/>
      <c r="AI265" s="177"/>
      <c r="AK265" s="208"/>
      <c r="AL265" s="86" t="s">
        <v>149</v>
      </c>
      <c r="AM265" s="198">
        <f>AVERAGE($B276:$B280)</f>
        <v>315.48</v>
      </c>
      <c r="AN265" s="185"/>
      <c r="AO265" s="177"/>
      <c r="AQ265" s="208"/>
      <c r="AR265" s="86" t="s">
        <v>149</v>
      </c>
      <c r="AS265" s="198">
        <f>AVERAGE($B276:$B280)</f>
        <v>315.48</v>
      </c>
      <c r="AT265" s="185"/>
      <c r="AU265" s="177"/>
      <c r="AW265" s="208"/>
      <c r="AX265" s="86" t="s">
        <v>149</v>
      </c>
      <c r="AY265" s="198">
        <f>AVERAGE($B276:$B280)</f>
        <v>315.48</v>
      </c>
      <c r="AZ265" s="185"/>
      <c r="BA265" s="177"/>
      <c r="BC265" s="208"/>
      <c r="BD265" s="86" t="s">
        <v>149</v>
      </c>
      <c r="BE265" s="198">
        <f>AVERAGE($B276:$B280)</f>
        <v>315.48</v>
      </c>
      <c r="BF265" s="185"/>
      <c r="BG265" s="177"/>
      <c r="BI265" s="208"/>
      <c r="BJ265" s="86" t="s">
        <v>149</v>
      </c>
      <c r="BK265" s="198">
        <f>AVERAGE($B276:$B280)</f>
        <v>315.48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150</v>
      </c>
      <c r="F267" s="42">
        <f>INDEX(LINEST(C276:C280,D276:D280),1)</f>
        <v>2.368941176418439E-2</v>
      </c>
      <c r="G267" s="88"/>
      <c r="H267" s="24"/>
      <c r="I267" s="177"/>
      <c r="J267" s="178"/>
      <c r="K267" s="177"/>
      <c r="M267" s="208"/>
      <c r="N267" s="87" t="s">
        <v>150</v>
      </c>
      <c r="O267" s="42">
        <f>INDEX(LINEST(M276:M280,$D276:$D280),1)</f>
        <v>0.87661303904705368</v>
      </c>
      <c r="P267" s="185"/>
      <c r="Q267" s="177"/>
      <c r="S267" s="208"/>
      <c r="T267" s="87" t="s">
        <v>150</v>
      </c>
      <c r="U267" s="42">
        <f>INDEX(LINEST(S276:S280,$D276:$D280),1)</f>
        <v>5.4429398438795538E-2</v>
      </c>
      <c r="V267" s="185"/>
      <c r="W267" s="177"/>
      <c r="Y267" s="208"/>
      <c r="Z267" s="87" t="s">
        <v>150</v>
      </c>
      <c r="AA267" s="42">
        <f>INDEX(LINEST(Y276:Y280,$D276:$D280),1)</f>
        <v>4.4278889848684812E-2</v>
      </c>
      <c r="AB267" s="185"/>
      <c r="AC267" s="177"/>
      <c r="AE267" s="208"/>
      <c r="AF267" s="87" t="s">
        <v>150</v>
      </c>
      <c r="AG267" s="42">
        <f>INDEX(LINEST(AE276:AE280,$D276:$D280),1)</f>
        <v>3.798637142227422E-2</v>
      </c>
      <c r="AH267" s="185"/>
      <c r="AI267" s="177"/>
      <c r="AK267" s="208"/>
      <c r="AL267" s="87" t="s">
        <v>150</v>
      </c>
      <c r="AM267" s="42">
        <f>INDEX(LINEST(AK276:AK280,$D276:$D280),1)</f>
        <v>3.3702669778578956E-2</v>
      </c>
      <c r="AN267" s="185"/>
      <c r="AO267" s="177"/>
      <c r="AQ267" s="208"/>
      <c r="AR267" s="87" t="s">
        <v>150</v>
      </c>
      <c r="AS267" s="42">
        <f>INDEX(LINEST(AQ276:AQ280,$D276:$D280),1)</f>
        <v>3.0597952236557355E-2</v>
      </c>
      <c r="AT267" s="185"/>
      <c r="AU267" s="177"/>
      <c r="AW267" s="208"/>
      <c r="AX267" s="87" t="s">
        <v>150</v>
      </c>
      <c r="AY267" s="42">
        <f>INDEX(LINEST(AW276:AW280,$D276:$D280),1)</f>
        <v>2.8244246121242638E-2</v>
      </c>
      <c r="AZ267" s="185"/>
      <c r="BA267" s="177"/>
      <c r="BC267" s="208"/>
      <c r="BD267" s="87" t="s">
        <v>150</v>
      </c>
      <c r="BE267" s="42">
        <f>INDEX(LINEST(BC276:BC280,$D276:$D280),1)</f>
        <v>2.6398401152637176E-2</v>
      </c>
      <c r="BF267" s="185"/>
      <c r="BG267" s="177"/>
      <c r="BI267" s="208"/>
      <c r="BJ267" s="87" t="s">
        <v>150</v>
      </c>
      <c r="BK267" s="42">
        <f>INDEX(LINEST(BI276:BI280,$D276:$D280),1)</f>
        <v>2.4912024265530113E-2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117</v>
      </c>
      <c r="F268" s="42">
        <f>INDEX(LINEST(C276:C280,D276:D280),2)</f>
        <v>-0.17441842010923186</v>
      </c>
      <c r="G268" s="25"/>
      <c r="H268" s="21"/>
      <c r="I268" s="177"/>
      <c r="J268" s="178"/>
      <c r="K268" s="177"/>
      <c r="M268" s="208"/>
      <c r="N268" s="71" t="s">
        <v>117</v>
      </c>
      <c r="O268" s="42">
        <f>INDEX(LINEST(M276:M280,$D276:$D280),2)</f>
        <v>-6.7871809654245965</v>
      </c>
      <c r="P268" s="185"/>
      <c r="Q268" s="177"/>
      <c r="S268" s="208"/>
      <c r="T268" s="71" t="s">
        <v>117</v>
      </c>
      <c r="U268" s="42">
        <f>INDEX(LINEST(S276:S280,$D276:$D280),2)</f>
        <v>-1.4836702637963985</v>
      </c>
      <c r="V268" s="185"/>
      <c r="W268" s="177"/>
      <c r="Y268" s="208"/>
      <c r="Z268" s="71" t="s">
        <v>117</v>
      </c>
      <c r="AA268" s="42">
        <f>INDEX(LINEST(Y276:Y280,$D276:$D280),2)</f>
        <v>-1.1926669102987182</v>
      </c>
      <c r="AB268" s="185"/>
      <c r="AC268" s="177"/>
      <c r="AE268" s="208"/>
      <c r="AF268" s="71" t="s">
        <v>117</v>
      </c>
      <c r="AG268" s="42">
        <f>INDEX(LINEST(AE276:AE280,$D276:$D280),2)</f>
        <v>-0.96747568693111696</v>
      </c>
      <c r="AH268" s="185"/>
      <c r="AI268" s="177"/>
      <c r="AK268" s="208"/>
      <c r="AL268" s="71" t="s">
        <v>117</v>
      </c>
      <c r="AM268" s="42">
        <f>INDEX(LINEST(AK276:AK280,$D276:$D280),2)</f>
        <v>-0.783767184815647</v>
      </c>
      <c r="AN268" s="185"/>
      <c r="AO268" s="177"/>
      <c r="AQ268" s="208"/>
      <c r="AR268" s="71" t="s">
        <v>117</v>
      </c>
      <c r="AS268" s="42">
        <f>INDEX(LINEST(AQ276:AQ280,$D276:$D280),2)</f>
        <v>-0.62861556401223329</v>
      </c>
      <c r="AT268" s="185"/>
      <c r="AU268" s="177"/>
      <c r="AW268" s="208"/>
      <c r="AX268" s="71" t="s">
        <v>117</v>
      </c>
      <c r="AY268" s="42">
        <f>INDEX(LINEST(AW276:AW280,$D276:$D280),2)</f>
        <v>-0.49432804361243743</v>
      </c>
      <c r="AZ268" s="185"/>
      <c r="BA268" s="177"/>
      <c r="BC268" s="208"/>
      <c r="BD268" s="71" t="s">
        <v>117</v>
      </c>
      <c r="BE268" s="42">
        <f>INDEX(LINEST(BC276:BC280,$D276:$D280),2)</f>
        <v>-0.37595378975372118</v>
      </c>
      <c r="BF268" s="185"/>
      <c r="BG268" s="177"/>
      <c r="BI268" s="208"/>
      <c r="BJ268" s="71" t="s">
        <v>117</v>
      </c>
      <c r="BK268" s="42">
        <f>INDEX(LINEST(BI276:BI280,$D276:$D280),2)</f>
        <v>-0.2701183843933615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118</v>
      </c>
      <c r="F269" s="89">
        <f>F267*-1</f>
        <v>-2.368941176418439E-2</v>
      </c>
      <c r="H269" s="75"/>
      <c r="I269" s="177"/>
      <c r="J269" s="178"/>
      <c r="K269" s="177"/>
      <c r="M269" s="208"/>
      <c r="N269" s="86" t="s">
        <v>118</v>
      </c>
      <c r="O269" s="89">
        <f>O267*-1</f>
        <v>-0.87661303904705368</v>
      </c>
      <c r="P269" s="185"/>
      <c r="Q269" s="177"/>
      <c r="S269" s="208"/>
      <c r="T269" s="86" t="s">
        <v>118</v>
      </c>
      <c r="U269" s="89">
        <f>U267*-1</f>
        <v>-5.4429398438795538E-2</v>
      </c>
      <c r="V269" s="185"/>
      <c r="W269" s="177"/>
      <c r="Y269" s="208"/>
      <c r="Z269" s="86" t="s">
        <v>118</v>
      </c>
      <c r="AA269" s="89">
        <f>AA267*-1</f>
        <v>-4.4278889848684812E-2</v>
      </c>
      <c r="AB269" s="185"/>
      <c r="AC269" s="177"/>
      <c r="AE269" s="208"/>
      <c r="AF269" s="86" t="s">
        <v>118</v>
      </c>
      <c r="AG269" s="89">
        <f>AG267*-1</f>
        <v>-3.798637142227422E-2</v>
      </c>
      <c r="AH269" s="185"/>
      <c r="AI269" s="177"/>
      <c r="AK269" s="208"/>
      <c r="AL269" s="86" t="s">
        <v>118</v>
      </c>
      <c r="AM269" s="89">
        <f>AM267*-1</f>
        <v>-3.3702669778578956E-2</v>
      </c>
      <c r="AN269" s="185"/>
      <c r="AO269" s="177"/>
      <c r="AQ269" s="208"/>
      <c r="AR269" s="86" t="s">
        <v>118</v>
      </c>
      <c r="AS269" s="89">
        <f>AS267*-1</f>
        <v>-3.0597952236557355E-2</v>
      </c>
      <c r="AT269" s="185"/>
      <c r="AU269" s="177"/>
      <c r="AW269" s="208"/>
      <c r="AX269" s="86" t="s">
        <v>118</v>
      </c>
      <c r="AY269" s="89">
        <f>AY267*-1</f>
        <v>-2.8244246121242638E-2</v>
      </c>
      <c r="AZ269" s="185"/>
      <c r="BA269" s="177"/>
      <c r="BC269" s="208"/>
      <c r="BD269" s="86" t="s">
        <v>118</v>
      </c>
      <c r="BE269" s="89">
        <f>BE267*-1</f>
        <v>-2.6398401152637176E-2</v>
      </c>
      <c r="BF269" s="185"/>
      <c r="BG269" s="177"/>
      <c r="BI269" s="208"/>
      <c r="BJ269" s="86" t="s">
        <v>118</v>
      </c>
      <c r="BK269" s="89">
        <f>BK267*-1</f>
        <v>-2.4912024265530113E-2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/>
      <c r="B271" s="174"/>
      <c r="C271" s="207"/>
      <c r="D271" s="20"/>
      <c r="E271" s="637" t="s">
        <v>92</v>
      </c>
      <c r="F271" s="638"/>
      <c r="G271" s="641">
        <f>I259</f>
        <v>0.53153312286791043</v>
      </c>
      <c r="H271" s="642"/>
      <c r="I271" s="177"/>
      <c r="J271" s="178"/>
      <c r="K271" s="177"/>
      <c r="M271" s="208"/>
      <c r="N271" s="21" t="s">
        <v>127</v>
      </c>
      <c r="O271" s="42">
        <f>P259</f>
        <v>0.20218269806318204</v>
      </c>
      <c r="P271" s="185"/>
      <c r="Q271" s="177"/>
      <c r="S271" s="208"/>
      <c r="T271" s="21" t="s">
        <v>127</v>
      </c>
      <c r="U271" s="42">
        <f>V259</f>
        <v>0.4593693996114091</v>
      </c>
      <c r="V271" s="185"/>
      <c r="W271" s="177"/>
      <c r="Y271" s="208"/>
      <c r="Z271" s="21" t="s">
        <v>127</v>
      </c>
      <c r="AA271" s="42">
        <f>AB259</f>
        <v>0.4593693996114091</v>
      </c>
      <c r="AB271" s="185"/>
      <c r="AC271" s="177"/>
      <c r="AE271" s="208"/>
      <c r="AF271" s="21" t="s">
        <v>127</v>
      </c>
      <c r="AG271" s="42">
        <f>AH259</f>
        <v>0.4593693996114091</v>
      </c>
      <c r="AH271" s="185"/>
      <c r="AI271" s="177"/>
      <c r="AK271" s="208"/>
      <c r="AL271" s="21" t="s">
        <v>127</v>
      </c>
      <c r="AM271" s="42">
        <f>AN259</f>
        <v>0.4593693996114091</v>
      </c>
      <c r="AN271" s="185"/>
      <c r="AO271" s="177"/>
      <c r="AQ271" s="208"/>
      <c r="AR271" s="21" t="s">
        <v>127</v>
      </c>
      <c r="AS271" s="42">
        <f>AT259</f>
        <v>0.4593693996114091</v>
      </c>
      <c r="AT271" s="185"/>
      <c r="AU271" s="177"/>
      <c r="AW271" s="208"/>
      <c r="AX271" s="21" t="s">
        <v>127</v>
      </c>
      <c r="AY271" s="42">
        <f>AZ259</f>
        <v>0.4593693996114091</v>
      </c>
      <c r="AZ271" s="185"/>
      <c r="BA271" s="177"/>
      <c r="BC271" s="208"/>
      <c r="BD271" s="21" t="s">
        <v>127</v>
      </c>
      <c r="BE271" s="42">
        <f>BF259</f>
        <v>0.4593693996114091</v>
      </c>
      <c r="BF271" s="185"/>
      <c r="BG271" s="177"/>
      <c r="BI271" s="208"/>
      <c r="BJ271" s="21" t="s">
        <v>127</v>
      </c>
      <c r="BK271" s="42">
        <f>BL259</f>
        <v>0.53153312286791043</v>
      </c>
      <c r="BL271" s="185"/>
      <c r="BM271" s="177"/>
    </row>
    <row r="272" spans="1:65" ht="15" customHeight="1">
      <c r="A272" s="19"/>
      <c r="B272" s="174"/>
      <c r="C272" s="207"/>
      <c r="D272" s="20"/>
      <c r="E272" s="637" t="s">
        <v>93</v>
      </c>
      <c r="F272" s="638"/>
      <c r="G272" s="639">
        <f>SUM(K260:K280)</f>
        <v>0.1166999999999998</v>
      </c>
      <c r="H272" s="640"/>
      <c r="I272" s="177"/>
      <c r="J272" s="178"/>
      <c r="K272" s="177"/>
      <c r="M272" s="208"/>
      <c r="N272" s="21" t="s">
        <v>128</v>
      </c>
      <c r="O272" s="209">
        <f>SUM(Q260:Q280)</f>
        <v>0.40549999999999942</v>
      </c>
      <c r="P272" s="185"/>
      <c r="Q272" s="177"/>
      <c r="S272" s="208"/>
      <c r="T272" s="21" t="s">
        <v>128</v>
      </c>
      <c r="U272" s="209">
        <f>SUM(W260:W280)</f>
        <v>0.13569999999999979</v>
      </c>
      <c r="V272" s="185"/>
      <c r="W272" s="177"/>
      <c r="Y272" s="208"/>
      <c r="Z272" s="21" t="s">
        <v>128</v>
      </c>
      <c r="AA272" s="209">
        <f>SUM(AC260:AC280)</f>
        <v>0.13569999999999979</v>
      </c>
      <c r="AB272" s="185"/>
      <c r="AC272" s="177"/>
      <c r="AE272" s="208"/>
      <c r="AF272" s="21" t="s">
        <v>128</v>
      </c>
      <c r="AG272" s="209">
        <f>SUM(AI260:AI280)</f>
        <v>0.13569999999999979</v>
      </c>
      <c r="AH272" s="185"/>
      <c r="AI272" s="177"/>
      <c r="AK272" s="208"/>
      <c r="AL272" s="21" t="s">
        <v>128</v>
      </c>
      <c r="AM272" s="209">
        <f>SUM(AO260:AO280)</f>
        <v>0.13569999999999979</v>
      </c>
      <c r="AN272" s="185"/>
      <c r="AO272" s="177"/>
      <c r="AQ272" s="208"/>
      <c r="AR272" s="21" t="s">
        <v>128</v>
      </c>
      <c r="AS272" s="209">
        <f>SUM(AU260:AU280)</f>
        <v>0.13569999999999979</v>
      </c>
      <c r="AT272" s="185"/>
      <c r="AU272" s="177"/>
      <c r="AW272" s="208"/>
      <c r="AX272" s="21" t="s">
        <v>128</v>
      </c>
      <c r="AY272" s="209">
        <f>SUM(BA260:BA280)</f>
        <v>0.13569999999999979</v>
      </c>
      <c r="AZ272" s="185"/>
      <c r="BA272" s="177"/>
      <c r="BC272" s="208"/>
      <c r="BD272" s="21" t="s">
        <v>128</v>
      </c>
      <c r="BE272" s="209">
        <f>SUM(BG260:BG280)</f>
        <v>0.13569999999999979</v>
      </c>
      <c r="BF272" s="185"/>
      <c r="BG272" s="177"/>
      <c r="BI272" s="208"/>
      <c r="BJ272" s="21" t="s">
        <v>128</v>
      </c>
      <c r="BK272" s="209">
        <f>SUM(BM260:BM280)</f>
        <v>0.1166999999999998</v>
      </c>
      <c r="BL272" s="185"/>
      <c r="BM272" s="177"/>
    </row>
    <row r="273" spans="1:70" ht="15" customHeight="1">
      <c r="A273" s="19"/>
      <c r="B273" s="174"/>
      <c r="C273" s="207"/>
      <c r="D273" s="20"/>
      <c r="E273" s="637" t="s">
        <v>95</v>
      </c>
      <c r="F273" s="638"/>
      <c r="G273" s="639">
        <f>SUM(K271:K280)</f>
        <v>0.1166999999999998</v>
      </c>
      <c r="H273" s="640"/>
      <c r="I273" s="177"/>
      <c r="J273" s="178"/>
      <c r="K273" s="177"/>
      <c r="M273" s="208"/>
      <c r="O273" s="39"/>
      <c r="P273" s="185"/>
      <c r="Q273" s="177"/>
      <c r="S273" s="208"/>
      <c r="U273" s="39"/>
      <c r="V273" s="185"/>
      <c r="W273" s="177"/>
      <c r="Y273" s="208"/>
      <c r="AA273" s="39"/>
      <c r="AB273" s="185"/>
      <c r="AC273" s="177"/>
      <c r="AE273" s="208"/>
      <c r="AG273" s="39"/>
      <c r="AH273" s="185"/>
      <c r="AI273" s="177"/>
      <c r="AK273" s="208"/>
      <c r="AM273" s="39"/>
      <c r="AN273" s="185"/>
      <c r="AO273" s="177"/>
      <c r="AQ273" s="208"/>
      <c r="AS273" s="39"/>
      <c r="AT273" s="185"/>
      <c r="AU273" s="177"/>
      <c r="AW273" s="208"/>
      <c r="AY273" s="39"/>
      <c r="AZ273" s="185"/>
      <c r="BA273" s="177"/>
      <c r="BC273" s="208"/>
      <c r="BE273" s="39"/>
      <c r="BF273" s="185"/>
      <c r="BG273" s="177"/>
      <c r="BI273" s="208"/>
      <c r="BK273" s="39"/>
      <c r="BL273" s="185"/>
      <c r="BM273" s="177"/>
    </row>
    <row r="274" spans="1:70" ht="15" customHeight="1">
      <c r="A274" s="19"/>
      <c r="B274" s="174"/>
      <c r="C274" s="207"/>
      <c r="D274" s="20"/>
      <c r="E274" s="637" t="s">
        <v>97</v>
      </c>
      <c r="F274" s="638"/>
      <c r="G274" s="639">
        <f>SUM(J260:J280)/D280</f>
        <v>1.2170727377341557</v>
      </c>
      <c r="H274" s="640"/>
      <c r="I274" s="177"/>
      <c r="J274" s="178"/>
      <c r="K274" s="177"/>
      <c r="M274" s="208"/>
      <c r="P274" s="185"/>
      <c r="Q274" s="177"/>
      <c r="S274" s="208"/>
      <c r="V274" s="185"/>
      <c r="W274" s="177"/>
      <c r="Y274" s="208"/>
      <c r="AB274" s="185"/>
      <c r="AC274" s="177"/>
      <c r="AE274" s="208"/>
      <c r="AH274" s="185"/>
      <c r="AI274" s="177"/>
      <c r="AK274" s="208"/>
      <c r="AN274" s="185"/>
      <c r="AO274" s="177"/>
      <c r="AQ274" s="208"/>
      <c r="AT274" s="185"/>
      <c r="AU274" s="177"/>
      <c r="AW274" s="208"/>
      <c r="AZ274" s="185"/>
      <c r="BA274" s="177"/>
      <c r="BC274" s="208"/>
      <c r="BF274" s="185"/>
      <c r="BG274" s="177"/>
      <c r="BI274" s="208"/>
      <c r="BL274" s="185"/>
      <c r="BM274" s="177"/>
    </row>
    <row r="275" spans="1:70" ht="15" customHeight="1">
      <c r="A275" s="19"/>
      <c r="B275" s="174"/>
      <c r="C275" s="207"/>
      <c r="D275" s="20"/>
      <c r="E275" s="637" t="s">
        <v>98</v>
      </c>
      <c r="F275" s="638"/>
      <c r="G275" s="639">
        <f>SUM(J271:J280)/10</f>
        <v>0.60853636886707785</v>
      </c>
      <c r="H275" s="640"/>
      <c r="I275" s="177"/>
      <c r="J275" s="178"/>
      <c r="K275" s="177"/>
      <c r="M275" s="208"/>
      <c r="P275" s="185"/>
      <c r="Q275" s="177"/>
      <c r="S275" s="208"/>
      <c r="V275" s="185"/>
      <c r="W275" s="177"/>
      <c r="Y275" s="208"/>
      <c r="AB275" s="185"/>
      <c r="AC275" s="177"/>
      <c r="AE275" s="208"/>
      <c r="AH275" s="185"/>
      <c r="AI275" s="177"/>
      <c r="AK275" s="208"/>
      <c r="AN275" s="185"/>
      <c r="AO275" s="177"/>
      <c r="AQ275" s="208"/>
      <c r="AT275" s="185"/>
      <c r="AU275" s="177"/>
      <c r="AW275" s="208"/>
      <c r="AZ275" s="185"/>
      <c r="BA275" s="177"/>
      <c r="BC275" s="208"/>
      <c r="BF275" s="185"/>
      <c r="BG275" s="177"/>
      <c r="BI275" s="208"/>
      <c r="BL275" s="185"/>
      <c r="BM275" s="177"/>
    </row>
    <row r="276" spans="1:70" ht="15" customHeight="1">
      <c r="A276" s="19">
        <f t="shared" ref="A276:B280" si="32">A230</f>
        <v>2008</v>
      </c>
      <c r="B276" s="174">
        <f t="shared" si="32"/>
        <v>324.60000000000002</v>
      </c>
      <c r="C276" s="207">
        <f>LN(F$263/B276-1)</f>
        <v>-0.16436906878593655</v>
      </c>
      <c r="D276" s="20">
        <f t="shared" ref="D276:D302" si="33">D275+1</f>
        <v>1</v>
      </c>
      <c r="G276" s="25"/>
      <c r="H276" s="75"/>
      <c r="I276" s="177">
        <f t="shared" ref="I276:I302" si="34">ROUND($F$263/(1+EXP($F$268+$F$267*D276)),$G$1)</f>
        <v>323</v>
      </c>
      <c r="J276" s="178">
        <f>ABS(B276-I276)/B276*100</f>
        <v>0.49291435613062928</v>
      </c>
      <c r="K276" s="177">
        <f>(B276-I276)^2/1000</f>
        <v>2.5600000000000731E-3</v>
      </c>
      <c r="M276" s="208">
        <f>LN(O$263/$B276-1)</f>
        <v>-6.6988843869547532</v>
      </c>
      <c r="P276" s="185">
        <f>ROUND(O$263/(1+EXP(O$268+O$267*$D276)),$G$1)</f>
        <v>324</v>
      </c>
      <c r="Q276" s="177">
        <f>($B276-P276)^2/1000</f>
        <v>3.6000000000002729E-4</v>
      </c>
      <c r="S276" s="208">
        <f>LN(U$263/$B276-1)</f>
        <v>-1.4597863800665809</v>
      </c>
      <c r="V276" s="185">
        <f>ROUND(U$263/(1+EXP(U$268+U$267*$D276)),$G$1)</f>
        <v>323</v>
      </c>
      <c r="W276" s="177">
        <f>($B276-V276)^2/1000</f>
        <v>2.5600000000000731E-3</v>
      </c>
      <c r="Y276" s="208">
        <f>LN(AA$263/$B276-1)</f>
        <v>-1.1734314478228625</v>
      </c>
      <c r="AB276" s="185">
        <f>ROUND(AA$263/(1+EXP(AA$268+AA$267*$D276)),$G$1)</f>
        <v>323</v>
      </c>
      <c r="AC276" s="177">
        <f>($B276-AB276)^2/1000</f>
        <v>2.5600000000000731E-3</v>
      </c>
      <c r="AE276" s="208">
        <f>LN(AG$263/$B276-1)</f>
        <v>-0.95108502688167051</v>
      </c>
      <c r="AH276" s="185">
        <f>ROUND(AG$263/(1+EXP(AG$268+AG$267*$D276)),$G$1)</f>
        <v>323</v>
      </c>
      <c r="AI276" s="177">
        <f>($B276-AH276)^2/1000</f>
        <v>2.5600000000000731E-3</v>
      </c>
      <c r="AK276" s="208">
        <f>LN(AM$263/$B276-1)</f>
        <v>-0.76929524356475154</v>
      </c>
      <c r="AN276" s="185">
        <f>ROUND(AM$263/(1+EXP(AM$268+AM$267*$D276)),$G$1)</f>
        <v>323</v>
      </c>
      <c r="AO276" s="177">
        <f>($B276-AN276)^2/1000</f>
        <v>2.5600000000000731E-3</v>
      </c>
      <c r="AQ276" s="208">
        <f>LN(AS$263/$B276-1)</f>
        <v>-0.61552457514240844</v>
      </c>
      <c r="AT276" s="185">
        <f>ROUND(AS$263/(1+EXP(AS$268+AS$267*$D276)),$G$1)</f>
        <v>323</v>
      </c>
      <c r="AU276" s="177">
        <f>($B276-AT276)^2/1000</f>
        <v>2.5600000000000731E-3</v>
      </c>
      <c r="AW276" s="208">
        <f>LN(AY$263/$B276-1)</f>
        <v>-0.48227828586978139</v>
      </c>
      <c r="AZ276" s="185">
        <f>ROUND(AY$263/(1+EXP(AY$268+AY$267*$D276)),$G$1)</f>
        <v>323</v>
      </c>
      <c r="BA276" s="177">
        <f>($B276-AZ276)^2/1000</f>
        <v>2.5600000000000731E-3</v>
      </c>
      <c r="BC276" s="208">
        <f>LN(BE$263/$B276-1)</f>
        <v>-0.36471705347481492</v>
      </c>
      <c r="BF276" s="185">
        <f>ROUND(BE$263/(1+EXP(BE$268+BE$267*$D276)),$G$1)</f>
        <v>323</v>
      </c>
      <c r="BG276" s="177">
        <f>($B276-BF276)^2/1000</f>
        <v>2.5600000000000731E-3</v>
      </c>
      <c r="BI276" s="208">
        <f>LN(BK$263/$B276-1)</f>
        <v>-0.2595340158545475</v>
      </c>
      <c r="BL276" s="185">
        <f>ROUND(BK$263/(1+EXP(BK$268+BK$267*$D276)),$G$1)</f>
        <v>323</v>
      </c>
      <c r="BM276" s="177">
        <f>($B276-BL276)^2/1000</f>
        <v>2.5600000000000731E-3</v>
      </c>
    </row>
    <row r="277" spans="1:70" s="25" customFormat="1" ht="15" customHeight="1">
      <c r="A277" s="19">
        <f t="shared" si="32"/>
        <v>2009</v>
      </c>
      <c r="B277" s="174">
        <f t="shared" si="32"/>
        <v>322.7</v>
      </c>
      <c r="C277" s="207">
        <f>LN(F$263/B277-1)</f>
        <v>-0.15162314643618377</v>
      </c>
      <c r="D277" s="20">
        <f t="shared" si="33"/>
        <v>2</v>
      </c>
      <c r="H277" s="75"/>
      <c r="I277" s="177">
        <f t="shared" si="34"/>
        <v>319</v>
      </c>
      <c r="J277" s="178">
        <f>ABS(B277-I277)/B277*100</f>
        <v>1.1465757669662191</v>
      </c>
      <c r="K277" s="177">
        <f>(B277-I277)^2/1000</f>
        <v>1.3689999999999916E-2</v>
      </c>
      <c r="M277" s="208">
        <f>LN(O$263/$B277-1)</f>
        <v>-4.9438139761228079</v>
      </c>
      <c r="P277" s="185">
        <f>ROUND(O$263/(1+EXP(O$268+O$267*$D277)),$G$1)</f>
        <v>323</v>
      </c>
      <c r="Q277" s="177">
        <f>($B277-P277)^2/1000</f>
        <v>9.0000000000006823E-5</v>
      </c>
      <c r="S277" s="208">
        <f>LN(U$263/$B277-1)</f>
        <v>-1.4290291434645395</v>
      </c>
      <c r="V277" s="185">
        <f>ROUND(U$263/(1+EXP(U$268+U$267*$D277)),$G$1)</f>
        <v>319</v>
      </c>
      <c r="W277" s="177">
        <f>($B277-V277)^2/1000</f>
        <v>1.3689999999999916E-2</v>
      </c>
      <c r="Y277" s="208">
        <f>LN(AA$263/$B277-1)</f>
        <v>-1.1488134261003351</v>
      </c>
      <c r="AB277" s="185">
        <f>ROUND(AA$263/(1+EXP(AA$268+AA$267*$D277)),$G$1)</f>
        <v>319</v>
      </c>
      <c r="AC277" s="177">
        <f>($B277-AB277)^2/1000</f>
        <v>1.3689999999999916E-2</v>
      </c>
      <c r="AE277" s="208">
        <f>LN(AG$263/$B277-1)</f>
        <v>-0.93017659349455495</v>
      </c>
      <c r="AH277" s="185">
        <f>ROUND(AG$263/(1+EXP(AG$268+AG$267*$D277)),$G$1)</f>
        <v>319</v>
      </c>
      <c r="AI277" s="177">
        <f>($B277-AH277)^2/1000</f>
        <v>1.3689999999999916E-2</v>
      </c>
      <c r="AK277" s="208">
        <f>LN(AM$263/$B277-1)</f>
        <v>-0.75087083915679975</v>
      </c>
      <c r="AN277" s="185">
        <f>ROUND(AM$263/(1+EXP(AM$268+AM$267*$D277)),$G$1)</f>
        <v>319</v>
      </c>
      <c r="AO277" s="177">
        <f>($B277-AN277)^2/1000</f>
        <v>1.3689999999999916E-2</v>
      </c>
      <c r="AQ277" s="208">
        <f>LN(AS$263/$B277-1)</f>
        <v>-0.59887988597775399</v>
      </c>
      <c r="AT277" s="185">
        <f>ROUND(AS$263/(1+EXP(AS$268+AS$267*$D277)),$G$1)</f>
        <v>319</v>
      </c>
      <c r="AU277" s="177">
        <f>($B277-AT277)^2/1000</f>
        <v>1.3689999999999916E-2</v>
      </c>
      <c r="AW277" s="208">
        <f>LN(AY$263/$B277-1)</f>
        <v>-0.46697135488421643</v>
      </c>
      <c r="AZ277" s="185">
        <f>ROUND(AY$263/(1+EXP(AY$268+AY$267*$D277)),$G$1)</f>
        <v>319</v>
      </c>
      <c r="BA277" s="177">
        <f>($B277-AZ277)^2/1000</f>
        <v>1.3689999999999916E-2</v>
      </c>
      <c r="BC277" s="208">
        <f>LN(BE$263/$B277-1)</f>
        <v>-0.35045236819941866</v>
      </c>
      <c r="BF277" s="185">
        <f>ROUND(BE$263/(1+EXP(BE$268+BE$267*$D277)),$G$1)</f>
        <v>319</v>
      </c>
      <c r="BG277" s="177">
        <f>($B277-BF277)^2/1000</f>
        <v>1.3689999999999916E-2</v>
      </c>
      <c r="BI277" s="208">
        <f>LN(BK$263/$B277-1)</f>
        <v>-0.24610424341090406</v>
      </c>
      <c r="BL277" s="185">
        <f>ROUND(BK$263/(1+EXP(BK$268+BK$267*$D277)),$G$1)</f>
        <v>319</v>
      </c>
      <c r="BM277" s="177">
        <f>($B277-BL277)^2/1000</f>
        <v>1.3689999999999916E-2</v>
      </c>
    </row>
    <row r="278" spans="1:70" ht="15" customHeight="1">
      <c r="A278" s="19">
        <f t="shared" si="32"/>
        <v>2010</v>
      </c>
      <c r="B278" s="174">
        <f t="shared" si="32"/>
        <v>306</v>
      </c>
      <c r="C278" s="207">
        <f>LN(F$263/B278-1)</f>
        <v>-4.0005334613699248E-2</v>
      </c>
      <c r="D278" s="20">
        <f t="shared" si="33"/>
        <v>3</v>
      </c>
      <c r="E278" s="50"/>
      <c r="F278" s="25"/>
      <c r="G278" s="25"/>
      <c r="H278" s="75"/>
      <c r="I278" s="177">
        <f t="shared" si="34"/>
        <v>315</v>
      </c>
      <c r="J278" s="178">
        <f>ABS(B278-I278)/B278*100</f>
        <v>2.9411764705882351</v>
      </c>
      <c r="K278" s="177">
        <f>(B278-I278)^2/1000</f>
        <v>8.1000000000000003E-2</v>
      </c>
      <c r="M278" s="208">
        <f>LN(O$263/$B278-1)</f>
        <v>-2.7791461227859404</v>
      </c>
      <c r="N278" s="50"/>
      <c r="O278" s="25"/>
      <c r="P278" s="185">
        <f>ROUND(O$263/(1+EXP(O$268+O$267*$D278)),$G$1)</f>
        <v>320</v>
      </c>
      <c r="Q278" s="177">
        <f>($B278-P278)^2/1000</f>
        <v>0.19600000000000001</v>
      </c>
      <c r="S278" s="208">
        <f>LN(U$263/$B278-1)</f>
        <v>-1.1802903196823769</v>
      </c>
      <c r="T278" s="50"/>
      <c r="U278" s="25"/>
      <c r="V278" s="185">
        <f>ROUND(U$263/(1+EXP(U$268+U$267*$D278)),$G$1)</f>
        <v>316</v>
      </c>
      <c r="W278" s="177">
        <f>($B278-V278)^2/1000</f>
        <v>0.1</v>
      </c>
      <c r="Y278" s="208">
        <f>LN(AA$263/$B278-1)</f>
        <v>-0.94446160884085151</v>
      </c>
      <c r="Z278" s="50"/>
      <c r="AA278" s="25"/>
      <c r="AB278" s="185">
        <f>ROUND(AA$263/(1+EXP(AA$268+AA$267*$D278)),$G$1)</f>
        <v>316</v>
      </c>
      <c r="AC278" s="177">
        <f>($B278-AB278)^2/1000</f>
        <v>0.1</v>
      </c>
      <c r="AE278" s="208">
        <f>LN(AG$263/$B278-1)</f>
        <v>-0.75377180237637997</v>
      </c>
      <c r="AF278" s="50"/>
      <c r="AG278" s="25"/>
      <c r="AH278" s="185">
        <f>ROUND(AG$263/(1+EXP(AG$268+AG$267*$D278)),$G$1)</f>
        <v>316</v>
      </c>
      <c r="AI278" s="177">
        <f>($B278-AH278)^2/1000</f>
        <v>0.1</v>
      </c>
      <c r="AK278" s="208">
        <f>LN(AM$263/$B278-1)</f>
        <v>-0.59368638702930721</v>
      </c>
      <c r="AL278" s="50"/>
      <c r="AM278" s="25"/>
      <c r="AN278" s="185">
        <f>ROUND(AM$263/(1+EXP(AM$268+AM$267*$D278)),$G$1)</f>
        <v>316</v>
      </c>
      <c r="AO278" s="177">
        <f>($B278-AN278)^2/1000</f>
        <v>0.1</v>
      </c>
      <c r="AQ278" s="208">
        <f>LN(AS$263/$B278-1)</f>
        <v>-0.45572694288905269</v>
      </c>
      <c r="AR278" s="50"/>
      <c r="AS278" s="25"/>
      <c r="AT278" s="185">
        <f>ROUND(AS$263/(1+EXP(AS$268+AS$267*$D278)),$G$1)</f>
        <v>316</v>
      </c>
      <c r="AU278" s="177">
        <f>($B278-AT278)^2/1000</f>
        <v>0.1</v>
      </c>
      <c r="AW278" s="208">
        <f>LN(AY$263/$B278-1)</f>
        <v>-0.33451337213588012</v>
      </c>
      <c r="AX278" s="50"/>
      <c r="AY278" s="25"/>
      <c r="AZ278" s="185">
        <f>ROUND(AY$263/(1+EXP(AY$268+AY$267*$D278)),$G$1)</f>
        <v>316</v>
      </c>
      <c r="BA278" s="177">
        <f>($B278-AZ278)^2/1000</f>
        <v>0.1</v>
      </c>
      <c r="BC278" s="208">
        <f>LN(BE$263/$B278-1)</f>
        <v>-0.22641687665917884</v>
      </c>
      <c r="BD278" s="50"/>
      <c r="BE278" s="25"/>
      <c r="BF278" s="185">
        <f>ROUND(BE$263/(1+EXP(BE$268+BE$267*$D278)),$G$1)</f>
        <v>316</v>
      </c>
      <c r="BG278" s="177">
        <f>($B278-BF278)^2/1000</f>
        <v>0.1</v>
      </c>
      <c r="BI278" s="208">
        <f>LN(BK$263/$B278-1)</f>
        <v>-0.12887372235054168</v>
      </c>
      <c r="BJ278" s="50"/>
      <c r="BK278" s="25"/>
      <c r="BL278" s="185">
        <f>ROUND(BK$263/(1+EXP(BK$268+BK$267*$D278)),$G$1)</f>
        <v>315</v>
      </c>
      <c r="BM278" s="177">
        <f>($B278-BL278)^2/1000</f>
        <v>8.1000000000000003E-2</v>
      </c>
    </row>
    <row r="279" spans="1:70" s="25" customFormat="1" ht="15" customHeight="1">
      <c r="A279" s="19">
        <f t="shared" si="32"/>
        <v>2011</v>
      </c>
      <c r="B279" s="174">
        <f t="shared" si="32"/>
        <v>311.7</v>
      </c>
      <c r="C279" s="207">
        <f>LN(F$263/B279-1)</f>
        <v>-7.8039582128934845E-2</v>
      </c>
      <c r="D279" s="20">
        <f t="shared" si="33"/>
        <v>4</v>
      </c>
      <c r="E279" s="50"/>
      <c r="H279" s="32"/>
      <c r="I279" s="177">
        <f t="shared" si="34"/>
        <v>312</v>
      </c>
      <c r="J279" s="178">
        <f>ABS(B279-I279)/B279*100</f>
        <v>9.6246390760350131E-2</v>
      </c>
      <c r="K279" s="177">
        <f>(B279-I279)^2/1000</f>
        <v>9.0000000000006823E-5</v>
      </c>
      <c r="M279" s="208">
        <f>LN(O$263/$B279-1)</f>
        <v>-3.154277151545581</v>
      </c>
      <c r="N279" s="50"/>
      <c r="P279" s="185">
        <f>ROUND(O$263/(1+EXP(O$268+O$267*$D279)),$G$1)</f>
        <v>313</v>
      </c>
      <c r="Q279" s="177">
        <f>($B279-P279)^2/1000</f>
        <v>1.6900000000000296E-3</v>
      </c>
      <c r="S279" s="208">
        <f>LN(U$263/$B279-1)</f>
        <v>-1.2613010791633767</v>
      </c>
      <c r="T279" s="50"/>
      <c r="V279" s="185">
        <f>ROUND(U$263/(1+EXP(U$268+U$267*$D279)),$G$1)</f>
        <v>312</v>
      </c>
      <c r="W279" s="177">
        <f>($B279-V279)^2/1000</f>
        <v>9.0000000000006823E-5</v>
      </c>
      <c r="Y279" s="208">
        <f>LN(AA$263/$B279-1)</f>
        <v>-1.0120020187393308</v>
      </c>
      <c r="Z279" s="50"/>
      <c r="AB279" s="185">
        <f>ROUND(AA$263/(1+EXP(AA$268+AA$267*$D279)),$G$1)</f>
        <v>312</v>
      </c>
      <c r="AC279" s="177">
        <f>($B279-AB279)^2/1000</f>
        <v>9.0000000000006823E-5</v>
      </c>
      <c r="AE279" s="208">
        <f>LN(AG$263/$B279-1)</f>
        <v>-0.81261594810257876</v>
      </c>
      <c r="AF279" s="50"/>
      <c r="AH279" s="185">
        <f>ROUND(AG$263/(1+EXP(AG$268+AG$267*$D279)),$G$1)</f>
        <v>312</v>
      </c>
      <c r="AI279" s="177">
        <f>($B279-AH279)^2/1000</f>
        <v>9.0000000000006823E-5</v>
      </c>
      <c r="AK279" s="208">
        <f>LN(AM$263/$B279-1)</f>
        <v>-0.64645218679687177</v>
      </c>
      <c r="AL279" s="50"/>
      <c r="AN279" s="185">
        <f>ROUND(AM$263/(1+EXP(AM$268+AM$267*$D279)),$G$1)</f>
        <v>312</v>
      </c>
      <c r="AO279" s="177">
        <f>($B279-AN279)^2/1000</f>
        <v>9.0000000000006823E-5</v>
      </c>
      <c r="AQ279" s="208">
        <f>LN(AS$263/$B279-1)</f>
        <v>-0.50400475111018472</v>
      </c>
      <c r="AR279" s="50"/>
      <c r="AT279" s="185">
        <f>ROUND(AS$263/(1+EXP(AS$268+AS$267*$D279)),$G$1)</f>
        <v>312</v>
      </c>
      <c r="AU279" s="177">
        <f>($B279-AT279)^2/1000</f>
        <v>9.0000000000006823E-5</v>
      </c>
      <c r="AW279" s="208">
        <f>LN(AY$263/$B279-1)</f>
        <v>-0.37934156129598645</v>
      </c>
      <c r="AX279" s="50"/>
      <c r="AZ279" s="185">
        <f>ROUND(AY$263/(1+EXP(AY$268+AY$267*$D279)),$G$1)</f>
        <v>312</v>
      </c>
      <c r="BA279" s="177">
        <f>($B279-AZ279)^2/1000</f>
        <v>9.0000000000006823E-5</v>
      </c>
      <c r="BC279" s="208">
        <f>LN(BE$263/$B279-1)</f>
        <v>-0.26851080266859478</v>
      </c>
      <c r="BD279" s="50"/>
      <c r="BF279" s="185">
        <f>ROUND(BE$263/(1+EXP(BE$268+BE$267*$D279)),$G$1)</f>
        <v>312</v>
      </c>
      <c r="BG279" s="177">
        <f>($B279-BF279)^2/1000</f>
        <v>9.0000000000006823E-5</v>
      </c>
      <c r="BI279" s="208">
        <f>LN(BK$263/$B279-1)</f>
        <v>-0.1687471202710277</v>
      </c>
      <c r="BJ279" s="50"/>
      <c r="BL279" s="185">
        <f>ROUND(BK$263/(1+EXP(BK$268+BK$267*$D279)),$G$1)</f>
        <v>312</v>
      </c>
      <c r="BM279" s="177">
        <f>($B279-BL279)^2/1000</f>
        <v>9.0000000000006823E-5</v>
      </c>
    </row>
    <row r="280" spans="1:70" s="25" customFormat="1" ht="15" customHeight="1" thickBot="1">
      <c r="A280" s="28">
        <f t="shared" si="32"/>
        <v>2012</v>
      </c>
      <c r="B280" s="182">
        <f t="shared" si="32"/>
        <v>312.39999999999998</v>
      </c>
      <c r="C280" s="210">
        <f>LN(F$263/B280-1)</f>
        <v>-8.2713792118639037E-2</v>
      </c>
      <c r="D280" s="29">
        <f t="shared" si="33"/>
        <v>5</v>
      </c>
      <c r="E280" s="51"/>
      <c r="F280" s="30"/>
      <c r="G280" s="30"/>
      <c r="H280" s="78"/>
      <c r="I280" s="183">
        <f t="shared" si="34"/>
        <v>308</v>
      </c>
      <c r="J280" s="184">
        <f>ABS(B280-I280)/B280*100</f>
        <v>1.4084507042253449</v>
      </c>
      <c r="K280" s="183">
        <f>(B280-I280)^2/1000</f>
        <v>1.9359999999999801E-2</v>
      </c>
      <c r="M280" s="211">
        <f>LN(O$263/$B280-1)</f>
        <v>-3.2105876040080967</v>
      </c>
      <c r="N280" s="51"/>
      <c r="O280" s="30"/>
      <c r="P280" s="205">
        <f>ROUND(O$263/(1+EXP(O$268+O$267*$D280)),$G$1)</f>
        <v>298</v>
      </c>
      <c r="Q280" s="183">
        <f>($B280-P280)^2/1000</f>
        <v>0.20735999999999932</v>
      </c>
      <c r="S280" s="211">
        <f>LN(U$263/$B280-1)</f>
        <v>-1.2715034200231845</v>
      </c>
      <c r="T280" s="51"/>
      <c r="U280" s="30"/>
      <c r="V280" s="205">
        <f>ROUND(U$263/(1+EXP(U$268+U$267*$D280)),$G$1)</f>
        <v>308</v>
      </c>
      <c r="W280" s="183">
        <f>($B280-V280)^2/1000</f>
        <v>1.9359999999999801E-2</v>
      </c>
      <c r="Y280" s="211">
        <f>LN(AA$263/$B280-1)</f>
        <v>-1.0204427022599405</v>
      </c>
      <c r="Z280" s="51"/>
      <c r="AA280" s="30"/>
      <c r="AB280" s="205">
        <f>ROUND(AA$263/(1+EXP(AA$268+AA$267*$D280)),$G$1)</f>
        <v>308</v>
      </c>
      <c r="AC280" s="183">
        <f>($B280-AB280)^2/1000</f>
        <v>1.9359999999999801E-2</v>
      </c>
      <c r="AE280" s="211">
        <f>LN(AG$263/$B280-1)</f>
        <v>-0.81993349246628744</v>
      </c>
      <c r="AF280" s="51"/>
      <c r="AG280" s="30"/>
      <c r="AH280" s="205">
        <f>ROUND(AG$263/(1+EXP(AG$268+AG$267*$D280)),$G$1)</f>
        <v>308</v>
      </c>
      <c r="AI280" s="183">
        <f>($B280-AH280)^2/1000</f>
        <v>1.9359999999999801E-2</v>
      </c>
      <c r="AK280" s="211">
        <f>LN(AM$263/$B280-1)</f>
        <v>-0.65299122085182071</v>
      </c>
      <c r="AL280" s="51"/>
      <c r="AM280" s="30"/>
      <c r="AN280" s="205">
        <f>ROUND(AM$263/(1+EXP(AM$268+AM$267*$D280)),$G$1)</f>
        <v>308</v>
      </c>
      <c r="AO280" s="183">
        <f>($B280-AN280)^2/1000</f>
        <v>1.9359999999999801E-2</v>
      </c>
      <c r="AQ280" s="211">
        <f>LN(AS$263/$B280-1)</f>
        <v>-0.50997238139340628</v>
      </c>
      <c r="AR280" s="51"/>
      <c r="AS280" s="30"/>
      <c r="AT280" s="205">
        <f>ROUND(AS$263/(1+EXP(AS$268+AS$267*$D280)),$G$1)</f>
        <v>308</v>
      </c>
      <c r="AU280" s="183">
        <f>($B280-AT280)^2/1000</f>
        <v>1.9359999999999801E-2</v>
      </c>
      <c r="AW280" s="211">
        <f>LN(AY$263/$B280-1)</f>
        <v>-0.38487195205768315</v>
      </c>
      <c r="AX280" s="51"/>
      <c r="AY280" s="30"/>
      <c r="AZ280" s="205">
        <f>ROUND(AY$263/(1+EXP(AY$268+AY$267*$D280)),$G$1)</f>
        <v>308</v>
      </c>
      <c r="BA280" s="183">
        <f>($B280-AZ280)^2/1000</f>
        <v>1.9359999999999801E-2</v>
      </c>
      <c r="BC280" s="211">
        <f>LN(BE$263/$B280-1)</f>
        <v>-0.27369583047704094</v>
      </c>
      <c r="BD280" s="51"/>
      <c r="BE280" s="30"/>
      <c r="BF280" s="205">
        <f>ROUND(BE$263/(1+EXP(BE$268+BE$267*$D280)),$G$1)</f>
        <v>308</v>
      </c>
      <c r="BG280" s="183">
        <f>($B280-BF280)^2/1000</f>
        <v>1.9359999999999801E-2</v>
      </c>
      <c r="BI280" s="211">
        <f>LN(BK$263/$B280-1)</f>
        <v>-0.17365245609683502</v>
      </c>
      <c r="BJ280" s="51"/>
      <c r="BK280" s="30"/>
      <c r="BL280" s="205">
        <f>ROUND(BK$263/(1+EXP(BK$268+BK$267*$D280)),$G$1)</f>
        <v>308</v>
      </c>
      <c r="BM280" s="183">
        <f>($B280-BL280)^2/1000</f>
        <v>1.9359999999999801E-2</v>
      </c>
    </row>
    <row r="281" spans="1:70" ht="15" customHeight="1" thickTop="1">
      <c r="A281" s="19">
        <f t="shared" ref="A281:A302" si="35">A235</f>
        <v>2013</v>
      </c>
      <c r="B281" s="174">
        <f t="shared" ref="B281:B302" si="36">ROUND(F$263/(1+EXP(F$268+F$267*D281)),$G$1)</f>
        <v>305</v>
      </c>
      <c r="C281" s="52"/>
      <c r="D281" s="20">
        <f t="shared" si="33"/>
        <v>6</v>
      </c>
      <c r="E281" s="53"/>
      <c r="F281" s="80"/>
      <c r="G281" s="25"/>
      <c r="H281" s="32"/>
      <c r="I281" s="177">
        <f t="shared" si="34"/>
        <v>305</v>
      </c>
      <c r="J281" s="185"/>
      <c r="K281" s="185"/>
    </row>
    <row r="282" spans="1:70" ht="15" customHeight="1" thickBot="1">
      <c r="A282" s="19">
        <f t="shared" si="35"/>
        <v>2014</v>
      </c>
      <c r="B282" s="174">
        <f t="shared" si="36"/>
        <v>301</v>
      </c>
      <c r="C282" s="52"/>
      <c r="D282" s="20">
        <f t="shared" si="33"/>
        <v>7</v>
      </c>
      <c r="E282" s="62" t="s">
        <v>151</v>
      </c>
      <c r="F282" s="63" t="s">
        <v>130</v>
      </c>
      <c r="G282" s="633" t="s">
        <v>131</v>
      </c>
      <c r="H282" s="634"/>
      <c r="I282" s="177">
        <f t="shared" si="34"/>
        <v>301</v>
      </c>
      <c r="J282" s="185"/>
      <c r="K282" s="185"/>
      <c r="M282" s="198" t="str">
        <f>E264</f>
        <v>max(y) =</v>
      </c>
      <c r="N282" s="198">
        <f>F264</f>
        <v>324.60000000000002</v>
      </c>
      <c r="O282" s="198"/>
      <c r="P282" s="198"/>
      <c r="Q282" s="198"/>
      <c r="R282" s="198"/>
      <c r="S282" s="198" t="str">
        <f>M282</f>
        <v>max(y) =</v>
      </c>
      <c r="T282" s="198">
        <f>N282</f>
        <v>324.60000000000002</v>
      </c>
      <c r="U282" s="198"/>
      <c r="V282" s="198"/>
      <c r="W282" s="198"/>
      <c r="X282" s="198"/>
      <c r="Y282" s="198" t="str">
        <f>S282</f>
        <v>max(y) =</v>
      </c>
      <c r="Z282" s="198">
        <f>T282</f>
        <v>324.60000000000002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324.60000000000002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324.60000000000002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324.60000000000002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324.60000000000002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324.60000000000002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324.60000000000002</v>
      </c>
    </row>
    <row r="283" spans="1:70" ht="15" customHeight="1" thickTop="1">
      <c r="A283" s="19">
        <f t="shared" si="35"/>
        <v>2015</v>
      </c>
      <c r="B283" s="174">
        <f t="shared" si="36"/>
        <v>298</v>
      </c>
      <c r="C283" s="52"/>
      <c r="D283" s="20">
        <f t="shared" si="33"/>
        <v>8</v>
      </c>
      <c r="E283" s="198">
        <f>O263</f>
        <v>325</v>
      </c>
      <c r="F283" s="201">
        <f>O271</f>
        <v>0.20218269806318204</v>
      </c>
      <c r="G283" s="631">
        <f>O272</f>
        <v>0.40549999999999942</v>
      </c>
      <c r="H283" s="632"/>
      <c r="I283" s="177">
        <f t="shared" si="34"/>
        <v>298</v>
      </c>
      <c r="J283" s="185"/>
      <c r="K283" s="185"/>
      <c r="M283" s="198" t="s">
        <v>143</v>
      </c>
      <c r="N283" s="212">
        <v>2</v>
      </c>
      <c r="O283" s="198"/>
      <c r="P283" s="198"/>
      <c r="Q283" s="198"/>
      <c r="R283" s="198"/>
      <c r="S283" s="198" t="s">
        <v>143</v>
      </c>
      <c r="T283" s="198">
        <f>N283</f>
        <v>2</v>
      </c>
      <c r="U283" s="198"/>
      <c r="V283" s="198"/>
      <c r="W283" s="198"/>
      <c r="X283" s="198"/>
      <c r="Y283" s="198" t="s">
        <v>143</v>
      </c>
      <c r="Z283" s="198">
        <f>T283</f>
        <v>2</v>
      </c>
      <c r="AA283" s="198"/>
      <c r="AB283" s="198"/>
      <c r="AC283" s="198"/>
      <c r="AD283" s="198"/>
      <c r="AE283" s="198" t="s">
        <v>143</v>
      </c>
      <c r="AF283" s="198">
        <f>Z283</f>
        <v>2</v>
      </c>
      <c r="AG283" s="198"/>
      <c r="AH283" s="198"/>
      <c r="AI283" s="198"/>
      <c r="AJ283" s="198"/>
      <c r="AK283" s="198" t="s">
        <v>143</v>
      </c>
      <c r="AL283" s="198">
        <f>AF283</f>
        <v>2</v>
      </c>
      <c r="AM283" s="198"/>
      <c r="AN283" s="198"/>
      <c r="AO283" s="198"/>
      <c r="AP283" s="198"/>
      <c r="AQ283" s="198" t="s">
        <v>143</v>
      </c>
      <c r="AR283" s="198">
        <f>AL283</f>
        <v>2</v>
      </c>
      <c r="AS283" s="198"/>
      <c r="AT283" s="198"/>
      <c r="AU283" s="198"/>
      <c r="AV283" s="198"/>
      <c r="AW283" s="198" t="s">
        <v>143</v>
      </c>
      <c r="AX283" s="198">
        <f>AR283</f>
        <v>2</v>
      </c>
      <c r="AY283" s="198"/>
      <c r="AZ283" s="198"/>
      <c r="BA283" s="198"/>
      <c r="BB283" s="198"/>
      <c r="BC283" s="198" t="s">
        <v>143</v>
      </c>
      <c r="BD283" s="198">
        <f>AX283</f>
        <v>2</v>
      </c>
      <c r="BE283" s="198"/>
      <c r="BF283" s="198"/>
      <c r="BG283" s="198"/>
      <c r="BH283" s="198"/>
      <c r="BI283" s="198" t="s">
        <v>143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35"/>
        <v>2016</v>
      </c>
      <c r="B284" s="174">
        <f t="shared" si="36"/>
        <v>294</v>
      </c>
      <c r="C284" s="52"/>
      <c r="D284" s="20">
        <f t="shared" si="33"/>
        <v>9</v>
      </c>
      <c r="E284" s="198">
        <f>U263</f>
        <v>400</v>
      </c>
      <c r="F284" s="201">
        <f>U271</f>
        <v>0.4593693996114091</v>
      </c>
      <c r="G284" s="631">
        <f>U272</f>
        <v>0.13569999999999979</v>
      </c>
      <c r="H284" s="632"/>
      <c r="I284" s="177">
        <f t="shared" si="34"/>
        <v>294</v>
      </c>
      <c r="J284" s="185"/>
      <c r="K284" s="185"/>
      <c r="M284" s="198" t="s">
        <v>152</v>
      </c>
      <c r="N284" s="212">
        <v>25</v>
      </c>
      <c r="O284" s="198"/>
      <c r="P284" s="198"/>
      <c r="Q284" s="198"/>
      <c r="R284" s="198"/>
      <c r="S284" s="198" t="s">
        <v>152</v>
      </c>
      <c r="T284" s="198">
        <f>N284</f>
        <v>25</v>
      </c>
      <c r="U284" s="198"/>
      <c r="V284" s="198"/>
      <c r="W284" s="198"/>
      <c r="X284" s="198"/>
      <c r="Y284" s="198" t="s">
        <v>152</v>
      </c>
      <c r="Z284" s="198">
        <f>T284</f>
        <v>25</v>
      </c>
      <c r="AA284" s="198"/>
      <c r="AB284" s="198"/>
      <c r="AC284" s="198"/>
      <c r="AD284" s="198"/>
      <c r="AE284" s="198" t="s">
        <v>152</v>
      </c>
      <c r="AF284" s="198">
        <f>Z284</f>
        <v>25</v>
      </c>
      <c r="AG284" s="198"/>
      <c r="AH284" s="198"/>
      <c r="AI284" s="198"/>
      <c r="AJ284" s="198"/>
      <c r="AK284" s="198" t="s">
        <v>152</v>
      </c>
      <c r="AL284" s="198">
        <f>AF284</f>
        <v>25</v>
      </c>
      <c r="AM284" s="198"/>
      <c r="AN284" s="198"/>
      <c r="AO284" s="198"/>
      <c r="AP284" s="198"/>
      <c r="AQ284" s="198" t="s">
        <v>152</v>
      </c>
      <c r="AR284" s="198">
        <f>AL284</f>
        <v>25</v>
      </c>
      <c r="AS284" s="198"/>
      <c r="AT284" s="198"/>
      <c r="AU284" s="198"/>
      <c r="AV284" s="198"/>
      <c r="AW284" s="198" t="s">
        <v>152</v>
      </c>
      <c r="AX284" s="198">
        <f>AR284</f>
        <v>25</v>
      </c>
      <c r="AY284" s="198"/>
      <c r="AZ284" s="198"/>
      <c r="BA284" s="198"/>
      <c r="BB284" s="198"/>
      <c r="BC284" s="198" t="s">
        <v>152</v>
      </c>
      <c r="BD284" s="198">
        <f>AX284</f>
        <v>25</v>
      </c>
      <c r="BE284" s="198"/>
      <c r="BF284" s="198"/>
      <c r="BG284" s="198"/>
      <c r="BH284" s="198"/>
      <c r="BI284" s="198" t="s">
        <v>152</v>
      </c>
      <c r="BJ284" s="198">
        <f>BD284</f>
        <v>25</v>
      </c>
    </row>
    <row r="285" spans="1:70" ht="15" customHeight="1">
      <c r="A285" s="19">
        <f t="shared" si="35"/>
        <v>2017</v>
      </c>
      <c r="B285" s="174">
        <f t="shared" si="36"/>
        <v>291</v>
      </c>
      <c r="C285" s="52"/>
      <c r="D285" s="20">
        <f t="shared" si="33"/>
        <v>10</v>
      </c>
      <c r="E285" s="198">
        <f>AA263</f>
        <v>425</v>
      </c>
      <c r="F285" s="201">
        <f>AA271</f>
        <v>0.4593693996114091</v>
      </c>
      <c r="G285" s="631">
        <f>AA272</f>
        <v>0.13569999999999979</v>
      </c>
      <c r="H285" s="632"/>
      <c r="I285" s="177">
        <f t="shared" si="34"/>
        <v>291</v>
      </c>
      <c r="J285" s="185"/>
      <c r="K285" s="185"/>
    </row>
    <row r="286" spans="1:70" ht="15" customHeight="1">
      <c r="A286" s="19">
        <f t="shared" si="35"/>
        <v>2018</v>
      </c>
      <c r="B286" s="174">
        <f t="shared" si="36"/>
        <v>287</v>
      </c>
      <c r="C286" s="52"/>
      <c r="D286" s="20">
        <f t="shared" si="33"/>
        <v>11</v>
      </c>
      <c r="E286" s="198">
        <f>AG263</f>
        <v>450</v>
      </c>
      <c r="F286" s="201">
        <f>AG271</f>
        <v>0.4593693996114091</v>
      </c>
      <c r="G286" s="631">
        <f>AG272</f>
        <v>0.13569999999999979</v>
      </c>
      <c r="H286" s="632"/>
      <c r="I286" s="177">
        <f t="shared" si="34"/>
        <v>287</v>
      </c>
      <c r="J286" s="185"/>
      <c r="K286" s="185"/>
    </row>
    <row r="287" spans="1:70" ht="15" customHeight="1">
      <c r="A287" s="19">
        <f t="shared" si="35"/>
        <v>2019</v>
      </c>
      <c r="B287" s="174">
        <f t="shared" si="36"/>
        <v>284</v>
      </c>
      <c r="C287" s="52"/>
      <c r="D287" s="20">
        <f t="shared" si="33"/>
        <v>12</v>
      </c>
      <c r="E287" s="198">
        <f>AM263</f>
        <v>475</v>
      </c>
      <c r="F287" s="201">
        <f>AM271</f>
        <v>0.4593693996114091</v>
      </c>
      <c r="G287" s="631">
        <f>AM272</f>
        <v>0.13569999999999979</v>
      </c>
      <c r="H287" s="632"/>
      <c r="I287" s="177">
        <f t="shared" si="34"/>
        <v>284</v>
      </c>
      <c r="J287" s="185"/>
      <c r="K287" s="185"/>
    </row>
    <row r="288" spans="1:70" ht="15" customHeight="1">
      <c r="A288" s="19">
        <f t="shared" si="35"/>
        <v>2020</v>
      </c>
      <c r="B288" s="174">
        <f t="shared" si="36"/>
        <v>280</v>
      </c>
      <c r="C288" s="52"/>
      <c r="D288" s="20">
        <f t="shared" si="33"/>
        <v>13</v>
      </c>
      <c r="E288" s="198">
        <f>AS263</f>
        <v>500</v>
      </c>
      <c r="F288" s="201">
        <f>AS271</f>
        <v>0.4593693996114091</v>
      </c>
      <c r="G288" s="631">
        <f>AS272</f>
        <v>0.13569999999999979</v>
      </c>
      <c r="H288" s="632"/>
      <c r="I288" s="177">
        <f t="shared" si="34"/>
        <v>280</v>
      </c>
      <c r="J288" s="185"/>
      <c r="K288" s="185"/>
    </row>
    <row r="289" spans="1:11" ht="15" customHeight="1">
      <c r="A289" s="19">
        <f t="shared" si="35"/>
        <v>2021</v>
      </c>
      <c r="B289" s="174">
        <f t="shared" si="36"/>
        <v>276</v>
      </c>
      <c r="C289" s="52"/>
      <c r="D289" s="20">
        <f t="shared" si="33"/>
        <v>14</v>
      </c>
      <c r="E289" s="198">
        <f>AY263</f>
        <v>525</v>
      </c>
      <c r="F289" s="201">
        <f>AY271</f>
        <v>0.4593693996114091</v>
      </c>
      <c r="G289" s="631">
        <f>AY272</f>
        <v>0.13569999999999979</v>
      </c>
      <c r="H289" s="632"/>
      <c r="I289" s="177">
        <f t="shared" si="34"/>
        <v>276</v>
      </c>
      <c r="J289" s="185"/>
      <c r="K289" s="185"/>
    </row>
    <row r="290" spans="1:11" ht="15" customHeight="1">
      <c r="A290" s="19">
        <f t="shared" si="35"/>
        <v>2022</v>
      </c>
      <c r="B290" s="174">
        <f t="shared" si="36"/>
        <v>273</v>
      </c>
      <c r="C290" s="52"/>
      <c r="D290" s="20">
        <f t="shared" si="33"/>
        <v>15</v>
      </c>
      <c r="E290" s="198">
        <f>BE263</f>
        <v>550</v>
      </c>
      <c r="F290" s="201">
        <f>BE271</f>
        <v>0.4593693996114091</v>
      </c>
      <c r="G290" s="631">
        <f>BE272</f>
        <v>0.13569999999999979</v>
      </c>
      <c r="H290" s="632"/>
      <c r="I290" s="177">
        <f t="shared" si="34"/>
        <v>273</v>
      </c>
      <c r="J290" s="185"/>
      <c r="K290" s="185"/>
    </row>
    <row r="291" spans="1:11" ht="15" customHeight="1">
      <c r="A291" s="19">
        <f t="shared" si="35"/>
        <v>2023</v>
      </c>
      <c r="B291" s="174">
        <f t="shared" si="36"/>
        <v>269</v>
      </c>
      <c r="C291" s="52"/>
      <c r="D291" s="20">
        <f t="shared" si="33"/>
        <v>16</v>
      </c>
      <c r="E291" s="198">
        <f>BK263</f>
        <v>575</v>
      </c>
      <c r="F291" s="201">
        <f>BK271</f>
        <v>0.53153312286791043</v>
      </c>
      <c r="G291" s="631">
        <f>BK272</f>
        <v>0.1166999999999998</v>
      </c>
      <c r="H291" s="632"/>
      <c r="I291" s="177">
        <f t="shared" si="34"/>
        <v>269</v>
      </c>
      <c r="J291" s="185"/>
      <c r="K291" s="185"/>
    </row>
    <row r="292" spans="1:11" ht="15" customHeight="1">
      <c r="A292" s="19">
        <f t="shared" si="35"/>
        <v>2024</v>
      </c>
      <c r="B292" s="174">
        <f t="shared" si="36"/>
        <v>266</v>
      </c>
      <c r="C292" s="52"/>
      <c r="D292" s="20">
        <f t="shared" si="33"/>
        <v>17</v>
      </c>
      <c r="E292" s="64"/>
      <c r="F292" s="201"/>
      <c r="G292" s="213"/>
      <c r="H292" s="32"/>
      <c r="I292" s="177">
        <f t="shared" si="34"/>
        <v>266</v>
      </c>
      <c r="J292" s="185"/>
      <c r="K292" s="185"/>
    </row>
    <row r="293" spans="1:11" ht="15" customHeight="1">
      <c r="A293" s="19">
        <f t="shared" si="35"/>
        <v>2025</v>
      </c>
      <c r="B293" s="174">
        <f t="shared" si="36"/>
        <v>262</v>
      </c>
      <c r="C293" s="52"/>
      <c r="D293" s="20">
        <f t="shared" si="33"/>
        <v>18</v>
      </c>
      <c r="E293" s="64"/>
      <c r="F293" s="201"/>
      <c r="G293" s="213"/>
      <c r="H293" s="32"/>
      <c r="I293" s="177">
        <f t="shared" si="34"/>
        <v>262</v>
      </c>
      <c r="J293" s="185"/>
      <c r="K293" s="185"/>
    </row>
    <row r="294" spans="1:11" ht="15" customHeight="1">
      <c r="A294" s="19">
        <f t="shared" si="35"/>
        <v>2026</v>
      </c>
      <c r="B294" s="174">
        <f t="shared" si="36"/>
        <v>259</v>
      </c>
      <c r="C294" s="52"/>
      <c r="D294" s="20">
        <f t="shared" si="33"/>
        <v>19</v>
      </c>
      <c r="E294" s="64"/>
      <c r="F294" s="201"/>
      <c r="G294" s="213"/>
      <c r="H294" s="32"/>
      <c r="I294" s="177">
        <f t="shared" si="34"/>
        <v>259</v>
      </c>
      <c r="J294" s="185"/>
      <c r="K294" s="185"/>
    </row>
    <row r="295" spans="1:11" ht="15" customHeight="1">
      <c r="A295" s="19">
        <f t="shared" si="35"/>
        <v>2027</v>
      </c>
      <c r="B295" s="174">
        <f t="shared" si="36"/>
        <v>255</v>
      </c>
      <c r="C295" s="52"/>
      <c r="D295" s="20">
        <f t="shared" si="33"/>
        <v>20</v>
      </c>
      <c r="E295" s="64"/>
      <c r="F295" s="201"/>
      <c r="G295" s="213"/>
      <c r="H295" s="32"/>
      <c r="I295" s="177">
        <f t="shared" si="34"/>
        <v>255</v>
      </c>
      <c r="J295" s="185"/>
      <c r="K295" s="185"/>
    </row>
    <row r="296" spans="1:11" ht="15" customHeight="1">
      <c r="A296" s="19">
        <f t="shared" si="35"/>
        <v>2028</v>
      </c>
      <c r="B296" s="174">
        <f t="shared" si="36"/>
        <v>252</v>
      </c>
      <c r="C296" s="52"/>
      <c r="D296" s="20">
        <f t="shared" si="33"/>
        <v>21</v>
      </c>
      <c r="E296" s="64"/>
      <c r="F296" s="201"/>
      <c r="G296" s="213"/>
      <c r="H296" s="32"/>
      <c r="I296" s="177">
        <f t="shared" si="34"/>
        <v>252</v>
      </c>
      <c r="J296" s="185"/>
      <c r="K296" s="185"/>
    </row>
    <row r="297" spans="1:11" ht="15" customHeight="1">
      <c r="A297" s="19">
        <f t="shared" si="35"/>
        <v>2029</v>
      </c>
      <c r="B297" s="174">
        <f t="shared" si="36"/>
        <v>249</v>
      </c>
      <c r="C297" s="52"/>
      <c r="D297" s="20">
        <f t="shared" si="33"/>
        <v>22</v>
      </c>
      <c r="E297" s="53"/>
      <c r="F297" s="80"/>
      <c r="G297" s="25"/>
      <c r="H297" s="32"/>
      <c r="I297" s="177">
        <f t="shared" si="34"/>
        <v>249</v>
      </c>
      <c r="J297" s="185"/>
      <c r="K297" s="185"/>
    </row>
    <row r="298" spans="1:11" ht="15" customHeight="1">
      <c r="A298" s="19">
        <f t="shared" si="35"/>
        <v>2030</v>
      </c>
      <c r="B298" s="174">
        <f t="shared" si="36"/>
        <v>245</v>
      </c>
      <c r="C298" s="52"/>
      <c r="D298" s="20">
        <f t="shared" si="33"/>
        <v>23</v>
      </c>
      <c r="E298" s="53"/>
      <c r="F298" s="80"/>
      <c r="G298" s="25"/>
      <c r="H298" s="32"/>
      <c r="I298" s="177">
        <f t="shared" si="34"/>
        <v>245</v>
      </c>
      <c r="J298" s="185"/>
      <c r="K298" s="185"/>
    </row>
    <row r="299" spans="1:11" ht="15" customHeight="1">
      <c r="A299" s="19">
        <f t="shared" si="35"/>
        <v>2031</v>
      </c>
      <c r="B299" s="174">
        <f t="shared" si="36"/>
        <v>242</v>
      </c>
      <c r="C299" s="52"/>
      <c r="D299" s="20">
        <f t="shared" si="33"/>
        <v>24</v>
      </c>
      <c r="E299" s="53"/>
      <c r="F299" s="80"/>
      <c r="G299" s="25"/>
      <c r="H299" s="32"/>
      <c r="I299" s="177">
        <f t="shared" si="34"/>
        <v>242</v>
      </c>
      <c r="J299" s="185"/>
      <c r="K299" s="185"/>
    </row>
    <row r="300" spans="1:11" ht="15" customHeight="1">
      <c r="A300" s="19">
        <f t="shared" si="35"/>
        <v>2032</v>
      </c>
      <c r="B300" s="174">
        <f t="shared" si="36"/>
        <v>238</v>
      </c>
      <c r="C300" s="52"/>
      <c r="D300" s="20">
        <f t="shared" si="33"/>
        <v>25</v>
      </c>
      <c r="E300" s="53"/>
      <c r="F300" s="80"/>
      <c r="G300" s="25"/>
      <c r="H300" s="32"/>
      <c r="I300" s="177">
        <f t="shared" si="34"/>
        <v>238</v>
      </c>
      <c r="J300" s="185"/>
      <c r="K300" s="185"/>
    </row>
    <row r="301" spans="1:11" ht="15" customHeight="1">
      <c r="A301" s="19">
        <f t="shared" si="35"/>
        <v>2033</v>
      </c>
      <c r="B301" s="174">
        <f t="shared" si="36"/>
        <v>235</v>
      </c>
      <c r="C301" s="52"/>
      <c r="D301" s="20">
        <f t="shared" si="33"/>
        <v>26</v>
      </c>
      <c r="E301" s="53"/>
      <c r="F301" s="80"/>
      <c r="G301" s="25"/>
      <c r="H301" s="32"/>
      <c r="I301" s="177">
        <f t="shared" si="34"/>
        <v>235</v>
      </c>
      <c r="J301" s="185"/>
      <c r="K301" s="185"/>
    </row>
    <row r="302" spans="1:11" ht="15" customHeight="1">
      <c r="A302" s="103">
        <f t="shared" si="35"/>
        <v>2034</v>
      </c>
      <c r="B302" s="186">
        <f t="shared" si="36"/>
        <v>231</v>
      </c>
      <c r="C302" s="193"/>
      <c r="D302" s="33">
        <f t="shared" si="33"/>
        <v>27</v>
      </c>
      <c r="E302" s="54"/>
      <c r="F302" s="82"/>
      <c r="G302" s="9"/>
      <c r="H302" s="35"/>
      <c r="I302" s="187">
        <f t="shared" si="34"/>
        <v>231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153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100</v>
      </c>
      <c r="C305" s="92" t="s">
        <v>154</v>
      </c>
      <c r="D305" s="12" t="s">
        <v>101</v>
      </c>
      <c r="E305" s="37"/>
      <c r="F305" s="13"/>
      <c r="G305" s="15"/>
      <c r="H305" s="15" t="s">
        <v>102</v>
      </c>
      <c r="I305" s="16">
        <f>RSQ(I317:I326,B317:B326)</f>
        <v>0.4593693996114091</v>
      </c>
      <c r="J305" s="17" t="s">
        <v>103</v>
      </c>
      <c r="K305" s="18" t="s">
        <v>104</v>
      </c>
      <c r="M305" s="93" t="s">
        <v>154</v>
      </c>
      <c r="N305" s="13"/>
      <c r="O305" s="15" t="s">
        <v>102</v>
      </c>
      <c r="P305" s="16">
        <f>RSQ($B317:$B326,P317:P326)</f>
        <v>0.19520269693906664</v>
      </c>
      <c r="Q305" s="18" t="s">
        <v>104</v>
      </c>
      <c r="S305" s="93" t="s">
        <v>154</v>
      </c>
      <c r="T305" s="13"/>
      <c r="U305" s="15" t="s">
        <v>102</v>
      </c>
      <c r="V305" s="16">
        <f>RSQ($B317:$B326,V317:V326)</f>
        <v>0.4593693996114091</v>
      </c>
      <c r="W305" s="18" t="s">
        <v>104</v>
      </c>
      <c r="Y305" s="93" t="s">
        <v>154</v>
      </c>
      <c r="Z305" s="13"/>
      <c r="AA305" s="15" t="s">
        <v>102</v>
      </c>
      <c r="AB305" s="16">
        <f>RSQ($B317:$B326,AB317:AB326)</f>
        <v>0.4593693996114091</v>
      </c>
      <c r="AC305" s="18" t="s">
        <v>104</v>
      </c>
      <c r="AE305" s="93" t="s">
        <v>154</v>
      </c>
      <c r="AF305" s="13"/>
      <c r="AG305" s="15" t="s">
        <v>102</v>
      </c>
      <c r="AH305" s="16">
        <f>RSQ($B317:$B326,AH317:AH326)</f>
        <v>0.4593693996114091</v>
      </c>
      <c r="AI305" s="18" t="s">
        <v>104</v>
      </c>
      <c r="AK305" s="93" t="s">
        <v>154</v>
      </c>
      <c r="AL305" s="13"/>
      <c r="AM305" s="15" t="s">
        <v>102</v>
      </c>
      <c r="AN305" s="16">
        <f>RSQ($B317:$B326,AN317:AN326)</f>
        <v>0.4593693996114091</v>
      </c>
      <c r="AO305" s="18" t="s">
        <v>104</v>
      </c>
      <c r="AQ305" s="93" t="s">
        <v>154</v>
      </c>
      <c r="AR305" s="13"/>
      <c r="AS305" s="15" t="s">
        <v>102</v>
      </c>
      <c r="AT305" s="16">
        <f>RSQ($B317:$B326,AT317:AT326)</f>
        <v>0.4593693996114091</v>
      </c>
      <c r="AU305" s="18" t="s">
        <v>104</v>
      </c>
      <c r="AW305" s="93" t="s">
        <v>154</v>
      </c>
      <c r="AX305" s="13"/>
      <c r="AY305" s="15" t="s">
        <v>102</v>
      </c>
      <c r="AZ305" s="16">
        <f>RSQ($B317:$B326,AZ317:AZ326)</f>
        <v>0.4593693996114091</v>
      </c>
      <c r="BA305" s="18" t="s">
        <v>104</v>
      </c>
      <c r="BC305" s="93" t="s">
        <v>154</v>
      </c>
      <c r="BD305" s="13"/>
      <c r="BE305" s="15" t="s">
        <v>102</v>
      </c>
      <c r="BF305" s="16">
        <f>RSQ($B317:$B326,BF317:BF326)</f>
        <v>0.4593693996114091</v>
      </c>
      <c r="BG305" s="18" t="s">
        <v>104</v>
      </c>
      <c r="BI305" s="93" t="s">
        <v>154</v>
      </c>
      <c r="BJ305" s="13"/>
      <c r="BK305" s="15" t="s">
        <v>102</v>
      </c>
      <c r="BL305" s="16">
        <f>RSQ($B317:$B326,BL317:BL326)</f>
        <v>0.4593693996114091</v>
      </c>
      <c r="BM305" s="18" t="s">
        <v>104</v>
      </c>
    </row>
    <row r="306" spans="1:65" ht="15" customHeight="1">
      <c r="A306" s="19"/>
      <c r="B306" s="215"/>
      <c r="C306" s="189"/>
      <c r="D306" s="20"/>
      <c r="E306" s="94" t="s">
        <v>155</v>
      </c>
      <c r="F306" s="95"/>
      <c r="I306" s="175"/>
      <c r="J306" s="176"/>
      <c r="K306" s="175"/>
      <c r="M306" s="216"/>
      <c r="N306" s="96" t="s">
        <v>155</v>
      </c>
      <c r="O306" s="95"/>
      <c r="P306" s="203"/>
      <c r="Q306" s="175"/>
      <c r="S306" s="216"/>
      <c r="T306" s="96" t="s">
        <v>155</v>
      </c>
      <c r="U306" s="95"/>
      <c r="V306" s="203"/>
      <c r="W306" s="175"/>
      <c r="Y306" s="216"/>
      <c r="Z306" s="96" t="s">
        <v>155</v>
      </c>
      <c r="AA306" s="95"/>
      <c r="AB306" s="203"/>
      <c r="AC306" s="175"/>
      <c r="AE306" s="216"/>
      <c r="AF306" s="96" t="s">
        <v>155</v>
      </c>
      <c r="AG306" s="95"/>
      <c r="AH306" s="203"/>
      <c r="AI306" s="175"/>
      <c r="AK306" s="216"/>
      <c r="AL306" s="96" t="s">
        <v>155</v>
      </c>
      <c r="AM306" s="95"/>
      <c r="AN306" s="203"/>
      <c r="AO306" s="175"/>
      <c r="AQ306" s="216"/>
      <c r="AR306" s="96" t="s">
        <v>155</v>
      </c>
      <c r="AS306" s="95"/>
      <c r="AT306" s="203"/>
      <c r="AU306" s="175"/>
      <c r="AW306" s="216"/>
      <c r="AX306" s="96" t="s">
        <v>155</v>
      </c>
      <c r="AY306" s="95"/>
      <c r="AZ306" s="203"/>
      <c r="BA306" s="175"/>
      <c r="BC306" s="216"/>
      <c r="BD306" s="96" t="s">
        <v>155</v>
      </c>
      <c r="BE306" s="95"/>
      <c r="BF306" s="203"/>
      <c r="BG306" s="175"/>
      <c r="BI306" s="216"/>
      <c r="BJ306" s="96" t="s">
        <v>155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156</v>
      </c>
      <c r="F307" s="55"/>
      <c r="G307" s="21"/>
      <c r="H307" s="25"/>
      <c r="I307" s="177"/>
      <c r="J307" s="178"/>
      <c r="K307" s="177"/>
      <c r="M307" s="216"/>
      <c r="N307" s="70" t="s">
        <v>156</v>
      </c>
      <c r="O307" s="55"/>
      <c r="P307" s="185"/>
      <c r="Q307" s="177"/>
      <c r="S307" s="216"/>
      <c r="T307" s="70" t="s">
        <v>156</v>
      </c>
      <c r="U307" s="55"/>
      <c r="V307" s="185"/>
      <c r="W307" s="177"/>
      <c r="Y307" s="216"/>
      <c r="Z307" s="70" t="s">
        <v>156</v>
      </c>
      <c r="AA307" s="55"/>
      <c r="AB307" s="185"/>
      <c r="AC307" s="177"/>
      <c r="AE307" s="216"/>
      <c r="AF307" s="70" t="s">
        <v>156</v>
      </c>
      <c r="AG307" s="55"/>
      <c r="AH307" s="185"/>
      <c r="AI307" s="177"/>
      <c r="AK307" s="216"/>
      <c r="AL307" s="70" t="s">
        <v>156</v>
      </c>
      <c r="AM307" s="55"/>
      <c r="AN307" s="185"/>
      <c r="AO307" s="177"/>
      <c r="AQ307" s="216"/>
      <c r="AR307" s="70" t="s">
        <v>156</v>
      </c>
      <c r="AS307" s="55"/>
      <c r="AT307" s="185"/>
      <c r="AU307" s="177"/>
      <c r="AW307" s="216"/>
      <c r="AX307" s="70" t="s">
        <v>156</v>
      </c>
      <c r="AY307" s="55"/>
      <c r="AZ307" s="185"/>
      <c r="BA307" s="177"/>
      <c r="BC307" s="216"/>
      <c r="BD307" s="70" t="s">
        <v>156</v>
      </c>
      <c r="BE307" s="55"/>
      <c r="BF307" s="185"/>
      <c r="BG307" s="177"/>
      <c r="BI307" s="216"/>
      <c r="BJ307" s="70" t="s">
        <v>156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157</v>
      </c>
      <c r="F309" s="236">
        <v>400</v>
      </c>
      <c r="G309" s="21"/>
      <c r="H309" s="25"/>
      <c r="I309" s="177"/>
      <c r="J309" s="178"/>
      <c r="K309" s="177"/>
      <c r="M309" s="216"/>
      <c r="N309" s="95" t="s">
        <v>157</v>
      </c>
      <c r="O309" s="199">
        <f>ROUNDDOWN(O264,0)+1</f>
        <v>325</v>
      </c>
      <c r="P309" s="185"/>
      <c r="Q309" s="177"/>
      <c r="S309" s="216"/>
      <c r="T309" s="95" t="s">
        <v>157</v>
      </c>
      <c r="U309" s="199">
        <f>ROUNDDOWN(U264,-T330)+10^T330</f>
        <v>400</v>
      </c>
      <c r="V309" s="185"/>
      <c r="W309" s="177"/>
      <c r="Y309" s="216"/>
      <c r="Z309" s="95" t="s">
        <v>157</v>
      </c>
      <c r="AA309" s="199">
        <f>U309+Z331</f>
        <v>425</v>
      </c>
      <c r="AB309" s="185"/>
      <c r="AC309" s="177"/>
      <c r="AE309" s="216"/>
      <c r="AF309" s="95" t="s">
        <v>157</v>
      </c>
      <c r="AG309" s="199">
        <f>AA309+AF331</f>
        <v>450</v>
      </c>
      <c r="AH309" s="185"/>
      <c r="AI309" s="177"/>
      <c r="AK309" s="216"/>
      <c r="AL309" s="95" t="s">
        <v>157</v>
      </c>
      <c r="AM309" s="199">
        <f>AG309+AL331</f>
        <v>475</v>
      </c>
      <c r="AN309" s="185"/>
      <c r="AO309" s="177"/>
      <c r="AQ309" s="216"/>
      <c r="AR309" s="95" t="s">
        <v>157</v>
      </c>
      <c r="AS309" s="199">
        <f>AM309+AR331</f>
        <v>500</v>
      </c>
      <c r="AT309" s="185"/>
      <c r="AU309" s="177"/>
      <c r="AW309" s="216"/>
      <c r="AX309" s="95" t="s">
        <v>157</v>
      </c>
      <c r="AY309" s="199">
        <f>AS309+AX331</f>
        <v>525</v>
      </c>
      <c r="AZ309" s="185"/>
      <c r="BA309" s="177"/>
      <c r="BC309" s="216"/>
      <c r="BD309" s="95" t="s">
        <v>157</v>
      </c>
      <c r="BE309" s="199">
        <f>AY309+BD331</f>
        <v>550</v>
      </c>
      <c r="BF309" s="185"/>
      <c r="BG309" s="177"/>
      <c r="BI309" s="216"/>
      <c r="BJ309" s="95" t="s">
        <v>157</v>
      </c>
      <c r="BK309" s="199">
        <f>BE309+BJ331</f>
        <v>575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158</v>
      </c>
      <c r="F311" s="40">
        <f>INDEX(LINEST(C322:C326,D322:D326),2)</f>
        <v>4.3035653443238875</v>
      </c>
      <c r="G311" s="21"/>
      <c r="H311" s="25"/>
      <c r="I311" s="177"/>
      <c r="J311" s="178"/>
      <c r="K311" s="177"/>
      <c r="M311" s="216"/>
      <c r="N311" s="95" t="s">
        <v>158</v>
      </c>
      <c r="O311" s="40">
        <f>INDEX(LINEST(M322:M326,$D322:$D326),2)</f>
        <v>-0.99994535730427092</v>
      </c>
      <c r="P311" s="185"/>
      <c r="Q311" s="177"/>
      <c r="S311" s="216"/>
      <c r="T311" s="95" t="s">
        <v>158</v>
      </c>
      <c r="U311" s="40">
        <f>INDEX(LINEST(S322:S326,$D322:$D326),2)</f>
        <v>4.3035653443238875</v>
      </c>
      <c r="V311" s="185"/>
      <c r="W311" s="177"/>
      <c r="Y311" s="216"/>
      <c r="Z311" s="95" t="s">
        <v>158</v>
      </c>
      <c r="AA311" s="40">
        <f>INDEX(LINEST(Y322:Y326,$D322:$D326),2)</f>
        <v>4.5945686978215665</v>
      </c>
      <c r="AB311" s="185"/>
      <c r="AC311" s="177"/>
      <c r="AE311" s="216"/>
      <c r="AF311" s="95" t="s">
        <v>158</v>
      </c>
      <c r="AG311" s="40">
        <f>INDEX(LINEST(AE322:AE326,$D322:$D326),2)</f>
        <v>4.8197599211891688</v>
      </c>
      <c r="AH311" s="185"/>
      <c r="AI311" s="177"/>
      <c r="AK311" s="216"/>
      <c r="AL311" s="95" t="s">
        <v>158</v>
      </c>
      <c r="AM311" s="40">
        <f>INDEX(LINEST(AK322:AK326,$D322:$D326),2)</f>
        <v>5.0034684233046383</v>
      </c>
      <c r="AN311" s="185"/>
      <c r="AO311" s="177"/>
      <c r="AQ311" s="216"/>
      <c r="AR311" s="95" t="s">
        <v>158</v>
      </c>
      <c r="AS311" s="40">
        <f>INDEX(LINEST(AQ322:AQ326,$D322:$D326),2)</f>
        <v>5.1586200441080532</v>
      </c>
      <c r="AT311" s="185"/>
      <c r="AU311" s="177"/>
      <c r="AW311" s="216"/>
      <c r="AX311" s="95" t="s">
        <v>158</v>
      </c>
      <c r="AY311" s="40">
        <f>INDEX(LINEST(AW322:AW326,$D322:$D326),2)</f>
        <v>5.2929075645078489</v>
      </c>
      <c r="AZ311" s="185"/>
      <c r="BA311" s="177"/>
      <c r="BC311" s="216"/>
      <c r="BD311" s="95" t="s">
        <v>158</v>
      </c>
      <c r="BE311" s="40">
        <f>INDEX(LINEST(BC322:BC326,$D322:$D326),2)</f>
        <v>5.4112818183665645</v>
      </c>
      <c r="BF311" s="185"/>
      <c r="BG311" s="177"/>
      <c r="BI311" s="216"/>
      <c r="BJ311" s="95" t="s">
        <v>158</v>
      </c>
      <c r="BK311" s="40">
        <f>INDEX(LINEST(BI322:BI326,$D322:$D326),2)</f>
        <v>5.5171172237269239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159</v>
      </c>
      <c r="F312" s="40">
        <f>INDEX(LINEST(C322:C326,D322:D326),1)</f>
        <v>4.3299359787340903E-2</v>
      </c>
      <c r="G312" s="25"/>
      <c r="H312" s="25"/>
      <c r="I312" s="177"/>
      <c r="J312" s="178"/>
      <c r="K312" s="177"/>
      <c r="M312" s="216"/>
      <c r="N312" s="95" t="s">
        <v>159</v>
      </c>
      <c r="O312" s="40">
        <f>INDEX(LINEST(M322:M326,$D322:$D326),1)</f>
        <v>0.86548300039558901</v>
      </c>
      <c r="P312" s="185"/>
      <c r="Q312" s="177"/>
      <c r="S312" s="216"/>
      <c r="T312" s="95" t="s">
        <v>159</v>
      </c>
      <c r="U312" s="40">
        <f>INDEX(LINEST(S322:S326,$D322:$D326),1)</f>
        <v>4.3299359787340903E-2</v>
      </c>
      <c r="V312" s="185"/>
      <c r="W312" s="177"/>
      <c r="Y312" s="216"/>
      <c r="Z312" s="95" t="s">
        <v>159</v>
      </c>
      <c r="AA312" s="40">
        <f>INDEX(LINEST(Y322:Y326,$D322:$D326),1)</f>
        <v>3.3148851197230295E-2</v>
      </c>
      <c r="AB312" s="185"/>
      <c r="AC312" s="177"/>
      <c r="AE312" s="216"/>
      <c r="AF312" s="95" t="s">
        <v>159</v>
      </c>
      <c r="AG312" s="40">
        <f>INDEX(LINEST(AE322:AE326,$D322:$D326),1)</f>
        <v>2.6856332770819689E-2</v>
      </c>
      <c r="AH312" s="185"/>
      <c r="AI312" s="177"/>
      <c r="AK312" s="216"/>
      <c r="AL312" s="95" t="s">
        <v>159</v>
      </c>
      <c r="AM312" s="40">
        <f>INDEX(LINEST(AK322:AK326,$D322:$D326),1)</f>
        <v>2.2572631127124505E-2</v>
      </c>
      <c r="AN312" s="185"/>
      <c r="AO312" s="177"/>
      <c r="AQ312" s="216"/>
      <c r="AR312" s="95" t="s">
        <v>159</v>
      </c>
      <c r="AS312" s="40">
        <f>INDEX(LINEST(AQ322:AQ326,$D322:$D326),1)</f>
        <v>1.9467913585102713E-2</v>
      </c>
      <c r="AT312" s="185"/>
      <c r="AU312" s="177"/>
      <c r="AW312" s="216"/>
      <c r="AX312" s="95" t="s">
        <v>159</v>
      </c>
      <c r="AY312" s="40">
        <f>INDEX(LINEST(AW322:AW326,$D322:$D326),1)</f>
        <v>1.7114207469788041E-2</v>
      </c>
      <c r="AZ312" s="185"/>
      <c r="BA312" s="177"/>
      <c r="BC312" s="216"/>
      <c r="BD312" s="95" t="s">
        <v>159</v>
      </c>
      <c r="BE312" s="40">
        <f>INDEX(LINEST(BC322:BC326,$D322:$D326),1)</f>
        <v>1.5268362501182678E-2</v>
      </c>
      <c r="BF312" s="185"/>
      <c r="BG312" s="177"/>
      <c r="BI312" s="216"/>
      <c r="BJ312" s="95" t="s">
        <v>159</v>
      </c>
      <c r="BK312" s="40">
        <f>INDEX(LINEST(BI322:BI326,$D322:$D326),1)</f>
        <v>1.3781985614075596E-2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117</v>
      </c>
      <c r="F314" s="232">
        <f>EXP(F311)</f>
        <v>73.963027822030867</v>
      </c>
      <c r="G314" s="25"/>
      <c r="H314" s="25"/>
      <c r="I314" s="177"/>
      <c r="J314" s="178"/>
      <c r="K314" s="177"/>
      <c r="M314" s="216"/>
      <c r="N314" s="95" t="s">
        <v>117</v>
      </c>
      <c r="O314" s="199">
        <f>EXP(O311)</f>
        <v>0.36789954364503291</v>
      </c>
      <c r="P314" s="185"/>
      <c r="Q314" s="177"/>
      <c r="S314" s="216"/>
      <c r="T314" s="95" t="s">
        <v>117</v>
      </c>
      <c r="U314" s="199">
        <f>EXP(U311)</f>
        <v>73.963027822030867</v>
      </c>
      <c r="V314" s="185"/>
      <c r="W314" s="177"/>
      <c r="Y314" s="216"/>
      <c r="Z314" s="95" t="s">
        <v>117</v>
      </c>
      <c r="AA314" s="199">
        <f>EXP(AA311)</f>
        <v>98.945450954807754</v>
      </c>
      <c r="AB314" s="185"/>
      <c r="AC314" s="177"/>
      <c r="AE314" s="216"/>
      <c r="AF314" s="95" t="s">
        <v>117</v>
      </c>
      <c r="AG314" s="199">
        <f>EXP(AG311)</f>
        <v>123.93533296049878</v>
      </c>
      <c r="AH314" s="185"/>
      <c r="AI314" s="177"/>
      <c r="AK314" s="216"/>
      <c r="AL314" s="95" t="s">
        <v>117</v>
      </c>
      <c r="AM314" s="199">
        <f>EXP(AM311)</f>
        <v>148.92881249750829</v>
      </c>
      <c r="AN314" s="185"/>
      <c r="AO314" s="177"/>
      <c r="AQ314" s="216"/>
      <c r="AR314" s="95" t="s">
        <v>117</v>
      </c>
      <c r="AS314" s="199">
        <f>EXP(AS311)</f>
        <v>173.92428209097187</v>
      </c>
      <c r="AT314" s="185"/>
      <c r="AU314" s="177"/>
      <c r="AW314" s="216"/>
      <c r="AX314" s="95" t="s">
        <v>117</v>
      </c>
      <c r="AY314" s="199">
        <f>EXP(AY311)</f>
        <v>198.92096091746893</v>
      </c>
      <c r="AZ314" s="185"/>
      <c r="BA314" s="177"/>
      <c r="BC314" s="216"/>
      <c r="BD314" s="95" t="s">
        <v>117</v>
      </c>
      <c r="BE314" s="199">
        <f>EXP(BE311)</f>
        <v>223.91842655537351</v>
      </c>
      <c r="BF314" s="185"/>
      <c r="BG314" s="177"/>
      <c r="BI314" s="216"/>
      <c r="BJ314" s="95" t="s">
        <v>117</v>
      </c>
      <c r="BK314" s="199">
        <f>EXP(BK311)</f>
        <v>248.91643151490763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118</v>
      </c>
      <c r="F315" s="40">
        <f>EXP(F312)</f>
        <v>1.0442504546583968</v>
      </c>
      <c r="G315" s="25"/>
      <c r="H315" s="25"/>
      <c r="I315" s="177"/>
      <c r="J315" s="178"/>
      <c r="K315" s="177"/>
      <c r="M315" s="216"/>
      <c r="N315" s="95" t="s">
        <v>118</v>
      </c>
      <c r="O315" s="40">
        <f>EXP(O312)</f>
        <v>2.3761534919326239</v>
      </c>
      <c r="P315" s="185"/>
      <c r="Q315" s="177"/>
      <c r="S315" s="216"/>
      <c r="T315" s="95" t="s">
        <v>118</v>
      </c>
      <c r="U315" s="40">
        <f>EXP(U312)</f>
        <v>1.0442504546583968</v>
      </c>
      <c r="V315" s="185"/>
      <c r="W315" s="177"/>
      <c r="Y315" s="216"/>
      <c r="Z315" s="95" t="s">
        <v>118</v>
      </c>
      <c r="AA315" s="40">
        <f>EXP(AA312)</f>
        <v>1.0337043959270613</v>
      </c>
      <c r="AB315" s="185"/>
      <c r="AC315" s="177"/>
      <c r="AE315" s="216"/>
      <c r="AF315" s="95" t="s">
        <v>118</v>
      </c>
      <c r="AG315" s="40">
        <f>EXP(AG312)</f>
        <v>1.0272202142799853</v>
      </c>
      <c r="AH315" s="185"/>
      <c r="AI315" s="177"/>
      <c r="AK315" s="216"/>
      <c r="AL315" s="95" t="s">
        <v>118</v>
      </c>
      <c r="AM315" s="40">
        <f>EXP(AM312)</f>
        <v>1.0228293207130748</v>
      </c>
      <c r="AN315" s="185"/>
      <c r="AO315" s="177"/>
      <c r="AQ315" s="216"/>
      <c r="AR315" s="95" t="s">
        <v>118</v>
      </c>
      <c r="AS315" s="40">
        <f>EXP(AS312)</f>
        <v>1.0196586491452939</v>
      </c>
      <c r="AT315" s="185"/>
      <c r="AU315" s="177"/>
      <c r="AW315" s="216"/>
      <c r="AX315" s="95" t="s">
        <v>118</v>
      </c>
      <c r="AY315" s="40">
        <f>EXP(AY312)</f>
        <v>1.0172614945526521</v>
      </c>
      <c r="AZ315" s="185"/>
      <c r="BA315" s="177"/>
      <c r="BC315" s="216"/>
      <c r="BD315" s="95" t="s">
        <v>118</v>
      </c>
      <c r="BE315" s="40">
        <f>EXP(BE312)</f>
        <v>1.0153855194534183</v>
      </c>
      <c r="BF315" s="185"/>
      <c r="BG315" s="177"/>
      <c r="BI315" s="216"/>
      <c r="BJ315" s="95" t="s">
        <v>118</v>
      </c>
      <c r="BK315" s="40">
        <f>EXP(BK312)</f>
        <v>1.0138773949841366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/>
      <c r="B317" s="174"/>
      <c r="C317" s="189"/>
      <c r="D317" s="20"/>
      <c r="E317" s="637" t="s">
        <v>92</v>
      </c>
      <c r="F317" s="638"/>
      <c r="G317" s="641">
        <f>I305</f>
        <v>0.4593693996114091</v>
      </c>
      <c r="H317" s="642"/>
      <c r="I317" s="177"/>
      <c r="J317" s="178"/>
      <c r="K317" s="177"/>
      <c r="M317" s="216"/>
      <c r="N317" s="21" t="s">
        <v>127</v>
      </c>
      <c r="O317" s="42">
        <f>P305</f>
        <v>0.19520269693906664</v>
      </c>
      <c r="P317" s="185"/>
      <c r="Q317" s="177"/>
      <c r="S317" s="216"/>
      <c r="T317" s="21" t="s">
        <v>127</v>
      </c>
      <c r="U317" s="42">
        <f>V305</f>
        <v>0.4593693996114091</v>
      </c>
      <c r="V317" s="185"/>
      <c r="W317" s="177"/>
      <c r="Y317" s="216"/>
      <c r="Z317" s="21" t="s">
        <v>127</v>
      </c>
      <c r="AA317" s="42">
        <f>AB305</f>
        <v>0.4593693996114091</v>
      </c>
      <c r="AB317" s="185"/>
      <c r="AC317" s="177"/>
      <c r="AE317" s="216"/>
      <c r="AF317" s="21" t="s">
        <v>127</v>
      </c>
      <c r="AG317" s="42">
        <f>AH305</f>
        <v>0.4593693996114091</v>
      </c>
      <c r="AH317" s="185"/>
      <c r="AI317" s="177"/>
      <c r="AK317" s="216"/>
      <c r="AL317" s="21" t="s">
        <v>127</v>
      </c>
      <c r="AM317" s="42">
        <f>AN305</f>
        <v>0.4593693996114091</v>
      </c>
      <c r="AN317" s="185"/>
      <c r="AO317" s="177"/>
      <c r="AQ317" s="216"/>
      <c r="AR317" s="21" t="s">
        <v>127</v>
      </c>
      <c r="AS317" s="42">
        <f>AT305</f>
        <v>0.4593693996114091</v>
      </c>
      <c r="AT317" s="185"/>
      <c r="AU317" s="177"/>
      <c r="AW317" s="216"/>
      <c r="AX317" s="21" t="s">
        <v>127</v>
      </c>
      <c r="AY317" s="42">
        <f>AZ305</f>
        <v>0.4593693996114091</v>
      </c>
      <c r="AZ317" s="185"/>
      <c r="BA317" s="177"/>
      <c r="BC317" s="216"/>
      <c r="BD317" s="21" t="s">
        <v>127</v>
      </c>
      <c r="BE317" s="42">
        <f>BF305</f>
        <v>0.4593693996114091</v>
      </c>
      <c r="BF317" s="185"/>
      <c r="BG317" s="177"/>
      <c r="BI317" s="216"/>
      <c r="BJ317" s="21" t="s">
        <v>127</v>
      </c>
      <c r="BK317" s="42">
        <f>BL305</f>
        <v>0.4593693996114091</v>
      </c>
      <c r="BL317" s="185"/>
      <c r="BM317" s="177"/>
    </row>
    <row r="318" spans="1:65" ht="15" customHeight="1">
      <c r="A318" s="19"/>
      <c r="B318" s="174"/>
      <c r="C318" s="189"/>
      <c r="D318" s="20"/>
      <c r="E318" s="637" t="s">
        <v>93</v>
      </c>
      <c r="F318" s="638"/>
      <c r="G318" s="639">
        <f>SUM(K317:K326)</f>
        <v>0.13569999999999979</v>
      </c>
      <c r="H318" s="640"/>
      <c r="I318" s="177"/>
      <c r="J318" s="178"/>
      <c r="K318" s="177"/>
      <c r="M318" s="216"/>
      <c r="N318" s="21" t="s">
        <v>128</v>
      </c>
      <c r="O318" s="199">
        <f>SUM(Q317:Q326)</f>
        <v>0.43529999999999935</v>
      </c>
      <c r="P318" s="185"/>
      <c r="Q318" s="177"/>
      <c r="S318" s="216"/>
      <c r="T318" s="21" t="s">
        <v>128</v>
      </c>
      <c r="U318" s="199">
        <f>SUM(W317:W326)</f>
        <v>0.13569999999999979</v>
      </c>
      <c r="V318" s="185"/>
      <c r="W318" s="177"/>
      <c r="Y318" s="216"/>
      <c r="Z318" s="21" t="s">
        <v>128</v>
      </c>
      <c r="AA318" s="199">
        <f>SUM(AC317:AC326)</f>
        <v>0.13569999999999979</v>
      </c>
      <c r="AB318" s="185"/>
      <c r="AC318" s="177"/>
      <c r="AE318" s="216"/>
      <c r="AF318" s="21" t="s">
        <v>128</v>
      </c>
      <c r="AG318" s="199">
        <f>SUM(AI317:AI326)</f>
        <v>0.13569999999999979</v>
      </c>
      <c r="AH318" s="185"/>
      <c r="AI318" s="177"/>
      <c r="AK318" s="216"/>
      <c r="AL318" s="21" t="s">
        <v>128</v>
      </c>
      <c r="AM318" s="199">
        <f>SUM(AO317:AO326)</f>
        <v>0.13569999999999979</v>
      </c>
      <c r="AN318" s="185"/>
      <c r="AO318" s="177"/>
      <c r="AQ318" s="216"/>
      <c r="AR318" s="21" t="s">
        <v>128</v>
      </c>
      <c r="AS318" s="199">
        <f>SUM(AU317:AU326)</f>
        <v>0.13569999999999979</v>
      </c>
      <c r="AT318" s="185"/>
      <c r="AU318" s="177"/>
      <c r="AW318" s="216"/>
      <c r="AX318" s="21" t="s">
        <v>128</v>
      </c>
      <c r="AY318" s="199">
        <f>SUM(BA317:BA326)</f>
        <v>0.13569999999999979</v>
      </c>
      <c r="AZ318" s="185"/>
      <c r="BA318" s="177"/>
      <c r="BC318" s="216"/>
      <c r="BD318" s="21" t="s">
        <v>128</v>
      </c>
      <c r="BE318" s="199">
        <f>SUM(BG317:BG326)</f>
        <v>0.13569999999999979</v>
      </c>
      <c r="BF318" s="185"/>
      <c r="BG318" s="177"/>
      <c r="BI318" s="216"/>
      <c r="BJ318" s="21" t="s">
        <v>128</v>
      </c>
      <c r="BK318" s="199">
        <f>SUM(BM317:BM326)</f>
        <v>0.13569999999999979</v>
      </c>
      <c r="BL318" s="185"/>
      <c r="BM318" s="177"/>
    </row>
    <row r="319" spans="1:65" ht="15" customHeight="1">
      <c r="A319" s="19"/>
      <c r="B319" s="174"/>
      <c r="C319" s="189"/>
      <c r="D319" s="20"/>
      <c r="E319" s="637" t="s">
        <v>95</v>
      </c>
      <c r="F319" s="638"/>
      <c r="G319" s="639">
        <f>SUM(K317:K326)</f>
        <v>0.13569999999999979</v>
      </c>
      <c r="H319" s="640"/>
      <c r="I319" s="177"/>
      <c r="J319" s="178"/>
      <c r="K319" s="177"/>
      <c r="M319" s="216"/>
      <c r="O319" s="98"/>
      <c r="P319" s="185"/>
      <c r="Q319" s="177"/>
      <c r="S319" s="216"/>
      <c r="U319" s="98"/>
      <c r="V319" s="185"/>
      <c r="W319" s="177"/>
      <c r="Y319" s="216"/>
      <c r="AA319" s="98"/>
      <c r="AB319" s="185"/>
      <c r="AC319" s="177"/>
      <c r="AE319" s="216"/>
      <c r="AG319" s="98"/>
      <c r="AH319" s="185"/>
      <c r="AI319" s="177"/>
      <c r="AK319" s="216"/>
      <c r="AM319" s="98"/>
      <c r="AN319" s="185"/>
      <c r="AO319" s="177"/>
      <c r="AQ319" s="216"/>
      <c r="AS319" s="98"/>
      <c r="AT319" s="185"/>
      <c r="AU319" s="177"/>
      <c r="AW319" s="216"/>
      <c r="AY319" s="98"/>
      <c r="AZ319" s="185"/>
      <c r="BA319" s="177"/>
      <c r="BC319" s="216"/>
      <c r="BE319" s="98"/>
      <c r="BF319" s="185"/>
      <c r="BG319" s="177"/>
      <c r="BI319" s="216"/>
      <c r="BK319" s="98"/>
      <c r="BL319" s="185"/>
      <c r="BM319" s="177"/>
    </row>
    <row r="320" spans="1:65" ht="15" customHeight="1">
      <c r="A320" s="19"/>
      <c r="B320" s="174"/>
      <c r="C320" s="189"/>
      <c r="D320" s="20"/>
      <c r="E320" s="637" t="s">
        <v>97</v>
      </c>
      <c r="F320" s="638"/>
      <c r="G320" s="639">
        <f>SUM(J317:J326)/D326</f>
        <v>1.2824322148583387</v>
      </c>
      <c r="H320" s="640"/>
      <c r="I320" s="177"/>
      <c r="J320" s="178"/>
      <c r="K320" s="177"/>
      <c r="M320" s="216"/>
      <c r="P320" s="185"/>
      <c r="Q320" s="177"/>
      <c r="S320" s="216"/>
      <c r="V320" s="185"/>
      <c r="W320" s="177"/>
      <c r="Y320" s="216"/>
      <c r="AB320" s="185"/>
      <c r="AC320" s="177"/>
      <c r="AE320" s="216"/>
      <c r="AH320" s="185"/>
      <c r="AI320" s="177"/>
      <c r="AK320" s="216"/>
      <c r="AN320" s="185"/>
      <c r="AO320" s="177"/>
      <c r="AQ320" s="216"/>
      <c r="AT320" s="185"/>
      <c r="AU320" s="177"/>
      <c r="AW320" s="216"/>
      <c r="AZ320" s="185"/>
      <c r="BA320" s="177"/>
      <c r="BC320" s="216"/>
      <c r="BF320" s="185"/>
      <c r="BG320" s="177"/>
      <c r="BI320" s="216"/>
      <c r="BL320" s="185"/>
      <c r="BM320" s="177"/>
    </row>
    <row r="321" spans="1:65" ht="15" customHeight="1">
      <c r="A321" s="19"/>
      <c r="B321" s="174"/>
      <c r="C321" s="189"/>
      <c r="D321" s="20"/>
      <c r="E321" s="637" t="s">
        <v>98</v>
      </c>
      <c r="F321" s="638"/>
      <c r="G321" s="639">
        <f>SUM(J317:J326)/10</f>
        <v>0.64121610742916935</v>
      </c>
      <c r="H321" s="640"/>
      <c r="I321" s="177"/>
      <c r="J321" s="178"/>
      <c r="K321" s="177"/>
      <c r="M321" s="216"/>
      <c r="N321" s="21"/>
      <c r="O321" s="55"/>
      <c r="P321" s="185"/>
      <c r="Q321" s="177"/>
      <c r="S321" s="216"/>
      <c r="T321" s="21"/>
      <c r="U321" s="55"/>
      <c r="V321" s="185"/>
      <c r="W321" s="177"/>
      <c r="Y321" s="216"/>
      <c r="Z321" s="21"/>
      <c r="AA321" s="55"/>
      <c r="AB321" s="185"/>
      <c r="AC321" s="177"/>
      <c r="AE321" s="216"/>
      <c r="AF321" s="21"/>
      <c r="AG321" s="55"/>
      <c r="AH321" s="185"/>
      <c r="AI321" s="177"/>
      <c r="AK321" s="216"/>
      <c r="AL321" s="21"/>
      <c r="AM321" s="55"/>
      <c r="AN321" s="185"/>
      <c r="AO321" s="177"/>
      <c r="AQ321" s="216"/>
      <c r="AR321" s="21"/>
      <c r="AS321" s="55"/>
      <c r="AT321" s="185"/>
      <c r="AU321" s="177"/>
      <c r="AW321" s="216"/>
      <c r="AX321" s="21"/>
      <c r="AY321" s="55"/>
      <c r="AZ321" s="185"/>
      <c r="BA321" s="177"/>
      <c r="BC321" s="216"/>
      <c r="BD321" s="21"/>
      <c r="BE321" s="55"/>
      <c r="BF321" s="185"/>
      <c r="BG321" s="177"/>
      <c r="BI321" s="216"/>
      <c r="BJ321" s="21"/>
      <c r="BK321" s="55"/>
      <c r="BL321" s="185"/>
      <c r="BM321" s="177"/>
    </row>
    <row r="322" spans="1:65" ht="15" customHeight="1">
      <c r="A322" s="19">
        <f t="shared" ref="A322:B326" si="37">A276</f>
        <v>2008</v>
      </c>
      <c r="B322" s="174">
        <f t="shared" si="37"/>
        <v>324.60000000000002</v>
      </c>
      <c r="C322" s="189">
        <f>LN($F$309-B322)</f>
        <v>4.3228072750139104</v>
      </c>
      <c r="D322" s="20">
        <f t="shared" ref="D322:D348" si="38">D321+1</f>
        <v>1</v>
      </c>
      <c r="E322" s="71"/>
      <c r="F322" s="55"/>
      <c r="G322" s="25"/>
      <c r="H322" s="25"/>
      <c r="I322" s="177">
        <f t="shared" ref="I322:I348" si="39">ROUND($F$309-$F$314*$F$315^D322,$G$1)</f>
        <v>323</v>
      </c>
      <c r="J322" s="178">
        <f>ABS(B322-I322)/B322*100</f>
        <v>0.49291435613062928</v>
      </c>
      <c r="K322" s="177">
        <f>(B322-I322)^2/1000</f>
        <v>2.5600000000000731E-3</v>
      </c>
      <c r="M322" s="216">
        <f>LN(O$309-$B322)</f>
        <v>-0.91629073187421195</v>
      </c>
      <c r="N322" s="21"/>
      <c r="O322" s="55"/>
      <c r="P322" s="185">
        <f>ROUND(O$309-O$314*O$315^$D322,$G$1)</f>
        <v>324</v>
      </c>
      <c r="Q322" s="177">
        <f>($B322-P322)^2/1000</f>
        <v>3.6000000000002729E-4</v>
      </c>
      <c r="S322" s="216">
        <f>LN(U$309-$B322)</f>
        <v>4.3228072750139104</v>
      </c>
      <c r="T322" s="21"/>
      <c r="U322" s="55"/>
      <c r="V322" s="185">
        <f>ROUND(U$309-U$314*U$315^$D322,$G$1)</f>
        <v>323</v>
      </c>
      <c r="W322" s="177">
        <f>($B322-V322)^2/1000</f>
        <v>2.5600000000000731E-3</v>
      </c>
      <c r="Y322" s="216">
        <f>LN(AA$309-$B322)</f>
        <v>4.6091622072576284</v>
      </c>
      <c r="Z322" s="21"/>
      <c r="AA322" s="55"/>
      <c r="AB322" s="185">
        <f>ROUND(AA$309-AA$314*AA$315^$D322,$G$1)</f>
        <v>323</v>
      </c>
      <c r="AC322" s="177">
        <f>($B322-AB322)^2/1000</f>
        <v>2.5600000000000731E-3</v>
      </c>
      <c r="AE322" s="216">
        <f>LN(AG$309-$B322)</f>
        <v>4.8315086281988204</v>
      </c>
      <c r="AF322" s="21"/>
      <c r="AG322" s="55"/>
      <c r="AH322" s="185">
        <f>ROUND(AG$309-AG$314*AG$315^$D322,$G$1)</f>
        <v>323</v>
      </c>
      <c r="AI322" s="177">
        <f>($B322-AH322)^2/1000</f>
        <v>2.5600000000000731E-3</v>
      </c>
      <c r="AK322" s="216">
        <f>LN(AM$309-$B322)</f>
        <v>5.0132984115157395</v>
      </c>
      <c r="AL322" s="21"/>
      <c r="AM322" s="55"/>
      <c r="AN322" s="185">
        <f>ROUND(AM$309-AM$314*AM$315^$D322,$G$1)</f>
        <v>323</v>
      </c>
      <c r="AO322" s="177">
        <f>($B322-AN322)^2/1000</f>
        <v>2.5600000000000731E-3</v>
      </c>
      <c r="AQ322" s="216">
        <f>LN(AS$309-$B322)</f>
        <v>5.1670690799380825</v>
      </c>
      <c r="AR322" s="21"/>
      <c r="AS322" s="55"/>
      <c r="AT322" s="185">
        <f>ROUND(AS$309-AS$314*AS$315^$D322,$G$1)</f>
        <v>323</v>
      </c>
      <c r="AU322" s="177">
        <f>($B322-AT322)^2/1000</f>
        <v>2.5600000000000731E-3</v>
      </c>
      <c r="AW322" s="216">
        <f>LN(AY$309-$B322)</f>
        <v>5.3003153692107094</v>
      </c>
      <c r="AX322" s="21"/>
      <c r="AY322" s="55"/>
      <c r="AZ322" s="185">
        <f>ROUND(AY$309-AY$314*AY$315^$D322,$G$1)</f>
        <v>323</v>
      </c>
      <c r="BA322" s="177">
        <f>($B322-AZ322)^2/1000</f>
        <v>2.5600000000000731E-3</v>
      </c>
      <c r="BC322" s="216">
        <f>LN(BE$309-$B322)</f>
        <v>5.4178766016056761</v>
      </c>
      <c r="BD322" s="21"/>
      <c r="BE322" s="55"/>
      <c r="BF322" s="185">
        <f>ROUND(BE$309-BE$314*BE$315^$D322,$G$1)</f>
        <v>323</v>
      </c>
      <c r="BG322" s="177">
        <f>($B322-BF322)^2/1000</f>
        <v>2.5600000000000731E-3</v>
      </c>
      <c r="BI322" s="216">
        <f>LN(BK$309-$B322)</f>
        <v>5.5230596392259432</v>
      </c>
      <c r="BJ322" s="21"/>
      <c r="BK322" s="55"/>
      <c r="BL322" s="185">
        <f>ROUND(BK$309-BK$314*BK$315^$D322,$G$1)</f>
        <v>323</v>
      </c>
      <c r="BM322" s="177">
        <f>($B322-BL322)^2/1000</f>
        <v>2.5600000000000731E-3</v>
      </c>
    </row>
    <row r="323" spans="1:65" ht="15" customHeight="1">
      <c r="A323" s="19">
        <f t="shared" si="37"/>
        <v>2009</v>
      </c>
      <c r="B323" s="174">
        <f t="shared" si="37"/>
        <v>322.7</v>
      </c>
      <c r="C323" s="189">
        <f>LN($F$309-B323)</f>
        <v>4.3476939555933765</v>
      </c>
      <c r="D323" s="20">
        <f t="shared" si="38"/>
        <v>2</v>
      </c>
      <c r="E323" s="71"/>
      <c r="F323" s="55"/>
      <c r="G323" s="25"/>
      <c r="H323" s="25"/>
      <c r="I323" s="177">
        <f t="shared" si="39"/>
        <v>319</v>
      </c>
      <c r="J323" s="178">
        <f>ABS(B323-I323)/B323*100</f>
        <v>1.1465757669662191</v>
      </c>
      <c r="K323" s="177">
        <f>(B323-I323)^2/1000</f>
        <v>1.3689999999999916E-2</v>
      </c>
      <c r="M323" s="216">
        <f>LN(O$309-$B323)</f>
        <v>0.83290912293510899</v>
      </c>
      <c r="N323" s="21"/>
      <c r="O323" s="55"/>
      <c r="P323" s="185">
        <f>ROUND(O$309-O$314*O$315^$D323,$G$1)</f>
        <v>323</v>
      </c>
      <c r="Q323" s="177">
        <f>($B323-P323)^2/1000</f>
        <v>9.0000000000006823E-5</v>
      </c>
      <c r="S323" s="216">
        <f>LN(U$309-$B323)</f>
        <v>4.3476939555933765</v>
      </c>
      <c r="T323" s="21"/>
      <c r="U323" s="55"/>
      <c r="V323" s="185">
        <f>ROUND(U$309-U$314*U$315^$D323,$G$1)</f>
        <v>319</v>
      </c>
      <c r="W323" s="177">
        <f>($B323-V323)^2/1000</f>
        <v>1.3689999999999916E-2</v>
      </c>
      <c r="Y323" s="216">
        <f>LN(AA$309-$B323)</f>
        <v>4.627909672957581</v>
      </c>
      <c r="Z323" s="21"/>
      <c r="AA323" s="55"/>
      <c r="AB323" s="185">
        <f>ROUND(AA$309-AA$314*AA$315^$D323,$G$1)</f>
        <v>319</v>
      </c>
      <c r="AC323" s="177">
        <f>($B323-AB323)^2/1000</f>
        <v>1.3689999999999916E-2</v>
      </c>
      <c r="AE323" s="216">
        <f>LN(AG$309-$B323)</f>
        <v>4.846546505563361</v>
      </c>
      <c r="AF323" s="21"/>
      <c r="AG323" s="55"/>
      <c r="AH323" s="185">
        <f>ROUND(AG$309-AG$314*AG$315^$D323,$G$1)</f>
        <v>319</v>
      </c>
      <c r="AI323" s="177">
        <f>($B323-AH323)^2/1000</f>
        <v>1.3689999999999916E-2</v>
      </c>
      <c r="AK323" s="216">
        <f>LN(AM$309-$B323)</f>
        <v>5.0258522599011162</v>
      </c>
      <c r="AL323" s="21"/>
      <c r="AM323" s="55"/>
      <c r="AN323" s="185">
        <f>ROUND(AM$309-AM$314*AM$315^$D323,$G$1)</f>
        <v>319</v>
      </c>
      <c r="AO323" s="177">
        <f>($B323-AN323)^2/1000</f>
        <v>1.3689999999999916E-2</v>
      </c>
      <c r="AQ323" s="216">
        <f>LN(AS$309-$B323)</f>
        <v>5.1778432130801626</v>
      </c>
      <c r="AR323" s="21"/>
      <c r="AS323" s="55"/>
      <c r="AT323" s="185">
        <f>ROUND(AS$309-AS$314*AS$315^$D323,$G$1)</f>
        <v>319</v>
      </c>
      <c r="AU323" s="177">
        <f>($B323-AT323)^2/1000</f>
        <v>1.3689999999999916E-2</v>
      </c>
      <c r="AW323" s="216">
        <f>LN(AY$309-$B323)</f>
        <v>5.3097517441736999</v>
      </c>
      <c r="AX323" s="21"/>
      <c r="AY323" s="55"/>
      <c r="AZ323" s="185">
        <f>ROUND(AY$309-AY$314*AY$315^$D323,$G$1)</f>
        <v>319</v>
      </c>
      <c r="BA323" s="177">
        <f>($B323-AZ323)^2/1000</f>
        <v>1.3689999999999916E-2</v>
      </c>
      <c r="BC323" s="216">
        <f>LN(BE$309-$B323)</f>
        <v>5.4262707308584979</v>
      </c>
      <c r="BD323" s="21"/>
      <c r="BE323" s="55"/>
      <c r="BF323" s="185">
        <f>ROUND(BE$309-BE$314*BE$315^$D323,$G$1)</f>
        <v>319</v>
      </c>
      <c r="BG323" s="177">
        <f>($B323-BF323)^2/1000</f>
        <v>1.3689999999999916E-2</v>
      </c>
      <c r="BI323" s="216">
        <f>LN(BK$309-$B323)</f>
        <v>5.5306188556470124</v>
      </c>
      <c r="BJ323" s="21"/>
      <c r="BK323" s="55"/>
      <c r="BL323" s="185">
        <f>ROUND(BK$309-BK$314*BK$315^$D323,$G$1)</f>
        <v>319</v>
      </c>
      <c r="BM323" s="177">
        <f>($B323-BL323)^2/1000</f>
        <v>1.3689999999999916E-2</v>
      </c>
    </row>
    <row r="324" spans="1:65" ht="15" customHeight="1">
      <c r="A324" s="19">
        <f t="shared" si="37"/>
        <v>2010</v>
      </c>
      <c r="B324" s="174">
        <f t="shared" si="37"/>
        <v>306</v>
      </c>
      <c r="C324" s="189">
        <f>LN($F$309-B324)</f>
        <v>4.5432947822700038</v>
      </c>
      <c r="D324" s="20">
        <f t="shared" si="38"/>
        <v>3</v>
      </c>
      <c r="E324" s="71"/>
      <c r="F324" s="55"/>
      <c r="G324" s="25"/>
      <c r="H324" s="25"/>
      <c r="I324" s="177">
        <f t="shared" si="39"/>
        <v>316</v>
      </c>
      <c r="J324" s="178">
        <f>ABS(B324-I324)/B324*100</f>
        <v>3.2679738562091507</v>
      </c>
      <c r="K324" s="177">
        <f>(B324-I324)^2/1000</f>
        <v>0.1</v>
      </c>
      <c r="M324" s="216">
        <f>LN(O$309-$B324)</f>
        <v>2.9444389791664403</v>
      </c>
      <c r="N324" s="21"/>
      <c r="O324" s="55"/>
      <c r="P324" s="185">
        <f>ROUND(O$309-O$314*O$315^$D324,$G$1)</f>
        <v>320</v>
      </c>
      <c r="Q324" s="177">
        <f>($B324-P324)^2/1000</f>
        <v>0.19600000000000001</v>
      </c>
      <c r="S324" s="216">
        <f>LN(U$309-$B324)</f>
        <v>4.5432947822700038</v>
      </c>
      <c r="T324" s="21"/>
      <c r="U324" s="55"/>
      <c r="V324" s="185">
        <f>ROUND(U$309-U$314*U$315^$D324,$G$1)</f>
        <v>316</v>
      </c>
      <c r="W324" s="177">
        <f>($B324-V324)^2/1000</f>
        <v>0.1</v>
      </c>
      <c r="Y324" s="216">
        <f>LN(AA$309-$B324)</f>
        <v>4.7791234931115296</v>
      </c>
      <c r="Z324" s="21"/>
      <c r="AA324" s="55"/>
      <c r="AB324" s="185">
        <f>ROUND(AA$309-AA$314*AA$315^$D324,$G$1)</f>
        <v>316</v>
      </c>
      <c r="AC324" s="177">
        <f>($B324-AB324)^2/1000</f>
        <v>0.1</v>
      </c>
      <c r="AE324" s="216">
        <f>LN(AG$309-$B324)</f>
        <v>4.9698132995760007</v>
      </c>
      <c r="AF324" s="21"/>
      <c r="AG324" s="55"/>
      <c r="AH324" s="185">
        <f>ROUND(AG$309-AG$314*AG$315^$D324,$G$1)</f>
        <v>316</v>
      </c>
      <c r="AI324" s="177">
        <f>($B324-AH324)^2/1000</f>
        <v>0.1</v>
      </c>
      <c r="AK324" s="216">
        <f>LN(AM$309-$B324)</f>
        <v>5.1298987149230735</v>
      </c>
      <c r="AL324" s="21"/>
      <c r="AM324" s="55"/>
      <c r="AN324" s="185">
        <f>ROUND(AM$309-AM$314*AM$315^$D324,$G$1)</f>
        <v>316</v>
      </c>
      <c r="AO324" s="177">
        <f>($B324-AN324)^2/1000</f>
        <v>0.1</v>
      </c>
      <c r="AQ324" s="216">
        <f>LN(AS$309-$B324)</f>
        <v>5.2678581590633282</v>
      </c>
      <c r="AR324" s="21"/>
      <c r="AS324" s="55"/>
      <c r="AT324" s="185">
        <f>ROUND(AS$309-AS$314*AS$315^$D324,$G$1)</f>
        <v>316</v>
      </c>
      <c r="AU324" s="177">
        <f>($B324-AT324)^2/1000</f>
        <v>0.1</v>
      </c>
      <c r="AW324" s="216">
        <f>LN(AY$309-$B324)</f>
        <v>5.389071729816501</v>
      </c>
      <c r="AX324" s="21"/>
      <c r="AY324" s="55"/>
      <c r="AZ324" s="185">
        <f>ROUND(AY$309-AY$314*AY$315^$D324,$G$1)</f>
        <v>316</v>
      </c>
      <c r="BA324" s="177">
        <f>($B324-AZ324)^2/1000</f>
        <v>0.1</v>
      </c>
      <c r="BC324" s="216">
        <f>LN(BE$309-$B324)</f>
        <v>5.4971682252932021</v>
      </c>
      <c r="BD324" s="21"/>
      <c r="BE324" s="55"/>
      <c r="BF324" s="185">
        <f>ROUND(BE$309-BE$314*BE$315^$D324,$G$1)</f>
        <v>316</v>
      </c>
      <c r="BG324" s="177">
        <f>($B324-BF324)^2/1000</f>
        <v>0.1</v>
      </c>
      <c r="BI324" s="216">
        <f>LN(BK$309-$B324)</f>
        <v>5.5947113796018391</v>
      </c>
      <c r="BJ324" s="21"/>
      <c r="BK324" s="55"/>
      <c r="BL324" s="185">
        <f>ROUND(BK$309-BK$314*BK$315^$D324,$G$1)</f>
        <v>316</v>
      </c>
      <c r="BM324" s="177">
        <f>($B324-BL324)^2/1000</f>
        <v>0.1</v>
      </c>
    </row>
    <row r="325" spans="1:65" ht="15" customHeight="1">
      <c r="A325" s="19">
        <f t="shared" si="37"/>
        <v>2011</v>
      </c>
      <c r="B325" s="174">
        <f t="shared" si="37"/>
        <v>311.7</v>
      </c>
      <c r="C325" s="189">
        <f>LN($F$309-B325)</f>
        <v>4.4807401076099147</v>
      </c>
      <c r="D325" s="20">
        <f t="shared" si="38"/>
        <v>4</v>
      </c>
      <c r="E325" s="71"/>
      <c r="F325" s="55"/>
      <c r="G325" s="25"/>
      <c r="H325" s="25"/>
      <c r="I325" s="177">
        <f t="shared" si="39"/>
        <v>312</v>
      </c>
      <c r="J325" s="178">
        <f>ABS(B325-I325)/B325*100</f>
        <v>9.6246390760350131E-2</v>
      </c>
      <c r="K325" s="177">
        <f>(B325-I325)^2/1000</f>
        <v>9.0000000000006823E-5</v>
      </c>
      <c r="M325" s="216">
        <f>LN(O$309-$B325)</f>
        <v>2.5877640352277091</v>
      </c>
      <c r="N325" s="21"/>
      <c r="O325" s="55"/>
      <c r="P325" s="185">
        <f>ROUND(O$309-O$314*O$315^$D325,$G$1)</f>
        <v>313</v>
      </c>
      <c r="Q325" s="177">
        <f>($B325-P325)^2/1000</f>
        <v>1.6900000000000296E-3</v>
      </c>
      <c r="S325" s="216">
        <f>LN(U$309-$B325)</f>
        <v>4.4807401076099147</v>
      </c>
      <c r="T325" s="21"/>
      <c r="U325" s="55"/>
      <c r="V325" s="185">
        <f>ROUND(U$309-U$314*U$315^$D325,$G$1)</f>
        <v>312</v>
      </c>
      <c r="W325" s="177">
        <f>($B325-V325)^2/1000</f>
        <v>9.0000000000006823E-5</v>
      </c>
      <c r="Y325" s="216">
        <f>LN(AA$309-$B325)</f>
        <v>4.7300391680339606</v>
      </c>
      <c r="Z325" s="21"/>
      <c r="AA325" s="55"/>
      <c r="AB325" s="185">
        <f>ROUND(AA$309-AA$314*AA$315^$D325,$G$1)</f>
        <v>312</v>
      </c>
      <c r="AC325" s="177">
        <f>($B325-AB325)^2/1000</f>
        <v>9.0000000000006823E-5</v>
      </c>
      <c r="AE325" s="216">
        <f>LN(AG$309-$B325)</f>
        <v>4.9294252386707127</v>
      </c>
      <c r="AF325" s="21"/>
      <c r="AG325" s="55"/>
      <c r="AH325" s="185">
        <f>ROUND(AG$309-AG$314*AG$315^$D325,$G$1)</f>
        <v>312</v>
      </c>
      <c r="AI325" s="177">
        <f>($B325-AH325)^2/1000</f>
        <v>9.0000000000006823E-5</v>
      </c>
      <c r="AK325" s="216">
        <f>LN(AM$309-$B325)</f>
        <v>5.0955889999764192</v>
      </c>
      <c r="AL325" s="21"/>
      <c r="AM325" s="55"/>
      <c r="AN325" s="185">
        <f>ROUND(AM$309-AM$314*AM$315^$D325,$G$1)</f>
        <v>312</v>
      </c>
      <c r="AO325" s="177">
        <f>($B325-AN325)^2/1000</f>
        <v>9.0000000000006823E-5</v>
      </c>
      <c r="AQ325" s="216">
        <f>LN(AS$309-$B325)</f>
        <v>5.2380364356631066</v>
      </c>
      <c r="AR325" s="21"/>
      <c r="AS325" s="55"/>
      <c r="AT325" s="185">
        <f>ROUND(AS$309-AS$314*AS$315^$D325,$G$1)</f>
        <v>312</v>
      </c>
      <c r="AU325" s="177">
        <f>($B325-AT325)^2/1000</f>
        <v>9.0000000000006823E-5</v>
      </c>
      <c r="AW325" s="216">
        <f>LN(AY$309-$B325)</f>
        <v>5.3626996254773047</v>
      </c>
      <c r="AX325" s="21"/>
      <c r="AY325" s="55"/>
      <c r="AZ325" s="185">
        <f>ROUND(AY$309-AY$314*AY$315^$D325,$G$1)</f>
        <v>312</v>
      </c>
      <c r="BA325" s="177">
        <f>($B325-AZ325)^2/1000</f>
        <v>9.0000000000006823E-5</v>
      </c>
      <c r="BC325" s="216">
        <f>LN(BE$309-$B325)</f>
        <v>5.4735303841046967</v>
      </c>
      <c r="BD325" s="21"/>
      <c r="BE325" s="55"/>
      <c r="BF325" s="185">
        <f>ROUND(BE$309-BE$314*BE$315^$D325,$G$1)</f>
        <v>312</v>
      </c>
      <c r="BG325" s="177">
        <f>($B325-BF325)^2/1000</f>
        <v>9.0000000000006823E-5</v>
      </c>
      <c r="BI325" s="216">
        <f>LN(BK$309-$B325)</f>
        <v>5.5732940665022639</v>
      </c>
      <c r="BJ325" s="21"/>
      <c r="BK325" s="55"/>
      <c r="BL325" s="185">
        <f>ROUND(BK$309-BK$314*BK$315^$D325,$G$1)</f>
        <v>312</v>
      </c>
      <c r="BM325" s="177">
        <f>($B325-BL325)^2/1000</f>
        <v>9.0000000000006823E-5</v>
      </c>
    </row>
    <row r="326" spans="1:65" ht="15" customHeight="1" thickBot="1">
      <c r="A326" s="28">
        <f t="shared" si="37"/>
        <v>2012</v>
      </c>
      <c r="B326" s="182">
        <f t="shared" si="37"/>
        <v>312.39999999999998</v>
      </c>
      <c r="C326" s="217">
        <f>LN($F$309-B326)</f>
        <v>4.4727809979423458</v>
      </c>
      <c r="D326" s="29">
        <f t="shared" si="38"/>
        <v>5</v>
      </c>
      <c r="E326" s="99"/>
      <c r="F326" s="100"/>
      <c r="G326" s="30"/>
      <c r="H326" s="30"/>
      <c r="I326" s="183">
        <f t="shared" si="39"/>
        <v>308</v>
      </c>
      <c r="J326" s="184">
        <f>ABS(B326-I326)/B326*100</f>
        <v>1.4084507042253449</v>
      </c>
      <c r="K326" s="183">
        <f>(B326-I326)^2/1000</f>
        <v>1.9359999999999801E-2</v>
      </c>
      <c r="M326" s="218">
        <f>LN(O$309-$B326)</f>
        <v>2.5336968139574343</v>
      </c>
      <c r="N326" s="101"/>
      <c r="O326" s="100"/>
      <c r="P326" s="205">
        <f>ROUND(O$309-O$314*O$315^$D326,$G$1)</f>
        <v>297</v>
      </c>
      <c r="Q326" s="183">
        <f>($B326-P326)^2/1000</f>
        <v>0.23715999999999929</v>
      </c>
      <c r="S326" s="218">
        <f>LN(U$309-$B326)</f>
        <v>4.4727809979423458</v>
      </c>
      <c r="T326" s="101"/>
      <c r="U326" s="100"/>
      <c r="V326" s="205">
        <f>ROUND(U$309-U$314*U$315^$D326,$G$1)</f>
        <v>308</v>
      </c>
      <c r="W326" s="183">
        <f>($B326-V326)^2/1000</f>
        <v>1.9359999999999801E-2</v>
      </c>
      <c r="Y326" s="218">
        <f>LN(AA$309-$B326)</f>
        <v>4.7238417157055901</v>
      </c>
      <c r="Z326" s="101"/>
      <c r="AA326" s="100"/>
      <c r="AB326" s="205">
        <f>ROUND(AA$309-AA$314*AA$315^$D326,$G$1)</f>
        <v>308</v>
      </c>
      <c r="AC326" s="183">
        <f>($B326-AB326)^2/1000</f>
        <v>1.9359999999999801E-2</v>
      </c>
      <c r="AE326" s="218">
        <f>LN(AG$309-$B326)</f>
        <v>4.924350925499243</v>
      </c>
      <c r="AF326" s="101"/>
      <c r="AG326" s="100"/>
      <c r="AH326" s="205">
        <f>ROUND(AG$309-AG$314*AG$315^$D326,$G$1)</f>
        <v>308</v>
      </c>
      <c r="AI326" s="183">
        <f>($B326-AH326)^2/1000</f>
        <v>1.9359999999999801E-2</v>
      </c>
      <c r="AK326" s="218">
        <f>LN(AM$309-$B326)</f>
        <v>5.0912931971137105</v>
      </c>
      <c r="AL326" s="101"/>
      <c r="AM326" s="100"/>
      <c r="AN326" s="205">
        <f>ROUND(AM$309-AM$314*AM$315^$D326,$G$1)</f>
        <v>308</v>
      </c>
      <c r="AO326" s="183">
        <f>($B326-AN326)^2/1000</f>
        <v>1.9359999999999801E-2</v>
      </c>
      <c r="AQ326" s="218">
        <f>LN(AS$309-$B326)</f>
        <v>5.2343120365721241</v>
      </c>
      <c r="AR326" s="101"/>
      <c r="AS326" s="100"/>
      <c r="AT326" s="205">
        <f>ROUND(AS$309-AS$314*AS$315^$D326,$G$1)</f>
        <v>308</v>
      </c>
      <c r="AU326" s="183">
        <f>($B326-AT326)^2/1000</f>
        <v>1.9359999999999801E-2</v>
      </c>
      <c r="AW326" s="218">
        <f>LN(AY$309-$B326)</f>
        <v>5.3594124659078473</v>
      </c>
      <c r="AX326" s="101"/>
      <c r="AY326" s="100"/>
      <c r="AZ326" s="205">
        <f>ROUND(AY$309-AY$314*AY$315^$D326,$G$1)</f>
        <v>308</v>
      </c>
      <c r="BA326" s="183">
        <f>($B326-AZ326)^2/1000</f>
        <v>1.9359999999999801E-2</v>
      </c>
      <c r="BC326" s="218">
        <f>LN(BE$309-$B326)</f>
        <v>5.4705885874884901</v>
      </c>
      <c r="BD326" s="101"/>
      <c r="BE326" s="100"/>
      <c r="BF326" s="205">
        <f>ROUND(BE$309-BE$314*BE$315^$D326,$G$1)</f>
        <v>308</v>
      </c>
      <c r="BG326" s="183">
        <f>($B326-BF326)^2/1000</f>
        <v>1.9359999999999801E-2</v>
      </c>
      <c r="BI326" s="218">
        <f>LN(BK$309-$B326)</f>
        <v>5.5706319618686955</v>
      </c>
      <c r="BJ326" s="101"/>
      <c r="BK326" s="100"/>
      <c r="BL326" s="205">
        <f>ROUND(BK$309-BK$314*BK$315^$D326,$G$1)</f>
        <v>308</v>
      </c>
      <c r="BM326" s="183">
        <f>($B326-BL326)^2/1000</f>
        <v>1.9359999999999801E-2</v>
      </c>
    </row>
    <row r="327" spans="1:65" ht="15" customHeight="1" thickTop="1">
      <c r="A327" s="19">
        <f t="shared" ref="A327:A348" si="40">A281</f>
        <v>2013</v>
      </c>
      <c r="B327" s="174">
        <f t="shared" ref="B327:B348" si="41">ROUND($F$309-$F$314*$F$315^D327,$G$1)</f>
        <v>304</v>
      </c>
      <c r="C327" s="219"/>
      <c r="D327" s="20">
        <f t="shared" si="38"/>
        <v>6</v>
      </c>
      <c r="E327" s="71"/>
      <c r="F327" s="55"/>
      <c r="G327" s="25"/>
      <c r="H327" s="25"/>
      <c r="I327" s="177">
        <f t="shared" si="39"/>
        <v>304</v>
      </c>
      <c r="J327" s="185"/>
      <c r="K327" s="185"/>
    </row>
    <row r="328" spans="1:65" ht="15" customHeight="1" thickBot="1">
      <c r="A328" s="19">
        <f t="shared" si="40"/>
        <v>2014</v>
      </c>
      <c r="B328" s="174">
        <f t="shared" si="41"/>
        <v>300</v>
      </c>
      <c r="C328" s="219"/>
      <c r="D328" s="20">
        <f t="shared" si="38"/>
        <v>7</v>
      </c>
      <c r="E328" s="62" t="s">
        <v>151</v>
      </c>
      <c r="F328" s="63" t="s">
        <v>130</v>
      </c>
      <c r="G328" s="633" t="s">
        <v>131</v>
      </c>
      <c r="H328" s="634"/>
      <c r="I328" s="177">
        <f t="shared" si="39"/>
        <v>300</v>
      </c>
      <c r="J328" s="185"/>
      <c r="K328" s="185"/>
      <c r="N328" s="102"/>
    </row>
    <row r="329" spans="1:65" ht="15" customHeight="1" thickTop="1">
      <c r="A329" s="19">
        <f t="shared" si="40"/>
        <v>2015</v>
      </c>
      <c r="B329" s="174">
        <f t="shared" si="41"/>
        <v>295</v>
      </c>
      <c r="C329" s="219"/>
      <c r="D329" s="20">
        <f t="shared" si="38"/>
        <v>8</v>
      </c>
      <c r="E329" s="198">
        <f>O309</f>
        <v>325</v>
      </c>
      <c r="F329" s="201">
        <f>O317</f>
        <v>0.19520269693906664</v>
      </c>
      <c r="G329" s="635">
        <f>O318</f>
        <v>0.43529999999999935</v>
      </c>
      <c r="H329" s="636"/>
      <c r="I329" s="177">
        <f t="shared" si="39"/>
        <v>295</v>
      </c>
      <c r="J329" s="185"/>
      <c r="K329" s="185"/>
      <c r="M329" s="198" t="str">
        <f>M282</f>
        <v>max(y) =</v>
      </c>
      <c r="N329" s="198">
        <f>N282</f>
        <v>324.60000000000002</v>
      </c>
      <c r="S329" s="198" t="str">
        <f>S282</f>
        <v>max(y) =</v>
      </c>
      <c r="T329" s="198">
        <f>N329</f>
        <v>324.60000000000002</v>
      </c>
      <c r="Y329" s="198" t="str">
        <f>Y282</f>
        <v>max(y) =</v>
      </c>
      <c r="Z329" s="198">
        <f>T329</f>
        <v>324.60000000000002</v>
      </c>
      <c r="AE329" s="198" t="str">
        <f>AE282</f>
        <v>max(y) =</v>
      </c>
      <c r="AF329" s="198">
        <f>Z329</f>
        <v>324.60000000000002</v>
      </c>
      <c r="AK329" s="198" t="str">
        <f>AK282</f>
        <v>max(y) =</v>
      </c>
      <c r="AL329" s="198">
        <f>AF329</f>
        <v>324.60000000000002</v>
      </c>
      <c r="AQ329" s="198" t="str">
        <f>AQ282</f>
        <v>max(y) =</v>
      </c>
      <c r="AR329" s="198">
        <f>AL329</f>
        <v>324.60000000000002</v>
      </c>
      <c r="AW329" s="198" t="str">
        <f>AW282</f>
        <v>max(y) =</v>
      </c>
      <c r="AX329" s="198">
        <f>AR329</f>
        <v>324.60000000000002</v>
      </c>
      <c r="BC329" s="198" t="str">
        <f>BC282</f>
        <v>max(y) =</v>
      </c>
      <c r="BD329" s="198">
        <f>AX329</f>
        <v>324.60000000000002</v>
      </c>
      <c r="BI329" s="198" t="str">
        <f>BI282</f>
        <v>max(y) =</v>
      </c>
      <c r="BJ329" s="198">
        <f>BD329</f>
        <v>324.60000000000002</v>
      </c>
    </row>
    <row r="330" spans="1:65" ht="15" customHeight="1">
      <c r="A330" s="19">
        <f t="shared" si="40"/>
        <v>2016</v>
      </c>
      <c r="B330" s="174">
        <f t="shared" si="41"/>
        <v>291</v>
      </c>
      <c r="C330" s="219"/>
      <c r="D330" s="20">
        <f t="shared" si="38"/>
        <v>9</v>
      </c>
      <c r="E330" s="198">
        <f>U309</f>
        <v>400</v>
      </c>
      <c r="F330" s="201">
        <f>U317</f>
        <v>0.4593693996114091</v>
      </c>
      <c r="G330" s="631">
        <f>U318</f>
        <v>0.13569999999999979</v>
      </c>
      <c r="H330" s="632"/>
      <c r="I330" s="177">
        <f t="shared" si="39"/>
        <v>291</v>
      </c>
      <c r="J330" s="185"/>
      <c r="K330" s="185"/>
      <c r="M330" s="198" t="s">
        <v>143</v>
      </c>
      <c r="N330" s="212">
        <v>2</v>
      </c>
      <c r="S330" s="198" t="s">
        <v>143</v>
      </c>
      <c r="T330" s="212">
        <f>N330</f>
        <v>2</v>
      </c>
      <c r="Y330" s="198" t="s">
        <v>143</v>
      </c>
      <c r="Z330" s="212">
        <f>T330</f>
        <v>2</v>
      </c>
      <c r="AE330" s="198" t="s">
        <v>143</v>
      </c>
      <c r="AF330" s="212">
        <f>Z330</f>
        <v>2</v>
      </c>
      <c r="AK330" s="198" t="s">
        <v>143</v>
      </c>
      <c r="AL330" s="212">
        <f>AF330</f>
        <v>2</v>
      </c>
      <c r="AQ330" s="198" t="s">
        <v>143</v>
      </c>
      <c r="AR330" s="212">
        <f>AL330</f>
        <v>2</v>
      </c>
      <c r="AW330" s="198" t="s">
        <v>143</v>
      </c>
      <c r="AX330" s="212">
        <f>AR330</f>
        <v>2</v>
      </c>
      <c r="BC330" s="198" t="s">
        <v>143</v>
      </c>
      <c r="BD330" s="212">
        <f>AX330</f>
        <v>2</v>
      </c>
      <c r="BI330" s="198" t="s">
        <v>143</v>
      </c>
      <c r="BJ330" s="212">
        <f>BD330</f>
        <v>2</v>
      </c>
    </row>
    <row r="331" spans="1:65" ht="15" customHeight="1">
      <c r="A331" s="19">
        <f t="shared" si="40"/>
        <v>2017</v>
      </c>
      <c r="B331" s="174">
        <f t="shared" si="41"/>
        <v>286</v>
      </c>
      <c r="C331" s="219"/>
      <c r="D331" s="20">
        <f t="shared" si="38"/>
        <v>10</v>
      </c>
      <c r="E331" s="198">
        <f>AA309</f>
        <v>425</v>
      </c>
      <c r="F331" s="201">
        <f>AA317</f>
        <v>0.4593693996114091</v>
      </c>
      <c r="G331" s="631">
        <f>AA318</f>
        <v>0.13569999999999979</v>
      </c>
      <c r="H331" s="632"/>
      <c r="I331" s="177">
        <f t="shared" si="39"/>
        <v>286</v>
      </c>
      <c r="J331" s="185"/>
      <c r="K331" s="185"/>
      <c r="M331" s="198" t="s">
        <v>152</v>
      </c>
      <c r="N331" s="212">
        <v>25</v>
      </c>
      <c r="S331" s="198" t="s">
        <v>152</v>
      </c>
      <c r="T331" s="212">
        <f>N331</f>
        <v>25</v>
      </c>
      <c r="Y331" s="198" t="s">
        <v>152</v>
      </c>
      <c r="Z331" s="212">
        <f>T331</f>
        <v>25</v>
      </c>
      <c r="AE331" s="198" t="s">
        <v>152</v>
      </c>
      <c r="AF331" s="212">
        <f>Z331</f>
        <v>25</v>
      </c>
      <c r="AK331" s="198" t="s">
        <v>152</v>
      </c>
      <c r="AL331" s="212">
        <f>AF331</f>
        <v>25</v>
      </c>
      <c r="AQ331" s="198" t="s">
        <v>152</v>
      </c>
      <c r="AR331" s="212">
        <f>AL331</f>
        <v>25</v>
      </c>
      <c r="AW331" s="198" t="s">
        <v>152</v>
      </c>
      <c r="AX331" s="212">
        <f>AR331</f>
        <v>25</v>
      </c>
      <c r="BC331" s="198" t="s">
        <v>152</v>
      </c>
      <c r="BD331" s="212">
        <f>AX331</f>
        <v>25</v>
      </c>
      <c r="BI331" s="198" t="s">
        <v>152</v>
      </c>
      <c r="BJ331" s="212">
        <f>BD331</f>
        <v>25</v>
      </c>
    </row>
    <row r="332" spans="1:65" ht="15" customHeight="1">
      <c r="A332" s="19">
        <f t="shared" si="40"/>
        <v>2018</v>
      </c>
      <c r="B332" s="174">
        <f t="shared" si="41"/>
        <v>281</v>
      </c>
      <c r="C332" s="219"/>
      <c r="D332" s="20">
        <f t="shared" si="38"/>
        <v>11</v>
      </c>
      <c r="E332" s="198">
        <f>AG309</f>
        <v>450</v>
      </c>
      <c r="F332" s="201">
        <f>AG317</f>
        <v>0.4593693996114091</v>
      </c>
      <c r="G332" s="631">
        <f>AG318</f>
        <v>0.13569999999999979</v>
      </c>
      <c r="H332" s="632"/>
      <c r="I332" s="177">
        <f t="shared" si="39"/>
        <v>281</v>
      </c>
      <c r="J332" s="185"/>
      <c r="K332" s="185"/>
    </row>
    <row r="333" spans="1:65" ht="15" customHeight="1">
      <c r="A333" s="19">
        <f t="shared" si="40"/>
        <v>2019</v>
      </c>
      <c r="B333" s="174">
        <f t="shared" si="41"/>
        <v>276</v>
      </c>
      <c r="C333" s="219"/>
      <c r="D333" s="20">
        <f t="shared" si="38"/>
        <v>12</v>
      </c>
      <c r="E333" s="198">
        <f>AM309</f>
        <v>475</v>
      </c>
      <c r="F333" s="201">
        <f>AM317</f>
        <v>0.4593693996114091</v>
      </c>
      <c r="G333" s="631">
        <f>AM318</f>
        <v>0.13569999999999979</v>
      </c>
      <c r="H333" s="632"/>
      <c r="I333" s="177">
        <f t="shared" si="39"/>
        <v>276</v>
      </c>
      <c r="J333" s="185"/>
      <c r="K333" s="185"/>
    </row>
    <row r="334" spans="1:65" ht="15" customHeight="1">
      <c r="A334" s="19">
        <f t="shared" si="40"/>
        <v>2020</v>
      </c>
      <c r="B334" s="174">
        <f t="shared" si="41"/>
        <v>270</v>
      </c>
      <c r="C334" s="219"/>
      <c r="D334" s="20">
        <f t="shared" si="38"/>
        <v>13</v>
      </c>
      <c r="E334" s="198">
        <f>AS309</f>
        <v>500</v>
      </c>
      <c r="F334" s="201">
        <f>AS317</f>
        <v>0.4593693996114091</v>
      </c>
      <c r="G334" s="631">
        <f>AS318</f>
        <v>0.13569999999999979</v>
      </c>
      <c r="H334" s="632"/>
      <c r="I334" s="177">
        <f t="shared" si="39"/>
        <v>270</v>
      </c>
      <c r="J334" s="185"/>
      <c r="K334" s="185"/>
    </row>
    <row r="335" spans="1:65" ht="15" customHeight="1">
      <c r="A335" s="19">
        <f t="shared" si="40"/>
        <v>2021</v>
      </c>
      <c r="B335" s="174">
        <f t="shared" si="41"/>
        <v>264</v>
      </c>
      <c r="C335" s="219"/>
      <c r="D335" s="20">
        <f t="shared" si="38"/>
        <v>14</v>
      </c>
      <c r="E335" s="198">
        <f>AY309</f>
        <v>525</v>
      </c>
      <c r="F335" s="201">
        <f>AY317</f>
        <v>0.4593693996114091</v>
      </c>
      <c r="G335" s="631">
        <f>AY318</f>
        <v>0.13569999999999979</v>
      </c>
      <c r="H335" s="632"/>
      <c r="I335" s="177">
        <f t="shared" si="39"/>
        <v>264</v>
      </c>
      <c r="J335" s="185"/>
      <c r="K335" s="185"/>
    </row>
    <row r="336" spans="1:65" ht="15" customHeight="1">
      <c r="A336" s="19">
        <f t="shared" si="40"/>
        <v>2022</v>
      </c>
      <c r="B336" s="174">
        <f t="shared" si="41"/>
        <v>258</v>
      </c>
      <c r="C336" s="219"/>
      <c r="D336" s="20">
        <f t="shared" si="38"/>
        <v>15</v>
      </c>
      <c r="E336" s="198">
        <f>BE309</f>
        <v>550</v>
      </c>
      <c r="F336" s="201">
        <f>BE317</f>
        <v>0.4593693996114091</v>
      </c>
      <c r="G336" s="631">
        <f>BE318</f>
        <v>0.13569999999999979</v>
      </c>
      <c r="H336" s="632"/>
      <c r="I336" s="177">
        <f t="shared" si="39"/>
        <v>258</v>
      </c>
      <c r="J336" s="185"/>
      <c r="K336" s="185"/>
    </row>
    <row r="337" spans="1:41" ht="15" customHeight="1">
      <c r="A337" s="19">
        <f t="shared" si="40"/>
        <v>2023</v>
      </c>
      <c r="B337" s="174">
        <f t="shared" si="41"/>
        <v>252</v>
      </c>
      <c r="C337" s="219"/>
      <c r="D337" s="20">
        <f t="shared" si="38"/>
        <v>16</v>
      </c>
      <c r="E337" s="198">
        <f>BK309</f>
        <v>575</v>
      </c>
      <c r="F337" s="201">
        <f>BK317</f>
        <v>0.4593693996114091</v>
      </c>
      <c r="G337" s="631">
        <f>BK318</f>
        <v>0.13569999999999979</v>
      </c>
      <c r="H337" s="632"/>
      <c r="I337" s="177">
        <f t="shared" si="39"/>
        <v>252</v>
      </c>
      <c r="J337" s="185"/>
      <c r="K337" s="185"/>
    </row>
    <row r="338" spans="1:41" ht="15" customHeight="1">
      <c r="A338" s="19">
        <f t="shared" si="40"/>
        <v>2024</v>
      </c>
      <c r="B338" s="174">
        <f t="shared" si="41"/>
        <v>246</v>
      </c>
      <c r="C338" s="219"/>
      <c r="D338" s="20">
        <f t="shared" si="38"/>
        <v>17</v>
      </c>
      <c r="E338" s="64"/>
      <c r="F338" s="201"/>
      <c r="G338" s="213"/>
      <c r="H338" s="25"/>
      <c r="I338" s="177">
        <f t="shared" si="39"/>
        <v>246</v>
      </c>
      <c r="J338" s="185"/>
      <c r="K338" s="185"/>
    </row>
    <row r="339" spans="1:41" ht="15" customHeight="1">
      <c r="A339" s="19">
        <f t="shared" si="40"/>
        <v>2025</v>
      </c>
      <c r="B339" s="174">
        <f t="shared" si="41"/>
        <v>239</v>
      </c>
      <c r="C339" s="219"/>
      <c r="D339" s="20">
        <f t="shared" si="38"/>
        <v>18</v>
      </c>
      <c r="E339" s="64"/>
      <c r="F339" s="201"/>
      <c r="G339" s="213"/>
      <c r="H339" s="25"/>
      <c r="I339" s="177">
        <f t="shared" si="39"/>
        <v>239</v>
      </c>
      <c r="J339" s="185"/>
      <c r="K339" s="185"/>
    </row>
    <row r="340" spans="1:41" ht="15" customHeight="1">
      <c r="A340" s="19">
        <f t="shared" si="40"/>
        <v>2026</v>
      </c>
      <c r="B340" s="174">
        <f t="shared" si="41"/>
        <v>232</v>
      </c>
      <c r="C340" s="219"/>
      <c r="D340" s="20">
        <f t="shared" si="38"/>
        <v>19</v>
      </c>
      <c r="E340" s="64"/>
      <c r="F340" s="201"/>
      <c r="G340" s="213"/>
      <c r="H340" s="25"/>
      <c r="I340" s="177">
        <f t="shared" si="39"/>
        <v>232</v>
      </c>
      <c r="J340" s="185"/>
      <c r="K340" s="185"/>
    </row>
    <row r="341" spans="1:41" ht="15" customHeight="1">
      <c r="A341" s="19">
        <f t="shared" si="40"/>
        <v>2027</v>
      </c>
      <c r="B341" s="174">
        <f t="shared" si="41"/>
        <v>224</v>
      </c>
      <c r="C341" s="219"/>
      <c r="D341" s="20">
        <f t="shared" si="38"/>
        <v>20</v>
      </c>
      <c r="E341" s="64"/>
      <c r="F341" s="201"/>
      <c r="G341" s="213"/>
      <c r="H341" s="25"/>
      <c r="I341" s="177">
        <f t="shared" si="39"/>
        <v>224</v>
      </c>
      <c r="J341" s="185"/>
      <c r="K341" s="185"/>
    </row>
    <row r="342" spans="1:41" ht="15" customHeight="1">
      <c r="A342" s="19">
        <f t="shared" si="40"/>
        <v>2028</v>
      </c>
      <c r="B342" s="174">
        <f t="shared" si="41"/>
        <v>216</v>
      </c>
      <c r="C342" s="219"/>
      <c r="D342" s="20">
        <f t="shared" si="38"/>
        <v>21</v>
      </c>
      <c r="E342" s="64"/>
      <c r="F342" s="201"/>
      <c r="G342" s="213"/>
      <c r="H342" s="25"/>
      <c r="I342" s="177">
        <f t="shared" si="39"/>
        <v>216</v>
      </c>
      <c r="J342" s="185"/>
      <c r="K342" s="185"/>
    </row>
    <row r="343" spans="1:41" ht="15" customHeight="1">
      <c r="A343" s="19">
        <f t="shared" si="40"/>
        <v>2029</v>
      </c>
      <c r="B343" s="174">
        <f t="shared" si="41"/>
        <v>208</v>
      </c>
      <c r="C343" s="219"/>
      <c r="D343" s="20">
        <f t="shared" si="38"/>
        <v>22</v>
      </c>
      <c r="E343" s="71"/>
      <c r="F343" s="55"/>
      <c r="G343" s="25"/>
      <c r="H343" s="25"/>
      <c r="I343" s="177">
        <f t="shared" si="39"/>
        <v>208</v>
      </c>
      <c r="J343" s="185"/>
      <c r="K343" s="185"/>
    </row>
    <row r="344" spans="1:41" ht="15" customHeight="1">
      <c r="A344" s="19">
        <f t="shared" si="40"/>
        <v>2030</v>
      </c>
      <c r="B344" s="174">
        <f t="shared" si="41"/>
        <v>200</v>
      </c>
      <c r="C344" s="219"/>
      <c r="D344" s="20">
        <f t="shared" si="38"/>
        <v>23</v>
      </c>
      <c r="E344" s="71"/>
      <c r="F344" s="55"/>
      <c r="G344" s="25"/>
      <c r="H344" s="25"/>
      <c r="I344" s="177">
        <f t="shared" si="39"/>
        <v>200</v>
      </c>
      <c r="J344" s="185"/>
      <c r="K344" s="185"/>
    </row>
    <row r="345" spans="1:41" ht="15" customHeight="1">
      <c r="A345" s="19">
        <f t="shared" si="40"/>
        <v>2031</v>
      </c>
      <c r="B345" s="174">
        <f t="shared" si="41"/>
        <v>191</v>
      </c>
      <c r="C345" s="219"/>
      <c r="D345" s="20">
        <f t="shared" si="38"/>
        <v>24</v>
      </c>
      <c r="E345" s="71"/>
      <c r="F345" s="55"/>
      <c r="G345" s="25"/>
      <c r="H345" s="25"/>
      <c r="I345" s="177">
        <f t="shared" si="39"/>
        <v>191</v>
      </c>
      <c r="J345" s="185"/>
      <c r="K345" s="185"/>
    </row>
    <row r="346" spans="1:41" ht="15" customHeight="1">
      <c r="A346" s="19">
        <f t="shared" si="40"/>
        <v>2032</v>
      </c>
      <c r="B346" s="174">
        <f t="shared" si="41"/>
        <v>182</v>
      </c>
      <c r="C346" s="219"/>
      <c r="D346" s="20">
        <f t="shared" si="38"/>
        <v>25</v>
      </c>
      <c r="E346" s="71"/>
      <c r="F346" s="55"/>
      <c r="G346" s="25"/>
      <c r="H346" s="25"/>
      <c r="I346" s="177">
        <f t="shared" si="39"/>
        <v>182</v>
      </c>
      <c r="J346" s="185"/>
      <c r="K346" s="185"/>
    </row>
    <row r="347" spans="1:41" ht="15" customHeight="1">
      <c r="A347" s="19">
        <f t="shared" si="40"/>
        <v>2033</v>
      </c>
      <c r="B347" s="174">
        <f t="shared" si="41"/>
        <v>172</v>
      </c>
      <c r="C347" s="219"/>
      <c r="D347" s="20">
        <f t="shared" si="38"/>
        <v>26</v>
      </c>
      <c r="E347" s="71"/>
      <c r="F347" s="55"/>
      <c r="G347" s="25"/>
      <c r="H347" s="25"/>
      <c r="I347" s="177">
        <f t="shared" si="39"/>
        <v>172</v>
      </c>
      <c r="J347" s="185"/>
      <c r="K347" s="185"/>
    </row>
    <row r="348" spans="1:41" ht="15" customHeight="1">
      <c r="A348" s="103">
        <f t="shared" si="40"/>
        <v>2034</v>
      </c>
      <c r="B348" s="186">
        <f t="shared" si="41"/>
        <v>162</v>
      </c>
      <c r="C348" s="221"/>
      <c r="D348" s="33">
        <f t="shared" si="38"/>
        <v>27</v>
      </c>
      <c r="E348" s="104"/>
      <c r="F348" s="105"/>
      <c r="G348" s="9"/>
      <c r="H348" s="9"/>
      <c r="I348" s="187">
        <f t="shared" si="39"/>
        <v>162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J3:K3"/>
    <mergeCell ref="A48:B48"/>
    <mergeCell ref="D82:E82"/>
    <mergeCell ref="D83:E83"/>
    <mergeCell ref="A49:B49"/>
    <mergeCell ref="A50:B50"/>
    <mergeCell ref="A51:B51"/>
    <mergeCell ref="A52:B52"/>
    <mergeCell ref="D81:E81"/>
    <mergeCell ref="E132:F132"/>
    <mergeCell ref="E133:F133"/>
    <mergeCell ref="E134:F134"/>
    <mergeCell ref="E181:F181"/>
    <mergeCell ref="D85:E85"/>
    <mergeCell ref="G197:H197"/>
    <mergeCell ref="E135:F135"/>
    <mergeCell ref="E136:F136"/>
    <mergeCell ref="E179:F179"/>
    <mergeCell ref="E180:F180"/>
    <mergeCell ref="G195:H195"/>
    <mergeCell ref="G196:H196"/>
    <mergeCell ref="D84:E84"/>
    <mergeCell ref="E274:F274"/>
    <mergeCell ref="F225:G225"/>
    <mergeCell ref="F226:G226"/>
    <mergeCell ref="F227:G227"/>
    <mergeCell ref="F228:G228"/>
    <mergeCell ref="G198:H198"/>
    <mergeCell ref="E271:F271"/>
    <mergeCell ref="E182:F182"/>
    <mergeCell ref="E183:F183"/>
    <mergeCell ref="G183:H183"/>
    <mergeCell ref="E272:F272"/>
    <mergeCell ref="E273:F273"/>
    <mergeCell ref="G204:H204"/>
    <mergeCell ref="G199:H199"/>
    <mergeCell ref="G194:H194"/>
    <mergeCell ref="E275:F275"/>
    <mergeCell ref="E321:F321"/>
    <mergeCell ref="E317:F317"/>
    <mergeCell ref="E318:F318"/>
    <mergeCell ref="E319:F319"/>
    <mergeCell ref="E320:F320"/>
    <mergeCell ref="G275:H275"/>
    <mergeCell ref="G282:H282"/>
    <mergeCell ref="G193:H193"/>
    <mergeCell ref="G132:H132"/>
    <mergeCell ref="G133:H133"/>
    <mergeCell ref="G134:H134"/>
    <mergeCell ref="G135:H135"/>
    <mergeCell ref="G136:H136"/>
    <mergeCell ref="G190:H190"/>
    <mergeCell ref="G179:H179"/>
    <mergeCell ref="G180:H180"/>
    <mergeCell ref="G181:H181"/>
    <mergeCell ref="G182:H182"/>
    <mergeCell ref="G191:H191"/>
    <mergeCell ref="G192:H192"/>
    <mergeCell ref="G203:H203"/>
    <mergeCell ref="G289:H289"/>
    <mergeCell ref="G290:H290"/>
    <mergeCell ref="G200:H200"/>
    <mergeCell ref="G201:H201"/>
    <mergeCell ref="G271:H271"/>
    <mergeCell ref="G272:H272"/>
    <mergeCell ref="G273:H273"/>
    <mergeCell ref="G274:H274"/>
    <mergeCell ref="G202:H202"/>
    <mergeCell ref="F224:G224"/>
    <mergeCell ref="G283:H283"/>
    <mergeCell ref="G284:H284"/>
    <mergeCell ref="G285:H285"/>
    <mergeCell ref="G286:H286"/>
    <mergeCell ref="G287:H287"/>
    <mergeCell ref="G288:H288"/>
    <mergeCell ref="G291:H291"/>
    <mergeCell ref="G317:H317"/>
    <mergeCell ref="G318:H318"/>
    <mergeCell ref="G319:H319"/>
    <mergeCell ref="G328:H328"/>
    <mergeCell ref="G329:H329"/>
    <mergeCell ref="G320:H320"/>
    <mergeCell ref="G321:H321"/>
    <mergeCell ref="G330:H330"/>
    <mergeCell ref="G331:H331"/>
    <mergeCell ref="G336:H336"/>
    <mergeCell ref="G337:H337"/>
    <mergeCell ref="G332:H332"/>
    <mergeCell ref="G333:H333"/>
    <mergeCell ref="G334:H334"/>
    <mergeCell ref="G335:H335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enableFormatConditionsCalculation="0">
    <tabColor indexed="14"/>
  </sheetPr>
  <dimension ref="A1:DE373"/>
  <sheetViews>
    <sheetView showGridLines="0" view="pageBreakPreview" workbookViewId="0">
      <selection activeCell="H49" sqref="H49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165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v>119.8</v>
      </c>
      <c r="C15" s="119">
        <f t="shared" ref="C15:C46" si="0">I87</f>
        <v>124</v>
      </c>
      <c r="D15" s="120">
        <f t="shared" ref="D15:D46" si="1">I133</f>
        <v>125</v>
      </c>
      <c r="E15" s="120">
        <f t="shared" ref="E15:E46" si="2">I179</f>
        <v>125</v>
      </c>
      <c r="F15" s="121">
        <f t="shared" ref="F15:F46" si="3">I225</f>
        <v>116</v>
      </c>
      <c r="G15" s="121">
        <f t="shared" ref="G15:G46" si="4">I271</f>
        <v>97</v>
      </c>
      <c r="H15" s="121">
        <f t="shared" ref="H15:H46" si="5">I317</f>
        <v>123</v>
      </c>
      <c r="I15" s="122">
        <f t="shared" ref="I15:I46" si="6">ROUND(SUMIF(C$47:H$47,"○",C15:H15),$G$1)</f>
        <v>125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7">A15+1</f>
        <v>2004</v>
      </c>
      <c r="B16" s="240">
        <v>123.5</v>
      </c>
      <c r="C16" s="119">
        <f t="shared" si="0"/>
        <v>130</v>
      </c>
      <c r="D16" s="120">
        <f t="shared" si="1"/>
        <v>130</v>
      </c>
      <c r="E16" s="120">
        <f t="shared" si="2"/>
        <v>130</v>
      </c>
      <c r="F16" s="121">
        <f t="shared" si="3"/>
        <v>129</v>
      </c>
      <c r="G16" s="121">
        <f t="shared" si="4"/>
        <v>119</v>
      </c>
      <c r="H16" s="121">
        <f t="shared" si="5"/>
        <v>131</v>
      </c>
      <c r="I16" s="122">
        <f t="shared" si="6"/>
        <v>130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7"/>
        <v>2005</v>
      </c>
      <c r="B17" s="240">
        <v>128.30000000000001</v>
      </c>
      <c r="C17" s="119">
        <f t="shared" si="0"/>
        <v>136</v>
      </c>
      <c r="D17" s="120">
        <f t="shared" si="1"/>
        <v>135</v>
      </c>
      <c r="E17" s="120">
        <f t="shared" si="2"/>
        <v>135</v>
      </c>
      <c r="F17" s="121">
        <f t="shared" si="3"/>
        <v>138</v>
      </c>
      <c r="G17" s="121">
        <f t="shared" si="4"/>
        <v>137</v>
      </c>
      <c r="H17" s="121">
        <f t="shared" si="5"/>
        <v>137</v>
      </c>
      <c r="I17" s="122">
        <f t="shared" si="6"/>
        <v>135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7"/>
        <v>2006</v>
      </c>
      <c r="B18" s="240">
        <v>155.69999999999999</v>
      </c>
      <c r="C18" s="119">
        <f t="shared" si="0"/>
        <v>141</v>
      </c>
      <c r="D18" s="120">
        <f t="shared" si="1"/>
        <v>140</v>
      </c>
      <c r="E18" s="120">
        <f t="shared" si="2"/>
        <v>140</v>
      </c>
      <c r="F18" s="121">
        <f t="shared" si="3"/>
        <v>145</v>
      </c>
      <c r="G18" s="121">
        <f t="shared" si="4"/>
        <v>149</v>
      </c>
      <c r="H18" s="121">
        <f t="shared" si="5"/>
        <v>144</v>
      </c>
      <c r="I18" s="122">
        <f t="shared" si="6"/>
        <v>140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7"/>
        <v>2007</v>
      </c>
      <c r="B19" s="240">
        <v>156.30000000000001</v>
      </c>
      <c r="C19" s="119">
        <f t="shared" si="0"/>
        <v>147</v>
      </c>
      <c r="D19" s="120">
        <f t="shared" si="1"/>
        <v>146</v>
      </c>
      <c r="E19" s="120">
        <f t="shared" si="2"/>
        <v>146</v>
      </c>
      <c r="F19" s="121">
        <f t="shared" si="3"/>
        <v>151</v>
      </c>
      <c r="G19" s="121">
        <f t="shared" si="4"/>
        <v>157</v>
      </c>
      <c r="H19" s="121">
        <f t="shared" si="5"/>
        <v>150</v>
      </c>
      <c r="I19" s="122">
        <f t="shared" si="6"/>
        <v>146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7"/>
        <v>2008</v>
      </c>
      <c r="B20" s="240">
        <v>155.6</v>
      </c>
      <c r="C20" s="119">
        <f t="shared" si="0"/>
        <v>153</v>
      </c>
      <c r="D20" s="120">
        <f t="shared" si="1"/>
        <v>152</v>
      </c>
      <c r="E20" s="120">
        <f t="shared" si="2"/>
        <v>152</v>
      </c>
      <c r="F20" s="121">
        <f t="shared" si="3"/>
        <v>156</v>
      </c>
      <c r="G20" s="121">
        <f t="shared" si="4"/>
        <v>162</v>
      </c>
      <c r="H20" s="121">
        <f t="shared" si="5"/>
        <v>155</v>
      </c>
      <c r="I20" s="122">
        <f t="shared" si="6"/>
        <v>152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7"/>
        <v>2009</v>
      </c>
      <c r="B21" s="240">
        <v>161.9</v>
      </c>
      <c r="C21" s="119">
        <f t="shared" si="0"/>
        <v>159</v>
      </c>
      <c r="D21" s="120">
        <f t="shared" si="1"/>
        <v>158</v>
      </c>
      <c r="E21" s="120">
        <f t="shared" si="2"/>
        <v>158</v>
      </c>
      <c r="F21" s="121">
        <f t="shared" si="3"/>
        <v>160</v>
      </c>
      <c r="G21" s="121">
        <f t="shared" si="4"/>
        <v>165</v>
      </c>
      <c r="H21" s="121">
        <f t="shared" si="5"/>
        <v>160</v>
      </c>
      <c r="I21" s="122">
        <f t="shared" si="6"/>
        <v>158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7"/>
        <v>2010</v>
      </c>
      <c r="B22" s="240">
        <v>162.30000000000001</v>
      </c>
      <c r="C22" s="119">
        <f t="shared" si="0"/>
        <v>164</v>
      </c>
      <c r="D22" s="120">
        <f t="shared" si="1"/>
        <v>164</v>
      </c>
      <c r="E22" s="120">
        <f t="shared" si="2"/>
        <v>164</v>
      </c>
      <c r="F22" s="121">
        <f t="shared" si="3"/>
        <v>164</v>
      </c>
      <c r="G22" s="121">
        <f t="shared" si="4"/>
        <v>167</v>
      </c>
      <c r="H22" s="121">
        <f t="shared" si="5"/>
        <v>164</v>
      </c>
      <c r="I22" s="122">
        <f t="shared" si="6"/>
        <v>164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7"/>
        <v>2011</v>
      </c>
      <c r="B23" s="240">
        <v>168</v>
      </c>
      <c r="C23" s="119">
        <f t="shared" si="0"/>
        <v>170</v>
      </c>
      <c r="D23" s="120">
        <f t="shared" si="1"/>
        <v>171</v>
      </c>
      <c r="E23" s="120">
        <f t="shared" si="2"/>
        <v>171</v>
      </c>
      <c r="F23" s="121">
        <f t="shared" si="3"/>
        <v>168</v>
      </c>
      <c r="G23" s="121">
        <f t="shared" si="4"/>
        <v>168</v>
      </c>
      <c r="H23" s="121">
        <f t="shared" si="5"/>
        <v>168</v>
      </c>
      <c r="I23" s="122">
        <f t="shared" si="6"/>
        <v>171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7"/>
        <v>2012</v>
      </c>
      <c r="B24" s="241">
        <v>168.8</v>
      </c>
      <c r="C24" s="128">
        <f t="shared" si="0"/>
        <v>176</v>
      </c>
      <c r="D24" s="129">
        <f t="shared" si="1"/>
        <v>178</v>
      </c>
      <c r="E24" s="129">
        <f t="shared" si="2"/>
        <v>178</v>
      </c>
      <c r="F24" s="130">
        <f t="shared" si="3"/>
        <v>171</v>
      </c>
      <c r="G24" s="130">
        <f t="shared" si="4"/>
        <v>168</v>
      </c>
      <c r="H24" s="130">
        <f t="shared" si="5"/>
        <v>172</v>
      </c>
      <c r="I24" s="131">
        <f t="shared" si="6"/>
        <v>178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7"/>
        <v>2013</v>
      </c>
      <c r="B25" s="223"/>
      <c r="C25" s="224">
        <f t="shared" si="0"/>
        <v>181</v>
      </c>
      <c r="D25" s="225">
        <f t="shared" si="1"/>
        <v>185</v>
      </c>
      <c r="E25" s="224">
        <f t="shared" si="2"/>
        <v>185</v>
      </c>
      <c r="F25" s="224">
        <f t="shared" si="3"/>
        <v>174</v>
      </c>
      <c r="G25" s="224">
        <f t="shared" si="4"/>
        <v>169</v>
      </c>
      <c r="H25" s="224">
        <f t="shared" si="5"/>
        <v>176</v>
      </c>
      <c r="I25" s="226">
        <f t="shared" si="6"/>
        <v>185</v>
      </c>
      <c r="J25" s="227"/>
      <c r="K25" s="228"/>
    </row>
    <row r="26" spans="1:20" s="116" customFormat="1" ht="12" customHeight="1">
      <c r="A26" s="142">
        <f t="shared" si="7"/>
        <v>2014</v>
      </c>
      <c r="B26" s="143"/>
      <c r="C26" s="119">
        <f t="shared" si="0"/>
        <v>187</v>
      </c>
      <c r="D26" s="146">
        <f t="shared" si="1"/>
        <v>193</v>
      </c>
      <c r="E26" s="119">
        <f t="shared" si="2"/>
        <v>193</v>
      </c>
      <c r="F26" s="119">
        <f t="shared" si="3"/>
        <v>176</v>
      </c>
      <c r="G26" s="119">
        <f t="shared" si="4"/>
        <v>169</v>
      </c>
      <c r="H26" s="119">
        <f t="shared" si="5"/>
        <v>179</v>
      </c>
      <c r="I26" s="144">
        <f t="shared" si="6"/>
        <v>193</v>
      </c>
      <c r="J26" s="145"/>
      <c r="K26" s="242"/>
    </row>
    <row r="27" spans="1:20" s="116" customFormat="1" ht="12" customHeight="1">
      <c r="A27" s="142">
        <f t="shared" si="7"/>
        <v>2015</v>
      </c>
      <c r="B27" s="143"/>
      <c r="C27" s="119">
        <f t="shared" si="0"/>
        <v>193</v>
      </c>
      <c r="D27" s="146">
        <f t="shared" si="1"/>
        <v>200</v>
      </c>
      <c r="E27" s="119">
        <f t="shared" si="2"/>
        <v>200</v>
      </c>
      <c r="F27" s="119">
        <f t="shared" si="3"/>
        <v>179</v>
      </c>
      <c r="G27" s="119">
        <f t="shared" si="4"/>
        <v>169</v>
      </c>
      <c r="H27" s="119">
        <f t="shared" si="5"/>
        <v>182</v>
      </c>
      <c r="I27" s="144">
        <f t="shared" si="6"/>
        <v>200</v>
      </c>
      <c r="J27" s="145"/>
      <c r="K27" s="242"/>
    </row>
    <row r="28" spans="1:20" s="116" customFormat="1" ht="12" customHeight="1">
      <c r="A28" s="142">
        <f t="shared" si="7"/>
        <v>2016</v>
      </c>
      <c r="B28" s="143"/>
      <c r="C28" s="119">
        <f t="shared" si="0"/>
        <v>198</v>
      </c>
      <c r="D28" s="146">
        <f t="shared" si="1"/>
        <v>208</v>
      </c>
      <c r="E28" s="119">
        <f t="shared" si="2"/>
        <v>208</v>
      </c>
      <c r="F28" s="119">
        <f t="shared" si="3"/>
        <v>182</v>
      </c>
      <c r="G28" s="119">
        <f t="shared" si="4"/>
        <v>169</v>
      </c>
      <c r="H28" s="119">
        <f t="shared" si="5"/>
        <v>184</v>
      </c>
      <c r="I28" s="144">
        <f t="shared" si="6"/>
        <v>208</v>
      </c>
      <c r="J28" s="145"/>
      <c r="K28" s="242"/>
    </row>
    <row r="29" spans="1:20" s="116" customFormat="1" ht="12" customHeight="1">
      <c r="A29" s="251">
        <f t="shared" si="7"/>
        <v>2017</v>
      </c>
      <c r="B29" s="252"/>
      <c r="C29" s="253">
        <f t="shared" si="0"/>
        <v>204</v>
      </c>
      <c r="D29" s="254">
        <f t="shared" si="1"/>
        <v>217</v>
      </c>
      <c r="E29" s="253">
        <f t="shared" si="2"/>
        <v>217</v>
      </c>
      <c r="F29" s="253">
        <f t="shared" si="3"/>
        <v>184</v>
      </c>
      <c r="G29" s="253">
        <f t="shared" si="4"/>
        <v>169</v>
      </c>
      <c r="H29" s="253">
        <f t="shared" si="5"/>
        <v>187</v>
      </c>
      <c r="I29" s="255">
        <f t="shared" si="6"/>
        <v>217</v>
      </c>
      <c r="J29" s="256"/>
      <c r="K29" s="257"/>
    </row>
    <row r="30" spans="1:20" s="116" customFormat="1" ht="12" customHeight="1">
      <c r="A30" s="142">
        <f t="shared" si="7"/>
        <v>2018</v>
      </c>
      <c r="B30" s="143"/>
      <c r="C30" s="119">
        <f t="shared" si="0"/>
        <v>210</v>
      </c>
      <c r="D30" s="146">
        <f t="shared" si="1"/>
        <v>226</v>
      </c>
      <c r="E30" s="119">
        <f t="shared" si="2"/>
        <v>226</v>
      </c>
      <c r="F30" s="119">
        <f t="shared" si="3"/>
        <v>186</v>
      </c>
      <c r="G30" s="119">
        <f t="shared" si="4"/>
        <v>169</v>
      </c>
      <c r="H30" s="119">
        <f t="shared" si="5"/>
        <v>189</v>
      </c>
      <c r="I30" s="144">
        <f t="shared" si="6"/>
        <v>226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7"/>
        <v>2019</v>
      </c>
      <c r="B31" s="143"/>
      <c r="C31" s="119">
        <f t="shared" si="0"/>
        <v>216</v>
      </c>
      <c r="D31" s="146">
        <f t="shared" si="1"/>
        <v>235</v>
      </c>
      <c r="E31" s="119">
        <f t="shared" si="2"/>
        <v>235</v>
      </c>
      <c r="F31" s="119">
        <f t="shared" si="3"/>
        <v>188</v>
      </c>
      <c r="G31" s="119">
        <f t="shared" si="4"/>
        <v>169</v>
      </c>
      <c r="H31" s="119">
        <f t="shared" si="5"/>
        <v>191</v>
      </c>
      <c r="I31" s="144">
        <f t="shared" si="6"/>
        <v>235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116" customFormat="1" ht="12" customHeight="1">
      <c r="A32" s="142">
        <f t="shared" si="7"/>
        <v>2020</v>
      </c>
      <c r="B32" s="143"/>
      <c r="C32" s="119">
        <f t="shared" si="0"/>
        <v>221</v>
      </c>
      <c r="D32" s="146">
        <f t="shared" si="1"/>
        <v>244</v>
      </c>
      <c r="E32" s="119">
        <f t="shared" si="2"/>
        <v>244</v>
      </c>
      <c r="F32" s="119">
        <f t="shared" si="3"/>
        <v>190</v>
      </c>
      <c r="G32" s="119">
        <f t="shared" si="4"/>
        <v>169</v>
      </c>
      <c r="H32" s="119">
        <f t="shared" si="5"/>
        <v>193</v>
      </c>
      <c r="I32" s="144">
        <f t="shared" si="6"/>
        <v>244</v>
      </c>
      <c r="J32" s="145"/>
      <c r="K32" s="242"/>
      <c r="N32" s="264">
        <v>188</v>
      </c>
      <c r="O32" s="264">
        <v>192</v>
      </c>
      <c r="P32" s="264">
        <v>193</v>
      </c>
      <c r="Q32" s="264">
        <v>166</v>
      </c>
      <c r="R32" s="264">
        <v>191</v>
      </c>
      <c r="S32" s="264">
        <v>184</v>
      </c>
      <c r="T32" s="264">
        <v>192</v>
      </c>
    </row>
    <row r="33" spans="1:41" s="116" customFormat="1" ht="12" customHeight="1">
      <c r="A33" s="142">
        <f t="shared" si="7"/>
        <v>2021</v>
      </c>
      <c r="B33" s="143"/>
      <c r="C33" s="119">
        <f t="shared" si="0"/>
        <v>227</v>
      </c>
      <c r="D33" s="146">
        <f t="shared" si="1"/>
        <v>254</v>
      </c>
      <c r="E33" s="119">
        <f t="shared" si="2"/>
        <v>254</v>
      </c>
      <c r="F33" s="119">
        <f t="shared" si="3"/>
        <v>192</v>
      </c>
      <c r="G33" s="119">
        <f t="shared" si="4"/>
        <v>169</v>
      </c>
      <c r="H33" s="119">
        <f t="shared" si="5"/>
        <v>195</v>
      </c>
      <c r="I33" s="144">
        <f t="shared" si="6"/>
        <v>254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116" customFormat="1" ht="12" customHeight="1">
      <c r="A34" s="251">
        <f t="shared" si="7"/>
        <v>2022</v>
      </c>
      <c r="B34" s="252"/>
      <c r="C34" s="253">
        <f t="shared" si="0"/>
        <v>233</v>
      </c>
      <c r="D34" s="254">
        <f t="shared" si="1"/>
        <v>264</v>
      </c>
      <c r="E34" s="253">
        <f t="shared" si="2"/>
        <v>264</v>
      </c>
      <c r="F34" s="253">
        <f t="shared" si="3"/>
        <v>193</v>
      </c>
      <c r="G34" s="253">
        <f t="shared" si="4"/>
        <v>169</v>
      </c>
      <c r="H34" s="253">
        <f t="shared" si="5"/>
        <v>197</v>
      </c>
      <c r="I34" s="255">
        <f t="shared" si="6"/>
        <v>264</v>
      </c>
      <c r="J34" s="256"/>
      <c r="K34" s="257"/>
      <c r="N34" s="264">
        <v>199</v>
      </c>
      <c r="O34" s="264">
        <v>208</v>
      </c>
      <c r="P34" s="264">
        <v>209</v>
      </c>
      <c r="Q34" s="264">
        <v>169</v>
      </c>
      <c r="R34" s="264">
        <v>204</v>
      </c>
      <c r="S34" s="264">
        <v>193</v>
      </c>
      <c r="T34" s="264">
        <v>208</v>
      </c>
    </row>
    <row r="35" spans="1:41" s="116" customFormat="1" ht="12" customHeight="1">
      <c r="A35" s="142">
        <f t="shared" si="7"/>
        <v>2023</v>
      </c>
      <c r="B35" s="143"/>
      <c r="C35" s="119">
        <f t="shared" si="0"/>
        <v>238</v>
      </c>
      <c r="D35" s="146">
        <f t="shared" si="1"/>
        <v>275</v>
      </c>
      <c r="E35" s="119">
        <f t="shared" si="2"/>
        <v>275</v>
      </c>
      <c r="F35" s="119">
        <f t="shared" si="3"/>
        <v>195</v>
      </c>
      <c r="G35" s="119">
        <f t="shared" si="4"/>
        <v>169</v>
      </c>
      <c r="H35" s="119">
        <f t="shared" si="5"/>
        <v>198</v>
      </c>
      <c r="I35" s="144">
        <f t="shared" si="6"/>
        <v>275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7"/>
        <v>2024</v>
      </c>
      <c r="B36" s="143"/>
      <c r="C36" s="119">
        <f t="shared" si="0"/>
        <v>244</v>
      </c>
      <c r="D36" s="146">
        <f t="shared" si="1"/>
        <v>286</v>
      </c>
      <c r="E36" s="119">
        <f t="shared" si="2"/>
        <v>286</v>
      </c>
      <c r="F36" s="119">
        <f t="shared" si="3"/>
        <v>197</v>
      </c>
      <c r="G36" s="119">
        <f t="shared" si="4"/>
        <v>169</v>
      </c>
      <c r="H36" s="119">
        <f t="shared" si="5"/>
        <v>199</v>
      </c>
      <c r="I36" s="144">
        <f t="shared" si="6"/>
        <v>286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116" customFormat="1" ht="12" customHeight="1">
      <c r="A37" s="142">
        <f t="shared" si="7"/>
        <v>2025</v>
      </c>
      <c r="B37" s="143"/>
      <c r="C37" s="119">
        <f t="shared" si="0"/>
        <v>250</v>
      </c>
      <c r="D37" s="146">
        <f t="shared" si="1"/>
        <v>298</v>
      </c>
      <c r="E37" s="119">
        <f t="shared" si="2"/>
        <v>298</v>
      </c>
      <c r="F37" s="119">
        <f t="shared" si="3"/>
        <v>198</v>
      </c>
      <c r="G37" s="119">
        <f t="shared" si="4"/>
        <v>169</v>
      </c>
      <c r="H37" s="119">
        <f t="shared" si="5"/>
        <v>201</v>
      </c>
      <c r="I37" s="144">
        <f t="shared" si="6"/>
        <v>298</v>
      </c>
      <c r="J37" s="145"/>
      <c r="K37" s="242"/>
      <c r="N37" s="264">
        <v>216</v>
      </c>
      <c r="O37" s="264">
        <v>234</v>
      </c>
      <c r="P37" s="264">
        <v>235</v>
      </c>
      <c r="Q37" s="264">
        <v>174</v>
      </c>
      <c r="R37" s="264">
        <v>225</v>
      </c>
      <c r="S37" s="264">
        <v>204</v>
      </c>
      <c r="T37" s="264">
        <v>234</v>
      </c>
    </row>
    <row r="38" spans="1:41" s="116" customFormat="1" ht="12" customHeight="1">
      <c r="A38" s="142">
        <f t="shared" si="7"/>
        <v>2026</v>
      </c>
      <c r="B38" s="143"/>
      <c r="C38" s="119">
        <f t="shared" si="0"/>
        <v>255</v>
      </c>
      <c r="D38" s="146">
        <f t="shared" si="1"/>
        <v>310</v>
      </c>
      <c r="E38" s="119">
        <f t="shared" si="2"/>
        <v>310</v>
      </c>
      <c r="F38" s="119">
        <f t="shared" si="3"/>
        <v>200</v>
      </c>
      <c r="G38" s="119">
        <f t="shared" si="4"/>
        <v>169</v>
      </c>
      <c r="H38" s="119">
        <f t="shared" si="5"/>
        <v>202</v>
      </c>
      <c r="I38" s="144">
        <f t="shared" si="6"/>
        <v>310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116" customFormat="1" ht="12" customHeight="1">
      <c r="A39" s="251">
        <f t="shared" si="7"/>
        <v>2027</v>
      </c>
      <c r="B39" s="252"/>
      <c r="C39" s="253">
        <f t="shared" si="0"/>
        <v>261</v>
      </c>
      <c r="D39" s="254">
        <f t="shared" si="1"/>
        <v>322</v>
      </c>
      <c r="E39" s="253">
        <f t="shared" si="2"/>
        <v>322</v>
      </c>
      <c r="F39" s="253">
        <f t="shared" si="3"/>
        <v>201</v>
      </c>
      <c r="G39" s="253">
        <f t="shared" si="4"/>
        <v>169</v>
      </c>
      <c r="H39" s="253">
        <f t="shared" si="5"/>
        <v>203</v>
      </c>
      <c r="I39" s="255">
        <f t="shared" si="6"/>
        <v>322</v>
      </c>
      <c r="J39" s="256"/>
      <c r="K39" s="257"/>
      <c r="N39" s="264">
        <v>228</v>
      </c>
      <c r="O39" s="264">
        <v>252</v>
      </c>
      <c r="P39" s="264">
        <v>255</v>
      </c>
      <c r="Q39" s="264">
        <v>176</v>
      </c>
      <c r="R39" s="264">
        <v>240</v>
      </c>
      <c r="S39" s="264">
        <v>211</v>
      </c>
      <c r="T39" s="264">
        <v>252</v>
      </c>
    </row>
    <row r="40" spans="1:41" s="116" customFormat="1" ht="12" customHeight="1">
      <c r="A40" s="142">
        <f t="shared" si="7"/>
        <v>2028</v>
      </c>
      <c r="B40" s="143"/>
      <c r="C40" s="119">
        <f t="shared" si="0"/>
        <v>267</v>
      </c>
      <c r="D40" s="146">
        <f t="shared" si="1"/>
        <v>335</v>
      </c>
      <c r="E40" s="119">
        <f t="shared" si="2"/>
        <v>335</v>
      </c>
      <c r="F40" s="119">
        <f t="shared" si="3"/>
        <v>203</v>
      </c>
      <c r="G40" s="119">
        <f t="shared" si="4"/>
        <v>169</v>
      </c>
      <c r="H40" s="119">
        <f t="shared" si="5"/>
        <v>204</v>
      </c>
      <c r="I40" s="144">
        <f t="shared" si="6"/>
        <v>335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7"/>
        <v>2029</v>
      </c>
      <c r="B41" s="143"/>
      <c r="C41" s="119">
        <f t="shared" si="0"/>
        <v>273</v>
      </c>
      <c r="D41" s="146">
        <f t="shared" si="1"/>
        <v>349</v>
      </c>
      <c r="E41" s="119">
        <f t="shared" si="2"/>
        <v>349</v>
      </c>
      <c r="F41" s="119">
        <f t="shared" si="3"/>
        <v>204</v>
      </c>
      <c r="G41" s="119">
        <f t="shared" si="4"/>
        <v>169</v>
      </c>
      <c r="H41" s="119">
        <f t="shared" si="5"/>
        <v>205</v>
      </c>
      <c r="I41" s="144">
        <f t="shared" si="6"/>
        <v>349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116" customFormat="1" ht="12" customHeight="1">
      <c r="A42" s="142">
        <f t="shared" si="7"/>
        <v>2030</v>
      </c>
      <c r="B42" s="143"/>
      <c r="C42" s="119">
        <f t="shared" si="0"/>
        <v>278</v>
      </c>
      <c r="D42" s="146">
        <f t="shared" si="1"/>
        <v>363</v>
      </c>
      <c r="E42" s="119">
        <f t="shared" si="2"/>
        <v>363</v>
      </c>
      <c r="F42" s="119">
        <f t="shared" si="3"/>
        <v>206</v>
      </c>
      <c r="G42" s="119">
        <f t="shared" si="4"/>
        <v>169</v>
      </c>
      <c r="H42" s="119">
        <f t="shared" si="5"/>
        <v>206</v>
      </c>
      <c r="I42" s="144">
        <f t="shared" si="6"/>
        <v>363</v>
      </c>
      <c r="J42" s="145"/>
      <c r="K42" s="242"/>
      <c r="N42" s="264">
        <v>245</v>
      </c>
      <c r="O42" s="264">
        <v>284</v>
      </c>
      <c r="P42" s="264">
        <v>287</v>
      </c>
      <c r="Q42" s="264">
        <v>180</v>
      </c>
      <c r="R42" s="264">
        <v>263</v>
      </c>
      <c r="S42" s="264">
        <v>221</v>
      </c>
      <c r="T42" s="264">
        <v>284</v>
      </c>
    </row>
    <row r="43" spans="1:41" s="116" customFormat="1" ht="12" customHeight="1">
      <c r="A43" s="142">
        <f t="shared" si="7"/>
        <v>2031</v>
      </c>
      <c r="B43" s="143"/>
      <c r="C43" s="119">
        <f t="shared" si="0"/>
        <v>284</v>
      </c>
      <c r="D43" s="146">
        <f t="shared" si="1"/>
        <v>377</v>
      </c>
      <c r="E43" s="119">
        <f t="shared" si="2"/>
        <v>377</v>
      </c>
      <c r="F43" s="119">
        <f t="shared" si="3"/>
        <v>207</v>
      </c>
      <c r="G43" s="119">
        <f t="shared" si="4"/>
        <v>169</v>
      </c>
      <c r="H43" s="119">
        <f t="shared" si="5"/>
        <v>206</v>
      </c>
      <c r="I43" s="144">
        <f t="shared" si="6"/>
        <v>377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116" customFormat="1" ht="12" customHeight="1">
      <c r="A44" s="251">
        <f t="shared" si="7"/>
        <v>2032</v>
      </c>
      <c r="B44" s="252"/>
      <c r="C44" s="253">
        <f t="shared" si="0"/>
        <v>290</v>
      </c>
      <c r="D44" s="254">
        <f t="shared" si="1"/>
        <v>393</v>
      </c>
      <c r="E44" s="253">
        <f t="shared" si="2"/>
        <v>393</v>
      </c>
      <c r="F44" s="253">
        <f t="shared" si="3"/>
        <v>208</v>
      </c>
      <c r="G44" s="253">
        <f t="shared" si="4"/>
        <v>169</v>
      </c>
      <c r="H44" s="253">
        <f t="shared" si="5"/>
        <v>207</v>
      </c>
      <c r="I44" s="255">
        <f t="shared" si="6"/>
        <v>393</v>
      </c>
      <c r="J44" s="256"/>
      <c r="K44" s="257"/>
      <c r="N44" s="264">
        <v>256</v>
      </c>
      <c r="O44" s="264">
        <v>306</v>
      </c>
      <c r="P44" s="264">
        <v>311</v>
      </c>
      <c r="Q44" s="264">
        <v>182</v>
      </c>
      <c r="R44" s="264">
        <v>278</v>
      </c>
      <c r="S44" s="264">
        <v>227</v>
      </c>
      <c r="T44" s="264">
        <v>306</v>
      </c>
    </row>
    <row r="45" spans="1:41" s="116" customFormat="1" ht="12" customHeight="1">
      <c r="A45" s="142">
        <f t="shared" si="7"/>
        <v>2033</v>
      </c>
      <c r="B45" s="143"/>
      <c r="C45" s="119">
        <f t="shared" si="0"/>
        <v>295</v>
      </c>
      <c r="D45" s="146">
        <f t="shared" si="1"/>
        <v>408</v>
      </c>
      <c r="E45" s="119">
        <f t="shared" si="2"/>
        <v>408</v>
      </c>
      <c r="F45" s="119">
        <f t="shared" si="3"/>
        <v>210</v>
      </c>
      <c r="G45" s="119">
        <f t="shared" si="4"/>
        <v>169</v>
      </c>
      <c r="H45" s="119">
        <f t="shared" si="5"/>
        <v>208</v>
      </c>
      <c r="I45" s="144">
        <f t="shared" si="6"/>
        <v>408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7"/>
        <v>2034</v>
      </c>
      <c r="B46" s="143"/>
      <c r="C46" s="119">
        <f t="shared" si="0"/>
        <v>301</v>
      </c>
      <c r="D46" s="146">
        <f t="shared" si="1"/>
        <v>425</v>
      </c>
      <c r="E46" s="119">
        <f t="shared" si="2"/>
        <v>425</v>
      </c>
      <c r="F46" s="119">
        <f t="shared" si="3"/>
        <v>211</v>
      </c>
      <c r="G46" s="119">
        <f t="shared" si="4"/>
        <v>169</v>
      </c>
      <c r="H46" s="119">
        <f t="shared" si="5"/>
        <v>208</v>
      </c>
      <c r="I46" s="144">
        <f t="shared" si="6"/>
        <v>425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 t="s">
        <v>79</v>
      </c>
      <c r="E47" s="151"/>
      <c r="F47" s="149"/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0.84320665333091072</v>
      </c>
      <c r="D48" s="261">
        <f>G132</f>
        <v>0.81510457371457268</v>
      </c>
      <c r="E48" s="261">
        <f>G179</f>
        <v>0.81510457371457268</v>
      </c>
      <c r="F48" s="260">
        <f>H224</f>
        <v>0.9074485631746616</v>
      </c>
      <c r="G48" s="261">
        <f>G271</f>
        <v>0.89279016034504177</v>
      </c>
      <c r="H48" s="239">
        <f>G317</f>
        <v>0.89942628681670211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0.49565999999999949</v>
      </c>
      <c r="D49" s="259">
        <f>G133</f>
        <v>0.59145999999999954</v>
      </c>
      <c r="E49" s="250">
        <f>G180</f>
        <v>0.59145999999999954</v>
      </c>
      <c r="F49" s="250">
        <f>H225</f>
        <v>0.29285999999999951</v>
      </c>
      <c r="G49" s="250">
        <f>G272</f>
        <v>0.73445999999999967</v>
      </c>
      <c r="H49" s="250">
        <f>G318</f>
        <v>0.33585999999999955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0.49565999999999949</v>
      </c>
      <c r="D50" s="258">
        <f>G134</f>
        <v>0.59145999999999954</v>
      </c>
      <c r="E50" s="229">
        <f>G181</f>
        <v>0.59145999999999954</v>
      </c>
      <c r="F50" s="229">
        <f>H226</f>
        <v>0.29285999999999951</v>
      </c>
      <c r="G50" s="229">
        <f>G273</f>
        <v>0.73445999999999967</v>
      </c>
      <c r="H50" s="229">
        <f>G319</f>
        <v>0.33585999999999955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4.0127391274388327</v>
      </c>
      <c r="D51" s="258">
        <f>G135</f>
        <v>4.4505159577619953</v>
      </c>
      <c r="E51" s="229">
        <f>G182</f>
        <v>4.4505159577619953</v>
      </c>
      <c r="F51" s="229">
        <f>H227</f>
        <v>2.9230298746878001</v>
      </c>
      <c r="G51" s="229">
        <f>G274</f>
        <v>4.3605108296040829</v>
      </c>
      <c r="H51" s="229">
        <f>G320</f>
        <v>3.1572481783269786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4.0127391274388327</v>
      </c>
      <c r="D52" s="258">
        <f>G136</f>
        <v>4.4505159577619953</v>
      </c>
      <c r="E52" s="229">
        <f>G183</f>
        <v>4.4505159577619953</v>
      </c>
      <c r="F52" s="229">
        <f>H228</f>
        <v>2.9230298746878001</v>
      </c>
      <c r="G52" s="229">
        <f>G275</f>
        <v>4.3605108296040829</v>
      </c>
      <c r="H52" s="234">
        <f>G321</f>
        <v>3.1572481783269786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0.84320665333091072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5.6993939393939392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118.67333333333332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0.84320665333091072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0.49565999999999949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0.49565999999999949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4.0127391274388327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4.0127391274388327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 t="shared" ref="B87:B96" si="8">B15</f>
        <v>119.8</v>
      </c>
      <c r="C87" s="20">
        <v>1</v>
      </c>
      <c r="F87" s="25"/>
      <c r="G87" s="21"/>
      <c r="H87" s="25"/>
      <c r="I87" s="177">
        <f t="shared" ref="I87:I118" si="9">ROUND($E$78*C87+$E$79,$G$1)</f>
        <v>124</v>
      </c>
      <c r="J87" s="178">
        <f t="shared" ref="J87:J96" si="10">ABS(B87-I87)/B87*100</f>
        <v>3.5058430717863134</v>
      </c>
      <c r="K87" s="177">
        <f t="shared" ref="K87:K96" si="11">(B87-I87)^2/1000</f>
        <v>1.7640000000000024E-2</v>
      </c>
    </row>
    <row r="88" spans="1:11" ht="15" customHeight="1">
      <c r="A88" s="19">
        <f t="shared" ref="A88:A118" si="12">A87+1</f>
        <v>2004</v>
      </c>
      <c r="B88" s="174">
        <f t="shared" si="8"/>
        <v>123.5</v>
      </c>
      <c r="C88" s="20">
        <v>2</v>
      </c>
      <c r="F88" s="25"/>
      <c r="G88" s="21"/>
      <c r="H88" s="25"/>
      <c r="I88" s="177">
        <f t="shared" si="9"/>
        <v>130</v>
      </c>
      <c r="J88" s="178">
        <f t="shared" si="10"/>
        <v>5.2631578947368416</v>
      </c>
      <c r="K88" s="177">
        <f t="shared" si="11"/>
        <v>4.2250000000000003E-2</v>
      </c>
    </row>
    <row r="89" spans="1:11" ht="15" customHeight="1">
      <c r="A89" s="19">
        <f t="shared" si="12"/>
        <v>2005</v>
      </c>
      <c r="B89" s="174">
        <f t="shared" si="8"/>
        <v>128.30000000000001</v>
      </c>
      <c r="C89" s="20">
        <v>3</v>
      </c>
      <c r="F89" s="25"/>
      <c r="G89" s="21"/>
      <c r="H89" s="25"/>
      <c r="I89" s="177">
        <f t="shared" si="9"/>
        <v>136</v>
      </c>
      <c r="J89" s="178">
        <f t="shared" si="10"/>
        <v>6.0015588464536149</v>
      </c>
      <c r="K89" s="177">
        <f t="shared" si="11"/>
        <v>5.9289999999999822E-2</v>
      </c>
    </row>
    <row r="90" spans="1:11" ht="15" customHeight="1">
      <c r="A90" s="19">
        <f t="shared" si="12"/>
        <v>2006</v>
      </c>
      <c r="B90" s="174">
        <f t="shared" si="8"/>
        <v>155.69999999999999</v>
      </c>
      <c r="C90" s="20">
        <v>4</v>
      </c>
      <c r="F90" s="25"/>
      <c r="G90" s="21"/>
      <c r="H90" s="25"/>
      <c r="I90" s="177">
        <f t="shared" si="9"/>
        <v>141</v>
      </c>
      <c r="J90" s="178">
        <f t="shared" si="10"/>
        <v>9.4412331406550987</v>
      </c>
      <c r="K90" s="177">
        <f t="shared" si="11"/>
        <v>0.21608999999999967</v>
      </c>
    </row>
    <row r="91" spans="1:11" ht="15" customHeight="1">
      <c r="A91" s="19">
        <f t="shared" si="12"/>
        <v>2007</v>
      </c>
      <c r="B91" s="174">
        <f t="shared" si="8"/>
        <v>156.30000000000001</v>
      </c>
      <c r="C91" s="20">
        <v>5</v>
      </c>
      <c r="D91" s="21"/>
      <c r="E91" s="21"/>
      <c r="F91" s="25"/>
      <c r="G91" s="21"/>
      <c r="H91" s="25"/>
      <c r="I91" s="177">
        <f t="shared" si="9"/>
        <v>147</v>
      </c>
      <c r="J91" s="178">
        <f t="shared" si="10"/>
        <v>5.9500959692898343</v>
      </c>
      <c r="K91" s="177">
        <f t="shared" si="11"/>
        <v>8.6490000000000206E-2</v>
      </c>
    </row>
    <row r="92" spans="1:11" ht="15" customHeight="1">
      <c r="A92" s="19">
        <f t="shared" si="12"/>
        <v>2008</v>
      </c>
      <c r="B92" s="174">
        <f t="shared" si="8"/>
        <v>155.6</v>
      </c>
      <c r="C92" s="20">
        <v>6</v>
      </c>
      <c r="D92" s="21"/>
      <c r="E92" s="21"/>
      <c r="F92" s="25"/>
      <c r="G92" s="21"/>
      <c r="H92" s="25"/>
      <c r="I92" s="177">
        <f t="shared" si="9"/>
        <v>153</v>
      </c>
      <c r="J92" s="178">
        <f t="shared" si="10"/>
        <v>1.6709511568123356</v>
      </c>
      <c r="K92" s="177">
        <f t="shared" si="11"/>
        <v>6.7599999999999709E-3</v>
      </c>
    </row>
    <row r="93" spans="1:11" s="25" customFormat="1" ht="15" customHeight="1">
      <c r="A93" s="19">
        <f t="shared" si="12"/>
        <v>2009</v>
      </c>
      <c r="B93" s="174">
        <f t="shared" si="8"/>
        <v>161.9</v>
      </c>
      <c r="C93" s="20">
        <v>7</v>
      </c>
      <c r="G93" s="21"/>
      <c r="H93" s="21"/>
      <c r="I93" s="177">
        <f t="shared" si="9"/>
        <v>159</v>
      </c>
      <c r="J93" s="178">
        <f t="shared" si="10"/>
        <v>1.7912291537986447</v>
      </c>
      <c r="K93" s="177">
        <f t="shared" si="11"/>
        <v>8.410000000000032E-3</v>
      </c>
    </row>
    <row r="94" spans="1:11" ht="15" customHeight="1">
      <c r="A94" s="19">
        <f t="shared" si="12"/>
        <v>2010</v>
      </c>
      <c r="B94" s="174">
        <f t="shared" si="8"/>
        <v>162.30000000000001</v>
      </c>
      <c r="C94" s="20">
        <v>8</v>
      </c>
      <c r="D94" s="25"/>
      <c r="E94" s="25"/>
      <c r="F94" s="25"/>
      <c r="G94" s="21"/>
      <c r="H94" s="25"/>
      <c r="I94" s="177">
        <f t="shared" si="9"/>
        <v>164</v>
      </c>
      <c r="J94" s="178">
        <f t="shared" si="10"/>
        <v>1.0474430067775653</v>
      </c>
      <c r="K94" s="177">
        <f t="shared" si="11"/>
        <v>2.8899999999999616E-3</v>
      </c>
    </row>
    <row r="95" spans="1:11" s="25" customFormat="1" ht="15" customHeight="1">
      <c r="A95" s="19">
        <f t="shared" si="12"/>
        <v>2011</v>
      </c>
      <c r="B95" s="174">
        <f t="shared" si="8"/>
        <v>168</v>
      </c>
      <c r="C95" s="20">
        <v>9</v>
      </c>
      <c r="G95" s="21"/>
      <c r="I95" s="177">
        <f t="shared" si="9"/>
        <v>170</v>
      </c>
      <c r="J95" s="178">
        <f t="shared" si="10"/>
        <v>1.1904761904761905</v>
      </c>
      <c r="K95" s="177">
        <f t="shared" si="11"/>
        <v>4.0000000000000001E-3</v>
      </c>
    </row>
    <row r="96" spans="1:11" s="25" customFormat="1" ht="15" customHeight="1" thickBot="1">
      <c r="A96" s="28">
        <f t="shared" si="12"/>
        <v>2012</v>
      </c>
      <c r="B96" s="182">
        <f t="shared" si="8"/>
        <v>168.8</v>
      </c>
      <c r="C96" s="29">
        <v>10</v>
      </c>
      <c r="D96" s="30"/>
      <c r="E96" s="30"/>
      <c r="F96" s="30"/>
      <c r="G96" s="30"/>
      <c r="H96" s="30"/>
      <c r="I96" s="183">
        <f t="shared" si="9"/>
        <v>176</v>
      </c>
      <c r="J96" s="184">
        <f t="shared" si="10"/>
        <v>4.2654028436018887</v>
      </c>
      <c r="K96" s="183">
        <f t="shared" si="11"/>
        <v>5.1839999999999831E-2</v>
      </c>
    </row>
    <row r="97" spans="1:11" s="25" customFormat="1" ht="15" customHeight="1" thickTop="1">
      <c r="A97" s="19">
        <f t="shared" si="12"/>
        <v>2013</v>
      </c>
      <c r="B97" s="174">
        <f t="shared" ref="B97:B118" si="13">ROUND(E$78*C97+E$79,$G$1)</f>
        <v>181</v>
      </c>
      <c r="C97" s="20">
        <f t="shared" ref="C97:C118" si="14">C96+1</f>
        <v>11</v>
      </c>
      <c r="D97" s="31"/>
      <c r="E97" s="31"/>
      <c r="I97" s="177">
        <f t="shared" si="9"/>
        <v>181</v>
      </c>
      <c r="J97" s="185"/>
      <c r="K97" s="185"/>
    </row>
    <row r="98" spans="1:11" ht="15" customHeight="1">
      <c r="A98" s="19">
        <f t="shared" si="12"/>
        <v>2014</v>
      </c>
      <c r="B98" s="174">
        <f t="shared" si="13"/>
        <v>187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9"/>
        <v>187</v>
      </c>
      <c r="J98" s="185"/>
      <c r="K98" s="185"/>
    </row>
    <row r="99" spans="1:11" ht="15" customHeight="1">
      <c r="A99" s="19">
        <f t="shared" si="12"/>
        <v>2015</v>
      </c>
      <c r="B99" s="174">
        <f t="shared" si="13"/>
        <v>193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9"/>
        <v>193</v>
      </c>
      <c r="J99" s="185"/>
      <c r="K99" s="185"/>
    </row>
    <row r="100" spans="1:11" ht="15" customHeight="1">
      <c r="A100" s="19">
        <f t="shared" si="12"/>
        <v>2016</v>
      </c>
      <c r="B100" s="174">
        <f t="shared" si="13"/>
        <v>198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9"/>
        <v>198</v>
      </c>
      <c r="J100" s="185"/>
      <c r="K100" s="185"/>
    </row>
    <row r="101" spans="1:11" ht="15" customHeight="1">
      <c r="A101" s="19">
        <f t="shared" si="12"/>
        <v>2017</v>
      </c>
      <c r="B101" s="174">
        <f t="shared" si="13"/>
        <v>204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9"/>
        <v>204</v>
      </c>
      <c r="J101" s="185"/>
      <c r="K101" s="185"/>
    </row>
    <row r="102" spans="1:11" ht="15" customHeight="1">
      <c r="A102" s="19">
        <f t="shared" si="12"/>
        <v>2018</v>
      </c>
      <c r="B102" s="174">
        <f t="shared" si="13"/>
        <v>210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9"/>
        <v>210</v>
      </c>
      <c r="J102" s="185"/>
      <c r="K102" s="185"/>
    </row>
    <row r="103" spans="1:11" ht="15" customHeight="1">
      <c r="A103" s="19">
        <f t="shared" si="12"/>
        <v>2019</v>
      </c>
      <c r="B103" s="174">
        <f t="shared" si="13"/>
        <v>216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9"/>
        <v>216</v>
      </c>
      <c r="J103" s="185"/>
      <c r="K103" s="185"/>
    </row>
    <row r="104" spans="1:11" ht="15" customHeight="1">
      <c r="A104" s="19">
        <f t="shared" si="12"/>
        <v>2020</v>
      </c>
      <c r="B104" s="174">
        <f t="shared" si="13"/>
        <v>221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9"/>
        <v>221</v>
      </c>
      <c r="J104" s="185"/>
      <c r="K104" s="185"/>
    </row>
    <row r="105" spans="1:11" ht="15" customHeight="1">
      <c r="A105" s="19">
        <f t="shared" si="12"/>
        <v>2021</v>
      </c>
      <c r="B105" s="174">
        <f t="shared" si="13"/>
        <v>227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9"/>
        <v>227</v>
      </c>
      <c r="J105" s="185"/>
      <c r="K105" s="185"/>
    </row>
    <row r="106" spans="1:11" ht="15" customHeight="1">
      <c r="A106" s="19">
        <f t="shared" si="12"/>
        <v>2022</v>
      </c>
      <c r="B106" s="174">
        <f t="shared" si="13"/>
        <v>233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9"/>
        <v>233</v>
      </c>
      <c r="J106" s="185"/>
      <c r="K106" s="185"/>
    </row>
    <row r="107" spans="1:11" ht="15" customHeight="1">
      <c r="A107" s="19">
        <f t="shared" si="12"/>
        <v>2023</v>
      </c>
      <c r="B107" s="174">
        <f t="shared" si="13"/>
        <v>238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9"/>
        <v>238</v>
      </c>
      <c r="J107" s="185"/>
      <c r="K107" s="185"/>
    </row>
    <row r="108" spans="1:11" ht="15" customHeight="1">
      <c r="A108" s="19">
        <f t="shared" si="12"/>
        <v>2024</v>
      </c>
      <c r="B108" s="174">
        <f t="shared" si="13"/>
        <v>244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9"/>
        <v>244</v>
      </c>
      <c r="J108" s="185"/>
      <c r="K108" s="185"/>
    </row>
    <row r="109" spans="1:11" ht="15" customHeight="1">
      <c r="A109" s="19">
        <f t="shared" si="12"/>
        <v>2025</v>
      </c>
      <c r="B109" s="174">
        <f t="shared" si="13"/>
        <v>250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9"/>
        <v>250</v>
      </c>
      <c r="J109" s="185"/>
      <c r="K109" s="185"/>
    </row>
    <row r="110" spans="1:11" ht="15" customHeight="1">
      <c r="A110" s="19">
        <f t="shared" si="12"/>
        <v>2026</v>
      </c>
      <c r="B110" s="174">
        <f t="shared" si="13"/>
        <v>255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9"/>
        <v>255</v>
      </c>
      <c r="J110" s="185"/>
      <c r="K110" s="185"/>
    </row>
    <row r="111" spans="1:11" ht="15" customHeight="1">
      <c r="A111" s="19">
        <f t="shared" si="12"/>
        <v>2027</v>
      </c>
      <c r="B111" s="174">
        <f t="shared" si="13"/>
        <v>261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9"/>
        <v>261</v>
      </c>
      <c r="J111" s="185"/>
      <c r="K111" s="185"/>
    </row>
    <row r="112" spans="1:11" ht="15" customHeight="1">
      <c r="A112" s="19">
        <f t="shared" si="12"/>
        <v>2028</v>
      </c>
      <c r="B112" s="174">
        <f t="shared" si="13"/>
        <v>267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9"/>
        <v>267</v>
      </c>
      <c r="J112" s="185"/>
      <c r="K112" s="185"/>
    </row>
    <row r="113" spans="1:11" ht="15" customHeight="1">
      <c r="A113" s="19">
        <f t="shared" si="12"/>
        <v>2029</v>
      </c>
      <c r="B113" s="174">
        <f t="shared" si="13"/>
        <v>273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9"/>
        <v>273</v>
      </c>
      <c r="J113" s="185"/>
      <c r="K113" s="185"/>
    </row>
    <row r="114" spans="1:11" ht="15" customHeight="1">
      <c r="A114" s="19">
        <f t="shared" si="12"/>
        <v>2030</v>
      </c>
      <c r="B114" s="174">
        <f t="shared" si="13"/>
        <v>278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9"/>
        <v>278</v>
      </c>
      <c r="J114" s="185"/>
      <c r="K114" s="185"/>
    </row>
    <row r="115" spans="1:11" ht="15" customHeight="1">
      <c r="A115" s="19">
        <f t="shared" si="12"/>
        <v>2031</v>
      </c>
      <c r="B115" s="174">
        <f t="shared" si="13"/>
        <v>284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9"/>
        <v>284</v>
      </c>
      <c r="J115" s="185"/>
      <c r="K115" s="185"/>
    </row>
    <row r="116" spans="1:11" ht="15" customHeight="1">
      <c r="A116" s="19">
        <f t="shared" si="12"/>
        <v>2032</v>
      </c>
      <c r="B116" s="174">
        <f t="shared" si="13"/>
        <v>290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9"/>
        <v>290</v>
      </c>
      <c r="J116" s="185"/>
      <c r="K116" s="185"/>
    </row>
    <row r="117" spans="1:11" ht="15" customHeight="1">
      <c r="A117" s="19">
        <f t="shared" si="12"/>
        <v>2033</v>
      </c>
      <c r="B117" s="174">
        <f t="shared" si="13"/>
        <v>295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9"/>
        <v>295</v>
      </c>
      <c r="J117" s="185"/>
      <c r="K117" s="185"/>
    </row>
    <row r="118" spans="1:11" ht="15" customHeight="1">
      <c r="A118" s="103">
        <f t="shared" si="12"/>
        <v>2034</v>
      </c>
      <c r="B118" s="186">
        <f t="shared" si="13"/>
        <v>301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9"/>
        <v>301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0.81510457371457268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4.785650074948065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3.9564294339477009E-2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119.77920323947524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4.0357385825650738E-2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0.81510457371457268</v>
      </c>
      <c r="H132" s="642"/>
      <c r="I132" s="177"/>
      <c r="J132" s="178"/>
      <c r="K132" s="177"/>
    </row>
    <row r="133" spans="1:11" ht="15" customHeight="1">
      <c r="A133" s="19">
        <f t="shared" ref="A133:B142" si="15">A87</f>
        <v>2003</v>
      </c>
      <c r="B133" s="174">
        <f t="shared" si="15"/>
        <v>119.8</v>
      </c>
      <c r="C133" s="191">
        <f t="shared" ref="C133:C142" si="16">LN(B133)</f>
        <v>4.7858236856813487</v>
      </c>
      <c r="D133" s="20">
        <v>1</v>
      </c>
      <c r="E133" s="637" t="s">
        <v>8</v>
      </c>
      <c r="F133" s="638"/>
      <c r="G133" s="639">
        <f>SUM(K122:K142)</f>
        <v>0.59145999999999954</v>
      </c>
      <c r="H133" s="640"/>
      <c r="I133" s="177">
        <f t="shared" ref="I133:I164" si="17">ROUND($F$129*(1+$F$130)^D133,$G$1)</f>
        <v>125</v>
      </c>
      <c r="J133" s="178">
        <f t="shared" ref="J133:J142" si="18">ABS(B133-I133)/B133*100</f>
        <v>4.3405676126878161</v>
      </c>
      <c r="K133" s="177">
        <f t="shared" ref="K133:K142" si="19">(B133-I133)^2/1000</f>
        <v>2.7040000000000033E-2</v>
      </c>
    </row>
    <row r="134" spans="1:11" ht="15" customHeight="1">
      <c r="A134" s="19">
        <f t="shared" si="15"/>
        <v>2004</v>
      </c>
      <c r="B134" s="174">
        <f t="shared" si="15"/>
        <v>123.5</v>
      </c>
      <c r="C134" s="191">
        <f t="shared" si="16"/>
        <v>4.816241156068032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0.59145999999999954</v>
      </c>
      <c r="H134" s="640"/>
      <c r="I134" s="177">
        <f t="shared" si="17"/>
        <v>130</v>
      </c>
      <c r="J134" s="178">
        <f t="shared" si="18"/>
        <v>5.2631578947368416</v>
      </c>
      <c r="K134" s="177">
        <f t="shared" si="19"/>
        <v>4.2250000000000003E-2</v>
      </c>
    </row>
    <row r="135" spans="1:11" ht="15" customHeight="1">
      <c r="A135" s="19">
        <f t="shared" si="15"/>
        <v>2005</v>
      </c>
      <c r="B135" s="174">
        <f t="shared" si="15"/>
        <v>128.30000000000001</v>
      </c>
      <c r="C135" s="191">
        <f t="shared" si="16"/>
        <v>4.8543712716215905</v>
      </c>
      <c r="D135" s="20">
        <f t="shared" si="20"/>
        <v>3</v>
      </c>
      <c r="E135" s="637" t="s">
        <v>10</v>
      </c>
      <c r="F135" s="638"/>
      <c r="G135" s="639">
        <f>SUM(J122:J142)/D142</f>
        <v>4.4505159577619953</v>
      </c>
      <c r="H135" s="640"/>
      <c r="I135" s="177">
        <f t="shared" si="17"/>
        <v>135</v>
      </c>
      <c r="J135" s="178">
        <f t="shared" si="18"/>
        <v>5.2221356196414561</v>
      </c>
      <c r="K135" s="177">
        <f t="shared" si="19"/>
        <v>4.4889999999999847E-2</v>
      </c>
    </row>
    <row r="136" spans="1:11" ht="15" customHeight="1">
      <c r="A136" s="19">
        <f t="shared" si="15"/>
        <v>2006</v>
      </c>
      <c r="B136" s="174">
        <f t="shared" si="15"/>
        <v>155.69999999999999</v>
      </c>
      <c r="C136" s="191">
        <f t="shared" si="16"/>
        <v>5.0479310788399525</v>
      </c>
      <c r="D136" s="20">
        <f t="shared" si="20"/>
        <v>4</v>
      </c>
      <c r="E136" s="637" t="s">
        <v>11</v>
      </c>
      <c r="F136" s="638"/>
      <c r="G136" s="639">
        <f>SUM(J133:J142)/10</f>
        <v>4.4505159577619953</v>
      </c>
      <c r="H136" s="640"/>
      <c r="I136" s="177">
        <f t="shared" si="17"/>
        <v>140</v>
      </c>
      <c r="J136" s="178">
        <f t="shared" si="18"/>
        <v>10.083493898522795</v>
      </c>
      <c r="K136" s="177">
        <f t="shared" si="19"/>
        <v>0.24648999999999963</v>
      </c>
    </row>
    <row r="137" spans="1:11" ht="15" customHeight="1">
      <c r="A137" s="19">
        <f t="shared" si="15"/>
        <v>2007</v>
      </c>
      <c r="B137" s="174">
        <f t="shared" si="15"/>
        <v>156.30000000000001</v>
      </c>
      <c r="C137" s="191">
        <f t="shared" si="16"/>
        <v>5.051777237427431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146</v>
      </c>
      <c r="J137" s="178">
        <f t="shared" si="18"/>
        <v>6.5898912348048695</v>
      </c>
      <c r="K137" s="177">
        <f t="shared" si="19"/>
        <v>0.10609000000000023</v>
      </c>
    </row>
    <row r="138" spans="1:11" ht="15" customHeight="1">
      <c r="A138" s="19">
        <f t="shared" si="15"/>
        <v>2008</v>
      </c>
      <c r="B138" s="174">
        <f t="shared" si="15"/>
        <v>155.6</v>
      </c>
      <c r="C138" s="191">
        <f t="shared" si="16"/>
        <v>5.0472886117442908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152</v>
      </c>
      <c r="J138" s="178">
        <f t="shared" si="18"/>
        <v>2.3136246786632357</v>
      </c>
      <c r="K138" s="177">
        <f t="shared" si="19"/>
        <v>1.2959999999999958E-2</v>
      </c>
    </row>
    <row r="139" spans="1:11" s="25" customFormat="1" ht="15" customHeight="1">
      <c r="A139" s="19">
        <f t="shared" si="15"/>
        <v>2009</v>
      </c>
      <c r="B139" s="174">
        <f t="shared" si="15"/>
        <v>161.9</v>
      </c>
      <c r="C139" s="191">
        <f t="shared" si="16"/>
        <v>5.0869788606835895</v>
      </c>
      <c r="D139" s="20">
        <f t="shared" si="20"/>
        <v>7</v>
      </c>
      <c r="G139" s="49"/>
      <c r="H139" s="45"/>
      <c r="I139" s="177">
        <f t="shared" si="17"/>
        <v>158</v>
      </c>
      <c r="J139" s="178">
        <f t="shared" si="18"/>
        <v>2.4088943792464521</v>
      </c>
      <c r="K139" s="177">
        <f t="shared" si="19"/>
        <v>1.5210000000000043E-2</v>
      </c>
    </row>
    <row r="140" spans="1:11" ht="15" customHeight="1">
      <c r="A140" s="19">
        <f t="shared" si="15"/>
        <v>2010</v>
      </c>
      <c r="B140" s="174">
        <f t="shared" si="15"/>
        <v>162.30000000000001</v>
      </c>
      <c r="C140" s="191">
        <f t="shared" si="16"/>
        <v>5.0894464745205452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164</v>
      </c>
      <c r="J140" s="178">
        <f t="shared" si="18"/>
        <v>1.0474430067775653</v>
      </c>
      <c r="K140" s="177">
        <f t="shared" si="19"/>
        <v>2.8899999999999616E-3</v>
      </c>
    </row>
    <row r="141" spans="1:11" s="25" customFormat="1" ht="15" customHeight="1">
      <c r="A141" s="19">
        <f t="shared" si="15"/>
        <v>2011</v>
      </c>
      <c r="B141" s="174">
        <f t="shared" si="15"/>
        <v>168</v>
      </c>
      <c r="C141" s="191">
        <f t="shared" si="16"/>
        <v>5.1239639794032588</v>
      </c>
      <c r="D141" s="20">
        <f t="shared" si="20"/>
        <v>9</v>
      </c>
      <c r="E141" s="50"/>
      <c r="I141" s="177">
        <f t="shared" si="17"/>
        <v>171</v>
      </c>
      <c r="J141" s="178">
        <f t="shared" si="18"/>
        <v>1.7857142857142856</v>
      </c>
      <c r="K141" s="177">
        <f t="shared" si="19"/>
        <v>8.9999999999999993E-3</v>
      </c>
    </row>
    <row r="142" spans="1:11" s="25" customFormat="1" ht="15" customHeight="1" thickBot="1">
      <c r="A142" s="28">
        <f t="shared" si="15"/>
        <v>2012</v>
      </c>
      <c r="B142" s="182">
        <f t="shared" si="15"/>
        <v>168.8</v>
      </c>
      <c r="C142" s="192">
        <f t="shared" si="16"/>
        <v>5.1287145821618569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178</v>
      </c>
      <c r="J142" s="184">
        <f t="shared" si="18"/>
        <v>5.4502369668246375</v>
      </c>
      <c r="K142" s="183">
        <f t="shared" si="19"/>
        <v>8.4639999999999785E-2</v>
      </c>
    </row>
    <row r="143" spans="1:11" ht="15" customHeight="1" thickTop="1">
      <c r="A143" s="19">
        <f t="shared" ref="A143:A164" si="21">A97</f>
        <v>2013</v>
      </c>
      <c r="B143" s="174">
        <f t="shared" ref="B143:B164" si="22">ROUND($F$129*(1+$F$130)^D143,$G$1)</f>
        <v>185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185</v>
      </c>
      <c r="J143" s="185"/>
      <c r="K143" s="185"/>
    </row>
    <row r="144" spans="1:11" ht="15" customHeight="1">
      <c r="A144" s="19">
        <f t="shared" si="21"/>
        <v>2014</v>
      </c>
      <c r="B144" s="174">
        <f t="shared" si="22"/>
        <v>193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193</v>
      </c>
      <c r="J144" s="185"/>
      <c r="K144" s="185"/>
    </row>
    <row r="145" spans="1:11" ht="15" customHeight="1">
      <c r="A145" s="19">
        <f t="shared" si="21"/>
        <v>2015</v>
      </c>
      <c r="B145" s="174">
        <f t="shared" si="22"/>
        <v>200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200</v>
      </c>
      <c r="J145" s="185"/>
      <c r="K145" s="185"/>
    </row>
    <row r="146" spans="1:11" ht="15" customHeight="1">
      <c r="A146" s="19">
        <f t="shared" si="21"/>
        <v>2016</v>
      </c>
      <c r="B146" s="174">
        <f t="shared" si="22"/>
        <v>208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208</v>
      </c>
      <c r="J146" s="185"/>
      <c r="K146" s="185"/>
    </row>
    <row r="147" spans="1:11" ht="15" customHeight="1">
      <c r="A147" s="19">
        <f t="shared" si="21"/>
        <v>2017</v>
      </c>
      <c r="B147" s="174">
        <f t="shared" si="22"/>
        <v>217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217</v>
      </c>
      <c r="J147" s="185"/>
      <c r="K147" s="185"/>
    </row>
    <row r="148" spans="1:11" ht="15" customHeight="1">
      <c r="A148" s="19">
        <f t="shared" si="21"/>
        <v>2018</v>
      </c>
      <c r="B148" s="174">
        <f t="shared" si="22"/>
        <v>226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226</v>
      </c>
      <c r="J148" s="185"/>
      <c r="K148" s="185"/>
    </row>
    <row r="149" spans="1:11" ht="15" customHeight="1">
      <c r="A149" s="19">
        <f t="shared" si="21"/>
        <v>2019</v>
      </c>
      <c r="B149" s="174">
        <f t="shared" si="22"/>
        <v>235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235</v>
      </c>
      <c r="J149" s="185"/>
      <c r="K149" s="185"/>
    </row>
    <row r="150" spans="1:11" ht="15" customHeight="1">
      <c r="A150" s="19">
        <f t="shared" si="21"/>
        <v>2020</v>
      </c>
      <c r="B150" s="174">
        <f t="shared" si="22"/>
        <v>244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244</v>
      </c>
      <c r="J150" s="185"/>
      <c r="K150" s="185"/>
    </row>
    <row r="151" spans="1:11" ht="15" customHeight="1">
      <c r="A151" s="19">
        <f t="shared" si="21"/>
        <v>2021</v>
      </c>
      <c r="B151" s="174">
        <f t="shared" si="22"/>
        <v>254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254</v>
      </c>
      <c r="J151" s="185"/>
      <c r="K151" s="185"/>
    </row>
    <row r="152" spans="1:11" ht="15" customHeight="1">
      <c r="A152" s="19">
        <f t="shared" si="21"/>
        <v>2022</v>
      </c>
      <c r="B152" s="174">
        <f t="shared" si="22"/>
        <v>264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264</v>
      </c>
      <c r="J152" s="185"/>
      <c r="K152" s="185"/>
    </row>
    <row r="153" spans="1:11" ht="15" customHeight="1">
      <c r="A153" s="19">
        <f t="shared" si="21"/>
        <v>2023</v>
      </c>
      <c r="B153" s="174">
        <f t="shared" si="22"/>
        <v>275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275</v>
      </c>
      <c r="J153" s="185"/>
      <c r="K153" s="185"/>
    </row>
    <row r="154" spans="1:11" ht="15" customHeight="1">
      <c r="A154" s="19">
        <f t="shared" si="21"/>
        <v>2024</v>
      </c>
      <c r="B154" s="174">
        <f t="shared" si="22"/>
        <v>286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286</v>
      </c>
      <c r="J154" s="185"/>
      <c r="K154" s="185"/>
    </row>
    <row r="155" spans="1:11" ht="15" customHeight="1">
      <c r="A155" s="19">
        <f t="shared" si="21"/>
        <v>2025</v>
      </c>
      <c r="B155" s="174">
        <f t="shared" si="22"/>
        <v>298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298</v>
      </c>
      <c r="J155" s="185"/>
      <c r="K155" s="185"/>
    </row>
    <row r="156" spans="1:11" ht="15" customHeight="1">
      <c r="A156" s="19">
        <f t="shared" si="21"/>
        <v>2026</v>
      </c>
      <c r="B156" s="174">
        <f t="shared" si="22"/>
        <v>310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310</v>
      </c>
      <c r="J156" s="185"/>
      <c r="K156" s="185"/>
    </row>
    <row r="157" spans="1:11" ht="15" customHeight="1">
      <c r="A157" s="19">
        <f t="shared" si="21"/>
        <v>2027</v>
      </c>
      <c r="B157" s="174">
        <f t="shared" si="22"/>
        <v>322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322</v>
      </c>
      <c r="J157" s="185"/>
      <c r="K157" s="185"/>
    </row>
    <row r="158" spans="1:11" ht="15" customHeight="1">
      <c r="A158" s="19">
        <f t="shared" si="21"/>
        <v>2028</v>
      </c>
      <c r="B158" s="174">
        <f t="shared" si="22"/>
        <v>335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335</v>
      </c>
      <c r="J158" s="185"/>
      <c r="K158" s="185"/>
    </row>
    <row r="159" spans="1:11" ht="15" customHeight="1">
      <c r="A159" s="19">
        <f t="shared" si="21"/>
        <v>2029</v>
      </c>
      <c r="B159" s="174">
        <f t="shared" si="22"/>
        <v>349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349</v>
      </c>
      <c r="J159" s="185"/>
      <c r="K159" s="185"/>
    </row>
    <row r="160" spans="1:11" ht="15" customHeight="1">
      <c r="A160" s="19">
        <f t="shared" si="21"/>
        <v>2030</v>
      </c>
      <c r="B160" s="174">
        <f t="shared" si="22"/>
        <v>363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363</v>
      </c>
      <c r="J160" s="185"/>
      <c r="K160" s="185"/>
    </row>
    <row r="161" spans="1:109" ht="15" customHeight="1">
      <c r="A161" s="19">
        <f t="shared" si="21"/>
        <v>2031</v>
      </c>
      <c r="B161" s="174">
        <f t="shared" si="22"/>
        <v>377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377</v>
      </c>
      <c r="J161" s="185"/>
      <c r="K161" s="185"/>
    </row>
    <row r="162" spans="1:109" ht="15" customHeight="1">
      <c r="A162" s="19">
        <f t="shared" si="21"/>
        <v>2032</v>
      </c>
      <c r="B162" s="174">
        <f t="shared" si="22"/>
        <v>393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393</v>
      </c>
      <c r="J162" s="185"/>
      <c r="K162" s="185"/>
    </row>
    <row r="163" spans="1:109" ht="15" customHeight="1">
      <c r="A163" s="19">
        <f t="shared" si="21"/>
        <v>2033</v>
      </c>
      <c r="B163" s="174">
        <f t="shared" si="22"/>
        <v>408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408</v>
      </c>
      <c r="J163" s="185"/>
      <c r="K163" s="185"/>
    </row>
    <row r="164" spans="1:109" ht="15" customHeight="1">
      <c r="A164" s="103">
        <f t="shared" si="21"/>
        <v>2034</v>
      </c>
      <c r="B164" s="186">
        <f t="shared" si="22"/>
        <v>425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425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0.81510457371457268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0.81510457371457268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0.81510457371457268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0.81510457371457268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0.81510457371457268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0.81510457371457268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0.81023017744353554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0.81460625597918312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RSQ($B168:$B188,BN168:BN188)</f>
        <v>0.81221940450878871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RSQ($B168:$B188,BU168:BU188)</f>
        <v>0.8094334017122653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RSQ($B168:$B188,CB168:CB188)</f>
        <v>0.8094334017122653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RSQ($B168:$B188,CI168:CI188)</f>
        <v>0.80459983630676146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RSQ($B168:$B188,CP168:CP188)</f>
        <v>0.79606393908709172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RSQ($B168:$B188,CW168:CW188)</f>
        <v>0.7955270813305545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RSQ($B168:$B188,DD168:DD188)</f>
        <v>0.78790232046929787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15</v>
      </c>
      <c r="AD172" s="25"/>
      <c r="AE172" s="177"/>
      <c r="AF172" s="177"/>
      <c r="AH172" s="197"/>
      <c r="AI172" s="27" t="s">
        <v>35</v>
      </c>
      <c r="AJ172" s="83">
        <f>AC172+AI193</f>
        <v>20</v>
      </c>
      <c r="AK172" s="25"/>
      <c r="AL172" s="177"/>
      <c r="AM172" s="177"/>
      <c r="AO172" s="197"/>
      <c r="AP172" s="27" t="s">
        <v>35</v>
      </c>
      <c r="AQ172" s="83">
        <f>AJ172+AP193</f>
        <v>25</v>
      </c>
      <c r="AR172" s="25"/>
      <c r="AS172" s="177"/>
      <c r="AT172" s="177"/>
      <c r="AV172" s="197"/>
      <c r="AW172" s="27" t="s">
        <v>35</v>
      </c>
      <c r="AX172" s="83">
        <f>AQ172+AW193</f>
        <v>30</v>
      </c>
      <c r="AY172" s="25"/>
      <c r="AZ172" s="177"/>
      <c r="BA172" s="177"/>
      <c r="BC172" s="197"/>
      <c r="BD172" s="27" t="s">
        <v>35</v>
      </c>
      <c r="BE172" s="83">
        <f>AX172+BD193</f>
        <v>35</v>
      </c>
      <c r="BF172" s="25"/>
      <c r="BG172" s="177"/>
      <c r="BH172" s="177"/>
      <c r="BJ172" s="197"/>
      <c r="BK172" s="27" t="s">
        <v>35</v>
      </c>
      <c r="BL172" s="83">
        <f>BE172+BK193</f>
        <v>40</v>
      </c>
      <c r="BM172" s="25"/>
      <c r="BN172" s="177"/>
      <c r="BO172" s="177"/>
      <c r="BQ172" s="197"/>
      <c r="BR172" s="27" t="s">
        <v>35</v>
      </c>
      <c r="BS172" s="83">
        <f>BL172+BR193</f>
        <v>45</v>
      </c>
      <c r="BT172" s="25"/>
      <c r="BU172" s="177"/>
      <c r="BV172" s="177"/>
      <c r="BX172" s="197"/>
      <c r="BY172" s="27" t="s">
        <v>35</v>
      </c>
      <c r="BZ172" s="83">
        <f>BS172+BY193</f>
        <v>50</v>
      </c>
      <c r="CA172" s="25"/>
      <c r="CB172" s="177"/>
      <c r="CC172" s="177"/>
      <c r="CE172" s="197"/>
      <c r="CF172" s="27" t="s">
        <v>35</v>
      </c>
      <c r="CG172" s="83">
        <f>BZ172+CF193</f>
        <v>55</v>
      </c>
      <c r="CH172" s="25"/>
      <c r="CI172" s="177"/>
      <c r="CJ172" s="177"/>
      <c r="CL172" s="197"/>
      <c r="CM172" s="27" t="s">
        <v>35</v>
      </c>
      <c r="CN172" s="83">
        <f>CG172+CM193</f>
        <v>60</v>
      </c>
      <c r="CO172" s="25"/>
      <c r="CP172" s="177"/>
      <c r="CQ172" s="177"/>
      <c r="CS172" s="197"/>
      <c r="CT172" s="27" t="s">
        <v>35</v>
      </c>
      <c r="CU172" s="83">
        <f>CN172+CT193</f>
        <v>65</v>
      </c>
      <c r="CV172" s="25"/>
      <c r="CW172" s="177"/>
      <c r="CX172" s="177"/>
      <c r="CZ172" s="197"/>
      <c r="DA172" s="27" t="s">
        <v>35</v>
      </c>
      <c r="DB172" s="83">
        <f>CU172+DA193</f>
        <v>70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4.785650074948065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INDEX(LINEST(M179:M188,$D179:$D188),2)</f>
        <v>4.785650074948065</v>
      </c>
      <c r="Q173" s="177"/>
      <c r="R173" s="177"/>
      <c r="T173" s="197"/>
      <c r="U173" s="27" t="s">
        <v>25</v>
      </c>
      <c r="V173" s="27" t="s">
        <v>26</v>
      </c>
      <c r="W173" s="42">
        <f>INDEX(LINEST(T179:T188,$D179:$D188),2)</f>
        <v>4.6991149574680868</v>
      </c>
      <c r="X173" s="177"/>
      <c r="Y173" s="177"/>
      <c r="AA173" s="197"/>
      <c r="AB173" s="27" t="s">
        <v>25</v>
      </c>
      <c r="AC173" s="27" t="s">
        <v>26</v>
      </c>
      <c r="AD173" s="42">
        <f>INDEX(LINEST(AA179:AA188,$D179:$D188),2)</f>
        <v>4.6529002188007018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INDEX(LINEST(AH179:AH188,$D179:$D188),2)</f>
        <v>4.6044721408714766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INDEX(LINEST(AO179:AO188,$D179:$D188),2)</f>
        <v>4.5536095622102817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INDEX(LINEST(AV179:AV188,$D179:$D188),2)</f>
        <v>4.5000565477211181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INDEX(LINEST(BC179:BC188,$D179:$D188),2)</f>
        <v>4.4435147029122701</v>
      </c>
      <c r="BG173" s="177"/>
      <c r="BH173" s="177"/>
      <c r="BJ173" s="197"/>
      <c r="BK173" s="27" t="s">
        <v>25</v>
      </c>
      <c r="BL173" s="27" t="s">
        <v>26</v>
      </c>
      <c r="BM173" s="42">
        <f>INDEX(LINEST(BJ179:BJ188,$D179:$D188),2)</f>
        <v>4.3836332388534389</v>
      </c>
      <c r="BN173" s="177"/>
      <c r="BO173" s="177"/>
      <c r="BQ173" s="197"/>
      <c r="BR173" s="27" t="s">
        <v>25</v>
      </c>
      <c r="BS173" s="27" t="s">
        <v>26</v>
      </c>
      <c r="BT173" s="42">
        <f>INDEX(LINEST(BQ179:BQ188,$D179:$D188),2)</f>
        <v>4.3199959472103231</v>
      </c>
      <c r="BU173" s="177"/>
      <c r="BV173" s="177"/>
      <c r="BX173" s="197"/>
      <c r="BY173" s="27" t="s">
        <v>25</v>
      </c>
      <c r="BZ173" s="27" t="s">
        <v>26</v>
      </c>
      <c r="CA173" s="42">
        <f>INDEX(LINEST(BX179:BX188,$D179:$D188),2)</f>
        <v>4.2521038527217421</v>
      </c>
      <c r="CB173" s="177"/>
      <c r="CC173" s="177"/>
      <c r="CE173" s="197"/>
      <c r="CF173" s="27" t="s">
        <v>25</v>
      </c>
      <c r="CG173" s="27" t="s">
        <v>26</v>
      </c>
      <c r="CH173" s="42">
        <f>INDEX(LINEST(CE179:CE188,$D179:$D188),2)</f>
        <v>4.1793516939514097</v>
      </c>
      <c r="CI173" s="177"/>
      <c r="CJ173" s="177"/>
      <c r="CL173" s="197"/>
      <c r="CM173" s="27" t="s">
        <v>25</v>
      </c>
      <c r="CN173" s="27" t="s">
        <v>26</v>
      </c>
      <c r="CO173" s="42">
        <f>INDEX(LINEST(CL179:CL188,$D179:$D188),2)</f>
        <v>4.1009953856073613</v>
      </c>
      <c r="CP173" s="177"/>
      <c r="CQ173" s="177"/>
      <c r="CS173" s="197"/>
      <c r="CT173" s="27" t="s">
        <v>25</v>
      </c>
      <c r="CU173" s="27" t="s">
        <v>26</v>
      </c>
      <c r="CV173" s="42">
        <f>INDEX(LINEST(CS179:CS188,$D179:$D188),2)</f>
        <v>4.0161059488853903</v>
      </c>
      <c r="CW173" s="177"/>
      <c r="CX173" s="177"/>
      <c r="CZ173" s="197"/>
      <c r="DA173" s="27" t="s">
        <v>25</v>
      </c>
      <c r="DB173" s="27" t="s">
        <v>26</v>
      </c>
      <c r="DC173" s="42">
        <f>INDEX(LINEST(CZ179:CZ188,$D179:$D188),2)</f>
        <v>3.9235025060096982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3.9564294339477009E-2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INDEX(LINEST(M179:M188,$D179:$D188),1)</f>
        <v>3.9564294339477009E-2</v>
      </c>
      <c r="Q174" s="177"/>
      <c r="R174" s="177"/>
      <c r="T174" s="197"/>
      <c r="U174" s="27" t="s">
        <v>27</v>
      </c>
      <c r="V174" s="27" t="s">
        <v>28</v>
      </c>
      <c r="W174" s="42">
        <f>INDEX(LINEST(T179:T188,$D179:$D188),1)</f>
        <v>4.2544090375146067E-2</v>
      </c>
      <c r="X174" s="177"/>
      <c r="Y174" s="177"/>
      <c r="AA174" s="197"/>
      <c r="AB174" s="27" t="s">
        <v>27</v>
      </c>
      <c r="AC174" s="27" t="s">
        <v>28</v>
      </c>
      <c r="AD174" s="42">
        <f>INDEX(LINEST(AA179:AA188,$D179:$D188),1)</f>
        <v>4.4210718967166905E-2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INDEX(LINEST(AH179:AH188,$D179:$D188),1)</f>
        <v>4.6014787414355371E-2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INDEX(LINEST(AO179:AO188,$D179:$D188),1)</f>
        <v>4.7974244561058796E-2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INDEX(LINEST(AV179:AV188,$D179:$D188),1)</f>
        <v>5.0110349538282993E-2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INDEX(LINEST(BC179:BC188,$D179:$D188),1)</f>
        <v>5.2448482874336323E-2</v>
      </c>
      <c r="BG174" s="177"/>
      <c r="BH174" s="177"/>
      <c r="BJ174" s="197"/>
      <c r="BK174" s="27" t="s">
        <v>27</v>
      </c>
      <c r="BL174" s="27" t="s">
        <v>28</v>
      </c>
      <c r="BM174" s="42">
        <f>INDEX(LINEST(BJ179:BJ188,$D179:$D188),1)</f>
        <v>5.5019212038560979E-2</v>
      </c>
      <c r="BN174" s="177"/>
      <c r="BO174" s="177"/>
      <c r="BQ174" s="197"/>
      <c r="BR174" s="27" t="s">
        <v>27</v>
      </c>
      <c r="BS174" s="27" t="s">
        <v>28</v>
      </c>
      <c r="BT174" s="42">
        <f>INDEX(LINEST(BQ179:BQ188,$D179:$D188),1)</f>
        <v>5.7859711157873611E-2</v>
      </c>
      <c r="BU174" s="177"/>
      <c r="BV174" s="177"/>
      <c r="BX174" s="197"/>
      <c r="BY174" s="27" t="s">
        <v>27</v>
      </c>
      <c r="BZ174" s="27" t="s">
        <v>28</v>
      </c>
      <c r="CA174" s="42">
        <f>INDEX(LINEST(BX179:BX188,$D179:$D188),1)</f>
        <v>6.1015682722167307E-2</v>
      </c>
      <c r="CB174" s="177"/>
      <c r="CC174" s="177"/>
      <c r="CE174" s="197"/>
      <c r="CF174" s="27" t="s">
        <v>27</v>
      </c>
      <c r="CG174" s="27" t="s">
        <v>28</v>
      </c>
      <c r="CH174" s="42">
        <f>INDEX(LINEST(CE179:CE188,$D179:$D188),1)</f>
        <v>6.454400535858075E-2</v>
      </c>
      <c r="CI174" s="177"/>
      <c r="CJ174" s="177"/>
      <c r="CL174" s="197"/>
      <c r="CM174" s="27" t="s">
        <v>27</v>
      </c>
      <c r="CN174" s="27" t="s">
        <v>28</v>
      </c>
      <c r="CO174" s="42">
        <f>INDEX(LINEST(CL179:CL188,$D179:$D188),1)</f>
        <v>6.8516456171109658E-2</v>
      </c>
      <c r="CP174" s="177"/>
      <c r="CQ174" s="177"/>
      <c r="CS174" s="197"/>
      <c r="CT174" s="27" t="s">
        <v>27</v>
      </c>
      <c r="CU174" s="27" t="s">
        <v>28</v>
      </c>
      <c r="CV174" s="42">
        <f>INDEX(LINEST(CS179:CS188,$D179:$D188),1)</f>
        <v>7.3025065696528418E-2</v>
      </c>
      <c r="CW174" s="177"/>
      <c r="CX174" s="177"/>
      <c r="CZ174" s="197"/>
      <c r="DA174" s="27" t="s">
        <v>27</v>
      </c>
      <c r="DB174" s="27" t="s">
        <v>28</v>
      </c>
      <c r="DC174" s="42">
        <f>INDEX(LINEST(CZ179:CZ188,$D179:$D188),1)</f>
        <v>7.8190029678685172E-2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119.77920323947524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119.77920323947524</v>
      </c>
      <c r="P176" s="25"/>
      <c r="Q176" s="177"/>
      <c r="R176" s="177"/>
      <c r="T176" s="197"/>
      <c r="U176" s="27" t="s">
        <v>29</v>
      </c>
      <c r="V176" s="59">
        <f>EXP(W173)</f>
        <v>109.8499075763647</v>
      </c>
      <c r="W176" s="25"/>
      <c r="X176" s="177"/>
      <c r="Y176" s="177"/>
      <c r="AA176" s="197"/>
      <c r="AB176" s="27" t="s">
        <v>29</v>
      </c>
      <c r="AC176" s="59">
        <f>EXP(AD173)</f>
        <v>104.88874519030965</v>
      </c>
      <c r="AD176" s="25"/>
      <c r="AE176" s="177"/>
      <c r="AF176" s="177"/>
      <c r="AH176" s="197"/>
      <c r="AI176" s="27" t="s">
        <v>29</v>
      </c>
      <c r="AJ176" s="59">
        <f>EXP(AK173)</f>
        <v>99.930219846019853</v>
      </c>
      <c r="AK176" s="25"/>
      <c r="AL176" s="177"/>
      <c r="AM176" s="177"/>
      <c r="AO176" s="197"/>
      <c r="AP176" s="27" t="s">
        <v>29</v>
      </c>
      <c r="AQ176" s="59">
        <f>EXP(AR173)</f>
        <v>94.974607102210541</v>
      </c>
      <c r="AR176" s="25"/>
      <c r="AS176" s="177"/>
      <c r="AT176" s="177"/>
      <c r="AV176" s="197"/>
      <c r="AW176" s="27" t="s">
        <v>29</v>
      </c>
      <c r="AX176" s="59">
        <f>EXP(AY173)</f>
        <v>90.022221708082554</v>
      </c>
      <c r="AY176" s="25"/>
      <c r="AZ176" s="177"/>
      <c r="BA176" s="177"/>
      <c r="BC176" s="197"/>
      <c r="BD176" s="27" t="s">
        <v>29</v>
      </c>
      <c r="BE176" s="59">
        <f>EXP(BF173)</f>
        <v>85.073424640425841</v>
      </c>
      <c r="BF176" s="25"/>
      <c r="BG176" s="177"/>
      <c r="BH176" s="177"/>
      <c r="BJ176" s="197"/>
      <c r="BK176" s="27" t="s">
        <v>29</v>
      </c>
      <c r="BL176" s="59">
        <f>EXP(BM173)</f>
        <v>80.128631636758783</v>
      </c>
      <c r="BM176" s="25"/>
      <c r="BN176" s="177"/>
      <c r="BO176" s="177"/>
      <c r="BQ176" s="197"/>
      <c r="BR176" s="27" t="s">
        <v>29</v>
      </c>
      <c r="BS176" s="59">
        <f>EXP(BT173)</f>
        <v>75.188323568944014</v>
      </c>
      <c r="BT176" s="25"/>
      <c r="BU176" s="177"/>
      <c r="BV176" s="177"/>
      <c r="BX176" s="197"/>
      <c r="BY176" s="27" t="s">
        <v>29</v>
      </c>
      <c r="BZ176" s="59">
        <f>EXP(CA173)</f>
        <v>70.253059068281388</v>
      </c>
      <c r="CA176" s="25"/>
      <c r="CB176" s="177"/>
      <c r="CC176" s="177"/>
      <c r="CE176" s="197"/>
      <c r="CF176" s="27" t="s">
        <v>29</v>
      </c>
      <c r="CG176" s="59">
        <f>EXP(CH173)</f>
        <v>65.323489869689965</v>
      </c>
      <c r="CH176" s="25"/>
      <c r="CI176" s="177"/>
      <c r="CJ176" s="177"/>
      <c r="CL176" s="197"/>
      <c r="CM176" s="27" t="s">
        <v>29</v>
      </c>
      <c r="CN176" s="59">
        <f>EXP(CO173)</f>
        <v>60.400379353453452</v>
      </c>
      <c r="CO176" s="25"/>
      <c r="CP176" s="177"/>
      <c r="CQ176" s="177"/>
      <c r="CS176" s="197"/>
      <c r="CT176" s="27" t="s">
        <v>29</v>
      </c>
      <c r="CU176" s="59">
        <f>EXP(CV173)</f>
        <v>55.484624641519581</v>
      </c>
      <c r="CV176" s="25"/>
      <c r="CW176" s="177"/>
      <c r="CX176" s="177"/>
      <c r="CZ176" s="197"/>
      <c r="DA176" s="27" t="s">
        <v>29</v>
      </c>
      <c r="DB176" s="59">
        <f>EXP(DC173)</f>
        <v>50.577282144982263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4.0357385825650738E-2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4.0357385825650738E-2</v>
      </c>
      <c r="P177" s="25"/>
      <c r="Q177" s="177"/>
      <c r="R177" s="177"/>
      <c r="T177" s="197"/>
      <c r="U177" s="27" t="s">
        <v>30</v>
      </c>
      <c r="V177" s="60">
        <f>EXP(W174)-1</f>
        <v>4.3462061993232215E-2</v>
      </c>
      <c r="W177" s="25"/>
      <c r="X177" s="177"/>
      <c r="Y177" s="177"/>
      <c r="AA177" s="197"/>
      <c r="AB177" s="27" t="s">
        <v>30</v>
      </c>
      <c r="AC177" s="60">
        <f>EXP(AD174)-1</f>
        <v>4.520257569250874E-2</v>
      </c>
      <c r="AD177" s="25"/>
      <c r="AE177" s="177"/>
      <c r="AF177" s="177"/>
      <c r="AH177" s="197"/>
      <c r="AI177" s="27" t="s">
        <v>30</v>
      </c>
      <c r="AJ177" s="60">
        <f>EXP(AK174)-1</f>
        <v>4.7089894594594117E-2</v>
      </c>
      <c r="AK177" s="25"/>
      <c r="AL177" s="177"/>
      <c r="AM177" s="177"/>
      <c r="AO177" s="197"/>
      <c r="AP177" s="27" t="s">
        <v>30</v>
      </c>
      <c r="AQ177" s="60">
        <f>EXP(AR174)-1</f>
        <v>4.9143633821695287E-2</v>
      </c>
      <c r="AR177" s="25"/>
      <c r="AS177" s="177"/>
      <c r="AT177" s="177"/>
      <c r="AV177" s="197"/>
      <c r="AW177" s="27" t="s">
        <v>30</v>
      </c>
      <c r="AX177" s="60">
        <f>EXP(AY174)-1</f>
        <v>5.1387110057029783E-2</v>
      </c>
      <c r="AY177" s="25"/>
      <c r="AZ177" s="177"/>
      <c r="BA177" s="177"/>
      <c r="BC177" s="197"/>
      <c r="BD177" s="27" t="s">
        <v>30</v>
      </c>
      <c r="BE177" s="60">
        <f>EXP(BF174)-1</f>
        <v>5.3848269446321595E-2</v>
      </c>
      <c r="BF177" s="25"/>
      <c r="BG177" s="177"/>
      <c r="BH177" s="177"/>
      <c r="BJ177" s="197"/>
      <c r="BK177" s="27" t="s">
        <v>30</v>
      </c>
      <c r="BL177" s="60">
        <f>EXP(BM174)-1</f>
        <v>5.6560913169511728E-2</v>
      </c>
      <c r="BM177" s="25"/>
      <c r="BN177" s="177"/>
      <c r="BO177" s="177"/>
      <c r="BQ177" s="197"/>
      <c r="BR177" s="27" t="s">
        <v>30</v>
      </c>
      <c r="BS177" s="60">
        <f>EXP(BT174)-1</f>
        <v>5.956633994817162E-2</v>
      </c>
      <c r="BT177" s="25"/>
      <c r="BU177" s="177"/>
      <c r="BV177" s="177"/>
      <c r="BX177" s="197"/>
      <c r="BY177" s="27" t="s">
        <v>30</v>
      </c>
      <c r="BZ177" s="60">
        <f>EXP(CA174)-1</f>
        <v>6.2915583466267799E-2</v>
      </c>
      <c r="CA177" s="25"/>
      <c r="CB177" s="177"/>
      <c r="CC177" s="177"/>
      <c r="CE177" s="197"/>
      <c r="CF177" s="27" t="s">
        <v>30</v>
      </c>
      <c r="CG177" s="60">
        <f>EXP(CH174)-1</f>
        <v>6.6672516518451186E-2</v>
      </c>
      <c r="CH177" s="25"/>
      <c r="CI177" s="177"/>
      <c r="CJ177" s="177"/>
      <c r="CL177" s="197"/>
      <c r="CM177" s="27" t="s">
        <v>30</v>
      </c>
      <c r="CN177" s="60">
        <f>EXP(CO174)-1</f>
        <v>7.0918248019908647E-2</v>
      </c>
      <c r="CO177" s="25"/>
      <c r="CP177" s="177"/>
      <c r="CQ177" s="177"/>
      <c r="CS177" s="197"/>
      <c r="CT177" s="27" t="s">
        <v>30</v>
      </c>
      <c r="CU177" s="60">
        <f>EXP(CV174)-1</f>
        <v>7.575750118782576E-2</v>
      </c>
      <c r="CV177" s="25"/>
      <c r="CW177" s="177"/>
      <c r="CX177" s="177"/>
      <c r="CZ177" s="197"/>
      <c r="DA177" s="27" t="s">
        <v>30</v>
      </c>
      <c r="DB177" s="60">
        <f>EXP(DC174)-1</f>
        <v>8.132812358312691E-2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88" si="23">A133</f>
        <v>2003</v>
      </c>
      <c r="B179" s="174">
        <f t="shared" si="23"/>
        <v>119.8</v>
      </c>
      <c r="C179" s="191">
        <f t="shared" ref="C179:C188" si="24">LN(B179-$F$172)</f>
        <v>4.7858236856813487</v>
      </c>
      <c r="D179" s="20">
        <v>1</v>
      </c>
      <c r="E179" s="637" t="s">
        <v>7</v>
      </c>
      <c r="F179" s="638"/>
      <c r="G179" s="641">
        <f>I167</f>
        <v>0.81510457371457268</v>
      </c>
      <c r="H179" s="642"/>
      <c r="I179" s="177">
        <f t="shared" ref="I179:I210" si="25">ROUND($F$176*(1+$F$177)^D179+$F$172,$G$1)</f>
        <v>125</v>
      </c>
      <c r="J179" s="178">
        <f t="shared" ref="J179:J188" si="26">ABS(B179-I179)/B179*100</f>
        <v>4.3405676126878161</v>
      </c>
      <c r="K179" s="177">
        <f t="shared" ref="K179:K188" si="27">(B179-I179)^2/1000</f>
        <v>2.7040000000000033E-2</v>
      </c>
      <c r="M179" s="197">
        <f t="shared" ref="M179:M188" si="28">LN($B179-O$172)</f>
        <v>4.7858236856813487</v>
      </c>
      <c r="N179" s="21" t="s">
        <v>36</v>
      </c>
      <c r="O179" s="42">
        <f>Q167</f>
        <v>0.81510457371457268</v>
      </c>
      <c r="P179" s="46"/>
      <c r="Q179" s="177">
        <f t="shared" ref="Q179:Q188" si="29">ROUND(O$176*(1+O$177)^$D179+O$172,$G$1)</f>
        <v>125</v>
      </c>
      <c r="R179" s="177">
        <f t="shared" ref="R179:R188" si="30">($B179-Q179)^2/1000</f>
        <v>2.7040000000000033E-2</v>
      </c>
      <c r="T179" s="197">
        <f t="shared" ref="T179:T188" si="31">LN($B179-V$172)</f>
        <v>4.69866052907543</v>
      </c>
      <c r="U179" s="21" t="s">
        <v>36</v>
      </c>
      <c r="V179" s="42">
        <f>X167</f>
        <v>0.81510457371457268</v>
      </c>
      <c r="W179" s="46"/>
      <c r="X179" s="177">
        <f t="shared" ref="X179:X188" si="32">ROUND(V$176*(1+V$177)^$D179+V$172,$G$1)</f>
        <v>125</v>
      </c>
      <c r="Y179" s="177">
        <f t="shared" ref="Y179:Y188" si="33">($B179-X179)^2/1000</f>
        <v>2.7040000000000033E-2</v>
      </c>
      <c r="AA179" s="197">
        <f t="shared" ref="AA179:AA188" si="34">LN($B179-AC$172)</f>
        <v>4.6520537718869415</v>
      </c>
      <c r="AB179" s="21" t="s">
        <v>36</v>
      </c>
      <c r="AC179" s="42">
        <f>AE167</f>
        <v>0.81510457371457268</v>
      </c>
      <c r="AD179" s="46"/>
      <c r="AE179" s="177">
        <f t="shared" ref="AE179:AE188" si="35">ROUND(AC$176*(1+AC$177)^$D179+AC$172,$G$1)</f>
        <v>125</v>
      </c>
      <c r="AF179" s="177">
        <f t="shared" ref="AF179:AF188" si="36">($B179-AE179)^2/1000</f>
        <v>2.7040000000000033E-2</v>
      </c>
      <c r="AH179" s="197">
        <f t="shared" ref="AH179:AH188" si="37">LN($B179-AJ$172)</f>
        <v>4.6031681833174183</v>
      </c>
      <c r="AI179" s="21" t="s">
        <v>36</v>
      </c>
      <c r="AJ179" s="42">
        <f>AL167</f>
        <v>0.81510457371457268</v>
      </c>
      <c r="AK179" s="46"/>
      <c r="AL179" s="177">
        <f t="shared" ref="AL179:AL188" si="38">ROUND(AJ$176*(1+AJ$177)^$D179+AJ$172,$G$1)</f>
        <v>125</v>
      </c>
      <c r="AM179" s="177">
        <f t="shared" ref="AM179:AM188" si="39">($B179-AL179)^2/1000</f>
        <v>2.7040000000000033E-2</v>
      </c>
      <c r="AO179" s="197">
        <f t="shared" ref="AO179:AO188" si="40">LN($B179-AQ$172)</f>
        <v>4.5517694092609764</v>
      </c>
      <c r="AP179" s="21" t="s">
        <v>36</v>
      </c>
      <c r="AQ179" s="42">
        <f>AS167</f>
        <v>0.81510457371457268</v>
      </c>
      <c r="AR179" s="46"/>
      <c r="AS179" s="177">
        <f t="shared" ref="AS179:AS188" si="41">ROUND(AQ$176*(1+AQ$177)^$D179+AQ$172,$G$1)</f>
        <v>125</v>
      </c>
      <c r="AT179" s="177">
        <f t="shared" ref="AT179:AT188" si="42">($B179-AS179)^2/1000</f>
        <v>2.7040000000000033E-2</v>
      </c>
      <c r="AV179" s="197">
        <f t="shared" ref="AV179:AV188" si="43">LN($B179-AX$172)</f>
        <v>4.497584975308154</v>
      </c>
      <c r="AW179" s="21" t="s">
        <v>36</v>
      </c>
      <c r="AX179" s="42">
        <f>AZ167</f>
        <v>0.81023017744353554</v>
      </c>
      <c r="AY179" s="46"/>
      <c r="AZ179" s="177">
        <f t="shared" ref="AZ179:AZ188" si="44">ROUND(AX$176*(1+AX$177)^$D179+AX$172,$G$1)</f>
        <v>125</v>
      </c>
      <c r="BA179" s="177">
        <f t="shared" ref="BA179:BA188" si="45">($B179-AZ179)^2/1000</f>
        <v>2.7040000000000033E-2</v>
      </c>
      <c r="BC179" s="197">
        <f t="shared" ref="BC179:BC188" si="46">LN($B179-BE$172)</f>
        <v>4.4402955427978572</v>
      </c>
      <c r="BD179" s="21" t="s">
        <v>36</v>
      </c>
      <c r="BE179" s="42">
        <f>BG167</f>
        <v>0.81460625597918312</v>
      </c>
      <c r="BF179" s="46"/>
      <c r="BG179" s="177">
        <f t="shared" ref="BG179:BG188" si="47">ROUND(BE$176*(1+BE$177)^$D179+BE$172,$G$1)</f>
        <v>125</v>
      </c>
      <c r="BH179" s="177">
        <f t="shared" ref="BH179:BH188" si="48">($B179-BG179)^2/1000</f>
        <v>2.7040000000000033E-2</v>
      </c>
      <c r="BJ179" s="197">
        <f t="shared" ref="BJ179:BJ188" si="49">LN($B179-BL$172)</f>
        <v>4.3795235044557632</v>
      </c>
      <c r="BK179" s="21" t="s">
        <v>36</v>
      </c>
      <c r="BL179" s="42">
        <f>BN167</f>
        <v>0.81221940450878871</v>
      </c>
      <c r="BM179" s="46"/>
      <c r="BN179" s="177">
        <f t="shared" ref="BN179:BN188" si="50">ROUND(BL$176*(1+BL$177)^$D179+BL$172,$G$1)</f>
        <v>125</v>
      </c>
      <c r="BO179" s="177">
        <f t="shared" ref="BO179:BO188" si="51">($B179-BN179)^2/1000</f>
        <v>2.7040000000000033E-2</v>
      </c>
      <c r="BQ179" s="197">
        <f t="shared" ref="BQ179:BQ188" si="52">LN($B179-BS$172)</f>
        <v>4.3148178849804317</v>
      </c>
      <c r="BR179" s="21" t="s">
        <v>36</v>
      </c>
      <c r="BS179" s="42">
        <f>BU167</f>
        <v>0.8094334017122653</v>
      </c>
      <c r="BT179" s="46"/>
      <c r="BU179" s="177">
        <f t="shared" ref="BU179:BU188" si="53">ROUND(BS$176*(1+BS$177)^$D179+BS$172,$G$1)</f>
        <v>125</v>
      </c>
      <c r="BV179" s="177">
        <f t="shared" ref="BV179:BV188" si="54">($B179-BU179)^2/1000</f>
        <v>2.7040000000000033E-2</v>
      </c>
      <c r="BX179" s="197">
        <f t="shared" ref="BX179:BX188" si="55">LN($B179-BZ$172)</f>
        <v>4.2456340097683265</v>
      </c>
      <c r="BY179" s="21" t="s">
        <v>36</v>
      </c>
      <c r="BZ179" s="42">
        <f>CB167</f>
        <v>0.8094334017122653</v>
      </c>
      <c r="CA179" s="46"/>
      <c r="CB179" s="177">
        <f t="shared" ref="CB179:CB188" si="56">ROUND(BZ$176*(1+BZ$177)^$D179+BZ$172,$G$1)</f>
        <v>125</v>
      </c>
      <c r="CC179" s="177">
        <f t="shared" ref="CC179:CC188" si="57">($B179-CB179)^2/1000</f>
        <v>2.7040000000000033E-2</v>
      </c>
      <c r="CE179" s="197">
        <f t="shared" ref="CE179:CE188" si="58">LN($B179-CG$172)</f>
        <v>4.1713056033582285</v>
      </c>
      <c r="CF179" s="21" t="s">
        <v>36</v>
      </c>
      <c r="CG179" s="42">
        <f>CI167</f>
        <v>0.80459983630676146</v>
      </c>
      <c r="CH179" s="46"/>
      <c r="CI179" s="177">
        <f t="shared" ref="CI179:CI188" si="59">ROUND(CG$176*(1+CG$177)^$D179+CG$172,$G$1)</f>
        <v>125</v>
      </c>
      <c r="CJ179" s="177">
        <f t="shared" ref="CJ179:CJ188" si="60">($B179-CI179)^2/1000</f>
        <v>2.7040000000000033E-2</v>
      </c>
      <c r="CL179" s="197">
        <f t="shared" ref="CL179:CL188" si="61">LN($B179-CN$172)</f>
        <v>4.0910056609565864</v>
      </c>
      <c r="CM179" s="21" t="s">
        <v>36</v>
      </c>
      <c r="CN179" s="42">
        <f>CP167</f>
        <v>0.79606393908709172</v>
      </c>
      <c r="CO179" s="46"/>
      <c r="CP179" s="177">
        <f t="shared" ref="CP179:CP188" si="62">ROUND(CN$176*(1+CN$177)^$D179+CN$172,$G$1)</f>
        <v>125</v>
      </c>
      <c r="CQ179" s="177">
        <f t="shared" ref="CQ179:CQ188" si="63">($B179-CP179)^2/1000</f>
        <v>2.7040000000000033E-2</v>
      </c>
      <c r="CS179" s="197">
        <f t="shared" ref="CS179:CS188" si="64">LN($B179-CU$172)</f>
        <v>4.00369019395397</v>
      </c>
      <c r="CT179" s="21" t="s">
        <v>36</v>
      </c>
      <c r="CU179" s="42">
        <f>CW167</f>
        <v>0.7955270813305545</v>
      </c>
      <c r="CV179" s="46"/>
      <c r="CW179" s="177">
        <f t="shared" ref="CW179:CW188" si="65">ROUND(CU$176*(1+CU$177)^$D179+CU$172,$G$1)</f>
        <v>125</v>
      </c>
      <c r="CX179" s="177">
        <f t="shared" ref="CX179:CX188" si="66">($B179-CW179)^2/1000</f>
        <v>2.7040000000000033E-2</v>
      </c>
      <c r="CZ179" s="197">
        <f t="shared" ref="CZ179:CZ188" si="67">LN($B179-DB$172)</f>
        <v>3.9080149840306073</v>
      </c>
      <c r="DA179" s="21" t="s">
        <v>36</v>
      </c>
      <c r="DB179" s="42">
        <f>DD167</f>
        <v>0.78790232046929787</v>
      </c>
      <c r="DC179" s="46"/>
      <c r="DD179" s="177">
        <f t="shared" ref="DD179:DD188" si="68">ROUND(DB$176*(1+DB$177)^$D179+DB$172,$G$1)</f>
        <v>125</v>
      </c>
      <c r="DE179" s="177">
        <f t="shared" ref="DE179:DE188" si="69">($B179-DD179)^2/1000</f>
        <v>2.7040000000000033E-2</v>
      </c>
    </row>
    <row r="180" spans="1:109" ht="15" customHeight="1">
      <c r="A180" s="19">
        <f t="shared" si="23"/>
        <v>2004</v>
      </c>
      <c r="B180" s="174">
        <f t="shared" si="23"/>
        <v>123.5</v>
      </c>
      <c r="C180" s="191">
        <f t="shared" si="24"/>
        <v>4.816241156068032</v>
      </c>
      <c r="D180" s="20">
        <f t="shared" ref="D180:D210" si="70">D179+1</f>
        <v>2</v>
      </c>
      <c r="E180" s="637" t="s">
        <v>8</v>
      </c>
      <c r="F180" s="638"/>
      <c r="G180" s="639">
        <f>SUM(K168:K188)</f>
        <v>0.59145999999999954</v>
      </c>
      <c r="H180" s="640"/>
      <c r="I180" s="177">
        <f t="shared" si="25"/>
        <v>130</v>
      </c>
      <c r="J180" s="178">
        <f t="shared" si="26"/>
        <v>5.2631578947368416</v>
      </c>
      <c r="K180" s="177">
        <f t="shared" si="27"/>
        <v>4.2250000000000003E-2</v>
      </c>
      <c r="M180" s="197">
        <f t="shared" si="28"/>
        <v>4.816241156068032</v>
      </c>
      <c r="N180" s="21" t="s">
        <v>37</v>
      </c>
      <c r="O180" s="199">
        <f>SUM(R168:R188)</f>
        <v>0.59145999999999954</v>
      </c>
      <c r="P180" s="45"/>
      <c r="Q180" s="177">
        <f t="shared" si="29"/>
        <v>130</v>
      </c>
      <c r="R180" s="177">
        <f t="shared" si="30"/>
        <v>4.2250000000000003E-2</v>
      </c>
      <c r="T180" s="197">
        <f t="shared" si="31"/>
        <v>4.7318028369214575</v>
      </c>
      <c r="U180" s="21" t="s">
        <v>37</v>
      </c>
      <c r="V180" s="199">
        <f>SUM(Y168:Y188)</f>
        <v>0.59145999999999954</v>
      </c>
      <c r="W180" s="45"/>
      <c r="X180" s="177">
        <f t="shared" si="32"/>
        <v>130</v>
      </c>
      <c r="Y180" s="177">
        <f t="shared" si="33"/>
        <v>4.2250000000000003E-2</v>
      </c>
      <c r="AA180" s="197">
        <f t="shared" si="34"/>
        <v>4.6867501729805143</v>
      </c>
      <c r="AB180" s="21" t="s">
        <v>37</v>
      </c>
      <c r="AC180" s="199">
        <f>SUM(AF168:AF188)</f>
        <v>0.59145999999999954</v>
      </c>
      <c r="AD180" s="45"/>
      <c r="AE180" s="177">
        <f t="shared" si="35"/>
        <v>130</v>
      </c>
      <c r="AF180" s="177">
        <f t="shared" si="36"/>
        <v>4.2250000000000003E-2</v>
      </c>
      <c r="AH180" s="197">
        <f t="shared" si="37"/>
        <v>4.6395716127054234</v>
      </c>
      <c r="AI180" s="21" t="s">
        <v>37</v>
      </c>
      <c r="AJ180" s="199">
        <f>SUM(AM168:AM188)</f>
        <v>0.59145999999999954</v>
      </c>
      <c r="AK180" s="45"/>
      <c r="AL180" s="177">
        <f t="shared" si="38"/>
        <v>130</v>
      </c>
      <c r="AM180" s="177">
        <f t="shared" si="39"/>
        <v>4.2250000000000003E-2</v>
      </c>
      <c r="AO180" s="197">
        <f t="shared" si="40"/>
        <v>4.5900565481780431</v>
      </c>
      <c r="AP180" s="21" t="s">
        <v>37</v>
      </c>
      <c r="AQ180" s="199">
        <f>SUM(AT168:AT188)</f>
        <v>0.59145999999999954</v>
      </c>
      <c r="AR180" s="45"/>
      <c r="AS180" s="177">
        <f t="shared" si="41"/>
        <v>130</v>
      </c>
      <c r="AT180" s="177">
        <f t="shared" si="42"/>
        <v>4.2250000000000003E-2</v>
      </c>
      <c r="AV180" s="197">
        <f t="shared" si="43"/>
        <v>4.5379614362946414</v>
      </c>
      <c r="AW180" s="21" t="s">
        <v>37</v>
      </c>
      <c r="AX180" s="199">
        <f>SUM(BA168:BA188)</f>
        <v>0.61085999999999951</v>
      </c>
      <c r="AY180" s="45"/>
      <c r="AZ180" s="177">
        <f t="shared" si="44"/>
        <v>130</v>
      </c>
      <c r="BA180" s="177">
        <f t="shared" si="45"/>
        <v>4.2250000000000003E-2</v>
      </c>
      <c r="BC180" s="197">
        <f t="shared" si="46"/>
        <v>4.4830025520138834</v>
      </c>
      <c r="BD180" s="21" t="s">
        <v>37</v>
      </c>
      <c r="BE180" s="199">
        <f>SUM(BH168:BH188)</f>
        <v>0.5988599999999995</v>
      </c>
      <c r="BF180" s="45"/>
      <c r="BG180" s="177">
        <f t="shared" si="47"/>
        <v>129</v>
      </c>
      <c r="BH180" s="177">
        <f t="shared" si="48"/>
        <v>3.0249999999999999E-2</v>
      </c>
      <c r="BJ180" s="197">
        <f t="shared" si="49"/>
        <v>4.42484663185681</v>
      </c>
      <c r="BK180" s="21" t="s">
        <v>37</v>
      </c>
      <c r="BL180" s="199">
        <f>SUM(BO168:BO188)</f>
        <v>0.60705999999999949</v>
      </c>
      <c r="BM180" s="45"/>
      <c r="BN180" s="177">
        <f t="shared" si="50"/>
        <v>129</v>
      </c>
      <c r="BO180" s="177">
        <f t="shared" si="51"/>
        <v>3.0249999999999999E-2</v>
      </c>
      <c r="BQ180" s="197">
        <f t="shared" si="52"/>
        <v>4.3630986247883632</v>
      </c>
      <c r="BR180" s="21" t="s">
        <v>37</v>
      </c>
      <c r="BS180" s="199">
        <f>SUM(BV168:BV188)</f>
        <v>0.62325999999999948</v>
      </c>
      <c r="BT180" s="45"/>
      <c r="BU180" s="177">
        <f t="shared" si="53"/>
        <v>129</v>
      </c>
      <c r="BV180" s="177">
        <f t="shared" si="54"/>
        <v>3.0249999999999999E-2</v>
      </c>
      <c r="BX180" s="197">
        <f t="shared" si="55"/>
        <v>4.2972854062187906</v>
      </c>
      <c r="BY180" s="21" t="s">
        <v>37</v>
      </c>
      <c r="BZ180" s="199">
        <f>SUM(CC168:CC188)</f>
        <v>0.62325999999999948</v>
      </c>
      <c r="CA180" s="45"/>
      <c r="CB180" s="177">
        <f t="shared" si="56"/>
        <v>129</v>
      </c>
      <c r="CC180" s="177">
        <f t="shared" si="57"/>
        <v>3.0249999999999999E-2</v>
      </c>
      <c r="CE180" s="197">
        <f t="shared" si="58"/>
        <v>4.2268337452681797</v>
      </c>
      <c r="CF180" s="21" t="s">
        <v>37</v>
      </c>
      <c r="CG180" s="199">
        <f>SUM(CJ168:CJ188)</f>
        <v>0.64465999999999946</v>
      </c>
      <c r="CH180" s="45"/>
      <c r="CI180" s="177">
        <f t="shared" si="59"/>
        <v>129</v>
      </c>
      <c r="CJ180" s="177">
        <f t="shared" si="60"/>
        <v>3.0249999999999999E-2</v>
      </c>
      <c r="CL180" s="197">
        <f t="shared" si="61"/>
        <v>4.1510399058986458</v>
      </c>
      <c r="CM180" s="21" t="s">
        <v>37</v>
      </c>
      <c r="CN180" s="199">
        <f>SUM(CQ168:CQ188)</f>
        <v>0.67705999999999955</v>
      </c>
      <c r="CO180" s="45"/>
      <c r="CP180" s="177">
        <f t="shared" si="62"/>
        <v>129</v>
      </c>
      <c r="CQ180" s="177">
        <f t="shared" si="63"/>
        <v>3.0249999999999999E-2</v>
      </c>
      <c r="CS180" s="197">
        <f t="shared" si="64"/>
        <v>4.0690267542378109</v>
      </c>
      <c r="CT180" s="21" t="s">
        <v>37</v>
      </c>
      <c r="CU180" s="199">
        <f>SUM(CX168:CX188)</f>
        <v>0.68145999999999951</v>
      </c>
      <c r="CV180" s="45"/>
      <c r="CW180" s="177">
        <f t="shared" si="65"/>
        <v>129</v>
      </c>
      <c r="CX180" s="177">
        <f t="shared" si="66"/>
        <v>3.0249999999999999E-2</v>
      </c>
      <c r="CZ180" s="197">
        <f t="shared" si="67"/>
        <v>3.9796816539019608</v>
      </c>
      <c r="DA180" s="21" t="s">
        <v>37</v>
      </c>
      <c r="DB180" s="199">
        <f>SUM(DE168:DE188)</f>
        <v>0.71365999999999952</v>
      </c>
      <c r="DC180" s="45"/>
      <c r="DD180" s="177">
        <f t="shared" si="68"/>
        <v>129</v>
      </c>
      <c r="DE180" s="177">
        <f t="shared" si="69"/>
        <v>3.0249999999999999E-2</v>
      </c>
    </row>
    <row r="181" spans="1:109" ht="15" customHeight="1">
      <c r="A181" s="19">
        <f t="shared" si="23"/>
        <v>2005</v>
      </c>
      <c r="B181" s="174">
        <f t="shared" si="23"/>
        <v>128.30000000000001</v>
      </c>
      <c r="C181" s="191">
        <f t="shared" si="24"/>
        <v>4.8543712716215905</v>
      </c>
      <c r="D181" s="20">
        <f t="shared" si="70"/>
        <v>3</v>
      </c>
      <c r="E181" s="637" t="s">
        <v>9</v>
      </c>
      <c r="F181" s="638"/>
      <c r="G181" s="639">
        <f>SUM(K179:K188)</f>
        <v>0.59145999999999954</v>
      </c>
      <c r="H181" s="640"/>
      <c r="I181" s="177">
        <f t="shared" si="25"/>
        <v>135</v>
      </c>
      <c r="J181" s="178">
        <f t="shared" si="26"/>
        <v>5.2221356196414561</v>
      </c>
      <c r="K181" s="177">
        <f t="shared" si="27"/>
        <v>4.4889999999999847E-2</v>
      </c>
      <c r="M181" s="197">
        <f t="shared" si="28"/>
        <v>4.8543712716215905</v>
      </c>
      <c r="N181" s="25"/>
      <c r="O181" s="61"/>
      <c r="P181" s="25"/>
      <c r="Q181" s="177">
        <f t="shared" si="29"/>
        <v>135</v>
      </c>
      <c r="R181" s="177">
        <f t="shared" si="30"/>
        <v>4.4889999999999847E-2</v>
      </c>
      <c r="T181" s="197">
        <f t="shared" si="31"/>
        <v>4.773223770984341</v>
      </c>
      <c r="U181" s="25"/>
      <c r="V181" s="61"/>
      <c r="W181" s="25"/>
      <c r="X181" s="177">
        <f t="shared" si="32"/>
        <v>135</v>
      </c>
      <c r="Y181" s="177">
        <f t="shared" si="33"/>
        <v>4.4889999999999847E-2</v>
      </c>
      <c r="AA181" s="197">
        <f t="shared" si="34"/>
        <v>4.7300391680339606</v>
      </c>
      <c r="AB181" s="25"/>
      <c r="AC181" s="61"/>
      <c r="AD181" s="25"/>
      <c r="AE181" s="177">
        <f t="shared" si="35"/>
        <v>135</v>
      </c>
      <c r="AF181" s="177">
        <f t="shared" si="36"/>
        <v>4.4889999999999847E-2</v>
      </c>
      <c r="AH181" s="197">
        <f t="shared" si="37"/>
        <v>4.6849051540069446</v>
      </c>
      <c r="AI181" s="25"/>
      <c r="AJ181" s="61"/>
      <c r="AK181" s="25"/>
      <c r="AL181" s="177">
        <f t="shared" si="38"/>
        <v>135</v>
      </c>
      <c r="AM181" s="177">
        <f t="shared" si="39"/>
        <v>4.4889999999999847E-2</v>
      </c>
      <c r="AO181" s="197">
        <f t="shared" si="40"/>
        <v>4.6376373761255927</v>
      </c>
      <c r="AP181" s="25"/>
      <c r="AQ181" s="61"/>
      <c r="AR181" s="25"/>
      <c r="AS181" s="177">
        <f t="shared" si="41"/>
        <v>135</v>
      </c>
      <c r="AT181" s="177">
        <f t="shared" si="42"/>
        <v>4.4889999999999847E-2</v>
      </c>
      <c r="AV181" s="197">
        <f t="shared" si="43"/>
        <v>4.5880240271531214</v>
      </c>
      <c r="AW181" s="25"/>
      <c r="AX181" s="61"/>
      <c r="AY181" s="25"/>
      <c r="AZ181" s="177">
        <f t="shared" si="44"/>
        <v>135</v>
      </c>
      <c r="BA181" s="177">
        <f t="shared" si="45"/>
        <v>4.4889999999999847E-2</v>
      </c>
      <c r="BC181" s="197">
        <f t="shared" si="46"/>
        <v>4.535820107853298</v>
      </c>
      <c r="BD181" s="25"/>
      <c r="BE181" s="61"/>
      <c r="BF181" s="25"/>
      <c r="BG181" s="177">
        <f t="shared" si="47"/>
        <v>135</v>
      </c>
      <c r="BH181" s="177">
        <f t="shared" si="48"/>
        <v>4.4889999999999847E-2</v>
      </c>
      <c r="BJ181" s="197">
        <f t="shared" si="49"/>
        <v>4.4807401076099147</v>
      </c>
      <c r="BK181" s="25"/>
      <c r="BL181" s="61"/>
      <c r="BM181" s="25"/>
      <c r="BN181" s="177">
        <f t="shared" si="50"/>
        <v>135</v>
      </c>
      <c r="BO181" s="177">
        <f t="shared" si="51"/>
        <v>4.4889999999999847E-2</v>
      </c>
      <c r="BQ181" s="197">
        <f t="shared" si="52"/>
        <v>4.4224485491727972</v>
      </c>
      <c r="BR181" s="25"/>
      <c r="BS181" s="61"/>
      <c r="BT181" s="25"/>
      <c r="BU181" s="177">
        <f t="shared" si="53"/>
        <v>134</v>
      </c>
      <c r="BV181" s="177">
        <f t="shared" si="54"/>
        <v>3.2489999999999866E-2</v>
      </c>
      <c r="BX181" s="197">
        <f t="shared" si="55"/>
        <v>4.3605476029967578</v>
      </c>
      <c r="BY181" s="25"/>
      <c r="BZ181" s="61"/>
      <c r="CA181" s="25"/>
      <c r="CB181" s="177">
        <f t="shared" si="56"/>
        <v>134</v>
      </c>
      <c r="CC181" s="177">
        <f t="shared" si="57"/>
        <v>3.2489999999999866E-2</v>
      </c>
      <c r="CE181" s="197">
        <f t="shared" si="58"/>
        <v>4.2945606088926063</v>
      </c>
      <c r="CF181" s="25"/>
      <c r="CG181" s="61"/>
      <c r="CH181" s="25"/>
      <c r="CI181" s="177">
        <f t="shared" si="59"/>
        <v>134</v>
      </c>
      <c r="CJ181" s="177">
        <f t="shared" si="60"/>
        <v>3.2489999999999866E-2</v>
      </c>
      <c r="CL181" s="197">
        <f t="shared" si="61"/>
        <v>4.2239097665767442</v>
      </c>
      <c r="CM181" s="25"/>
      <c r="CN181" s="61"/>
      <c r="CO181" s="25"/>
      <c r="CP181" s="177">
        <f t="shared" si="62"/>
        <v>134</v>
      </c>
      <c r="CQ181" s="177">
        <f t="shared" si="63"/>
        <v>3.2489999999999866E-2</v>
      </c>
      <c r="CS181" s="197">
        <f t="shared" si="64"/>
        <v>4.1478853291501308</v>
      </c>
      <c r="CT181" s="25"/>
      <c r="CU181" s="61"/>
      <c r="CV181" s="25"/>
      <c r="CW181" s="177">
        <f t="shared" si="65"/>
        <v>134</v>
      </c>
      <c r="CX181" s="177">
        <f t="shared" si="66"/>
        <v>3.2489999999999866E-2</v>
      </c>
      <c r="CZ181" s="197">
        <f t="shared" si="67"/>
        <v>4.0656020933564472</v>
      </c>
      <c r="DA181" s="25"/>
      <c r="DB181" s="61"/>
      <c r="DC181" s="25"/>
      <c r="DD181" s="177">
        <f t="shared" si="68"/>
        <v>134</v>
      </c>
      <c r="DE181" s="177">
        <f t="shared" si="69"/>
        <v>3.2489999999999866E-2</v>
      </c>
    </row>
    <row r="182" spans="1:109" ht="15" customHeight="1">
      <c r="A182" s="19">
        <f t="shared" si="23"/>
        <v>2006</v>
      </c>
      <c r="B182" s="174">
        <f t="shared" si="23"/>
        <v>155.69999999999999</v>
      </c>
      <c r="C182" s="191">
        <f t="shared" si="24"/>
        <v>5.0479310788399525</v>
      </c>
      <c r="D182" s="20">
        <f t="shared" si="70"/>
        <v>4</v>
      </c>
      <c r="E182" s="637" t="s">
        <v>10</v>
      </c>
      <c r="F182" s="638"/>
      <c r="G182" s="639">
        <f>SUM(J168:J188)/D188</f>
        <v>4.4505159577619953</v>
      </c>
      <c r="H182" s="640"/>
      <c r="I182" s="177">
        <f t="shared" si="25"/>
        <v>140</v>
      </c>
      <c r="J182" s="178">
        <f t="shared" si="26"/>
        <v>10.083493898522795</v>
      </c>
      <c r="K182" s="177">
        <f t="shared" si="27"/>
        <v>0.24648999999999963</v>
      </c>
      <c r="M182" s="197">
        <f t="shared" si="28"/>
        <v>5.0479310788399525</v>
      </c>
      <c r="N182" s="25"/>
      <c r="O182" s="25"/>
      <c r="P182" s="25"/>
      <c r="Q182" s="177">
        <f t="shared" si="29"/>
        <v>140</v>
      </c>
      <c r="R182" s="177">
        <f t="shared" si="30"/>
        <v>0.24648999999999963</v>
      </c>
      <c r="T182" s="197">
        <f t="shared" si="31"/>
        <v>4.9815497132011588</v>
      </c>
      <c r="U182" s="25"/>
      <c r="V182" s="25"/>
      <c r="W182" s="25"/>
      <c r="X182" s="177">
        <f t="shared" si="32"/>
        <v>140</v>
      </c>
      <c r="Y182" s="177">
        <f t="shared" si="33"/>
        <v>0.24648999999999963</v>
      </c>
      <c r="AA182" s="197">
        <f t="shared" si="34"/>
        <v>4.9466299641203433</v>
      </c>
      <c r="AB182" s="25"/>
      <c r="AC182" s="25"/>
      <c r="AD182" s="25"/>
      <c r="AE182" s="177">
        <f t="shared" si="35"/>
        <v>140</v>
      </c>
      <c r="AF182" s="177">
        <f t="shared" si="36"/>
        <v>0.24648999999999963</v>
      </c>
      <c r="AH182" s="197">
        <f t="shared" si="37"/>
        <v>4.9104465668408235</v>
      </c>
      <c r="AI182" s="25"/>
      <c r="AJ182" s="25"/>
      <c r="AK182" s="25"/>
      <c r="AL182" s="177">
        <f t="shared" si="38"/>
        <v>140</v>
      </c>
      <c r="AM182" s="177">
        <f t="shared" si="39"/>
        <v>0.24648999999999963</v>
      </c>
      <c r="AO182" s="197">
        <f t="shared" si="40"/>
        <v>4.8729046206301758</v>
      </c>
      <c r="AP182" s="25"/>
      <c r="AQ182" s="25"/>
      <c r="AR182" s="25"/>
      <c r="AS182" s="177">
        <f t="shared" si="41"/>
        <v>140</v>
      </c>
      <c r="AT182" s="177">
        <f t="shared" si="42"/>
        <v>0.24648999999999963</v>
      </c>
      <c r="AV182" s="197">
        <f t="shared" si="43"/>
        <v>4.8338981155962015</v>
      </c>
      <c r="AW182" s="25"/>
      <c r="AX182" s="25"/>
      <c r="AY182" s="25"/>
      <c r="AZ182" s="177">
        <f t="shared" si="44"/>
        <v>140</v>
      </c>
      <c r="BA182" s="177">
        <f t="shared" si="45"/>
        <v>0.24648999999999963</v>
      </c>
      <c r="BC182" s="197">
        <f t="shared" si="46"/>
        <v>4.7933081281034857</v>
      </c>
      <c r="BD182" s="25"/>
      <c r="BE182" s="25"/>
      <c r="BF182" s="25"/>
      <c r="BG182" s="177">
        <f t="shared" si="47"/>
        <v>140</v>
      </c>
      <c r="BH182" s="177">
        <f t="shared" si="48"/>
        <v>0.24648999999999963</v>
      </c>
      <c r="BJ182" s="197">
        <f t="shared" si="49"/>
        <v>4.7510006341996309</v>
      </c>
      <c r="BK182" s="25"/>
      <c r="BL182" s="25"/>
      <c r="BM182" s="25"/>
      <c r="BN182" s="177">
        <f t="shared" si="50"/>
        <v>140</v>
      </c>
      <c r="BO182" s="177">
        <f t="shared" si="51"/>
        <v>0.24648999999999963</v>
      </c>
      <c r="BQ182" s="197">
        <f t="shared" si="52"/>
        <v>4.7068238397145912</v>
      </c>
      <c r="BR182" s="25"/>
      <c r="BS182" s="25"/>
      <c r="BT182" s="25"/>
      <c r="BU182" s="177">
        <f t="shared" si="53"/>
        <v>140</v>
      </c>
      <c r="BV182" s="177">
        <f t="shared" si="54"/>
        <v>0.24648999999999963</v>
      </c>
      <c r="BX182" s="197">
        <f t="shared" si="55"/>
        <v>4.6606048928761918</v>
      </c>
      <c r="BY182" s="25"/>
      <c r="BZ182" s="25"/>
      <c r="CA182" s="25"/>
      <c r="CB182" s="177">
        <f t="shared" si="56"/>
        <v>140</v>
      </c>
      <c r="CC182" s="177">
        <f t="shared" si="57"/>
        <v>0.24648999999999963</v>
      </c>
      <c r="CE182" s="197">
        <f t="shared" si="58"/>
        <v>4.6121457997245168</v>
      </c>
      <c r="CF182" s="25"/>
      <c r="CG182" s="25"/>
      <c r="CH182" s="25"/>
      <c r="CI182" s="177">
        <f t="shared" si="59"/>
        <v>140</v>
      </c>
      <c r="CJ182" s="177">
        <f t="shared" si="60"/>
        <v>0.24648999999999963</v>
      </c>
      <c r="CL182" s="197">
        <f t="shared" si="61"/>
        <v>4.5612182984589085</v>
      </c>
      <c r="CM182" s="25"/>
      <c r="CN182" s="25"/>
      <c r="CO182" s="25"/>
      <c r="CP182" s="177">
        <f t="shared" si="62"/>
        <v>139</v>
      </c>
      <c r="CQ182" s="177">
        <f t="shared" si="63"/>
        <v>0.27888999999999964</v>
      </c>
      <c r="CS182" s="197">
        <f t="shared" si="64"/>
        <v>4.5075573571210912</v>
      </c>
      <c r="CT182" s="25"/>
      <c r="CU182" s="25"/>
      <c r="CV182" s="25"/>
      <c r="CW182" s="177">
        <f t="shared" si="65"/>
        <v>139</v>
      </c>
      <c r="CX182" s="177">
        <f t="shared" si="66"/>
        <v>0.27888999999999964</v>
      </c>
      <c r="CZ182" s="197">
        <f t="shared" si="67"/>
        <v>4.4508528256037341</v>
      </c>
      <c r="DA182" s="25"/>
      <c r="DB182" s="25"/>
      <c r="DC182" s="25"/>
      <c r="DD182" s="177">
        <f t="shared" si="68"/>
        <v>139</v>
      </c>
      <c r="DE182" s="177">
        <f t="shared" si="69"/>
        <v>0.27888999999999964</v>
      </c>
    </row>
    <row r="183" spans="1:109" ht="15" customHeight="1">
      <c r="A183" s="19">
        <f t="shared" si="23"/>
        <v>2007</v>
      </c>
      <c r="B183" s="174">
        <f t="shared" si="23"/>
        <v>156.30000000000001</v>
      </c>
      <c r="C183" s="191">
        <f t="shared" si="24"/>
        <v>5.051777237427431</v>
      </c>
      <c r="D183" s="20">
        <f t="shared" si="70"/>
        <v>5</v>
      </c>
      <c r="E183" s="637" t="s">
        <v>11</v>
      </c>
      <c r="F183" s="638"/>
      <c r="G183" s="639">
        <f>SUM(J179:J188)/10</f>
        <v>4.4505159577619953</v>
      </c>
      <c r="H183" s="640"/>
      <c r="I183" s="177">
        <f t="shared" si="25"/>
        <v>146</v>
      </c>
      <c r="J183" s="178">
        <f t="shared" si="26"/>
        <v>6.5898912348048695</v>
      </c>
      <c r="K183" s="177">
        <f t="shared" si="27"/>
        <v>0.10609000000000023</v>
      </c>
      <c r="M183" s="197">
        <f t="shared" si="28"/>
        <v>5.051777237427431</v>
      </c>
      <c r="N183" s="25"/>
      <c r="O183" s="25"/>
      <c r="P183" s="25"/>
      <c r="Q183" s="177">
        <f t="shared" si="29"/>
        <v>146</v>
      </c>
      <c r="R183" s="177">
        <f t="shared" si="30"/>
        <v>0.10609000000000023</v>
      </c>
      <c r="T183" s="197">
        <f t="shared" si="31"/>
        <v>4.9856593080260785</v>
      </c>
      <c r="U183" s="25"/>
      <c r="V183" s="25"/>
      <c r="W183" s="25"/>
      <c r="X183" s="177">
        <f t="shared" si="32"/>
        <v>146</v>
      </c>
      <c r="Y183" s="177">
        <f t="shared" si="33"/>
        <v>0.10609000000000023</v>
      </c>
      <c r="AA183" s="197">
        <f t="shared" si="34"/>
        <v>4.9508852896904818</v>
      </c>
      <c r="AB183" s="25"/>
      <c r="AC183" s="25"/>
      <c r="AD183" s="25"/>
      <c r="AE183" s="177">
        <f t="shared" si="35"/>
        <v>146</v>
      </c>
      <c r="AF183" s="177">
        <f t="shared" si="36"/>
        <v>0.10609000000000023</v>
      </c>
      <c r="AH183" s="197">
        <f t="shared" si="37"/>
        <v>4.9148583387024871</v>
      </c>
      <c r="AI183" s="25"/>
      <c r="AJ183" s="25"/>
      <c r="AK183" s="25"/>
      <c r="AL183" s="177">
        <f t="shared" si="38"/>
        <v>146</v>
      </c>
      <c r="AM183" s="177">
        <f t="shared" si="39"/>
        <v>0.10609000000000023</v>
      </c>
      <c r="AO183" s="197">
        <f t="shared" si="40"/>
        <v>4.877484781308751</v>
      </c>
      <c r="AP183" s="25"/>
      <c r="AQ183" s="25"/>
      <c r="AR183" s="25"/>
      <c r="AS183" s="177">
        <f t="shared" si="41"/>
        <v>146</v>
      </c>
      <c r="AT183" s="177">
        <f t="shared" si="42"/>
        <v>0.10609000000000023</v>
      </c>
      <c r="AV183" s="197">
        <f t="shared" si="43"/>
        <v>4.8386600293564452</v>
      </c>
      <c r="AW183" s="25"/>
      <c r="AX183" s="25"/>
      <c r="AY183" s="25"/>
      <c r="AZ183" s="177">
        <f t="shared" si="44"/>
        <v>146</v>
      </c>
      <c r="BA183" s="177">
        <f t="shared" si="45"/>
        <v>0.10609000000000023</v>
      </c>
      <c r="BC183" s="197">
        <f t="shared" si="46"/>
        <v>4.7982668159500044</v>
      </c>
      <c r="BD183" s="25"/>
      <c r="BE183" s="25"/>
      <c r="BF183" s="25"/>
      <c r="BG183" s="177">
        <f t="shared" si="47"/>
        <v>146</v>
      </c>
      <c r="BH183" s="177">
        <f t="shared" si="48"/>
        <v>0.10609000000000023</v>
      </c>
      <c r="BJ183" s="197">
        <f t="shared" si="49"/>
        <v>4.7561730595246186</v>
      </c>
      <c r="BK183" s="25"/>
      <c r="BL183" s="25"/>
      <c r="BM183" s="25"/>
      <c r="BN183" s="177">
        <f t="shared" si="50"/>
        <v>146</v>
      </c>
      <c r="BO183" s="177">
        <f t="shared" si="51"/>
        <v>0.10609000000000023</v>
      </c>
      <c r="BQ183" s="197">
        <f t="shared" si="52"/>
        <v>4.7122292582814991</v>
      </c>
      <c r="BR183" s="25"/>
      <c r="BS183" s="25"/>
      <c r="BT183" s="25"/>
      <c r="BU183" s="177">
        <f t="shared" si="53"/>
        <v>145</v>
      </c>
      <c r="BV183" s="177">
        <f t="shared" si="54"/>
        <v>0.12769000000000025</v>
      </c>
      <c r="BX183" s="197">
        <f t="shared" si="55"/>
        <v>4.6662652853479027</v>
      </c>
      <c r="BY183" s="25"/>
      <c r="BZ183" s="25"/>
      <c r="CA183" s="25"/>
      <c r="CB183" s="177">
        <f t="shared" si="56"/>
        <v>145</v>
      </c>
      <c r="CC183" s="177">
        <f t="shared" si="57"/>
        <v>0.12769000000000025</v>
      </c>
      <c r="CE183" s="197">
        <f t="shared" si="58"/>
        <v>4.6180864112546374</v>
      </c>
      <c r="CF183" s="25"/>
      <c r="CG183" s="25"/>
      <c r="CH183" s="25"/>
      <c r="CI183" s="177">
        <f t="shared" si="59"/>
        <v>145</v>
      </c>
      <c r="CJ183" s="177">
        <f t="shared" si="60"/>
        <v>0.12769000000000025</v>
      </c>
      <c r="CL183" s="197">
        <f t="shared" si="61"/>
        <v>4.5674683188040799</v>
      </c>
      <c r="CM183" s="25"/>
      <c r="CN183" s="25"/>
      <c r="CO183" s="25"/>
      <c r="CP183" s="177">
        <f t="shared" si="62"/>
        <v>145</v>
      </c>
      <c r="CQ183" s="177">
        <f t="shared" si="63"/>
        <v>0.12769000000000025</v>
      </c>
      <c r="CS183" s="197">
        <f t="shared" si="64"/>
        <v>4.514150787600923</v>
      </c>
      <c r="CT183" s="25"/>
      <c r="CU183" s="25"/>
      <c r="CV183" s="25"/>
      <c r="CW183" s="177">
        <f t="shared" si="65"/>
        <v>145</v>
      </c>
      <c r="CX183" s="177">
        <f t="shared" si="66"/>
        <v>0.12769000000000025</v>
      </c>
      <c r="CZ183" s="197">
        <f t="shared" si="67"/>
        <v>4.4578295980893827</v>
      </c>
      <c r="DA183" s="25"/>
      <c r="DB183" s="25"/>
      <c r="DC183" s="25"/>
      <c r="DD183" s="177">
        <f t="shared" si="68"/>
        <v>145</v>
      </c>
      <c r="DE183" s="177">
        <f t="shared" si="69"/>
        <v>0.12769000000000025</v>
      </c>
    </row>
    <row r="184" spans="1:109" ht="15" customHeight="1">
      <c r="A184" s="19">
        <f t="shared" si="23"/>
        <v>2008</v>
      </c>
      <c r="B184" s="174">
        <f t="shared" si="23"/>
        <v>155.6</v>
      </c>
      <c r="C184" s="191">
        <f t="shared" si="24"/>
        <v>5.0472886117442908</v>
      </c>
      <c r="D184" s="20">
        <f t="shared" si="70"/>
        <v>6</v>
      </c>
      <c r="E184" s="45"/>
      <c r="F184" s="45"/>
      <c r="G184" s="49"/>
      <c r="H184" s="45"/>
      <c r="I184" s="177">
        <f t="shared" si="25"/>
        <v>152</v>
      </c>
      <c r="J184" s="178">
        <f t="shared" si="26"/>
        <v>2.3136246786632357</v>
      </c>
      <c r="K184" s="177">
        <f t="shared" si="27"/>
        <v>1.2959999999999958E-2</v>
      </c>
      <c r="M184" s="197">
        <f t="shared" si="28"/>
        <v>5.0472886117442908</v>
      </c>
      <c r="N184" s="25"/>
      <c r="O184" s="25"/>
      <c r="P184" s="25"/>
      <c r="Q184" s="177">
        <f t="shared" si="29"/>
        <v>152</v>
      </c>
      <c r="R184" s="177">
        <f t="shared" si="30"/>
        <v>1.2959999999999958E-2</v>
      </c>
      <c r="T184" s="197">
        <f t="shared" si="31"/>
        <v>4.9808631357625854</v>
      </c>
      <c r="U184" s="25"/>
      <c r="V184" s="25"/>
      <c r="W184" s="25"/>
      <c r="X184" s="177">
        <f t="shared" si="32"/>
        <v>152</v>
      </c>
      <c r="Y184" s="177">
        <f t="shared" si="33"/>
        <v>1.2959999999999958E-2</v>
      </c>
      <c r="AA184" s="197">
        <f t="shared" si="34"/>
        <v>4.9459189793765646</v>
      </c>
      <c r="AB184" s="25"/>
      <c r="AC184" s="25"/>
      <c r="AD184" s="25"/>
      <c r="AE184" s="177">
        <f t="shared" si="35"/>
        <v>152</v>
      </c>
      <c r="AF184" s="177">
        <f t="shared" si="36"/>
        <v>1.2959999999999958E-2</v>
      </c>
      <c r="AH184" s="197">
        <f t="shared" si="37"/>
        <v>4.9097093755062948</v>
      </c>
      <c r="AI184" s="25"/>
      <c r="AJ184" s="25"/>
      <c r="AK184" s="25"/>
      <c r="AL184" s="177">
        <f t="shared" si="38"/>
        <v>152</v>
      </c>
      <c r="AM184" s="177">
        <f t="shared" si="39"/>
        <v>1.2959999999999958E-2</v>
      </c>
      <c r="AO184" s="197">
        <f t="shared" si="40"/>
        <v>4.8721392168423305</v>
      </c>
      <c r="AP184" s="25"/>
      <c r="AQ184" s="25"/>
      <c r="AR184" s="25"/>
      <c r="AS184" s="177">
        <f t="shared" si="41"/>
        <v>152</v>
      </c>
      <c r="AT184" s="177">
        <f t="shared" si="42"/>
        <v>1.2959999999999958E-2</v>
      </c>
      <c r="AV184" s="197">
        <f t="shared" si="43"/>
        <v>4.833102254034098</v>
      </c>
      <c r="AW184" s="25"/>
      <c r="AX184" s="25"/>
      <c r="AY184" s="25"/>
      <c r="AZ184" s="177">
        <f t="shared" si="44"/>
        <v>152</v>
      </c>
      <c r="BA184" s="177">
        <f t="shared" si="45"/>
        <v>1.2959999999999958E-2</v>
      </c>
      <c r="BC184" s="197">
        <f t="shared" si="46"/>
        <v>4.7924792842930852</v>
      </c>
      <c r="BD184" s="25"/>
      <c r="BE184" s="25"/>
      <c r="BF184" s="25"/>
      <c r="BG184" s="177">
        <f t="shared" si="47"/>
        <v>152</v>
      </c>
      <c r="BH184" s="177">
        <f t="shared" si="48"/>
        <v>1.2959999999999958E-2</v>
      </c>
      <c r="BJ184" s="197">
        <f t="shared" si="49"/>
        <v>4.7501359562382772</v>
      </c>
      <c r="BK184" s="25"/>
      <c r="BL184" s="25"/>
      <c r="BM184" s="25"/>
      <c r="BN184" s="177">
        <f t="shared" si="50"/>
        <v>151</v>
      </c>
      <c r="BO184" s="177">
        <f t="shared" si="51"/>
        <v>2.1159999999999946E-2</v>
      </c>
      <c r="BQ184" s="197">
        <f t="shared" si="52"/>
        <v>4.7059200890882344</v>
      </c>
      <c r="BR184" s="25"/>
      <c r="BS184" s="25"/>
      <c r="BT184" s="25"/>
      <c r="BU184" s="177">
        <f t="shared" si="53"/>
        <v>151</v>
      </c>
      <c r="BV184" s="177">
        <f t="shared" si="54"/>
        <v>2.1159999999999946E-2</v>
      </c>
      <c r="BX184" s="197">
        <f t="shared" si="55"/>
        <v>4.6596583712721609</v>
      </c>
      <c r="BY184" s="25"/>
      <c r="BZ184" s="25"/>
      <c r="CA184" s="25"/>
      <c r="CB184" s="177">
        <f t="shared" si="56"/>
        <v>151</v>
      </c>
      <c r="CC184" s="177">
        <f t="shared" si="57"/>
        <v>2.1159999999999946E-2</v>
      </c>
      <c r="CE184" s="197">
        <f t="shared" si="58"/>
        <v>4.6111522576656387</v>
      </c>
      <c r="CF184" s="25"/>
      <c r="CG184" s="25"/>
      <c r="CH184" s="25"/>
      <c r="CI184" s="177">
        <f t="shared" si="59"/>
        <v>151</v>
      </c>
      <c r="CJ184" s="177">
        <f t="shared" si="60"/>
        <v>2.1159999999999946E-2</v>
      </c>
      <c r="CL184" s="197">
        <f t="shared" si="61"/>
        <v>4.5601728200573559</v>
      </c>
      <c r="CM184" s="25"/>
      <c r="CN184" s="25"/>
      <c r="CO184" s="25"/>
      <c r="CP184" s="177">
        <f t="shared" si="62"/>
        <v>151</v>
      </c>
      <c r="CQ184" s="177">
        <f t="shared" si="63"/>
        <v>2.1159999999999946E-2</v>
      </c>
      <c r="CS184" s="197">
        <f t="shared" si="64"/>
        <v>4.5064542130489338</v>
      </c>
      <c r="CT184" s="25"/>
      <c r="CU184" s="25"/>
      <c r="CV184" s="25"/>
      <c r="CW184" s="177">
        <f t="shared" si="65"/>
        <v>151</v>
      </c>
      <c r="CX184" s="177">
        <f t="shared" si="66"/>
        <v>2.1159999999999946E-2</v>
      </c>
      <c r="CZ184" s="197">
        <f t="shared" si="67"/>
        <v>4.4496852831476961</v>
      </c>
      <c r="DA184" s="25"/>
      <c r="DB184" s="25"/>
      <c r="DC184" s="25"/>
      <c r="DD184" s="177">
        <f t="shared" si="68"/>
        <v>151</v>
      </c>
      <c r="DE184" s="177">
        <f t="shared" si="69"/>
        <v>2.1159999999999946E-2</v>
      </c>
    </row>
    <row r="185" spans="1:109" s="25" customFormat="1" ht="15" customHeight="1">
      <c r="A185" s="19">
        <f t="shared" si="23"/>
        <v>2009</v>
      </c>
      <c r="B185" s="174">
        <f t="shared" si="23"/>
        <v>161.9</v>
      </c>
      <c r="C185" s="191">
        <f t="shared" si="24"/>
        <v>5.0869788606835895</v>
      </c>
      <c r="D185" s="20">
        <f t="shared" si="70"/>
        <v>7</v>
      </c>
      <c r="G185" s="49"/>
      <c r="H185" s="45"/>
      <c r="I185" s="177">
        <f t="shared" si="25"/>
        <v>158</v>
      </c>
      <c r="J185" s="178">
        <f t="shared" si="26"/>
        <v>2.4088943792464521</v>
      </c>
      <c r="K185" s="177">
        <f t="shared" si="27"/>
        <v>1.5210000000000043E-2</v>
      </c>
      <c r="M185" s="197">
        <f t="shared" si="28"/>
        <v>5.0869788606835895</v>
      </c>
      <c r="Q185" s="177">
        <f t="shared" si="29"/>
        <v>158</v>
      </c>
      <c r="R185" s="177">
        <f t="shared" si="30"/>
        <v>1.5210000000000043E-2</v>
      </c>
      <c r="T185" s="197">
        <f t="shared" si="31"/>
        <v>5.0232224096017273</v>
      </c>
      <c r="X185" s="177">
        <f t="shared" si="32"/>
        <v>158</v>
      </c>
      <c r="Y185" s="177">
        <f t="shared" si="33"/>
        <v>1.5210000000000043E-2</v>
      </c>
      <c r="AA185" s="197">
        <f t="shared" si="34"/>
        <v>4.9897520831798321</v>
      </c>
      <c r="AE185" s="177">
        <f t="shared" si="35"/>
        <v>158</v>
      </c>
      <c r="AF185" s="177">
        <f t="shared" si="36"/>
        <v>1.5210000000000043E-2</v>
      </c>
      <c r="AH185" s="197">
        <f t="shared" si="37"/>
        <v>4.9551225841659967</v>
      </c>
      <c r="AL185" s="177">
        <f t="shared" si="38"/>
        <v>158</v>
      </c>
      <c r="AM185" s="177">
        <f t="shared" si="39"/>
        <v>1.5210000000000043E-2</v>
      </c>
      <c r="AO185" s="197">
        <f t="shared" si="40"/>
        <v>4.9192507322944037</v>
      </c>
      <c r="AS185" s="177">
        <f t="shared" si="41"/>
        <v>158</v>
      </c>
      <c r="AT185" s="177">
        <f t="shared" si="42"/>
        <v>1.5210000000000043E-2</v>
      </c>
      <c r="AV185" s="197">
        <f t="shared" si="43"/>
        <v>4.8820440597232686</v>
      </c>
      <c r="AZ185" s="177">
        <f t="shared" si="44"/>
        <v>158</v>
      </c>
      <c r="BA185" s="177">
        <f t="shared" si="45"/>
        <v>1.5210000000000043E-2</v>
      </c>
      <c r="BC185" s="197">
        <f t="shared" si="46"/>
        <v>4.8433993747203417</v>
      </c>
      <c r="BG185" s="177">
        <f t="shared" si="47"/>
        <v>158</v>
      </c>
      <c r="BH185" s="177">
        <f t="shared" si="48"/>
        <v>1.5210000000000043E-2</v>
      </c>
      <c r="BJ185" s="197">
        <f t="shared" si="49"/>
        <v>4.8032010364872262</v>
      </c>
      <c r="BN185" s="177">
        <f t="shared" si="50"/>
        <v>158</v>
      </c>
      <c r="BO185" s="177">
        <f t="shared" si="51"/>
        <v>1.5210000000000043E-2</v>
      </c>
      <c r="BQ185" s="197">
        <f t="shared" si="52"/>
        <v>4.761318868478023</v>
      </c>
      <c r="BU185" s="177">
        <f t="shared" si="53"/>
        <v>158</v>
      </c>
      <c r="BV185" s="177">
        <f t="shared" si="54"/>
        <v>1.5210000000000043E-2</v>
      </c>
      <c r="BX185" s="197">
        <f t="shared" si="55"/>
        <v>4.71760561531788</v>
      </c>
      <c r="CB185" s="177">
        <f t="shared" si="56"/>
        <v>158</v>
      </c>
      <c r="CC185" s="177">
        <f t="shared" si="57"/>
        <v>1.5210000000000043E-2</v>
      </c>
      <c r="CE185" s="197">
        <f t="shared" si="58"/>
        <v>4.6718938180309992</v>
      </c>
      <c r="CI185" s="177">
        <f t="shared" si="59"/>
        <v>158</v>
      </c>
      <c r="CJ185" s="177">
        <f t="shared" si="60"/>
        <v>1.5210000000000043E-2</v>
      </c>
      <c r="CL185" s="197">
        <f t="shared" si="61"/>
        <v>4.6239919402286791</v>
      </c>
      <c r="CP185" s="177">
        <f t="shared" si="62"/>
        <v>158</v>
      </c>
      <c r="CQ185" s="177">
        <f t="shared" si="63"/>
        <v>1.5210000000000043E-2</v>
      </c>
      <c r="CS185" s="197">
        <f t="shared" si="64"/>
        <v>4.5736795188967205</v>
      </c>
      <c r="CW185" s="177">
        <f t="shared" si="65"/>
        <v>158</v>
      </c>
      <c r="CX185" s="177">
        <f t="shared" si="66"/>
        <v>1.5210000000000043E-2</v>
      </c>
      <c r="CZ185" s="197">
        <f t="shared" si="67"/>
        <v>4.5207010293616419</v>
      </c>
      <c r="DD185" s="177">
        <f t="shared" si="68"/>
        <v>157</v>
      </c>
      <c r="DE185" s="177">
        <f t="shared" si="69"/>
        <v>2.4010000000000056E-2</v>
      </c>
    </row>
    <row r="186" spans="1:109" ht="15" customHeight="1">
      <c r="A186" s="19">
        <f t="shared" si="23"/>
        <v>2010</v>
      </c>
      <c r="B186" s="174">
        <f t="shared" si="23"/>
        <v>162.30000000000001</v>
      </c>
      <c r="C186" s="191">
        <f t="shared" si="24"/>
        <v>5.0894464745205452</v>
      </c>
      <c r="D186" s="20">
        <f t="shared" si="70"/>
        <v>8</v>
      </c>
      <c r="E186" s="50"/>
      <c r="F186" s="25"/>
      <c r="G186" s="25"/>
      <c r="H186" s="25"/>
      <c r="I186" s="177">
        <f t="shared" si="25"/>
        <v>164</v>
      </c>
      <c r="J186" s="178">
        <f t="shared" si="26"/>
        <v>1.0474430067775653</v>
      </c>
      <c r="K186" s="177">
        <f t="shared" si="27"/>
        <v>2.8899999999999616E-3</v>
      </c>
      <c r="M186" s="197">
        <f t="shared" si="28"/>
        <v>5.0894464745205452</v>
      </c>
      <c r="N186" s="25"/>
      <c r="O186" s="25"/>
      <c r="P186" s="25"/>
      <c r="Q186" s="177">
        <f t="shared" si="29"/>
        <v>164</v>
      </c>
      <c r="R186" s="177">
        <f t="shared" si="30"/>
        <v>2.8899999999999616E-3</v>
      </c>
      <c r="T186" s="197">
        <f t="shared" si="31"/>
        <v>5.0258522599011162</v>
      </c>
      <c r="U186" s="25"/>
      <c r="V186" s="25"/>
      <c r="W186" s="25"/>
      <c r="X186" s="177">
        <f t="shared" si="32"/>
        <v>164</v>
      </c>
      <c r="Y186" s="177">
        <f t="shared" si="33"/>
        <v>2.8899999999999616E-3</v>
      </c>
      <c r="AA186" s="197">
        <f t="shared" si="34"/>
        <v>4.9924713234685845</v>
      </c>
      <c r="AB186" s="25"/>
      <c r="AC186" s="25"/>
      <c r="AD186" s="25"/>
      <c r="AE186" s="177">
        <f t="shared" si="35"/>
        <v>164</v>
      </c>
      <c r="AF186" s="177">
        <f t="shared" si="36"/>
        <v>2.8899999999999616E-3</v>
      </c>
      <c r="AH186" s="197">
        <f t="shared" si="37"/>
        <v>4.9579375050958063</v>
      </c>
      <c r="AI186" s="25"/>
      <c r="AJ186" s="25"/>
      <c r="AK186" s="25"/>
      <c r="AL186" s="177">
        <f t="shared" si="38"/>
        <v>164</v>
      </c>
      <c r="AM186" s="177">
        <f t="shared" si="39"/>
        <v>2.8899999999999616E-3</v>
      </c>
      <c r="AO186" s="197">
        <f t="shared" si="40"/>
        <v>4.9221683127739251</v>
      </c>
      <c r="AP186" s="25"/>
      <c r="AQ186" s="25"/>
      <c r="AR186" s="25"/>
      <c r="AS186" s="177">
        <f t="shared" si="41"/>
        <v>164</v>
      </c>
      <c r="AT186" s="177">
        <f t="shared" si="42"/>
        <v>2.8899999999999616E-3</v>
      </c>
      <c r="AV186" s="197">
        <f t="shared" si="43"/>
        <v>4.8850720711209101</v>
      </c>
      <c r="AW186" s="25"/>
      <c r="AX186" s="25"/>
      <c r="AY186" s="25"/>
      <c r="AZ186" s="177">
        <f t="shared" si="44"/>
        <v>164</v>
      </c>
      <c r="BA186" s="177">
        <f t="shared" si="45"/>
        <v>2.8899999999999616E-3</v>
      </c>
      <c r="BC186" s="197">
        <f t="shared" si="46"/>
        <v>4.846546505563361</v>
      </c>
      <c r="BD186" s="25"/>
      <c r="BE186" s="25"/>
      <c r="BF186" s="25"/>
      <c r="BG186" s="177">
        <f t="shared" si="47"/>
        <v>164</v>
      </c>
      <c r="BH186" s="177">
        <f t="shared" si="48"/>
        <v>2.8899999999999616E-3</v>
      </c>
      <c r="BJ186" s="197">
        <f t="shared" si="49"/>
        <v>4.8064770426931265</v>
      </c>
      <c r="BK186" s="25"/>
      <c r="BL186" s="25"/>
      <c r="BM186" s="25"/>
      <c r="BN186" s="177">
        <f t="shared" si="50"/>
        <v>164</v>
      </c>
      <c r="BO186" s="177">
        <f t="shared" si="51"/>
        <v>2.8899999999999616E-3</v>
      </c>
      <c r="BQ186" s="197">
        <f t="shared" si="52"/>
        <v>4.7647347556594299</v>
      </c>
      <c r="BR186" s="25"/>
      <c r="BS186" s="25"/>
      <c r="BT186" s="25"/>
      <c r="BU186" s="177">
        <f t="shared" si="53"/>
        <v>164</v>
      </c>
      <c r="BV186" s="177">
        <f t="shared" si="54"/>
        <v>2.8899999999999616E-3</v>
      </c>
      <c r="BX186" s="197">
        <f t="shared" si="55"/>
        <v>4.7211738617443979</v>
      </c>
      <c r="BY186" s="25"/>
      <c r="BZ186" s="25"/>
      <c r="CA186" s="25"/>
      <c r="CB186" s="177">
        <f t="shared" si="56"/>
        <v>164</v>
      </c>
      <c r="CC186" s="177">
        <f t="shared" si="57"/>
        <v>2.8899999999999616E-3</v>
      </c>
      <c r="CE186" s="197">
        <f t="shared" si="58"/>
        <v>4.6756286496366526</v>
      </c>
      <c r="CF186" s="25"/>
      <c r="CG186" s="25"/>
      <c r="CH186" s="25"/>
      <c r="CI186" s="177">
        <f t="shared" si="59"/>
        <v>164</v>
      </c>
      <c r="CJ186" s="177">
        <f t="shared" si="60"/>
        <v>2.8899999999999616E-3</v>
      </c>
      <c r="CL186" s="197">
        <f t="shared" si="61"/>
        <v>4.627909672957581</v>
      </c>
      <c r="CM186" s="25"/>
      <c r="CN186" s="25"/>
      <c r="CO186" s="25"/>
      <c r="CP186" s="177">
        <f t="shared" si="62"/>
        <v>164</v>
      </c>
      <c r="CQ186" s="177">
        <f t="shared" si="63"/>
        <v>2.8899999999999616E-3</v>
      </c>
      <c r="CS186" s="197">
        <f t="shared" si="64"/>
        <v>4.5777989891919599</v>
      </c>
      <c r="CT186" s="25"/>
      <c r="CU186" s="25"/>
      <c r="CV186" s="25"/>
      <c r="CW186" s="177">
        <f t="shared" si="65"/>
        <v>165</v>
      </c>
      <c r="CX186" s="177">
        <f t="shared" si="66"/>
        <v>7.2899999999999389E-3</v>
      </c>
      <c r="CZ186" s="197">
        <f t="shared" si="67"/>
        <v>4.5250441415088067</v>
      </c>
      <c r="DA186" s="25"/>
      <c r="DB186" s="25"/>
      <c r="DC186" s="25"/>
      <c r="DD186" s="177">
        <f t="shared" si="68"/>
        <v>165</v>
      </c>
      <c r="DE186" s="177">
        <f t="shared" si="69"/>
        <v>7.2899999999999389E-3</v>
      </c>
    </row>
    <row r="187" spans="1:109" s="25" customFormat="1" ht="15" customHeight="1">
      <c r="A187" s="19">
        <f t="shared" si="23"/>
        <v>2011</v>
      </c>
      <c r="B187" s="174">
        <f t="shared" si="23"/>
        <v>168</v>
      </c>
      <c r="C187" s="191">
        <f t="shared" si="24"/>
        <v>5.1239639794032588</v>
      </c>
      <c r="D187" s="20">
        <f t="shared" si="70"/>
        <v>9</v>
      </c>
      <c r="E187" s="50"/>
      <c r="I187" s="177">
        <f t="shared" si="25"/>
        <v>171</v>
      </c>
      <c r="J187" s="178">
        <f t="shared" si="26"/>
        <v>1.7857142857142856</v>
      </c>
      <c r="K187" s="177">
        <f t="shared" si="27"/>
        <v>8.9999999999999993E-3</v>
      </c>
      <c r="M187" s="197">
        <f t="shared" si="28"/>
        <v>5.1239639794032588</v>
      </c>
      <c r="Q187" s="177">
        <f t="shared" si="29"/>
        <v>171</v>
      </c>
      <c r="R187" s="177">
        <f t="shared" si="30"/>
        <v>8.9999999999999993E-3</v>
      </c>
      <c r="T187" s="197">
        <f t="shared" si="31"/>
        <v>5.0625950330269669</v>
      </c>
      <c r="X187" s="177">
        <f t="shared" si="32"/>
        <v>171</v>
      </c>
      <c r="Y187" s="177">
        <f t="shared" si="33"/>
        <v>8.9999999999999993E-3</v>
      </c>
      <c r="AA187" s="197">
        <f t="shared" si="34"/>
        <v>5.0304379213924353</v>
      </c>
      <c r="AE187" s="177">
        <f t="shared" si="35"/>
        <v>171</v>
      </c>
      <c r="AF187" s="177">
        <f t="shared" si="36"/>
        <v>8.9999999999999993E-3</v>
      </c>
      <c r="AH187" s="197">
        <f t="shared" si="37"/>
        <v>4.9972122737641147</v>
      </c>
      <c r="AL187" s="177">
        <f t="shared" si="38"/>
        <v>171</v>
      </c>
      <c r="AM187" s="177">
        <f t="shared" si="39"/>
        <v>8.9999999999999993E-3</v>
      </c>
      <c r="AO187" s="197">
        <f t="shared" si="40"/>
        <v>4.962844630259907</v>
      </c>
      <c r="AS187" s="177">
        <f t="shared" si="41"/>
        <v>171</v>
      </c>
      <c r="AT187" s="177">
        <f t="shared" si="42"/>
        <v>8.9999999999999993E-3</v>
      </c>
      <c r="AV187" s="197">
        <f t="shared" si="43"/>
        <v>4.9272536851572051</v>
      </c>
      <c r="AZ187" s="177">
        <f t="shared" si="44"/>
        <v>171</v>
      </c>
      <c r="BA187" s="177">
        <f t="shared" si="45"/>
        <v>8.9999999999999993E-3</v>
      </c>
      <c r="BC187" s="197">
        <f t="shared" si="46"/>
        <v>4.8903491282217537</v>
      </c>
      <c r="BG187" s="177">
        <f t="shared" si="47"/>
        <v>171</v>
      </c>
      <c r="BH187" s="177">
        <f t="shared" si="48"/>
        <v>8.9999999999999993E-3</v>
      </c>
      <c r="BJ187" s="197">
        <f t="shared" si="49"/>
        <v>4.8520302639196169</v>
      </c>
      <c r="BN187" s="177">
        <f t="shared" si="50"/>
        <v>171</v>
      </c>
      <c r="BO187" s="177">
        <f t="shared" si="51"/>
        <v>8.9999999999999993E-3</v>
      </c>
      <c r="BQ187" s="197">
        <f t="shared" si="52"/>
        <v>4.8121843553724171</v>
      </c>
      <c r="BU187" s="177">
        <f t="shared" si="53"/>
        <v>172</v>
      </c>
      <c r="BV187" s="177">
        <f t="shared" si="54"/>
        <v>1.6E-2</v>
      </c>
      <c r="BX187" s="197">
        <f t="shared" si="55"/>
        <v>4.7706846244656651</v>
      </c>
      <c r="CB187" s="177">
        <f t="shared" si="56"/>
        <v>172</v>
      </c>
      <c r="CC187" s="177">
        <f t="shared" si="57"/>
        <v>1.6E-2</v>
      </c>
      <c r="CE187" s="197">
        <f t="shared" si="58"/>
        <v>4.7273878187123408</v>
      </c>
      <c r="CI187" s="177">
        <f t="shared" si="59"/>
        <v>172</v>
      </c>
      <c r="CJ187" s="177">
        <f t="shared" si="60"/>
        <v>1.6E-2</v>
      </c>
      <c r="CL187" s="197">
        <f t="shared" si="61"/>
        <v>4.6821312271242199</v>
      </c>
      <c r="CP187" s="177">
        <f t="shared" si="62"/>
        <v>172</v>
      </c>
      <c r="CQ187" s="177">
        <f t="shared" si="63"/>
        <v>1.6E-2</v>
      </c>
      <c r="CS187" s="197">
        <f t="shared" si="64"/>
        <v>4.6347289882296359</v>
      </c>
      <c r="CW187" s="177">
        <f t="shared" si="65"/>
        <v>172</v>
      </c>
      <c r="CX187" s="177">
        <f t="shared" si="66"/>
        <v>1.6E-2</v>
      </c>
      <c r="CZ187" s="197">
        <f t="shared" si="67"/>
        <v>4.5849674786705723</v>
      </c>
      <c r="DD187" s="177">
        <f t="shared" si="68"/>
        <v>172</v>
      </c>
      <c r="DE187" s="177">
        <f t="shared" si="69"/>
        <v>1.6E-2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168.8</v>
      </c>
      <c r="C188" s="192">
        <f t="shared" si="24"/>
        <v>5.1287145821618569</v>
      </c>
      <c r="D188" s="29">
        <f t="shared" si="70"/>
        <v>10</v>
      </c>
      <c r="E188" s="51"/>
      <c r="F188" s="30"/>
      <c r="G188" s="30"/>
      <c r="H188" s="30"/>
      <c r="I188" s="183">
        <f t="shared" si="25"/>
        <v>178</v>
      </c>
      <c r="J188" s="184">
        <f t="shared" si="26"/>
        <v>5.4502369668246375</v>
      </c>
      <c r="K188" s="183">
        <f t="shared" si="27"/>
        <v>8.4639999999999785E-2</v>
      </c>
      <c r="M188" s="200">
        <f t="shared" si="28"/>
        <v>5.1287145821618569</v>
      </c>
      <c r="N188" s="9"/>
      <c r="O188" s="9"/>
      <c r="P188" s="9"/>
      <c r="Q188" s="187">
        <f t="shared" si="29"/>
        <v>178</v>
      </c>
      <c r="R188" s="187">
        <f t="shared" si="30"/>
        <v>8.4639999999999785E-2</v>
      </c>
      <c r="T188" s="200">
        <f t="shared" si="31"/>
        <v>5.0676455488130356</v>
      </c>
      <c r="U188" s="9"/>
      <c r="V188" s="9"/>
      <c r="W188" s="9"/>
      <c r="X188" s="187">
        <f t="shared" si="32"/>
        <v>178</v>
      </c>
      <c r="Y188" s="187">
        <f t="shared" si="33"/>
        <v>8.4639999999999785E-2</v>
      </c>
      <c r="AA188" s="200">
        <f t="shared" si="34"/>
        <v>5.0356530570715439</v>
      </c>
      <c r="AB188" s="9"/>
      <c r="AC188" s="9"/>
      <c r="AD188" s="9"/>
      <c r="AE188" s="187">
        <f t="shared" si="35"/>
        <v>178</v>
      </c>
      <c r="AF188" s="187">
        <f t="shared" si="36"/>
        <v>8.4639999999999785E-2</v>
      </c>
      <c r="AH188" s="200">
        <f t="shared" si="37"/>
        <v>5.002603122398992</v>
      </c>
      <c r="AI188" s="9"/>
      <c r="AJ188" s="9"/>
      <c r="AK188" s="9"/>
      <c r="AL188" s="187">
        <f t="shared" si="38"/>
        <v>178</v>
      </c>
      <c r="AM188" s="187">
        <f t="shared" si="39"/>
        <v>8.4639999999999785E-2</v>
      </c>
      <c r="AO188" s="200">
        <f t="shared" si="40"/>
        <v>4.9684234452869465</v>
      </c>
      <c r="AP188" s="9"/>
      <c r="AQ188" s="9"/>
      <c r="AR188" s="9"/>
      <c r="AS188" s="187">
        <f t="shared" si="41"/>
        <v>178</v>
      </c>
      <c r="AT188" s="187">
        <f t="shared" si="42"/>
        <v>8.4639999999999785E-2</v>
      </c>
      <c r="AV188" s="200">
        <f t="shared" si="43"/>
        <v>4.9330340480727042</v>
      </c>
      <c r="AW188" s="9"/>
      <c r="AX188" s="9"/>
      <c r="AY188" s="9"/>
      <c r="AZ188" s="187">
        <f t="shared" si="44"/>
        <v>179</v>
      </c>
      <c r="BA188" s="187">
        <f t="shared" si="45"/>
        <v>0.10403999999999977</v>
      </c>
      <c r="BC188" s="200">
        <f t="shared" si="46"/>
        <v>4.8963461476941283</v>
      </c>
      <c r="BD188" s="9"/>
      <c r="BE188" s="9"/>
      <c r="BF188" s="9"/>
      <c r="BG188" s="187">
        <f t="shared" si="47"/>
        <v>179</v>
      </c>
      <c r="BH188" s="187">
        <f t="shared" si="48"/>
        <v>0.10403999999999977</v>
      </c>
      <c r="BJ188" s="200">
        <f t="shared" si="49"/>
        <v>4.8582608136702534</v>
      </c>
      <c r="BK188" s="9"/>
      <c r="BL188" s="9"/>
      <c r="BM188" s="9"/>
      <c r="BN188" s="187">
        <f t="shared" si="50"/>
        <v>179</v>
      </c>
      <c r="BO188" s="187">
        <f t="shared" si="51"/>
        <v>0.10403999999999977</v>
      </c>
      <c r="BQ188" s="200">
        <f t="shared" si="52"/>
        <v>4.8186673602504957</v>
      </c>
      <c r="BR188" s="9"/>
      <c r="BS188" s="9"/>
      <c r="BT188" s="9"/>
      <c r="BU188" s="187">
        <f t="shared" si="53"/>
        <v>179</v>
      </c>
      <c r="BV188" s="187">
        <f t="shared" si="54"/>
        <v>0.10403999999999977</v>
      </c>
      <c r="BX188" s="200">
        <f t="shared" si="55"/>
        <v>4.7774414069285447</v>
      </c>
      <c r="BY188" s="9"/>
      <c r="BZ188" s="9"/>
      <c r="CA188" s="9"/>
      <c r="CB188" s="187">
        <f t="shared" si="56"/>
        <v>179</v>
      </c>
      <c r="CC188" s="187">
        <f t="shared" si="57"/>
        <v>0.10403999999999977</v>
      </c>
      <c r="CE188" s="200">
        <f t="shared" si="58"/>
        <v>4.7344425216922303</v>
      </c>
      <c r="CF188" s="9"/>
      <c r="CG188" s="9"/>
      <c r="CH188" s="9"/>
      <c r="CI188" s="187">
        <f t="shared" si="59"/>
        <v>180</v>
      </c>
      <c r="CJ188" s="187">
        <f t="shared" si="60"/>
        <v>0.12543999999999975</v>
      </c>
      <c r="CL188" s="200">
        <f t="shared" si="61"/>
        <v>4.6895113344218426</v>
      </c>
      <c r="CM188" s="9"/>
      <c r="CN188" s="9"/>
      <c r="CO188" s="9"/>
      <c r="CP188" s="187">
        <f t="shared" si="62"/>
        <v>180</v>
      </c>
      <c r="CQ188" s="187">
        <f t="shared" si="63"/>
        <v>0.12543999999999975</v>
      </c>
      <c r="CS188" s="200">
        <f t="shared" si="64"/>
        <v>4.6424659707317888</v>
      </c>
      <c r="CT188" s="9"/>
      <c r="CU188" s="9"/>
      <c r="CV188" s="9"/>
      <c r="CW188" s="187">
        <f t="shared" si="65"/>
        <v>180</v>
      </c>
      <c r="CX188" s="187">
        <f t="shared" si="66"/>
        <v>0.12543999999999975</v>
      </c>
      <c r="CZ188" s="200">
        <f t="shared" si="67"/>
        <v>4.5930976047538223</v>
      </c>
      <c r="DA188" s="9"/>
      <c r="DB188" s="9"/>
      <c r="DC188" s="9"/>
      <c r="DD188" s="187">
        <f t="shared" si="68"/>
        <v>181</v>
      </c>
      <c r="DE188" s="187">
        <f t="shared" si="69"/>
        <v>0.14883999999999972</v>
      </c>
    </row>
    <row r="189" spans="1:109" ht="15" customHeight="1" thickTop="1">
      <c r="A189" s="19">
        <f t="shared" ref="A189:A210" si="71">A143</f>
        <v>2013</v>
      </c>
      <c r="B189" s="174">
        <f t="shared" ref="B189:B210" si="72">ROUND($F$176*(1+$F$177)^D189+$F$172,$G$1)</f>
        <v>185</v>
      </c>
      <c r="C189" s="52"/>
      <c r="D189" s="20">
        <f t="shared" si="70"/>
        <v>11</v>
      </c>
      <c r="E189" s="53"/>
      <c r="F189" s="31"/>
      <c r="G189" s="25"/>
      <c r="H189" s="25"/>
      <c r="I189" s="177">
        <f t="shared" si="25"/>
        <v>185</v>
      </c>
      <c r="J189" s="185"/>
      <c r="K189" s="185"/>
    </row>
    <row r="190" spans="1:109" ht="15" customHeight="1" thickBot="1">
      <c r="A190" s="19">
        <f t="shared" si="71"/>
        <v>2014</v>
      </c>
      <c r="B190" s="174">
        <f t="shared" si="72"/>
        <v>193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193</v>
      </c>
      <c r="J190" s="185"/>
      <c r="K190" s="185"/>
    </row>
    <row r="191" spans="1:109" ht="15" customHeight="1" thickTop="1">
      <c r="A191" s="19">
        <f t="shared" si="71"/>
        <v>2015</v>
      </c>
      <c r="B191" s="174">
        <f t="shared" si="72"/>
        <v>200</v>
      </c>
      <c r="C191" s="52"/>
      <c r="D191" s="20">
        <f t="shared" si="70"/>
        <v>13</v>
      </c>
      <c r="E191" s="198">
        <f>O172</f>
        <v>0</v>
      </c>
      <c r="F191" s="201">
        <f>O179</f>
        <v>0.81510457371457268</v>
      </c>
      <c r="G191" s="643">
        <f>O180</f>
        <v>0.59145999999999954</v>
      </c>
      <c r="H191" s="644"/>
      <c r="I191" s="177">
        <f t="shared" si="25"/>
        <v>200</v>
      </c>
      <c r="J191" s="185"/>
      <c r="K191" s="185"/>
      <c r="M191" s="198" t="s">
        <v>72</v>
      </c>
      <c r="N191" s="198">
        <f>MIN(B168:B188)</f>
        <v>119.8</v>
      </c>
      <c r="T191" s="198" t="s">
        <v>72</v>
      </c>
      <c r="U191" s="198">
        <f>N191</f>
        <v>119.8</v>
      </c>
      <c r="AA191" s="198" t="s">
        <v>72</v>
      </c>
      <c r="AB191" s="198">
        <f>U191</f>
        <v>119.8</v>
      </c>
      <c r="AH191" s="198" t="s">
        <v>72</v>
      </c>
      <c r="AI191" s="198">
        <f>AB191</f>
        <v>119.8</v>
      </c>
      <c r="AO191" s="198" t="s">
        <v>72</v>
      </c>
      <c r="AP191" s="198">
        <f>AI191</f>
        <v>119.8</v>
      </c>
      <c r="AV191" s="198" t="s">
        <v>72</v>
      </c>
      <c r="AW191" s="198">
        <f>AP191</f>
        <v>119.8</v>
      </c>
      <c r="BC191" s="198" t="s">
        <v>72</v>
      </c>
      <c r="BD191" s="198">
        <f>AW191</f>
        <v>119.8</v>
      </c>
      <c r="BJ191" s="198" t="s">
        <v>72</v>
      </c>
      <c r="BK191" s="198">
        <f>BD191</f>
        <v>119.8</v>
      </c>
      <c r="BQ191" s="198" t="s">
        <v>72</v>
      </c>
      <c r="BR191" s="198">
        <f>BK191</f>
        <v>119.8</v>
      </c>
      <c r="BX191" s="198" t="s">
        <v>72</v>
      </c>
      <c r="BY191" s="198">
        <f>BR191</f>
        <v>119.8</v>
      </c>
      <c r="CE191" s="198" t="s">
        <v>72</v>
      </c>
      <c r="CF191" s="198">
        <f>BY191</f>
        <v>119.8</v>
      </c>
      <c r="CL191" s="198" t="s">
        <v>72</v>
      </c>
      <c r="CM191" s="198">
        <f>CF191</f>
        <v>119.8</v>
      </c>
      <c r="CS191" s="198" t="s">
        <v>72</v>
      </c>
      <c r="CT191" s="198">
        <f>CM191</f>
        <v>119.8</v>
      </c>
      <c r="CZ191" s="198" t="s">
        <v>72</v>
      </c>
      <c r="DA191" s="198">
        <f>CT191</f>
        <v>119.8</v>
      </c>
    </row>
    <row r="192" spans="1:109" ht="15" customHeight="1">
      <c r="A192" s="19">
        <f t="shared" si="71"/>
        <v>2016</v>
      </c>
      <c r="B192" s="174">
        <f t="shared" si="72"/>
        <v>208</v>
      </c>
      <c r="C192" s="52"/>
      <c r="D192" s="20">
        <f t="shared" si="70"/>
        <v>14</v>
      </c>
      <c r="E192" s="198">
        <f>V172</f>
        <v>10</v>
      </c>
      <c r="F192" s="201">
        <f>V179</f>
        <v>0.81510457371457268</v>
      </c>
      <c r="G192" s="643">
        <f>V180</f>
        <v>0.59145999999999954</v>
      </c>
      <c r="H192" s="644"/>
      <c r="I192" s="177">
        <f t="shared" si="25"/>
        <v>208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71"/>
        <v>2017</v>
      </c>
      <c r="B193" s="174">
        <f t="shared" si="72"/>
        <v>217</v>
      </c>
      <c r="C193" s="52"/>
      <c r="D193" s="20">
        <f t="shared" si="70"/>
        <v>15</v>
      </c>
      <c r="E193" s="198">
        <f>AC172</f>
        <v>15</v>
      </c>
      <c r="F193" s="201">
        <f>AC179</f>
        <v>0.81510457371457268</v>
      </c>
      <c r="G193" s="643">
        <f>AC180</f>
        <v>0.59145999999999954</v>
      </c>
      <c r="H193" s="644"/>
      <c r="I193" s="177">
        <f t="shared" si="25"/>
        <v>217</v>
      </c>
      <c r="J193" s="185"/>
      <c r="K193" s="185"/>
      <c r="M193" s="198" t="s">
        <v>50</v>
      </c>
      <c r="N193" s="212">
        <v>5</v>
      </c>
      <c r="T193" s="198" t="s">
        <v>50</v>
      </c>
      <c r="U193" s="198">
        <f>N193</f>
        <v>5</v>
      </c>
      <c r="AA193" s="198" t="s">
        <v>50</v>
      </c>
      <c r="AB193" s="198">
        <f>U193</f>
        <v>5</v>
      </c>
      <c r="AH193" s="198" t="s">
        <v>50</v>
      </c>
      <c r="AI193" s="198">
        <f>AB193</f>
        <v>5</v>
      </c>
      <c r="AO193" s="198" t="s">
        <v>50</v>
      </c>
      <c r="AP193" s="198">
        <f>AI193</f>
        <v>5</v>
      </c>
      <c r="AV193" s="198" t="s">
        <v>50</v>
      </c>
      <c r="AW193" s="198">
        <f>AP193</f>
        <v>5</v>
      </c>
      <c r="BC193" s="198" t="s">
        <v>50</v>
      </c>
      <c r="BD193" s="198">
        <f>AW193</f>
        <v>5</v>
      </c>
      <c r="BJ193" s="198" t="s">
        <v>50</v>
      </c>
      <c r="BK193" s="198">
        <f>BD193</f>
        <v>5</v>
      </c>
      <c r="BQ193" s="198" t="s">
        <v>50</v>
      </c>
      <c r="BR193" s="198">
        <f>BK193</f>
        <v>5</v>
      </c>
      <c r="BX193" s="198" t="s">
        <v>50</v>
      </c>
      <c r="BY193" s="198">
        <f>BR193</f>
        <v>5</v>
      </c>
      <c r="CE193" s="198" t="s">
        <v>50</v>
      </c>
      <c r="CF193" s="198">
        <f>BY193</f>
        <v>5</v>
      </c>
      <c r="CL193" s="198" t="s">
        <v>50</v>
      </c>
      <c r="CM193" s="198">
        <f>CF193</f>
        <v>5</v>
      </c>
      <c r="CS193" s="198" t="s">
        <v>50</v>
      </c>
      <c r="CT193" s="198">
        <f>CM193</f>
        <v>5</v>
      </c>
      <c r="CZ193" s="198" t="s">
        <v>50</v>
      </c>
      <c r="DA193" s="198">
        <f>CT193</f>
        <v>5</v>
      </c>
    </row>
    <row r="194" spans="1:105" ht="15" customHeight="1">
      <c r="A194" s="19">
        <f t="shared" si="71"/>
        <v>2018</v>
      </c>
      <c r="B194" s="174">
        <f t="shared" si="72"/>
        <v>226</v>
      </c>
      <c r="C194" s="52"/>
      <c r="D194" s="20">
        <f t="shared" si="70"/>
        <v>16</v>
      </c>
      <c r="E194" s="198">
        <f>AJ172</f>
        <v>20</v>
      </c>
      <c r="F194" s="201">
        <f>AJ179</f>
        <v>0.81510457371457268</v>
      </c>
      <c r="G194" s="643">
        <f>AJ180</f>
        <v>0.59145999999999954</v>
      </c>
      <c r="H194" s="644"/>
      <c r="I194" s="177">
        <f t="shared" si="25"/>
        <v>226</v>
      </c>
      <c r="J194" s="185"/>
      <c r="K194" s="185"/>
    </row>
    <row r="195" spans="1:105" ht="15" customHeight="1">
      <c r="A195" s="19">
        <f t="shared" si="71"/>
        <v>2019</v>
      </c>
      <c r="B195" s="174">
        <f t="shared" si="72"/>
        <v>235</v>
      </c>
      <c r="C195" s="52"/>
      <c r="D195" s="20">
        <f t="shared" si="70"/>
        <v>17</v>
      </c>
      <c r="E195" s="198">
        <f>AQ172</f>
        <v>25</v>
      </c>
      <c r="F195" s="201">
        <f>AQ179</f>
        <v>0.81510457371457268</v>
      </c>
      <c r="G195" s="643">
        <f>AQ180</f>
        <v>0.59145999999999954</v>
      </c>
      <c r="H195" s="644"/>
      <c r="I195" s="177">
        <f t="shared" si="25"/>
        <v>235</v>
      </c>
      <c r="J195" s="185"/>
      <c r="K195" s="185"/>
    </row>
    <row r="196" spans="1:105" ht="15" customHeight="1">
      <c r="A196" s="19">
        <f t="shared" si="71"/>
        <v>2020</v>
      </c>
      <c r="B196" s="174">
        <f t="shared" si="72"/>
        <v>244</v>
      </c>
      <c r="C196" s="52"/>
      <c r="D196" s="20">
        <f t="shared" si="70"/>
        <v>18</v>
      </c>
      <c r="E196" s="198">
        <f>AX172</f>
        <v>30</v>
      </c>
      <c r="F196" s="201">
        <f>AX179</f>
        <v>0.81023017744353554</v>
      </c>
      <c r="G196" s="643">
        <f>AX180</f>
        <v>0.61085999999999951</v>
      </c>
      <c r="H196" s="644"/>
      <c r="I196" s="177">
        <f t="shared" si="25"/>
        <v>244</v>
      </c>
      <c r="J196" s="185"/>
      <c r="K196" s="185"/>
    </row>
    <row r="197" spans="1:105" ht="15" customHeight="1">
      <c r="A197" s="19">
        <f t="shared" si="71"/>
        <v>2021</v>
      </c>
      <c r="B197" s="174">
        <f t="shared" si="72"/>
        <v>254</v>
      </c>
      <c r="C197" s="52"/>
      <c r="D197" s="20">
        <f t="shared" si="70"/>
        <v>19</v>
      </c>
      <c r="E197" s="198">
        <f>BE172</f>
        <v>35</v>
      </c>
      <c r="F197" s="201">
        <f>BE179</f>
        <v>0.81460625597918312</v>
      </c>
      <c r="G197" s="643">
        <f>BE180</f>
        <v>0.5988599999999995</v>
      </c>
      <c r="H197" s="644"/>
      <c r="I197" s="177">
        <f t="shared" si="25"/>
        <v>254</v>
      </c>
      <c r="J197" s="185"/>
      <c r="K197" s="185"/>
    </row>
    <row r="198" spans="1:105" ht="15" customHeight="1">
      <c r="A198" s="19">
        <f t="shared" si="71"/>
        <v>2022</v>
      </c>
      <c r="B198" s="174">
        <f t="shared" si="72"/>
        <v>264</v>
      </c>
      <c r="C198" s="52"/>
      <c r="D198" s="20">
        <f t="shared" si="70"/>
        <v>20</v>
      </c>
      <c r="E198" s="198">
        <f>BL172</f>
        <v>40</v>
      </c>
      <c r="F198" s="201">
        <f>BL179</f>
        <v>0.81221940450878871</v>
      </c>
      <c r="G198" s="643">
        <f>BL180</f>
        <v>0.60705999999999949</v>
      </c>
      <c r="H198" s="644"/>
      <c r="I198" s="177">
        <f t="shared" si="25"/>
        <v>264</v>
      </c>
      <c r="J198" s="185"/>
      <c r="K198" s="185"/>
    </row>
    <row r="199" spans="1:105" ht="15" customHeight="1">
      <c r="A199" s="19">
        <f t="shared" si="71"/>
        <v>2023</v>
      </c>
      <c r="B199" s="174">
        <f t="shared" si="72"/>
        <v>275</v>
      </c>
      <c r="C199" s="52"/>
      <c r="D199" s="20">
        <f t="shared" si="70"/>
        <v>21</v>
      </c>
      <c r="E199" s="198">
        <f>BS172</f>
        <v>45</v>
      </c>
      <c r="F199" s="201">
        <f>BS179</f>
        <v>0.8094334017122653</v>
      </c>
      <c r="G199" s="643">
        <f>BS180</f>
        <v>0.62325999999999948</v>
      </c>
      <c r="H199" s="644"/>
      <c r="I199" s="177">
        <f t="shared" si="25"/>
        <v>275</v>
      </c>
      <c r="J199" s="185"/>
      <c r="K199" s="185"/>
    </row>
    <row r="200" spans="1:105" ht="15" customHeight="1">
      <c r="A200" s="19">
        <f t="shared" si="71"/>
        <v>2024</v>
      </c>
      <c r="B200" s="174">
        <f t="shared" si="72"/>
        <v>286</v>
      </c>
      <c r="C200" s="52"/>
      <c r="D200" s="20">
        <f t="shared" si="70"/>
        <v>22</v>
      </c>
      <c r="E200" s="198">
        <f>BZ172</f>
        <v>50</v>
      </c>
      <c r="F200" s="201">
        <f>BZ179</f>
        <v>0.8094334017122653</v>
      </c>
      <c r="G200" s="643">
        <f>BZ180</f>
        <v>0.62325999999999948</v>
      </c>
      <c r="H200" s="644"/>
      <c r="I200" s="177">
        <f t="shared" si="25"/>
        <v>286</v>
      </c>
      <c r="J200" s="185"/>
      <c r="K200" s="185"/>
    </row>
    <row r="201" spans="1:105" ht="15" customHeight="1">
      <c r="A201" s="19">
        <f t="shared" si="71"/>
        <v>2025</v>
      </c>
      <c r="B201" s="174">
        <f t="shared" si="72"/>
        <v>298</v>
      </c>
      <c r="C201" s="52"/>
      <c r="D201" s="20">
        <f t="shared" si="70"/>
        <v>23</v>
      </c>
      <c r="E201" s="198">
        <f>CG172</f>
        <v>55</v>
      </c>
      <c r="F201" s="201">
        <f>CG179</f>
        <v>0.80459983630676146</v>
      </c>
      <c r="G201" s="643">
        <f>CG180</f>
        <v>0.64465999999999946</v>
      </c>
      <c r="H201" s="644"/>
      <c r="I201" s="177">
        <f t="shared" si="25"/>
        <v>298</v>
      </c>
      <c r="J201" s="185"/>
      <c r="K201" s="185"/>
    </row>
    <row r="202" spans="1:105" ht="15" customHeight="1">
      <c r="A202" s="19">
        <f t="shared" si="71"/>
        <v>2026</v>
      </c>
      <c r="B202" s="174">
        <f t="shared" si="72"/>
        <v>310</v>
      </c>
      <c r="C202" s="52"/>
      <c r="D202" s="20">
        <f t="shared" si="70"/>
        <v>24</v>
      </c>
      <c r="E202" s="198">
        <f>CN172</f>
        <v>60</v>
      </c>
      <c r="F202" s="201">
        <f>CN179</f>
        <v>0.79606393908709172</v>
      </c>
      <c r="G202" s="643">
        <f>CN180</f>
        <v>0.67705999999999955</v>
      </c>
      <c r="H202" s="644"/>
      <c r="I202" s="177">
        <f t="shared" si="25"/>
        <v>310</v>
      </c>
      <c r="J202" s="185"/>
      <c r="K202" s="185"/>
    </row>
    <row r="203" spans="1:105" ht="15" customHeight="1">
      <c r="A203" s="19">
        <f t="shared" si="71"/>
        <v>2027</v>
      </c>
      <c r="B203" s="174">
        <f t="shared" si="72"/>
        <v>322</v>
      </c>
      <c r="C203" s="52"/>
      <c r="D203" s="20">
        <f t="shared" si="70"/>
        <v>25</v>
      </c>
      <c r="E203" s="198">
        <f>CU172</f>
        <v>65</v>
      </c>
      <c r="F203" s="201">
        <f>CU179</f>
        <v>0.7955270813305545</v>
      </c>
      <c r="G203" s="643">
        <f>CU180</f>
        <v>0.68145999999999951</v>
      </c>
      <c r="H203" s="644"/>
      <c r="I203" s="177">
        <f t="shared" si="25"/>
        <v>322</v>
      </c>
      <c r="J203" s="185"/>
      <c r="K203" s="185"/>
    </row>
    <row r="204" spans="1:105" ht="15" customHeight="1">
      <c r="A204" s="19">
        <f t="shared" si="71"/>
        <v>2028</v>
      </c>
      <c r="B204" s="174">
        <f t="shared" si="72"/>
        <v>335</v>
      </c>
      <c r="C204" s="52"/>
      <c r="D204" s="20">
        <f t="shared" si="70"/>
        <v>26</v>
      </c>
      <c r="E204" s="198">
        <f>DB172</f>
        <v>70</v>
      </c>
      <c r="F204" s="201">
        <f>DB179</f>
        <v>0.78790232046929787</v>
      </c>
      <c r="G204" s="643">
        <f>DB180</f>
        <v>0.71365999999999952</v>
      </c>
      <c r="H204" s="644"/>
      <c r="I204" s="177">
        <f t="shared" si="25"/>
        <v>335</v>
      </c>
      <c r="J204" s="185"/>
      <c r="K204" s="185"/>
    </row>
    <row r="205" spans="1:105" ht="15" customHeight="1">
      <c r="A205" s="19">
        <f t="shared" si="71"/>
        <v>2029</v>
      </c>
      <c r="B205" s="174">
        <f t="shared" si="72"/>
        <v>349</v>
      </c>
      <c r="C205" s="52"/>
      <c r="D205" s="20">
        <f t="shared" si="70"/>
        <v>27</v>
      </c>
      <c r="E205" s="53"/>
      <c r="F205" s="31"/>
      <c r="G205" s="25"/>
      <c r="H205" s="25"/>
      <c r="I205" s="177">
        <f t="shared" si="25"/>
        <v>349</v>
      </c>
      <c r="J205" s="185"/>
      <c r="K205" s="185"/>
    </row>
    <row r="206" spans="1:105" ht="15" customHeight="1">
      <c r="A206" s="19">
        <f t="shared" si="71"/>
        <v>2030</v>
      </c>
      <c r="B206" s="174">
        <f t="shared" si="72"/>
        <v>363</v>
      </c>
      <c r="C206" s="52"/>
      <c r="D206" s="20">
        <f t="shared" si="70"/>
        <v>28</v>
      </c>
      <c r="E206" s="53"/>
      <c r="F206" s="31"/>
      <c r="G206" s="25"/>
      <c r="H206" s="25"/>
      <c r="I206" s="177">
        <f t="shared" si="25"/>
        <v>363</v>
      </c>
      <c r="J206" s="185"/>
      <c r="K206" s="185"/>
    </row>
    <row r="207" spans="1:105" ht="15" customHeight="1">
      <c r="A207" s="19">
        <f t="shared" si="71"/>
        <v>2031</v>
      </c>
      <c r="B207" s="174">
        <f t="shared" si="72"/>
        <v>377</v>
      </c>
      <c r="C207" s="52"/>
      <c r="D207" s="20">
        <f t="shared" si="70"/>
        <v>29</v>
      </c>
      <c r="E207" s="53"/>
      <c r="F207" s="31"/>
      <c r="G207" s="25"/>
      <c r="H207" s="25"/>
      <c r="I207" s="177">
        <f t="shared" si="25"/>
        <v>377</v>
      </c>
      <c r="J207" s="185"/>
      <c r="K207" s="185"/>
    </row>
    <row r="208" spans="1:105" ht="15" customHeight="1">
      <c r="A208" s="19">
        <f t="shared" si="71"/>
        <v>2032</v>
      </c>
      <c r="B208" s="174">
        <f t="shared" si="72"/>
        <v>393</v>
      </c>
      <c r="C208" s="52"/>
      <c r="D208" s="20">
        <f t="shared" si="70"/>
        <v>30</v>
      </c>
      <c r="E208" s="53"/>
      <c r="F208" s="31"/>
      <c r="G208" s="25"/>
      <c r="H208" s="25"/>
      <c r="I208" s="177">
        <f t="shared" si="25"/>
        <v>393</v>
      </c>
      <c r="J208" s="185"/>
      <c r="K208" s="185"/>
    </row>
    <row r="209" spans="1:109" ht="15" customHeight="1">
      <c r="A209" s="19">
        <f t="shared" si="71"/>
        <v>2033</v>
      </c>
      <c r="B209" s="174">
        <f t="shared" si="72"/>
        <v>408</v>
      </c>
      <c r="C209" s="52"/>
      <c r="D209" s="20">
        <f t="shared" si="70"/>
        <v>31</v>
      </c>
      <c r="E209" s="53"/>
      <c r="F209" s="31"/>
      <c r="G209" s="25"/>
      <c r="H209" s="25"/>
      <c r="I209" s="177">
        <f t="shared" si="25"/>
        <v>408</v>
      </c>
      <c r="J209" s="185"/>
      <c r="K209" s="185"/>
    </row>
    <row r="210" spans="1:109" ht="15" customHeight="1">
      <c r="A210" s="103">
        <f t="shared" si="71"/>
        <v>2034</v>
      </c>
      <c r="B210" s="186">
        <f t="shared" si="72"/>
        <v>425</v>
      </c>
      <c r="C210" s="193"/>
      <c r="D210" s="33">
        <f t="shared" si="70"/>
        <v>32</v>
      </c>
      <c r="E210" s="54"/>
      <c r="F210" s="34"/>
      <c r="G210" s="9"/>
      <c r="H210" s="9"/>
      <c r="I210" s="187">
        <f t="shared" si="25"/>
        <v>425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0.9074485631746616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0.90180675964368606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0.90180675964368606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0.90051421543556109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0.90441142319559098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0.90732904137142356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0.9074485631746616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0.9074485631746616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RSQ($B214:$B234,BN214:BN234)</f>
        <v>0.9074485631746616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RSQ($B214:$B234,BU214:BU234)</f>
        <v>0.9074485631746616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RSQ($B214:$B234,CB214:CB234)</f>
        <v>0.9074485631746616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RSQ($B214:$B234,CI214:CI234)</f>
        <v>0.9074485631746616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RSQ($B214:$B234,CP214:CP234)</f>
        <v>0.9074485631746616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RSQ($B214:$B234,CW214:CW234)</f>
        <v>0.90568880844579513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RSQ($B214:$B234,DD214:DD234)</f>
        <v>0.90405664537248964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30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15</v>
      </c>
      <c r="AD218" s="21"/>
      <c r="AE218" s="185"/>
      <c r="AF218" s="177"/>
      <c r="AH218" s="68"/>
      <c r="AI218" s="71" t="s">
        <v>35</v>
      </c>
      <c r="AJ218" s="204">
        <f>AC218+AI239</f>
        <v>20</v>
      </c>
      <c r="AK218" s="21"/>
      <c r="AL218" s="185"/>
      <c r="AM218" s="177"/>
      <c r="AO218" s="68"/>
      <c r="AP218" s="71" t="s">
        <v>35</v>
      </c>
      <c r="AQ218" s="204">
        <f>AJ218+AP239</f>
        <v>25</v>
      </c>
      <c r="AR218" s="21"/>
      <c r="AS218" s="185"/>
      <c r="AT218" s="177"/>
      <c r="AV218" s="68"/>
      <c r="AW218" s="71" t="s">
        <v>35</v>
      </c>
      <c r="AX218" s="204">
        <f>AQ218+AW239</f>
        <v>30</v>
      </c>
      <c r="AY218" s="21"/>
      <c r="AZ218" s="185"/>
      <c r="BA218" s="177"/>
      <c r="BC218" s="68"/>
      <c r="BD218" s="71" t="s">
        <v>35</v>
      </c>
      <c r="BE218" s="204">
        <f>AX218+BD239</f>
        <v>35</v>
      </c>
      <c r="BF218" s="21"/>
      <c r="BG218" s="185"/>
      <c r="BH218" s="177"/>
      <c r="BJ218" s="68"/>
      <c r="BK218" s="71" t="s">
        <v>35</v>
      </c>
      <c r="BL218" s="204">
        <f>BE218+BK239</f>
        <v>40</v>
      </c>
      <c r="BM218" s="21"/>
      <c r="BN218" s="185"/>
      <c r="BO218" s="177"/>
      <c r="BQ218" s="68"/>
      <c r="BR218" s="71" t="s">
        <v>35</v>
      </c>
      <c r="BS218" s="204">
        <f>BL218+BR239</f>
        <v>45</v>
      </c>
      <c r="BT218" s="21"/>
      <c r="BU218" s="185"/>
      <c r="BV218" s="177"/>
      <c r="BX218" s="68"/>
      <c r="BY218" s="71" t="s">
        <v>35</v>
      </c>
      <c r="BZ218" s="204">
        <f>BS218+BY239</f>
        <v>50</v>
      </c>
      <c r="CA218" s="21"/>
      <c r="CB218" s="185"/>
      <c r="CC218" s="177"/>
      <c r="CE218" s="68"/>
      <c r="CF218" s="71" t="s">
        <v>35</v>
      </c>
      <c r="CG218" s="204">
        <f>BZ218+CF239</f>
        <v>55</v>
      </c>
      <c r="CH218" s="21"/>
      <c r="CI218" s="185"/>
      <c r="CJ218" s="177"/>
      <c r="CL218" s="68"/>
      <c r="CM218" s="71" t="s">
        <v>35</v>
      </c>
      <c r="CN218" s="204">
        <f>CG218+CM239</f>
        <v>60</v>
      </c>
      <c r="CO218" s="21"/>
      <c r="CP218" s="185"/>
      <c r="CQ218" s="177"/>
      <c r="CS218" s="68"/>
      <c r="CT218" s="71" t="s">
        <v>35</v>
      </c>
      <c r="CU218" s="204">
        <f>CN218+CT239</f>
        <v>65</v>
      </c>
      <c r="CV218" s="21"/>
      <c r="CW218" s="185"/>
      <c r="CX218" s="177"/>
      <c r="CZ218" s="68"/>
      <c r="DA218" s="71" t="s">
        <v>35</v>
      </c>
      <c r="DB218" s="204">
        <f>CU218+DA239</f>
        <v>70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0.21590184338745938</v>
      </c>
      <c r="H219" s="21"/>
      <c r="I219" s="177"/>
      <c r="J219" s="178"/>
      <c r="K219" s="177"/>
      <c r="M219" s="68"/>
      <c r="N219" s="71" t="s">
        <v>30</v>
      </c>
      <c r="O219" s="42">
        <f>INDEX(LINEST(M225:M234,$E225:$E234),1)</f>
        <v>0.16997955382436211</v>
      </c>
      <c r="P219" s="21"/>
      <c r="Q219" s="185"/>
      <c r="R219" s="177"/>
      <c r="T219" s="68"/>
      <c r="U219" s="71" t="s">
        <v>30</v>
      </c>
      <c r="V219" s="42">
        <f>INDEX(LINEST(T225:T234,$E225:$E234),1)</f>
        <v>0.18292887822154891</v>
      </c>
      <c r="W219" s="21"/>
      <c r="X219" s="185"/>
      <c r="Y219" s="177"/>
      <c r="AA219" s="68"/>
      <c r="AB219" s="71" t="s">
        <v>30</v>
      </c>
      <c r="AC219" s="42">
        <f>INDEX(LINEST(AA225:AA234,$E225:$E234),1)</f>
        <v>0.19018051031926736</v>
      </c>
      <c r="AD219" s="21"/>
      <c r="AE219" s="185"/>
      <c r="AF219" s="177"/>
      <c r="AH219" s="68"/>
      <c r="AI219" s="71" t="s">
        <v>30</v>
      </c>
      <c r="AJ219" s="42">
        <f>INDEX(LINEST(AH225:AH234,$E225:$E234),1)</f>
        <v>0.19803738918347871</v>
      </c>
      <c r="AK219" s="21"/>
      <c r="AL219" s="185"/>
      <c r="AM219" s="177"/>
      <c r="AO219" s="68"/>
      <c r="AP219" s="71" t="s">
        <v>30</v>
      </c>
      <c r="AQ219" s="42">
        <f>INDEX(LINEST(AO225:AO234,$E225:$E234),1)</f>
        <v>0.20657951999543342</v>
      </c>
      <c r="AR219" s="21"/>
      <c r="AS219" s="185"/>
      <c r="AT219" s="177"/>
      <c r="AV219" s="68"/>
      <c r="AW219" s="71" t="s">
        <v>30</v>
      </c>
      <c r="AX219" s="42">
        <f>INDEX(LINEST(AV225:AV234,$E225:$E234),1)</f>
        <v>0.21590184338745938</v>
      </c>
      <c r="AY219" s="21"/>
      <c r="AZ219" s="185"/>
      <c r="BA219" s="177"/>
      <c r="BC219" s="68"/>
      <c r="BD219" s="71" t="s">
        <v>30</v>
      </c>
      <c r="BE219" s="42">
        <f>INDEX(LINEST(BC225:BC234,$E225:$E234),1)</f>
        <v>0.22611793957182055</v>
      </c>
      <c r="BF219" s="21"/>
      <c r="BG219" s="185"/>
      <c r="BH219" s="177"/>
      <c r="BJ219" s="68"/>
      <c r="BK219" s="71" t="s">
        <v>30</v>
      </c>
      <c r="BL219" s="42">
        <f>INDEX(LINEST(BJ225:BJ234,$E225:$E234),1)</f>
        <v>0.23736490842984792</v>
      </c>
      <c r="BM219" s="21"/>
      <c r="BN219" s="185"/>
      <c r="BO219" s="177"/>
      <c r="BQ219" s="68"/>
      <c r="BR219" s="71" t="s">
        <v>30</v>
      </c>
      <c r="BS219" s="42">
        <f>INDEX(LINEST(BQ225:BQ234,$E225:$E234),1)</f>
        <v>0.24980989205393422</v>
      </c>
      <c r="BT219" s="21"/>
      <c r="BU219" s="185"/>
      <c r="BV219" s="177"/>
      <c r="BX219" s="68"/>
      <c r="BY219" s="71" t="s">
        <v>30</v>
      </c>
      <c r="BZ219" s="42">
        <f>INDEX(LINEST(BX225:BX234,$E225:$E234),1)</f>
        <v>0.26365893374627092</v>
      </c>
      <c r="CA219" s="21"/>
      <c r="CB219" s="185"/>
      <c r="CC219" s="177"/>
      <c r="CE219" s="68"/>
      <c r="CF219" s="71" t="s">
        <v>30</v>
      </c>
      <c r="CG219" s="42">
        <f>INDEX(LINEST(CE225:CE234,$E225:$E234),1)</f>
        <v>0.27916922993695714</v>
      </c>
      <c r="CH219" s="21"/>
      <c r="CI219" s="185"/>
      <c r="CJ219" s="177"/>
      <c r="CL219" s="68"/>
      <c r="CM219" s="71" t="s">
        <v>30</v>
      </c>
      <c r="CN219" s="42">
        <f>INDEX(LINEST(CL225:CL234,$E225:$E234),1)</f>
        <v>0.29666642557523099</v>
      </c>
      <c r="CO219" s="21"/>
      <c r="CP219" s="185"/>
      <c r="CQ219" s="177"/>
      <c r="CS219" s="68"/>
      <c r="CT219" s="71" t="s">
        <v>30</v>
      </c>
      <c r="CU219" s="42">
        <f>INDEX(LINEST(CS225:CS234,$E225:$E234),1)</f>
        <v>0.31656960932818379</v>
      </c>
      <c r="CV219" s="21"/>
      <c r="CW219" s="185"/>
      <c r="CX219" s="177"/>
      <c r="CZ219" s="68"/>
      <c r="DA219" s="71" t="s">
        <v>30</v>
      </c>
      <c r="DB219" s="42">
        <f>INDEX(LINEST(CZ225:CZ234,$E225:$E234),1)</f>
        <v>0.33942843228820652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4.4495564184005021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INDEX(LINEST(M225:M234,$E225:$E234),2)</f>
        <v>4.7465095628201421</v>
      </c>
      <c r="P220" s="72" t="s">
        <v>46</v>
      </c>
      <c r="Q220" s="185"/>
      <c r="R220" s="177"/>
      <c r="T220" s="68"/>
      <c r="U220" s="71" t="s">
        <v>25</v>
      </c>
      <c r="V220" s="42">
        <f>INDEX(LINEST(T225:T234,$E225:$E234),2)</f>
        <v>4.6568041297125733</v>
      </c>
      <c r="W220" s="72" t="s">
        <v>46</v>
      </c>
      <c r="X220" s="185"/>
      <c r="Y220" s="177"/>
      <c r="AA220" s="68"/>
      <c r="AB220" s="71" t="s">
        <v>25</v>
      </c>
      <c r="AC220" s="42">
        <f>INDEX(LINEST(AA225:AA234,$E225:$E234),2)</f>
        <v>4.6088026839980945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INDEX(LINEST(AH225:AH234,$E225:$E234),2)</f>
        <v>4.5584296285382324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INDEX(LINEST(AO225:AO234,$E225:$E234),2)</f>
        <v>4.5054416773802126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INDEX(LINEST(AV225:AV234,$E225:$E234),2)</f>
        <v>4.4495564184005021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INDEX(LINEST(BC225:BC234,$E225:$E234),2)</f>
        <v>4.3904434937744661</v>
      </c>
      <c r="BF220" s="72" t="s">
        <v>46</v>
      </c>
      <c r="BG220" s="185"/>
      <c r="BH220" s="177"/>
      <c r="BJ220" s="68"/>
      <c r="BK220" s="71" t="s">
        <v>25</v>
      </c>
      <c r="BL220" s="42">
        <f>INDEX(LINEST(BJ225:BJ234,$E225:$E234),2)</f>
        <v>4.3277131543360525</v>
      </c>
      <c r="BM220" s="72" t="s">
        <v>46</v>
      </c>
      <c r="BN220" s="185"/>
      <c r="BO220" s="177"/>
      <c r="BQ220" s="68"/>
      <c r="BR220" s="71" t="s">
        <v>25</v>
      </c>
      <c r="BS220" s="42">
        <f>INDEX(LINEST(BQ225:BQ234,$E225:$E234),2)</f>
        <v>4.2609011911368198</v>
      </c>
      <c r="BT220" s="72" t="s">
        <v>46</v>
      </c>
      <c r="BU220" s="185"/>
      <c r="BV220" s="177"/>
      <c r="BX220" s="68"/>
      <c r="BY220" s="71" t="s">
        <v>25</v>
      </c>
      <c r="BZ220" s="42">
        <f>INDEX(LINEST(BX225:BX234,$E225:$E234),2)</f>
        <v>4.1894487763055759</v>
      </c>
      <c r="CA220" s="72" t="s">
        <v>46</v>
      </c>
      <c r="CB220" s="185"/>
      <c r="CC220" s="177"/>
      <c r="CE220" s="68"/>
      <c r="CF220" s="71" t="s">
        <v>25</v>
      </c>
      <c r="CG220" s="42">
        <f>INDEX(LINEST(CE225:CE234,$E225:$E234),2)</f>
        <v>4.1126750007560453</v>
      </c>
      <c r="CH220" s="72" t="s">
        <v>46</v>
      </c>
      <c r="CI220" s="185"/>
      <c r="CJ220" s="177"/>
      <c r="CL220" s="68"/>
      <c r="CM220" s="71" t="s">
        <v>25</v>
      </c>
      <c r="CN220" s="42">
        <f>INDEX(LINEST(CL225:CL234,$E225:$E234),2)</f>
        <v>4.029738685701675</v>
      </c>
      <c r="CO220" s="72" t="s">
        <v>46</v>
      </c>
      <c r="CP220" s="185"/>
      <c r="CQ220" s="177"/>
      <c r="CS220" s="68"/>
      <c r="CT220" s="71" t="s">
        <v>25</v>
      </c>
      <c r="CU220" s="42">
        <f>INDEX(LINEST(CS225:CS234,$E225:$E234),2)</f>
        <v>3.9395840114772742</v>
      </c>
      <c r="CV220" s="72" t="s">
        <v>46</v>
      </c>
      <c r="CW220" s="185"/>
      <c r="CX220" s="177"/>
      <c r="CZ220" s="68"/>
      <c r="DA220" s="71" t="s">
        <v>25</v>
      </c>
      <c r="DB220" s="42">
        <f>INDEX(LINEST(CZ225:CZ234,$E225:$E234),2)</f>
        <v>3.8408609612111366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85.588969888351699</v>
      </c>
      <c r="I221" s="177"/>
      <c r="J221" s="178"/>
      <c r="K221" s="177"/>
      <c r="M221" s="68"/>
      <c r="N221" s="71" t="s">
        <v>29</v>
      </c>
      <c r="O221" s="73">
        <f>EXP(O220)</f>
        <v>115.18154811502319</v>
      </c>
      <c r="Q221" s="185"/>
      <c r="R221" s="177"/>
      <c r="T221" s="68"/>
      <c r="U221" s="71" t="s">
        <v>29</v>
      </c>
      <c r="V221" s="73">
        <f>EXP(V220)</f>
        <v>105.29902182784269</v>
      </c>
      <c r="X221" s="185"/>
      <c r="Y221" s="177"/>
      <c r="AA221" s="68"/>
      <c r="AB221" s="71" t="s">
        <v>29</v>
      </c>
      <c r="AC221" s="73">
        <f>EXP(AC220)</f>
        <v>100.36391035266531</v>
      </c>
      <c r="AE221" s="185"/>
      <c r="AF221" s="177"/>
      <c r="AH221" s="68"/>
      <c r="AI221" s="71" t="s">
        <v>29</v>
      </c>
      <c r="AJ221" s="73">
        <f>EXP(AJ220)</f>
        <v>95.433496057065625</v>
      </c>
      <c r="AL221" s="185"/>
      <c r="AM221" s="177"/>
      <c r="AO221" s="68"/>
      <c r="AP221" s="71" t="s">
        <v>29</v>
      </c>
      <c r="AQ221" s="73">
        <f>EXP(AQ220)</f>
        <v>90.508310695592996</v>
      </c>
      <c r="AS221" s="185"/>
      <c r="AT221" s="177"/>
      <c r="AV221" s="68"/>
      <c r="AW221" s="71" t="s">
        <v>29</v>
      </c>
      <c r="AX221" s="73">
        <f>EXP(AX220)</f>
        <v>85.588969888351699</v>
      </c>
      <c r="AZ221" s="185"/>
      <c r="BA221" s="177"/>
      <c r="BC221" s="68"/>
      <c r="BD221" s="71" t="s">
        <v>29</v>
      </c>
      <c r="BE221" s="73">
        <f>EXP(BE220)</f>
        <v>80.676190435887762</v>
      </c>
      <c r="BG221" s="185"/>
      <c r="BH221" s="177"/>
      <c r="BJ221" s="68"/>
      <c r="BK221" s="71" t="s">
        <v>29</v>
      </c>
      <c r="BL221" s="73">
        <f>EXP(BL220)</f>
        <v>75.770812136972609</v>
      </c>
      <c r="BN221" s="185"/>
      <c r="BO221" s="177"/>
      <c r="BQ221" s="68"/>
      <c r="BR221" s="71" t="s">
        <v>29</v>
      </c>
      <c r="BS221" s="73">
        <f>EXP(BS220)</f>
        <v>70.873825546406948</v>
      </c>
      <c r="BU221" s="185"/>
      <c r="BV221" s="177"/>
      <c r="BX221" s="68"/>
      <c r="BY221" s="71" t="s">
        <v>29</v>
      </c>
      <c r="BZ221" s="73">
        <f>EXP(BZ220)</f>
        <v>65.986407662249789</v>
      </c>
      <c r="CB221" s="185"/>
      <c r="CC221" s="177"/>
      <c r="CE221" s="68"/>
      <c r="CF221" s="71" t="s">
        <v>29</v>
      </c>
      <c r="CG221" s="73">
        <f>EXP(CG220)</f>
        <v>61.109968335814109</v>
      </c>
      <c r="CI221" s="185"/>
      <c r="CJ221" s="177"/>
      <c r="CL221" s="68"/>
      <c r="CM221" s="71" t="s">
        <v>29</v>
      </c>
      <c r="CN221" s="73">
        <f>EXP(CN220)</f>
        <v>56.246211387307596</v>
      </c>
      <c r="CP221" s="185"/>
      <c r="CQ221" s="177"/>
      <c r="CS221" s="68"/>
      <c r="CT221" s="71" t="s">
        <v>29</v>
      </c>
      <c r="CU221" s="73">
        <f>EXP(CU220)</f>
        <v>51.397216200817688</v>
      </c>
      <c r="CW221" s="185"/>
      <c r="CX221" s="177"/>
      <c r="CZ221" s="68"/>
      <c r="DA221" s="71" t="s">
        <v>29</v>
      </c>
      <c r="DB221" s="73">
        <f>EXP(DB220)</f>
        <v>46.565548317163184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0.9074485631746616</v>
      </c>
      <c r="I224" s="177"/>
      <c r="J224" s="178"/>
      <c r="K224" s="177"/>
      <c r="M224" s="68"/>
      <c r="N224" s="21" t="s">
        <v>36</v>
      </c>
      <c r="O224" s="42">
        <f>Q213</f>
        <v>0.90180675964368606</v>
      </c>
      <c r="Q224" s="185"/>
      <c r="R224" s="177"/>
      <c r="T224" s="68"/>
      <c r="U224" s="21" t="s">
        <v>36</v>
      </c>
      <c r="V224" s="42">
        <f>X213</f>
        <v>0.90180675964368606</v>
      </c>
      <c r="X224" s="185"/>
      <c r="Y224" s="177"/>
      <c r="AA224" s="68"/>
      <c r="AB224" s="21" t="s">
        <v>36</v>
      </c>
      <c r="AC224" s="42">
        <f>AE213</f>
        <v>0.90051421543556109</v>
      </c>
      <c r="AE224" s="185"/>
      <c r="AF224" s="177"/>
      <c r="AH224" s="68"/>
      <c r="AI224" s="21" t="s">
        <v>36</v>
      </c>
      <c r="AJ224" s="42">
        <f>AL213</f>
        <v>0.90441142319559098</v>
      </c>
      <c r="AL224" s="185"/>
      <c r="AM224" s="177"/>
      <c r="AO224" s="68"/>
      <c r="AP224" s="21" t="s">
        <v>36</v>
      </c>
      <c r="AQ224" s="42">
        <f>AS213</f>
        <v>0.90732904137142356</v>
      </c>
      <c r="AS224" s="185"/>
      <c r="AT224" s="177"/>
      <c r="AV224" s="68"/>
      <c r="AW224" s="21" t="s">
        <v>36</v>
      </c>
      <c r="AX224" s="42">
        <f>AZ213</f>
        <v>0.9074485631746616</v>
      </c>
      <c r="AZ224" s="185"/>
      <c r="BA224" s="177"/>
      <c r="BC224" s="68"/>
      <c r="BD224" s="21" t="s">
        <v>36</v>
      </c>
      <c r="BE224" s="42">
        <f>BG213</f>
        <v>0.9074485631746616</v>
      </c>
      <c r="BG224" s="185"/>
      <c r="BH224" s="177"/>
      <c r="BJ224" s="68"/>
      <c r="BK224" s="21" t="s">
        <v>36</v>
      </c>
      <c r="BL224" s="42">
        <f>BN213</f>
        <v>0.9074485631746616</v>
      </c>
      <c r="BN224" s="185"/>
      <c r="BO224" s="177"/>
      <c r="BQ224" s="68"/>
      <c r="BR224" s="21" t="s">
        <v>36</v>
      </c>
      <c r="BS224" s="42">
        <f>BU213</f>
        <v>0.9074485631746616</v>
      </c>
      <c r="BU224" s="185"/>
      <c r="BV224" s="177"/>
      <c r="BX224" s="68"/>
      <c r="BY224" s="21" t="s">
        <v>36</v>
      </c>
      <c r="BZ224" s="42">
        <f>CB213</f>
        <v>0.9074485631746616</v>
      </c>
      <c r="CB224" s="185"/>
      <c r="CC224" s="177"/>
      <c r="CE224" s="68"/>
      <c r="CF224" s="21" t="s">
        <v>36</v>
      </c>
      <c r="CG224" s="42">
        <f>CI213</f>
        <v>0.9074485631746616</v>
      </c>
      <c r="CI224" s="185"/>
      <c r="CJ224" s="177"/>
      <c r="CL224" s="68"/>
      <c r="CM224" s="21" t="s">
        <v>36</v>
      </c>
      <c r="CN224" s="42">
        <f>CP213</f>
        <v>0.9074485631746616</v>
      </c>
      <c r="CP224" s="185"/>
      <c r="CQ224" s="177"/>
      <c r="CS224" s="68"/>
      <c r="CT224" s="21" t="s">
        <v>36</v>
      </c>
      <c r="CU224" s="42">
        <f>CW213</f>
        <v>0.90568880844579513</v>
      </c>
      <c r="CW224" s="185"/>
      <c r="CX224" s="177"/>
      <c r="CZ224" s="68"/>
      <c r="DA224" s="21" t="s">
        <v>36</v>
      </c>
      <c r="DB224" s="42">
        <f>DD213</f>
        <v>0.90405664537248964</v>
      </c>
      <c r="DD224" s="185"/>
      <c r="DE224" s="177"/>
    </row>
    <row r="225" spans="1:109" ht="15" customHeight="1">
      <c r="A225" s="19">
        <f t="shared" ref="A225:B234" si="73">A133</f>
        <v>2003</v>
      </c>
      <c r="B225" s="174">
        <f t="shared" si="73"/>
        <v>119.8</v>
      </c>
      <c r="C225" s="67">
        <f t="shared" ref="C225:C234" si="74">LN(B225-$G$218)</f>
        <v>4.497584975308154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>
        <f>SUM(K214:K234)</f>
        <v>0.29285999999999951</v>
      </c>
      <c r="I225" s="177">
        <f t="shared" ref="I225:I237" si="76">ROUND($G$218+$G$221*D225^$G$219,$G$1)</f>
        <v>116</v>
      </c>
      <c r="J225" s="178">
        <f t="shared" ref="J225:J234" si="77">ABS(B225-I225)/B225*100</f>
        <v>3.1719532554257071</v>
      </c>
      <c r="K225" s="177">
        <f t="shared" ref="K225:K234" si="78">(B225-I225)^2/1000</f>
        <v>1.4439999999999979E-2</v>
      </c>
      <c r="M225" s="68">
        <f t="shared" ref="M225:M234" si="79">LN($B225-O$218)</f>
        <v>4.7858236856813487</v>
      </c>
      <c r="N225" s="21" t="s">
        <v>37</v>
      </c>
      <c r="O225" s="198">
        <f>SUM(R214:R234)</f>
        <v>0.31105999999999956</v>
      </c>
      <c r="Q225" s="185">
        <f t="shared" ref="Q225:Q234" si="80">ROUND(O$218+O$221*$D225^O$219,$G$1)</f>
        <v>115</v>
      </c>
      <c r="R225" s="177">
        <f t="shared" ref="R225:R234" si="81">($B225-Q225)^2/1000</f>
        <v>2.3039999999999974E-2</v>
      </c>
      <c r="T225" s="68">
        <f t="shared" ref="T225:T234" si="82">LN($B225-V$218)</f>
        <v>4.69866052907543</v>
      </c>
      <c r="U225" s="21" t="s">
        <v>37</v>
      </c>
      <c r="V225" s="198">
        <f>SUM(Y214:Y234)</f>
        <v>0.31105999999999956</v>
      </c>
      <c r="X225" s="185">
        <f t="shared" ref="X225:X234" si="83">ROUND(V$218+V$221*$D225^V$219,$G$1)</f>
        <v>115</v>
      </c>
      <c r="Y225" s="177">
        <f t="shared" ref="Y225:Y234" si="84">($B225-X225)^2/1000</f>
        <v>2.3039999999999974E-2</v>
      </c>
      <c r="AA225" s="68">
        <f t="shared" ref="AA225:AA234" si="85">LN($B225-AC$218)</f>
        <v>4.6520537718869415</v>
      </c>
      <c r="AB225" s="21" t="s">
        <v>37</v>
      </c>
      <c r="AC225" s="198">
        <f>SUM(AF214:AF234)</f>
        <v>0.31445999999999952</v>
      </c>
      <c r="AE225" s="185">
        <f t="shared" ref="AE225:AE234" si="86">ROUND(AC$218+AC$221*$D225^AC$219,$G$1)</f>
        <v>115</v>
      </c>
      <c r="AF225" s="177">
        <f t="shared" ref="AF225:AF234" si="87">($B225-AE225)^2/1000</f>
        <v>2.3039999999999974E-2</v>
      </c>
      <c r="AH225" s="68">
        <f t="shared" ref="AH225:AH234" si="88">LN($B225-AJ$218)</f>
        <v>4.6031681833174183</v>
      </c>
      <c r="AI225" s="21" t="s">
        <v>37</v>
      </c>
      <c r="AJ225" s="198">
        <f>SUM(AM214:AM234)</f>
        <v>0.30245999999999951</v>
      </c>
      <c r="AL225" s="185">
        <f t="shared" ref="AL225:AL234" si="89">ROUND(AJ$218+AJ$221*$D225^AJ$219,$G$1)</f>
        <v>115</v>
      </c>
      <c r="AM225" s="177">
        <f t="shared" ref="AM225:AM234" si="90">($B225-AL225)^2/1000</f>
        <v>2.3039999999999974E-2</v>
      </c>
      <c r="AO225" s="68">
        <f t="shared" ref="AO225:AO234" si="91">LN($B225-AQ$218)</f>
        <v>4.5517694092609764</v>
      </c>
      <c r="AP225" s="21" t="s">
        <v>37</v>
      </c>
      <c r="AQ225" s="198">
        <f>SUM(AT214:AT234)</f>
        <v>0.29285999999999951</v>
      </c>
      <c r="AS225" s="185">
        <f t="shared" ref="AS225:AS234" si="92">ROUND(AQ$218+AQ$221*$D225^AQ$219,$G$1)</f>
        <v>116</v>
      </c>
      <c r="AT225" s="177">
        <f t="shared" ref="AT225:AT234" si="93">($B225-AS225)^2/1000</f>
        <v>1.4439999999999979E-2</v>
      </c>
      <c r="AV225" s="68">
        <f t="shared" ref="AV225:AV234" si="94">LN($B225-AX$218)</f>
        <v>4.497584975308154</v>
      </c>
      <c r="AW225" s="21" t="s">
        <v>37</v>
      </c>
      <c r="AX225" s="198">
        <f>SUM(BA214:BA234)</f>
        <v>0.29285999999999951</v>
      </c>
      <c r="AZ225" s="185">
        <f t="shared" ref="AZ225:AZ234" si="95">ROUND(AX$218+AX$221*$D225^AX$219,$G$1)</f>
        <v>116</v>
      </c>
      <c r="BA225" s="177">
        <f t="shared" ref="BA225:BA234" si="96">($B225-AZ225)^2/1000</f>
        <v>1.4439999999999979E-2</v>
      </c>
      <c r="BC225" s="68">
        <f t="shared" ref="BC225:BC234" si="97">LN($B225-BE$218)</f>
        <v>4.4402955427978572</v>
      </c>
      <c r="BD225" s="21" t="s">
        <v>37</v>
      </c>
      <c r="BE225" s="198">
        <f>SUM(BH214:BH234)</f>
        <v>0.29285999999999951</v>
      </c>
      <c r="BG225" s="185">
        <f t="shared" ref="BG225:BG234" si="98">ROUND(BE$218+BE$221*$D225^BE$219,$G$1)</f>
        <v>116</v>
      </c>
      <c r="BH225" s="177">
        <f t="shared" ref="BH225:BH234" si="99">($B225-BG225)^2/1000</f>
        <v>1.4439999999999979E-2</v>
      </c>
      <c r="BJ225" s="68">
        <f t="shared" ref="BJ225:BJ234" si="100">LN($B225-BL$218)</f>
        <v>4.3795235044557632</v>
      </c>
      <c r="BK225" s="21" t="s">
        <v>37</v>
      </c>
      <c r="BL225" s="198">
        <f>SUM(BO214:BO234)</f>
        <v>0.29285999999999951</v>
      </c>
      <c r="BN225" s="185">
        <f t="shared" ref="BN225:BN234" si="101">ROUND(BL$218+BL$221*$D225^BL$219,$G$1)</f>
        <v>116</v>
      </c>
      <c r="BO225" s="177">
        <f t="shared" ref="BO225:BO234" si="102">($B225-BN225)^2/1000</f>
        <v>1.4439999999999979E-2</v>
      </c>
      <c r="BQ225" s="68">
        <f t="shared" ref="BQ225:BQ234" si="103">LN($B225-BS$218)</f>
        <v>4.3148178849804317</v>
      </c>
      <c r="BR225" s="21" t="s">
        <v>37</v>
      </c>
      <c r="BS225" s="198">
        <f>SUM(BV214:BV234)</f>
        <v>0.29285999999999951</v>
      </c>
      <c r="BU225" s="185">
        <f t="shared" ref="BU225:BU234" si="104">ROUND(BS$218+BS$221*$D225^BS$219,$G$1)</f>
        <v>116</v>
      </c>
      <c r="BV225" s="177">
        <f t="shared" ref="BV225:BV234" si="105">($B225-BU225)^2/1000</f>
        <v>1.4439999999999979E-2</v>
      </c>
      <c r="BX225" s="68">
        <f t="shared" ref="BX225:BX234" si="106">LN($B225-BZ$218)</f>
        <v>4.2456340097683265</v>
      </c>
      <c r="BY225" s="21" t="s">
        <v>37</v>
      </c>
      <c r="BZ225" s="198">
        <f>SUM(CC214:CC234)</f>
        <v>0.29285999999999951</v>
      </c>
      <c r="CB225" s="185">
        <f t="shared" ref="CB225:CB234" si="107">ROUND(BZ$218+BZ$221*$D225^BZ$219,$G$1)</f>
        <v>116</v>
      </c>
      <c r="CC225" s="177">
        <f t="shared" ref="CC225:CC234" si="108">($B225-CB225)^2/1000</f>
        <v>1.4439999999999979E-2</v>
      </c>
      <c r="CE225" s="68">
        <f t="shared" ref="CE225:CE234" si="109">LN($B225-CG$218)</f>
        <v>4.1713056033582285</v>
      </c>
      <c r="CF225" s="21" t="s">
        <v>37</v>
      </c>
      <c r="CG225" s="198">
        <f>SUM(CJ214:CJ234)</f>
        <v>0.29285999999999951</v>
      </c>
      <c r="CI225" s="185">
        <f t="shared" ref="CI225:CI234" si="110">ROUND(CG$218+CG$221*$D225^CG$219,$G$1)</f>
        <v>116</v>
      </c>
      <c r="CJ225" s="177">
        <f t="shared" ref="CJ225:CJ234" si="111">($B225-CI225)^2/1000</f>
        <v>1.4439999999999979E-2</v>
      </c>
      <c r="CL225" s="68">
        <f t="shared" ref="CL225:CL234" si="112">LN($B225-CN$218)</f>
        <v>4.0910056609565864</v>
      </c>
      <c r="CM225" s="21" t="s">
        <v>37</v>
      </c>
      <c r="CN225" s="198">
        <f>SUM(CQ214:CQ234)</f>
        <v>0.29285999999999951</v>
      </c>
      <c r="CP225" s="185">
        <f t="shared" ref="CP225:CP234" si="113">ROUND(CN$218+CN$221*$D225^CN$219,$G$1)</f>
        <v>116</v>
      </c>
      <c r="CQ225" s="177">
        <f t="shared" ref="CQ225:CQ234" si="114">($B225-CP225)^2/1000</f>
        <v>1.4439999999999979E-2</v>
      </c>
      <c r="CS225" s="68">
        <f t="shared" ref="CS225:CS234" si="115">LN($B225-CU$218)</f>
        <v>4.00369019395397</v>
      </c>
      <c r="CT225" s="21" t="s">
        <v>37</v>
      </c>
      <c r="CU225" s="198">
        <f>SUM(CX214:CX234)</f>
        <v>0.29825999999999947</v>
      </c>
      <c r="CW225" s="185">
        <f t="shared" ref="CW225:CW234" si="116">ROUND(CU$218+CU$221*$D225^CU$219,$G$1)</f>
        <v>116</v>
      </c>
      <c r="CX225" s="177">
        <f t="shared" ref="CX225:CX234" si="117">($B225-CW225)^2/1000</f>
        <v>1.4439999999999979E-2</v>
      </c>
      <c r="CZ225" s="68">
        <f t="shared" ref="CZ225:CZ234" si="118">LN($B225-DB$218)</f>
        <v>3.9080149840306073</v>
      </c>
      <c r="DA225" s="21" t="s">
        <v>37</v>
      </c>
      <c r="DB225" s="198">
        <f>SUM(DE214:DE234)</f>
        <v>0.30325999999999947</v>
      </c>
      <c r="DD225" s="185">
        <f t="shared" ref="DD225:DD234" si="119">ROUND(DB$218+DB$221*$D225^DB$219,$G$1)</f>
        <v>117</v>
      </c>
      <c r="DE225" s="177">
        <f t="shared" ref="DE225:DE234" si="120">($B225-DD225)^2/1000</f>
        <v>7.8399999999999841E-3</v>
      </c>
    </row>
    <row r="226" spans="1:109" ht="15" customHeight="1">
      <c r="A226" s="19">
        <f t="shared" si="73"/>
        <v>2004</v>
      </c>
      <c r="B226" s="174">
        <f t="shared" si="73"/>
        <v>123.5</v>
      </c>
      <c r="C226" s="67">
        <f t="shared" si="74"/>
        <v>4.5379614362946414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>
        <f>SUM(K225:K234)</f>
        <v>0.29285999999999951</v>
      </c>
      <c r="I226" s="177">
        <f t="shared" si="76"/>
        <v>129</v>
      </c>
      <c r="J226" s="178">
        <f t="shared" si="77"/>
        <v>4.4534412955465585</v>
      </c>
      <c r="K226" s="177">
        <f t="shared" si="78"/>
        <v>3.0249999999999999E-2</v>
      </c>
      <c r="M226" s="68">
        <f t="shared" si="79"/>
        <v>4.816241156068032</v>
      </c>
      <c r="O226" s="74"/>
      <c r="Q226" s="185">
        <f t="shared" si="80"/>
        <v>130</v>
      </c>
      <c r="R226" s="177">
        <f t="shared" si="81"/>
        <v>4.2250000000000003E-2</v>
      </c>
      <c r="T226" s="68">
        <f t="shared" si="82"/>
        <v>4.7318028369214575</v>
      </c>
      <c r="V226" s="74"/>
      <c r="X226" s="185">
        <f t="shared" si="83"/>
        <v>130</v>
      </c>
      <c r="Y226" s="177">
        <f t="shared" si="84"/>
        <v>4.2250000000000003E-2</v>
      </c>
      <c r="AA226" s="68">
        <f t="shared" si="85"/>
        <v>4.6867501729805143</v>
      </c>
      <c r="AC226" s="74"/>
      <c r="AE226" s="185">
        <f t="shared" si="86"/>
        <v>130</v>
      </c>
      <c r="AF226" s="177">
        <f t="shared" si="87"/>
        <v>4.2250000000000003E-2</v>
      </c>
      <c r="AH226" s="68">
        <f t="shared" si="88"/>
        <v>4.6395716127054234</v>
      </c>
      <c r="AJ226" s="74"/>
      <c r="AL226" s="185">
        <f t="shared" si="89"/>
        <v>129</v>
      </c>
      <c r="AM226" s="177">
        <f t="shared" si="90"/>
        <v>3.0249999999999999E-2</v>
      </c>
      <c r="AO226" s="68">
        <f t="shared" si="91"/>
        <v>4.5900565481780431</v>
      </c>
      <c r="AQ226" s="74"/>
      <c r="AS226" s="185">
        <f t="shared" si="92"/>
        <v>129</v>
      </c>
      <c r="AT226" s="177">
        <f t="shared" si="93"/>
        <v>3.0249999999999999E-2</v>
      </c>
      <c r="AV226" s="68">
        <f t="shared" si="94"/>
        <v>4.5379614362946414</v>
      </c>
      <c r="AX226" s="74"/>
      <c r="AZ226" s="185">
        <f t="shared" si="95"/>
        <v>129</v>
      </c>
      <c r="BA226" s="177">
        <f t="shared" si="96"/>
        <v>3.0249999999999999E-2</v>
      </c>
      <c r="BC226" s="68">
        <f t="shared" si="97"/>
        <v>4.4830025520138834</v>
      </c>
      <c r="BE226" s="74"/>
      <c r="BG226" s="185">
        <f t="shared" si="98"/>
        <v>129</v>
      </c>
      <c r="BH226" s="177">
        <f t="shared" si="99"/>
        <v>3.0249999999999999E-2</v>
      </c>
      <c r="BJ226" s="68">
        <f t="shared" si="100"/>
        <v>4.42484663185681</v>
      </c>
      <c r="BL226" s="74"/>
      <c r="BN226" s="185">
        <f t="shared" si="101"/>
        <v>129</v>
      </c>
      <c r="BO226" s="177">
        <f t="shared" si="102"/>
        <v>3.0249999999999999E-2</v>
      </c>
      <c r="BQ226" s="68">
        <f t="shared" si="103"/>
        <v>4.3630986247883632</v>
      </c>
      <c r="BS226" s="74"/>
      <c r="BU226" s="185">
        <f t="shared" si="104"/>
        <v>129</v>
      </c>
      <c r="BV226" s="177">
        <f t="shared" si="105"/>
        <v>3.0249999999999999E-2</v>
      </c>
      <c r="BX226" s="68">
        <f t="shared" si="106"/>
        <v>4.2972854062187906</v>
      </c>
      <c r="BZ226" s="74"/>
      <c r="CB226" s="185">
        <f t="shared" si="107"/>
        <v>129</v>
      </c>
      <c r="CC226" s="177">
        <f t="shared" si="108"/>
        <v>3.0249999999999999E-2</v>
      </c>
      <c r="CE226" s="68">
        <f t="shared" si="109"/>
        <v>4.2268337452681797</v>
      </c>
      <c r="CG226" s="74"/>
      <c r="CI226" s="185">
        <f t="shared" si="110"/>
        <v>129</v>
      </c>
      <c r="CJ226" s="177">
        <f t="shared" si="111"/>
        <v>3.0249999999999999E-2</v>
      </c>
      <c r="CL226" s="68">
        <f t="shared" si="112"/>
        <v>4.1510399058986458</v>
      </c>
      <c r="CN226" s="74"/>
      <c r="CP226" s="185">
        <f t="shared" si="113"/>
        <v>129</v>
      </c>
      <c r="CQ226" s="177">
        <f t="shared" si="114"/>
        <v>3.0249999999999999E-2</v>
      </c>
      <c r="CS226" s="68">
        <f t="shared" si="115"/>
        <v>4.0690267542378109</v>
      </c>
      <c r="CU226" s="74"/>
      <c r="CW226" s="185">
        <f t="shared" si="116"/>
        <v>129</v>
      </c>
      <c r="CX226" s="177">
        <f t="shared" si="117"/>
        <v>3.0249999999999999E-2</v>
      </c>
      <c r="CZ226" s="68">
        <f t="shared" si="118"/>
        <v>3.9796816539019608</v>
      </c>
      <c r="DB226" s="74"/>
      <c r="DD226" s="185">
        <f t="shared" si="119"/>
        <v>129</v>
      </c>
      <c r="DE226" s="177">
        <f t="shared" si="120"/>
        <v>3.0249999999999999E-2</v>
      </c>
    </row>
    <row r="227" spans="1:109" ht="15" customHeight="1">
      <c r="A227" s="19">
        <f t="shared" si="73"/>
        <v>2005</v>
      </c>
      <c r="B227" s="174">
        <f t="shared" si="73"/>
        <v>128.30000000000001</v>
      </c>
      <c r="C227" s="67">
        <f t="shared" si="74"/>
        <v>4.5880240271531214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>
        <f>SUM(J214:J234)/D234</f>
        <v>2.9230298746878001</v>
      </c>
      <c r="I227" s="177">
        <f t="shared" si="76"/>
        <v>138</v>
      </c>
      <c r="J227" s="178">
        <f t="shared" si="77"/>
        <v>7.5604053000779325</v>
      </c>
      <c r="K227" s="177">
        <f t="shared" si="78"/>
        <v>9.4089999999999771E-2</v>
      </c>
      <c r="M227" s="68">
        <f t="shared" si="79"/>
        <v>4.8543712716215905</v>
      </c>
      <c r="Q227" s="185">
        <f t="shared" si="80"/>
        <v>139</v>
      </c>
      <c r="R227" s="177">
        <f t="shared" si="81"/>
        <v>0.11448999999999976</v>
      </c>
      <c r="T227" s="68">
        <f t="shared" si="82"/>
        <v>4.773223770984341</v>
      </c>
      <c r="X227" s="185">
        <f t="shared" si="83"/>
        <v>139</v>
      </c>
      <c r="Y227" s="177">
        <f t="shared" si="84"/>
        <v>0.11448999999999976</v>
      </c>
      <c r="AA227" s="68">
        <f t="shared" si="85"/>
        <v>4.7300391680339606</v>
      </c>
      <c r="AE227" s="185">
        <f t="shared" si="86"/>
        <v>139</v>
      </c>
      <c r="AF227" s="177">
        <f t="shared" si="87"/>
        <v>0.11448999999999976</v>
      </c>
      <c r="AH227" s="68">
        <f t="shared" si="88"/>
        <v>4.6849051540069446</v>
      </c>
      <c r="AL227" s="185">
        <f t="shared" si="89"/>
        <v>139</v>
      </c>
      <c r="AM227" s="177">
        <f t="shared" si="90"/>
        <v>0.11448999999999976</v>
      </c>
      <c r="AO227" s="68">
        <f t="shared" si="91"/>
        <v>4.6376373761255927</v>
      </c>
      <c r="AS227" s="185">
        <f t="shared" si="92"/>
        <v>139</v>
      </c>
      <c r="AT227" s="177">
        <f t="shared" si="93"/>
        <v>0.11448999999999976</v>
      </c>
      <c r="AV227" s="68">
        <f t="shared" si="94"/>
        <v>4.5880240271531214</v>
      </c>
      <c r="AZ227" s="185">
        <f t="shared" si="95"/>
        <v>138</v>
      </c>
      <c r="BA227" s="177">
        <f t="shared" si="96"/>
        <v>9.4089999999999771E-2</v>
      </c>
      <c r="BC227" s="68">
        <f t="shared" si="97"/>
        <v>4.535820107853298</v>
      </c>
      <c r="BG227" s="185">
        <f t="shared" si="98"/>
        <v>138</v>
      </c>
      <c r="BH227" s="177">
        <f t="shared" si="99"/>
        <v>9.4089999999999771E-2</v>
      </c>
      <c r="BJ227" s="68">
        <f t="shared" si="100"/>
        <v>4.4807401076099147</v>
      </c>
      <c r="BN227" s="185">
        <f t="shared" si="101"/>
        <v>138</v>
      </c>
      <c r="BO227" s="177">
        <f t="shared" si="102"/>
        <v>9.4089999999999771E-2</v>
      </c>
      <c r="BQ227" s="68">
        <f t="shared" si="103"/>
        <v>4.4224485491727972</v>
      </c>
      <c r="BU227" s="185">
        <f t="shared" si="104"/>
        <v>138</v>
      </c>
      <c r="BV227" s="177">
        <f t="shared" si="105"/>
        <v>9.4089999999999771E-2</v>
      </c>
      <c r="BX227" s="68">
        <f t="shared" si="106"/>
        <v>4.3605476029967578</v>
      </c>
      <c r="CB227" s="185">
        <f t="shared" si="107"/>
        <v>138</v>
      </c>
      <c r="CC227" s="177">
        <f t="shared" si="108"/>
        <v>9.4089999999999771E-2</v>
      </c>
      <c r="CE227" s="68">
        <f t="shared" si="109"/>
        <v>4.2945606088926063</v>
      </c>
      <c r="CI227" s="185">
        <f t="shared" si="110"/>
        <v>138</v>
      </c>
      <c r="CJ227" s="177">
        <f t="shared" si="111"/>
        <v>9.4089999999999771E-2</v>
      </c>
      <c r="CL227" s="68">
        <f t="shared" si="112"/>
        <v>4.2239097665767442</v>
      </c>
      <c r="CP227" s="185">
        <f t="shared" si="113"/>
        <v>138</v>
      </c>
      <c r="CQ227" s="177">
        <f t="shared" si="114"/>
        <v>9.4089999999999771E-2</v>
      </c>
      <c r="CS227" s="68">
        <f t="shared" si="115"/>
        <v>4.1478853291501308</v>
      </c>
      <c r="CW227" s="185">
        <f t="shared" si="116"/>
        <v>138</v>
      </c>
      <c r="CX227" s="177">
        <f t="shared" si="117"/>
        <v>9.4089999999999771E-2</v>
      </c>
      <c r="CZ227" s="68">
        <f t="shared" si="118"/>
        <v>4.0656020933564472</v>
      </c>
      <c r="DD227" s="185">
        <f t="shared" si="119"/>
        <v>138</v>
      </c>
      <c r="DE227" s="177">
        <f t="shared" si="120"/>
        <v>9.4089999999999771E-2</v>
      </c>
    </row>
    <row r="228" spans="1:109" ht="15" customHeight="1">
      <c r="A228" s="19">
        <f t="shared" si="73"/>
        <v>2006</v>
      </c>
      <c r="B228" s="174">
        <f t="shared" si="73"/>
        <v>155.69999999999999</v>
      </c>
      <c r="C228" s="67">
        <f t="shared" si="74"/>
        <v>4.8338981155962015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>
        <f>SUM(J225:J234)/10</f>
        <v>2.9230298746878001</v>
      </c>
      <c r="I228" s="177">
        <f t="shared" si="76"/>
        <v>145</v>
      </c>
      <c r="J228" s="178">
        <f t="shared" si="77"/>
        <v>6.8721901091843218</v>
      </c>
      <c r="K228" s="177">
        <f t="shared" si="78"/>
        <v>0.11448999999999976</v>
      </c>
      <c r="M228" s="68">
        <f t="shared" si="79"/>
        <v>5.0479310788399525</v>
      </c>
      <c r="Q228" s="185">
        <f t="shared" si="80"/>
        <v>146</v>
      </c>
      <c r="R228" s="177">
        <f t="shared" si="81"/>
        <v>9.4089999999999771E-2</v>
      </c>
      <c r="T228" s="68">
        <f t="shared" si="82"/>
        <v>4.9815497132011588</v>
      </c>
      <c r="X228" s="185">
        <f t="shared" si="83"/>
        <v>146</v>
      </c>
      <c r="Y228" s="177">
        <f t="shared" si="84"/>
        <v>9.4089999999999771E-2</v>
      </c>
      <c r="AA228" s="68">
        <f t="shared" si="85"/>
        <v>4.9466299641203433</v>
      </c>
      <c r="AE228" s="185">
        <f t="shared" si="86"/>
        <v>146</v>
      </c>
      <c r="AF228" s="177">
        <f t="shared" si="87"/>
        <v>9.4089999999999771E-2</v>
      </c>
      <c r="AH228" s="68">
        <f t="shared" si="88"/>
        <v>4.9104465668408235</v>
      </c>
      <c r="AL228" s="185">
        <f t="shared" si="89"/>
        <v>146</v>
      </c>
      <c r="AM228" s="177">
        <f t="shared" si="90"/>
        <v>9.4089999999999771E-2</v>
      </c>
      <c r="AO228" s="68">
        <f t="shared" si="91"/>
        <v>4.8729046206301758</v>
      </c>
      <c r="AS228" s="185">
        <f t="shared" si="92"/>
        <v>146</v>
      </c>
      <c r="AT228" s="177">
        <f t="shared" si="93"/>
        <v>9.4089999999999771E-2</v>
      </c>
      <c r="AV228" s="68">
        <f t="shared" si="94"/>
        <v>4.8338981155962015</v>
      </c>
      <c r="AZ228" s="185">
        <f t="shared" si="95"/>
        <v>145</v>
      </c>
      <c r="BA228" s="177">
        <f t="shared" si="96"/>
        <v>0.11448999999999976</v>
      </c>
      <c r="BC228" s="68">
        <f t="shared" si="97"/>
        <v>4.7933081281034857</v>
      </c>
      <c r="BG228" s="185">
        <f t="shared" si="98"/>
        <v>145</v>
      </c>
      <c r="BH228" s="177">
        <f t="shared" si="99"/>
        <v>0.11448999999999976</v>
      </c>
      <c r="BJ228" s="68">
        <f t="shared" si="100"/>
        <v>4.7510006341996309</v>
      </c>
      <c r="BN228" s="185">
        <f t="shared" si="101"/>
        <v>145</v>
      </c>
      <c r="BO228" s="177">
        <f t="shared" si="102"/>
        <v>0.11448999999999976</v>
      </c>
      <c r="BQ228" s="68">
        <f t="shared" si="103"/>
        <v>4.7068238397145912</v>
      </c>
      <c r="BU228" s="185">
        <f t="shared" si="104"/>
        <v>145</v>
      </c>
      <c r="BV228" s="177">
        <f t="shared" si="105"/>
        <v>0.11448999999999976</v>
      </c>
      <c r="BX228" s="68">
        <f t="shared" si="106"/>
        <v>4.6606048928761918</v>
      </c>
      <c r="CB228" s="185">
        <f t="shared" si="107"/>
        <v>145</v>
      </c>
      <c r="CC228" s="177">
        <f t="shared" si="108"/>
        <v>0.11448999999999976</v>
      </c>
      <c r="CE228" s="68">
        <f t="shared" si="109"/>
        <v>4.6121457997245168</v>
      </c>
      <c r="CI228" s="185">
        <f t="shared" si="110"/>
        <v>145</v>
      </c>
      <c r="CJ228" s="177">
        <f t="shared" si="111"/>
        <v>0.11448999999999976</v>
      </c>
      <c r="CL228" s="68">
        <f t="shared" si="112"/>
        <v>4.5612182984589085</v>
      </c>
      <c r="CP228" s="185">
        <f t="shared" si="113"/>
        <v>145</v>
      </c>
      <c r="CQ228" s="177">
        <f t="shared" si="114"/>
        <v>0.11448999999999976</v>
      </c>
      <c r="CS228" s="68">
        <f t="shared" si="115"/>
        <v>4.5075573571210912</v>
      </c>
      <c r="CW228" s="185">
        <f t="shared" si="116"/>
        <v>145</v>
      </c>
      <c r="CX228" s="177">
        <f t="shared" si="117"/>
        <v>0.11448999999999976</v>
      </c>
      <c r="CZ228" s="68">
        <f t="shared" si="118"/>
        <v>4.4508528256037341</v>
      </c>
      <c r="DD228" s="185">
        <f t="shared" si="119"/>
        <v>145</v>
      </c>
      <c r="DE228" s="177">
        <f t="shared" si="120"/>
        <v>0.11448999999999976</v>
      </c>
    </row>
    <row r="229" spans="1:109" ht="15" customHeight="1">
      <c r="A229" s="19">
        <f t="shared" si="73"/>
        <v>2007</v>
      </c>
      <c r="B229" s="174">
        <f t="shared" si="73"/>
        <v>156.30000000000001</v>
      </c>
      <c r="C229" s="67">
        <f t="shared" si="74"/>
        <v>4.8386600293564452</v>
      </c>
      <c r="D229" s="20">
        <f t="shared" si="121"/>
        <v>5</v>
      </c>
      <c r="E229" s="69">
        <f t="shared" si="75"/>
        <v>1.6094379124341003</v>
      </c>
      <c r="I229" s="177">
        <f t="shared" si="76"/>
        <v>151</v>
      </c>
      <c r="J229" s="178">
        <f t="shared" si="77"/>
        <v>3.3909149072296931</v>
      </c>
      <c r="K229" s="177">
        <f t="shared" si="78"/>
        <v>2.8090000000000122E-2</v>
      </c>
      <c r="M229" s="68">
        <f t="shared" si="79"/>
        <v>5.051777237427431</v>
      </c>
      <c r="Q229" s="185">
        <f t="shared" si="80"/>
        <v>151</v>
      </c>
      <c r="R229" s="177">
        <f t="shared" si="81"/>
        <v>2.8090000000000122E-2</v>
      </c>
      <c r="T229" s="68">
        <f t="shared" si="82"/>
        <v>4.9856593080260785</v>
      </c>
      <c r="X229" s="185">
        <f t="shared" si="83"/>
        <v>151</v>
      </c>
      <c r="Y229" s="177">
        <f t="shared" si="84"/>
        <v>2.8090000000000122E-2</v>
      </c>
      <c r="AA229" s="68">
        <f t="shared" si="85"/>
        <v>4.9508852896904818</v>
      </c>
      <c r="AE229" s="185">
        <f t="shared" si="86"/>
        <v>151</v>
      </c>
      <c r="AF229" s="177">
        <f t="shared" si="87"/>
        <v>2.8090000000000122E-2</v>
      </c>
      <c r="AH229" s="68">
        <f t="shared" si="88"/>
        <v>4.9148583387024871</v>
      </c>
      <c r="AL229" s="185">
        <f t="shared" si="89"/>
        <v>151</v>
      </c>
      <c r="AM229" s="177">
        <f t="shared" si="90"/>
        <v>2.8090000000000122E-2</v>
      </c>
      <c r="AO229" s="68">
        <f t="shared" si="91"/>
        <v>4.877484781308751</v>
      </c>
      <c r="AS229" s="185">
        <f t="shared" si="92"/>
        <v>151</v>
      </c>
      <c r="AT229" s="177">
        <f t="shared" si="93"/>
        <v>2.8090000000000122E-2</v>
      </c>
      <c r="AV229" s="68">
        <f t="shared" si="94"/>
        <v>4.8386600293564452</v>
      </c>
      <c r="AZ229" s="185">
        <f t="shared" si="95"/>
        <v>151</v>
      </c>
      <c r="BA229" s="177">
        <f t="shared" si="96"/>
        <v>2.8090000000000122E-2</v>
      </c>
      <c r="BC229" s="68">
        <f t="shared" si="97"/>
        <v>4.7982668159500044</v>
      </c>
      <c r="BG229" s="185">
        <f t="shared" si="98"/>
        <v>151</v>
      </c>
      <c r="BH229" s="177">
        <f t="shared" si="99"/>
        <v>2.8090000000000122E-2</v>
      </c>
      <c r="BJ229" s="68">
        <f t="shared" si="100"/>
        <v>4.7561730595246186</v>
      </c>
      <c r="BN229" s="185">
        <f t="shared" si="101"/>
        <v>151</v>
      </c>
      <c r="BO229" s="177">
        <f t="shared" si="102"/>
        <v>2.8090000000000122E-2</v>
      </c>
      <c r="BQ229" s="68">
        <f t="shared" si="103"/>
        <v>4.7122292582814991</v>
      </c>
      <c r="BU229" s="185">
        <f t="shared" si="104"/>
        <v>151</v>
      </c>
      <c r="BV229" s="177">
        <f t="shared" si="105"/>
        <v>2.8090000000000122E-2</v>
      </c>
      <c r="BX229" s="68">
        <f t="shared" si="106"/>
        <v>4.6662652853479027</v>
      </c>
      <c r="CB229" s="185">
        <f t="shared" si="107"/>
        <v>151</v>
      </c>
      <c r="CC229" s="177">
        <f t="shared" si="108"/>
        <v>2.8090000000000122E-2</v>
      </c>
      <c r="CE229" s="68">
        <f t="shared" si="109"/>
        <v>4.6180864112546374</v>
      </c>
      <c r="CI229" s="185">
        <f t="shared" si="110"/>
        <v>151</v>
      </c>
      <c r="CJ229" s="177">
        <f t="shared" si="111"/>
        <v>2.8090000000000122E-2</v>
      </c>
      <c r="CL229" s="68">
        <f t="shared" si="112"/>
        <v>4.5674683188040799</v>
      </c>
      <c r="CP229" s="185">
        <f t="shared" si="113"/>
        <v>151</v>
      </c>
      <c r="CQ229" s="177">
        <f t="shared" si="114"/>
        <v>2.8090000000000122E-2</v>
      </c>
      <c r="CS229" s="68">
        <f t="shared" si="115"/>
        <v>4.514150787600923</v>
      </c>
      <c r="CW229" s="185">
        <f t="shared" si="116"/>
        <v>151</v>
      </c>
      <c r="CX229" s="177">
        <f t="shared" si="117"/>
        <v>2.8090000000000122E-2</v>
      </c>
      <c r="CZ229" s="68">
        <f t="shared" si="118"/>
        <v>4.4578295980893827</v>
      </c>
      <c r="DD229" s="185">
        <f t="shared" si="119"/>
        <v>150</v>
      </c>
      <c r="DE229" s="177">
        <f t="shared" si="120"/>
        <v>3.9690000000000142E-2</v>
      </c>
    </row>
    <row r="230" spans="1:109" ht="15" customHeight="1">
      <c r="A230" s="19">
        <f t="shared" si="73"/>
        <v>2008</v>
      </c>
      <c r="B230" s="174">
        <f t="shared" si="73"/>
        <v>155.6</v>
      </c>
      <c r="C230" s="67">
        <f t="shared" si="74"/>
        <v>4.833102254034098</v>
      </c>
      <c r="D230" s="20">
        <f t="shared" si="121"/>
        <v>6</v>
      </c>
      <c r="E230" s="69">
        <f t="shared" si="75"/>
        <v>1.791759469228055</v>
      </c>
      <c r="I230" s="177">
        <f t="shared" si="76"/>
        <v>156</v>
      </c>
      <c r="J230" s="178">
        <f t="shared" si="77"/>
        <v>0.25706940874036355</v>
      </c>
      <c r="K230" s="177">
        <f t="shared" si="78"/>
        <v>1.6000000000000457E-4</v>
      </c>
      <c r="M230" s="68">
        <f t="shared" si="79"/>
        <v>5.0472886117442908</v>
      </c>
      <c r="Q230" s="185">
        <f t="shared" si="80"/>
        <v>156</v>
      </c>
      <c r="R230" s="177">
        <f t="shared" si="81"/>
        <v>1.6000000000000457E-4</v>
      </c>
      <c r="T230" s="68">
        <f t="shared" si="82"/>
        <v>4.9808631357625854</v>
      </c>
      <c r="X230" s="185">
        <f t="shared" si="83"/>
        <v>156</v>
      </c>
      <c r="Y230" s="177">
        <f t="shared" si="84"/>
        <v>1.6000000000000457E-4</v>
      </c>
      <c r="AA230" s="68">
        <f t="shared" si="85"/>
        <v>4.9459189793765646</v>
      </c>
      <c r="AE230" s="185">
        <f t="shared" si="86"/>
        <v>156</v>
      </c>
      <c r="AF230" s="177">
        <f t="shared" si="87"/>
        <v>1.6000000000000457E-4</v>
      </c>
      <c r="AH230" s="68">
        <f t="shared" si="88"/>
        <v>4.9097093755062948</v>
      </c>
      <c r="AL230" s="185">
        <f t="shared" si="89"/>
        <v>156</v>
      </c>
      <c r="AM230" s="177">
        <f t="shared" si="90"/>
        <v>1.6000000000000457E-4</v>
      </c>
      <c r="AO230" s="68">
        <f t="shared" si="91"/>
        <v>4.8721392168423305</v>
      </c>
      <c r="AS230" s="185">
        <f t="shared" si="92"/>
        <v>156</v>
      </c>
      <c r="AT230" s="177">
        <f t="shared" si="93"/>
        <v>1.6000000000000457E-4</v>
      </c>
      <c r="AV230" s="68">
        <f t="shared" si="94"/>
        <v>4.833102254034098</v>
      </c>
      <c r="AZ230" s="185">
        <f t="shared" si="95"/>
        <v>156</v>
      </c>
      <c r="BA230" s="177">
        <f t="shared" si="96"/>
        <v>1.6000000000000457E-4</v>
      </c>
      <c r="BC230" s="68">
        <f t="shared" si="97"/>
        <v>4.7924792842930852</v>
      </c>
      <c r="BG230" s="185">
        <f t="shared" si="98"/>
        <v>156</v>
      </c>
      <c r="BH230" s="177">
        <f t="shared" si="99"/>
        <v>1.6000000000000457E-4</v>
      </c>
      <c r="BJ230" s="68">
        <f t="shared" si="100"/>
        <v>4.7501359562382772</v>
      </c>
      <c r="BN230" s="185">
        <f t="shared" si="101"/>
        <v>156</v>
      </c>
      <c r="BO230" s="177">
        <f t="shared" si="102"/>
        <v>1.6000000000000457E-4</v>
      </c>
      <c r="BQ230" s="68">
        <f t="shared" si="103"/>
        <v>4.7059200890882344</v>
      </c>
      <c r="BU230" s="185">
        <f t="shared" si="104"/>
        <v>156</v>
      </c>
      <c r="BV230" s="177">
        <f t="shared" si="105"/>
        <v>1.6000000000000457E-4</v>
      </c>
      <c r="BX230" s="68">
        <f t="shared" si="106"/>
        <v>4.6596583712721609</v>
      </c>
      <c r="CB230" s="185">
        <f t="shared" si="107"/>
        <v>156</v>
      </c>
      <c r="CC230" s="177">
        <f t="shared" si="108"/>
        <v>1.6000000000000457E-4</v>
      </c>
      <c r="CE230" s="68">
        <f t="shared" si="109"/>
        <v>4.6111522576656387</v>
      </c>
      <c r="CI230" s="185">
        <f t="shared" si="110"/>
        <v>156</v>
      </c>
      <c r="CJ230" s="177">
        <f t="shared" si="111"/>
        <v>1.6000000000000457E-4</v>
      </c>
      <c r="CL230" s="68">
        <f t="shared" si="112"/>
        <v>4.5601728200573559</v>
      </c>
      <c r="CP230" s="185">
        <f t="shared" si="113"/>
        <v>156</v>
      </c>
      <c r="CQ230" s="177">
        <f t="shared" si="114"/>
        <v>1.6000000000000457E-4</v>
      </c>
      <c r="CS230" s="68">
        <f t="shared" si="115"/>
        <v>4.5064542130489338</v>
      </c>
      <c r="CW230" s="185">
        <f t="shared" si="116"/>
        <v>156</v>
      </c>
      <c r="CX230" s="177">
        <f t="shared" si="117"/>
        <v>1.6000000000000457E-4</v>
      </c>
      <c r="CZ230" s="68">
        <f t="shared" si="118"/>
        <v>4.4496852831476961</v>
      </c>
      <c r="DD230" s="185">
        <f t="shared" si="119"/>
        <v>156</v>
      </c>
      <c r="DE230" s="177">
        <f t="shared" si="120"/>
        <v>1.6000000000000457E-4</v>
      </c>
    </row>
    <row r="231" spans="1:109" s="25" customFormat="1" ht="15" customHeight="1">
      <c r="A231" s="19">
        <f t="shared" si="73"/>
        <v>2009</v>
      </c>
      <c r="B231" s="174">
        <f t="shared" si="73"/>
        <v>161.9</v>
      </c>
      <c r="C231" s="67">
        <f t="shared" si="74"/>
        <v>4.8820440597232686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>
        <f t="shared" si="76"/>
        <v>160</v>
      </c>
      <c r="J231" s="178">
        <f t="shared" si="77"/>
        <v>1.1735639283508374</v>
      </c>
      <c r="K231" s="177">
        <f t="shared" si="78"/>
        <v>3.6100000000000216E-3</v>
      </c>
      <c r="M231" s="68">
        <f t="shared" si="79"/>
        <v>5.0869788606835895</v>
      </c>
      <c r="N231" s="50"/>
      <c r="P231" s="75"/>
      <c r="Q231" s="185">
        <f t="shared" si="80"/>
        <v>160</v>
      </c>
      <c r="R231" s="177">
        <f t="shared" si="81"/>
        <v>3.6100000000000216E-3</v>
      </c>
      <c r="T231" s="68">
        <f t="shared" si="82"/>
        <v>5.0232224096017273</v>
      </c>
      <c r="U231" s="50"/>
      <c r="W231" s="75"/>
      <c r="X231" s="185">
        <f t="shared" si="83"/>
        <v>160</v>
      </c>
      <c r="Y231" s="177">
        <f t="shared" si="84"/>
        <v>3.6100000000000216E-3</v>
      </c>
      <c r="AA231" s="68">
        <f t="shared" si="85"/>
        <v>4.9897520831798321</v>
      </c>
      <c r="AB231" s="50"/>
      <c r="AD231" s="75"/>
      <c r="AE231" s="185">
        <f t="shared" si="86"/>
        <v>160</v>
      </c>
      <c r="AF231" s="177">
        <f t="shared" si="87"/>
        <v>3.6100000000000216E-3</v>
      </c>
      <c r="AH231" s="68">
        <f t="shared" si="88"/>
        <v>4.9551225841659967</v>
      </c>
      <c r="AI231" s="50"/>
      <c r="AK231" s="75"/>
      <c r="AL231" s="185">
        <f t="shared" si="89"/>
        <v>160</v>
      </c>
      <c r="AM231" s="177">
        <f t="shared" si="90"/>
        <v>3.6100000000000216E-3</v>
      </c>
      <c r="AO231" s="68">
        <f t="shared" si="91"/>
        <v>4.9192507322944037</v>
      </c>
      <c r="AP231" s="50"/>
      <c r="AR231" s="75"/>
      <c r="AS231" s="185">
        <f t="shared" si="92"/>
        <v>160</v>
      </c>
      <c r="AT231" s="177">
        <f t="shared" si="93"/>
        <v>3.6100000000000216E-3</v>
      </c>
      <c r="AV231" s="68">
        <f t="shared" si="94"/>
        <v>4.8820440597232686</v>
      </c>
      <c r="AW231" s="50"/>
      <c r="AY231" s="75"/>
      <c r="AZ231" s="185">
        <f t="shared" si="95"/>
        <v>160</v>
      </c>
      <c r="BA231" s="177">
        <f t="shared" si="96"/>
        <v>3.6100000000000216E-3</v>
      </c>
      <c r="BC231" s="68">
        <f t="shared" si="97"/>
        <v>4.8433993747203417</v>
      </c>
      <c r="BD231" s="50"/>
      <c r="BF231" s="75"/>
      <c r="BG231" s="185">
        <f t="shared" si="98"/>
        <v>160</v>
      </c>
      <c r="BH231" s="177">
        <f t="shared" si="99"/>
        <v>3.6100000000000216E-3</v>
      </c>
      <c r="BJ231" s="68">
        <f t="shared" si="100"/>
        <v>4.8032010364872262</v>
      </c>
      <c r="BK231" s="50"/>
      <c r="BM231" s="75"/>
      <c r="BN231" s="185">
        <f t="shared" si="101"/>
        <v>160</v>
      </c>
      <c r="BO231" s="177">
        <f t="shared" si="102"/>
        <v>3.6100000000000216E-3</v>
      </c>
      <c r="BQ231" s="68">
        <f t="shared" si="103"/>
        <v>4.761318868478023</v>
      </c>
      <c r="BR231" s="50"/>
      <c r="BT231" s="75"/>
      <c r="BU231" s="185">
        <f t="shared" si="104"/>
        <v>160</v>
      </c>
      <c r="BV231" s="177">
        <f t="shared" si="105"/>
        <v>3.6100000000000216E-3</v>
      </c>
      <c r="BX231" s="68">
        <f t="shared" si="106"/>
        <v>4.71760561531788</v>
      </c>
      <c r="BY231" s="50"/>
      <c r="CA231" s="75"/>
      <c r="CB231" s="185">
        <f t="shared" si="107"/>
        <v>160</v>
      </c>
      <c r="CC231" s="177">
        <f t="shared" si="108"/>
        <v>3.6100000000000216E-3</v>
      </c>
      <c r="CE231" s="68">
        <f t="shared" si="109"/>
        <v>4.6718938180309992</v>
      </c>
      <c r="CF231" s="50"/>
      <c r="CH231" s="75"/>
      <c r="CI231" s="185">
        <f t="shared" si="110"/>
        <v>160</v>
      </c>
      <c r="CJ231" s="177">
        <f t="shared" si="111"/>
        <v>3.6100000000000216E-3</v>
      </c>
      <c r="CL231" s="68">
        <f t="shared" si="112"/>
        <v>4.6239919402286791</v>
      </c>
      <c r="CM231" s="50"/>
      <c r="CO231" s="75"/>
      <c r="CP231" s="185">
        <f t="shared" si="113"/>
        <v>160</v>
      </c>
      <c r="CQ231" s="177">
        <f t="shared" si="114"/>
        <v>3.6100000000000216E-3</v>
      </c>
      <c r="CS231" s="68">
        <f t="shared" si="115"/>
        <v>4.5736795188967205</v>
      </c>
      <c r="CT231" s="50"/>
      <c r="CV231" s="75"/>
      <c r="CW231" s="185">
        <f t="shared" si="116"/>
        <v>160</v>
      </c>
      <c r="CX231" s="177">
        <f t="shared" si="117"/>
        <v>3.6100000000000216E-3</v>
      </c>
      <c r="CZ231" s="68">
        <f t="shared" si="118"/>
        <v>4.5207010293616419</v>
      </c>
      <c r="DA231" s="50"/>
      <c r="DC231" s="75"/>
      <c r="DD231" s="185">
        <f t="shared" si="119"/>
        <v>160</v>
      </c>
      <c r="DE231" s="177">
        <f t="shared" si="120"/>
        <v>3.6100000000000216E-3</v>
      </c>
    </row>
    <row r="232" spans="1:109" ht="15" customHeight="1">
      <c r="A232" s="19">
        <f t="shared" si="73"/>
        <v>2010</v>
      </c>
      <c r="B232" s="174">
        <f t="shared" si="73"/>
        <v>162.30000000000001</v>
      </c>
      <c r="C232" s="67">
        <f t="shared" si="74"/>
        <v>4.8850720711209101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>
        <f t="shared" si="76"/>
        <v>164</v>
      </c>
      <c r="J232" s="178">
        <f t="shared" si="77"/>
        <v>1.0474430067775653</v>
      </c>
      <c r="K232" s="177">
        <f t="shared" si="78"/>
        <v>2.8899999999999616E-3</v>
      </c>
      <c r="M232" s="68">
        <f t="shared" si="79"/>
        <v>5.0894464745205452</v>
      </c>
      <c r="N232" s="50"/>
      <c r="O232" s="25"/>
      <c r="P232" s="75"/>
      <c r="Q232" s="185">
        <f t="shared" si="80"/>
        <v>164</v>
      </c>
      <c r="R232" s="177">
        <f t="shared" si="81"/>
        <v>2.8899999999999616E-3</v>
      </c>
      <c r="T232" s="68">
        <f t="shared" si="82"/>
        <v>5.0258522599011162</v>
      </c>
      <c r="U232" s="50"/>
      <c r="V232" s="25"/>
      <c r="W232" s="75"/>
      <c r="X232" s="185">
        <f t="shared" si="83"/>
        <v>164</v>
      </c>
      <c r="Y232" s="177">
        <f t="shared" si="84"/>
        <v>2.8899999999999616E-3</v>
      </c>
      <c r="AA232" s="68">
        <f t="shared" si="85"/>
        <v>4.9924713234685845</v>
      </c>
      <c r="AB232" s="50"/>
      <c r="AC232" s="25"/>
      <c r="AD232" s="75"/>
      <c r="AE232" s="185">
        <f t="shared" si="86"/>
        <v>164</v>
      </c>
      <c r="AF232" s="177">
        <f t="shared" si="87"/>
        <v>2.8899999999999616E-3</v>
      </c>
      <c r="AH232" s="68">
        <f t="shared" si="88"/>
        <v>4.9579375050958063</v>
      </c>
      <c r="AI232" s="50"/>
      <c r="AJ232" s="25"/>
      <c r="AK232" s="75"/>
      <c r="AL232" s="185">
        <f t="shared" si="89"/>
        <v>164</v>
      </c>
      <c r="AM232" s="177">
        <f t="shared" si="90"/>
        <v>2.8899999999999616E-3</v>
      </c>
      <c r="AO232" s="68">
        <f t="shared" si="91"/>
        <v>4.9221683127739251</v>
      </c>
      <c r="AP232" s="50"/>
      <c r="AQ232" s="25"/>
      <c r="AR232" s="75"/>
      <c r="AS232" s="185">
        <f t="shared" si="92"/>
        <v>164</v>
      </c>
      <c r="AT232" s="177">
        <f t="shared" si="93"/>
        <v>2.8899999999999616E-3</v>
      </c>
      <c r="AV232" s="68">
        <f t="shared" si="94"/>
        <v>4.8850720711209101</v>
      </c>
      <c r="AW232" s="50"/>
      <c r="AX232" s="25"/>
      <c r="AY232" s="75"/>
      <c r="AZ232" s="185">
        <f t="shared" si="95"/>
        <v>164</v>
      </c>
      <c r="BA232" s="177">
        <f t="shared" si="96"/>
        <v>2.8899999999999616E-3</v>
      </c>
      <c r="BC232" s="68">
        <f t="shared" si="97"/>
        <v>4.846546505563361</v>
      </c>
      <c r="BD232" s="50"/>
      <c r="BE232" s="25"/>
      <c r="BF232" s="75"/>
      <c r="BG232" s="185">
        <f t="shared" si="98"/>
        <v>164</v>
      </c>
      <c r="BH232" s="177">
        <f t="shared" si="99"/>
        <v>2.8899999999999616E-3</v>
      </c>
      <c r="BJ232" s="68">
        <f t="shared" si="100"/>
        <v>4.8064770426931265</v>
      </c>
      <c r="BK232" s="50"/>
      <c r="BL232" s="25"/>
      <c r="BM232" s="75"/>
      <c r="BN232" s="185">
        <f t="shared" si="101"/>
        <v>164</v>
      </c>
      <c r="BO232" s="177">
        <f t="shared" si="102"/>
        <v>2.8899999999999616E-3</v>
      </c>
      <c r="BQ232" s="68">
        <f t="shared" si="103"/>
        <v>4.7647347556594299</v>
      </c>
      <c r="BR232" s="50"/>
      <c r="BS232" s="25"/>
      <c r="BT232" s="75"/>
      <c r="BU232" s="185">
        <f t="shared" si="104"/>
        <v>164</v>
      </c>
      <c r="BV232" s="177">
        <f t="shared" si="105"/>
        <v>2.8899999999999616E-3</v>
      </c>
      <c r="BX232" s="68">
        <f t="shared" si="106"/>
        <v>4.7211738617443979</v>
      </c>
      <c r="BY232" s="50"/>
      <c r="BZ232" s="25"/>
      <c r="CA232" s="75"/>
      <c r="CB232" s="185">
        <f t="shared" si="107"/>
        <v>164</v>
      </c>
      <c r="CC232" s="177">
        <f t="shared" si="108"/>
        <v>2.8899999999999616E-3</v>
      </c>
      <c r="CE232" s="68">
        <f t="shared" si="109"/>
        <v>4.6756286496366526</v>
      </c>
      <c r="CF232" s="50"/>
      <c r="CG232" s="25"/>
      <c r="CH232" s="75"/>
      <c r="CI232" s="185">
        <f t="shared" si="110"/>
        <v>164</v>
      </c>
      <c r="CJ232" s="177">
        <f t="shared" si="111"/>
        <v>2.8899999999999616E-3</v>
      </c>
      <c r="CL232" s="68">
        <f t="shared" si="112"/>
        <v>4.627909672957581</v>
      </c>
      <c r="CM232" s="50"/>
      <c r="CN232" s="25"/>
      <c r="CO232" s="75"/>
      <c r="CP232" s="185">
        <f t="shared" si="113"/>
        <v>164</v>
      </c>
      <c r="CQ232" s="177">
        <f t="shared" si="114"/>
        <v>2.8899999999999616E-3</v>
      </c>
      <c r="CS232" s="68">
        <f t="shared" si="115"/>
        <v>4.5777989891919599</v>
      </c>
      <c r="CT232" s="50"/>
      <c r="CU232" s="25"/>
      <c r="CV232" s="75"/>
      <c r="CW232" s="185">
        <f t="shared" si="116"/>
        <v>164</v>
      </c>
      <c r="CX232" s="177">
        <f t="shared" si="117"/>
        <v>2.8899999999999616E-3</v>
      </c>
      <c r="CZ232" s="68">
        <f t="shared" si="118"/>
        <v>4.5250441415088067</v>
      </c>
      <c r="DA232" s="50"/>
      <c r="DB232" s="25"/>
      <c r="DC232" s="75"/>
      <c r="DD232" s="185">
        <f t="shared" si="119"/>
        <v>164</v>
      </c>
      <c r="DE232" s="177">
        <f t="shared" si="120"/>
        <v>2.8899999999999616E-3</v>
      </c>
    </row>
    <row r="233" spans="1:109" s="25" customFormat="1" ht="15" customHeight="1">
      <c r="A233" s="19">
        <f t="shared" si="73"/>
        <v>2011</v>
      </c>
      <c r="B233" s="174">
        <f t="shared" si="73"/>
        <v>168</v>
      </c>
      <c r="C233" s="67">
        <f t="shared" si="74"/>
        <v>4.9272536851572051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>
        <f t="shared" si="76"/>
        <v>168</v>
      </c>
      <c r="J233" s="178">
        <f t="shared" si="77"/>
        <v>0</v>
      </c>
      <c r="K233" s="177">
        <f t="shared" si="78"/>
        <v>0</v>
      </c>
      <c r="M233" s="68">
        <f t="shared" si="79"/>
        <v>5.1239639794032588</v>
      </c>
      <c r="N233" s="50"/>
      <c r="P233" s="32"/>
      <c r="Q233" s="185">
        <f t="shared" si="80"/>
        <v>167</v>
      </c>
      <c r="R233" s="177">
        <f t="shared" si="81"/>
        <v>1E-3</v>
      </c>
      <c r="T233" s="68">
        <f t="shared" si="82"/>
        <v>5.0625950330269669</v>
      </c>
      <c r="U233" s="50"/>
      <c r="W233" s="32"/>
      <c r="X233" s="185">
        <f t="shared" si="83"/>
        <v>167</v>
      </c>
      <c r="Y233" s="177">
        <f t="shared" si="84"/>
        <v>1E-3</v>
      </c>
      <c r="AA233" s="68">
        <f t="shared" si="85"/>
        <v>5.0304379213924353</v>
      </c>
      <c r="AB233" s="50"/>
      <c r="AD233" s="32"/>
      <c r="AE233" s="185">
        <f t="shared" si="86"/>
        <v>167</v>
      </c>
      <c r="AF233" s="177">
        <f t="shared" si="87"/>
        <v>1E-3</v>
      </c>
      <c r="AH233" s="68">
        <f t="shared" si="88"/>
        <v>4.9972122737641147</v>
      </c>
      <c r="AI233" s="50"/>
      <c r="AK233" s="32"/>
      <c r="AL233" s="185">
        <f t="shared" si="89"/>
        <v>167</v>
      </c>
      <c r="AM233" s="177">
        <f t="shared" si="90"/>
        <v>1E-3</v>
      </c>
      <c r="AO233" s="68">
        <f t="shared" si="91"/>
        <v>4.962844630259907</v>
      </c>
      <c r="AP233" s="50"/>
      <c r="AR233" s="32"/>
      <c r="AS233" s="185">
        <f t="shared" si="92"/>
        <v>168</v>
      </c>
      <c r="AT233" s="177">
        <f t="shared" si="93"/>
        <v>0</v>
      </c>
      <c r="AV233" s="68">
        <f t="shared" si="94"/>
        <v>4.9272536851572051</v>
      </c>
      <c r="AW233" s="50"/>
      <c r="AY233" s="32"/>
      <c r="AZ233" s="185">
        <f t="shared" si="95"/>
        <v>168</v>
      </c>
      <c r="BA233" s="177">
        <f t="shared" si="96"/>
        <v>0</v>
      </c>
      <c r="BC233" s="68">
        <f t="shared" si="97"/>
        <v>4.8903491282217537</v>
      </c>
      <c r="BD233" s="50"/>
      <c r="BF233" s="32"/>
      <c r="BG233" s="185">
        <f t="shared" si="98"/>
        <v>168</v>
      </c>
      <c r="BH233" s="177">
        <f t="shared" si="99"/>
        <v>0</v>
      </c>
      <c r="BJ233" s="68">
        <f t="shared" si="100"/>
        <v>4.8520302639196169</v>
      </c>
      <c r="BK233" s="50"/>
      <c r="BM233" s="32"/>
      <c r="BN233" s="185">
        <f t="shared" si="101"/>
        <v>168</v>
      </c>
      <c r="BO233" s="177">
        <f t="shared" si="102"/>
        <v>0</v>
      </c>
      <c r="BQ233" s="68">
        <f t="shared" si="103"/>
        <v>4.8121843553724171</v>
      </c>
      <c r="BR233" s="50"/>
      <c r="BT233" s="32"/>
      <c r="BU233" s="185">
        <f t="shared" si="104"/>
        <v>168</v>
      </c>
      <c r="BV233" s="177">
        <f t="shared" si="105"/>
        <v>0</v>
      </c>
      <c r="BX233" s="68">
        <f t="shared" si="106"/>
        <v>4.7706846244656651</v>
      </c>
      <c r="BY233" s="50"/>
      <c r="CA233" s="32"/>
      <c r="CB233" s="185">
        <f t="shared" si="107"/>
        <v>168</v>
      </c>
      <c r="CC233" s="177">
        <f t="shared" si="108"/>
        <v>0</v>
      </c>
      <c r="CE233" s="68">
        <f t="shared" si="109"/>
        <v>4.7273878187123408</v>
      </c>
      <c r="CF233" s="50"/>
      <c r="CH233" s="32"/>
      <c r="CI233" s="185">
        <f t="shared" si="110"/>
        <v>168</v>
      </c>
      <c r="CJ233" s="177">
        <f t="shared" si="111"/>
        <v>0</v>
      </c>
      <c r="CL233" s="68">
        <f t="shared" si="112"/>
        <v>4.6821312271242199</v>
      </c>
      <c r="CM233" s="50"/>
      <c r="CO233" s="32"/>
      <c r="CP233" s="185">
        <f t="shared" si="113"/>
        <v>168</v>
      </c>
      <c r="CQ233" s="177">
        <f t="shared" si="114"/>
        <v>0</v>
      </c>
      <c r="CS233" s="68">
        <f t="shared" si="115"/>
        <v>4.6347289882296359</v>
      </c>
      <c r="CT233" s="50"/>
      <c r="CV233" s="32"/>
      <c r="CW233" s="185">
        <f t="shared" si="116"/>
        <v>168</v>
      </c>
      <c r="CX233" s="177">
        <f t="shared" si="117"/>
        <v>0</v>
      </c>
      <c r="CZ233" s="68">
        <f t="shared" si="118"/>
        <v>4.5849674786705723</v>
      </c>
      <c r="DA233" s="50"/>
      <c r="DC233" s="32"/>
      <c r="DD233" s="185">
        <f t="shared" si="119"/>
        <v>168</v>
      </c>
      <c r="DE233" s="177">
        <f t="shared" si="120"/>
        <v>0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168.8</v>
      </c>
      <c r="C234" s="76">
        <f t="shared" si="74"/>
        <v>4.9330340480727042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>
        <f t="shared" si="76"/>
        <v>171</v>
      </c>
      <c r="J234" s="184">
        <f t="shared" si="77"/>
        <v>1.3033175355450168</v>
      </c>
      <c r="K234" s="183">
        <f t="shared" si="78"/>
        <v>4.8399999999999502E-3</v>
      </c>
      <c r="M234" s="79">
        <f t="shared" si="79"/>
        <v>5.1287145821618569</v>
      </c>
      <c r="N234" s="51"/>
      <c r="O234" s="30"/>
      <c r="P234" s="78"/>
      <c r="Q234" s="205">
        <f t="shared" si="80"/>
        <v>170</v>
      </c>
      <c r="R234" s="183">
        <f t="shared" si="81"/>
        <v>1.4399999999999726E-3</v>
      </c>
      <c r="T234" s="79">
        <f t="shared" si="82"/>
        <v>5.0676455488130356</v>
      </c>
      <c r="U234" s="51"/>
      <c r="V234" s="30"/>
      <c r="W234" s="78"/>
      <c r="X234" s="205">
        <f t="shared" si="83"/>
        <v>170</v>
      </c>
      <c r="Y234" s="183">
        <f t="shared" si="84"/>
        <v>1.4399999999999726E-3</v>
      </c>
      <c r="AA234" s="79">
        <f t="shared" si="85"/>
        <v>5.0356530570715439</v>
      </c>
      <c r="AB234" s="51"/>
      <c r="AC234" s="30"/>
      <c r="AD234" s="78"/>
      <c r="AE234" s="205">
        <f t="shared" si="86"/>
        <v>171</v>
      </c>
      <c r="AF234" s="183">
        <f t="shared" si="87"/>
        <v>4.8399999999999502E-3</v>
      </c>
      <c r="AH234" s="79">
        <f t="shared" si="88"/>
        <v>5.002603122398992</v>
      </c>
      <c r="AI234" s="51"/>
      <c r="AJ234" s="30"/>
      <c r="AK234" s="78"/>
      <c r="AL234" s="205">
        <f t="shared" si="89"/>
        <v>171</v>
      </c>
      <c r="AM234" s="183">
        <f t="shared" si="90"/>
        <v>4.8399999999999502E-3</v>
      </c>
      <c r="AO234" s="79">
        <f t="shared" si="91"/>
        <v>4.9684234452869465</v>
      </c>
      <c r="AP234" s="51"/>
      <c r="AQ234" s="30"/>
      <c r="AR234" s="78"/>
      <c r="AS234" s="205">
        <f t="shared" si="92"/>
        <v>171</v>
      </c>
      <c r="AT234" s="183">
        <f t="shared" si="93"/>
        <v>4.8399999999999502E-3</v>
      </c>
      <c r="AV234" s="79">
        <f t="shared" si="94"/>
        <v>4.9330340480727042</v>
      </c>
      <c r="AW234" s="51"/>
      <c r="AX234" s="30"/>
      <c r="AY234" s="78"/>
      <c r="AZ234" s="205">
        <f t="shared" si="95"/>
        <v>171</v>
      </c>
      <c r="BA234" s="183">
        <f t="shared" si="96"/>
        <v>4.8399999999999502E-3</v>
      </c>
      <c r="BC234" s="79">
        <f t="shared" si="97"/>
        <v>4.8963461476941283</v>
      </c>
      <c r="BD234" s="51"/>
      <c r="BE234" s="30"/>
      <c r="BF234" s="78"/>
      <c r="BG234" s="205">
        <f t="shared" si="98"/>
        <v>171</v>
      </c>
      <c r="BH234" s="183">
        <f t="shared" si="99"/>
        <v>4.8399999999999502E-3</v>
      </c>
      <c r="BJ234" s="79">
        <f t="shared" si="100"/>
        <v>4.8582608136702534</v>
      </c>
      <c r="BK234" s="51"/>
      <c r="BL234" s="30"/>
      <c r="BM234" s="78"/>
      <c r="BN234" s="205">
        <f t="shared" si="101"/>
        <v>171</v>
      </c>
      <c r="BO234" s="183">
        <f t="shared" si="102"/>
        <v>4.8399999999999502E-3</v>
      </c>
      <c r="BQ234" s="79">
        <f t="shared" si="103"/>
        <v>4.8186673602504957</v>
      </c>
      <c r="BR234" s="51"/>
      <c r="BS234" s="30"/>
      <c r="BT234" s="78"/>
      <c r="BU234" s="205">
        <f t="shared" si="104"/>
        <v>171</v>
      </c>
      <c r="BV234" s="183">
        <f t="shared" si="105"/>
        <v>4.8399999999999502E-3</v>
      </c>
      <c r="BX234" s="79">
        <f t="shared" si="106"/>
        <v>4.7774414069285447</v>
      </c>
      <c r="BY234" s="51"/>
      <c r="BZ234" s="30"/>
      <c r="CA234" s="78"/>
      <c r="CB234" s="205">
        <f t="shared" si="107"/>
        <v>171</v>
      </c>
      <c r="CC234" s="183">
        <f t="shared" si="108"/>
        <v>4.8399999999999502E-3</v>
      </c>
      <c r="CE234" s="79">
        <f t="shared" si="109"/>
        <v>4.7344425216922303</v>
      </c>
      <c r="CF234" s="51"/>
      <c r="CG234" s="30"/>
      <c r="CH234" s="78"/>
      <c r="CI234" s="205">
        <f t="shared" si="110"/>
        <v>171</v>
      </c>
      <c r="CJ234" s="183">
        <f t="shared" si="111"/>
        <v>4.8399999999999502E-3</v>
      </c>
      <c r="CL234" s="79">
        <f t="shared" si="112"/>
        <v>4.6895113344218426</v>
      </c>
      <c r="CM234" s="51"/>
      <c r="CN234" s="30"/>
      <c r="CO234" s="78"/>
      <c r="CP234" s="205">
        <f t="shared" si="113"/>
        <v>171</v>
      </c>
      <c r="CQ234" s="183">
        <f t="shared" si="114"/>
        <v>4.8399999999999502E-3</v>
      </c>
      <c r="CS234" s="79">
        <f t="shared" si="115"/>
        <v>4.6424659707317888</v>
      </c>
      <c r="CT234" s="51"/>
      <c r="CU234" s="30"/>
      <c r="CV234" s="78"/>
      <c r="CW234" s="205">
        <f t="shared" si="116"/>
        <v>172</v>
      </c>
      <c r="CX234" s="183">
        <f t="shared" si="117"/>
        <v>1.0239999999999928E-2</v>
      </c>
      <c r="CZ234" s="79">
        <f t="shared" si="118"/>
        <v>4.5930976047538223</v>
      </c>
      <c r="DA234" s="51"/>
      <c r="DB234" s="30"/>
      <c r="DC234" s="78"/>
      <c r="DD234" s="205">
        <f t="shared" si="119"/>
        <v>172</v>
      </c>
      <c r="DE234" s="183">
        <f t="shared" si="120"/>
        <v>1.0239999999999928E-2</v>
      </c>
    </row>
    <row r="235" spans="1:109" ht="15" customHeight="1" thickTop="1">
      <c r="A235" s="19">
        <f t="shared" ref="A235:A256" si="122">A143</f>
        <v>2013</v>
      </c>
      <c r="B235" s="174">
        <f t="shared" ref="B235:B256" si="123">ROUND($G$218+$G$221*D235^$G$219,$G$1)</f>
        <v>174</v>
      </c>
      <c r="C235" s="52"/>
      <c r="D235" s="20">
        <f t="shared" si="121"/>
        <v>11</v>
      </c>
      <c r="E235" s="20"/>
      <c r="F235" s="53"/>
      <c r="G235" s="80"/>
      <c r="H235" s="32"/>
      <c r="I235" s="177">
        <f t="shared" si="76"/>
        <v>174</v>
      </c>
      <c r="J235" s="185"/>
      <c r="K235" s="185"/>
    </row>
    <row r="236" spans="1:109" ht="15" customHeight="1" thickBot="1">
      <c r="A236" s="19">
        <f t="shared" si="122"/>
        <v>2014</v>
      </c>
      <c r="B236" s="174">
        <f t="shared" si="123"/>
        <v>176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6"/>
        <v>176</v>
      </c>
      <c r="J236" s="185"/>
      <c r="K236" s="185"/>
    </row>
    <row r="237" spans="1:109" ht="15" customHeight="1" thickTop="1">
      <c r="A237" s="19">
        <f t="shared" si="122"/>
        <v>2015</v>
      </c>
      <c r="B237" s="174">
        <f t="shared" si="123"/>
        <v>179</v>
      </c>
      <c r="C237" s="52"/>
      <c r="D237" s="20">
        <f t="shared" si="121"/>
        <v>13</v>
      </c>
      <c r="E237" s="20"/>
      <c r="F237" s="198">
        <f>O218</f>
        <v>0</v>
      </c>
      <c r="G237" s="201">
        <f>O224</f>
        <v>0.90180675964368606</v>
      </c>
      <c r="H237" s="245">
        <f>O225</f>
        <v>0.31105999999999956</v>
      </c>
      <c r="I237" s="177">
        <f t="shared" si="76"/>
        <v>179</v>
      </c>
      <c r="J237" s="185"/>
      <c r="K237" s="185"/>
      <c r="M237" s="198" t="s">
        <v>48</v>
      </c>
      <c r="N237" s="198">
        <f>MIN(B214:B234)</f>
        <v>119.8</v>
      </c>
      <c r="O237" s="198"/>
      <c r="P237" s="198"/>
      <c r="Q237" s="198"/>
      <c r="R237" s="198"/>
      <c r="S237" s="198"/>
      <c r="T237" s="198" t="s">
        <v>48</v>
      </c>
      <c r="U237" s="198">
        <f>N237</f>
        <v>119.8</v>
      </c>
      <c r="V237" s="198"/>
      <c r="W237" s="198"/>
      <c r="X237" s="198"/>
      <c r="Y237" s="198"/>
      <c r="Z237" s="198"/>
      <c r="AA237" s="198" t="s">
        <v>48</v>
      </c>
      <c r="AB237" s="198">
        <f>U237</f>
        <v>119.8</v>
      </c>
      <c r="AH237" s="198" t="s">
        <v>48</v>
      </c>
      <c r="AI237" s="198">
        <f>AB237</f>
        <v>119.8</v>
      </c>
      <c r="AO237" s="198" t="s">
        <v>48</v>
      </c>
      <c r="AP237" s="198">
        <f>AI237</f>
        <v>119.8</v>
      </c>
      <c r="AV237" s="198" t="s">
        <v>48</v>
      </c>
      <c r="AW237" s="198">
        <f>AP237</f>
        <v>119.8</v>
      </c>
      <c r="BC237" s="198" t="s">
        <v>48</v>
      </c>
      <c r="BD237" s="198">
        <f>AW237</f>
        <v>119.8</v>
      </c>
      <c r="BJ237" s="198" t="s">
        <v>48</v>
      </c>
      <c r="BK237" s="198">
        <f>BD237</f>
        <v>119.8</v>
      </c>
      <c r="BQ237" s="198" t="s">
        <v>48</v>
      </c>
      <c r="BR237" s="198">
        <f>BK237</f>
        <v>119.8</v>
      </c>
      <c r="BX237" s="198" t="s">
        <v>48</v>
      </c>
      <c r="BY237" s="198">
        <f>BR237</f>
        <v>119.8</v>
      </c>
      <c r="CE237" s="198" t="s">
        <v>48</v>
      </c>
      <c r="CF237" s="198">
        <f>BY237</f>
        <v>119.8</v>
      </c>
      <c r="CL237" s="198" t="s">
        <v>48</v>
      </c>
      <c r="CM237" s="198">
        <f>CF237</f>
        <v>119.8</v>
      </c>
      <c r="CS237" s="198" t="s">
        <v>48</v>
      </c>
      <c r="CT237" s="198">
        <f>CM237</f>
        <v>119.8</v>
      </c>
      <c r="CZ237" s="198" t="s">
        <v>48</v>
      </c>
      <c r="DA237" s="198">
        <f>CT237</f>
        <v>119.8</v>
      </c>
    </row>
    <row r="238" spans="1:109" ht="15" customHeight="1">
      <c r="A238" s="19">
        <f t="shared" si="122"/>
        <v>2016</v>
      </c>
      <c r="B238" s="174">
        <f t="shared" si="123"/>
        <v>181</v>
      </c>
      <c r="C238" s="52"/>
      <c r="D238" s="20">
        <f t="shared" si="121"/>
        <v>14</v>
      </c>
      <c r="E238" s="20"/>
      <c r="F238" s="198">
        <f>V218</f>
        <v>10</v>
      </c>
      <c r="G238" s="201">
        <f>V224</f>
        <v>0.90180675964368606</v>
      </c>
      <c r="H238" s="245">
        <f>V225</f>
        <v>0.31105999999999956</v>
      </c>
      <c r="I238" s="177">
        <f>ROUNDUP($G$218+$G$221*D238^$G$219,$G$1)</f>
        <v>182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122"/>
        <v>2017</v>
      </c>
      <c r="B239" s="174">
        <f t="shared" si="123"/>
        <v>184</v>
      </c>
      <c r="C239" s="52"/>
      <c r="D239" s="20">
        <f t="shared" si="121"/>
        <v>15</v>
      </c>
      <c r="E239" s="20"/>
      <c r="F239" s="198">
        <f>AC218</f>
        <v>15</v>
      </c>
      <c r="G239" s="201">
        <f>AC224</f>
        <v>0.90051421543556109</v>
      </c>
      <c r="H239" s="245">
        <f>AC225</f>
        <v>0.31445999999999952</v>
      </c>
      <c r="I239" s="177">
        <f t="shared" ref="I239:I256" si="124">ROUND($G$218+$G$221*D239^$G$219,$G$1)</f>
        <v>184</v>
      </c>
      <c r="J239" s="185"/>
      <c r="K239" s="185"/>
      <c r="M239" s="198" t="s">
        <v>50</v>
      </c>
      <c r="N239" s="212">
        <v>5</v>
      </c>
      <c r="O239" s="198"/>
      <c r="P239" s="198"/>
      <c r="Q239" s="198"/>
      <c r="R239" s="198"/>
      <c r="S239" s="198"/>
      <c r="T239" s="198" t="s">
        <v>50</v>
      </c>
      <c r="U239" s="198">
        <f>N239</f>
        <v>5</v>
      </c>
      <c r="V239" s="198"/>
      <c r="W239" s="198"/>
      <c r="X239" s="198"/>
      <c r="Y239" s="198"/>
      <c r="Z239" s="198"/>
      <c r="AA239" s="198" t="s">
        <v>50</v>
      </c>
      <c r="AB239" s="198">
        <f>U239</f>
        <v>5</v>
      </c>
      <c r="AH239" s="198" t="s">
        <v>50</v>
      </c>
      <c r="AI239" s="198">
        <f>AB239</f>
        <v>5</v>
      </c>
      <c r="AO239" s="198" t="s">
        <v>50</v>
      </c>
      <c r="AP239" s="198">
        <f>AI239</f>
        <v>5</v>
      </c>
      <c r="AV239" s="198" t="s">
        <v>50</v>
      </c>
      <c r="AW239" s="198">
        <f>AP239</f>
        <v>5</v>
      </c>
      <c r="BC239" s="198" t="s">
        <v>50</v>
      </c>
      <c r="BD239" s="198">
        <f>AW239</f>
        <v>5</v>
      </c>
      <c r="BJ239" s="198" t="s">
        <v>50</v>
      </c>
      <c r="BK239" s="198">
        <f>BD239</f>
        <v>5</v>
      </c>
      <c r="BQ239" s="198" t="s">
        <v>50</v>
      </c>
      <c r="BR239" s="198">
        <f>BK239</f>
        <v>5</v>
      </c>
      <c r="BX239" s="198" t="s">
        <v>50</v>
      </c>
      <c r="BY239" s="198">
        <f>BR239</f>
        <v>5</v>
      </c>
      <c r="CE239" s="198" t="s">
        <v>50</v>
      </c>
      <c r="CF239" s="198">
        <f>BY239</f>
        <v>5</v>
      </c>
      <c r="CL239" s="198" t="s">
        <v>50</v>
      </c>
      <c r="CM239" s="198">
        <f>CF239</f>
        <v>5</v>
      </c>
      <c r="CS239" s="198" t="s">
        <v>50</v>
      </c>
      <c r="CT239" s="198">
        <f>CM239</f>
        <v>5</v>
      </c>
      <c r="CZ239" s="198" t="s">
        <v>50</v>
      </c>
      <c r="DA239" s="198">
        <f>CT239</f>
        <v>5</v>
      </c>
    </row>
    <row r="240" spans="1:109" ht="15" customHeight="1">
      <c r="A240" s="19">
        <f t="shared" si="122"/>
        <v>2018</v>
      </c>
      <c r="B240" s="174">
        <f t="shared" si="123"/>
        <v>186</v>
      </c>
      <c r="C240" s="52"/>
      <c r="D240" s="20">
        <f t="shared" si="121"/>
        <v>16</v>
      </c>
      <c r="E240" s="20"/>
      <c r="F240" s="198">
        <f>AJ218</f>
        <v>20</v>
      </c>
      <c r="G240" s="201">
        <f>AJ224</f>
        <v>0.90441142319559098</v>
      </c>
      <c r="H240" s="245">
        <f>AJ225</f>
        <v>0.30245999999999951</v>
      </c>
      <c r="I240" s="177">
        <f t="shared" si="124"/>
        <v>186</v>
      </c>
      <c r="J240" s="185"/>
      <c r="K240" s="185"/>
    </row>
    <row r="241" spans="1:11" ht="15" customHeight="1">
      <c r="A241" s="19">
        <f t="shared" si="122"/>
        <v>2019</v>
      </c>
      <c r="B241" s="174">
        <f t="shared" si="123"/>
        <v>188</v>
      </c>
      <c r="C241" s="52"/>
      <c r="D241" s="20">
        <f t="shared" si="121"/>
        <v>17</v>
      </c>
      <c r="E241" s="20"/>
      <c r="F241" s="198">
        <f>AQ218</f>
        <v>25</v>
      </c>
      <c r="G241" s="201">
        <f>AQ224</f>
        <v>0.90732904137142356</v>
      </c>
      <c r="H241" s="245">
        <f>AQ225</f>
        <v>0.29285999999999951</v>
      </c>
      <c r="I241" s="177">
        <f t="shared" si="124"/>
        <v>188</v>
      </c>
      <c r="J241" s="185"/>
      <c r="K241" s="185"/>
    </row>
    <row r="242" spans="1:11" ht="15" customHeight="1">
      <c r="A242" s="19">
        <f t="shared" si="122"/>
        <v>2020</v>
      </c>
      <c r="B242" s="174">
        <f t="shared" si="123"/>
        <v>190</v>
      </c>
      <c r="C242" s="52"/>
      <c r="D242" s="20">
        <f t="shared" si="121"/>
        <v>18</v>
      </c>
      <c r="E242" s="20"/>
      <c r="F242" s="198">
        <f>AX218</f>
        <v>30</v>
      </c>
      <c r="G242" s="201">
        <f>AX224</f>
        <v>0.9074485631746616</v>
      </c>
      <c r="H242" s="245">
        <f>AX225</f>
        <v>0.29285999999999951</v>
      </c>
      <c r="I242" s="177">
        <f t="shared" si="124"/>
        <v>190</v>
      </c>
      <c r="J242" s="185"/>
      <c r="K242" s="185"/>
    </row>
    <row r="243" spans="1:11" ht="15" customHeight="1">
      <c r="A243" s="19">
        <f t="shared" si="122"/>
        <v>2021</v>
      </c>
      <c r="B243" s="174">
        <f t="shared" si="123"/>
        <v>192</v>
      </c>
      <c r="C243" s="52"/>
      <c r="D243" s="20">
        <f t="shared" si="121"/>
        <v>19</v>
      </c>
      <c r="E243" s="20"/>
      <c r="F243" s="198">
        <f>BE218</f>
        <v>35</v>
      </c>
      <c r="G243" s="201">
        <f>BE224</f>
        <v>0.9074485631746616</v>
      </c>
      <c r="H243" s="245">
        <f>BE225</f>
        <v>0.29285999999999951</v>
      </c>
      <c r="I243" s="177">
        <f t="shared" si="124"/>
        <v>192</v>
      </c>
      <c r="J243" s="185"/>
      <c r="K243" s="185"/>
    </row>
    <row r="244" spans="1:11" ht="15" customHeight="1">
      <c r="A244" s="19">
        <f t="shared" si="122"/>
        <v>2022</v>
      </c>
      <c r="B244" s="174">
        <f t="shared" si="123"/>
        <v>193</v>
      </c>
      <c r="C244" s="52"/>
      <c r="D244" s="20">
        <f t="shared" si="121"/>
        <v>20</v>
      </c>
      <c r="E244" s="20"/>
      <c r="F244" s="198">
        <f>BL218</f>
        <v>40</v>
      </c>
      <c r="G244" s="201">
        <f>BL224</f>
        <v>0.9074485631746616</v>
      </c>
      <c r="H244" s="245">
        <f>BL225</f>
        <v>0.29285999999999951</v>
      </c>
      <c r="I244" s="177">
        <f t="shared" si="124"/>
        <v>193</v>
      </c>
      <c r="J244" s="185"/>
      <c r="K244" s="185"/>
    </row>
    <row r="245" spans="1:11" ht="15" customHeight="1">
      <c r="A245" s="19">
        <f t="shared" si="122"/>
        <v>2023</v>
      </c>
      <c r="B245" s="174">
        <f t="shared" si="123"/>
        <v>195</v>
      </c>
      <c r="C245" s="52"/>
      <c r="D245" s="20">
        <f t="shared" si="121"/>
        <v>21</v>
      </c>
      <c r="E245" s="20"/>
      <c r="F245" s="198">
        <f>BS218</f>
        <v>45</v>
      </c>
      <c r="G245" s="201">
        <f>BS224</f>
        <v>0.9074485631746616</v>
      </c>
      <c r="H245" s="245">
        <f>BS225</f>
        <v>0.29285999999999951</v>
      </c>
      <c r="I245" s="177">
        <f t="shared" si="124"/>
        <v>195</v>
      </c>
      <c r="J245" s="185"/>
      <c r="K245" s="185"/>
    </row>
    <row r="246" spans="1:11" ht="15" customHeight="1">
      <c r="A246" s="19">
        <f t="shared" si="122"/>
        <v>2024</v>
      </c>
      <c r="B246" s="174">
        <f t="shared" si="123"/>
        <v>197</v>
      </c>
      <c r="C246" s="52"/>
      <c r="D246" s="20">
        <f t="shared" si="121"/>
        <v>22</v>
      </c>
      <c r="E246" s="20"/>
      <c r="F246" s="198">
        <f>BZ218</f>
        <v>50</v>
      </c>
      <c r="G246" s="201">
        <f>BZ224</f>
        <v>0.9074485631746616</v>
      </c>
      <c r="H246" s="245">
        <f>BZ225</f>
        <v>0.29285999999999951</v>
      </c>
      <c r="I246" s="177">
        <f t="shared" si="124"/>
        <v>197</v>
      </c>
      <c r="J246" s="185"/>
      <c r="K246" s="185"/>
    </row>
    <row r="247" spans="1:11" ht="15" customHeight="1">
      <c r="A247" s="19">
        <f t="shared" si="122"/>
        <v>2025</v>
      </c>
      <c r="B247" s="174">
        <f t="shared" si="123"/>
        <v>198</v>
      </c>
      <c r="C247" s="52"/>
      <c r="D247" s="20">
        <f t="shared" si="121"/>
        <v>23</v>
      </c>
      <c r="E247" s="20"/>
      <c r="F247" s="198">
        <f>CG218</f>
        <v>55</v>
      </c>
      <c r="G247" s="201">
        <f>CG224</f>
        <v>0.9074485631746616</v>
      </c>
      <c r="H247" s="245">
        <f>CG225</f>
        <v>0.29285999999999951</v>
      </c>
      <c r="I247" s="177">
        <f t="shared" si="124"/>
        <v>198</v>
      </c>
      <c r="J247" s="185"/>
      <c r="K247" s="185"/>
    </row>
    <row r="248" spans="1:11" ht="15" customHeight="1">
      <c r="A248" s="19">
        <f t="shared" si="122"/>
        <v>2026</v>
      </c>
      <c r="B248" s="174">
        <f t="shared" si="123"/>
        <v>200</v>
      </c>
      <c r="C248" s="52"/>
      <c r="D248" s="20">
        <f t="shared" si="121"/>
        <v>24</v>
      </c>
      <c r="E248" s="20"/>
      <c r="F248" s="198">
        <f>CN218</f>
        <v>60</v>
      </c>
      <c r="G248" s="201">
        <f>CN224</f>
        <v>0.9074485631746616</v>
      </c>
      <c r="H248" s="245">
        <f>CN225</f>
        <v>0.29285999999999951</v>
      </c>
      <c r="I248" s="177">
        <f t="shared" si="124"/>
        <v>200</v>
      </c>
      <c r="J248" s="185"/>
      <c r="K248" s="185"/>
    </row>
    <row r="249" spans="1:11" ht="15" customHeight="1">
      <c r="A249" s="19">
        <f t="shared" si="122"/>
        <v>2027</v>
      </c>
      <c r="B249" s="174">
        <f t="shared" si="123"/>
        <v>201</v>
      </c>
      <c r="C249" s="52"/>
      <c r="D249" s="20">
        <f t="shared" si="121"/>
        <v>25</v>
      </c>
      <c r="E249" s="20"/>
      <c r="F249" s="198">
        <f>CU218</f>
        <v>65</v>
      </c>
      <c r="G249" s="201">
        <f>CU224</f>
        <v>0.90568880844579513</v>
      </c>
      <c r="H249" s="245">
        <f>CU225</f>
        <v>0.29825999999999947</v>
      </c>
      <c r="I249" s="177">
        <f t="shared" si="124"/>
        <v>201</v>
      </c>
      <c r="J249" s="185"/>
      <c r="K249" s="185"/>
    </row>
    <row r="250" spans="1:11" ht="15" customHeight="1">
      <c r="A250" s="19">
        <f t="shared" si="122"/>
        <v>2028</v>
      </c>
      <c r="B250" s="174">
        <f t="shared" si="123"/>
        <v>203</v>
      </c>
      <c r="C250" s="52"/>
      <c r="D250" s="20">
        <f t="shared" si="121"/>
        <v>26</v>
      </c>
      <c r="E250" s="20"/>
      <c r="F250" s="198">
        <f>DB218</f>
        <v>70</v>
      </c>
      <c r="G250" s="201">
        <f>DB224</f>
        <v>0.90405664537248964</v>
      </c>
      <c r="H250" s="245">
        <f>DB225</f>
        <v>0.30325999999999947</v>
      </c>
      <c r="I250" s="177">
        <f t="shared" si="124"/>
        <v>203</v>
      </c>
      <c r="J250" s="185"/>
      <c r="K250" s="185"/>
    </row>
    <row r="251" spans="1:11" ht="15" customHeight="1">
      <c r="A251" s="19">
        <f t="shared" si="122"/>
        <v>2029</v>
      </c>
      <c r="B251" s="174">
        <f t="shared" si="123"/>
        <v>204</v>
      </c>
      <c r="C251" s="52"/>
      <c r="D251" s="20">
        <f t="shared" si="121"/>
        <v>27</v>
      </c>
      <c r="E251" s="20"/>
      <c r="F251" s="53"/>
      <c r="G251" s="80"/>
      <c r="H251" s="32"/>
      <c r="I251" s="177">
        <f t="shared" si="124"/>
        <v>204</v>
      </c>
      <c r="J251" s="185"/>
      <c r="K251" s="185"/>
    </row>
    <row r="252" spans="1:11" ht="15" customHeight="1">
      <c r="A252" s="19">
        <f t="shared" si="122"/>
        <v>2030</v>
      </c>
      <c r="B252" s="174">
        <f t="shared" si="123"/>
        <v>206</v>
      </c>
      <c r="C252" s="52"/>
      <c r="D252" s="20">
        <f t="shared" si="121"/>
        <v>28</v>
      </c>
      <c r="E252" s="20"/>
      <c r="F252" s="53"/>
      <c r="G252" s="80"/>
      <c r="H252" s="32"/>
      <c r="I252" s="177">
        <f t="shared" si="124"/>
        <v>206</v>
      </c>
      <c r="J252" s="185"/>
      <c r="K252" s="185"/>
    </row>
    <row r="253" spans="1:11" ht="15" customHeight="1">
      <c r="A253" s="19">
        <f t="shared" si="122"/>
        <v>2031</v>
      </c>
      <c r="B253" s="174">
        <f t="shared" si="123"/>
        <v>207</v>
      </c>
      <c r="C253" s="52"/>
      <c r="D253" s="20">
        <f t="shared" si="121"/>
        <v>29</v>
      </c>
      <c r="E253" s="20"/>
      <c r="F253" s="53"/>
      <c r="G253" s="80"/>
      <c r="H253" s="32"/>
      <c r="I253" s="177">
        <f t="shared" si="124"/>
        <v>207</v>
      </c>
      <c r="J253" s="185"/>
      <c r="K253" s="185"/>
    </row>
    <row r="254" spans="1:11" ht="15" customHeight="1">
      <c r="A254" s="19">
        <f t="shared" si="122"/>
        <v>2032</v>
      </c>
      <c r="B254" s="174">
        <f t="shared" si="123"/>
        <v>208</v>
      </c>
      <c r="C254" s="52"/>
      <c r="D254" s="20">
        <f t="shared" si="121"/>
        <v>30</v>
      </c>
      <c r="E254" s="20"/>
      <c r="F254" s="53"/>
      <c r="G254" s="80"/>
      <c r="H254" s="32"/>
      <c r="I254" s="177">
        <f t="shared" si="124"/>
        <v>208</v>
      </c>
      <c r="J254" s="185"/>
      <c r="K254" s="185"/>
    </row>
    <row r="255" spans="1:11" ht="15" customHeight="1">
      <c r="A255" s="19">
        <f t="shared" si="122"/>
        <v>2033</v>
      </c>
      <c r="B255" s="174">
        <f t="shared" si="123"/>
        <v>210</v>
      </c>
      <c r="C255" s="52"/>
      <c r="D255" s="20">
        <f t="shared" si="121"/>
        <v>31</v>
      </c>
      <c r="E255" s="20"/>
      <c r="F255" s="53"/>
      <c r="G255" s="80"/>
      <c r="H255" s="32"/>
      <c r="I255" s="177">
        <f t="shared" si="124"/>
        <v>210</v>
      </c>
      <c r="J255" s="185"/>
      <c r="K255" s="185"/>
    </row>
    <row r="256" spans="1:11" ht="15" customHeight="1">
      <c r="A256" s="103">
        <f t="shared" si="122"/>
        <v>2034</v>
      </c>
      <c r="B256" s="186">
        <f t="shared" si="123"/>
        <v>211</v>
      </c>
      <c r="C256" s="193"/>
      <c r="D256" s="33">
        <f t="shared" si="121"/>
        <v>32</v>
      </c>
      <c r="E256" s="33"/>
      <c r="F256" s="54"/>
      <c r="G256" s="82"/>
      <c r="H256" s="35"/>
      <c r="I256" s="187">
        <f t="shared" si="124"/>
        <v>211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0.89279016034504177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0.89279016034504177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0.88942662326966959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0.88141006300818325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0.86869551480256024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0.86744529067713183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0.85640388976502535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0.85640388976502535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0.84738653780800777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0.84320665333091072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169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169</v>
      </c>
      <c r="P263" s="185"/>
      <c r="Q263" s="177"/>
      <c r="S263" s="208"/>
      <c r="T263" s="71" t="s">
        <v>55</v>
      </c>
      <c r="U263" s="209">
        <f>ROUNDDOWN(U264,-T283)+10^T283</f>
        <v>200</v>
      </c>
      <c r="V263" s="185"/>
      <c r="W263" s="177"/>
      <c r="Y263" s="208"/>
      <c r="Z263" s="71" t="s">
        <v>55</v>
      </c>
      <c r="AA263" s="209">
        <f>U263+Z284</f>
        <v>215</v>
      </c>
      <c r="AB263" s="185"/>
      <c r="AC263" s="177"/>
      <c r="AE263" s="208"/>
      <c r="AF263" s="71" t="s">
        <v>55</v>
      </c>
      <c r="AG263" s="209">
        <f>AA263+AF284</f>
        <v>230</v>
      </c>
      <c r="AH263" s="185"/>
      <c r="AI263" s="177"/>
      <c r="AK263" s="208"/>
      <c r="AL263" s="71" t="s">
        <v>55</v>
      </c>
      <c r="AM263" s="209">
        <f>AG263+AL284</f>
        <v>245</v>
      </c>
      <c r="AN263" s="185"/>
      <c r="AO263" s="177"/>
      <c r="AQ263" s="208"/>
      <c r="AR263" s="71" t="s">
        <v>55</v>
      </c>
      <c r="AS263" s="209">
        <f>AM263+AR284</f>
        <v>260</v>
      </c>
      <c r="AT263" s="185"/>
      <c r="AU263" s="177"/>
      <c r="AW263" s="208"/>
      <c r="AX263" s="71" t="s">
        <v>55</v>
      </c>
      <c r="AY263" s="209">
        <f>AS263+AX284</f>
        <v>275</v>
      </c>
      <c r="AZ263" s="185"/>
      <c r="BA263" s="177"/>
      <c r="BC263" s="208"/>
      <c r="BD263" s="71" t="s">
        <v>55</v>
      </c>
      <c r="BE263" s="209">
        <f>AY263+BD284</f>
        <v>290</v>
      </c>
      <c r="BF263" s="185"/>
      <c r="BG263" s="177"/>
      <c r="BI263" s="208"/>
      <c r="BJ263" s="71" t="s">
        <v>55</v>
      </c>
      <c r="BK263" s="209">
        <f>BE263+BJ284</f>
        <v>305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168.8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168.8</v>
      </c>
      <c r="P264" s="185"/>
      <c r="Q264" s="177"/>
      <c r="S264" s="208"/>
      <c r="T264" s="86" t="s">
        <v>56</v>
      </c>
      <c r="U264" s="198">
        <f>MAX($B260:$B280)</f>
        <v>168.8</v>
      </c>
      <c r="V264" s="185"/>
      <c r="W264" s="177"/>
      <c r="Y264" s="208"/>
      <c r="Z264" s="86" t="s">
        <v>56</v>
      </c>
      <c r="AA264" s="198">
        <f>MAX($B260:$B280)</f>
        <v>168.8</v>
      </c>
      <c r="AB264" s="185"/>
      <c r="AC264" s="177"/>
      <c r="AE264" s="208"/>
      <c r="AF264" s="86" t="s">
        <v>56</v>
      </c>
      <c r="AG264" s="198">
        <f>MAX($B260:$B280)</f>
        <v>168.8</v>
      </c>
      <c r="AH264" s="185"/>
      <c r="AI264" s="177"/>
      <c r="AK264" s="208"/>
      <c r="AL264" s="86" t="s">
        <v>56</v>
      </c>
      <c r="AM264" s="198">
        <f>MAX($B260:$B280)</f>
        <v>168.8</v>
      </c>
      <c r="AN264" s="185"/>
      <c r="AO264" s="177"/>
      <c r="AQ264" s="208"/>
      <c r="AR264" s="86" t="s">
        <v>56</v>
      </c>
      <c r="AS264" s="198">
        <f>MAX($B260:$B280)</f>
        <v>168.8</v>
      </c>
      <c r="AT264" s="185"/>
      <c r="AU264" s="177"/>
      <c r="AW264" s="208"/>
      <c r="AX264" s="86" t="s">
        <v>56</v>
      </c>
      <c r="AY264" s="198">
        <f>MAX($B260:$B280)</f>
        <v>168.8</v>
      </c>
      <c r="AZ264" s="185"/>
      <c r="BA264" s="177"/>
      <c r="BC264" s="208"/>
      <c r="BD264" s="86" t="s">
        <v>56</v>
      </c>
      <c r="BE264" s="198">
        <f>MAX($B260:$B280)</f>
        <v>168.8</v>
      </c>
      <c r="BF264" s="185"/>
      <c r="BG264" s="177"/>
      <c r="BI264" s="208"/>
      <c r="BJ264" s="86" t="s">
        <v>56</v>
      </c>
      <c r="BK264" s="198">
        <f>MAX($B260:$B280)</f>
        <v>168.8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163.32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163.32</v>
      </c>
      <c r="P265" s="185"/>
      <c r="Q265" s="177"/>
      <c r="S265" s="208"/>
      <c r="T265" s="86" t="s">
        <v>57</v>
      </c>
      <c r="U265" s="198">
        <f>AVERAGE($B276:$B280)</f>
        <v>163.32</v>
      </c>
      <c r="V265" s="185"/>
      <c r="W265" s="177"/>
      <c r="Y265" s="208"/>
      <c r="Z265" s="86" t="s">
        <v>57</v>
      </c>
      <c r="AA265" s="198">
        <f>AVERAGE($B276:$B280)</f>
        <v>163.32</v>
      </c>
      <c r="AB265" s="185"/>
      <c r="AC265" s="177"/>
      <c r="AE265" s="208"/>
      <c r="AF265" s="86" t="s">
        <v>57</v>
      </c>
      <c r="AG265" s="198">
        <f>AVERAGE($B276:$B280)</f>
        <v>163.32</v>
      </c>
      <c r="AH265" s="185"/>
      <c r="AI265" s="177"/>
      <c r="AK265" s="208"/>
      <c r="AL265" s="86" t="s">
        <v>57</v>
      </c>
      <c r="AM265" s="198">
        <f>AVERAGE($B276:$B280)</f>
        <v>163.32</v>
      </c>
      <c r="AN265" s="185"/>
      <c r="AO265" s="177"/>
      <c r="AQ265" s="208"/>
      <c r="AR265" s="86" t="s">
        <v>57</v>
      </c>
      <c r="AS265" s="198">
        <f>AVERAGE($B276:$B280)</f>
        <v>163.32</v>
      </c>
      <c r="AT265" s="185"/>
      <c r="AU265" s="177"/>
      <c r="AW265" s="208"/>
      <c r="AX265" s="86" t="s">
        <v>57</v>
      </c>
      <c r="AY265" s="198">
        <f>AVERAGE($B276:$B280)</f>
        <v>163.32</v>
      </c>
      <c r="AZ265" s="185"/>
      <c r="BA265" s="177"/>
      <c r="BC265" s="208"/>
      <c r="BD265" s="86" t="s">
        <v>57</v>
      </c>
      <c r="BE265" s="198">
        <f>AVERAGE($B276:$B280)</f>
        <v>163.32</v>
      </c>
      <c r="BF265" s="185"/>
      <c r="BG265" s="177"/>
      <c r="BI265" s="208"/>
      <c r="BJ265" s="86" t="s">
        <v>57</v>
      </c>
      <c r="BK265" s="198">
        <f>AVERAGE($B276:$B280)</f>
        <v>163.32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-0.56757597903884938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INDEX(LINEST(M271:M280,$D271:$D280),1)</f>
        <v>-0.56757597903884938</v>
      </c>
      <c r="P267" s="185"/>
      <c r="Q267" s="177"/>
      <c r="S267" s="208"/>
      <c r="T267" s="87" t="s">
        <v>58</v>
      </c>
      <c r="U267" s="42">
        <f>INDEX(LINEST(S271:S280,$D271:$D280),1)</f>
        <v>-0.15016069270262455</v>
      </c>
      <c r="V267" s="185"/>
      <c r="W267" s="177"/>
      <c r="Y267" s="208"/>
      <c r="Z267" s="87" t="s">
        <v>58</v>
      </c>
      <c r="AA267" s="42">
        <f>INDEX(LINEST(Y271:Y280,$D271:$D280),1)</f>
        <v>-0.12428535895956949</v>
      </c>
      <c r="AB267" s="185"/>
      <c r="AC267" s="177"/>
      <c r="AE267" s="208"/>
      <c r="AF267" s="87" t="s">
        <v>58</v>
      </c>
      <c r="AG267" s="42">
        <f>INDEX(LINEST(AE271:AE280,$D271:$D280),1)</f>
        <v>-0.10845565951691906</v>
      </c>
      <c r="AH267" s="185"/>
      <c r="AI267" s="177"/>
      <c r="AK267" s="208"/>
      <c r="AL267" s="87" t="s">
        <v>58</v>
      </c>
      <c r="AM267" s="42">
        <f>INDEX(LINEST(AK271:AK280,$D271:$D280),1)</f>
        <v>-9.7695597986522775E-2</v>
      </c>
      <c r="AN267" s="185"/>
      <c r="AO267" s="177"/>
      <c r="AQ267" s="208"/>
      <c r="AR267" s="87" t="s">
        <v>58</v>
      </c>
      <c r="AS267" s="42">
        <f>INDEX(LINEST(AQ271:AQ280,$D271:$D280),1)</f>
        <v>-8.9880280008018315E-2</v>
      </c>
      <c r="AT267" s="185"/>
      <c r="AU267" s="177"/>
      <c r="AW267" s="208"/>
      <c r="AX267" s="87" t="s">
        <v>58</v>
      </c>
      <c r="AY267" s="42">
        <f>INDEX(LINEST(AW271:AW280,$D271:$D280),1)</f>
        <v>-8.3936053630402324E-2</v>
      </c>
      <c r="AZ267" s="185"/>
      <c r="BA267" s="177"/>
      <c r="BC267" s="208"/>
      <c r="BD267" s="87" t="s">
        <v>58</v>
      </c>
      <c r="BE267" s="42">
        <f>INDEX(LINEST(BC271:BC280,$D271:$D280),1)</f>
        <v>-7.9258093690800793E-2</v>
      </c>
      <c r="BF267" s="185"/>
      <c r="BG267" s="177"/>
      <c r="BI267" s="208"/>
      <c r="BJ267" s="87" t="s">
        <v>58</v>
      </c>
      <c r="BK267" s="42">
        <f>INDEX(LINEST(BI271:BI280,$D271:$D280),1)</f>
        <v>-7.5478357130612628E-2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0.25813610845477708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INDEX(LINEST(M271:M280,$D271:$D280),2)</f>
        <v>0.25813610845477708</v>
      </c>
      <c r="P268" s="185"/>
      <c r="Q268" s="177"/>
      <c r="S268" s="208"/>
      <c r="T268" s="71" t="s">
        <v>29</v>
      </c>
      <c r="U268" s="42">
        <f>INDEX(LINEST(S271:S280,$D271:$D280),2)</f>
        <v>-0.32417932134044181</v>
      </c>
      <c r="V268" s="185"/>
      <c r="W268" s="177"/>
      <c r="Y268" s="208"/>
      <c r="Z268" s="71" t="s">
        <v>29</v>
      </c>
      <c r="AA268" s="42">
        <f>INDEX(LINEST(Y271:Y280,$D271:$D280),2)</f>
        <v>-0.1802806354710994</v>
      </c>
      <c r="AB268" s="185"/>
      <c r="AC268" s="177"/>
      <c r="AE268" s="208"/>
      <c r="AF268" s="71" t="s">
        <v>29</v>
      </c>
      <c r="AG268" s="42">
        <f>INDEX(LINEST(AE271:AE280,$D271:$D280),2)</f>
        <v>-4.8009181940342205E-2</v>
      </c>
      <c r="AH268" s="185"/>
      <c r="AI268" s="177"/>
      <c r="AK268" s="208"/>
      <c r="AL268" s="71" t="s">
        <v>29</v>
      </c>
      <c r="AM268" s="42">
        <f>INDEX(LINEST(AK271:AK280,$D271:$D280),2)</f>
        <v>7.1296745966075437E-2</v>
      </c>
      <c r="AN268" s="185"/>
      <c r="AO268" s="177"/>
      <c r="AQ268" s="208"/>
      <c r="AR268" s="71" t="s">
        <v>29</v>
      </c>
      <c r="AS268" s="42">
        <f>INDEX(LINEST(AQ271:AQ280,$D271:$D280),2)</f>
        <v>0.17905352127039764</v>
      </c>
      <c r="AT268" s="185"/>
      <c r="AU268" s="177"/>
      <c r="AW268" s="208"/>
      <c r="AX268" s="71" t="s">
        <v>29</v>
      </c>
      <c r="AY268" s="42">
        <f>INDEX(LINEST(AW271:AW280,$D271:$D280),2)</f>
        <v>0.27695105084832528</v>
      </c>
      <c r="AZ268" s="185"/>
      <c r="BA268" s="177"/>
      <c r="BC268" s="208"/>
      <c r="BD268" s="71" t="s">
        <v>29</v>
      </c>
      <c r="BE268" s="42">
        <f>INDEX(LINEST(BC271:BC280,$D271:$D280),2)</f>
        <v>0.36648236130207712</v>
      </c>
      <c r="BF268" s="185"/>
      <c r="BG268" s="177"/>
      <c r="BI268" s="208"/>
      <c r="BJ268" s="71" t="s">
        <v>29</v>
      </c>
      <c r="BK268" s="42">
        <f>INDEX(LINEST(BI271:BI280,$D271:$D280),2)</f>
        <v>0.44888274205731371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0.56757597903884938</v>
      </c>
      <c r="H269" s="75"/>
      <c r="I269" s="177"/>
      <c r="J269" s="178"/>
      <c r="K269" s="177"/>
      <c r="M269" s="208"/>
      <c r="N269" s="86" t="s">
        <v>30</v>
      </c>
      <c r="O269" s="89">
        <f>O267*-1</f>
        <v>0.56757597903884938</v>
      </c>
      <c r="P269" s="185"/>
      <c r="Q269" s="177"/>
      <c r="S269" s="208"/>
      <c r="T269" s="86" t="s">
        <v>30</v>
      </c>
      <c r="U269" s="89">
        <f>U267*-1</f>
        <v>0.15016069270262455</v>
      </c>
      <c r="V269" s="185"/>
      <c r="W269" s="177"/>
      <c r="Y269" s="208"/>
      <c r="Z269" s="86" t="s">
        <v>30</v>
      </c>
      <c r="AA269" s="89">
        <f>AA267*-1</f>
        <v>0.12428535895956949</v>
      </c>
      <c r="AB269" s="185"/>
      <c r="AC269" s="177"/>
      <c r="AE269" s="208"/>
      <c r="AF269" s="86" t="s">
        <v>30</v>
      </c>
      <c r="AG269" s="89">
        <f>AG267*-1</f>
        <v>0.10845565951691906</v>
      </c>
      <c r="AH269" s="185"/>
      <c r="AI269" s="177"/>
      <c r="AK269" s="208"/>
      <c r="AL269" s="86" t="s">
        <v>30</v>
      </c>
      <c r="AM269" s="89">
        <f>AM267*-1</f>
        <v>9.7695597986522775E-2</v>
      </c>
      <c r="AN269" s="185"/>
      <c r="AO269" s="177"/>
      <c r="AQ269" s="208"/>
      <c r="AR269" s="86" t="s">
        <v>30</v>
      </c>
      <c r="AS269" s="89">
        <f>AS267*-1</f>
        <v>8.9880280008018315E-2</v>
      </c>
      <c r="AT269" s="185"/>
      <c r="AU269" s="177"/>
      <c r="AW269" s="208"/>
      <c r="AX269" s="86" t="s">
        <v>30</v>
      </c>
      <c r="AY269" s="89">
        <f>AY267*-1</f>
        <v>8.3936053630402324E-2</v>
      </c>
      <c r="AZ269" s="185"/>
      <c r="BA269" s="177"/>
      <c r="BC269" s="208"/>
      <c r="BD269" s="86" t="s">
        <v>30</v>
      </c>
      <c r="BE269" s="89">
        <f>BE267*-1</f>
        <v>7.9258093690800793E-2</v>
      </c>
      <c r="BF269" s="185"/>
      <c r="BG269" s="177"/>
      <c r="BI269" s="208"/>
      <c r="BJ269" s="86" t="s">
        <v>30</v>
      </c>
      <c r="BK269" s="89">
        <f>BK267*-1</f>
        <v>7.5478357130612628E-2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0" si="125">A225</f>
        <v>2003</v>
      </c>
      <c r="B271" s="174">
        <f t="shared" si="125"/>
        <v>119.8</v>
      </c>
      <c r="C271" s="207">
        <f t="shared" ref="C271:C280" si="126">LN(F$263/B271-1)</f>
        <v>-0.88993006218308623</v>
      </c>
      <c r="D271" s="20">
        <v>1</v>
      </c>
      <c r="E271" s="637" t="s">
        <v>7</v>
      </c>
      <c r="F271" s="638"/>
      <c r="G271" s="641">
        <f>I259</f>
        <v>0.89279016034504177</v>
      </c>
      <c r="H271" s="642"/>
      <c r="I271" s="177">
        <f t="shared" ref="I271:I302" si="127">ROUND($F$263/(1+EXP($F$268+$F$267*D271)),$G$1)</f>
        <v>97</v>
      </c>
      <c r="J271" s="178">
        <f t="shared" ref="J271:J280" si="128">ABS(B271-I271)/B271*100</f>
        <v>19.031719532554256</v>
      </c>
      <c r="K271" s="177">
        <f t="shared" ref="K271:K280" si="129">(B271-I271)^2/1000</f>
        <v>0.51983999999999997</v>
      </c>
      <c r="M271" s="208">
        <f t="shared" ref="M271:M280" si="130">LN(O$263/$B271-1)</f>
        <v>-0.88993006218308623</v>
      </c>
      <c r="N271" s="21" t="s">
        <v>36</v>
      </c>
      <c r="O271" s="42">
        <f>P259</f>
        <v>0.89279016034504177</v>
      </c>
      <c r="P271" s="185">
        <f t="shared" ref="P271:P280" si="131">ROUND(O$263/(1+EXP(O$268+O$267*$D271)),$G$1)</f>
        <v>97</v>
      </c>
      <c r="Q271" s="177">
        <f t="shared" ref="Q271:Q280" si="132">($B271-P271)^2/1000</f>
        <v>0.51983999999999997</v>
      </c>
      <c r="S271" s="208">
        <f t="shared" ref="S271:S280" si="133">LN(U$263/$B271-1)</f>
        <v>-0.4013001708088802</v>
      </c>
      <c r="T271" s="21" t="s">
        <v>36</v>
      </c>
      <c r="U271" s="42">
        <f>V259</f>
        <v>0.88942662326966959</v>
      </c>
      <c r="V271" s="185">
        <f t="shared" ref="V271:V280" si="134">ROUND(U$263/(1+EXP(U$268+U$267*$D271)),$G$1)</f>
        <v>123</v>
      </c>
      <c r="W271" s="177">
        <f t="shared" ref="W271:W280" si="135">($B271-V271)^2/1000</f>
        <v>1.0240000000000018E-2</v>
      </c>
      <c r="Y271" s="208">
        <f t="shared" ref="Y271:Y280" si="136">LN(AA$263/$B271-1)</f>
        <v>-0.22984374388402942</v>
      </c>
      <c r="Z271" s="21" t="s">
        <v>36</v>
      </c>
      <c r="AA271" s="42">
        <f>AB259</f>
        <v>0.88141006300818325</v>
      </c>
      <c r="AB271" s="185">
        <f t="shared" ref="AB271:AB280" si="137">ROUND(AA$263/(1+EXP(AA$268+AA$267*$D271)),$G$1)</f>
        <v>124</v>
      </c>
      <c r="AC271" s="177">
        <f t="shared" ref="AC271:AC280" si="138">($B271-AB271)^2/1000</f>
        <v>1.7640000000000024E-2</v>
      </c>
      <c r="AE271" s="208">
        <f t="shared" ref="AE271:AE280" si="139">LN(AG$263/$B271-1)</f>
        <v>-8.3526788962534751E-2</v>
      </c>
      <c r="AF271" s="21" t="s">
        <v>36</v>
      </c>
      <c r="AG271" s="42">
        <f>AH259</f>
        <v>0.86869551480256024</v>
      </c>
      <c r="AH271" s="185">
        <f t="shared" ref="AH271:AH280" si="140">ROUND(AG$263/(1+EXP(AG$268+AG$267*$D271)),$G$1)</f>
        <v>124</v>
      </c>
      <c r="AI271" s="177">
        <f t="shared" ref="AI271:AI280" si="141">($B271-AH271)^2/1000</f>
        <v>1.7640000000000024E-2</v>
      </c>
      <c r="AK271" s="208">
        <f t="shared" ref="AK271:AK280" si="142">LN(AM$263/$B271-1)</f>
        <v>4.408877298464943E-2</v>
      </c>
      <c r="AL271" s="21" t="s">
        <v>36</v>
      </c>
      <c r="AM271" s="42">
        <f>AN259</f>
        <v>0.86744529067713183</v>
      </c>
      <c r="AN271" s="185">
        <f t="shared" ref="AN271:AN280" si="143">ROUND(AM$263/(1+EXP(AM$268+AM$267*$D271)),$G$1)</f>
        <v>124</v>
      </c>
      <c r="AO271" s="177">
        <f t="shared" ref="AO271:AO280" si="144">($B271-AN271)^2/1000</f>
        <v>1.7640000000000024E-2</v>
      </c>
      <c r="AQ271" s="208">
        <f t="shared" ref="AQ271:AQ280" si="145">LN(AS$263/$B271-1)</f>
        <v>0.15724628891914091</v>
      </c>
      <c r="AR271" s="21" t="s">
        <v>36</v>
      </c>
      <c r="AS271" s="42">
        <f>AT259</f>
        <v>0.85640388976502535</v>
      </c>
      <c r="AT271" s="185">
        <f t="shared" ref="AT271:AT280" si="146">ROUND(AS$263/(1+EXP(AS$268+AS$267*$D271)),$G$1)</f>
        <v>124</v>
      </c>
      <c r="AU271" s="177">
        <f t="shared" ref="AU271:AU280" si="147">($B271-AT271)^2/1000</f>
        <v>1.7640000000000024E-2</v>
      </c>
      <c r="AW271" s="208">
        <f t="shared" ref="AW271:AW280" si="148">LN(AY$263/$B271-1)</f>
        <v>0.25889092206776954</v>
      </c>
      <c r="AX271" s="21" t="s">
        <v>36</v>
      </c>
      <c r="AY271" s="42">
        <f>AZ259</f>
        <v>0.85640388976502535</v>
      </c>
      <c r="AZ271" s="185">
        <f t="shared" ref="AZ271:AZ280" si="149">ROUND(AY$263/(1+EXP(AY$268+AY$267*$D271)),$G$1)</f>
        <v>124</v>
      </c>
      <c r="BA271" s="177">
        <f t="shared" ref="BA271:BA280" si="150">($B271-AZ271)^2/1000</f>
        <v>1.7640000000000024E-2</v>
      </c>
      <c r="BC271" s="208">
        <f t="shared" ref="BC271:BC280" si="151">LN(BE$263/$B271-1)</f>
        <v>0.35115053045792483</v>
      </c>
      <c r="BD271" s="21" t="s">
        <v>36</v>
      </c>
      <c r="BE271" s="42">
        <f>BF259</f>
        <v>0.84738653780800777</v>
      </c>
      <c r="BF271" s="185">
        <f t="shared" ref="BF271:BF280" si="152">ROUND(BE$263/(1+EXP(BE$268+BE$267*$D271)),$G$1)</f>
        <v>124</v>
      </c>
      <c r="BG271" s="177">
        <f t="shared" ref="BG271:BG280" si="153">($B271-BF271)^2/1000</f>
        <v>1.7640000000000024E-2</v>
      </c>
      <c r="BI271" s="208">
        <f t="shared" ref="BI271:BI280" si="154">LN(BK$263/$B271-1)</f>
        <v>0.43561263653073007</v>
      </c>
      <c r="BJ271" s="21" t="s">
        <v>36</v>
      </c>
      <c r="BK271" s="42">
        <f>BL259</f>
        <v>0.84320665333091072</v>
      </c>
      <c r="BL271" s="185">
        <f t="shared" ref="BL271:BL280" si="155">ROUND(BK$263/(1+EXP(BK$268+BK$267*$D271)),$G$1)</f>
        <v>124</v>
      </c>
      <c r="BM271" s="177">
        <f t="shared" ref="BM271:BM280" si="156">($B271-BL271)^2/1000</f>
        <v>1.7640000000000024E-2</v>
      </c>
    </row>
    <row r="272" spans="1:65" ht="15" customHeight="1">
      <c r="A272" s="19">
        <f t="shared" si="125"/>
        <v>2004</v>
      </c>
      <c r="B272" s="174">
        <f t="shared" si="125"/>
        <v>123.5</v>
      </c>
      <c r="C272" s="207">
        <f t="shared" si="126"/>
        <v>-0.99852883011112703</v>
      </c>
      <c r="D272" s="20">
        <f t="shared" ref="D272:D302" si="157">D271+1</f>
        <v>2</v>
      </c>
      <c r="E272" s="637" t="s">
        <v>8</v>
      </c>
      <c r="F272" s="638"/>
      <c r="G272" s="639">
        <f>SUM(K260:K280)</f>
        <v>0.73445999999999967</v>
      </c>
      <c r="H272" s="640"/>
      <c r="I272" s="177">
        <f t="shared" si="127"/>
        <v>119</v>
      </c>
      <c r="J272" s="178">
        <f t="shared" si="128"/>
        <v>3.6437246963562751</v>
      </c>
      <c r="K272" s="177">
        <f t="shared" si="129"/>
        <v>2.0250000000000001E-2</v>
      </c>
      <c r="M272" s="208">
        <f t="shared" si="130"/>
        <v>-0.99852883011112703</v>
      </c>
      <c r="N272" s="21" t="s">
        <v>37</v>
      </c>
      <c r="O272" s="209">
        <f>SUM(Q260:Q280)</f>
        <v>0.73445999999999967</v>
      </c>
      <c r="P272" s="185">
        <f t="shared" si="131"/>
        <v>119</v>
      </c>
      <c r="Q272" s="177">
        <f t="shared" si="132"/>
        <v>2.0250000000000001E-2</v>
      </c>
      <c r="S272" s="208">
        <f t="shared" si="133"/>
        <v>-0.47895041523554177</v>
      </c>
      <c r="T272" s="21" t="s">
        <v>37</v>
      </c>
      <c r="U272" s="209">
        <f>SUM(W260:W280)</f>
        <v>0.35985999999999957</v>
      </c>
      <c r="V272" s="185">
        <f t="shared" si="134"/>
        <v>130</v>
      </c>
      <c r="W272" s="177">
        <f t="shared" si="135"/>
        <v>4.2250000000000003E-2</v>
      </c>
      <c r="Y272" s="208">
        <f t="shared" si="136"/>
        <v>-0.29990218378655625</v>
      </c>
      <c r="Z272" s="21" t="s">
        <v>37</v>
      </c>
      <c r="AA272" s="209">
        <f>SUM(AC260:AC280)</f>
        <v>0.38185999999999964</v>
      </c>
      <c r="AB272" s="185">
        <f t="shared" si="137"/>
        <v>130</v>
      </c>
      <c r="AC272" s="177">
        <f t="shared" si="138"/>
        <v>4.2250000000000003E-2</v>
      </c>
      <c r="AE272" s="208">
        <f t="shared" si="139"/>
        <v>-0.14809617091855204</v>
      </c>
      <c r="AF272" s="21" t="s">
        <v>37</v>
      </c>
      <c r="AG272" s="209">
        <f>SUM(AI260:AI280)</f>
        <v>0.41765999999999959</v>
      </c>
      <c r="AH272" s="185">
        <f t="shared" si="140"/>
        <v>130</v>
      </c>
      <c r="AI272" s="177">
        <f t="shared" si="141"/>
        <v>4.2250000000000003E-2</v>
      </c>
      <c r="AK272" s="208">
        <f t="shared" si="142"/>
        <v>-1.632689328742867E-2</v>
      </c>
      <c r="AL272" s="21" t="s">
        <v>37</v>
      </c>
      <c r="AM272" s="209">
        <f>SUM(AO260:AO280)</f>
        <v>0.42185999999999957</v>
      </c>
      <c r="AN272" s="185">
        <f t="shared" si="143"/>
        <v>130</v>
      </c>
      <c r="AO272" s="177">
        <f t="shared" si="144"/>
        <v>4.2250000000000003E-2</v>
      </c>
      <c r="AQ272" s="208">
        <f t="shared" si="145"/>
        <v>0.10008345855698243</v>
      </c>
      <c r="AR272" s="21" t="s">
        <v>37</v>
      </c>
      <c r="AS272" s="209">
        <f>SUM(AU260:AU280)</f>
        <v>0.45385999999999954</v>
      </c>
      <c r="AT272" s="185">
        <f t="shared" si="146"/>
        <v>130</v>
      </c>
      <c r="AU272" s="177">
        <f t="shared" si="147"/>
        <v>4.2250000000000003E-2</v>
      </c>
      <c r="AW272" s="208">
        <f t="shared" si="148"/>
        <v>0.20434446888139188</v>
      </c>
      <c r="AX272" s="21" t="s">
        <v>37</v>
      </c>
      <c r="AY272" s="209">
        <f>SUM(BA260:BA280)</f>
        <v>0.45385999999999954</v>
      </c>
      <c r="AZ272" s="185">
        <f t="shared" si="149"/>
        <v>130</v>
      </c>
      <c r="BA272" s="177">
        <f t="shared" si="150"/>
        <v>4.2250000000000003E-2</v>
      </c>
      <c r="BC272" s="208">
        <f t="shared" si="151"/>
        <v>0.29875415335246658</v>
      </c>
      <c r="BD272" s="21" t="s">
        <v>37</v>
      </c>
      <c r="BE272" s="209">
        <f>SUM(BG260:BG280)</f>
        <v>0.48225999999999952</v>
      </c>
      <c r="BF272" s="185">
        <f t="shared" si="152"/>
        <v>130</v>
      </c>
      <c r="BG272" s="177">
        <f t="shared" si="153"/>
        <v>4.2250000000000003E-2</v>
      </c>
      <c r="BI272" s="208">
        <f t="shared" si="154"/>
        <v>0.38501449763687356</v>
      </c>
      <c r="BJ272" s="21" t="s">
        <v>37</v>
      </c>
      <c r="BK272" s="209">
        <f>SUM(BM260:BM280)</f>
        <v>0.49565999999999949</v>
      </c>
      <c r="BL272" s="185">
        <f t="shared" si="155"/>
        <v>130</v>
      </c>
      <c r="BM272" s="177">
        <f t="shared" si="156"/>
        <v>4.2250000000000003E-2</v>
      </c>
    </row>
    <row r="273" spans="1:70" ht="15" customHeight="1">
      <c r="A273" s="19">
        <f t="shared" si="125"/>
        <v>2005</v>
      </c>
      <c r="B273" s="174">
        <f t="shared" si="125"/>
        <v>128.30000000000001</v>
      </c>
      <c r="C273" s="207">
        <f t="shared" si="126"/>
        <v>-1.1481431791730419</v>
      </c>
      <c r="D273" s="20">
        <f t="shared" si="157"/>
        <v>3</v>
      </c>
      <c r="E273" s="637" t="s">
        <v>9</v>
      </c>
      <c r="F273" s="638"/>
      <c r="G273" s="639">
        <f>SUM(K271:K280)</f>
        <v>0.73445999999999967</v>
      </c>
      <c r="H273" s="640"/>
      <c r="I273" s="177">
        <f t="shared" si="127"/>
        <v>137</v>
      </c>
      <c r="J273" s="178">
        <f t="shared" si="128"/>
        <v>6.7809820732657737</v>
      </c>
      <c r="K273" s="177">
        <f t="shared" si="129"/>
        <v>7.5689999999999799E-2</v>
      </c>
      <c r="M273" s="208">
        <f t="shared" si="130"/>
        <v>-1.1481431791730419</v>
      </c>
      <c r="O273" s="39"/>
      <c r="P273" s="185">
        <f t="shared" si="131"/>
        <v>137</v>
      </c>
      <c r="Q273" s="177">
        <f t="shared" si="132"/>
        <v>7.5689999999999799E-2</v>
      </c>
      <c r="S273" s="208">
        <f t="shared" si="133"/>
        <v>-0.58188052401601631</v>
      </c>
      <c r="U273" s="39"/>
      <c r="V273" s="185">
        <f t="shared" si="134"/>
        <v>137</v>
      </c>
      <c r="W273" s="177">
        <f t="shared" si="135"/>
        <v>7.5689999999999799E-2</v>
      </c>
      <c r="Y273" s="208">
        <f t="shared" si="136"/>
        <v>-0.39191738783509494</v>
      </c>
      <c r="AA273" s="39"/>
      <c r="AB273" s="185">
        <f t="shared" si="137"/>
        <v>136</v>
      </c>
      <c r="AC273" s="177">
        <f t="shared" si="138"/>
        <v>5.9289999999999822E-2</v>
      </c>
      <c r="AE273" s="208">
        <f t="shared" si="139"/>
        <v>-0.23234396856707659</v>
      </c>
      <c r="AG273" s="39"/>
      <c r="AH273" s="185">
        <f t="shared" si="140"/>
        <v>136</v>
      </c>
      <c r="AI273" s="177">
        <f t="shared" si="141"/>
        <v>5.9289999999999822E-2</v>
      </c>
      <c r="AK273" s="208">
        <f t="shared" si="142"/>
        <v>-9.4764732329080628E-2</v>
      </c>
      <c r="AM273" s="39"/>
      <c r="AN273" s="185">
        <f t="shared" si="143"/>
        <v>136</v>
      </c>
      <c r="AO273" s="177">
        <f t="shared" si="144"/>
        <v>5.9289999999999822E-2</v>
      </c>
      <c r="AQ273" s="208">
        <f t="shared" si="145"/>
        <v>2.6155337127644385E-2</v>
      </c>
      <c r="AS273" s="39"/>
      <c r="AT273" s="185">
        <f t="shared" si="146"/>
        <v>136</v>
      </c>
      <c r="AU273" s="177">
        <f t="shared" si="147"/>
        <v>5.9289999999999822E-2</v>
      </c>
      <c r="AW273" s="208">
        <f t="shared" si="148"/>
        <v>0.13401841352734503</v>
      </c>
      <c r="AY273" s="39"/>
      <c r="AZ273" s="185">
        <f t="shared" si="149"/>
        <v>136</v>
      </c>
      <c r="BA273" s="177">
        <f t="shared" si="150"/>
        <v>5.9289999999999822E-2</v>
      </c>
      <c r="BC273" s="208">
        <f t="shared" si="151"/>
        <v>0.23137149496147011</v>
      </c>
      <c r="BE273" s="39"/>
      <c r="BF273" s="185">
        <f t="shared" si="152"/>
        <v>136</v>
      </c>
      <c r="BG273" s="177">
        <f t="shared" si="153"/>
        <v>5.9289999999999822E-2</v>
      </c>
      <c r="BI273" s="208">
        <f t="shared" si="154"/>
        <v>0.32008210770405998</v>
      </c>
      <c r="BK273" s="39"/>
      <c r="BL273" s="185">
        <f t="shared" si="155"/>
        <v>136</v>
      </c>
      <c r="BM273" s="177">
        <f t="shared" si="156"/>
        <v>5.9289999999999822E-2</v>
      </c>
    </row>
    <row r="274" spans="1:70" ht="15" customHeight="1">
      <c r="A274" s="19">
        <f t="shared" si="125"/>
        <v>2006</v>
      </c>
      <c r="B274" s="174">
        <f t="shared" si="125"/>
        <v>155.69999999999999</v>
      </c>
      <c r="C274" s="207">
        <f t="shared" si="126"/>
        <v>-2.4601670436122425</v>
      </c>
      <c r="D274" s="20">
        <f t="shared" si="157"/>
        <v>4</v>
      </c>
      <c r="E274" s="637" t="s">
        <v>10</v>
      </c>
      <c r="F274" s="638"/>
      <c r="G274" s="639">
        <f>SUM(J260:J280)/D280</f>
        <v>4.3605108296040829</v>
      </c>
      <c r="H274" s="640"/>
      <c r="I274" s="177">
        <f t="shared" si="127"/>
        <v>149</v>
      </c>
      <c r="J274" s="178">
        <f t="shared" si="128"/>
        <v>4.303147077713545</v>
      </c>
      <c r="K274" s="177">
        <f t="shared" si="129"/>
        <v>4.4889999999999847E-2</v>
      </c>
      <c r="M274" s="208">
        <f t="shared" si="130"/>
        <v>-2.4601670436122425</v>
      </c>
      <c r="P274" s="185">
        <f t="shared" si="131"/>
        <v>149</v>
      </c>
      <c r="Q274" s="177">
        <f t="shared" si="132"/>
        <v>4.4889999999999847E-2</v>
      </c>
      <c r="S274" s="208">
        <f t="shared" si="133"/>
        <v>-1.2569464017888625</v>
      </c>
      <c r="V274" s="185">
        <f t="shared" si="134"/>
        <v>143</v>
      </c>
      <c r="W274" s="177">
        <f t="shared" si="135"/>
        <v>0.16128999999999971</v>
      </c>
      <c r="Y274" s="208">
        <f t="shared" si="136"/>
        <v>-0.96532177283627274</v>
      </c>
      <c r="AB274" s="185">
        <f t="shared" si="137"/>
        <v>143</v>
      </c>
      <c r="AC274" s="177">
        <f t="shared" si="138"/>
        <v>0.16128999999999971</v>
      </c>
      <c r="AE274" s="208">
        <f t="shared" si="139"/>
        <v>-0.73982012711623901</v>
      </c>
      <c r="AH274" s="185">
        <f t="shared" si="140"/>
        <v>142</v>
      </c>
      <c r="AI274" s="177">
        <f t="shared" si="141"/>
        <v>0.18768999999999969</v>
      </c>
      <c r="AK274" s="208">
        <f t="shared" si="142"/>
        <v>-0.55592959095749916</v>
      </c>
      <c r="AN274" s="185">
        <f t="shared" si="143"/>
        <v>142</v>
      </c>
      <c r="AO274" s="177">
        <f t="shared" si="144"/>
        <v>0.18768999999999969</v>
      </c>
      <c r="AQ274" s="208">
        <f t="shared" si="145"/>
        <v>-0.40065971683322582</v>
      </c>
      <c r="AT274" s="185">
        <f t="shared" si="146"/>
        <v>142</v>
      </c>
      <c r="AU274" s="177">
        <f t="shared" si="147"/>
        <v>0.18768999999999969</v>
      </c>
      <c r="AW274" s="208">
        <f t="shared" si="148"/>
        <v>-0.26628974973608222</v>
      </c>
      <c r="AZ274" s="185">
        <f t="shared" si="149"/>
        <v>142</v>
      </c>
      <c r="BA274" s="177">
        <f t="shared" si="150"/>
        <v>0.18768999999999969</v>
      </c>
      <c r="BC274" s="208">
        <f t="shared" si="151"/>
        <v>-0.1478549753107605</v>
      </c>
      <c r="BF274" s="185">
        <f t="shared" si="152"/>
        <v>141</v>
      </c>
      <c r="BG274" s="177">
        <f t="shared" si="153"/>
        <v>0.21608999999999967</v>
      </c>
      <c r="BI274" s="208">
        <f t="shared" si="154"/>
        <v>-4.1973374294807714E-2</v>
      </c>
      <c r="BL274" s="185">
        <f t="shared" si="155"/>
        <v>141</v>
      </c>
      <c r="BM274" s="177">
        <f t="shared" si="156"/>
        <v>0.21608999999999967</v>
      </c>
    </row>
    <row r="275" spans="1:70" ht="15" customHeight="1">
      <c r="A275" s="19">
        <f t="shared" si="125"/>
        <v>2007</v>
      </c>
      <c r="B275" s="174">
        <f t="shared" si="125"/>
        <v>156.30000000000001</v>
      </c>
      <c r="C275" s="207">
        <f t="shared" si="126"/>
        <v>-2.5101752439628875</v>
      </c>
      <c r="D275" s="20">
        <f t="shared" si="157"/>
        <v>5</v>
      </c>
      <c r="E275" s="637" t="s">
        <v>11</v>
      </c>
      <c r="F275" s="638"/>
      <c r="G275" s="639">
        <f>SUM(J271:J280)/10</f>
        <v>4.3605108296040829</v>
      </c>
      <c r="H275" s="640"/>
      <c r="I275" s="177">
        <f t="shared" si="127"/>
        <v>157</v>
      </c>
      <c r="J275" s="178">
        <f t="shared" si="128"/>
        <v>0.4478566858605173</v>
      </c>
      <c r="K275" s="177">
        <f t="shared" si="129"/>
        <v>4.8999999999998405E-4</v>
      </c>
      <c r="M275" s="208">
        <f t="shared" si="130"/>
        <v>-2.5101752439628875</v>
      </c>
      <c r="P275" s="185">
        <f t="shared" si="131"/>
        <v>157</v>
      </c>
      <c r="Q275" s="177">
        <f t="shared" si="132"/>
        <v>4.8999999999998405E-4</v>
      </c>
      <c r="S275" s="208">
        <f t="shared" si="133"/>
        <v>-1.2744291353258865</v>
      </c>
      <c r="V275" s="185">
        <f t="shared" si="134"/>
        <v>149</v>
      </c>
      <c r="W275" s="177">
        <f t="shared" si="135"/>
        <v>5.3290000000000164E-2</v>
      </c>
      <c r="Y275" s="208">
        <f t="shared" si="136"/>
        <v>-0.97933751059338014</v>
      </c>
      <c r="AB275" s="185">
        <f t="shared" si="137"/>
        <v>148</v>
      </c>
      <c r="AC275" s="177">
        <f t="shared" si="138"/>
        <v>6.8890000000000187E-2</v>
      </c>
      <c r="AE275" s="208">
        <f t="shared" si="139"/>
        <v>-0.75177443823214007</v>
      </c>
      <c r="AH275" s="185">
        <f t="shared" si="140"/>
        <v>148</v>
      </c>
      <c r="AI275" s="177">
        <f t="shared" si="141"/>
        <v>6.8890000000000187E-2</v>
      </c>
      <c r="AK275" s="208">
        <f t="shared" si="142"/>
        <v>-0.56651734811189713</v>
      </c>
      <c r="AN275" s="185">
        <f t="shared" si="143"/>
        <v>148</v>
      </c>
      <c r="AO275" s="177">
        <f t="shared" si="144"/>
        <v>6.8890000000000187E-2</v>
      </c>
      <c r="AQ275" s="208">
        <f t="shared" si="145"/>
        <v>-0.41027512219194928</v>
      </c>
      <c r="AT275" s="185">
        <f t="shared" si="146"/>
        <v>147</v>
      </c>
      <c r="AU275" s="177">
        <f t="shared" si="147"/>
        <v>8.6490000000000206E-2</v>
      </c>
      <c r="AW275" s="208">
        <f t="shared" si="148"/>
        <v>-0.27517793581180888</v>
      </c>
      <c r="AZ275" s="185">
        <f t="shared" si="149"/>
        <v>147</v>
      </c>
      <c r="BA275" s="177">
        <f t="shared" si="150"/>
        <v>8.6490000000000206E-2</v>
      </c>
      <c r="BC275" s="208">
        <f t="shared" si="151"/>
        <v>-0.15617875331953371</v>
      </c>
      <c r="BF275" s="185">
        <f t="shared" si="152"/>
        <v>147</v>
      </c>
      <c r="BG275" s="177">
        <f t="shared" si="153"/>
        <v>8.6490000000000206E-2</v>
      </c>
      <c r="BI275" s="208">
        <f t="shared" si="154"/>
        <v>-4.9846383961321787E-2</v>
      </c>
      <c r="BL275" s="185">
        <f t="shared" si="155"/>
        <v>147</v>
      </c>
      <c r="BM275" s="177">
        <f t="shared" si="156"/>
        <v>8.6490000000000206E-2</v>
      </c>
    </row>
    <row r="276" spans="1:70" ht="15" customHeight="1">
      <c r="A276" s="19">
        <f t="shared" si="125"/>
        <v>2008</v>
      </c>
      <c r="B276" s="174">
        <f t="shared" si="125"/>
        <v>155.6</v>
      </c>
      <c r="C276" s="207">
        <f t="shared" si="126"/>
        <v>-2.4520339047874251</v>
      </c>
      <c r="D276" s="20">
        <f t="shared" si="157"/>
        <v>6</v>
      </c>
      <c r="G276" s="25"/>
      <c r="H276" s="75"/>
      <c r="I276" s="177">
        <f t="shared" si="127"/>
        <v>162</v>
      </c>
      <c r="J276" s="178">
        <f t="shared" si="128"/>
        <v>4.1131105398457626</v>
      </c>
      <c r="K276" s="177">
        <f t="shared" si="129"/>
        <v>4.0960000000000073E-2</v>
      </c>
      <c r="M276" s="208">
        <f t="shared" si="130"/>
        <v>-2.4520339047874251</v>
      </c>
      <c r="P276" s="185">
        <f t="shared" si="131"/>
        <v>162</v>
      </c>
      <c r="Q276" s="177">
        <f t="shared" si="132"/>
        <v>4.0960000000000073E-2</v>
      </c>
      <c r="S276" s="208">
        <f t="shared" si="133"/>
        <v>-1.254049142306112</v>
      </c>
      <c r="V276" s="185">
        <f t="shared" si="134"/>
        <v>155</v>
      </c>
      <c r="W276" s="177">
        <f t="shared" si="135"/>
        <v>3.5999999999999314E-4</v>
      </c>
      <c r="Y276" s="208">
        <f t="shared" si="136"/>
        <v>-0.96299438537569215</v>
      </c>
      <c r="AB276" s="185">
        <f t="shared" si="137"/>
        <v>154</v>
      </c>
      <c r="AC276" s="177">
        <f t="shared" si="138"/>
        <v>2.559999999999982E-3</v>
      </c>
      <c r="AE276" s="208">
        <f t="shared" si="139"/>
        <v>-0.73783266990524488</v>
      </c>
      <c r="AH276" s="185">
        <f t="shared" si="140"/>
        <v>154</v>
      </c>
      <c r="AI276" s="177">
        <f t="shared" si="141"/>
        <v>2.559999999999982E-3</v>
      </c>
      <c r="AK276" s="208">
        <f t="shared" si="142"/>
        <v>-0.55416792956482286</v>
      </c>
      <c r="AN276" s="185">
        <f t="shared" si="143"/>
        <v>153</v>
      </c>
      <c r="AO276" s="177">
        <f t="shared" si="144"/>
        <v>6.7599999999999709E-3</v>
      </c>
      <c r="AQ276" s="208">
        <f t="shared" si="145"/>
        <v>-0.39905893629575279</v>
      </c>
      <c r="AT276" s="185">
        <f t="shared" si="146"/>
        <v>153</v>
      </c>
      <c r="AU276" s="177">
        <f t="shared" si="147"/>
        <v>6.7599999999999709E-3</v>
      </c>
      <c r="AW276" s="208">
        <f t="shared" si="148"/>
        <v>-0.26480941078578957</v>
      </c>
      <c r="AZ276" s="185">
        <f t="shared" si="149"/>
        <v>153</v>
      </c>
      <c r="BA276" s="177">
        <f t="shared" si="150"/>
        <v>6.7599999999999709E-3</v>
      </c>
      <c r="BC276" s="208">
        <f t="shared" si="151"/>
        <v>-0.14646818365524195</v>
      </c>
      <c r="BF276" s="185">
        <f t="shared" si="152"/>
        <v>153</v>
      </c>
      <c r="BG276" s="177">
        <f t="shared" si="153"/>
        <v>6.7599999999999709E-3</v>
      </c>
      <c r="BI276" s="208">
        <f t="shared" si="154"/>
        <v>-4.0661339045574299E-2</v>
      </c>
      <c r="BL276" s="185">
        <f t="shared" si="155"/>
        <v>153</v>
      </c>
      <c r="BM276" s="177">
        <f t="shared" si="156"/>
        <v>6.7599999999999709E-3</v>
      </c>
    </row>
    <row r="277" spans="1:70" s="25" customFormat="1" ht="15" customHeight="1">
      <c r="A277" s="19">
        <f t="shared" si="125"/>
        <v>2009</v>
      </c>
      <c r="B277" s="174">
        <f t="shared" si="125"/>
        <v>161.9</v>
      </c>
      <c r="C277" s="207">
        <f t="shared" si="126"/>
        <v>-3.1268840766363226</v>
      </c>
      <c r="D277" s="20">
        <f t="shared" si="157"/>
        <v>7</v>
      </c>
      <c r="H277" s="75"/>
      <c r="I277" s="177">
        <f t="shared" si="127"/>
        <v>165</v>
      </c>
      <c r="J277" s="178">
        <f t="shared" si="128"/>
        <v>1.9147621988881991</v>
      </c>
      <c r="K277" s="177">
        <f t="shared" si="129"/>
        <v>9.6099999999999641E-3</v>
      </c>
      <c r="M277" s="208">
        <f t="shared" si="130"/>
        <v>-3.1268840766363226</v>
      </c>
      <c r="P277" s="185">
        <f t="shared" si="131"/>
        <v>165</v>
      </c>
      <c r="Q277" s="177">
        <f t="shared" si="132"/>
        <v>9.6099999999999641E-3</v>
      </c>
      <c r="S277" s="208">
        <f t="shared" si="133"/>
        <v>-1.4467645785509347</v>
      </c>
      <c r="V277" s="185">
        <f t="shared" si="134"/>
        <v>160</v>
      </c>
      <c r="W277" s="177">
        <f t="shared" si="135"/>
        <v>3.6100000000000216E-3</v>
      </c>
      <c r="Y277" s="208">
        <f t="shared" si="136"/>
        <v>-1.1148019324356966</v>
      </c>
      <c r="AB277" s="185">
        <f t="shared" si="137"/>
        <v>159</v>
      </c>
      <c r="AC277" s="177">
        <f t="shared" si="138"/>
        <v>8.410000000000032E-3</v>
      </c>
      <c r="AE277" s="208">
        <f t="shared" si="139"/>
        <v>-0.86600164752812281</v>
      </c>
      <c r="AH277" s="185">
        <f t="shared" si="140"/>
        <v>159</v>
      </c>
      <c r="AI277" s="177">
        <f t="shared" si="141"/>
        <v>8.410000000000032E-3</v>
      </c>
      <c r="AK277" s="208">
        <f t="shared" si="142"/>
        <v>-0.66693415882218687</v>
      </c>
      <c r="AN277" s="185">
        <f t="shared" si="143"/>
        <v>159</v>
      </c>
      <c r="AO277" s="177">
        <f t="shared" si="144"/>
        <v>8.410000000000032E-3</v>
      </c>
      <c r="AQ277" s="208">
        <f t="shared" si="145"/>
        <v>-0.50099149411227228</v>
      </c>
      <c r="AT277" s="185">
        <f t="shared" si="146"/>
        <v>159</v>
      </c>
      <c r="AU277" s="177">
        <f t="shared" si="147"/>
        <v>8.410000000000032E-3</v>
      </c>
      <c r="AW277" s="208">
        <f t="shared" si="148"/>
        <v>-0.3587064775615148</v>
      </c>
      <c r="AZ277" s="185">
        <f t="shared" si="149"/>
        <v>159</v>
      </c>
      <c r="BA277" s="177">
        <f t="shared" si="150"/>
        <v>8.410000000000032E-3</v>
      </c>
      <c r="BC277" s="208">
        <f t="shared" si="151"/>
        <v>-0.2341676517809009</v>
      </c>
      <c r="BF277" s="185">
        <f t="shared" si="152"/>
        <v>159</v>
      </c>
      <c r="BG277" s="177">
        <f t="shared" si="153"/>
        <v>8.410000000000032E-3</v>
      </c>
      <c r="BI277" s="208">
        <f t="shared" si="154"/>
        <v>-0.12343517412118418</v>
      </c>
      <c r="BL277" s="185">
        <f t="shared" si="155"/>
        <v>159</v>
      </c>
      <c r="BM277" s="177">
        <f t="shared" si="156"/>
        <v>8.410000000000032E-3</v>
      </c>
    </row>
    <row r="278" spans="1:70" ht="15" customHeight="1">
      <c r="A278" s="19">
        <f t="shared" si="125"/>
        <v>2010</v>
      </c>
      <c r="B278" s="174">
        <f t="shared" si="125"/>
        <v>162.30000000000001</v>
      </c>
      <c r="C278" s="207">
        <f t="shared" si="126"/>
        <v>-3.1873389481236249</v>
      </c>
      <c r="D278" s="20">
        <f t="shared" si="157"/>
        <v>8</v>
      </c>
      <c r="E278" s="50"/>
      <c r="F278" s="25"/>
      <c r="G278" s="25"/>
      <c r="H278" s="75"/>
      <c r="I278" s="177">
        <f t="shared" si="127"/>
        <v>167</v>
      </c>
      <c r="J278" s="178">
        <f t="shared" si="128"/>
        <v>2.8958718422673986</v>
      </c>
      <c r="K278" s="177">
        <f t="shared" si="129"/>
        <v>2.2089999999999894E-2</v>
      </c>
      <c r="M278" s="208">
        <f t="shared" si="130"/>
        <v>-3.1873389481236249</v>
      </c>
      <c r="N278" s="50"/>
      <c r="O278" s="25"/>
      <c r="P278" s="185">
        <f t="shared" si="131"/>
        <v>167</v>
      </c>
      <c r="Q278" s="177">
        <f t="shared" si="132"/>
        <v>2.2089999999999894E-2</v>
      </c>
      <c r="S278" s="208">
        <f t="shared" si="133"/>
        <v>-1.4597863800665809</v>
      </c>
      <c r="T278" s="50"/>
      <c r="U278" s="25"/>
      <c r="V278" s="185">
        <f t="shared" si="134"/>
        <v>164</v>
      </c>
      <c r="W278" s="177">
        <f t="shared" si="135"/>
        <v>2.8899999999999616E-3</v>
      </c>
      <c r="Y278" s="208">
        <f t="shared" si="136"/>
        <v>-1.1248310189732289</v>
      </c>
      <c r="Z278" s="50"/>
      <c r="AA278" s="25"/>
      <c r="AB278" s="185">
        <f t="shared" si="137"/>
        <v>164</v>
      </c>
      <c r="AC278" s="177">
        <f t="shared" si="138"/>
        <v>2.8899999999999616E-3</v>
      </c>
      <c r="AE278" s="208">
        <f t="shared" si="139"/>
        <v>-0.87436029460231668</v>
      </c>
      <c r="AF278" s="50"/>
      <c r="AG278" s="25"/>
      <c r="AH278" s="185">
        <f t="shared" si="140"/>
        <v>164</v>
      </c>
      <c r="AI278" s="177">
        <f t="shared" si="141"/>
        <v>2.8899999999999616E-3</v>
      </c>
      <c r="AK278" s="208">
        <f t="shared" si="142"/>
        <v>-0.67422687249090019</v>
      </c>
      <c r="AL278" s="50"/>
      <c r="AM278" s="25"/>
      <c r="AN278" s="185">
        <f t="shared" si="143"/>
        <v>164</v>
      </c>
      <c r="AO278" s="177">
        <f t="shared" si="144"/>
        <v>2.8899999999999616E-3</v>
      </c>
      <c r="AQ278" s="208">
        <f t="shared" si="145"/>
        <v>-0.50754491547180858</v>
      </c>
      <c r="AR278" s="50"/>
      <c r="AS278" s="25"/>
      <c r="AT278" s="185">
        <f t="shared" si="146"/>
        <v>164</v>
      </c>
      <c r="AU278" s="177">
        <f t="shared" si="147"/>
        <v>2.8899999999999616E-3</v>
      </c>
      <c r="AW278" s="208">
        <f t="shared" si="148"/>
        <v>-0.36471705347481492</v>
      </c>
      <c r="AX278" s="50"/>
      <c r="AY278" s="25"/>
      <c r="AZ278" s="185">
        <f t="shared" si="149"/>
        <v>164</v>
      </c>
      <c r="BA278" s="177">
        <f t="shared" si="150"/>
        <v>2.8899999999999616E-3</v>
      </c>
      <c r="BC278" s="208">
        <f t="shared" si="151"/>
        <v>-0.23976271148205217</v>
      </c>
      <c r="BD278" s="50"/>
      <c r="BE278" s="25"/>
      <c r="BF278" s="185">
        <f t="shared" si="152"/>
        <v>164</v>
      </c>
      <c r="BG278" s="177">
        <f t="shared" si="153"/>
        <v>2.8899999999999616E-3</v>
      </c>
      <c r="BI278" s="208">
        <f t="shared" si="154"/>
        <v>-0.12870195003775495</v>
      </c>
      <c r="BJ278" s="50"/>
      <c r="BK278" s="25"/>
      <c r="BL278" s="185">
        <f t="shared" si="155"/>
        <v>164</v>
      </c>
      <c r="BM278" s="177">
        <f t="shared" si="156"/>
        <v>2.8899999999999616E-3</v>
      </c>
    </row>
    <row r="279" spans="1:70" s="25" customFormat="1" ht="15" customHeight="1">
      <c r="A279" s="19">
        <f t="shared" si="125"/>
        <v>2011</v>
      </c>
      <c r="B279" s="174">
        <f t="shared" si="125"/>
        <v>168</v>
      </c>
      <c r="C279" s="207">
        <f t="shared" si="126"/>
        <v>-5.1239639794032623</v>
      </c>
      <c r="D279" s="20">
        <f t="shared" si="157"/>
        <v>9</v>
      </c>
      <c r="E279" s="50"/>
      <c r="H279" s="32"/>
      <c r="I279" s="177">
        <f t="shared" si="127"/>
        <v>168</v>
      </c>
      <c r="J279" s="178">
        <f t="shared" si="128"/>
        <v>0</v>
      </c>
      <c r="K279" s="177">
        <f t="shared" si="129"/>
        <v>0</v>
      </c>
      <c r="M279" s="208">
        <f t="shared" si="130"/>
        <v>-5.1239639794032623</v>
      </c>
      <c r="N279" s="50"/>
      <c r="P279" s="185">
        <f t="shared" si="131"/>
        <v>168</v>
      </c>
      <c r="Q279" s="177">
        <f t="shared" si="132"/>
        <v>0</v>
      </c>
      <c r="S279" s="208">
        <f t="shared" si="133"/>
        <v>-1.6582280766035324</v>
      </c>
      <c r="T279" s="50"/>
      <c r="V279" s="185">
        <f t="shared" si="134"/>
        <v>168</v>
      </c>
      <c r="W279" s="177">
        <f t="shared" si="135"/>
        <v>0</v>
      </c>
      <c r="Y279" s="208">
        <f t="shared" si="136"/>
        <v>-1.2738163776932008</v>
      </c>
      <c r="Z279" s="50"/>
      <c r="AB279" s="185">
        <f t="shared" si="137"/>
        <v>169</v>
      </c>
      <c r="AC279" s="177">
        <f t="shared" si="138"/>
        <v>1E-3</v>
      </c>
      <c r="AE279" s="208">
        <f t="shared" si="139"/>
        <v>-0.99682959435816731</v>
      </c>
      <c r="AF279" s="50"/>
      <c r="AH279" s="185">
        <f t="shared" si="140"/>
        <v>169</v>
      </c>
      <c r="AI279" s="177">
        <f t="shared" si="141"/>
        <v>1E-3</v>
      </c>
      <c r="AK279" s="208">
        <f t="shared" si="142"/>
        <v>-0.78015855754957519</v>
      </c>
      <c r="AL279" s="50"/>
      <c r="AN279" s="185">
        <f t="shared" si="143"/>
        <v>169</v>
      </c>
      <c r="AO279" s="177">
        <f t="shared" si="144"/>
        <v>1E-3</v>
      </c>
      <c r="AQ279" s="208">
        <f t="shared" si="145"/>
        <v>-0.60217540235421851</v>
      </c>
      <c r="AR279" s="50"/>
      <c r="AT279" s="185">
        <f t="shared" si="146"/>
        <v>170</v>
      </c>
      <c r="AU279" s="177">
        <f t="shared" si="147"/>
        <v>4.0000000000000001E-3</v>
      </c>
      <c r="AW279" s="208">
        <f t="shared" si="148"/>
        <v>-0.45113514494135282</v>
      </c>
      <c r="AX279" s="50"/>
      <c r="AZ279" s="185">
        <f t="shared" si="149"/>
        <v>170</v>
      </c>
      <c r="BA279" s="177">
        <f t="shared" si="150"/>
        <v>4.0000000000000001E-3</v>
      </c>
      <c r="BC279" s="208">
        <f t="shared" si="151"/>
        <v>-0.31994293467000223</v>
      </c>
      <c r="BD279" s="50"/>
      <c r="BF279" s="185">
        <f t="shared" si="152"/>
        <v>170</v>
      </c>
      <c r="BG279" s="177">
        <f t="shared" si="153"/>
        <v>4.0000000000000001E-3</v>
      </c>
      <c r="BI279" s="208">
        <f t="shared" si="154"/>
        <v>-0.20398305357513402</v>
      </c>
      <c r="BJ279" s="50"/>
      <c r="BL279" s="185">
        <f t="shared" si="155"/>
        <v>170</v>
      </c>
      <c r="BM279" s="177">
        <f t="shared" si="156"/>
        <v>4.0000000000000001E-3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168.8</v>
      </c>
      <c r="C280" s="210">
        <f t="shared" si="126"/>
        <v>-6.7381524945959237</v>
      </c>
      <c r="D280" s="29">
        <f t="shared" si="157"/>
        <v>10</v>
      </c>
      <c r="E280" s="51"/>
      <c r="F280" s="30"/>
      <c r="G280" s="30"/>
      <c r="H280" s="78"/>
      <c r="I280" s="183">
        <f t="shared" si="127"/>
        <v>168</v>
      </c>
      <c r="J280" s="184">
        <f t="shared" si="128"/>
        <v>0.47393364928910625</v>
      </c>
      <c r="K280" s="183">
        <f t="shared" si="129"/>
        <v>6.4000000000001827E-4</v>
      </c>
      <c r="M280" s="211">
        <f t="shared" si="130"/>
        <v>-6.7381524945959237</v>
      </c>
      <c r="N280" s="51"/>
      <c r="O280" s="30"/>
      <c r="P280" s="205">
        <f t="shared" si="131"/>
        <v>168</v>
      </c>
      <c r="Q280" s="183">
        <f t="shared" si="132"/>
        <v>6.4000000000001827E-4</v>
      </c>
      <c r="S280" s="211">
        <f t="shared" si="133"/>
        <v>-1.6882964873464199</v>
      </c>
      <c r="T280" s="51"/>
      <c r="U280" s="30"/>
      <c r="V280" s="205">
        <f t="shared" si="134"/>
        <v>172</v>
      </c>
      <c r="W280" s="183">
        <f t="shared" si="135"/>
        <v>1.0239999999999928E-2</v>
      </c>
      <c r="Y280" s="211">
        <f t="shared" si="136"/>
        <v>-1.295734784074164</v>
      </c>
      <c r="Z280" s="51"/>
      <c r="AA280" s="30"/>
      <c r="AB280" s="205">
        <f t="shared" si="137"/>
        <v>173</v>
      </c>
      <c r="AC280" s="183">
        <f t="shared" si="138"/>
        <v>1.7639999999999906E-2</v>
      </c>
      <c r="AE280" s="211">
        <f t="shared" si="139"/>
        <v>-1.014567392643577</v>
      </c>
      <c r="AF280" s="51"/>
      <c r="AG280" s="30"/>
      <c r="AH280" s="205">
        <f t="shared" si="140"/>
        <v>174</v>
      </c>
      <c r="AI280" s="183">
        <f t="shared" si="141"/>
        <v>2.7039999999999884E-2</v>
      </c>
      <c r="AK280" s="211">
        <f t="shared" si="142"/>
        <v>-0.79535311946925635</v>
      </c>
      <c r="AL280" s="51"/>
      <c r="AM280" s="30"/>
      <c r="AN280" s="205">
        <f t="shared" si="143"/>
        <v>174</v>
      </c>
      <c r="AO280" s="183">
        <f t="shared" si="144"/>
        <v>2.7039999999999884E-2</v>
      </c>
      <c r="AQ280" s="211">
        <f t="shared" si="145"/>
        <v>-0.61565968508157143</v>
      </c>
      <c r="AR280" s="51"/>
      <c r="AS280" s="30"/>
      <c r="AT280" s="205">
        <f t="shared" si="146"/>
        <v>175</v>
      </c>
      <c r="AU280" s="183">
        <f t="shared" si="147"/>
        <v>3.8439999999999856E-2</v>
      </c>
      <c r="AW280" s="211">
        <f t="shared" si="148"/>
        <v>-0.4633904733540184</v>
      </c>
      <c r="AX280" s="51"/>
      <c r="AY280" s="30"/>
      <c r="AZ280" s="205">
        <f t="shared" si="149"/>
        <v>175</v>
      </c>
      <c r="BA280" s="183">
        <f t="shared" si="150"/>
        <v>3.8439999999999856E-2</v>
      </c>
      <c r="BC280" s="211">
        <f t="shared" si="151"/>
        <v>-0.33127250852664292</v>
      </c>
      <c r="BD280" s="51"/>
      <c r="BE280" s="30"/>
      <c r="BF280" s="205">
        <f t="shared" si="152"/>
        <v>175</v>
      </c>
      <c r="BG280" s="183">
        <f t="shared" si="153"/>
        <v>3.8439999999999856E-2</v>
      </c>
      <c r="BI280" s="211">
        <f t="shared" si="154"/>
        <v>-0.21459018844644484</v>
      </c>
      <c r="BJ280" s="51"/>
      <c r="BK280" s="30"/>
      <c r="BL280" s="205">
        <f t="shared" si="155"/>
        <v>176</v>
      </c>
      <c r="BM280" s="183">
        <f t="shared" si="156"/>
        <v>5.1839999999999831E-2</v>
      </c>
    </row>
    <row r="281" spans="1:70" ht="15" customHeight="1" thickTop="1">
      <c r="A281" s="19">
        <f t="shared" ref="A281:A302" si="158">A235</f>
        <v>2013</v>
      </c>
      <c r="B281" s="174">
        <f t="shared" ref="B281:B302" si="159">ROUND(F$263/(1+EXP(F$268+F$267*D281)),$G$1)</f>
        <v>169</v>
      </c>
      <c r="C281" s="52"/>
      <c r="D281" s="20">
        <f t="shared" si="157"/>
        <v>11</v>
      </c>
      <c r="E281" s="53"/>
      <c r="F281" s="80"/>
      <c r="G281" s="25"/>
      <c r="H281" s="32"/>
      <c r="I281" s="177">
        <f t="shared" si="127"/>
        <v>169</v>
      </c>
      <c r="J281" s="185"/>
      <c r="K281" s="185"/>
    </row>
    <row r="282" spans="1:70" ht="15" customHeight="1" thickBot="1">
      <c r="A282" s="19">
        <f t="shared" si="158"/>
        <v>2014</v>
      </c>
      <c r="B282" s="174">
        <f t="shared" si="159"/>
        <v>169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27"/>
        <v>169</v>
      </c>
      <c r="J282" s="185"/>
      <c r="K282" s="185"/>
      <c r="M282" s="198" t="str">
        <f>E264</f>
        <v>max(y) =</v>
      </c>
      <c r="N282" s="198">
        <f>F264</f>
        <v>168.8</v>
      </c>
      <c r="O282" s="198"/>
      <c r="P282" s="198"/>
      <c r="Q282" s="198"/>
      <c r="R282" s="198"/>
      <c r="S282" s="198" t="str">
        <f>M282</f>
        <v>max(y) =</v>
      </c>
      <c r="T282" s="198">
        <f>N282</f>
        <v>168.8</v>
      </c>
      <c r="U282" s="198"/>
      <c r="V282" s="198"/>
      <c r="W282" s="198"/>
      <c r="X282" s="198"/>
      <c r="Y282" s="198" t="str">
        <f>S282</f>
        <v>max(y) =</v>
      </c>
      <c r="Z282" s="198">
        <f>T282</f>
        <v>168.8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168.8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168.8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168.8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168.8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168.8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168.8</v>
      </c>
    </row>
    <row r="283" spans="1:70" ht="15" customHeight="1" thickTop="1">
      <c r="A283" s="19">
        <f t="shared" si="158"/>
        <v>2015</v>
      </c>
      <c r="B283" s="174">
        <f t="shared" si="159"/>
        <v>169</v>
      </c>
      <c r="C283" s="52"/>
      <c r="D283" s="20">
        <f t="shared" si="157"/>
        <v>13</v>
      </c>
      <c r="E283" s="198">
        <f>O263</f>
        <v>169</v>
      </c>
      <c r="F283" s="201">
        <f>O271</f>
        <v>0.89279016034504177</v>
      </c>
      <c r="G283" s="631">
        <f>O272</f>
        <v>0.73445999999999967</v>
      </c>
      <c r="H283" s="632"/>
      <c r="I283" s="177">
        <f t="shared" si="127"/>
        <v>169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58"/>
        <v>2016</v>
      </c>
      <c r="B284" s="174">
        <f t="shared" si="159"/>
        <v>169</v>
      </c>
      <c r="C284" s="52"/>
      <c r="D284" s="20">
        <f t="shared" si="157"/>
        <v>14</v>
      </c>
      <c r="E284" s="198">
        <f>U263</f>
        <v>200</v>
      </c>
      <c r="F284" s="201">
        <f>U271</f>
        <v>0.88942662326966959</v>
      </c>
      <c r="G284" s="631">
        <f>U272</f>
        <v>0.35985999999999957</v>
      </c>
      <c r="H284" s="632"/>
      <c r="I284" s="177">
        <f t="shared" si="127"/>
        <v>169</v>
      </c>
      <c r="J284" s="185"/>
      <c r="K284" s="185"/>
      <c r="M284" s="198" t="s">
        <v>60</v>
      </c>
      <c r="N284" s="212">
        <v>15</v>
      </c>
      <c r="O284" s="198"/>
      <c r="P284" s="198"/>
      <c r="Q284" s="198"/>
      <c r="R284" s="198"/>
      <c r="S284" s="198" t="s">
        <v>60</v>
      </c>
      <c r="T284" s="198">
        <f>N284</f>
        <v>15</v>
      </c>
      <c r="U284" s="198"/>
      <c r="V284" s="198"/>
      <c r="W284" s="198"/>
      <c r="X284" s="198"/>
      <c r="Y284" s="198" t="s">
        <v>60</v>
      </c>
      <c r="Z284" s="198">
        <f>T284</f>
        <v>15</v>
      </c>
      <c r="AA284" s="198"/>
      <c r="AB284" s="198"/>
      <c r="AC284" s="198"/>
      <c r="AD284" s="198"/>
      <c r="AE284" s="198" t="s">
        <v>60</v>
      </c>
      <c r="AF284" s="198">
        <f>Z284</f>
        <v>15</v>
      </c>
      <c r="AG284" s="198"/>
      <c r="AH284" s="198"/>
      <c r="AI284" s="198"/>
      <c r="AJ284" s="198"/>
      <c r="AK284" s="198" t="s">
        <v>60</v>
      </c>
      <c r="AL284" s="198">
        <f>AF284</f>
        <v>15</v>
      </c>
      <c r="AM284" s="198"/>
      <c r="AN284" s="198"/>
      <c r="AO284" s="198"/>
      <c r="AP284" s="198"/>
      <c r="AQ284" s="198" t="s">
        <v>60</v>
      </c>
      <c r="AR284" s="198">
        <f>AL284</f>
        <v>15</v>
      </c>
      <c r="AS284" s="198"/>
      <c r="AT284" s="198"/>
      <c r="AU284" s="198"/>
      <c r="AV284" s="198"/>
      <c r="AW284" s="198" t="s">
        <v>60</v>
      </c>
      <c r="AX284" s="198">
        <f>AR284</f>
        <v>15</v>
      </c>
      <c r="AY284" s="198"/>
      <c r="AZ284" s="198"/>
      <c r="BA284" s="198"/>
      <c r="BB284" s="198"/>
      <c r="BC284" s="198" t="s">
        <v>60</v>
      </c>
      <c r="BD284" s="198">
        <f>AX284</f>
        <v>15</v>
      </c>
      <c r="BE284" s="198"/>
      <c r="BF284" s="198"/>
      <c r="BG284" s="198"/>
      <c r="BH284" s="198"/>
      <c r="BI284" s="198" t="s">
        <v>60</v>
      </c>
      <c r="BJ284" s="198">
        <f>BD284</f>
        <v>15</v>
      </c>
    </row>
    <row r="285" spans="1:70" ht="15" customHeight="1">
      <c r="A285" s="19">
        <f t="shared" si="158"/>
        <v>2017</v>
      </c>
      <c r="B285" s="174">
        <f t="shared" si="159"/>
        <v>169</v>
      </c>
      <c r="C285" s="52"/>
      <c r="D285" s="20">
        <f t="shared" si="157"/>
        <v>15</v>
      </c>
      <c r="E285" s="198">
        <f>AA263</f>
        <v>215</v>
      </c>
      <c r="F285" s="201">
        <f>AA271</f>
        <v>0.88141006300818325</v>
      </c>
      <c r="G285" s="631">
        <f>AA272</f>
        <v>0.38185999999999964</v>
      </c>
      <c r="H285" s="632"/>
      <c r="I285" s="177">
        <f t="shared" si="127"/>
        <v>169</v>
      </c>
      <c r="J285" s="185"/>
      <c r="K285" s="185"/>
    </row>
    <row r="286" spans="1:70" ht="15" customHeight="1">
      <c r="A286" s="19">
        <f t="shared" si="158"/>
        <v>2018</v>
      </c>
      <c r="B286" s="174">
        <f t="shared" si="159"/>
        <v>169</v>
      </c>
      <c r="C286" s="52"/>
      <c r="D286" s="20">
        <f t="shared" si="157"/>
        <v>16</v>
      </c>
      <c r="E286" s="198">
        <f>AG263</f>
        <v>230</v>
      </c>
      <c r="F286" s="201">
        <f>AG271</f>
        <v>0.86869551480256024</v>
      </c>
      <c r="G286" s="631">
        <f>AG272</f>
        <v>0.41765999999999959</v>
      </c>
      <c r="H286" s="632"/>
      <c r="I286" s="177">
        <f t="shared" si="127"/>
        <v>169</v>
      </c>
      <c r="J286" s="185"/>
      <c r="K286" s="185"/>
    </row>
    <row r="287" spans="1:70" ht="15" customHeight="1">
      <c r="A287" s="19">
        <f t="shared" si="158"/>
        <v>2019</v>
      </c>
      <c r="B287" s="174">
        <f t="shared" si="159"/>
        <v>169</v>
      </c>
      <c r="C287" s="52"/>
      <c r="D287" s="20">
        <f t="shared" si="157"/>
        <v>17</v>
      </c>
      <c r="E287" s="198">
        <f>AM263</f>
        <v>245</v>
      </c>
      <c r="F287" s="201">
        <f>AM271</f>
        <v>0.86744529067713183</v>
      </c>
      <c r="G287" s="631">
        <f>AM272</f>
        <v>0.42185999999999957</v>
      </c>
      <c r="H287" s="632"/>
      <c r="I287" s="177">
        <f t="shared" si="127"/>
        <v>169</v>
      </c>
      <c r="J287" s="185"/>
      <c r="K287" s="185"/>
    </row>
    <row r="288" spans="1:70" ht="15" customHeight="1">
      <c r="A288" s="19">
        <f t="shared" si="158"/>
        <v>2020</v>
      </c>
      <c r="B288" s="174">
        <f t="shared" si="159"/>
        <v>169</v>
      </c>
      <c r="C288" s="52"/>
      <c r="D288" s="20">
        <f t="shared" si="157"/>
        <v>18</v>
      </c>
      <c r="E288" s="198">
        <f>AS263</f>
        <v>260</v>
      </c>
      <c r="F288" s="201">
        <f>AS271</f>
        <v>0.85640388976502535</v>
      </c>
      <c r="G288" s="631">
        <f>AS272</f>
        <v>0.45385999999999954</v>
      </c>
      <c r="H288" s="632"/>
      <c r="I288" s="177">
        <f t="shared" si="127"/>
        <v>169</v>
      </c>
      <c r="J288" s="185"/>
      <c r="K288" s="185"/>
    </row>
    <row r="289" spans="1:11" ht="15" customHeight="1">
      <c r="A289" s="19">
        <f t="shared" si="158"/>
        <v>2021</v>
      </c>
      <c r="B289" s="174">
        <f t="shared" si="159"/>
        <v>169</v>
      </c>
      <c r="C289" s="52"/>
      <c r="D289" s="20">
        <f t="shared" si="157"/>
        <v>19</v>
      </c>
      <c r="E289" s="198">
        <f>AY263</f>
        <v>275</v>
      </c>
      <c r="F289" s="201">
        <f>AY271</f>
        <v>0.85640388976502535</v>
      </c>
      <c r="G289" s="631">
        <f>AY272</f>
        <v>0.45385999999999954</v>
      </c>
      <c r="H289" s="632"/>
      <c r="I289" s="177">
        <f t="shared" si="127"/>
        <v>169</v>
      </c>
      <c r="J289" s="185"/>
      <c r="K289" s="185"/>
    </row>
    <row r="290" spans="1:11" ht="15" customHeight="1">
      <c r="A290" s="19">
        <f t="shared" si="158"/>
        <v>2022</v>
      </c>
      <c r="B290" s="174">
        <f t="shared" si="159"/>
        <v>169</v>
      </c>
      <c r="C290" s="52"/>
      <c r="D290" s="20">
        <f t="shared" si="157"/>
        <v>20</v>
      </c>
      <c r="E290" s="198">
        <f>BE263</f>
        <v>290</v>
      </c>
      <c r="F290" s="201">
        <f>BE271</f>
        <v>0.84738653780800777</v>
      </c>
      <c r="G290" s="631">
        <f>BE272</f>
        <v>0.48225999999999952</v>
      </c>
      <c r="H290" s="632"/>
      <c r="I290" s="177">
        <f t="shared" si="127"/>
        <v>169</v>
      </c>
      <c r="J290" s="185"/>
      <c r="K290" s="185"/>
    </row>
    <row r="291" spans="1:11" ht="15" customHeight="1">
      <c r="A291" s="19">
        <f t="shared" si="158"/>
        <v>2023</v>
      </c>
      <c r="B291" s="174">
        <f t="shared" si="159"/>
        <v>169</v>
      </c>
      <c r="C291" s="52"/>
      <c r="D291" s="20">
        <f t="shared" si="157"/>
        <v>21</v>
      </c>
      <c r="E291" s="198">
        <f>BK263</f>
        <v>305</v>
      </c>
      <c r="F291" s="201">
        <f>BK271</f>
        <v>0.84320665333091072</v>
      </c>
      <c r="G291" s="631">
        <f>BK272</f>
        <v>0.49565999999999949</v>
      </c>
      <c r="H291" s="632"/>
      <c r="I291" s="177">
        <f t="shared" si="127"/>
        <v>169</v>
      </c>
      <c r="J291" s="185"/>
      <c r="K291" s="185"/>
    </row>
    <row r="292" spans="1:11" ht="15" customHeight="1">
      <c r="A292" s="19">
        <f t="shared" si="158"/>
        <v>2024</v>
      </c>
      <c r="B292" s="174">
        <f t="shared" si="159"/>
        <v>169</v>
      </c>
      <c r="C292" s="52"/>
      <c r="D292" s="20">
        <f t="shared" si="157"/>
        <v>22</v>
      </c>
      <c r="E292" s="64"/>
      <c r="F292" s="201"/>
      <c r="G292" s="213"/>
      <c r="H292" s="32"/>
      <c r="I292" s="177">
        <f t="shared" si="127"/>
        <v>169</v>
      </c>
      <c r="J292" s="185"/>
      <c r="K292" s="185"/>
    </row>
    <row r="293" spans="1:11" ht="15" customHeight="1">
      <c r="A293" s="19">
        <f t="shared" si="158"/>
        <v>2025</v>
      </c>
      <c r="B293" s="174">
        <f t="shared" si="159"/>
        <v>169</v>
      </c>
      <c r="C293" s="52"/>
      <c r="D293" s="20">
        <f t="shared" si="157"/>
        <v>23</v>
      </c>
      <c r="E293" s="64"/>
      <c r="F293" s="201"/>
      <c r="G293" s="213"/>
      <c r="H293" s="32"/>
      <c r="I293" s="177">
        <f t="shared" si="127"/>
        <v>169</v>
      </c>
      <c r="J293" s="185"/>
      <c r="K293" s="185"/>
    </row>
    <row r="294" spans="1:11" ht="15" customHeight="1">
      <c r="A294" s="19">
        <f t="shared" si="158"/>
        <v>2026</v>
      </c>
      <c r="B294" s="174">
        <f t="shared" si="159"/>
        <v>169</v>
      </c>
      <c r="C294" s="52"/>
      <c r="D294" s="20">
        <f t="shared" si="157"/>
        <v>24</v>
      </c>
      <c r="E294" s="64"/>
      <c r="F294" s="201"/>
      <c r="G294" s="213"/>
      <c r="H294" s="32"/>
      <c r="I294" s="177">
        <f t="shared" si="127"/>
        <v>169</v>
      </c>
      <c r="J294" s="185"/>
      <c r="K294" s="185"/>
    </row>
    <row r="295" spans="1:11" ht="15" customHeight="1">
      <c r="A295" s="19">
        <f t="shared" si="158"/>
        <v>2027</v>
      </c>
      <c r="B295" s="174">
        <f t="shared" si="159"/>
        <v>169</v>
      </c>
      <c r="C295" s="52"/>
      <c r="D295" s="20">
        <f t="shared" si="157"/>
        <v>25</v>
      </c>
      <c r="E295" s="64"/>
      <c r="F295" s="201"/>
      <c r="G295" s="213"/>
      <c r="H295" s="32"/>
      <c r="I295" s="177">
        <f t="shared" si="127"/>
        <v>169</v>
      </c>
      <c r="J295" s="185"/>
      <c r="K295" s="185"/>
    </row>
    <row r="296" spans="1:11" ht="15" customHeight="1">
      <c r="A296" s="19">
        <f t="shared" si="158"/>
        <v>2028</v>
      </c>
      <c r="B296" s="174">
        <f t="shared" si="159"/>
        <v>169</v>
      </c>
      <c r="C296" s="52"/>
      <c r="D296" s="20">
        <f t="shared" si="157"/>
        <v>26</v>
      </c>
      <c r="E296" s="64"/>
      <c r="F296" s="201"/>
      <c r="G296" s="213"/>
      <c r="H296" s="32"/>
      <c r="I296" s="177">
        <f t="shared" si="127"/>
        <v>169</v>
      </c>
      <c r="J296" s="185"/>
      <c r="K296" s="185"/>
    </row>
    <row r="297" spans="1:11" ht="15" customHeight="1">
      <c r="A297" s="19">
        <f t="shared" si="158"/>
        <v>2029</v>
      </c>
      <c r="B297" s="174">
        <f t="shared" si="159"/>
        <v>169</v>
      </c>
      <c r="C297" s="52"/>
      <c r="D297" s="20">
        <f t="shared" si="157"/>
        <v>27</v>
      </c>
      <c r="E297" s="53"/>
      <c r="F297" s="80"/>
      <c r="G297" s="25"/>
      <c r="H297" s="32"/>
      <c r="I297" s="177">
        <f t="shared" si="127"/>
        <v>169</v>
      </c>
      <c r="J297" s="185"/>
      <c r="K297" s="185"/>
    </row>
    <row r="298" spans="1:11" ht="15" customHeight="1">
      <c r="A298" s="19">
        <f t="shared" si="158"/>
        <v>2030</v>
      </c>
      <c r="B298" s="174">
        <f t="shared" si="159"/>
        <v>169</v>
      </c>
      <c r="C298" s="52"/>
      <c r="D298" s="20">
        <f t="shared" si="157"/>
        <v>28</v>
      </c>
      <c r="E298" s="53"/>
      <c r="F298" s="80"/>
      <c r="G298" s="25"/>
      <c r="H298" s="32"/>
      <c r="I298" s="177">
        <f t="shared" si="127"/>
        <v>169</v>
      </c>
      <c r="J298" s="185"/>
      <c r="K298" s="185"/>
    </row>
    <row r="299" spans="1:11" ht="15" customHeight="1">
      <c r="A299" s="19">
        <f t="shared" si="158"/>
        <v>2031</v>
      </c>
      <c r="B299" s="174">
        <f t="shared" si="159"/>
        <v>169</v>
      </c>
      <c r="C299" s="52"/>
      <c r="D299" s="20">
        <f t="shared" si="157"/>
        <v>29</v>
      </c>
      <c r="E299" s="53"/>
      <c r="F299" s="80"/>
      <c r="G299" s="25"/>
      <c r="H299" s="32"/>
      <c r="I299" s="177">
        <f t="shared" si="127"/>
        <v>169</v>
      </c>
      <c r="J299" s="185"/>
      <c r="K299" s="185"/>
    </row>
    <row r="300" spans="1:11" ht="15" customHeight="1">
      <c r="A300" s="19">
        <f t="shared" si="158"/>
        <v>2032</v>
      </c>
      <c r="B300" s="174">
        <f t="shared" si="159"/>
        <v>169</v>
      </c>
      <c r="C300" s="52"/>
      <c r="D300" s="20">
        <f t="shared" si="157"/>
        <v>30</v>
      </c>
      <c r="E300" s="53"/>
      <c r="F300" s="80"/>
      <c r="G300" s="25"/>
      <c r="H300" s="32"/>
      <c r="I300" s="177">
        <f t="shared" si="127"/>
        <v>169</v>
      </c>
      <c r="J300" s="185"/>
      <c r="K300" s="185"/>
    </row>
    <row r="301" spans="1:11" ht="15" customHeight="1">
      <c r="A301" s="19">
        <f t="shared" si="158"/>
        <v>2033</v>
      </c>
      <c r="B301" s="174">
        <f t="shared" si="159"/>
        <v>169</v>
      </c>
      <c r="C301" s="52"/>
      <c r="D301" s="20">
        <f t="shared" si="157"/>
        <v>31</v>
      </c>
      <c r="E301" s="53"/>
      <c r="F301" s="80"/>
      <c r="G301" s="25"/>
      <c r="H301" s="32"/>
      <c r="I301" s="177">
        <f t="shared" si="127"/>
        <v>169</v>
      </c>
      <c r="J301" s="185"/>
      <c r="K301" s="185"/>
    </row>
    <row r="302" spans="1:11" ht="15" customHeight="1">
      <c r="A302" s="103">
        <f t="shared" si="158"/>
        <v>2034</v>
      </c>
      <c r="B302" s="186">
        <f t="shared" si="159"/>
        <v>169</v>
      </c>
      <c r="C302" s="193"/>
      <c r="D302" s="33">
        <f t="shared" si="157"/>
        <v>32</v>
      </c>
      <c r="E302" s="54"/>
      <c r="F302" s="82"/>
      <c r="G302" s="9"/>
      <c r="H302" s="35"/>
      <c r="I302" s="187">
        <f t="shared" si="127"/>
        <v>169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0.89942628681670211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0.83611653902546734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0.89694581319890476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0.89942628681670211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0.88076597292144654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0.88182930908530344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0.88182930908530344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0.87263034567687581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0.87263034567687581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0.86365111805918493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215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169</v>
      </c>
      <c r="P309" s="185"/>
      <c r="Q309" s="177"/>
      <c r="S309" s="216"/>
      <c r="T309" s="95" t="s">
        <v>65</v>
      </c>
      <c r="U309" s="199">
        <f>ROUNDDOWN(U264,-T330)+10^T330</f>
        <v>200</v>
      </c>
      <c r="V309" s="185"/>
      <c r="W309" s="177"/>
      <c r="Y309" s="216"/>
      <c r="Z309" s="95" t="s">
        <v>65</v>
      </c>
      <c r="AA309" s="199">
        <f>U309+Z331</f>
        <v>215</v>
      </c>
      <c r="AB309" s="185"/>
      <c r="AC309" s="177"/>
      <c r="AE309" s="216"/>
      <c r="AF309" s="95" t="s">
        <v>65</v>
      </c>
      <c r="AG309" s="199">
        <f>AA309+AF331</f>
        <v>230</v>
      </c>
      <c r="AH309" s="185"/>
      <c r="AI309" s="177"/>
      <c r="AK309" s="216"/>
      <c r="AL309" s="95" t="s">
        <v>65</v>
      </c>
      <c r="AM309" s="199">
        <f>AG309+AL331</f>
        <v>245</v>
      </c>
      <c r="AN309" s="185"/>
      <c r="AO309" s="177"/>
      <c r="AQ309" s="216"/>
      <c r="AR309" s="95" t="s">
        <v>65</v>
      </c>
      <c r="AS309" s="199">
        <f>AM309+AR331</f>
        <v>260</v>
      </c>
      <c r="AT309" s="185"/>
      <c r="AU309" s="177"/>
      <c r="AW309" s="216"/>
      <c r="AX309" s="95" t="s">
        <v>65</v>
      </c>
      <c r="AY309" s="199">
        <f>AS309+AX331</f>
        <v>275</v>
      </c>
      <c r="AZ309" s="185"/>
      <c r="BA309" s="177"/>
      <c r="BC309" s="216"/>
      <c r="BD309" s="95" t="s">
        <v>65</v>
      </c>
      <c r="BE309" s="199">
        <f>AY309+BD331</f>
        <v>290</v>
      </c>
      <c r="BF309" s="185"/>
      <c r="BG309" s="177"/>
      <c r="BI309" s="216"/>
      <c r="BJ309" s="95" t="s">
        <v>65</v>
      </c>
      <c r="BK309" s="199">
        <f>BE309+BJ331</f>
        <v>305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4.6053694394769673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5.0437861834028617</v>
      </c>
      <c r="P311" s="185"/>
      <c r="Q311" s="177"/>
      <c r="S311" s="216"/>
      <c r="T311" s="95" t="s">
        <v>66</v>
      </c>
      <c r="U311" s="40">
        <f>INDEX(LINEST(S317:S326,$D317:$D326),2)</f>
        <v>4.4614707536076246</v>
      </c>
      <c r="V311" s="185"/>
      <c r="W311" s="177"/>
      <c r="Y311" s="216"/>
      <c r="Z311" s="95" t="s">
        <v>66</v>
      </c>
      <c r="AA311" s="40">
        <f>INDEX(LINEST(Y317:Y326,$D317:$D326),2)</f>
        <v>4.6053694394769673</v>
      </c>
      <c r="AB311" s="185"/>
      <c r="AC311" s="177"/>
      <c r="AE311" s="216"/>
      <c r="AF311" s="95" t="s">
        <v>66</v>
      </c>
      <c r="AG311" s="40">
        <f>INDEX(LINEST(AE317:AE326,$D317:$D326),2)</f>
        <v>4.7376408930077227</v>
      </c>
      <c r="AH311" s="185"/>
      <c r="AI311" s="177"/>
      <c r="AK311" s="216"/>
      <c r="AL311" s="95" t="s">
        <v>66</v>
      </c>
      <c r="AM311" s="40">
        <f>INDEX(LINEST(AK317:AK326,$D317:$D326),2)</f>
        <v>4.8569468209141409</v>
      </c>
      <c r="AN311" s="185"/>
      <c r="AO311" s="177"/>
      <c r="AQ311" s="216"/>
      <c r="AR311" s="95" t="s">
        <v>66</v>
      </c>
      <c r="AS311" s="40">
        <f>INDEX(LINEST(AQ317:AQ326,$D317:$D326),2)</f>
        <v>4.9647035962184649</v>
      </c>
      <c r="AT311" s="185"/>
      <c r="AU311" s="177"/>
      <c r="AW311" s="216"/>
      <c r="AX311" s="95" t="s">
        <v>66</v>
      </c>
      <c r="AY311" s="40">
        <f>INDEX(LINEST(AW317:AW326,$D317:$D326),2)</f>
        <v>5.062601125796391</v>
      </c>
      <c r="AZ311" s="185"/>
      <c r="BA311" s="177"/>
      <c r="BC311" s="216"/>
      <c r="BD311" s="95" t="s">
        <v>66</v>
      </c>
      <c r="BE311" s="40">
        <f>INDEX(LINEST(BC317:BC326,$D317:$D326),2)</f>
        <v>5.1521324362501426</v>
      </c>
      <c r="BF311" s="185"/>
      <c r="BG311" s="177"/>
      <c r="BI311" s="216"/>
      <c r="BJ311" s="95" t="s">
        <v>66</v>
      </c>
      <c r="BK311" s="40">
        <f>INDEX(LINEST(BI317:BI326,$D317:$D326),2)</f>
        <v>5.2345328170053804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-8.4721064620092559E-2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-0.52801168469937731</v>
      </c>
      <c r="P312" s="185"/>
      <c r="Q312" s="177"/>
      <c r="S312" s="216"/>
      <c r="T312" s="95" t="s">
        <v>67</v>
      </c>
      <c r="U312" s="40">
        <f>INDEX(LINEST(S317:S326,$D317:$D326),1)</f>
        <v>-0.11059639836314759</v>
      </c>
      <c r="V312" s="185"/>
      <c r="W312" s="177"/>
      <c r="Y312" s="216"/>
      <c r="Z312" s="95" t="s">
        <v>67</v>
      </c>
      <c r="AA312" s="40">
        <f>INDEX(LINEST(Y317:Y326,$D317:$D326),1)</f>
        <v>-8.4721064620092559E-2</v>
      </c>
      <c r="AB312" s="185"/>
      <c r="AC312" s="177"/>
      <c r="AE312" s="216"/>
      <c r="AF312" s="95" t="s">
        <v>67</v>
      </c>
      <c r="AG312" s="40">
        <f>INDEX(LINEST(AE317:AE326,$D317:$D326),1)</f>
        <v>-6.8891365177442015E-2</v>
      </c>
      <c r="AH312" s="185"/>
      <c r="AI312" s="177"/>
      <c r="AK312" s="216"/>
      <c r="AL312" s="95" t="s">
        <v>67</v>
      </c>
      <c r="AM312" s="40">
        <f>INDEX(LINEST(AK317:AK326,$D317:$D326),1)</f>
        <v>-5.8131303647045725E-2</v>
      </c>
      <c r="AN312" s="185"/>
      <c r="AO312" s="177"/>
      <c r="AQ312" s="216"/>
      <c r="AR312" s="95" t="s">
        <v>67</v>
      </c>
      <c r="AS312" s="40">
        <f>INDEX(LINEST(AQ317:AQ326,$D317:$D326),1)</f>
        <v>-5.0315985668541278E-2</v>
      </c>
      <c r="AT312" s="185"/>
      <c r="AU312" s="177"/>
      <c r="AW312" s="216"/>
      <c r="AX312" s="95" t="s">
        <v>67</v>
      </c>
      <c r="AY312" s="40">
        <f>INDEX(LINEST(AW317:AW326,$D317:$D326),1)</f>
        <v>-4.4371759290925315E-2</v>
      </c>
      <c r="AZ312" s="185"/>
      <c r="BA312" s="177"/>
      <c r="BC312" s="216"/>
      <c r="BD312" s="95" t="s">
        <v>67</v>
      </c>
      <c r="BE312" s="40">
        <f>INDEX(LINEST(BC317:BC326,$D317:$D326),1)</f>
        <v>-3.9693799351323805E-2</v>
      </c>
      <c r="BF312" s="185"/>
      <c r="BG312" s="177"/>
      <c r="BI312" s="216"/>
      <c r="BJ312" s="95" t="s">
        <v>67</v>
      </c>
      <c r="BK312" s="40">
        <f>INDEX(LINEST(BI317:BI326,$D317:$D326),1)</f>
        <v>-3.5914062791135626E-2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100.01992733411709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155.05597540977439</v>
      </c>
      <c r="P314" s="185"/>
      <c r="Q314" s="177"/>
      <c r="S314" s="216"/>
      <c r="T314" s="95" t="s">
        <v>29</v>
      </c>
      <c r="U314" s="199">
        <f>EXP(U311)</f>
        <v>86.614804499487775</v>
      </c>
      <c r="V314" s="185"/>
      <c r="W314" s="177"/>
      <c r="Y314" s="216"/>
      <c r="Z314" s="95" t="s">
        <v>29</v>
      </c>
      <c r="AA314" s="199">
        <f>EXP(AA311)</f>
        <v>100.01992733411709</v>
      </c>
      <c r="AB314" s="185"/>
      <c r="AC314" s="177"/>
      <c r="AE314" s="216"/>
      <c r="AF314" s="95" t="s">
        <v>29</v>
      </c>
      <c r="AG314" s="199">
        <f>EXP(AG311)</f>
        <v>114.16455733979996</v>
      </c>
      <c r="AH314" s="185"/>
      <c r="AI314" s="177"/>
      <c r="AK314" s="216"/>
      <c r="AL314" s="95" t="s">
        <v>29</v>
      </c>
      <c r="AM314" s="199">
        <f>EXP(AM311)</f>
        <v>128.63086887588352</v>
      </c>
      <c r="AN314" s="185"/>
      <c r="AO314" s="177"/>
      <c r="AQ314" s="216"/>
      <c r="AR314" s="95" t="s">
        <v>29</v>
      </c>
      <c r="AS314" s="199">
        <f>EXP(AS311)</f>
        <v>143.26607937169547</v>
      </c>
      <c r="AT314" s="185"/>
      <c r="AU314" s="177"/>
      <c r="AW314" s="216"/>
      <c r="AX314" s="95" t="s">
        <v>29</v>
      </c>
      <c r="AY314" s="199">
        <f>EXP(AY311)</f>
        <v>158.00096266050164</v>
      </c>
      <c r="AZ314" s="185"/>
      <c r="BA314" s="177"/>
      <c r="BC314" s="216"/>
      <c r="BD314" s="95" t="s">
        <v>29</v>
      </c>
      <c r="BE314" s="199">
        <f>EXP(BE311)</f>
        <v>172.79958180380243</v>
      </c>
      <c r="BF314" s="185"/>
      <c r="BG314" s="177"/>
      <c r="BI314" s="216"/>
      <c r="BJ314" s="95" t="s">
        <v>29</v>
      </c>
      <c r="BK314" s="199">
        <f>EXP(BK311)</f>
        <v>187.64142298180252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0.91876852571017853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0.58977646621188107</v>
      </c>
      <c r="P315" s="185"/>
      <c r="Q315" s="177"/>
      <c r="S315" s="216"/>
      <c r="T315" s="95" t="s">
        <v>30</v>
      </c>
      <c r="U315" s="40">
        <f>EXP(U312)</f>
        <v>0.89530002057299074</v>
      </c>
      <c r="V315" s="185"/>
      <c r="W315" s="177"/>
      <c r="Y315" s="216"/>
      <c r="Z315" s="95" t="s">
        <v>30</v>
      </c>
      <c r="AA315" s="40">
        <f>EXP(AA312)</f>
        <v>0.91876852571017853</v>
      </c>
      <c r="AB315" s="185"/>
      <c r="AC315" s="177"/>
      <c r="AE315" s="216"/>
      <c r="AF315" s="95" t="s">
        <v>30</v>
      </c>
      <c r="AG315" s="40">
        <f>EXP(AG312)</f>
        <v>0.93342807736401923</v>
      </c>
      <c r="AH315" s="185"/>
      <c r="AI315" s="177"/>
      <c r="AK315" s="216"/>
      <c r="AL315" s="95" t="s">
        <v>30</v>
      </c>
      <c r="AM315" s="40">
        <f>EXP(AM312)</f>
        <v>0.94352605089137764</v>
      </c>
      <c r="AN315" s="185"/>
      <c r="AO315" s="177"/>
      <c r="AQ315" s="216"/>
      <c r="AR315" s="95" t="s">
        <v>30</v>
      </c>
      <c r="AS315" s="40">
        <f>EXP(AS312)</f>
        <v>0.95092889711875039</v>
      </c>
      <c r="AT315" s="185"/>
      <c r="AU315" s="177"/>
      <c r="AW315" s="216"/>
      <c r="AX315" s="95" t="s">
        <v>30</v>
      </c>
      <c r="AY315" s="40">
        <f>EXP(AY312)</f>
        <v>0.95659826706807116</v>
      </c>
      <c r="AZ315" s="185"/>
      <c r="BA315" s="177"/>
      <c r="BC315" s="216"/>
      <c r="BD315" s="95" t="s">
        <v>30</v>
      </c>
      <c r="BE315" s="40">
        <f>EXP(BE312)</f>
        <v>0.96108367854768084</v>
      </c>
      <c r="BF315" s="185"/>
      <c r="BG315" s="177"/>
      <c r="BI315" s="216"/>
      <c r="BJ315" s="95" t="s">
        <v>30</v>
      </c>
      <c r="BK315" s="40">
        <f>EXP(BK312)</f>
        <v>0.9647231955396377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26" si="160">A271</f>
        <v>2003</v>
      </c>
      <c r="B317" s="174">
        <f t="shared" si="160"/>
        <v>119.8</v>
      </c>
      <c r="C317" s="189">
        <f t="shared" ref="C317:C326" si="161">LN($F$309-B317)</f>
        <v>4.5559799417973199</v>
      </c>
      <c r="D317" s="20">
        <v>1</v>
      </c>
      <c r="E317" s="637" t="s">
        <v>7</v>
      </c>
      <c r="F317" s="638"/>
      <c r="G317" s="641">
        <f>I305</f>
        <v>0.89942628681670211</v>
      </c>
      <c r="H317" s="642"/>
      <c r="I317" s="177">
        <f t="shared" ref="I317:I348" si="162">ROUND($F$309-$F$314*$F$315^D317,$G$1)</f>
        <v>123</v>
      </c>
      <c r="J317" s="178">
        <f t="shared" ref="J317:J326" si="163">ABS(B317-I317)/B317*100</f>
        <v>2.6711185308848107</v>
      </c>
      <c r="K317" s="177">
        <f t="shared" ref="K317:K326" si="164">(B317-I317)^2/1000</f>
        <v>1.0240000000000018E-2</v>
      </c>
      <c r="M317" s="216">
        <f t="shared" ref="M317:M326" si="165">LN(O$309-$B317)</f>
        <v>3.8958936234982624</v>
      </c>
      <c r="N317" s="21" t="s">
        <v>36</v>
      </c>
      <c r="O317" s="42">
        <f>P305</f>
        <v>0.83611653902546734</v>
      </c>
      <c r="P317" s="185">
        <f t="shared" ref="P317:P326" si="166">ROUND(O$309-O$314*O$315^$D317,$G$1)</f>
        <v>78</v>
      </c>
      <c r="Q317" s="177">
        <f t="shared" ref="Q317:Q326" si="167">($B317-P317)^2/1000</f>
        <v>1.7472399999999997</v>
      </c>
      <c r="S317" s="216">
        <f t="shared" ref="S317:S326" si="168">LN(U$309-$B317)</f>
        <v>4.3845235148724688</v>
      </c>
      <c r="T317" s="21" t="s">
        <v>36</v>
      </c>
      <c r="U317" s="42">
        <f>V305</f>
        <v>0.89694581319890476</v>
      </c>
      <c r="V317" s="185">
        <f t="shared" ref="V317:V326" si="169">ROUND(U$309-U$314*U$315^$D317,$G$1)</f>
        <v>122</v>
      </c>
      <c r="W317" s="177">
        <f t="shared" ref="W317:W326" si="170">($B317-V317)^2/1000</f>
        <v>4.8400000000000127E-3</v>
      </c>
      <c r="Y317" s="216">
        <f t="shared" ref="Y317:Y326" si="171">LN(AA$309-$B317)</f>
        <v>4.5559799417973199</v>
      </c>
      <c r="Z317" s="21" t="s">
        <v>36</v>
      </c>
      <c r="AA317" s="42">
        <f>AB305</f>
        <v>0.89942628681670211</v>
      </c>
      <c r="AB317" s="185">
        <f t="shared" ref="AB317:AB326" si="172">ROUND(AA$309-AA$314*AA$315^$D317,$G$1)</f>
        <v>123</v>
      </c>
      <c r="AC317" s="177">
        <f t="shared" ref="AC317:AC326" si="173">($B317-AB317)^2/1000</f>
        <v>1.0240000000000018E-2</v>
      </c>
      <c r="AE317" s="216">
        <f t="shared" ref="AE317:AE326" si="174">LN(AG$309-$B317)</f>
        <v>4.7022968967188143</v>
      </c>
      <c r="AF317" s="21" t="s">
        <v>36</v>
      </c>
      <c r="AG317" s="42">
        <f>AH305</f>
        <v>0.88076597292144654</v>
      </c>
      <c r="AH317" s="185">
        <f t="shared" ref="AH317:AH326" si="175">ROUND(AG$309-AG$314*AG$315^$D317,$G$1)</f>
        <v>123</v>
      </c>
      <c r="AI317" s="177">
        <f t="shared" ref="AI317:AI326" si="176">($B317-AH317)^2/1000</f>
        <v>1.0240000000000018E-2</v>
      </c>
      <c r="AK317" s="216">
        <f t="shared" ref="AK317:AK326" si="177">LN(AM$309-$B317)</f>
        <v>4.8299124586659978</v>
      </c>
      <c r="AL317" s="21" t="s">
        <v>36</v>
      </c>
      <c r="AM317" s="42">
        <f>AN305</f>
        <v>0.88182930908530344</v>
      </c>
      <c r="AN317" s="185">
        <f t="shared" ref="AN317:AN326" si="178">ROUND(AM$309-AM$314*AM$315^$D317,$G$1)</f>
        <v>124</v>
      </c>
      <c r="AO317" s="177">
        <f t="shared" ref="AO317:AO326" si="179">($B317-AN317)^2/1000</f>
        <v>1.7640000000000024E-2</v>
      </c>
      <c r="AQ317" s="216">
        <f t="shared" ref="AQ317:AQ326" si="180">LN(AS$309-$B317)</f>
        <v>4.9430699746004896</v>
      </c>
      <c r="AR317" s="21" t="s">
        <v>36</v>
      </c>
      <c r="AS317" s="42">
        <f>AT305</f>
        <v>0.88182930908530344</v>
      </c>
      <c r="AT317" s="185">
        <f t="shared" ref="AT317:AT326" si="181">ROUND(AS$309-AS$314*AS$315^$D317,$G$1)</f>
        <v>124</v>
      </c>
      <c r="AU317" s="177">
        <f t="shared" ref="AU317:AU326" si="182">($B317-AT317)^2/1000</f>
        <v>1.7640000000000024E-2</v>
      </c>
      <c r="AW317" s="216">
        <f t="shared" ref="AW317:AW326" si="183">LN(AY$309-$B317)</f>
        <v>5.0447146077491185</v>
      </c>
      <c r="AX317" s="21" t="s">
        <v>36</v>
      </c>
      <c r="AY317" s="42">
        <f>AZ305</f>
        <v>0.87263034567687581</v>
      </c>
      <c r="AZ317" s="185">
        <f t="shared" ref="AZ317:AZ326" si="184">ROUND(AY$309-AY$314*AY$315^$D317,$G$1)</f>
        <v>124</v>
      </c>
      <c r="BA317" s="177">
        <f t="shared" ref="BA317:BA326" si="185">($B317-AZ317)^2/1000</f>
        <v>1.7640000000000024E-2</v>
      </c>
      <c r="BC317" s="216">
        <f t="shared" ref="BC317:BC326" si="186">LN(BE$309-$B317)</f>
        <v>5.136974216139274</v>
      </c>
      <c r="BD317" s="21" t="s">
        <v>36</v>
      </c>
      <c r="BE317" s="42">
        <f>BF305</f>
        <v>0.87263034567687581</v>
      </c>
      <c r="BF317" s="185">
        <f t="shared" ref="BF317:BF326" si="187">ROUND(BE$309-BE$314*BE$315^$D317,$G$1)</f>
        <v>124</v>
      </c>
      <c r="BG317" s="177">
        <f t="shared" ref="BG317:BG326" si="188">($B317-BF317)^2/1000</f>
        <v>1.7640000000000024E-2</v>
      </c>
      <c r="BI317" s="216">
        <f t="shared" ref="BI317:BI326" si="189">LN(BK$309-$B317)</f>
        <v>5.221436322212079</v>
      </c>
      <c r="BJ317" s="21" t="s">
        <v>36</v>
      </c>
      <c r="BK317" s="42">
        <f>BL305</f>
        <v>0.86365111805918493</v>
      </c>
      <c r="BL317" s="185">
        <f t="shared" ref="BL317:BL326" si="190">ROUND(BK$309-BK$314*BK$315^$D317,$G$1)</f>
        <v>124</v>
      </c>
      <c r="BM317" s="177">
        <f t="shared" ref="BM317:BM326" si="191">($B317-BL317)^2/1000</f>
        <v>1.7640000000000024E-2</v>
      </c>
    </row>
    <row r="318" spans="1:65" ht="15" customHeight="1">
      <c r="A318" s="19">
        <f t="shared" si="160"/>
        <v>2004</v>
      </c>
      <c r="B318" s="174">
        <f t="shared" si="160"/>
        <v>123.5</v>
      </c>
      <c r="C318" s="189">
        <f t="shared" si="161"/>
        <v>4.516338972281476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0.33585999999999955</v>
      </c>
      <c r="H318" s="640"/>
      <c r="I318" s="177">
        <f t="shared" si="162"/>
        <v>131</v>
      </c>
      <c r="J318" s="178">
        <f t="shared" si="163"/>
        <v>6.0728744939271255</v>
      </c>
      <c r="K318" s="177">
        <f t="shared" si="164"/>
        <v>5.6250000000000001E-2</v>
      </c>
      <c r="M318" s="216">
        <f t="shared" si="165"/>
        <v>3.8177123259569048</v>
      </c>
      <c r="N318" s="21" t="s">
        <v>37</v>
      </c>
      <c r="O318" s="199">
        <f>SUM(Q317:Q326)</f>
        <v>2.0038599999999995</v>
      </c>
      <c r="P318" s="185">
        <f t="shared" si="166"/>
        <v>115</v>
      </c>
      <c r="Q318" s="177">
        <f t="shared" si="167"/>
        <v>7.2249999999999995E-2</v>
      </c>
      <c r="S318" s="216">
        <f t="shared" si="168"/>
        <v>4.3372907408324899</v>
      </c>
      <c r="T318" s="21" t="s">
        <v>37</v>
      </c>
      <c r="U318" s="199">
        <f>SUM(W317:W326)</f>
        <v>0.34345999999999949</v>
      </c>
      <c r="V318" s="185">
        <f t="shared" si="169"/>
        <v>131</v>
      </c>
      <c r="W318" s="177">
        <f t="shared" si="170"/>
        <v>5.6250000000000001E-2</v>
      </c>
      <c r="Y318" s="216">
        <f t="shared" si="171"/>
        <v>4.516338972281476</v>
      </c>
      <c r="Z318" s="21" t="s">
        <v>37</v>
      </c>
      <c r="AA318" s="199">
        <f>SUM(AC317:AC326)</f>
        <v>0.33585999999999955</v>
      </c>
      <c r="AB318" s="185">
        <f t="shared" si="172"/>
        <v>131</v>
      </c>
      <c r="AC318" s="177">
        <f t="shared" si="173"/>
        <v>5.6250000000000001E-2</v>
      </c>
      <c r="AE318" s="216">
        <f t="shared" si="174"/>
        <v>4.6681449851494801</v>
      </c>
      <c r="AF318" s="21" t="s">
        <v>37</v>
      </c>
      <c r="AG318" s="199">
        <f>SUM(AI317:AI326)</f>
        <v>0.38445999999999958</v>
      </c>
      <c r="AH318" s="185">
        <f t="shared" si="175"/>
        <v>131</v>
      </c>
      <c r="AI318" s="177">
        <f t="shared" si="176"/>
        <v>5.6250000000000001E-2</v>
      </c>
      <c r="AK318" s="216">
        <f t="shared" si="177"/>
        <v>4.7999142627806028</v>
      </c>
      <c r="AL318" s="21" t="s">
        <v>37</v>
      </c>
      <c r="AM318" s="199">
        <f>SUM(AO317:AO326)</f>
        <v>0.38265999999999956</v>
      </c>
      <c r="AN318" s="185">
        <f t="shared" si="178"/>
        <v>130</v>
      </c>
      <c r="AO318" s="177">
        <f t="shared" si="179"/>
        <v>4.2250000000000003E-2</v>
      </c>
      <c r="AQ318" s="216">
        <f t="shared" si="180"/>
        <v>4.9163246146250144</v>
      </c>
      <c r="AR318" s="21" t="s">
        <v>37</v>
      </c>
      <c r="AS318" s="199">
        <f>SUM(AU317:AU326)</f>
        <v>0.38265999999999956</v>
      </c>
      <c r="AT318" s="185">
        <f t="shared" si="181"/>
        <v>130</v>
      </c>
      <c r="AU318" s="177">
        <f t="shared" si="182"/>
        <v>4.2250000000000003E-2</v>
      </c>
      <c r="AW318" s="216">
        <f t="shared" si="183"/>
        <v>5.0205856249494234</v>
      </c>
      <c r="AX318" s="21" t="s">
        <v>37</v>
      </c>
      <c r="AY318" s="199">
        <f>SUM(BA317:BA326)</f>
        <v>0.40765999999999958</v>
      </c>
      <c r="AZ318" s="185">
        <f t="shared" si="184"/>
        <v>130</v>
      </c>
      <c r="BA318" s="177">
        <f t="shared" si="185"/>
        <v>4.2250000000000003E-2</v>
      </c>
      <c r="BC318" s="216">
        <f t="shared" si="186"/>
        <v>5.1149953094204985</v>
      </c>
      <c r="BD318" s="21" t="s">
        <v>37</v>
      </c>
      <c r="BE318" s="199">
        <f>SUM(BG317:BG326)</f>
        <v>0.40765999999999958</v>
      </c>
      <c r="BF318" s="185">
        <f t="shared" si="187"/>
        <v>130</v>
      </c>
      <c r="BG318" s="177">
        <f t="shared" si="188"/>
        <v>4.2250000000000003E-2</v>
      </c>
      <c r="BI318" s="216">
        <f t="shared" si="189"/>
        <v>5.2012556537049051</v>
      </c>
      <c r="BJ318" s="21" t="s">
        <v>37</v>
      </c>
      <c r="BK318" s="199">
        <f>SUM(BM317:BM326)</f>
        <v>0.43405999999999956</v>
      </c>
      <c r="BL318" s="185">
        <f t="shared" si="190"/>
        <v>130</v>
      </c>
      <c r="BM318" s="177">
        <f t="shared" si="191"/>
        <v>4.2250000000000003E-2</v>
      </c>
    </row>
    <row r="319" spans="1:65" ht="15" customHeight="1">
      <c r="A319" s="19">
        <f t="shared" si="160"/>
        <v>2005</v>
      </c>
      <c r="B319" s="174">
        <f t="shared" si="160"/>
        <v>128.30000000000001</v>
      </c>
      <c r="C319" s="189">
        <f t="shared" si="161"/>
        <v>4.4624538837864964</v>
      </c>
      <c r="D319" s="20">
        <f t="shared" si="192"/>
        <v>3</v>
      </c>
      <c r="E319" s="637" t="s">
        <v>9</v>
      </c>
      <c r="F319" s="638"/>
      <c r="G319" s="639">
        <f>SUM(K317:K326)</f>
        <v>0.33585999999999955</v>
      </c>
      <c r="H319" s="640"/>
      <c r="I319" s="177">
        <f t="shared" si="162"/>
        <v>137</v>
      </c>
      <c r="J319" s="178">
        <f t="shared" si="163"/>
        <v>6.7809820732657737</v>
      </c>
      <c r="K319" s="177">
        <f t="shared" si="164"/>
        <v>7.5689999999999799E-2</v>
      </c>
      <c r="M319" s="216">
        <f t="shared" si="165"/>
        <v>3.7062280924485491</v>
      </c>
      <c r="O319" s="98"/>
      <c r="P319" s="185">
        <f t="shared" si="166"/>
        <v>137</v>
      </c>
      <c r="Q319" s="177">
        <f t="shared" si="167"/>
        <v>7.5689999999999799E-2</v>
      </c>
      <c r="S319" s="216">
        <f t="shared" si="168"/>
        <v>4.2724907476055742</v>
      </c>
      <c r="U319" s="98"/>
      <c r="V319" s="185">
        <f t="shared" si="169"/>
        <v>138</v>
      </c>
      <c r="W319" s="177">
        <f t="shared" si="170"/>
        <v>9.4089999999999771E-2</v>
      </c>
      <c r="Y319" s="216">
        <f t="shared" si="171"/>
        <v>4.4624538837864964</v>
      </c>
      <c r="AA319" s="98"/>
      <c r="AB319" s="185">
        <f t="shared" si="172"/>
        <v>137</v>
      </c>
      <c r="AC319" s="177">
        <f t="shared" si="173"/>
        <v>7.5689999999999799E-2</v>
      </c>
      <c r="AE319" s="216">
        <f t="shared" si="174"/>
        <v>4.622027303054514</v>
      </c>
      <c r="AG319" s="98"/>
      <c r="AH319" s="185">
        <f t="shared" si="175"/>
        <v>137</v>
      </c>
      <c r="AI319" s="177">
        <f t="shared" si="176"/>
        <v>7.5689999999999799E-2</v>
      </c>
      <c r="AK319" s="216">
        <f t="shared" si="177"/>
        <v>4.75960653929251</v>
      </c>
      <c r="AM319" s="98"/>
      <c r="AN319" s="185">
        <f t="shared" si="178"/>
        <v>137</v>
      </c>
      <c r="AO319" s="177">
        <f t="shared" si="179"/>
        <v>7.5689999999999799E-2</v>
      </c>
      <c r="AQ319" s="216">
        <f t="shared" si="180"/>
        <v>4.8805266087492356</v>
      </c>
      <c r="AS319" s="98"/>
      <c r="AT319" s="185">
        <f t="shared" si="181"/>
        <v>137</v>
      </c>
      <c r="AU319" s="177">
        <f t="shared" si="182"/>
        <v>7.5689999999999799E-2</v>
      </c>
      <c r="AW319" s="216">
        <f t="shared" si="183"/>
        <v>4.9883896851489355</v>
      </c>
      <c r="AY319" s="98"/>
      <c r="AZ319" s="185">
        <f t="shared" si="184"/>
        <v>137</v>
      </c>
      <c r="BA319" s="177">
        <f t="shared" si="185"/>
        <v>7.5689999999999799E-2</v>
      </c>
      <c r="BC319" s="216">
        <f t="shared" si="186"/>
        <v>5.0857427665830608</v>
      </c>
      <c r="BE319" s="98"/>
      <c r="BF319" s="185">
        <f t="shared" si="187"/>
        <v>137</v>
      </c>
      <c r="BG319" s="177">
        <f t="shared" si="188"/>
        <v>7.5689999999999799E-2</v>
      </c>
      <c r="BI319" s="216">
        <f t="shared" si="189"/>
        <v>5.1744533793256506</v>
      </c>
      <c r="BK319" s="98"/>
      <c r="BL319" s="185">
        <f t="shared" si="190"/>
        <v>137</v>
      </c>
      <c r="BM319" s="177">
        <f t="shared" si="191"/>
        <v>7.5689999999999799E-2</v>
      </c>
    </row>
    <row r="320" spans="1:65" ht="15" customHeight="1">
      <c r="A320" s="19">
        <f t="shared" si="160"/>
        <v>2006</v>
      </c>
      <c r="B320" s="174">
        <f t="shared" si="160"/>
        <v>155.69999999999999</v>
      </c>
      <c r="C320" s="189">
        <f t="shared" si="161"/>
        <v>4.0826093060036799</v>
      </c>
      <c r="D320" s="20">
        <f t="shared" si="192"/>
        <v>4</v>
      </c>
      <c r="E320" s="637" t="s">
        <v>10</v>
      </c>
      <c r="F320" s="638"/>
      <c r="G320" s="639">
        <f>SUM(J317:J326)/D326</f>
        <v>3.1572481783269786</v>
      </c>
      <c r="H320" s="640"/>
      <c r="I320" s="177">
        <f t="shared" si="162"/>
        <v>144</v>
      </c>
      <c r="J320" s="178">
        <f t="shared" si="163"/>
        <v>7.5144508670520169</v>
      </c>
      <c r="K320" s="177">
        <f t="shared" si="164"/>
        <v>0.13688999999999973</v>
      </c>
      <c r="M320" s="216">
        <f t="shared" si="165"/>
        <v>2.5877640352277091</v>
      </c>
      <c r="P320" s="185">
        <f t="shared" si="166"/>
        <v>150</v>
      </c>
      <c r="Q320" s="177">
        <f t="shared" si="167"/>
        <v>3.2489999999999866E-2</v>
      </c>
      <c r="S320" s="216">
        <f t="shared" si="168"/>
        <v>3.7909846770510902</v>
      </c>
      <c r="V320" s="185">
        <f t="shared" si="169"/>
        <v>144</v>
      </c>
      <c r="W320" s="177">
        <f t="shared" si="170"/>
        <v>0.13688999999999973</v>
      </c>
      <c r="Y320" s="216">
        <f t="shared" si="171"/>
        <v>4.0826093060036799</v>
      </c>
      <c r="AB320" s="185">
        <f t="shared" si="172"/>
        <v>144</v>
      </c>
      <c r="AC320" s="177">
        <f t="shared" si="173"/>
        <v>0.13688999999999973</v>
      </c>
      <c r="AE320" s="216">
        <f t="shared" si="174"/>
        <v>4.3081109517237133</v>
      </c>
      <c r="AH320" s="185">
        <f t="shared" si="175"/>
        <v>143</v>
      </c>
      <c r="AI320" s="177">
        <f t="shared" si="176"/>
        <v>0.16128999999999971</v>
      </c>
      <c r="AK320" s="216">
        <f t="shared" si="177"/>
        <v>4.4920014878824537</v>
      </c>
      <c r="AN320" s="185">
        <f t="shared" si="178"/>
        <v>143</v>
      </c>
      <c r="AO320" s="177">
        <f t="shared" si="179"/>
        <v>0.16128999999999971</v>
      </c>
      <c r="AQ320" s="216">
        <f t="shared" si="180"/>
        <v>4.6472713620067267</v>
      </c>
      <c r="AT320" s="185">
        <f t="shared" si="181"/>
        <v>143</v>
      </c>
      <c r="AU320" s="177">
        <f t="shared" si="182"/>
        <v>0.16128999999999971</v>
      </c>
      <c r="AW320" s="216">
        <f t="shared" si="183"/>
        <v>4.7816413291038709</v>
      </c>
      <c r="AZ320" s="185">
        <f t="shared" si="184"/>
        <v>143</v>
      </c>
      <c r="BA320" s="177">
        <f t="shared" si="185"/>
        <v>0.16128999999999971</v>
      </c>
      <c r="BC320" s="216">
        <f t="shared" si="186"/>
        <v>4.9000761035291918</v>
      </c>
      <c r="BF320" s="185">
        <f t="shared" si="187"/>
        <v>143</v>
      </c>
      <c r="BG320" s="177">
        <f t="shared" si="188"/>
        <v>0.16128999999999971</v>
      </c>
      <c r="BI320" s="216">
        <f t="shared" si="189"/>
        <v>5.0059577045451444</v>
      </c>
      <c r="BL320" s="185">
        <f t="shared" si="190"/>
        <v>142</v>
      </c>
      <c r="BM320" s="177">
        <f t="shared" si="191"/>
        <v>0.18768999999999969</v>
      </c>
    </row>
    <row r="321" spans="1:65" ht="15" customHeight="1">
      <c r="A321" s="19">
        <f t="shared" si="160"/>
        <v>2007</v>
      </c>
      <c r="B321" s="174">
        <f t="shared" si="160"/>
        <v>156.30000000000001</v>
      </c>
      <c r="C321" s="189">
        <f t="shared" si="161"/>
        <v>4.0724397268340509</v>
      </c>
      <c r="D321" s="20">
        <f t="shared" si="192"/>
        <v>5</v>
      </c>
      <c r="E321" s="637" t="s">
        <v>11</v>
      </c>
      <c r="F321" s="638"/>
      <c r="G321" s="639">
        <f>SUM(J317:J326)/10</f>
        <v>3.1572481783269786</v>
      </c>
      <c r="H321" s="640"/>
      <c r="I321" s="177">
        <f t="shared" si="162"/>
        <v>150</v>
      </c>
      <c r="J321" s="178">
        <f t="shared" si="163"/>
        <v>4.0307101727447288</v>
      </c>
      <c r="K321" s="177">
        <f t="shared" si="164"/>
        <v>3.9690000000000142E-2</v>
      </c>
      <c r="M321" s="216">
        <f t="shared" si="165"/>
        <v>2.5416019934645449</v>
      </c>
      <c r="N321" s="21"/>
      <c r="O321" s="55"/>
      <c r="P321" s="185">
        <f t="shared" si="166"/>
        <v>158</v>
      </c>
      <c r="Q321" s="177">
        <f t="shared" si="167"/>
        <v>2.8899999999999616E-3</v>
      </c>
      <c r="S321" s="216">
        <f t="shared" si="168"/>
        <v>3.777348102101544</v>
      </c>
      <c r="T321" s="21"/>
      <c r="U321" s="55"/>
      <c r="V321" s="185">
        <f t="shared" si="169"/>
        <v>150</v>
      </c>
      <c r="W321" s="177">
        <f t="shared" si="170"/>
        <v>3.9690000000000142E-2</v>
      </c>
      <c r="Y321" s="216">
        <f t="shared" si="171"/>
        <v>4.0724397268340509</v>
      </c>
      <c r="Z321" s="21"/>
      <c r="AA321" s="55"/>
      <c r="AB321" s="185">
        <f t="shared" si="172"/>
        <v>150</v>
      </c>
      <c r="AC321" s="177">
        <f t="shared" si="173"/>
        <v>3.9690000000000142E-2</v>
      </c>
      <c r="AE321" s="216">
        <f t="shared" si="174"/>
        <v>4.3000027991952905</v>
      </c>
      <c r="AF321" s="21"/>
      <c r="AG321" s="55"/>
      <c r="AH321" s="185">
        <f t="shared" si="175"/>
        <v>149</v>
      </c>
      <c r="AI321" s="177">
        <f t="shared" si="176"/>
        <v>5.3290000000000164E-2</v>
      </c>
      <c r="AK321" s="216">
        <f t="shared" si="177"/>
        <v>4.4852598893155333</v>
      </c>
      <c r="AL321" s="21"/>
      <c r="AM321" s="55"/>
      <c r="AN321" s="185">
        <f t="shared" si="178"/>
        <v>149</v>
      </c>
      <c r="AO321" s="177">
        <f t="shared" si="179"/>
        <v>5.3290000000000164E-2</v>
      </c>
      <c r="AQ321" s="216">
        <f t="shared" si="180"/>
        <v>4.6415021152354816</v>
      </c>
      <c r="AR321" s="21"/>
      <c r="AS321" s="55"/>
      <c r="AT321" s="185">
        <f t="shared" si="181"/>
        <v>149</v>
      </c>
      <c r="AU321" s="177">
        <f t="shared" si="182"/>
        <v>5.3290000000000164E-2</v>
      </c>
      <c r="AW321" s="216">
        <f t="shared" si="183"/>
        <v>4.7765993016156223</v>
      </c>
      <c r="AX321" s="21"/>
      <c r="AY321" s="55"/>
      <c r="AZ321" s="185">
        <f t="shared" si="184"/>
        <v>148</v>
      </c>
      <c r="BA321" s="177">
        <f t="shared" si="185"/>
        <v>6.8890000000000187E-2</v>
      </c>
      <c r="BC321" s="216">
        <f t="shared" si="186"/>
        <v>4.8955984841078974</v>
      </c>
      <c r="BD321" s="21"/>
      <c r="BE321" s="55"/>
      <c r="BF321" s="185">
        <f t="shared" si="187"/>
        <v>148</v>
      </c>
      <c r="BG321" s="177">
        <f t="shared" si="188"/>
        <v>6.8890000000000187E-2</v>
      </c>
      <c r="BI321" s="216">
        <f t="shared" si="189"/>
        <v>5.0019308534661091</v>
      </c>
      <c r="BJ321" s="21"/>
      <c r="BK321" s="55"/>
      <c r="BL321" s="185">
        <f t="shared" si="190"/>
        <v>148</v>
      </c>
      <c r="BM321" s="177">
        <f t="shared" si="191"/>
        <v>6.8890000000000187E-2</v>
      </c>
    </row>
    <row r="322" spans="1:65" ht="15" customHeight="1">
      <c r="A322" s="19">
        <f t="shared" si="160"/>
        <v>2008</v>
      </c>
      <c r="B322" s="174">
        <f t="shared" si="160"/>
        <v>155.6</v>
      </c>
      <c r="C322" s="189">
        <f t="shared" si="161"/>
        <v>4.0842942263685993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155</v>
      </c>
      <c r="J322" s="178">
        <f t="shared" si="163"/>
        <v>0.38560411311053622</v>
      </c>
      <c r="K322" s="177">
        <f t="shared" si="164"/>
        <v>3.5999999999999314E-4</v>
      </c>
      <c r="M322" s="216">
        <f t="shared" si="165"/>
        <v>2.5952547069568661</v>
      </c>
      <c r="N322" s="21"/>
      <c r="O322" s="55"/>
      <c r="P322" s="185">
        <f t="shared" si="166"/>
        <v>162</v>
      </c>
      <c r="Q322" s="177">
        <f t="shared" si="167"/>
        <v>4.0960000000000073E-2</v>
      </c>
      <c r="S322" s="216">
        <f t="shared" si="168"/>
        <v>3.7932394694381792</v>
      </c>
      <c r="T322" s="21"/>
      <c r="U322" s="55"/>
      <c r="V322" s="185">
        <f t="shared" si="169"/>
        <v>155</v>
      </c>
      <c r="W322" s="177">
        <f t="shared" si="170"/>
        <v>3.5999999999999314E-4</v>
      </c>
      <c r="Y322" s="216">
        <f t="shared" si="171"/>
        <v>4.0842942263685993</v>
      </c>
      <c r="Z322" s="21"/>
      <c r="AA322" s="55"/>
      <c r="AB322" s="185">
        <f t="shared" si="172"/>
        <v>155</v>
      </c>
      <c r="AC322" s="177">
        <f t="shared" si="173"/>
        <v>3.5999999999999314E-4</v>
      </c>
      <c r="AE322" s="216">
        <f t="shared" si="174"/>
        <v>4.3094559418390466</v>
      </c>
      <c r="AF322" s="21"/>
      <c r="AG322" s="55"/>
      <c r="AH322" s="185">
        <f t="shared" si="175"/>
        <v>154</v>
      </c>
      <c r="AI322" s="177">
        <f t="shared" si="176"/>
        <v>2.559999999999982E-3</v>
      </c>
      <c r="AK322" s="216">
        <f t="shared" si="177"/>
        <v>4.4931206821794687</v>
      </c>
      <c r="AL322" s="21"/>
      <c r="AM322" s="55"/>
      <c r="AN322" s="185">
        <f t="shared" si="178"/>
        <v>154</v>
      </c>
      <c r="AO322" s="177">
        <f t="shared" si="179"/>
        <v>2.559999999999982E-3</v>
      </c>
      <c r="AQ322" s="216">
        <f t="shared" si="180"/>
        <v>4.6482296754485386</v>
      </c>
      <c r="AR322" s="21"/>
      <c r="AS322" s="55"/>
      <c r="AT322" s="185">
        <f t="shared" si="181"/>
        <v>154</v>
      </c>
      <c r="AU322" s="177">
        <f t="shared" si="182"/>
        <v>2.559999999999982E-3</v>
      </c>
      <c r="AW322" s="216">
        <f t="shared" si="183"/>
        <v>4.7824792009585018</v>
      </c>
      <c r="AX322" s="21"/>
      <c r="AY322" s="55"/>
      <c r="AZ322" s="185">
        <f t="shared" si="184"/>
        <v>154</v>
      </c>
      <c r="BA322" s="177">
        <f t="shared" si="185"/>
        <v>2.559999999999982E-3</v>
      </c>
      <c r="BC322" s="216">
        <f t="shared" si="186"/>
        <v>4.9008204280890491</v>
      </c>
      <c r="BD322" s="21"/>
      <c r="BE322" s="55"/>
      <c r="BF322" s="185">
        <f t="shared" si="187"/>
        <v>154</v>
      </c>
      <c r="BG322" s="177">
        <f t="shared" si="188"/>
        <v>2.559999999999982E-3</v>
      </c>
      <c r="BI322" s="216">
        <f t="shared" si="189"/>
        <v>5.0066272726987169</v>
      </c>
      <c r="BJ322" s="21"/>
      <c r="BK322" s="55"/>
      <c r="BL322" s="185">
        <f t="shared" si="190"/>
        <v>154</v>
      </c>
      <c r="BM322" s="177">
        <f t="shared" si="191"/>
        <v>2.559999999999982E-3</v>
      </c>
    </row>
    <row r="323" spans="1:65" ht="15" customHeight="1">
      <c r="A323" s="19">
        <f t="shared" si="160"/>
        <v>2009</v>
      </c>
      <c r="B323" s="174">
        <f t="shared" si="160"/>
        <v>161.9</v>
      </c>
      <c r="C323" s="189">
        <f t="shared" si="161"/>
        <v>3.9721769282478929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160</v>
      </c>
      <c r="J323" s="178">
        <f t="shared" si="163"/>
        <v>1.1735639283508374</v>
      </c>
      <c r="K323" s="177">
        <f t="shared" si="164"/>
        <v>3.6100000000000216E-3</v>
      </c>
      <c r="M323" s="216">
        <f t="shared" si="165"/>
        <v>1.9600947840472689</v>
      </c>
      <c r="N323" s="21"/>
      <c r="O323" s="55"/>
      <c r="P323" s="185">
        <f t="shared" si="166"/>
        <v>165</v>
      </c>
      <c r="Q323" s="177">
        <f t="shared" si="167"/>
        <v>9.6099999999999641E-3</v>
      </c>
      <c r="S323" s="216">
        <f t="shared" si="168"/>
        <v>3.6402142821326553</v>
      </c>
      <c r="T323" s="21"/>
      <c r="U323" s="55"/>
      <c r="V323" s="185">
        <f t="shared" si="169"/>
        <v>160</v>
      </c>
      <c r="W323" s="177">
        <f t="shared" si="170"/>
        <v>3.6100000000000216E-3</v>
      </c>
      <c r="Y323" s="216">
        <f t="shared" si="171"/>
        <v>3.9721769282478929</v>
      </c>
      <c r="Z323" s="21"/>
      <c r="AA323" s="55"/>
      <c r="AB323" s="185">
        <f t="shared" si="172"/>
        <v>160</v>
      </c>
      <c r="AC323" s="177">
        <f t="shared" si="173"/>
        <v>3.6100000000000216E-3</v>
      </c>
      <c r="AE323" s="216">
        <f t="shared" si="174"/>
        <v>4.220977213155467</v>
      </c>
      <c r="AF323" s="21"/>
      <c r="AG323" s="55"/>
      <c r="AH323" s="185">
        <f t="shared" si="175"/>
        <v>160</v>
      </c>
      <c r="AI323" s="177">
        <f t="shared" si="176"/>
        <v>3.6100000000000216E-3</v>
      </c>
      <c r="AK323" s="216">
        <f t="shared" si="177"/>
        <v>4.4200447018614026</v>
      </c>
      <c r="AL323" s="21"/>
      <c r="AM323" s="55"/>
      <c r="AN323" s="185">
        <f t="shared" si="178"/>
        <v>159</v>
      </c>
      <c r="AO323" s="177">
        <f t="shared" si="179"/>
        <v>8.410000000000032E-3</v>
      </c>
      <c r="AQ323" s="216">
        <f t="shared" si="180"/>
        <v>4.5859873665713176</v>
      </c>
      <c r="AR323" s="21"/>
      <c r="AS323" s="55"/>
      <c r="AT323" s="185">
        <f t="shared" si="181"/>
        <v>159</v>
      </c>
      <c r="AU323" s="177">
        <f t="shared" si="182"/>
        <v>8.410000000000032E-3</v>
      </c>
      <c r="AW323" s="216">
        <f t="shared" si="183"/>
        <v>4.728272383122075</v>
      </c>
      <c r="AX323" s="21"/>
      <c r="AY323" s="55"/>
      <c r="AZ323" s="185">
        <f t="shared" si="184"/>
        <v>159</v>
      </c>
      <c r="BA323" s="177">
        <f t="shared" si="185"/>
        <v>8.410000000000032E-3</v>
      </c>
      <c r="BC323" s="216">
        <f t="shared" si="186"/>
        <v>4.8528112089026889</v>
      </c>
      <c r="BD323" s="21"/>
      <c r="BE323" s="55"/>
      <c r="BF323" s="185">
        <f t="shared" si="187"/>
        <v>159</v>
      </c>
      <c r="BG323" s="177">
        <f t="shared" si="188"/>
        <v>8.410000000000032E-3</v>
      </c>
      <c r="BI323" s="216">
        <f t="shared" si="189"/>
        <v>4.9635436865624047</v>
      </c>
      <c r="BJ323" s="21"/>
      <c r="BK323" s="55"/>
      <c r="BL323" s="185">
        <f t="shared" si="190"/>
        <v>159</v>
      </c>
      <c r="BM323" s="177">
        <f t="shared" si="191"/>
        <v>8.410000000000032E-3</v>
      </c>
    </row>
    <row r="324" spans="1:65" ht="15" customHeight="1">
      <c r="A324" s="19">
        <f t="shared" si="160"/>
        <v>2010</v>
      </c>
      <c r="B324" s="174">
        <f t="shared" si="160"/>
        <v>162.30000000000001</v>
      </c>
      <c r="C324" s="189">
        <f t="shared" si="161"/>
        <v>3.9646154555473165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164</v>
      </c>
      <c r="J324" s="178">
        <f t="shared" si="163"/>
        <v>1.0474430067775653</v>
      </c>
      <c r="K324" s="177">
        <f t="shared" si="164"/>
        <v>2.8899999999999616E-3</v>
      </c>
      <c r="M324" s="216">
        <f t="shared" si="165"/>
        <v>1.9021075263969187</v>
      </c>
      <c r="N324" s="21"/>
      <c r="O324" s="55"/>
      <c r="P324" s="185">
        <f t="shared" si="166"/>
        <v>167</v>
      </c>
      <c r="Q324" s="177">
        <f t="shared" si="167"/>
        <v>2.2089999999999894E-2</v>
      </c>
      <c r="S324" s="216">
        <f t="shared" si="168"/>
        <v>3.629660094453965</v>
      </c>
      <c r="T324" s="21"/>
      <c r="U324" s="55"/>
      <c r="V324" s="185">
        <f t="shared" si="169"/>
        <v>164</v>
      </c>
      <c r="W324" s="177">
        <f t="shared" si="170"/>
        <v>2.8899999999999616E-3</v>
      </c>
      <c r="Y324" s="216">
        <f t="shared" si="171"/>
        <v>3.9646154555473165</v>
      </c>
      <c r="Z324" s="21"/>
      <c r="AA324" s="55"/>
      <c r="AB324" s="185">
        <f t="shared" si="172"/>
        <v>164</v>
      </c>
      <c r="AC324" s="177">
        <f t="shared" si="173"/>
        <v>2.8899999999999616E-3</v>
      </c>
      <c r="AE324" s="216">
        <f t="shared" si="174"/>
        <v>4.2150861799182291</v>
      </c>
      <c r="AF324" s="21"/>
      <c r="AG324" s="55"/>
      <c r="AH324" s="185">
        <f t="shared" si="175"/>
        <v>164</v>
      </c>
      <c r="AI324" s="177">
        <f t="shared" si="176"/>
        <v>2.8899999999999616E-3</v>
      </c>
      <c r="AK324" s="216">
        <f t="shared" si="177"/>
        <v>4.4152196020296453</v>
      </c>
      <c r="AL324" s="21"/>
      <c r="AM324" s="55"/>
      <c r="AN324" s="185">
        <f t="shared" si="178"/>
        <v>164</v>
      </c>
      <c r="AO324" s="177">
        <f t="shared" si="179"/>
        <v>2.8899999999999616E-3</v>
      </c>
      <c r="AQ324" s="216">
        <f t="shared" si="180"/>
        <v>4.5819015590487373</v>
      </c>
      <c r="AR324" s="21"/>
      <c r="AS324" s="55"/>
      <c r="AT324" s="185">
        <f t="shared" si="181"/>
        <v>164</v>
      </c>
      <c r="AU324" s="177">
        <f t="shared" si="182"/>
        <v>2.8899999999999616E-3</v>
      </c>
      <c r="AW324" s="216">
        <f t="shared" si="183"/>
        <v>4.7247294210457307</v>
      </c>
      <c r="AX324" s="21"/>
      <c r="AY324" s="55"/>
      <c r="AZ324" s="185">
        <f t="shared" si="184"/>
        <v>164</v>
      </c>
      <c r="BA324" s="177">
        <f t="shared" si="185"/>
        <v>2.8899999999999616E-3</v>
      </c>
      <c r="BC324" s="216">
        <f t="shared" si="186"/>
        <v>4.8496837630384935</v>
      </c>
      <c r="BD324" s="21"/>
      <c r="BE324" s="55"/>
      <c r="BF324" s="185">
        <f t="shared" si="187"/>
        <v>164</v>
      </c>
      <c r="BG324" s="177">
        <f t="shared" si="188"/>
        <v>2.8899999999999616E-3</v>
      </c>
      <c r="BI324" s="216">
        <f t="shared" si="189"/>
        <v>4.9607445244827906</v>
      </c>
      <c r="BJ324" s="21"/>
      <c r="BK324" s="55"/>
      <c r="BL324" s="185">
        <f t="shared" si="190"/>
        <v>164</v>
      </c>
      <c r="BM324" s="177">
        <f t="shared" si="191"/>
        <v>2.8899999999999616E-3</v>
      </c>
    </row>
    <row r="325" spans="1:65" ht="15" customHeight="1">
      <c r="A325" s="19">
        <f t="shared" si="160"/>
        <v>2011</v>
      </c>
      <c r="B325" s="174">
        <f t="shared" si="160"/>
        <v>168</v>
      </c>
      <c r="C325" s="189">
        <f t="shared" si="161"/>
        <v>3.8501476017100584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168</v>
      </c>
      <c r="J325" s="178">
        <f t="shared" si="163"/>
        <v>0</v>
      </c>
      <c r="K325" s="177">
        <f t="shared" si="164"/>
        <v>0</v>
      </c>
      <c r="M325" s="216">
        <f t="shared" si="165"/>
        <v>0</v>
      </c>
      <c r="N325" s="21"/>
      <c r="O325" s="55"/>
      <c r="P325" s="185">
        <f t="shared" si="166"/>
        <v>168</v>
      </c>
      <c r="Q325" s="177">
        <f t="shared" si="167"/>
        <v>0</v>
      </c>
      <c r="S325" s="216">
        <f t="shared" si="168"/>
        <v>3.4657359027997265</v>
      </c>
      <c r="T325" s="21"/>
      <c r="U325" s="55"/>
      <c r="V325" s="185">
        <f t="shared" si="169"/>
        <v>168</v>
      </c>
      <c r="W325" s="177">
        <f t="shared" si="170"/>
        <v>0</v>
      </c>
      <c r="Y325" s="216">
        <f t="shared" si="171"/>
        <v>3.8501476017100584</v>
      </c>
      <c r="Z325" s="21"/>
      <c r="AA325" s="55"/>
      <c r="AB325" s="185">
        <f t="shared" si="172"/>
        <v>168</v>
      </c>
      <c r="AC325" s="177">
        <f t="shared" si="173"/>
        <v>0</v>
      </c>
      <c r="AE325" s="216">
        <f t="shared" si="174"/>
        <v>4.1271343850450917</v>
      </c>
      <c r="AF325" s="21"/>
      <c r="AG325" s="55"/>
      <c r="AH325" s="185">
        <f t="shared" si="175"/>
        <v>169</v>
      </c>
      <c r="AI325" s="177">
        <f t="shared" si="176"/>
        <v>1E-3</v>
      </c>
      <c r="AK325" s="216">
        <f t="shared" si="177"/>
        <v>4.3438054218536841</v>
      </c>
      <c r="AL325" s="21"/>
      <c r="AM325" s="55"/>
      <c r="AN325" s="185">
        <f t="shared" si="178"/>
        <v>169</v>
      </c>
      <c r="AO325" s="177">
        <f t="shared" si="179"/>
        <v>1E-3</v>
      </c>
      <c r="AQ325" s="216">
        <f t="shared" si="180"/>
        <v>4.5217885770490405</v>
      </c>
      <c r="AR325" s="21"/>
      <c r="AS325" s="55"/>
      <c r="AT325" s="185">
        <f t="shared" si="181"/>
        <v>169</v>
      </c>
      <c r="AU325" s="177">
        <f t="shared" si="182"/>
        <v>1E-3</v>
      </c>
      <c r="AW325" s="216">
        <f t="shared" si="183"/>
        <v>4.6728288344619058</v>
      </c>
      <c r="AX325" s="21"/>
      <c r="AY325" s="55"/>
      <c r="AZ325" s="185">
        <f t="shared" si="184"/>
        <v>169</v>
      </c>
      <c r="BA325" s="177">
        <f t="shared" si="185"/>
        <v>1E-3</v>
      </c>
      <c r="BC325" s="216">
        <f t="shared" si="186"/>
        <v>4.8040210447332568</v>
      </c>
      <c r="BD325" s="21"/>
      <c r="BE325" s="55"/>
      <c r="BF325" s="185">
        <f t="shared" si="187"/>
        <v>169</v>
      </c>
      <c r="BG325" s="177">
        <f t="shared" si="188"/>
        <v>1E-3</v>
      </c>
      <c r="BI325" s="216">
        <f t="shared" si="189"/>
        <v>4.9199809258281251</v>
      </c>
      <c r="BJ325" s="21"/>
      <c r="BK325" s="55"/>
      <c r="BL325" s="185">
        <f t="shared" si="190"/>
        <v>169</v>
      </c>
      <c r="BM325" s="177">
        <f t="shared" si="191"/>
        <v>1E-3</v>
      </c>
    </row>
    <row r="326" spans="1:65" ht="15" customHeight="1" thickBot="1">
      <c r="A326" s="28">
        <f t="shared" si="160"/>
        <v>2012</v>
      </c>
      <c r="B326" s="182">
        <f t="shared" si="160"/>
        <v>168.8</v>
      </c>
      <c r="C326" s="217">
        <f t="shared" si="161"/>
        <v>3.8329797980876927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172</v>
      </c>
      <c r="J326" s="184">
        <f t="shared" si="163"/>
        <v>1.8957345971563913</v>
      </c>
      <c r="K326" s="183">
        <f t="shared" si="164"/>
        <v>1.0239999999999928E-2</v>
      </c>
      <c r="M326" s="218">
        <f t="shared" si="165"/>
        <v>-1.6094379124341571</v>
      </c>
      <c r="N326" s="101"/>
      <c r="O326" s="100"/>
      <c r="P326" s="205">
        <f t="shared" si="166"/>
        <v>168</v>
      </c>
      <c r="Q326" s="183">
        <f t="shared" si="167"/>
        <v>6.4000000000001827E-4</v>
      </c>
      <c r="S326" s="218">
        <f t="shared" si="168"/>
        <v>3.4404180948154361</v>
      </c>
      <c r="T326" s="101"/>
      <c r="U326" s="100"/>
      <c r="V326" s="205">
        <f t="shared" si="169"/>
        <v>171</v>
      </c>
      <c r="W326" s="183">
        <f t="shared" si="170"/>
        <v>4.8399999999999502E-3</v>
      </c>
      <c r="Y326" s="218">
        <f t="shared" si="171"/>
        <v>3.8329797980876927</v>
      </c>
      <c r="Z326" s="101"/>
      <c r="AA326" s="100"/>
      <c r="AB326" s="205">
        <f t="shared" si="172"/>
        <v>172</v>
      </c>
      <c r="AC326" s="183">
        <f t="shared" si="173"/>
        <v>1.0239999999999928E-2</v>
      </c>
      <c r="AE326" s="218">
        <f t="shared" si="174"/>
        <v>4.1141471895182802</v>
      </c>
      <c r="AF326" s="101"/>
      <c r="AG326" s="100"/>
      <c r="AH326" s="205">
        <f t="shared" si="175"/>
        <v>173</v>
      </c>
      <c r="AI326" s="183">
        <f t="shared" si="176"/>
        <v>1.7639999999999906E-2</v>
      </c>
      <c r="AK326" s="218">
        <f t="shared" si="177"/>
        <v>4.3333614626926007</v>
      </c>
      <c r="AL326" s="101"/>
      <c r="AM326" s="100"/>
      <c r="AN326" s="205">
        <f t="shared" si="178"/>
        <v>173</v>
      </c>
      <c r="AO326" s="183">
        <f t="shared" si="179"/>
        <v>1.7639999999999906E-2</v>
      </c>
      <c r="AQ326" s="218">
        <f t="shared" si="180"/>
        <v>4.513054897080286</v>
      </c>
      <c r="AR326" s="101"/>
      <c r="AS326" s="100"/>
      <c r="AT326" s="205">
        <f t="shared" si="181"/>
        <v>173</v>
      </c>
      <c r="AU326" s="183">
        <f t="shared" si="182"/>
        <v>1.7639999999999906E-2</v>
      </c>
      <c r="AW326" s="218">
        <f t="shared" si="183"/>
        <v>4.6653241088078383</v>
      </c>
      <c r="AX326" s="101"/>
      <c r="AY326" s="100"/>
      <c r="AZ326" s="205">
        <f t="shared" si="184"/>
        <v>174</v>
      </c>
      <c r="BA326" s="183">
        <f t="shared" si="185"/>
        <v>2.7039999999999884E-2</v>
      </c>
      <c r="BC326" s="218">
        <f t="shared" si="186"/>
        <v>4.7974420736352137</v>
      </c>
      <c r="BD326" s="101"/>
      <c r="BE326" s="100"/>
      <c r="BF326" s="205">
        <f t="shared" si="187"/>
        <v>174</v>
      </c>
      <c r="BG326" s="183">
        <f t="shared" si="188"/>
        <v>2.7039999999999884E-2</v>
      </c>
      <c r="BI326" s="218">
        <f t="shared" si="189"/>
        <v>4.9141243937154115</v>
      </c>
      <c r="BJ326" s="101"/>
      <c r="BK326" s="100"/>
      <c r="BL326" s="205">
        <f t="shared" si="190"/>
        <v>174</v>
      </c>
      <c r="BM326" s="183">
        <f t="shared" si="191"/>
        <v>2.7039999999999884E-2</v>
      </c>
    </row>
    <row r="327" spans="1:65" ht="15" customHeight="1" thickTop="1">
      <c r="A327" s="19">
        <f t="shared" ref="A327:A348" si="193">A281</f>
        <v>2013</v>
      </c>
      <c r="B327" s="174">
        <f t="shared" ref="B327:B348" si="194">ROUND($F$309-$F$314*$F$315^D327,$G$1)</f>
        <v>176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176</v>
      </c>
      <c r="J327" s="185"/>
      <c r="K327" s="185"/>
    </row>
    <row r="328" spans="1:65" ht="15" customHeight="1" thickBot="1">
      <c r="A328" s="19">
        <f t="shared" si="193"/>
        <v>2014</v>
      </c>
      <c r="B328" s="174">
        <f t="shared" si="194"/>
        <v>179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179</v>
      </c>
      <c r="J328" s="185"/>
      <c r="K328" s="185"/>
      <c r="N328" s="102"/>
    </row>
    <row r="329" spans="1:65" ht="15" customHeight="1" thickTop="1">
      <c r="A329" s="19">
        <f t="shared" si="193"/>
        <v>2015</v>
      </c>
      <c r="B329" s="174">
        <f t="shared" si="194"/>
        <v>182</v>
      </c>
      <c r="C329" s="219"/>
      <c r="D329" s="20">
        <f t="shared" si="192"/>
        <v>13</v>
      </c>
      <c r="E329" s="198">
        <f>O309</f>
        <v>169</v>
      </c>
      <c r="F329" s="201">
        <f>O317</f>
        <v>0.83611653902546734</v>
      </c>
      <c r="G329" s="635">
        <f>O318</f>
        <v>2.0038599999999995</v>
      </c>
      <c r="H329" s="636"/>
      <c r="I329" s="177">
        <f t="shared" si="162"/>
        <v>182</v>
      </c>
      <c r="J329" s="185"/>
      <c r="K329" s="185"/>
      <c r="M329" s="198" t="str">
        <f>M282</f>
        <v>max(y) =</v>
      </c>
      <c r="N329" s="198">
        <f>N282</f>
        <v>168.8</v>
      </c>
      <c r="S329" s="198" t="str">
        <f>S282</f>
        <v>max(y) =</v>
      </c>
      <c r="T329" s="198">
        <f>N329</f>
        <v>168.8</v>
      </c>
      <c r="Y329" s="198" t="str">
        <f>Y282</f>
        <v>max(y) =</v>
      </c>
      <c r="Z329" s="198">
        <f>T329</f>
        <v>168.8</v>
      </c>
      <c r="AE329" s="198" t="str">
        <f>AE282</f>
        <v>max(y) =</v>
      </c>
      <c r="AF329" s="198">
        <f>Z329</f>
        <v>168.8</v>
      </c>
      <c r="AK329" s="198" t="str">
        <f>AK282</f>
        <v>max(y) =</v>
      </c>
      <c r="AL329" s="198">
        <f>AF329</f>
        <v>168.8</v>
      </c>
      <c r="AQ329" s="198" t="str">
        <f>AQ282</f>
        <v>max(y) =</v>
      </c>
      <c r="AR329" s="198">
        <f>AL329</f>
        <v>168.8</v>
      </c>
      <c r="AW329" s="198" t="str">
        <f>AW282</f>
        <v>max(y) =</v>
      </c>
      <c r="AX329" s="198">
        <f>AR329</f>
        <v>168.8</v>
      </c>
      <c r="BC329" s="198" t="str">
        <f>BC282</f>
        <v>max(y) =</v>
      </c>
      <c r="BD329" s="198">
        <f>AX329</f>
        <v>168.8</v>
      </c>
      <c r="BI329" s="198" t="str">
        <f>BI282</f>
        <v>max(y) =</v>
      </c>
      <c r="BJ329" s="198">
        <f>BD329</f>
        <v>168.8</v>
      </c>
    </row>
    <row r="330" spans="1:65" ht="15" customHeight="1">
      <c r="A330" s="19">
        <f t="shared" si="193"/>
        <v>2016</v>
      </c>
      <c r="B330" s="174">
        <f t="shared" si="194"/>
        <v>184</v>
      </c>
      <c r="C330" s="219"/>
      <c r="D330" s="20">
        <f t="shared" si="192"/>
        <v>14</v>
      </c>
      <c r="E330" s="198">
        <f>U309</f>
        <v>200</v>
      </c>
      <c r="F330" s="201">
        <f>U317</f>
        <v>0.89694581319890476</v>
      </c>
      <c r="G330" s="631">
        <f>U318</f>
        <v>0.34345999999999949</v>
      </c>
      <c r="H330" s="632"/>
      <c r="I330" s="177">
        <f t="shared" si="162"/>
        <v>184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93"/>
        <v>2017</v>
      </c>
      <c r="B331" s="174">
        <f t="shared" si="194"/>
        <v>187</v>
      </c>
      <c r="C331" s="219"/>
      <c r="D331" s="20">
        <f t="shared" si="192"/>
        <v>15</v>
      </c>
      <c r="E331" s="198">
        <f>AA309</f>
        <v>215</v>
      </c>
      <c r="F331" s="201">
        <f>AA317</f>
        <v>0.89942628681670211</v>
      </c>
      <c r="G331" s="631">
        <f>AA318</f>
        <v>0.33585999999999955</v>
      </c>
      <c r="H331" s="632"/>
      <c r="I331" s="177">
        <f t="shared" si="162"/>
        <v>187</v>
      </c>
      <c r="J331" s="185"/>
      <c r="K331" s="185"/>
      <c r="M331" s="198" t="s">
        <v>60</v>
      </c>
      <c r="N331" s="212">
        <v>15</v>
      </c>
      <c r="S331" s="198" t="s">
        <v>60</v>
      </c>
      <c r="T331" s="212">
        <f>N331</f>
        <v>15</v>
      </c>
      <c r="Y331" s="198" t="s">
        <v>60</v>
      </c>
      <c r="Z331" s="212">
        <f>T331</f>
        <v>15</v>
      </c>
      <c r="AE331" s="198" t="s">
        <v>60</v>
      </c>
      <c r="AF331" s="212">
        <f>Z331</f>
        <v>15</v>
      </c>
      <c r="AK331" s="198" t="s">
        <v>60</v>
      </c>
      <c r="AL331" s="212">
        <f>AF331</f>
        <v>15</v>
      </c>
      <c r="AQ331" s="198" t="s">
        <v>60</v>
      </c>
      <c r="AR331" s="212">
        <f>AL331</f>
        <v>15</v>
      </c>
      <c r="AW331" s="198" t="s">
        <v>60</v>
      </c>
      <c r="AX331" s="212">
        <f>AR331</f>
        <v>15</v>
      </c>
      <c r="BC331" s="198" t="s">
        <v>60</v>
      </c>
      <c r="BD331" s="212">
        <f>AX331</f>
        <v>15</v>
      </c>
      <c r="BI331" s="198" t="s">
        <v>60</v>
      </c>
      <c r="BJ331" s="212">
        <f>BD331</f>
        <v>15</v>
      </c>
    </row>
    <row r="332" spans="1:65" ht="15" customHeight="1">
      <c r="A332" s="19">
        <f t="shared" si="193"/>
        <v>2018</v>
      </c>
      <c r="B332" s="174">
        <f t="shared" si="194"/>
        <v>189</v>
      </c>
      <c r="C332" s="219"/>
      <c r="D332" s="20">
        <f t="shared" si="192"/>
        <v>16</v>
      </c>
      <c r="E332" s="198">
        <f>AG309</f>
        <v>230</v>
      </c>
      <c r="F332" s="201">
        <f>AG317</f>
        <v>0.88076597292144654</v>
      </c>
      <c r="G332" s="631">
        <f>AG318</f>
        <v>0.38445999999999958</v>
      </c>
      <c r="H332" s="632"/>
      <c r="I332" s="177">
        <f t="shared" si="162"/>
        <v>189</v>
      </c>
      <c r="J332" s="185"/>
      <c r="K332" s="185"/>
    </row>
    <row r="333" spans="1:65" ht="15" customHeight="1">
      <c r="A333" s="19">
        <f t="shared" si="193"/>
        <v>2019</v>
      </c>
      <c r="B333" s="174">
        <f t="shared" si="194"/>
        <v>191</v>
      </c>
      <c r="C333" s="219"/>
      <c r="D333" s="20">
        <f t="shared" si="192"/>
        <v>17</v>
      </c>
      <c r="E333" s="198">
        <f>AM309</f>
        <v>245</v>
      </c>
      <c r="F333" s="201">
        <f>AM317</f>
        <v>0.88182930908530344</v>
      </c>
      <c r="G333" s="631">
        <f>AM318</f>
        <v>0.38265999999999956</v>
      </c>
      <c r="H333" s="632"/>
      <c r="I333" s="177">
        <f t="shared" si="162"/>
        <v>191</v>
      </c>
      <c r="J333" s="185"/>
      <c r="K333" s="185"/>
    </row>
    <row r="334" spans="1:65" ht="15" customHeight="1">
      <c r="A334" s="19">
        <f t="shared" si="193"/>
        <v>2020</v>
      </c>
      <c r="B334" s="174">
        <f t="shared" si="194"/>
        <v>193</v>
      </c>
      <c r="C334" s="219"/>
      <c r="D334" s="20">
        <f t="shared" si="192"/>
        <v>18</v>
      </c>
      <c r="E334" s="198">
        <f>AS309</f>
        <v>260</v>
      </c>
      <c r="F334" s="201">
        <f>AS317</f>
        <v>0.88182930908530344</v>
      </c>
      <c r="G334" s="631">
        <f>AS318</f>
        <v>0.38265999999999956</v>
      </c>
      <c r="H334" s="632"/>
      <c r="I334" s="177">
        <f t="shared" si="162"/>
        <v>193</v>
      </c>
      <c r="J334" s="185"/>
      <c r="K334" s="185"/>
    </row>
    <row r="335" spans="1:65" ht="15" customHeight="1">
      <c r="A335" s="19">
        <f t="shared" si="193"/>
        <v>2021</v>
      </c>
      <c r="B335" s="174">
        <f t="shared" si="194"/>
        <v>195</v>
      </c>
      <c r="C335" s="219"/>
      <c r="D335" s="20">
        <f t="shared" si="192"/>
        <v>19</v>
      </c>
      <c r="E335" s="198">
        <f>AY309</f>
        <v>275</v>
      </c>
      <c r="F335" s="201">
        <f>AY317</f>
        <v>0.87263034567687581</v>
      </c>
      <c r="G335" s="631">
        <f>AY318</f>
        <v>0.40765999999999958</v>
      </c>
      <c r="H335" s="632"/>
      <c r="I335" s="177">
        <f t="shared" si="162"/>
        <v>195</v>
      </c>
      <c r="J335" s="185"/>
      <c r="K335" s="185"/>
    </row>
    <row r="336" spans="1:65" ht="15" customHeight="1">
      <c r="A336" s="19">
        <f t="shared" si="193"/>
        <v>2022</v>
      </c>
      <c r="B336" s="174">
        <f t="shared" si="194"/>
        <v>197</v>
      </c>
      <c r="C336" s="219"/>
      <c r="D336" s="20">
        <f t="shared" si="192"/>
        <v>20</v>
      </c>
      <c r="E336" s="198">
        <f>BE309</f>
        <v>290</v>
      </c>
      <c r="F336" s="201">
        <f>BE317</f>
        <v>0.87263034567687581</v>
      </c>
      <c r="G336" s="631">
        <f>BE318</f>
        <v>0.40765999999999958</v>
      </c>
      <c r="H336" s="632"/>
      <c r="I336" s="177">
        <f t="shared" si="162"/>
        <v>197</v>
      </c>
      <c r="J336" s="185"/>
      <c r="K336" s="185"/>
    </row>
    <row r="337" spans="1:41" ht="15" customHeight="1">
      <c r="A337" s="19">
        <f t="shared" si="193"/>
        <v>2023</v>
      </c>
      <c r="B337" s="174">
        <f t="shared" si="194"/>
        <v>198</v>
      </c>
      <c r="C337" s="219"/>
      <c r="D337" s="20">
        <f t="shared" si="192"/>
        <v>21</v>
      </c>
      <c r="E337" s="198">
        <f>BK309</f>
        <v>305</v>
      </c>
      <c r="F337" s="201">
        <f>BK317</f>
        <v>0.86365111805918493</v>
      </c>
      <c r="G337" s="631">
        <f>BK318</f>
        <v>0.43405999999999956</v>
      </c>
      <c r="H337" s="632"/>
      <c r="I337" s="177">
        <f t="shared" si="162"/>
        <v>198</v>
      </c>
      <c r="J337" s="185"/>
      <c r="K337" s="185"/>
    </row>
    <row r="338" spans="1:41" ht="15" customHeight="1">
      <c r="A338" s="19">
        <f t="shared" si="193"/>
        <v>2024</v>
      </c>
      <c r="B338" s="174">
        <f t="shared" si="194"/>
        <v>199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199</v>
      </c>
      <c r="J338" s="185"/>
      <c r="K338" s="185"/>
    </row>
    <row r="339" spans="1:41" ht="15" customHeight="1">
      <c r="A339" s="19">
        <f t="shared" si="193"/>
        <v>2025</v>
      </c>
      <c r="B339" s="174">
        <f t="shared" si="194"/>
        <v>201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201</v>
      </c>
      <c r="J339" s="185"/>
      <c r="K339" s="185"/>
    </row>
    <row r="340" spans="1:41" ht="15" customHeight="1">
      <c r="A340" s="19">
        <f t="shared" si="193"/>
        <v>2026</v>
      </c>
      <c r="B340" s="174">
        <f t="shared" si="194"/>
        <v>202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202</v>
      </c>
      <c r="J340" s="185"/>
      <c r="K340" s="185"/>
    </row>
    <row r="341" spans="1:41" ht="15" customHeight="1">
      <c r="A341" s="19">
        <f t="shared" si="193"/>
        <v>2027</v>
      </c>
      <c r="B341" s="174">
        <f t="shared" si="194"/>
        <v>203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203</v>
      </c>
      <c r="J341" s="185"/>
      <c r="K341" s="185"/>
    </row>
    <row r="342" spans="1:41" ht="15" customHeight="1">
      <c r="A342" s="19">
        <f t="shared" si="193"/>
        <v>2028</v>
      </c>
      <c r="B342" s="174">
        <f t="shared" si="194"/>
        <v>204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204</v>
      </c>
      <c r="J342" s="185"/>
      <c r="K342" s="185"/>
    </row>
    <row r="343" spans="1:41" ht="15" customHeight="1">
      <c r="A343" s="19">
        <f t="shared" si="193"/>
        <v>2029</v>
      </c>
      <c r="B343" s="174">
        <f t="shared" si="194"/>
        <v>205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205</v>
      </c>
      <c r="J343" s="185"/>
      <c r="K343" s="185"/>
    </row>
    <row r="344" spans="1:41" ht="15" customHeight="1">
      <c r="A344" s="19">
        <f t="shared" si="193"/>
        <v>2030</v>
      </c>
      <c r="B344" s="174">
        <f t="shared" si="194"/>
        <v>206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206</v>
      </c>
      <c r="J344" s="185"/>
      <c r="K344" s="185"/>
    </row>
    <row r="345" spans="1:41" ht="15" customHeight="1">
      <c r="A345" s="19">
        <f t="shared" si="193"/>
        <v>2031</v>
      </c>
      <c r="B345" s="174">
        <f t="shared" si="194"/>
        <v>206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206</v>
      </c>
      <c r="J345" s="185"/>
      <c r="K345" s="185"/>
    </row>
    <row r="346" spans="1:41" ht="15" customHeight="1">
      <c r="A346" s="19">
        <f t="shared" si="193"/>
        <v>2032</v>
      </c>
      <c r="B346" s="174">
        <f t="shared" si="194"/>
        <v>207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207</v>
      </c>
      <c r="J346" s="185"/>
      <c r="K346" s="185"/>
    </row>
    <row r="347" spans="1:41" ht="15" customHeight="1">
      <c r="A347" s="19">
        <f t="shared" si="193"/>
        <v>2033</v>
      </c>
      <c r="B347" s="174">
        <f t="shared" si="194"/>
        <v>208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208</v>
      </c>
      <c r="J347" s="185"/>
      <c r="K347" s="185"/>
    </row>
    <row r="348" spans="1:41" ht="15" customHeight="1">
      <c r="A348" s="103">
        <f t="shared" si="193"/>
        <v>2034</v>
      </c>
      <c r="B348" s="186">
        <f t="shared" si="194"/>
        <v>208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208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28:H328"/>
    <mergeCell ref="G329:H329"/>
    <mergeCell ref="G336:H336"/>
    <mergeCell ref="G337:H337"/>
    <mergeCell ref="G332:H332"/>
    <mergeCell ref="G333:H333"/>
    <mergeCell ref="G334:H334"/>
    <mergeCell ref="G335:H335"/>
    <mergeCell ref="G330:H330"/>
    <mergeCell ref="G331:H331"/>
    <mergeCell ref="G319:H319"/>
    <mergeCell ref="G320:H320"/>
    <mergeCell ref="G321:H321"/>
    <mergeCell ref="G289:H289"/>
    <mergeCell ref="G290:H290"/>
    <mergeCell ref="G291:H291"/>
    <mergeCell ref="G317:H317"/>
    <mergeCell ref="G198:H198"/>
    <mergeCell ref="G197:H197"/>
    <mergeCell ref="G285:H285"/>
    <mergeCell ref="E275:F275"/>
    <mergeCell ref="E274:F274"/>
    <mergeCell ref="F225:G225"/>
    <mergeCell ref="F226:G226"/>
    <mergeCell ref="G274:H274"/>
    <mergeCell ref="G202:H202"/>
    <mergeCell ref="F224:G224"/>
    <mergeCell ref="G283:H283"/>
    <mergeCell ref="G284:H284"/>
    <mergeCell ref="G132:H132"/>
    <mergeCell ref="G133:H133"/>
    <mergeCell ref="G134:H134"/>
    <mergeCell ref="G135:H135"/>
    <mergeCell ref="G287:H287"/>
    <mergeCell ref="G200:H200"/>
    <mergeCell ref="G201:H201"/>
    <mergeCell ref="G271:H271"/>
    <mergeCell ref="G272:H272"/>
    <mergeCell ref="G275:H275"/>
    <mergeCell ref="G282:H282"/>
    <mergeCell ref="G191:H191"/>
    <mergeCell ref="G192:H192"/>
    <mergeCell ref="G203:H203"/>
    <mergeCell ref="G204:H204"/>
    <mergeCell ref="G199:H199"/>
    <mergeCell ref="E321:F321"/>
    <mergeCell ref="E317:F317"/>
    <mergeCell ref="E318:F318"/>
    <mergeCell ref="E319:F319"/>
    <mergeCell ref="E320:F320"/>
    <mergeCell ref="G288:H288"/>
    <mergeCell ref="G286:H286"/>
    <mergeCell ref="G318:H318"/>
    <mergeCell ref="F227:G227"/>
    <mergeCell ref="F228:G228"/>
    <mergeCell ref="E271:F271"/>
    <mergeCell ref="E272:F272"/>
    <mergeCell ref="E273:F273"/>
    <mergeCell ref="G273:H273"/>
    <mergeCell ref="E135:F135"/>
    <mergeCell ref="E136:F136"/>
    <mergeCell ref="E179:F179"/>
    <mergeCell ref="E180:F180"/>
    <mergeCell ref="D84:E84"/>
    <mergeCell ref="E132:F132"/>
    <mergeCell ref="E133:F133"/>
    <mergeCell ref="E134:F134"/>
    <mergeCell ref="D85:E85"/>
    <mergeCell ref="E182:F182"/>
    <mergeCell ref="E183:F183"/>
    <mergeCell ref="G136:H136"/>
    <mergeCell ref="G190:H190"/>
    <mergeCell ref="G196:H196"/>
    <mergeCell ref="G193:H193"/>
    <mergeCell ref="G194:H194"/>
    <mergeCell ref="G195:H195"/>
    <mergeCell ref="E181:F181"/>
    <mergeCell ref="G179:H179"/>
    <mergeCell ref="G180:H180"/>
    <mergeCell ref="G181:H181"/>
    <mergeCell ref="G182:H182"/>
    <mergeCell ref="G183:H183"/>
    <mergeCell ref="J3:K3"/>
    <mergeCell ref="A48:B48"/>
    <mergeCell ref="D82:E82"/>
    <mergeCell ref="D83:E83"/>
    <mergeCell ref="A49:B49"/>
    <mergeCell ref="A50:B50"/>
    <mergeCell ref="A51:B51"/>
    <mergeCell ref="A52:B52"/>
    <mergeCell ref="D81:E81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enableFormatConditionsCalculation="0">
    <tabColor indexed="14"/>
  </sheetPr>
  <dimension ref="A1:DE373"/>
  <sheetViews>
    <sheetView showGridLines="0" view="pageBreakPreview" workbookViewId="0">
      <selection activeCell="B24" sqref="B24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2" ht="21" customHeight="1">
      <c r="A2" s="6" t="s">
        <v>166</v>
      </c>
      <c r="K2" s="238" t="s">
        <v>78</v>
      </c>
    </row>
    <row r="3" spans="1:12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2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2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2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2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2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2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2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2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2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160</v>
      </c>
      <c r="K12" s="124"/>
      <c r="L12" s="125"/>
    </row>
    <row r="13" spans="1:12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2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2" s="116" customFormat="1" ht="12" customHeight="1">
      <c r="A15" s="117"/>
      <c r="B15" s="240"/>
      <c r="C15" s="119"/>
      <c r="D15" s="120"/>
      <c r="E15" s="120"/>
      <c r="F15" s="121"/>
      <c r="G15" s="121"/>
      <c r="H15" s="121"/>
      <c r="I15" s="122"/>
      <c r="J15" s="123"/>
      <c r="K15" s="124"/>
      <c r="L15" s="125"/>
    </row>
    <row r="16" spans="1:12" s="116" customFormat="1" ht="12" customHeight="1">
      <c r="A16" s="117"/>
      <c r="B16" s="240"/>
      <c r="C16" s="119"/>
      <c r="D16" s="120"/>
      <c r="E16" s="120"/>
      <c r="F16" s="121"/>
      <c r="G16" s="121"/>
      <c r="H16" s="121"/>
      <c r="I16" s="122"/>
      <c r="J16" s="123"/>
      <c r="K16" s="124"/>
      <c r="L16" s="125"/>
    </row>
    <row r="17" spans="1:20" s="116" customFormat="1" ht="12" customHeight="1">
      <c r="A17" s="117"/>
      <c r="B17" s="240"/>
      <c r="C17" s="119"/>
      <c r="D17" s="120"/>
      <c r="E17" s="120"/>
      <c r="F17" s="121"/>
      <c r="G17" s="121"/>
      <c r="H17" s="121"/>
      <c r="I17" s="122"/>
      <c r="J17" s="123"/>
      <c r="K17" s="124"/>
      <c r="L17" s="125"/>
    </row>
    <row r="18" spans="1:20" s="116" customFormat="1" ht="12" customHeight="1">
      <c r="A18" s="117"/>
      <c r="B18" s="240"/>
      <c r="C18" s="119"/>
      <c r="D18" s="120"/>
      <c r="E18" s="120"/>
      <c r="F18" s="121"/>
      <c r="G18" s="121"/>
      <c r="H18" s="121"/>
      <c r="I18" s="122"/>
      <c r="J18" s="123"/>
      <c r="K18" s="124"/>
      <c r="L18" s="125"/>
    </row>
    <row r="19" spans="1:20" s="116" customFormat="1" ht="12" customHeight="1">
      <c r="A19" s="117"/>
      <c r="B19" s="240"/>
      <c r="C19" s="119"/>
      <c r="D19" s="120"/>
      <c r="E19" s="120"/>
      <c r="F19" s="121"/>
      <c r="G19" s="121"/>
      <c r="H19" s="121"/>
      <c r="I19" s="122"/>
      <c r="J19" s="123"/>
      <c r="K19" s="124"/>
      <c r="L19" s="125"/>
    </row>
    <row r="20" spans="1:20" s="116" customFormat="1" ht="12" customHeight="1">
      <c r="A20" s="117">
        <v>2008</v>
      </c>
      <c r="B20" s="240">
        <v>155.6</v>
      </c>
      <c r="C20" s="119">
        <f t="shared" ref="C20:C46" si="0">I92</f>
        <v>157</v>
      </c>
      <c r="D20" s="120">
        <f t="shared" ref="D20:D46" si="1">I138</f>
        <v>157</v>
      </c>
      <c r="E20" s="120">
        <f t="shared" ref="E20:E46" si="2">I184</f>
        <v>157</v>
      </c>
      <c r="F20" s="121">
        <f t="shared" ref="F20:F46" si="3">I230</f>
        <v>156</v>
      </c>
      <c r="G20" s="121">
        <f t="shared" ref="G20:G46" si="4">I276</f>
        <v>157</v>
      </c>
      <c r="H20" s="121">
        <f t="shared" ref="H20:H46" si="5">I322</f>
        <v>157</v>
      </c>
      <c r="I20" s="122">
        <f t="shared" ref="I20:I46" si="6">ROUND(SUMIF(C$47:H$47,"○",C20:H20),$G$1)</f>
        <v>157</v>
      </c>
      <c r="J20" s="123"/>
      <c r="K20" s="124"/>
      <c r="L20" s="125"/>
    </row>
    <row r="21" spans="1:20" s="116" customFormat="1" ht="12" customHeight="1">
      <c r="A21" s="117">
        <f t="shared" ref="A21:A46" si="7">A20+1</f>
        <v>2009</v>
      </c>
      <c r="B21" s="240">
        <v>161.9</v>
      </c>
      <c r="C21" s="119">
        <f t="shared" si="0"/>
        <v>160</v>
      </c>
      <c r="D21" s="120">
        <f t="shared" si="1"/>
        <v>160</v>
      </c>
      <c r="E21" s="120">
        <f t="shared" si="2"/>
        <v>160</v>
      </c>
      <c r="F21" s="121">
        <f t="shared" si="3"/>
        <v>161</v>
      </c>
      <c r="G21" s="121">
        <f t="shared" si="4"/>
        <v>160</v>
      </c>
      <c r="H21" s="121">
        <f t="shared" si="5"/>
        <v>160</v>
      </c>
      <c r="I21" s="122">
        <f t="shared" si="6"/>
        <v>160</v>
      </c>
      <c r="J21" s="123"/>
      <c r="K21" s="124"/>
      <c r="L21" s="125"/>
    </row>
    <row r="22" spans="1:20" s="116" customFormat="1" ht="12" customHeight="1">
      <c r="A22" s="117">
        <f t="shared" si="7"/>
        <v>2010</v>
      </c>
      <c r="B22" s="240">
        <v>162.30000000000001</v>
      </c>
      <c r="C22" s="119">
        <f t="shared" si="0"/>
        <v>163</v>
      </c>
      <c r="D22" s="120">
        <f t="shared" si="1"/>
        <v>163</v>
      </c>
      <c r="E22" s="120">
        <f t="shared" si="2"/>
        <v>163</v>
      </c>
      <c r="F22" s="121">
        <f t="shared" si="3"/>
        <v>164</v>
      </c>
      <c r="G22" s="121">
        <f t="shared" si="4"/>
        <v>163</v>
      </c>
      <c r="H22" s="121">
        <f t="shared" si="5"/>
        <v>163</v>
      </c>
      <c r="I22" s="122">
        <f t="shared" si="6"/>
        <v>163</v>
      </c>
      <c r="J22" s="123"/>
      <c r="K22" s="124"/>
      <c r="L22" s="125"/>
    </row>
    <row r="23" spans="1:20" s="116" customFormat="1" ht="12" customHeight="1">
      <c r="A23" s="117">
        <f t="shared" si="7"/>
        <v>2011</v>
      </c>
      <c r="B23" s="240">
        <v>168</v>
      </c>
      <c r="C23" s="119">
        <f t="shared" si="0"/>
        <v>167</v>
      </c>
      <c r="D23" s="120">
        <f t="shared" si="1"/>
        <v>167</v>
      </c>
      <c r="E23" s="120">
        <f t="shared" si="2"/>
        <v>167</v>
      </c>
      <c r="F23" s="121">
        <f t="shared" si="3"/>
        <v>167</v>
      </c>
      <c r="G23" s="121">
        <f t="shared" si="4"/>
        <v>167</v>
      </c>
      <c r="H23" s="121">
        <f t="shared" si="5"/>
        <v>167</v>
      </c>
      <c r="I23" s="122">
        <f t="shared" si="6"/>
        <v>167</v>
      </c>
      <c r="J23" s="123"/>
      <c r="K23" s="124"/>
      <c r="L23" s="125"/>
    </row>
    <row r="24" spans="1:20" s="116" customFormat="1" ht="12" customHeight="1" thickBot="1">
      <c r="A24" s="126">
        <f t="shared" si="7"/>
        <v>2012</v>
      </c>
      <c r="B24" s="241">
        <v>168.8</v>
      </c>
      <c r="C24" s="128">
        <f t="shared" si="0"/>
        <v>170</v>
      </c>
      <c r="D24" s="129">
        <f t="shared" si="1"/>
        <v>170</v>
      </c>
      <c r="E24" s="129">
        <f t="shared" si="2"/>
        <v>170</v>
      </c>
      <c r="F24" s="130">
        <f t="shared" si="3"/>
        <v>169</v>
      </c>
      <c r="G24" s="130">
        <f t="shared" si="4"/>
        <v>170</v>
      </c>
      <c r="H24" s="130">
        <f t="shared" si="5"/>
        <v>170</v>
      </c>
      <c r="I24" s="131">
        <f t="shared" si="6"/>
        <v>170</v>
      </c>
      <c r="J24" s="132"/>
      <c r="K24" s="133"/>
      <c r="L24" s="134"/>
    </row>
    <row r="25" spans="1:20" s="116" customFormat="1" ht="12" customHeight="1" thickTop="1">
      <c r="A25" s="222">
        <f t="shared" si="7"/>
        <v>2013</v>
      </c>
      <c r="B25" s="223"/>
      <c r="C25" s="224">
        <f t="shared" si="0"/>
        <v>173</v>
      </c>
      <c r="D25" s="225">
        <f t="shared" si="1"/>
        <v>173</v>
      </c>
      <c r="E25" s="224">
        <f t="shared" si="2"/>
        <v>173</v>
      </c>
      <c r="F25" s="224">
        <f t="shared" si="3"/>
        <v>170</v>
      </c>
      <c r="G25" s="224">
        <f t="shared" si="4"/>
        <v>172</v>
      </c>
      <c r="H25" s="224">
        <f t="shared" si="5"/>
        <v>172</v>
      </c>
      <c r="I25" s="226">
        <f t="shared" si="6"/>
        <v>173</v>
      </c>
      <c r="J25" s="227"/>
      <c r="K25" s="228"/>
    </row>
    <row r="26" spans="1:20" s="116" customFormat="1" ht="12" customHeight="1">
      <c r="A26" s="142">
        <f t="shared" si="7"/>
        <v>2014</v>
      </c>
      <c r="B26" s="143"/>
      <c r="C26" s="119">
        <f t="shared" si="0"/>
        <v>176</v>
      </c>
      <c r="D26" s="146">
        <f t="shared" si="1"/>
        <v>177</v>
      </c>
      <c r="E26" s="119">
        <f t="shared" si="2"/>
        <v>177</v>
      </c>
      <c r="F26" s="119">
        <f t="shared" si="3"/>
        <v>172</v>
      </c>
      <c r="G26" s="119">
        <f t="shared" si="4"/>
        <v>175</v>
      </c>
      <c r="H26" s="119">
        <f t="shared" si="5"/>
        <v>175</v>
      </c>
      <c r="I26" s="144">
        <f t="shared" si="6"/>
        <v>177</v>
      </c>
      <c r="J26" s="145"/>
      <c r="K26" s="242"/>
    </row>
    <row r="27" spans="1:20" s="116" customFormat="1" ht="12" customHeight="1">
      <c r="A27" s="142">
        <f t="shared" si="7"/>
        <v>2015</v>
      </c>
      <c r="B27" s="143"/>
      <c r="C27" s="119">
        <f t="shared" si="0"/>
        <v>180</v>
      </c>
      <c r="D27" s="146">
        <f t="shared" si="1"/>
        <v>180</v>
      </c>
      <c r="E27" s="119">
        <f t="shared" si="2"/>
        <v>180</v>
      </c>
      <c r="F27" s="119">
        <f t="shared" si="3"/>
        <v>173</v>
      </c>
      <c r="G27" s="119">
        <f t="shared" si="4"/>
        <v>178</v>
      </c>
      <c r="H27" s="119">
        <f t="shared" si="5"/>
        <v>178</v>
      </c>
      <c r="I27" s="144">
        <f t="shared" si="6"/>
        <v>180</v>
      </c>
      <c r="J27" s="145"/>
      <c r="K27" s="242"/>
    </row>
    <row r="28" spans="1:20" s="116" customFormat="1" ht="12" customHeight="1">
      <c r="A28" s="142">
        <f t="shared" si="7"/>
        <v>2016</v>
      </c>
      <c r="B28" s="143"/>
      <c r="C28" s="119">
        <f t="shared" si="0"/>
        <v>183</v>
      </c>
      <c r="D28" s="146">
        <f t="shared" si="1"/>
        <v>184</v>
      </c>
      <c r="E28" s="119">
        <f t="shared" si="2"/>
        <v>184</v>
      </c>
      <c r="F28" s="119">
        <f t="shared" si="3"/>
        <v>174</v>
      </c>
      <c r="G28" s="119">
        <f t="shared" si="4"/>
        <v>180</v>
      </c>
      <c r="H28" s="119">
        <f t="shared" si="5"/>
        <v>180</v>
      </c>
      <c r="I28" s="144">
        <f t="shared" si="6"/>
        <v>184</v>
      </c>
      <c r="J28" s="145"/>
      <c r="K28" s="242"/>
    </row>
    <row r="29" spans="1:20" s="116" customFormat="1" ht="12" customHeight="1">
      <c r="A29" s="251">
        <f t="shared" si="7"/>
        <v>2017</v>
      </c>
      <c r="B29" s="252"/>
      <c r="C29" s="253">
        <f t="shared" si="0"/>
        <v>186</v>
      </c>
      <c r="D29" s="254">
        <f t="shared" si="1"/>
        <v>188</v>
      </c>
      <c r="E29" s="253">
        <f t="shared" si="2"/>
        <v>188</v>
      </c>
      <c r="F29" s="253">
        <f t="shared" si="3"/>
        <v>175</v>
      </c>
      <c r="G29" s="253">
        <f t="shared" si="4"/>
        <v>182</v>
      </c>
      <c r="H29" s="253">
        <f t="shared" si="5"/>
        <v>183</v>
      </c>
      <c r="I29" s="255">
        <f t="shared" si="6"/>
        <v>188</v>
      </c>
      <c r="J29" s="256"/>
      <c r="K29" s="257"/>
      <c r="N29" s="264">
        <v>170</v>
      </c>
      <c r="O29" s="264">
        <v>170</v>
      </c>
      <c r="P29" s="264">
        <v>169</v>
      </c>
      <c r="Q29" s="264">
        <v>166</v>
      </c>
      <c r="R29" s="264">
        <v>170</v>
      </c>
      <c r="S29" s="264">
        <v>170</v>
      </c>
      <c r="T29" s="264">
        <v>169</v>
      </c>
    </row>
    <row r="30" spans="1:20" s="116" customFormat="1" ht="12" customHeight="1">
      <c r="A30" s="142">
        <f t="shared" si="7"/>
        <v>2018</v>
      </c>
      <c r="B30" s="143"/>
      <c r="C30" s="119">
        <f t="shared" si="0"/>
        <v>189</v>
      </c>
      <c r="D30" s="146">
        <f t="shared" si="1"/>
        <v>192</v>
      </c>
      <c r="E30" s="119">
        <f t="shared" si="2"/>
        <v>192</v>
      </c>
      <c r="F30" s="119">
        <f t="shared" si="3"/>
        <v>176</v>
      </c>
      <c r="G30" s="119">
        <f t="shared" si="4"/>
        <v>184</v>
      </c>
      <c r="H30" s="119">
        <f t="shared" si="5"/>
        <v>185</v>
      </c>
      <c r="I30" s="144">
        <f t="shared" si="6"/>
        <v>192</v>
      </c>
      <c r="J30" s="145"/>
      <c r="K30" s="242"/>
      <c r="N30" s="264">
        <v>172</v>
      </c>
      <c r="O30" s="264">
        <v>172</v>
      </c>
      <c r="P30" s="264">
        <v>172</v>
      </c>
      <c r="Q30" s="264">
        <v>166</v>
      </c>
      <c r="R30" s="264">
        <v>172</v>
      </c>
      <c r="S30" s="264">
        <v>172</v>
      </c>
      <c r="T30" s="264">
        <v>172</v>
      </c>
    </row>
    <row r="31" spans="1:20" s="116" customFormat="1" ht="12" customHeight="1">
      <c r="A31" s="142">
        <f t="shared" si="7"/>
        <v>2019</v>
      </c>
      <c r="B31" s="143"/>
      <c r="C31" s="119">
        <f t="shared" si="0"/>
        <v>193</v>
      </c>
      <c r="D31" s="146">
        <f t="shared" si="1"/>
        <v>195</v>
      </c>
      <c r="E31" s="119">
        <f t="shared" si="2"/>
        <v>195</v>
      </c>
      <c r="F31" s="119">
        <f t="shared" si="3"/>
        <v>176</v>
      </c>
      <c r="G31" s="119">
        <f t="shared" si="4"/>
        <v>186</v>
      </c>
      <c r="H31" s="119">
        <f t="shared" si="5"/>
        <v>187</v>
      </c>
      <c r="I31" s="144">
        <f t="shared" si="6"/>
        <v>195</v>
      </c>
      <c r="J31" s="145"/>
      <c r="K31" s="242"/>
      <c r="N31" s="264">
        <v>174</v>
      </c>
      <c r="O31" s="264">
        <v>174</v>
      </c>
      <c r="P31" s="264">
        <v>174</v>
      </c>
      <c r="Q31" s="264">
        <v>167</v>
      </c>
      <c r="R31" s="264">
        <v>174</v>
      </c>
      <c r="S31" s="264">
        <v>174</v>
      </c>
      <c r="T31" s="264">
        <v>174</v>
      </c>
    </row>
    <row r="32" spans="1:20" s="116" customFormat="1" ht="12" customHeight="1">
      <c r="A32" s="142">
        <f t="shared" si="7"/>
        <v>2020</v>
      </c>
      <c r="B32" s="143"/>
      <c r="C32" s="119">
        <f t="shared" si="0"/>
        <v>196</v>
      </c>
      <c r="D32" s="146">
        <f t="shared" si="1"/>
        <v>199</v>
      </c>
      <c r="E32" s="119">
        <f t="shared" si="2"/>
        <v>199</v>
      </c>
      <c r="F32" s="119">
        <f t="shared" si="3"/>
        <v>177</v>
      </c>
      <c r="G32" s="119">
        <f t="shared" si="4"/>
        <v>188</v>
      </c>
      <c r="H32" s="119">
        <f t="shared" si="5"/>
        <v>189</v>
      </c>
      <c r="I32" s="144">
        <f t="shared" si="6"/>
        <v>199</v>
      </c>
      <c r="J32" s="145"/>
      <c r="K32" s="242"/>
      <c r="N32" s="264">
        <v>176</v>
      </c>
      <c r="O32" s="264">
        <v>176</v>
      </c>
      <c r="P32" s="264">
        <v>176</v>
      </c>
      <c r="Q32" s="264">
        <v>168</v>
      </c>
      <c r="R32" s="264">
        <v>176</v>
      </c>
      <c r="S32" s="264">
        <v>176</v>
      </c>
      <c r="T32" s="264">
        <v>176</v>
      </c>
    </row>
    <row r="33" spans="1:41" s="116" customFormat="1" ht="12" customHeight="1">
      <c r="A33" s="142">
        <f t="shared" si="7"/>
        <v>2021</v>
      </c>
      <c r="B33" s="143"/>
      <c r="C33" s="119">
        <f t="shared" si="0"/>
        <v>199</v>
      </c>
      <c r="D33" s="146">
        <f t="shared" si="1"/>
        <v>203</v>
      </c>
      <c r="E33" s="119">
        <f t="shared" si="2"/>
        <v>203</v>
      </c>
      <c r="F33" s="119">
        <f t="shared" si="3"/>
        <v>178</v>
      </c>
      <c r="G33" s="119">
        <f t="shared" si="4"/>
        <v>190</v>
      </c>
      <c r="H33" s="119">
        <f t="shared" si="5"/>
        <v>191</v>
      </c>
      <c r="I33" s="144">
        <f t="shared" si="6"/>
        <v>203</v>
      </c>
      <c r="J33" s="145"/>
      <c r="K33" s="242"/>
      <c r="N33" s="264">
        <v>178</v>
      </c>
      <c r="O33" s="264">
        <v>178</v>
      </c>
      <c r="P33" s="264">
        <v>178</v>
      </c>
      <c r="Q33" s="264">
        <v>168</v>
      </c>
      <c r="R33" s="264">
        <v>178</v>
      </c>
      <c r="S33" s="264">
        <v>178</v>
      </c>
      <c r="T33" s="264">
        <v>178</v>
      </c>
    </row>
    <row r="34" spans="1:41" s="116" customFormat="1" ht="12" customHeight="1">
      <c r="A34" s="251">
        <f t="shared" si="7"/>
        <v>2022</v>
      </c>
      <c r="B34" s="252"/>
      <c r="C34" s="253">
        <f t="shared" si="0"/>
        <v>202</v>
      </c>
      <c r="D34" s="254">
        <f t="shared" si="1"/>
        <v>207</v>
      </c>
      <c r="E34" s="253">
        <f t="shared" si="2"/>
        <v>207</v>
      </c>
      <c r="F34" s="253">
        <f t="shared" si="3"/>
        <v>178</v>
      </c>
      <c r="G34" s="253">
        <f t="shared" si="4"/>
        <v>191</v>
      </c>
      <c r="H34" s="253">
        <f t="shared" si="5"/>
        <v>193</v>
      </c>
      <c r="I34" s="255">
        <f t="shared" si="6"/>
        <v>207</v>
      </c>
      <c r="J34" s="256"/>
      <c r="K34" s="257"/>
      <c r="N34" s="264">
        <v>181</v>
      </c>
      <c r="O34" s="264">
        <v>181</v>
      </c>
      <c r="P34" s="264">
        <v>181</v>
      </c>
      <c r="Q34" s="264">
        <v>168</v>
      </c>
      <c r="R34" s="264">
        <v>180</v>
      </c>
      <c r="S34" s="264">
        <v>180</v>
      </c>
      <c r="T34" s="264">
        <v>181</v>
      </c>
    </row>
    <row r="35" spans="1:41" s="116" customFormat="1" ht="12" customHeight="1">
      <c r="A35" s="142">
        <f t="shared" si="7"/>
        <v>2023</v>
      </c>
      <c r="B35" s="143"/>
      <c r="C35" s="119">
        <f t="shared" si="0"/>
        <v>206</v>
      </c>
      <c r="D35" s="146">
        <f t="shared" si="1"/>
        <v>212</v>
      </c>
      <c r="E35" s="119">
        <f t="shared" si="2"/>
        <v>212</v>
      </c>
      <c r="F35" s="119">
        <f t="shared" si="3"/>
        <v>179</v>
      </c>
      <c r="G35" s="119">
        <f t="shared" si="4"/>
        <v>193</v>
      </c>
      <c r="H35" s="119">
        <f t="shared" si="5"/>
        <v>195</v>
      </c>
      <c r="I35" s="144">
        <f t="shared" si="6"/>
        <v>212</v>
      </c>
      <c r="J35" s="145"/>
      <c r="K35" s="242"/>
      <c r="N35" s="264">
        <v>183</v>
      </c>
      <c r="O35" s="264">
        <v>183</v>
      </c>
      <c r="P35" s="264">
        <v>183</v>
      </c>
      <c r="Q35" s="264">
        <v>168</v>
      </c>
      <c r="R35" s="264">
        <v>183</v>
      </c>
      <c r="S35" s="264">
        <v>182</v>
      </c>
      <c r="T35" s="264">
        <v>183</v>
      </c>
    </row>
    <row r="36" spans="1:41" s="116" customFormat="1" ht="12" customHeight="1">
      <c r="A36" s="142">
        <f t="shared" si="7"/>
        <v>2024</v>
      </c>
      <c r="B36" s="143"/>
      <c r="C36" s="119">
        <f t="shared" si="0"/>
        <v>209</v>
      </c>
      <c r="D36" s="146">
        <f t="shared" si="1"/>
        <v>216</v>
      </c>
      <c r="E36" s="119">
        <f t="shared" si="2"/>
        <v>216</v>
      </c>
      <c r="F36" s="119">
        <f t="shared" si="3"/>
        <v>179</v>
      </c>
      <c r="G36" s="119">
        <f t="shared" si="4"/>
        <v>194</v>
      </c>
      <c r="H36" s="119">
        <f t="shared" si="5"/>
        <v>196</v>
      </c>
      <c r="I36" s="144">
        <f t="shared" si="6"/>
        <v>216</v>
      </c>
      <c r="J36" s="145"/>
      <c r="K36" s="242"/>
      <c r="N36" s="264">
        <v>185</v>
      </c>
      <c r="O36" s="264">
        <v>185</v>
      </c>
      <c r="P36" s="264">
        <v>185</v>
      </c>
      <c r="Q36" s="264">
        <v>168</v>
      </c>
      <c r="R36" s="264">
        <v>185</v>
      </c>
      <c r="S36" s="264">
        <v>184</v>
      </c>
      <c r="T36" s="264">
        <v>185</v>
      </c>
    </row>
    <row r="37" spans="1:41" s="116" customFormat="1" ht="12" customHeight="1">
      <c r="A37" s="142">
        <f t="shared" si="7"/>
        <v>2025</v>
      </c>
      <c r="B37" s="143"/>
      <c r="C37" s="119">
        <f t="shared" si="0"/>
        <v>212</v>
      </c>
      <c r="D37" s="146">
        <f t="shared" si="1"/>
        <v>220</v>
      </c>
      <c r="E37" s="119">
        <f t="shared" si="2"/>
        <v>220</v>
      </c>
      <c r="F37" s="119">
        <f t="shared" si="3"/>
        <v>180</v>
      </c>
      <c r="G37" s="119">
        <f t="shared" si="4"/>
        <v>195</v>
      </c>
      <c r="H37" s="119">
        <f t="shared" si="5"/>
        <v>198</v>
      </c>
      <c r="I37" s="144">
        <f t="shared" si="6"/>
        <v>220</v>
      </c>
      <c r="J37" s="145"/>
      <c r="K37" s="242"/>
      <c r="N37" s="264">
        <v>187</v>
      </c>
      <c r="O37" s="264">
        <v>188</v>
      </c>
      <c r="P37" s="264">
        <v>188</v>
      </c>
      <c r="Q37" s="264">
        <v>169</v>
      </c>
      <c r="R37" s="264">
        <v>187</v>
      </c>
      <c r="S37" s="264">
        <v>186</v>
      </c>
      <c r="T37" s="264">
        <v>188</v>
      </c>
    </row>
    <row r="38" spans="1:41" s="116" customFormat="1" ht="12" customHeight="1">
      <c r="A38" s="142">
        <f t="shared" si="7"/>
        <v>2026</v>
      </c>
      <c r="B38" s="143"/>
      <c r="C38" s="119">
        <f t="shared" si="0"/>
        <v>215</v>
      </c>
      <c r="D38" s="146">
        <f t="shared" si="1"/>
        <v>225</v>
      </c>
      <c r="E38" s="119">
        <f t="shared" si="2"/>
        <v>225</v>
      </c>
      <c r="F38" s="119">
        <f t="shared" si="3"/>
        <v>180</v>
      </c>
      <c r="G38" s="119">
        <f t="shared" si="4"/>
        <v>197</v>
      </c>
      <c r="H38" s="119">
        <f t="shared" si="5"/>
        <v>199</v>
      </c>
      <c r="I38" s="144">
        <f t="shared" si="6"/>
        <v>225</v>
      </c>
      <c r="J38" s="145"/>
      <c r="K38" s="242"/>
      <c r="N38" s="264">
        <v>189</v>
      </c>
      <c r="O38" s="264">
        <v>190</v>
      </c>
      <c r="P38" s="264">
        <v>190</v>
      </c>
      <c r="Q38" s="264">
        <v>169</v>
      </c>
      <c r="R38" s="264">
        <v>189</v>
      </c>
      <c r="S38" s="264">
        <v>188</v>
      </c>
      <c r="T38" s="264">
        <v>190</v>
      </c>
    </row>
    <row r="39" spans="1:41" s="116" customFormat="1" ht="12" customHeight="1">
      <c r="A39" s="251">
        <f t="shared" si="7"/>
        <v>2027</v>
      </c>
      <c r="B39" s="252"/>
      <c r="C39" s="253">
        <f t="shared" si="0"/>
        <v>219</v>
      </c>
      <c r="D39" s="254">
        <f t="shared" si="1"/>
        <v>229</v>
      </c>
      <c r="E39" s="253">
        <f t="shared" si="2"/>
        <v>229</v>
      </c>
      <c r="F39" s="253">
        <f t="shared" si="3"/>
        <v>181</v>
      </c>
      <c r="G39" s="253">
        <f t="shared" si="4"/>
        <v>198</v>
      </c>
      <c r="H39" s="253">
        <f t="shared" si="5"/>
        <v>201</v>
      </c>
      <c r="I39" s="255">
        <f t="shared" si="6"/>
        <v>229</v>
      </c>
      <c r="J39" s="256"/>
      <c r="K39" s="257"/>
      <c r="N39" s="264">
        <v>191</v>
      </c>
      <c r="O39" s="264">
        <v>192</v>
      </c>
      <c r="P39" s="264">
        <v>193</v>
      </c>
      <c r="Q39" s="264">
        <v>169</v>
      </c>
      <c r="R39" s="264">
        <v>191</v>
      </c>
      <c r="S39" s="264">
        <v>190</v>
      </c>
      <c r="T39" s="264">
        <v>193</v>
      </c>
    </row>
    <row r="40" spans="1:41" s="116" customFormat="1" ht="12" customHeight="1">
      <c r="A40" s="142">
        <f t="shared" si="7"/>
        <v>2028</v>
      </c>
      <c r="B40" s="143"/>
      <c r="C40" s="119">
        <f t="shared" si="0"/>
        <v>222</v>
      </c>
      <c r="D40" s="146">
        <f t="shared" si="1"/>
        <v>234</v>
      </c>
      <c r="E40" s="119">
        <f t="shared" si="2"/>
        <v>234</v>
      </c>
      <c r="F40" s="119">
        <f t="shared" si="3"/>
        <v>181</v>
      </c>
      <c r="G40" s="119">
        <f t="shared" si="4"/>
        <v>199</v>
      </c>
      <c r="H40" s="119">
        <f t="shared" si="5"/>
        <v>202</v>
      </c>
      <c r="I40" s="144">
        <f t="shared" si="6"/>
        <v>234</v>
      </c>
      <c r="J40" s="145"/>
      <c r="K40" s="242"/>
      <c r="N40" s="264">
        <v>193</v>
      </c>
      <c r="O40" s="264">
        <v>195</v>
      </c>
      <c r="P40" s="264">
        <v>195</v>
      </c>
      <c r="Q40" s="264">
        <v>169</v>
      </c>
      <c r="R40" s="264">
        <v>193</v>
      </c>
      <c r="S40" s="264">
        <v>191</v>
      </c>
      <c r="T40" s="264">
        <v>195</v>
      </c>
    </row>
    <row r="41" spans="1:41" s="116" customFormat="1" ht="12" customHeight="1">
      <c r="A41" s="142">
        <f t="shared" si="7"/>
        <v>2029</v>
      </c>
      <c r="B41" s="143"/>
      <c r="C41" s="119">
        <f t="shared" si="0"/>
        <v>225</v>
      </c>
      <c r="D41" s="146">
        <f t="shared" si="1"/>
        <v>239</v>
      </c>
      <c r="E41" s="119">
        <f t="shared" si="2"/>
        <v>239</v>
      </c>
      <c r="F41" s="119">
        <f t="shared" si="3"/>
        <v>182</v>
      </c>
      <c r="G41" s="119">
        <f t="shared" si="4"/>
        <v>200</v>
      </c>
      <c r="H41" s="119">
        <f t="shared" si="5"/>
        <v>204</v>
      </c>
      <c r="I41" s="144">
        <f t="shared" si="6"/>
        <v>239</v>
      </c>
      <c r="J41" s="145"/>
      <c r="K41" s="242"/>
      <c r="N41" s="264">
        <v>195</v>
      </c>
      <c r="O41" s="264">
        <v>197</v>
      </c>
      <c r="P41" s="264">
        <v>198</v>
      </c>
      <c r="Q41" s="264">
        <v>170</v>
      </c>
      <c r="R41" s="264">
        <v>195</v>
      </c>
      <c r="S41" s="264">
        <v>193</v>
      </c>
      <c r="T41" s="264">
        <v>198</v>
      </c>
    </row>
    <row r="42" spans="1:41" s="116" customFormat="1" ht="12" customHeight="1">
      <c r="A42" s="142">
        <f t="shared" si="7"/>
        <v>2030</v>
      </c>
      <c r="B42" s="143"/>
      <c r="C42" s="119">
        <f t="shared" si="0"/>
        <v>228</v>
      </c>
      <c r="D42" s="146">
        <f t="shared" si="1"/>
        <v>243</v>
      </c>
      <c r="E42" s="119">
        <f t="shared" si="2"/>
        <v>243</v>
      </c>
      <c r="F42" s="119">
        <f t="shared" si="3"/>
        <v>182</v>
      </c>
      <c r="G42" s="119">
        <f t="shared" si="4"/>
        <v>200</v>
      </c>
      <c r="H42" s="119">
        <f t="shared" si="5"/>
        <v>205</v>
      </c>
      <c r="I42" s="144">
        <f t="shared" si="6"/>
        <v>243</v>
      </c>
      <c r="J42" s="145"/>
      <c r="K42" s="242"/>
      <c r="N42" s="264">
        <v>198</v>
      </c>
      <c r="O42" s="264">
        <v>200</v>
      </c>
      <c r="P42" s="264">
        <v>200</v>
      </c>
      <c r="Q42" s="264">
        <v>170</v>
      </c>
      <c r="R42" s="264">
        <v>196</v>
      </c>
      <c r="S42" s="264">
        <v>195</v>
      </c>
      <c r="T42" s="264">
        <v>200</v>
      </c>
    </row>
    <row r="43" spans="1:41" s="116" customFormat="1" ht="12" customHeight="1">
      <c r="A43" s="142">
        <f t="shared" si="7"/>
        <v>2031</v>
      </c>
      <c r="B43" s="143"/>
      <c r="C43" s="119">
        <f t="shared" si="0"/>
        <v>232</v>
      </c>
      <c r="D43" s="146">
        <f t="shared" si="1"/>
        <v>248</v>
      </c>
      <c r="E43" s="119">
        <f t="shared" si="2"/>
        <v>248</v>
      </c>
      <c r="F43" s="119">
        <f t="shared" si="3"/>
        <v>183</v>
      </c>
      <c r="G43" s="119">
        <f t="shared" si="4"/>
        <v>201</v>
      </c>
      <c r="H43" s="119">
        <f t="shared" si="5"/>
        <v>206</v>
      </c>
      <c r="I43" s="144">
        <f t="shared" si="6"/>
        <v>248</v>
      </c>
      <c r="J43" s="145"/>
      <c r="K43" s="242"/>
      <c r="N43" s="264">
        <v>200</v>
      </c>
      <c r="O43" s="264">
        <v>202</v>
      </c>
      <c r="P43" s="264">
        <v>203</v>
      </c>
      <c r="Q43" s="264">
        <v>170</v>
      </c>
      <c r="R43" s="264">
        <v>198</v>
      </c>
      <c r="S43" s="264">
        <v>196</v>
      </c>
      <c r="T43" s="264">
        <v>203</v>
      </c>
    </row>
    <row r="44" spans="1:41" s="116" customFormat="1" ht="12" customHeight="1">
      <c r="A44" s="251">
        <f t="shared" si="7"/>
        <v>2032</v>
      </c>
      <c r="B44" s="252"/>
      <c r="C44" s="253">
        <f t="shared" si="0"/>
        <v>235</v>
      </c>
      <c r="D44" s="254">
        <f t="shared" si="1"/>
        <v>253</v>
      </c>
      <c r="E44" s="253">
        <f t="shared" si="2"/>
        <v>253</v>
      </c>
      <c r="F44" s="253">
        <f t="shared" si="3"/>
        <v>183</v>
      </c>
      <c r="G44" s="253">
        <f t="shared" si="4"/>
        <v>202</v>
      </c>
      <c r="H44" s="253">
        <f t="shared" si="5"/>
        <v>207</v>
      </c>
      <c r="I44" s="255">
        <f t="shared" si="6"/>
        <v>253</v>
      </c>
      <c r="J44" s="256"/>
      <c r="K44" s="257"/>
      <c r="N44" s="264">
        <v>202</v>
      </c>
      <c r="O44" s="264">
        <v>205</v>
      </c>
      <c r="P44" s="264">
        <v>205</v>
      </c>
      <c r="Q44" s="264">
        <v>170</v>
      </c>
      <c r="R44" s="264">
        <v>200</v>
      </c>
      <c r="S44" s="264">
        <v>198</v>
      </c>
      <c r="T44" s="264">
        <v>205</v>
      </c>
    </row>
    <row r="45" spans="1:41" s="116" customFormat="1" ht="12" customHeight="1">
      <c r="A45" s="142">
        <f t="shared" si="7"/>
        <v>2033</v>
      </c>
      <c r="B45" s="143"/>
      <c r="C45" s="119">
        <f t="shared" si="0"/>
        <v>238</v>
      </c>
      <c r="D45" s="146">
        <f t="shared" si="1"/>
        <v>259</v>
      </c>
      <c r="E45" s="119">
        <f t="shared" si="2"/>
        <v>259</v>
      </c>
      <c r="F45" s="119">
        <f t="shared" si="3"/>
        <v>183</v>
      </c>
      <c r="G45" s="119">
        <f t="shared" si="4"/>
        <v>203</v>
      </c>
      <c r="H45" s="119">
        <f t="shared" si="5"/>
        <v>208</v>
      </c>
      <c r="I45" s="144">
        <f t="shared" si="6"/>
        <v>259</v>
      </c>
      <c r="J45" s="145"/>
      <c r="K45" s="242"/>
      <c r="N45" s="264">
        <v>204</v>
      </c>
      <c r="O45" s="264">
        <v>208</v>
      </c>
      <c r="P45" s="264">
        <v>208</v>
      </c>
      <c r="Q45" s="264">
        <v>170</v>
      </c>
      <c r="R45" s="264">
        <v>202</v>
      </c>
      <c r="S45" s="264">
        <v>200</v>
      </c>
      <c r="T45" s="264">
        <v>208</v>
      </c>
    </row>
    <row r="46" spans="1:41" s="116" customFormat="1" ht="12" customHeight="1">
      <c r="A46" s="142">
        <f t="shared" si="7"/>
        <v>2034</v>
      </c>
      <c r="B46" s="143"/>
      <c r="C46" s="119">
        <f t="shared" si="0"/>
        <v>241</v>
      </c>
      <c r="D46" s="146">
        <f t="shared" si="1"/>
        <v>264</v>
      </c>
      <c r="E46" s="119">
        <f t="shared" si="2"/>
        <v>264</v>
      </c>
      <c r="F46" s="119">
        <f t="shared" si="3"/>
        <v>184</v>
      </c>
      <c r="G46" s="119">
        <f t="shared" si="4"/>
        <v>203</v>
      </c>
      <c r="H46" s="119">
        <f t="shared" si="5"/>
        <v>209</v>
      </c>
      <c r="I46" s="144">
        <f t="shared" si="6"/>
        <v>264</v>
      </c>
      <c r="J46" s="145"/>
      <c r="K46" s="242"/>
      <c r="N46" s="264">
        <v>206</v>
      </c>
      <c r="O46" s="264">
        <v>210</v>
      </c>
      <c r="P46" s="264">
        <v>211</v>
      </c>
      <c r="Q46" s="264">
        <v>170</v>
      </c>
      <c r="R46" s="264">
        <v>204</v>
      </c>
      <c r="S46" s="264">
        <v>201</v>
      </c>
      <c r="T46" s="264">
        <v>211</v>
      </c>
    </row>
    <row r="47" spans="1:41" s="116" customFormat="1" ht="14.1" customHeight="1">
      <c r="A47" s="147" t="s">
        <v>6</v>
      </c>
      <c r="B47" s="148"/>
      <c r="C47" s="149"/>
      <c r="D47" s="149"/>
      <c r="E47" s="149" t="s">
        <v>79</v>
      </c>
      <c r="F47" s="150"/>
      <c r="G47" s="149"/>
      <c r="H47" s="149"/>
      <c r="I47" s="150"/>
      <c r="J47" s="152"/>
      <c r="K47" s="153"/>
      <c r="L47" s="154"/>
      <c r="M47" s="154"/>
      <c r="N47" s="264">
        <v>208</v>
      </c>
      <c r="O47" s="264">
        <v>213</v>
      </c>
      <c r="P47" s="264">
        <v>213</v>
      </c>
      <c r="Q47" s="264">
        <v>170</v>
      </c>
      <c r="R47" s="264">
        <v>206</v>
      </c>
      <c r="S47" s="264">
        <v>203</v>
      </c>
      <c r="T47" s="264">
        <v>213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0.92628999501446907</v>
      </c>
      <c r="D48" s="261">
        <f>G132</f>
        <v>0.92628999501446907</v>
      </c>
      <c r="E48" s="261">
        <f>G179</f>
        <v>0.92628999501446907</v>
      </c>
      <c r="F48" s="260">
        <f>H224</f>
        <v>0.95794107001429918</v>
      </c>
      <c r="G48" s="261">
        <f>G271</f>
        <v>0.92628999501446907</v>
      </c>
      <c r="H48" s="261">
        <f>G317</f>
        <v>0.92628999501446907</v>
      </c>
      <c r="I48" s="159"/>
      <c r="J48" s="160"/>
      <c r="K48" s="161"/>
      <c r="L48" s="156"/>
      <c r="M48" s="156"/>
      <c r="N48" s="264">
        <v>210</v>
      </c>
      <c r="O48" s="264">
        <v>216</v>
      </c>
      <c r="P48" s="264">
        <v>216</v>
      </c>
      <c r="Q48" s="264">
        <v>171</v>
      </c>
      <c r="R48" s="264">
        <v>208</v>
      </c>
      <c r="S48" s="264">
        <v>204</v>
      </c>
      <c r="T48" s="264">
        <v>216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8.4999999999999937E-3</v>
      </c>
      <c r="D49" s="250">
        <f>G133</f>
        <v>8.4999999999999937E-3</v>
      </c>
      <c r="E49" s="259">
        <f>G180</f>
        <v>8.4999999999999937E-3</v>
      </c>
      <c r="F49" s="250">
        <f>H225</f>
        <v>4.8999999999999721E-3</v>
      </c>
      <c r="G49" s="250">
        <f>G272</f>
        <v>8.4999999999999937E-3</v>
      </c>
      <c r="H49" s="250">
        <f>G318</f>
        <v>8.4999999999999937E-3</v>
      </c>
      <c r="I49" s="233"/>
      <c r="J49" s="244" t="s">
        <v>80</v>
      </c>
      <c r="K49" s="115"/>
      <c r="L49" s="154"/>
      <c r="M49" s="154"/>
      <c r="N49" s="264"/>
      <c r="O49" s="264"/>
      <c r="P49" s="264"/>
      <c r="Q49" s="264"/>
      <c r="R49" s="264"/>
      <c r="S49" s="264"/>
      <c r="T49" s="264"/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8.4999999999999937E-3</v>
      </c>
      <c r="D50" s="229">
        <f>G134</f>
        <v>8.4999999999999937E-3</v>
      </c>
      <c r="E50" s="258">
        <f>G181</f>
        <v>8.4999999999999937E-3</v>
      </c>
      <c r="F50" s="229">
        <f>H226</f>
        <v>4.8999999999999721E-3</v>
      </c>
      <c r="G50" s="229">
        <f>G273</f>
        <v>8.4999999999999937E-3</v>
      </c>
      <c r="H50" s="229">
        <f>G319</f>
        <v>8.4999999999999937E-3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0.76214909794562524</v>
      </c>
      <c r="D51" s="229">
        <f>G135</f>
        <v>0.76214909794562524</v>
      </c>
      <c r="E51" s="229">
        <f>G182</f>
        <v>0.76214909794562524</v>
      </c>
      <c r="F51" s="229">
        <f>H227</f>
        <v>0.51482652519626448</v>
      </c>
      <c r="G51" s="229">
        <f>G274</f>
        <v>0.76214909794562524</v>
      </c>
      <c r="H51" s="258">
        <f>G320</f>
        <v>0.76214909794562524</v>
      </c>
      <c r="I51" s="168"/>
      <c r="J51" s="165"/>
      <c r="K51" s="115"/>
      <c r="L51" s="154"/>
      <c r="M51" s="154"/>
      <c r="N51" s="264"/>
      <c r="O51" s="264"/>
      <c r="P51" s="264" t="s">
        <v>76</v>
      </c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0.38107454897281262</v>
      </c>
      <c r="D52" s="229">
        <f>G136</f>
        <v>0.38107454897281262</v>
      </c>
      <c r="E52" s="229">
        <f>G183</f>
        <v>0.38107454897281262</v>
      </c>
      <c r="F52" s="229">
        <f>H228</f>
        <v>0.25741326259813224</v>
      </c>
      <c r="G52" s="229">
        <f>G275</f>
        <v>0.38107454897281262</v>
      </c>
      <c r="H52" s="258">
        <f>G321</f>
        <v>0.38107454897281262</v>
      </c>
      <c r="I52" s="168"/>
      <c r="J52" s="165"/>
      <c r="K52" s="115"/>
      <c r="L52" s="154"/>
      <c r="M52" s="154"/>
      <c r="N52" s="266">
        <v>3.9472814516241024E-2</v>
      </c>
      <c r="O52" s="266">
        <v>6.9315237507711E-2</v>
      </c>
      <c r="P52" s="266">
        <v>6.9315237507711E-2</v>
      </c>
      <c r="Q52" s="266">
        <v>6.0673080709306325E-3</v>
      </c>
      <c r="R52" s="266">
        <v>6.1742144598051954E-2</v>
      </c>
      <c r="S52" s="266">
        <v>6.9315237507711E-2</v>
      </c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5">
        <v>0.62780000000000036</v>
      </c>
      <c r="O53" s="265">
        <v>0.60540000000000038</v>
      </c>
      <c r="P53" s="265">
        <v>0.60540000000000038</v>
      </c>
      <c r="Q53" s="265">
        <v>0.65080000000000038</v>
      </c>
      <c r="R53" s="265">
        <v>0.60900000000000032</v>
      </c>
      <c r="S53" s="265">
        <v>0.60440000000000038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0.62780000000000036</v>
      </c>
      <c r="O54" s="265">
        <v>0.60540000000000038</v>
      </c>
      <c r="P54" s="265">
        <v>0.60540000000000038</v>
      </c>
      <c r="Q54" s="265">
        <v>0.65080000000000038</v>
      </c>
      <c r="R54" s="265">
        <v>0.60900000000000032</v>
      </c>
      <c r="S54" s="265">
        <v>0.60440000000000038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5.659427778368685</v>
      </c>
      <c r="O55" s="265">
        <v>5.7517884700862387</v>
      </c>
      <c r="P55" s="265">
        <v>5.7517884700862387</v>
      </c>
      <c r="Q55" s="265">
        <v>5.8837815858342761</v>
      </c>
      <c r="R55" s="265">
        <v>5.5424002769058411</v>
      </c>
      <c r="S55" s="265">
        <v>5.4187908825918729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2.8297138891843425</v>
      </c>
      <c r="O56" s="265">
        <v>2.8758942350431194</v>
      </c>
      <c r="P56" s="265">
        <v>2.8758942350431194</v>
      </c>
      <c r="Q56" s="265">
        <v>2.9418907929171381</v>
      </c>
      <c r="R56" s="265">
        <v>2.7712001384529206</v>
      </c>
      <c r="S56" s="265">
        <v>2.7093954412959365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0.92628999501446907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INDEX(LINEST(B92:B96,C92:C96),1)</f>
        <v>3.2500000000000013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INDEX(LINEST(B92:B96,C92:C96),2)</f>
        <v>153.57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0.92628999501446907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8.4999999999999937E-3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8.4999999999999937E-3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0.76214909794562524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0.38107454897281262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/>
      <c r="B87" s="174"/>
      <c r="C87" s="20"/>
      <c r="F87" s="25"/>
      <c r="G87" s="21"/>
      <c r="H87" s="25"/>
      <c r="I87" s="177"/>
      <c r="J87" s="178"/>
      <c r="K87" s="177"/>
    </row>
    <row r="88" spans="1:11" ht="15" customHeight="1">
      <c r="A88" s="19"/>
      <c r="B88" s="174"/>
      <c r="C88" s="20"/>
      <c r="F88" s="25"/>
      <c r="G88" s="21"/>
      <c r="H88" s="25"/>
      <c r="I88" s="177"/>
      <c r="J88" s="178"/>
      <c r="K88" s="177"/>
    </row>
    <row r="89" spans="1:11" ht="15" customHeight="1">
      <c r="A89" s="19"/>
      <c r="B89" s="174"/>
      <c r="C89" s="20"/>
      <c r="F89" s="25"/>
      <c r="G89" s="21"/>
      <c r="H89" s="25"/>
      <c r="I89" s="177"/>
      <c r="J89" s="178"/>
      <c r="K89" s="177"/>
    </row>
    <row r="90" spans="1:11" ht="15" customHeight="1">
      <c r="A90" s="19"/>
      <c r="B90" s="174"/>
      <c r="C90" s="20"/>
      <c r="F90" s="25"/>
      <c r="G90" s="21"/>
      <c r="H90" s="25"/>
      <c r="I90" s="177"/>
      <c r="J90" s="178"/>
      <c r="K90" s="177"/>
    </row>
    <row r="91" spans="1:11" ht="15" customHeight="1">
      <c r="A91" s="19"/>
      <c r="B91" s="174"/>
      <c r="C91" s="20"/>
      <c r="D91" s="21"/>
      <c r="E91" s="21"/>
      <c r="F91" s="25"/>
      <c r="G91" s="21"/>
      <c r="H91" s="25"/>
      <c r="I91" s="177"/>
      <c r="J91" s="178"/>
      <c r="K91" s="177"/>
    </row>
    <row r="92" spans="1:11" ht="15" customHeight="1">
      <c r="A92" s="19">
        <v>2006</v>
      </c>
      <c r="B92" s="174">
        <f>B20</f>
        <v>155.6</v>
      </c>
      <c r="C92" s="20">
        <v>1</v>
      </c>
      <c r="D92" s="21"/>
      <c r="E92" s="21"/>
      <c r="F92" s="25"/>
      <c r="G92" s="21"/>
      <c r="H92" s="25"/>
      <c r="I92" s="177">
        <f t="shared" ref="I92:I118" si="8">ROUND($E$78*C92+$E$79,$G$1)</f>
        <v>157</v>
      </c>
      <c r="J92" s="178">
        <f>ABS(B92-I92)/B92*100</f>
        <v>0.89974293059126331</v>
      </c>
      <c r="K92" s="177">
        <f>(B92-I92)^2/1000</f>
        <v>1.960000000000016E-3</v>
      </c>
    </row>
    <row r="93" spans="1:11" s="25" customFormat="1" ht="15" customHeight="1">
      <c r="A93" s="19">
        <f t="shared" ref="A93:A118" si="9">A92+1</f>
        <v>2007</v>
      </c>
      <c r="B93" s="174">
        <f>B21</f>
        <v>161.9</v>
      </c>
      <c r="C93" s="20">
        <f t="shared" ref="C93:C118" si="10">C92+1</f>
        <v>2</v>
      </c>
      <c r="G93" s="21"/>
      <c r="H93" s="21"/>
      <c r="I93" s="177">
        <f t="shared" si="8"/>
        <v>160</v>
      </c>
      <c r="J93" s="178">
        <f>ABS(B93-I93)/B93*100</f>
        <v>1.1735639283508374</v>
      </c>
      <c r="K93" s="177">
        <f>(B93-I93)^2/1000</f>
        <v>3.6100000000000216E-3</v>
      </c>
    </row>
    <row r="94" spans="1:11" ht="15" customHeight="1">
      <c r="A94" s="19">
        <f t="shared" si="9"/>
        <v>2008</v>
      </c>
      <c r="B94" s="174">
        <f>B22</f>
        <v>162.30000000000001</v>
      </c>
      <c r="C94" s="20">
        <f t="shared" si="10"/>
        <v>3</v>
      </c>
      <c r="D94" s="25"/>
      <c r="E94" s="25"/>
      <c r="F94" s="25"/>
      <c r="G94" s="21"/>
      <c r="H94" s="25"/>
      <c r="I94" s="177">
        <f t="shared" si="8"/>
        <v>163</v>
      </c>
      <c r="J94" s="178">
        <f>ABS(B94-I94)/B94*100</f>
        <v>0.43130006161428747</v>
      </c>
      <c r="K94" s="177">
        <f>(B94-I94)^2/1000</f>
        <v>4.8999999999998405E-4</v>
      </c>
    </row>
    <row r="95" spans="1:11" s="25" customFormat="1" ht="15" customHeight="1">
      <c r="A95" s="19">
        <f t="shared" si="9"/>
        <v>2009</v>
      </c>
      <c r="B95" s="174">
        <f>B23</f>
        <v>168</v>
      </c>
      <c r="C95" s="20">
        <f t="shared" si="10"/>
        <v>4</v>
      </c>
      <c r="G95" s="21"/>
      <c r="I95" s="177">
        <f t="shared" si="8"/>
        <v>167</v>
      </c>
      <c r="J95" s="178">
        <f>ABS(B95-I95)/B95*100</f>
        <v>0.59523809523809523</v>
      </c>
      <c r="K95" s="177">
        <f>(B95-I95)^2/1000</f>
        <v>1E-3</v>
      </c>
    </row>
    <row r="96" spans="1:11" s="25" customFormat="1" ht="15" customHeight="1" thickBot="1">
      <c r="A96" s="28">
        <f t="shared" si="9"/>
        <v>2010</v>
      </c>
      <c r="B96" s="182">
        <f>B24</f>
        <v>168.8</v>
      </c>
      <c r="C96" s="29">
        <f t="shared" si="10"/>
        <v>5</v>
      </c>
      <c r="D96" s="30"/>
      <c r="E96" s="30"/>
      <c r="F96" s="30"/>
      <c r="G96" s="30"/>
      <c r="H96" s="30"/>
      <c r="I96" s="183">
        <f t="shared" si="8"/>
        <v>170</v>
      </c>
      <c r="J96" s="184">
        <f>ABS(B96-I96)/B96*100</f>
        <v>0.71090047393364253</v>
      </c>
      <c r="K96" s="183">
        <f>(B96-I96)^2/1000</f>
        <v>1.4399999999999726E-3</v>
      </c>
    </row>
    <row r="97" spans="1:11" s="25" customFormat="1" ht="15" customHeight="1" thickTop="1">
      <c r="A97" s="19">
        <f t="shared" si="9"/>
        <v>2011</v>
      </c>
      <c r="B97" s="174">
        <f t="shared" ref="B97:B118" si="11">ROUND(E$78*C97+E$79,$G$1)</f>
        <v>173</v>
      </c>
      <c r="C97" s="20">
        <f t="shared" si="10"/>
        <v>6</v>
      </c>
      <c r="D97" s="31"/>
      <c r="E97" s="31"/>
      <c r="I97" s="177">
        <f t="shared" si="8"/>
        <v>173</v>
      </c>
      <c r="J97" s="185"/>
      <c r="K97" s="185"/>
    </row>
    <row r="98" spans="1:11" ht="15" customHeight="1">
      <c r="A98" s="19">
        <f t="shared" si="9"/>
        <v>2012</v>
      </c>
      <c r="B98" s="174">
        <f t="shared" si="11"/>
        <v>176</v>
      </c>
      <c r="C98" s="20">
        <f t="shared" si="10"/>
        <v>7</v>
      </c>
      <c r="D98" s="31"/>
      <c r="E98" s="31"/>
      <c r="F98" s="25"/>
      <c r="G98" s="25"/>
      <c r="H98" s="25"/>
      <c r="I98" s="177">
        <f t="shared" si="8"/>
        <v>176</v>
      </c>
      <c r="J98" s="185"/>
      <c r="K98" s="185"/>
    </row>
    <row r="99" spans="1:11" ht="15" customHeight="1">
      <c r="A99" s="19">
        <f t="shared" si="9"/>
        <v>2013</v>
      </c>
      <c r="B99" s="174">
        <f t="shared" si="11"/>
        <v>180</v>
      </c>
      <c r="C99" s="20">
        <f t="shared" si="10"/>
        <v>8</v>
      </c>
      <c r="D99" s="31"/>
      <c r="E99" s="31"/>
      <c r="F99" s="25"/>
      <c r="G99" s="25"/>
      <c r="H99" s="25"/>
      <c r="I99" s="177">
        <f t="shared" si="8"/>
        <v>180</v>
      </c>
      <c r="J99" s="185"/>
      <c r="K99" s="185"/>
    </row>
    <row r="100" spans="1:11" ht="15" customHeight="1">
      <c r="A100" s="19">
        <f t="shared" si="9"/>
        <v>2014</v>
      </c>
      <c r="B100" s="174">
        <f t="shared" si="11"/>
        <v>183</v>
      </c>
      <c r="C100" s="20">
        <f t="shared" si="10"/>
        <v>9</v>
      </c>
      <c r="D100" s="31"/>
      <c r="E100" s="31"/>
      <c r="F100" s="25"/>
      <c r="G100" s="25"/>
      <c r="H100" s="25"/>
      <c r="I100" s="177">
        <f t="shared" si="8"/>
        <v>183</v>
      </c>
      <c r="J100" s="185"/>
      <c r="K100" s="185"/>
    </row>
    <row r="101" spans="1:11" ht="15" customHeight="1">
      <c r="A101" s="19">
        <f t="shared" si="9"/>
        <v>2015</v>
      </c>
      <c r="B101" s="174">
        <f t="shared" si="11"/>
        <v>186</v>
      </c>
      <c r="C101" s="20">
        <f t="shared" si="10"/>
        <v>10</v>
      </c>
      <c r="D101" s="31"/>
      <c r="E101" s="31"/>
      <c r="F101" s="25"/>
      <c r="G101" s="25"/>
      <c r="H101" s="25"/>
      <c r="I101" s="177">
        <f t="shared" si="8"/>
        <v>186</v>
      </c>
      <c r="J101" s="185"/>
      <c r="K101" s="185"/>
    </row>
    <row r="102" spans="1:11" ht="15" customHeight="1">
      <c r="A102" s="19">
        <f t="shared" si="9"/>
        <v>2016</v>
      </c>
      <c r="B102" s="174">
        <f t="shared" si="11"/>
        <v>189</v>
      </c>
      <c r="C102" s="20">
        <f t="shared" si="10"/>
        <v>11</v>
      </c>
      <c r="D102" s="31"/>
      <c r="E102" s="31"/>
      <c r="F102" s="25"/>
      <c r="G102" s="25"/>
      <c r="H102" s="25"/>
      <c r="I102" s="177">
        <f t="shared" si="8"/>
        <v>189</v>
      </c>
      <c r="J102" s="185"/>
      <c r="K102" s="185"/>
    </row>
    <row r="103" spans="1:11" ht="15" customHeight="1">
      <c r="A103" s="19">
        <f t="shared" si="9"/>
        <v>2017</v>
      </c>
      <c r="B103" s="174">
        <f t="shared" si="11"/>
        <v>193</v>
      </c>
      <c r="C103" s="20">
        <f t="shared" si="10"/>
        <v>12</v>
      </c>
      <c r="D103" s="31"/>
      <c r="E103" s="31"/>
      <c r="F103" s="25"/>
      <c r="G103" s="25"/>
      <c r="H103" s="25"/>
      <c r="I103" s="177">
        <f t="shared" si="8"/>
        <v>193</v>
      </c>
      <c r="J103" s="185"/>
      <c r="K103" s="185"/>
    </row>
    <row r="104" spans="1:11" ht="15" customHeight="1">
      <c r="A104" s="19">
        <f t="shared" si="9"/>
        <v>2018</v>
      </c>
      <c r="B104" s="174">
        <f t="shared" si="11"/>
        <v>196</v>
      </c>
      <c r="C104" s="20">
        <f t="shared" si="10"/>
        <v>13</v>
      </c>
      <c r="D104" s="31"/>
      <c r="E104" s="31"/>
      <c r="F104" s="25"/>
      <c r="G104" s="25"/>
      <c r="H104" s="25"/>
      <c r="I104" s="177">
        <f t="shared" si="8"/>
        <v>196</v>
      </c>
      <c r="J104" s="185"/>
      <c r="K104" s="185"/>
    </row>
    <row r="105" spans="1:11" ht="15" customHeight="1">
      <c r="A105" s="19">
        <f t="shared" si="9"/>
        <v>2019</v>
      </c>
      <c r="B105" s="174">
        <f t="shared" si="11"/>
        <v>199</v>
      </c>
      <c r="C105" s="20">
        <f t="shared" si="10"/>
        <v>14</v>
      </c>
      <c r="D105" s="31"/>
      <c r="E105" s="31"/>
      <c r="F105" s="25"/>
      <c r="G105" s="25"/>
      <c r="H105" s="25"/>
      <c r="I105" s="177">
        <f t="shared" si="8"/>
        <v>199</v>
      </c>
      <c r="J105" s="185"/>
      <c r="K105" s="185"/>
    </row>
    <row r="106" spans="1:11" ht="15" customHeight="1">
      <c r="A106" s="19">
        <f t="shared" si="9"/>
        <v>2020</v>
      </c>
      <c r="B106" s="174">
        <f t="shared" si="11"/>
        <v>202</v>
      </c>
      <c r="C106" s="20">
        <f t="shared" si="10"/>
        <v>15</v>
      </c>
      <c r="D106" s="31"/>
      <c r="E106" s="31"/>
      <c r="F106" s="25"/>
      <c r="G106" s="25"/>
      <c r="H106" s="25"/>
      <c r="I106" s="177">
        <f t="shared" si="8"/>
        <v>202</v>
      </c>
      <c r="J106" s="185"/>
      <c r="K106" s="185"/>
    </row>
    <row r="107" spans="1:11" ht="15" customHeight="1">
      <c r="A107" s="19">
        <f t="shared" si="9"/>
        <v>2021</v>
      </c>
      <c r="B107" s="174">
        <f t="shared" si="11"/>
        <v>206</v>
      </c>
      <c r="C107" s="20">
        <f t="shared" si="10"/>
        <v>16</v>
      </c>
      <c r="D107" s="31"/>
      <c r="E107" s="31"/>
      <c r="F107" s="25"/>
      <c r="G107" s="25"/>
      <c r="H107" s="25"/>
      <c r="I107" s="177">
        <f t="shared" si="8"/>
        <v>206</v>
      </c>
      <c r="J107" s="185"/>
      <c r="K107" s="185"/>
    </row>
    <row r="108" spans="1:11" ht="15" customHeight="1">
      <c r="A108" s="19">
        <f t="shared" si="9"/>
        <v>2022</v>
      </c>
      <c r="B108" s="174">
        <f t="shared" si="11"/>
        <v>209</v>
      </c>
      <c r="C108" s="20">
        <f t="shared" si="10"/>
        <v>17</v>
      </c>
      <c r="D108" s="31"/>
      <c r="E108" s="31"/>
      <c r="F108" s="25"/>
      <c r="G108" s="25"/>
      <c r="H108" s="25"/>
      <c r="I108" s="177">
        <f t="shared" si="8"/>
        <v>209</v>
      </c>
      <c r="J108" s="185"/>
      <c r="K108" s="185"/>
    </row>
    <row r="109" spans="1:11" ht="15" customHeight="1">
      <c r="A109" s="19">
        <f t="shared" si="9"/>
        <v>2023</v>
      </c>
      <c r="B109" s="174">
        <f t="shared" si="11"/>
        <v>212</v>
      </c>
      <c r="C109" s="20">
        <f t="shared" si="10"/>
        <v>18</v>
      </c>
      <c r="D109" s="31"/>
      <c r="E109" s="31"/>
      <c r="F109" s="25"/>
      <c r="G109" s="25"/>
      <c r="H109" s="25"/>
      <c r="I109" s="177">
        <f t="shared" si="8"/>
        <v>212</v>
      </c>
      <c r="J109" s="185"/>
      <c r="K109" s="185"/>
    </row>
    <row r="110" spans="1:11" ht="15" customHeight="1">
      <c r="A110" s="19">
        <f t="shared" si="9"/>
        <v>2024</v>
      </c>
      <c r="B110" s="174">
        <f t="shared" si="11"/>
        <v>215</v>
      </c>
      <c r="C110" s="20">
        <f t="shared" si="10"/>
        <v>19</v>
      </c>
      <c r="D110" s="31"/>
      <c r="E110" s="31"/>
      <c r="F110" s="25"/>
      <c r="G110" s="25"/>
      <c r="H110" s="25"/>
      <c r="I110" s="177">
        <f t="shared" si="8"/>
        <v>215</v>
      </c>
      <c r="J110" s="185"/>
      <c r="K110" s="185"/>
    </row>
    <row r="111" spans="1:11" ht="15" customHeight="1">
      <c r="A111" s="19">
        <f t="shared" si="9"/>
        <v>2025</v>
      </c>
      <c r="B111" s="174">
        <f t="shared" si="11"/>
        <v>219</v>
      </c>
      <c r="C111" s="20">
        <f t="shared" si="10"/>
        <v>20</v>
      </c>
      <c r="D111" s="31"/>
      <c r="E111" s="31"/>
      <c r="F111" s="25"/>
      <c r="G111" s="25"/>
      <c r="H111" s="25"/>
      <c r="I111" s="177">
        <f t="shared" si="8"/>
        <v>219</v>
      </c>
      <c r="J111" s="185"/>
      <c r="K111" s="185"/>
    </row>
    <row r="112" spans="1:11" ht="15" customHeight="1">
      <c r="A112" s="19">
        <f t="shared" si="9"/>
        <v>2026</v>
      </c>
      <c r="B112" s="174">
        <f t="shared" si="11"/>
        <v>222</v>
      </c>
      <c r="C112" s="20">
        <f t="shared" si="10"/>
        <v>21</v>
      </c>
      <c r="D112" s="31"/>
      <c r="E112" s="31"/>
      <c r="F112" s="25"/>
      <c r="G112" s="25"/>
      <c r="H112" s="25"/>
      <c r="I112" s="177">
        <f t="shared" si="8"/>
        <v>222</v>
      </c>
      <c r="J112" s="185"/>
      <c r="K112" s="185"/>
    </row>
    <row r="113" spans="1:11" ht="15" customHeight="1">
      <c r="A113" s="19">
        <f t="shared" si="9"/>
        <v>2027</v>
      </c>
      <c r="B113" s="174">
        <f t="shared" si="11"/>
        <v>225</v>
      </c>
      <c r="C113" s="20">
        <f t="shared" si="10"/>
        <v>22</v>
      </c>
      <c r="D113" s="31"/>
      <c r="E113" s="31"/>
      <c r="F113" s="25"/>
      <c r="G113" s="25"/>
      <c r="H113" s="25"/>
      <c r="I113" s="177">
        <f t="shared" si="8"/>
        <v>225</v>
      </c>
      <c r="J113" s="185"/>
      <c r="K113" s="185"/>
    </row>
    <row r="114" spans="1:11" ht="15" customHeight="1">
      <c r="A114" s="19">
        <f t="shared" si="9"/>
        <v>2028</v>
      </c>
      <c r="B114" s="174">
        <f t="shared" si="11"/>
        <v>228</v>
      </c>
      <c r="C114" s="20">
        <f t="shared" si="10"/>
        <v>23</v>
      </c>
      <c r="D114" s="31"/>
      <c r="E114" s="31"/>
      <c r="F114" s="25"/>
      <c r="G114" s="25"/>
      <c r="H114" s="25"/>
      <c r="I114" s="177">
        <f t="shared" si="8"/>
        <v>228</v>
      </c>
      <c r="J114" s="185"/>
      <c r="K114" s="185"/>
    </row>
    <row r="115" spans="1:11" ht="15" customHeight="1">
      <c r="A115" s="19">
        <f t="shared" si="9"/>
        <v>2029</v>
      </c>
      <c r="B115" s="174">
        <f t="shared" si="11"/>
        <v>232</v>
      </c>
      <c r="C115" s="20">
        <f t="shared" si="10"/>
        <v>24</v>
      </c>
      <c r="D115" s="31"/>
      <c r="E115" s="31"/>
      <c r="F115" s="25"/>
      <c r="G115" s="25"/>
      <c r="H115" s="25"/>
      <c r="I115" s="177">
        <f t="shared" si="8"/>
        <v>232</v>
      </c>
      <c r="J115" s="185"/>
      <c r="K115" s="185"/>
    </row>
    <row r="116" spans="1:11" ht="15" customHeight="1">
      <c r="A116" s="19">
        <f t="shared" si="9"/>
        <v>2030</v>
      </c>
      <c r="B116" s="174">
        <f t="shared" si="11"/>
        <v>235</v>
      </c>
      <c r="C116" s="20">
        <f t="shared" si="10"/>
        <v>25</v>
      </c>
      <c r="D116" s="31"/>
      <c r="E116" s="31"/>
      <c r="F116" s="25"/>
      <c r="G116" s="25"/>
      <c r="H116" s="25"/>
      <c r="I116" s="177">
        <f t="shared" si="8"/>
        <v>235</v>
      </c>
      <c r="J116" s="185"/>
      <c r="K116" s="185"/>
    </row>
    <row r="117" spans="1:11" ht="15" customHeight="1">
      <c r="A117" s="19">
        <f t="shared" si="9"/>
        <v>2031</v>
      </c>
      <c r="B117" s="174">
        <f t="shared" si="11"/>
        <v>238</v>
      </c>
      <c r="C117" s="20">
        <f t="shared" si="10"/>
        <v>26</v>
      </c>
      <c r="D117" s="31"/>
      <c r="E117" s="31"/>
      <c r="F117" s="25"/>
      <c r="G117" s="25"/>
      <c r="H117" s="25"/>
      <c r="I117" s="177">
        <f t="shared" si="8"/>
        <v>238</v>
      </c>
      <c r="J117" s="185"/>
      <c r="K117" s="185"/>
    </row>
    <row r="118" spans="1:11" ht="15" customHeight="1">
      <c r="A118" s="103">
        <f t="shared" si="9"/>
        <v>2032</v>
      </c>
      <c r="B118" s="186">
        <f t="shared" si="11"/>
        <v>241</v>
      </c>
      <c r="C118" s="33">
        <f t="shared" si="10"/>
        <v>27</v>
      </c>
      <c r="D118" s="34"/>
      <c r="E118" s="34"/>
      <c r="F118" s="9"/>
      <c r="G118" s="9"/>
      <c r="H118" s="9"/>
      <c r="I118" s="187">
        <f t="shared" si="8"/>
        <v>241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0.92628999501446907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INDEX(LINEST(C138:C142,D138:D142),2)</f>
        <v>5.0353273838362682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INDEX(LINEST(C138:C142,D138:D142),1)</f>
        <v>1.9983705955480151E-2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153.74991961177832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2.018471695613111E-2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0.92628999501446907</v>
      </c>
      <c r="H132" s="642"/>
      <c r="I132" s="177"/>
      <c r="J132" s="178"/>
      <c r="K132" s="177"/>
    </row>
    <row r="133" spans="1:11" ht="15" customHeight="1">
      <c r="A133" s="19"/>
      <c r="B133" s="174"/>
      <c r="C133" s="191"/>
      <c r="D133" s="20"/>
      <c r="E133" s="637" t="s">
        <v>8</v>
      </c>
      <c r="F133" s="638"/>
      <c r="G133" s="639">
        <f>SUM(K122:K142)</f>
        <v>8.4999999999999937E-3</v>
      </c>
      <c r="H133" s="640"/>
      <c r="I133" s="177"/>
      <c r="J133" s="178"/>
      <c r="K133" s="177"/>
    </row>
    <row r="134" spans="1:11" ht="15" customHeight="1">
      <c r="A134" s="19"/>
      <c r="B134" s="174"/>
      <c r="C134" s="191"/>
      <c r="D134" s="20"/>
      <c r="E134" s="637" t="s">
        <v>9</v>
      </c>
      <c r="F134" s="638"/>
      <c r="G134" s="639">
        <f>SUM(K133:K142)</f>
        <v>8.4999999999999937E-3</v>
      </c>
      <c r="H134" s="640"/>
      <c r="I134" s="177"/>
      <c r="J134" s="178"/>
      <c r="K134" s="177"/>
    </row>
    <row r="135" spans="1:11" ht="15" customHeight="1">
      <c r="A135" s="19"/>
      <c r="B135" s="174"/>
      <c r="C135" s="191"/>
      <c r="D135" s="20"/>
      <c r="E135" s="637" t="s">
        <v>10</v>
      </c>
      <c r="F135" s="638"/>
      <c r="G135" s="639">
        <f>SUM(J122:J142)/D142</f>
        <v>0.76214909794562524</v>
      </c>
      <c r="H135" s="640"/>
      <c r="I135" s="177"/>
      <c r="J135" s="178"/>
      <c r="K135" s="177"/>
    </row>
    <row r="136" spans="1:11" ht="15" customHeight="1">
      <c r="A136" s="19"/>
      <c r="B136" s="174"/>
      <c r="C136" s="191"/>
      <c r="D136" s="20"/>
      <c r="E136" s="637" t="s">
        <v>11</v>
      </c>
      <c r="F136" s="638"/>
      <c r="G136" s="639">
        <f>SUM(J133:J142)/10</f>
        <v>0.38107454897281262</v>
      </c>
      <c r="H136" s="640"/>
      <c r="I136" s="177"/>
      <c r="J136" s="178"/>
      <c r="K136" s="177"/>
    </row>
    <row r="137" spans="1:11" ht="15" customHeight="1">
      <c r="A137" s="19"/>
      <c r="B137" s="174"/>
      <c r="C137" s="191"/>
      <c r="D137" s="20"/>
      <c r="E137" s="47"/>
      <c r="F137" s="48"/>
      <c r="G137" s="45"/>
      <c r="H137" s="45"/>
      <c r="I137" s="177"/>
      <c r="J137" s="178"/>
      <c r="K137" s="177"/>
    </row>
    <row r="138" spans="1:11" ht="15" customHeight="1">
      <c r="A138" s="19">
        <f t="shared" ref="A138:B142" si="12">A92</f>
        <v>2006</v>
      </c>
      <c r="B138" s="174">
        <f t="shared" si="12"/>
        <v>155.6</v>
      </c>
      <c r="C138" s="191">
        <f>LN(B138)</f>
        <v>5.0472886117442908</v>
      </c>
      <c r="D138" s="20">
        <v>1</v>
      </c>
      <c r="E138" s="45"/>
      <c r="F138" s="45"/>
      <c r="G138" s="49"/>
      <c r="H138" s="45"/>
      <c r="I138" s="177">
        <f t="shared" ref="I138:I164" si="13">ROUND($F$129*(1+$F$130)^D138,$G$1)</f>
        <v>157</v>
      </c>
      <c r="J138" s="178">
        <f>ABS(B138-I138)/B138*100</f>
        <v>0.89974293059126331</v>
      </c>
      <c r="K138" s="177">
        <f>(B138-I138)^2/1000</f>
        <v>1.960000000000016E-3</v>
      </c>
    </row>
    <row r="139" spans="1:11" s="25" customFormat="1" ht="15" customHeight="1">
      <c r="A139" s="19">
        <f t="shared" si="12"/>
        <v>2007</v>
      </c>
      <c r="B139" s="174">
        <f t="shared" si="12"/>
        <v>161.9</v>
      </c>
      <c r="C139" s="191">
        <f>LN(B139)</f>
        <v>5.0869788606835895</v>
      </c>
      <c r="D139" s="20">
        <f t="shared" ref="D139:D164" si="14">D138+1</f>
        <v>2</v>
      </c>
      <c r="G139" s="49"/>
      <c r="H139" s="45"/>
      <c r="I139" s="177">
        <f t="shared" si="13"/>
        <v>160</v>
      </c>
      <c r="J139" s="178">
        <f>ABS(B139-I139)/B139*100</f>
        <v>1.1735639283508374</v>
      </c>
      <c r="K139" s="177">
        <f>(B139-I139)^2/1000</f>
        <v>3.6100000000000216E-3</v>
      </c>
    </row>
    <row r="140" spans="1:11" ht="15" customHeight="1">
      <c r="A140" s="19">
        <f t="shared" si="12"/>
        <v>2008</v>
      </c>
      <c r="B140" s="174">
        <f t="shared" si="12"/>
        <v>162.30000000000001</v>
      </c>
      <c r="C140" s="191">
        <f>LN(B140)</f>
        <v>5.0894464745205452</v>
      </c>
      <c r="D140" s="20">
        <f t="shared" si="14"/>
        <v>3</v>
      </c>
      <c r="E140" s="50"/>
      <c r="F140" s="25"/>
      <c r="G140" s="25"/>
      <c r="H140" s="25"/>
      <c r="I140" s="177">
        <f t="shared" si="13"/>
        <v>163</v>
      </c>
      <c r="J140" s="178">
        <f>ABS(B140-I140)/B140*100</f>
        <v>0.43130006161428747</v>
      </c>
      <c r="K140" s="177">
        <f>(B140-I140)^2/1000</f>
        <v>4.8999999999998405E-4</v>
      </c>
    </row>
    <row r="141" spans="1:11" s="25" customFormat="1" ht="15" customHeight="1">
      <c r="A141" s="19">
        <f t="shared" si="12"/>
        <v>2009</v>
      </c>
      <c r="B141" s="174">
        <f t="shared" si="12"/>
        <v>168</v>
      </c>
      <c r="C141" s="191">
        <f>LN(B141)</f>
        <v>5.1239639794032588</v>
      </c>
      <c r="D141" s="20">
        <f t="shared" si="14"/>
        <v>4</v>
      </c>
      <c r="E141" s="50"/>
      <c r="I141" s="177">
        <f t="shared" si="13"/>
        <v>167</v>
      </c>
      <c r="J141" s="178">
        <f>ABS(B141-I141)/B141*100</f>
        <v>0.59523809523809523</v>
      </c>
      <c r="K141" s="177">
        <f>(B141-I141)^2/1000</f>
        <v>1E-3</v>
      </c>
    </row>
    <row r="142" spans="1:11" s="25" customFormat="1" ht="15" customHeight="1" thickBot="1">
      <c r="A142" s="28">
        <f t="shared" si="12"/>
        <v>2010</v>
      </c>
      <c r="B142" s="182">
        <f t="shared" si="12"/>
        <v>168.8</v>
      </c>
      <c r="C142" s="192">
        <f>LN(B142)</f>
        <v>5.1287145821618569</v>
      </c>
      <c r="D142" s="29">
        <f t="shared" si="14"/>
        <v>5</v>
      </c>
      <c r="E142" s="51"/>
      <c r="F142" s="30"/>
      <c r="G142" s="30"/>
      <c r="H142" s="30"/>
      <c r="I142" s="183">
        <f t="shared" si="13"/>
        <v>170</v>
      </c>
      <c r="J142" s="184">
        <f>ABS(B142-I142)/B142*100</f>
        <v>0.71090047393364253</v>
      </c>
      <c r="K142" s="183">
        <f>(B142-I142)^2/1000</f>
        <v>1.4399999999999726E-3</v>
      </c>
    </row>
    <row r="143" spans="1:11" ht="15" customHeight="1" thickTop="1">
      <c r="A143" s="19">
        <f t="shared" ref="A143:A164" si="15">A97</f>
        <v>2011</v>
      </c>
      <c r="B143" s="174">
        <f t="shared" ref="B143:B164" si="16">ROUND($F$129*(1+$F$130)^D143,$G$1)</f>
        <v>173</v>
      </c>
      <c r="C143" s="52"/>
      <c r="D143" s="20">
        <f t="shared" si="14"/>
        <v>6</v>
      </c>
      <c r="E143" s="53"/>
      <c r="F143" s="31"/>
      <c r="G143" s="25"/>
      <c r="H143" s="25"/>
      <c r="I143" s="177">
        <f t="shared" si="13"/>
        <v>173</v>
      </c>
      <c r="J143" s="185"/>
      <c r="K143" s="185"/>
    </row>
    <row r="144" spans="1:11" ht="15" customHeight="1">
      <c r="A144" s="19">
        <f t="shared" si="15"/>
        <v>2012</v>
      </c>
      <c r="B144" s="174">
        <f t="shared" si="16"/>
        <v>177</v>
      </c>
      <c r="C144" s="52"/>
      <c r="D144" s="20">
        <f t="shared" si="14"/>
        <v>7</v>
      </c>
      <c r="E144" s="53"/>
      <c r="F144" s="31"/>
      <c r="G144" s="25"/>
      <c r="H144" s="25"/>
      <c r="I144" s="177">
        <f t="shared" si="13"/>
        <v>177</v>
      </c>
      <c r="J144" s="185"/>
      <c r="K144" s="185"/>
    </row>
    <row r="145" spans="1:11" ht="15" customHeight="1">
      <c r="A145" s="19">
        <f t="shared" si="15"/>
        <v>2013</v>
      </c>
      <c r="B145" s="174">
        <f t="shared" si="16"/>
        <v>180</v>
      </c>
      <c r="C145" s="52"/>
      <c r="D145" s="20">
        <f t="shared" si="14"/>
        <v>8</v>
      </c>
      <c r="E145" s="53"/>
      <c r="F145" s="31"/>
      <c r="G145" s="25"/>
      <c r="H145" s="25"/>
      <c r="I145" s="177">
        <f t="shared" si="13"/>
        <v>180</v>
      </c>
      <c r="J145" s="185"/>
      <c r="K145" s="185"/>
    </row>
    <row r="146" spans="1:11" ht="15" customHeight="1">
      <c r="A146" s="19">
        <f t="shared" si="15"/>
        <v>2014</v>
      </c>
      <c r="B146" s="174">
        <f t="shared" si="16"/>
        <v>184</v>
      </c>
      <c r="C146" s="52"/>
      <c r="D146" s="20">
        <f t="shared" si="14"/>
        <v>9</v>
      </c>
      <c r="E146" s="53"/>
      <c r="F146" s="31"/>
      <c r="G146" s="25"/>
      <c r="H146" s="25"/>
      <c r="I146" s="177">
        <f t="shared" si="13"/>
        <v>184</v>
      </c>
      <c r="J146" s="185"/>
      <c r="K146" s="185"/>
    </row>
    <row r="147" spans="1:11" ht="15" customHeight="1">
      <c r="A147" s="19">
        <f t="shared" si="15"/>
        <v>2015</v>
      </c>
      <c r="B147" s="174">
        <f t="shared" si="16"/>
        <v>188</v>
      </c>
      <c r="C147" s="52"/>
      <c r="D147" s="20">
        <f t="shared" si="14"/>
        <v>10</v>
      </c>
      <c r="E147" s="53"/>
      <c r="F147" s="31"/>
      <c r="G147" s="25"/>
      <c r="H147" s="25"/>
      <c r="I147" s="177">
        <f t="shared" si="13"/>
        <v>188</v>
      </c>
      <c r="J147" s="185"/>
      <c r="K147" s="185"/>
    </row>
    <row r="148" spans="1:11" ht="15" customHeight="1">
      <c r="A148" s="19">
        <f t="shared" si="15"/>
        <v>2016</v>
      </c>
      <c r="B148" s="174">
        <f t="shared" si="16"/>
        <v>192</v>
      </c>
      <c r="C148" s="52"/>
      <c r="D148" s="20">
        <f t="shared" si="14"/>
        <v>11</v>
      </c>
      <c r="E148" s="53"/>
      <c r="F148" s="31"/>
      <c r="G148" s="25"/>
      <c r="H148" s="25"/>
      <c r="I148" s="177">
        <f t="shared" si="13"/>
        <v>192</v>
      </c>
      <c r="J148" s="185"/>
      <c r="K148" s="185"/>
    </row>
    <row r="149" spans="1:11" ht="15" customHeight="1">
      <c r="A149" s="19">
        <f t="shared" si="15"/>
        <v>2017</v>
      </c>
      <c r="B149" s="174">
        <f t="shared" si="16"/>
        <v>195</v>
      </c>
      <c r="C149" s="52"/>
      <c r="D149" s="20">
        <f t="shared" si="14"/>
        <v>12</v>
      </c>
      <c r="E149" s="53"/>
      <c r="F149" s="31"/>
      <c r="G149" s="25"/>
      <c r="H149" s="25"/>
      <c r="I149" s="177">
        <f t="shared" si="13"/>
        <v>195</v>
      </c>
      <c r="J149" s="185"/>
      <c r="K149" s="185"/>
    </row>
    <row r="150" spans="1:11" ht="15" customHeight="1">
      <c r="A150" s="19">
        <f t="shared" si="15"/>
        <v>2018</v>
      </c>
      <c r="B150" s="174">
        <f t="shared" si="16"/>
        <v>199</v>
      </c>
      <c r="C150" s="52"/>
      <c r="D150" s="20">
        <f t="shared" si="14"/>
        <v>13</v>
      </c>
      <c r="E150" s="53"/>
      <c r="F150" s="31"/>
      <c r="G150" s="25"/>
      <c r="H150" s="25"/>
      <c r="I150" s="177">
        <f t="shared" si="13"/>
        <v>199</v>
      </c>
      <c r="J150" s="185"/>
      <c r="K150" s="185"/>
    </row>
    <row r="151" spans="1:11" ht="15" customHeight="1">
      <c r="A151" s="19">
        <f t="shared" si="15"/>
        <v>2019</v>
      </c>
      <c r="B151" s="174">
        <f t="shared" si="16"/>
        <v>203</v>
      </c>
      <c r="C151" s="52"/>
      <c r="D151" s="20">
        <f t="shared" si="14"/>
        <v>14</v>
      </c>
      <c r="E151" s="53"/>
      <c r="F151" s="31"/>
      <c r="G151" s="25"/>
      <c r="H151" s="25"/>
      <c r="I151" s="177">
        <f t="shared" si="13"/>
        <v>203</v>
      </c>
      <c r="J151" s="185"/>
      <c r="K151" s="185"/>
    </row>
    <row r="152" spans="1:11" ht="15" customHeight="1">
      <c r="A152" s="19">
        <f t="shared" si="15"/>
        <v>2020</v>
      </c>
      <c r="B152" s="174">
        <f t="shared" si="16"/>
        <v>207</v>
      </c>
      <c r="C152" s="52"/>
      <c r="D152" s="20">
        <f t="shared" si="14"/>
        <v>15</v>
      </c>
      <c r="E152" s="53"/>
      <c r="F152" s="31"/>
      <c r="G152" s="25"/>
      <c r="H152" s="25"/>
      <c r="I152" s="177">
        <f t="shared" si="13"/>
        <v>207</v>
      </c>
      <c r="J152" s="185"/>
      <c r="K152" s="185"/>
    </row>
    <row r="153" spans="1:11" ht="15" customHeight="1">
      <c r="A153" s="19">
        <f t="shared" si="15"/>
        <v>2021</v>
      </c>
      <c r="B153" s="174">
        <f t="shared" si="16"/>
        <v>212</v>
      </c>
      <c r="C153" s="52"/>
      <c r="D153" s="20">
        <f t="shared" si="14"/>
        <v>16</v>
      </c>
      <c r="E153" s="53"/>
      <c r="F153" s="31"/>
      <c r="G153" s="25"/>
      <c r="H153" s="25"/>
      <c r="I153" s="177">
        <f t="shared" si="13"/>
        <v>212</v>
      </c>
      <c r="J153" s="185"/>
      <c r="K153" s="185"/>
    </row>
    <row r="154" spans="1:11" ht="15" customHeight="1">
      <c r="A154" s="19">
        <f t="shared" si="15"/>
        <v>2022</v>
      </c>
      <c r="B154" s="174">
        <f t="shared" si="16"/>
        <v>216</v>
      </c>
      <c r="C154" s="52"/>
      <c r="D154" s="20">
        <f t="shared" si="14"/>
        <v>17</v>
      </c>
      <c r="E154" s="53"/>
      <c r="F154" s="31"/>
      <c r="G154" s="25"/>
      <c r="H154" s="25"/>
      <c r="I154" s="177">
        <f t="shared" si="13"/>
        <v>216</v>
      </c>
      <c r="J154" s="185"/>
      <c r="K154" s="185"/>
    </row>
    <row r="155" spans="1:11" ht="15" customHeight="1">
      <c r="A155" s="19">
        <f t="shared" si="15"/>
        <v>2023</v>
      </c>
      <c r="B155" s="174">
        <f t="shared" si="16"/>
        <v>220</v>
      </c>
      <c r="C155" s="52"/>
      <c r="D155" s="20">
        <f t="shared" si="14"/>
        <v>18</v>
      </c>
      <c r="E155" s="53"/>
      <c r="F155" s="31"/>
      <c r="G155" s="25"/>
      <c r="H155" s="25"/>
      <c r="I155" s="177">
        <f t="shared" si="13"/>
        <v>220</v>
      </c>
      <c r="J155" s="185"/>
      <c r="K155" s="185"/>
    </row>
    <row r="156" spans="1:11" ht="15" customHeight="1">
      <c r="A156" s="19">
        <f t="shared" si="15"/>
        <v>2024</v>
      </c>
      <c r="B156" s="174">
        <f t="shared" si="16"/>
        <v>225</v>
      </c>
      <c r="C156" s="52"/>
      <c r="D156" s="20">
        <f t="shared" si="14"/>
        <v>19</v>
      </c>
      <c r="E156" s="53"/>
      <c r="F156" s="31"/>
      <c r="G156" s="25"/>
      <c r="H156" s="25"/>
      <c r="I156" s="177">
        <f t="shared" si="13"/>
        <v>225</v>
      </c>
      <c r="J156" s="185"/>
      <c r="K156" s="185"/>
    </row>
    <row r="157" spans="1:11" ht="15" customHeight="1">
      <c r="A157" s="19">
        <f t="shared" si="15"/>
        <v>2025</v>
      </c>
      <c r="B157" s="174">
        <f t="shared" si="16"/>
        <v>229</v>
      </c>
      <c r="C157" s="52"/>
      <c r="D157" s="20">
        <f t="shared" si="14"/>
        <v>20</v>
      </c>
      <c r="E157" s="53"/>
      <c r="F157" s="31"/>
      <c r="G157" s="25"/>
      <c r="H157" s="25"/>
      <c r="I157" s="177">
        <f t="shared" si="13"/>
        <v>229</v>
      </c>
      <c r="J157" s="185"/>
      <c r="K157" s="185"/>
    </row>
    <row r="158" spans="1:11" ht="15" customHeight="1">
      <c r="A158" s="19">
        <f t="shared" si="15"/>
        <v>2026</v>
      </c>
      <c r="B158" s="174">
        <f t="shared" si="16"/>
        <v>234</v>
      </c>
      <c r="C158" s="52"/>
      <c r="D158" s="20">
        <f t="shared" si="14"/>
        <v>21</v>
      </c>
      <c r="E158" s="53"/>
      <c r="F158" s="31"/>
      <c r="G158" s="25"/>
      <c r="H158" s="25"/>
      <c r="I158" s="177">
        <f t="shared" si="13"/>
        <v>234</v>
      </c>
      <c r="J158" s="185"/>
      <c r="K158" s="185"/>
    </row>
    <row r="159" spans="1:11" ht="15" customHeight="1">
      <c r="A159" s="19">
        <f t="shared" si="15"/>
        <v>2027</v>
      </c>
      <c r="B159" s="174">
        <f t="shared" si="16"/>
        <v>239</v>
      </c>
      <c r="C159" s="52"/>
      <c r="D159" s="20">
        <f t="shared" si="14"/>
        <v>22</v>
      </c>
      <c r="E159" s="53"/>
      <c r="F159" s="31"/>
      <c r="G159" s="25"/>
      <c r="H159" s="25"/>
      <c r="I159" s="177">
        <f t="shared" si="13"/>
        <v>239</v>
      </c>
      <c r="J159" s="185"/>
      <c r="K159" s="185"/>
    </row>
    <row r="160" spans="1:11" ht="15" customHeight="1">
      <c r="A160" s="19">
        <f t="shared" si="15"/>
        <v>2028</v>
      </c>
      <c r="B160" s="174">
        <f t="shared" si="16"/>
        <v>243</v>
      </c>
      <c r="C160" s="52"/>
      <c r="D160" s="20">
        <f t="shared" si="14"/>
        <v>23</v>
      </c>
      <c r="E160" s="53"/>
      <c r="F160" s="31"/>
      <c r="G160" s="25"/>
      <c r="H160" s="25"/>
      <c r="I160" s="177">
        <f t="shared" si="13"/>
        <v>243</v>
      </c>
      <c r="J160" s="185"/>
      <c r="K160" s="185"/>
    </row>
    <row r="161" spans="1:109" ht="15" customHeight="1">
      <c r="A161" s="19">
        <f t="shared" si="15"/>
        <v>2029</v>
      </c>
      <c r="B161" s="174">
        <f t="shared" si="16"/>
        <v>248</v>
      </c>
      <c r="C161" s="52"/>
      <c r="D161" s="20">
        <f t="shared" si="14"/>
        <v>24</v>
      </c>
      <c r="E161" s="53"/>
      <c r="F161" s="31"/>
      <c r="G161" s="25"/>
      <c r="H161" s="25"/>
      <c r="I161" s="177">
        <f t="shared" si="13"/>
        <v>248</v>
      </c>
      <c r="J161" s="185"/>
      <c r="K161" s="185"/>
    </row>
    <row r="162" spans="1:109" ht="15" customHeight="1">
      <c r="A162" s="19">
        <f t="shared" si="15"/>
        <v>2030</v>
      </c>
      <c r="B162" s="174">
        <f t="shared" si="16"/>
        <v>253</v>
      </c>
      <c r="C162" s="52"/>
      <c r="D162" s="20">
        <f t="shared" si="14"/>
        <v>25</v>
      </c>
      <c r="E162" s="53"/>
      <c r="F162" s="31"/>
      <c r="G162" s="25"/>
      <c r="H162" s="25"/>
      <c r="I162" s="177">
        <f t="shared" si="13"/>
        <v>253</v>
      </c>
      <c r="J162" s="185"/>
      <c r="K162" s="185"/>
    </row>
    <row r="163" spans="1:109" ht="15" customHeight="1">
      <c r="A163" s="19">
        <f t="shared" si="15"/>
        <v>2031</v>
      </c>
      <c r="B163" s="174">
        <f t="shared" si="16"/>
        <v>259</v>
      </c>
      <c r="C163" s="52"/>
      <c r="D163" s="20">
        <f t="shared" si="14"/>
        <v>26</v>
      </c>
      <c r="E163" s="53"/>
      <c r="F163" s="31"/>
      <c r="G163" s="25"/>
      <c r="H163" s="25"/>
      <c r="I163" s="177">
        <f t="shared" si="13"/>
        <v>259</v>
      </c>
      <c r="J163" s="185"/>
      <c r="K163" s="185"/>
    </row>
    <row r="164" spans="1:109" ht="15" customHeight="1">
      <c r="A164" s="103">
        <f t="shared" si="15"/>
        <v>2032</v>
      </c>
      <c r="B164" s="186">
        <f t="shared" si="16"/>
        <v>264</v>
      </c>
      <c r="C164" s="193"/>
      <c r="D164" s="33">
        <f t="shared" si="14"/>
        <v>27</v>
      </c>
      <c r="E164" s="54"/>
      <c r="F164" s="34"/>
      <c r="G164" s="9"/>
      <c r="H164" s="9"/>
      <c r="I164" s="187">
        <f t="shared" si="13"/>
        <v>264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0.92628999501446907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0.92628999501446907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0.92628999501446907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0.92628999501446907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0.92628999501446907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0.92628999501446907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0.92628999501446907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0.92628999501446907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RSQ($B168:$B188,BN168:BN188)</f>
        <v>0.92628999501446907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RSQ($B168:$B188,BU168:BU188)</f>
        <v>0.92628999501446907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RSQ($B168:$B188,CB168:CB188)</f>
        <v>0.92628999501446907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RSQ($B168:$B188,CI168:CI188)</f>
        <v>0.92628999501446907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RSQ($B168:$B188,CP168:CP188)</f>
        <v>0.92628999501446907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RSQ($B168:$B188,CW168:CW188)</f>
        <v>0.92628999501446907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RSQ($B168:$B188,DD168:DD188)</f>
        <v>0.92628999501446907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15</v>
      </c>
      <c r="AD172" s="25"/>
      <c r="AE172" s="177"/>
      <c r="AF172" s="177"/>
      <c r="AH172" s="197"/>
      <c r="AI172" s="27" t="s">
        <v>35</v>
      </c>
      <c r="AJ172" s="83">
        <f>AC172+AI193</f>
        <v>20</v>
      </c>
      <c r="AK172" s="25"/>
      <c r="AL172" s="177"/>
      <c r="AM172" s="177"/>
      <c r="AO172" s="197"/>
      <c r="AP172" s="27" t="s">
        <v>35</v>
      </c>
      <c r="AQ172" s="83">
        <f>AJ172+AP193</f>
        <v>25</v>
      </c>
      <c r="AR172" s="25"/>
      <c r="AS172" s="177"/>
      <c r="AT172" s="177"/>
      <c r="AV172" s="197"/>
      <c r="AW172" s="27" t="s">
        <v>35</v>
      </c>
      <c r="AX172" s="83">
        <f>AQ172+AW193</f>
        <v>30</v>
      </c>
      <c r="AY172" s="25"/>
      <c r="AZ172" s="177"/>
      <c r="BA172" s="177"/>
      <c r="BC172" s="197"/>
      <c r="BD172" s="27" t="s">
        <v>35</v>
      </c>
      <c r="BE172" s="83">
        <f>AX172+BD193</f>
        <v>35</v>
      </c>
      <c r="BF172" s="25"/>
      <c r="BG172" s="177"/>
      <c r="BH172" s="177"/>
      <c r="BJ172" s="197"/>
      <c r="BK172" s="27" t="s">
        <v>35</v>
      </c>
      <c r="BL172" s="83">
        <f>BE172+BK193</f>
        <v>40</v>
      </c>
      <c r="BM172" s="25"/>
      <c r="BN172" s="177"/>
      <c r="BO172" s="177"/>
      <c r="BQ172" s="197"/>
      <c r="BR172" s="27" t="s">
        <v>35</v>
      </c>
      <c r="BS172" s="83">
        <f>BL172+BR193</f>
        <v>45</v>
      </c>
      <c r="BT172" s="25"/>
      <c r="BU172" s="177"/>
      <c r="BV172" s="177"/>
      <c r="BX172" s="197"/>
      <c r="BY172" s="27" t="s">
        <v>35</v>
      </c>
      <c r="BZ172" s="83">
        <v>55</v>
      </c>
      <c r="CA172" s="25"/>
      <c r="CB172" s="177"/>
      <c r="CC172" s="177"/>
      <c r="CE172" s="197"/>
      <c r="CF172" s="27" t="s">
        <v>35</v>
      </c>
      <c r="CG172" s="83">
        <f>BZ172+CF193</f>
        <v>60</v>
      </c>
      <c r="CH172" s="25"/>
      <c r="CI172" s="177"/>
      <c r="CJ172" s="177"/>
      <c r="CL172" s="197"/>
      <c r="CM172" s="27" t="s">
        <v>35</v>
      </c>
      <c r="CN172" s="83">
        <f>CG172+CM193</f>
        <v>65</v>
      </c>
      <c r="CO172" s="25"/>
      <c r="CP172" s="177"/>
      <c r="CQ172" s="177"/>
      <c r="CS172" s="197"/>
      <c r="CT172" s="27" t="s">
        <v>35</v>
      </c>
      <c r="CU172" s="83">
        <f>CN172+CT193</f>
        <v>70</v>
      </c>
      <c r="CV172" s="25"/>
      <c r="CW172" s="177"/>
      <c r="CX172" s="177"/>
      <c r="CZ172" s="197"/>
      <c r="DA172" s="27" t="s">
        <v>35</v>
      </c>
      <c r="DB172" s="83">
        <f>CU172+DA193</f>
        <v>75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INDEX(LINEST(C184:C188,D184:D188),2)</f>
        <v>5.0353273838362682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INDEX(LINEST(M184:M188,$D184:$D188),2)</f>
        <v>5.0353273838362682</v>
      </c>
      <c r="Q173" s="177"/>
      <c r="R173" s="177"/>
      <c r="T173" s="197"/>
      <c r="U173" s="27" t="s">
        <v>25</v>
      </c>
      <c r="V173" s="27" t="s">
        <v>26</v>
      </c>
      <c r="W173" s="42">
        <f>INDEX(LINEST(T184:T188,$D184:$D188),2)</f>
        <v>4.9681544425632449</v>
      </c>
      <c r="X173" s="177"/>
      <c r="Y173" s="177"/>
      <c r="AA173" s="197"/>
      <c r="AB173" s="27" t="s">
        <v>25</v>
      </c>
      <c r="AC173" s="27" t="s">
        <v>26</v>
      </c>
      <c r="AD173" s="42">
        <f>INDEX(LINEST(AA184:AA188,$D184:$D188),2)</f>
        <v>4.9328004748170224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INDEX(LINEST(AH184:AH188,$D184:$D188),2)</f>
        <v>4.8961538171711867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INDEX(LINEST(AO184:AO188,$D184:$D188),2)</f>
        <v>4.8581165610350814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INDEX(LINEST(AV184:AV188,$D184:$D188),2)</f>
        <v>4.8185792595682928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INDEX(LINEST(BC184:BC188,$D184:$D188),2)</f>
        <v>4.7774190440074848</v>
      </c>
      <c r="BG173" s="177"/>
      <c r="BH173" s="177"/>
      <c r="BJ173" s="197"/>
      <c r="BK173" s="27" t="s">
        <v>25</v>
      </c>
      <c r="BL173" s="27" t="s">
        <v>26</v>
      </c>
      <c r="BM173" s="42">
        <f>INDEX(LINEST(BJ184:BJ188,$D184:$D188),2)</f>
        <v>4.7344973399127968</v>
      </c>
      <c r="BN173" s="177"/>
      <c r="BO173" s="177"/>
      <c r="BQ173" s="197"/>
      <c r="BR173" s="27" t="s">
        <v>25</v>
      </c>
      <c r="BS173" s="27" t="s">
        <v>26</v>
      </c>
      <c r="BT173" s="42">
        <f>INDEX(LINEST(BQ184:BQ188,$D184:$D188),2)</f>
        <v>4.6896570770040453</v>
      </c>
      <c r="BU173" s="177"/>
      <c r="BV173" s="177"/>
      <c r="BX173" s="197"/>
      <c r="BY173" s="27" t="s">
        <v>25</v>
      </c>
      <c r="BZ173" s="27" t="s">
        <v>26</v>
      </c>
      <c r="CA173" s="42">
        <f>INDEX(LINEST(BX184:BX188,$D184:$D188),2)</f>
        <v>4.5934786545272157</v>
      </c>
      <c r="CB173" s="177"/>
      <c r="CC173" s="177"/>
      <c r="CE173" s="197"/>
      <c r="CF173" s="27" t="s">
        <v>25</v>
      </c>
      <c r="CG173" s="27" t="s">
        <v>26</v>
      </c>
      <c r="CH173" s="42">
        <f>INDEX(LINEST(CE184:CE188,$D184:$D188),2)</f>
        <v>4.5416985042705811</v>
      </c>
      <c r="CI173" s="177"/>
      <c r="CJ173" s="177"/>
      <c r="CL173" s="197"/>
      <c r="CM173" s="27" t="s">
        <v>25</v>
      </c>
      <c r="CN173" s="27" t="s">
        <v>26</v>
      </c>
      <c r="CO173" s="42">
        <f>INDEX(LINEST(CL184:CL188,$D184:$D188),2)</f>
        <v>4.4871036406102203</v>
      </c>
      <c r="CP173" s="177"/>
      <c r="CQ173" s="177"/>
      <c r="CS173" s="197"/>
      <c r="CT173" s="27" t="s">
        <v>25</v>
      </c>
      <c r="CU173" s="27" t="s">
        <v>26</v>
      </c>
      <c r="CV173" s="42">
        <f>INDEX(LINEST(CS184:CS188,$D184:$D188),2)</f>
        <v>4.4293717797321541</v>
      </c>
      <c r="CW173" s="177"/>
      <c r="CX173" s="177"/>
      <c r="CZ173" s="197"/>
      <c r="DA173" s="27" t="s">
        <v>25</v>
      </c>
      <c r="DB173" s="27" t="s">
        <v>26</v>
      </c>
      <c r="DC173" s="42">
        <f>INDEX(LINEST(CZ184:CZ188,$D184:$D188),2)</f>
        <v>4.3681221365946543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INDEX(LINEST(C184:C188,D184:D188),1)</f>
        <v>1.9983705955480151E-2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INDEX(LINEST(M184:M188,$D184:$D188),1)</f>
        <v>1.9983705955480151E-2</v>
      </c>
      <c r="Q174" s="177"/>
      <c r="R174" s="177"/>
      <c r="T174" s="197"/>
      <c r="U174" s="27" t="s">
        <v>27</v>
      </c>
      <c r="V174" s="27" t="s">
        <v>28</v>
      </c>
      <c r="W174" s="42">
        <f>INDEX(LINEST(T184:T188,$D184:$D188),1)</f>
        <v>2.1293744952613998E-2</v>
      </c>
      <c r="X174" s="177"/>
      <c r="Y174" s="177"/>
      <c r="AA174" s="197"/>
      <c r="AB174" s="27" t="s">
        <v>27</v>
      </c>
      <c r="AC174" s="27" t="s">
        <v>28</v>
      </c>
      <c r="AD174" s="42">
        <f>INDEX(LINEST(AA184:AA188,$D184:$D188),1)</f>
        <v>2.2015399360256181E-2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INDEX(LINEST(AH184:AH188,$D184:$D188),1)</f>
        <v>2.2787718338351221E-2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INDEX(LINEST(AO184:AO188,$D184:$D188),1)</f>
        <v>2.3616235485473504E-2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INDEX(LINEST(AV184:AV188,$D184:$D188),1)</f>
        <v>2.4507321351114882E-2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INDEX(LINEST(BC184:BC188,$D184:$D188),1)</f>
        <v>2.5468348030349825E-2</v>
      </c>
      <c r="BG174" s="177"/>
      <c r="BH174" s="177"/>
      <c r="BJ174" s="197"/>
      <c r="BK174" s="27" t="s">
        <v>27</v>
      </c>
      <c r="BL174" s="27" t="s">
        <v>28</v>
      </c>
      <c r="BM174" s="42">
        <f>INDEX(LINEST(BJ184:BJ188,$D184:$D188),1)</f>
        <v>2.6507894229634302E-2</v>
      </c>
      <c r="BN174" s="177"/>
      <c r="BO174" s="177"/>
      <c r="BQ174" s="197"/>
      <c r="BR174" s="27" t="s">
        <v>27</v>
      </c>
      <c r="BS174" s="27" t="s">
        <v>28</v>
      </c>
      <c r="BT174" s="42">
        <f>INDEX(LINEST(BQ184:BQ188,$D184:$D188),1)</f>
        <v>2.7636002921891646E-2</v>
      </c>
      <c r="BU174" s="177"/>
      <c r="BV174" s="177"/>
      <c r="BX174" s="197"/>
      <c r="BY174" s="27" t="s">
        <v>27</v>
      </c>
      <c r="BZ174" s="27" t="s">
        <v>28</v>
      </c>
      <c r="CA174" s="42">
        <f>INDEX(LINEST(BX184:BX188,$D184:$D188),1)</f>
        <v>3.0207452873452476E-2</v>
      </c>
      <c r="CB174" s="177"/>
      <c r="CC174" s="177"/>
      <c r="CE174" s="197"/>
      <c r="CF174" s="27" t="s">
        <v>27</v>
      </c>
      <c r="CG174" s="27" t="s">
        <v>28</v>
      </c>
      <c r="CH174" s="42">
        <f>INDEX(LINEST(CE184:CE188,$D184:$D188),1)</f>
        <v>3.1681631562451421E-2</v>
      </c>
      <c r="CI174" s="177"/>
      <c r="CJ174" s="177"/>
      <c r="CL174" s="197"/>
      <c r="CM174" s="27" t="s">
        <v>27</v>
      </c>
      <c r="CN174" s="27" t="s">
        <v>28</v>
      </c>
      <c r="CO174" s="42">
        <f>INDEX(LINEST(CL184:CL188,$D184:$D188),1)</f>
        <v>3.3307298469862523E-2</v>
      </c>
      <c r="CP174" s="177"/>
      <c r="CQ174" s="177"/>
      <c r="CS174" s="197"/>
      <c r="CT174" s="27" t="s">
        <v>27</v>
      </c>
      <c r="CU174" s="27" t="s">
        <v>28</v>
      </c>
      <c r="CV174" s="42">
        <f>INDEX(LINEST(CS184:CS188,$D184:$D188),1)</f>
        <v>3.5109109252118291E-2</v>
      </c>
      <c r="CW174" s="177"/>
      <c r="CX174" s="177"/>
      <c r="CZ174" s="197"/>
      <c r="DA174" s="27" t="s">
        <v>27</v>
      </c>
      <c r="DB174" s="27" t="s">
        <v>28</v>
      </c>
      <c r="DC174" s="42">
        <f>INDEX(LINEST(CZ184:CZ188,$D184:$D188),1)</f>
        <v>3.7117387388110143E-2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153.74991961177832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153.74991961177832</v>
      </c>
      <c r="P176" s="25"/>
      <c r="Q176" s="177"/>
      <c r="R176" s="177"/>
      <c r="T176" s="197"/>
      <c r="U176" s="27" t="s">
        <v>29</v>
      </c>
      <c r="V176" s="59">
        <f>EXP(W173)</f>
        <v>143.76132261072649</v>
      </c>
      <c r="W176" s="25"/>
      <c r="X176" s="177"/>
      <c r="Y176" s="177"/>
      <c r="AA176" s="197"/>
      <c r="AB176" s="27" t="s">
        <v>29</v>
      </c>
      <c r="AC176" s="59">
        <f>EXP(AD173)</f>
        <v>138.76758381803535</v>
      </c>
      <c r="AD176" s="25"/>
      <c r="AE176" s="177"/>
      <c r="AF176" s="177"/>
      <c r="AH176" s="197"/>
      <c r="AI176" s="27" t="s">
        <v>29</v>
      </c>
      <c r="AJ176" s="59">
        <f>EXP(AK173)</f>
        <v>133.77426865057171</v>
      </c>
      <c r="AK176" s="25"/>
      <c r="AL176" s="177"/>
      <c r="AM176" s="177"/>
      <c r="AO176" s="197"/>
      <c r="AP176" s="27" t="s">
        <v>29</v>
      </c>
      <c r="AQ176" s="59">
        <f>EXP(AR173)</f>
        <v>128.78142160061361</v>
      </c>
      <c r="AR176" s="25"/>
      <c r="AS176" s="177"/>
      <c r="AT176" s="177"/>
      <c r="AV176" s="197"/>
      <c r="AW176" s="27" t="s">
        <v>29</v>
      </c>
      <c r="AX176" s="59">
        <f>EXP(AY173)</f>
        <v>123.78909361598026</v>
      </c>
      <c r="AY176" s="25"/>
      <c r="AZ176" s="177"/>
      <c r="BA176" s="177"/>
      <c r="BC176" s="197"/>
      <c r="BD176" s="27" t="s">
        <v>29</v>
      </c>
      <c r="BE176" s="59">
        <f>EXP(BF173)</f>
        <v>118.79734331468384</v>
      </c>
      <c r="BF176" s="25"/>
      <c r="BG176" s="177"/>
      <c r="BH176" s="177"/>
      <c r="BJ176" s="197"/>
      <c r="BK176" s="27" t="s">
        <v>29</v>
      </c>
      <c r="BL176" s="59">
        <f>EXP(BM173)</f>
        <v>113.80623848449018</v>
      </c>
      <c r="BM176" s="25"/>
      <c r="BN176" s="177"/>
      <c r="BO176" s="177"/>
      <c r="BQ176" s="197"/>
      <c r="BR176" s="27" t="s">
        <v>29</v>
      </c>
      <c r="BS176" s="59">
        <f>EXP(BT173)</f>
        <v>108.8158579485048</v>
      </c>
      <c r="BT176" s="25"/>
      <c r="BU176" s="177"/>
      <c r="BV176" s="177"/>
      <c r="BX176" s="197"/>
      <c r="BY176" s="27" t="s">
        <v>29</v>
      </c>
      <c r="BZ176" s="59">
        <f>EXP(CA173)</f>
        <v>98.837654891349572</v>
      </c>
      <c r="CA176" s="25"/>
      <c r="CB176" s="177"/>
      <c r="CC176" s="177"/>
      <c r="CE176" s="197"/>
      <c r="CF176" s="27" t="s">
        <v>29</v>
      </c>
      <c r="CG176" s="59">
        <f>EXP(CH173)</f>
        <v>93.850069565218021</v>
      </c>
      <c r="CH176" s="25"/>
      <c r="CI176" s="177"/>
      <c r="CJ176" s="177"/>
      <c r="CL176" s="197"/>
      <c r="CM176" s="27" t="s">
        <v>29</v>
      </c>
      <c r="CN176" s="59">
        <f>EXP(CO173)</f>
        <v>88.86369159676407</v>
      </c>
      <c r="CO176" s="25"/>
      <c r="CP176" s="177"/>
      <c r="CQ176" s="177"/>
      <c r="CS176" s="197"/>
      <c r="CT176" s="27" t="s">
        <v>29</v>
      </c>
      <c r="CU176" s="59">
        <f>EXP(CV173)</f>
        <v>83.878706051805167</v>
      </c>
      <c r="CV176" s="25"/>
      <c r="CW176" s="177"/>
      <c r="CX176" s="177"/>
      <c r="CZ176" s="197"/>
      <c r="DA176" s="27" t="s">
        <v>29</v>
      </c>
      <c r="DB176" s="59">
        <f>EXP(DC173)</f>
        <v>78.895337837556824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2.018471695613111E-2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2.018471695613111E-2</v>
      </c>
      <c r="P177" s="25"/>
      <c r="Q177" s="177"/>
      <c r="R177" s="177"/>
      <c r="T177" s="197"/>
      <c r="U177" s="27" t="s">
        <v>30</v>
      </c>
      <c r="V177" s="60">
        <f>EXP(W174)-1</f>
        <v>2.1522074523642187E-2</v>
      </c>
      <c r="W177" s="25"/>
      <c r="X177" s="177"/>
      <c r="Y177" s="177"/>
      <c r="AA177" s="197"/>
      <c r="AB177" s="27" t="s">
        <v>30</v>
      </c>
      <c r="AC177" s="60">
        <f>EXP(AD174)-1</f>
        <v>2.2259526491953174E-2</v>
      </c>
      <c r="AD177" s="25"/>
      <c r="AE177" s="177"/>
      <c r="AF177" s="177"/>
      <c r="AH177" s="197"/>
      <c r="AI177" s="27" t="s">
        <v>30</v>
      </c>
      <c r="AJ177" s="60">
        <f>EXP(AK174)-1</f>
        <v>2.3049341880249319E-2</v>
      </c>
      <c r="AK177" s="25"/>
      <c r="AL177" s="177"/>
      <c r="AM177" s="177"/>
      <c r="AO177" s="197"/>
      <c r="AP177" s="27" t="s">
        <v>30</v>
      </c>
      <c r="AQ177" s="60">
        <f>EXP(AR174)-1</f>
        <v>2.3897307030676274E-2</v>
      </c>
      <c r="AR177" s="25"/>
      <c r="AS177" s="177"/>
      <c r="AT177" s="177"/>
      <c r="AV177" s="197"/>
      <c r="AW177" s="27" t="s">
        <v>30</v>
      </c>
      <c r="AX177" s="60">
        <f>EXP(AY174)-1</f>
        <v>2.4810094074257494E-2</v>
      </c>
      <c r="AY177" s="25"/>
      <c r="AZ177" s="177"/>
      <c r="BA177" s="177"/>
      <c r="BC177" s="197"/>
      <c r="BD177" s="27" t="s">
        <v>30</v>
      </c>
      <c r="BE177" s="60">
        <f>EXP(BF174)-1</f>
        <v>2.57954373105449E-2</v>
      </c>
      <c r="BF177" s="25"/>
      <c r="BG177" s="177"/>
      <c r="BH177" s="177"/>
      <c r="BJ177" s="197"/>
      <c r="BK177" s="27" t="s">
        <v>30</v>
      </c>
      <c r="BL177" s="60">
        <f>EXP(BM174)-1</f>
        <v>2.6862353516907245E-2</v>
      </c>
      <c r="BM177" s="25"/>
      <c r="BN177" s="177"/>
      <c r="BO177" s="177"/>
      <c r="BQ177" s="197"/>
      <c r="BR177" s="27" t="s">
        <v>30</v>
      </c>
      <c r="BS177" s="60">
        <f>EXP(BT174)-1</f>
        <v>2.8021419516954582E-2</v>
      </c>
      <c r="BT177" s="25"/>
      <c r="BU177" s="177"/>
      <c r="BV177" s="177"/>
      <c r="BX177" s="197"/>
      <c r="BY177" s="27" t="s">
        <v>30</v>
      </c>
      <c r="BZ177" s="60">
        <f>EXP(CA174)-1</f>
        <v>3.0668326882759667E-2</v>
      </c>
      <c r="CA177" s="25"/>
      <c r="CB177" s="177"/>
      <c r="CC177" s="177"/>
      <c r="CE177" s="197"/>
      <c r="CF177" s="27" t="s">
        <v>30</v>
      </c>
      <c r="CG177" s="60">
        <f>EXP(CH174)-1</f>
        <v>3.2188836641853458E-2</v>
      </c>
      <c r="CH177" s="25"/>
      <c r="CI177" s="177"/>
      <c r="CJ177" s="177"/>
      <c r="CL177" s="197"/>
      <c r="CM177" s="27" t="s">
        <v>30</v>
      </c>
      <c r="CN177" s="60">
        <f>EXP(CO174)-1</f>
        <v>3.3868196545842055E-2</v>
      </c>
      <c r="CO177" s="25"/>
      <c r="CP177" s="177"/>
      <c r="CQ177" s="177"/>
      <c r="CS177" s="197"/>
      <c r="CT177" s="27" t="s">
        <v>30</v>
      </c>
      <c r="CU177" s="60">
        <f>EXP(CV174)-1</f>
        <v>3.5732710656191324E-2</v>
      </c>
      <c r="CV177" s="25"/>
      <c r="CW177" s="177"/>
      <c r="CX177" s="177"/>
      <c r="CZ177" s="197"/>
      <c r="DA177" s="27" t="s">
        <v>30</v>
      </c>
      <c r="DB177" s="60">
        <f>EXP(DC174)-1</f>
        <v>3.7814840061413779E-2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/>
      <c r="B179" s="174"/>
      <c r="C179" s="191"/>
      <c r="D179" s="20"/>
      <c r="E179" s="637" t="s">
        <v>7</v>
      </c>
      <c r="F179" s="638"/>
      <c r="G179" s="641">
        <f>I167</f>
        <v>0.92628999501446907</v>
      </c>
      <c r="H179" s="642"/>
      <c r="I179" s="177"/>
      <c r="J179" s="178"/>
      <c r="K179" s="177"/>
      <c r="M179" s="197"/>
      <c r="N179" s="21" t="s">
        <v>36</v>
      </c>
      <c r="O179" s="42">
        <f>Q167</f>
        <v>0.92628999501446907</v>
      </c>
      <c r="P179" s="46"/>
      <c r="Q179" s="177"/>
      <c r="R179" s="177"/>
      <c r="T179" s="197"/>
      <c r="U179" s="21" t="s">
        <v>36</v>
      </c>
      <c r="V179" s="42">
        <f>X167</f>
        <v>0.92628999501446907</v>
      </c>
      <c r="W179" s="46"/>
      <c r="X179" s="177"/>
      <c r="Y179" s="177"/>
      <c r="AA179" s="197"/>
      <c r="AB179" s="21" t="s">
        <v>36</v>
      </c>
      <c r="AC179" s="42">
        <f>AE167</f>
        <v>0.92628999501446907</v>
      </c>
      <c r="AD179" s="46"/>
      <c r="AE179" s="177"/>
      <c r="AF179" s="177"/>
      <c r="AH179" s="197"/>
      <c r="AI179" s="21" t="s">
        <v>36</v>
      </c>
      <c r="AJ179" s="42">
        <f>AL167</f>
        <v>0.92628999501446907</v>
      </c>
      <c r="AK179" s="46"/>
      <c r="AL179" s="177"/>
      <c r="AM179" s="177"/>
      <c r="AO179" s="197"/>
      <c r="AP179" s="21" t="s">
        <v>36</v>
      </c>
      <c r="AQ179" s="42">
        <f>AS167</f>
        <v>0.92628999501446907</v>
      </c>
      <c r="AR179" s="46"/>
      <c r="AS179" s="177"/>
      <c r="AT179" s="177"/>
      <c r="AV179" s="197"/>
      <c r="AW179" s="21" t="s">
        <v>36</v>
      </c>
      <c r="AX179" s="42">
        <f>AZ167</f>
        <v>0.92628999501446907</v>
      </c>
      <c r="AY179" s="46"/>
      <c r="AZ179" s="177"/>
      <c r="BA179" s="177"/>
      <c r="BC179" s="197"/>
      <c r="BD179" s="21" t="s">
        <v>36</v>
      </c>
      <c r="BE179" s="42">
        <f>BG167</f>
        <v>0.92628999501446907</v>
      </c>
      <c r="BF179" s="46"/>
      <c r="BG179" s="177"/>
      <c r="BH179" s="177"/>
      <c r="BJ179" s="197"/>
      <c r="BK179" s="21" t="s">
        <v>36</v>
      </c>
      <c r="BL179" s="42">
        <f>BN167</f>
        <v>0.92628999501446907</v>
      </c>
      <c r="BM179" s="46"/>
      <c r="BN179" s="177"/>
      <c r="BO179" s="177"/>
      <c r="BQ179" s="197"/>
      <c r="BR179" s="21" t="s">
        <v>36</v>
      </c>
      <c r="BS179" s="42">
        <f>BU167</f>
        <v>0.92628999501446907</v>
      </c>
      <c r="BT179" s="46"/>
      <c r="BU179" s="177"/>
      <c r="BV179" s="177"/>
      <c r="BX179" s="197"/>
      <c r="BY179" s="21" t="s">
        <v>36</v>
      </c>
      <c r="BZ179" s="42">
        <f>CB167</f>
        <v>0.92628999501446907</v>
      </c>
      <c r="CA179" s="46"/>
      <c r="CB179" s="177"/>
      <c r="CC179" s="177"/>
      <c r="CE179" s="197"/>
      <c r="CF179" s="21" t="s">
        <v>36</v>
      </c>
      <c r="CG179" s="42">
        <f>CI167</f>
        <v>0.92628999501446907</v>
      </c>
      <c r="CH179" s="46"/>
      <c r="CI179" s="177"/>
      <c r="CJ179" s="177"/>
      <c r="CL179" s="197"/>
      <c r="CM179" s="21" t="s">
        <v>36</v>
      </c>
      <c r="CN179" s="42">
        <f>CP167</f>
        <v>0.92628999501446907</v>
      </c>
      <c r="CO179" s="46"/>
      <c r="CP179" s="177"/>
      <c r="CQ179" s="177"/>
      <c r="CS179" s="197"/>
      <c r="CT179" s="21" t="s">
        <v>36</v>
      </c>
      <c r="CU179" s="42">
        <f>CW167</f>
        <v>0.92628999501446907</v>
      </c>
      <c r="CV179" s="46"/>
      <c r="CW179" s="177"/>
      <c r="CX179" s="177"/>
      <c r="CZ179" s="197"/>
      <c r="DA179" s="21" t="s">
        <v>36</v>
      </c>
      <c r="DB179" s="42">
        <f>DD167</f>
        <v>0.92628999501446907</v>
      </c>
      <c r="DC179" s="46"/>
      <c r="DD179" s="177"/>
      <c r="DE179" s="177"/>
    </row>
    <row r="180" spans="1:109" ht="15" customHeight="1">
      <c r="A180" s="19"/>
      <c r="B180" s="174"/>
      <c r="C180" s="191"/>
      <c r="D180" s="20"/>
      <c r="E180" s="637" t="s">
        <v>8</v>
      </c>
      <c r="F180" s="638"/>
      <c r="G180" s="639">
        <f>SUM(K168:K188)</f>
        <v>8.4999999999999937E-3</v>
      </c>
      <c r="H180" s="640"/>
      <c r="I180" s="177"/>
      <c r="J180" s="178"/>
      <c r="K180" s="177"/>
      <c r="M180" s="197"/>
      <c r="N180" s="21" t="s">
        <v>37</v>
      </c>
      <c r="O180" s="199">
        <f>SUM(R168:R188)</f>
        <v>8.4999999999999937E-3</v>
      </c>
      <c r="P180" s="45"/>
      <c r="Q180" s="177"/>
      <c r="R180" s="177"/>
      <c r="T180" s="197"/>
      <c r="U180" s="21" t="s">
        <v>37</v>
      </c>
      <c r="V180" s="199">
        <f>SUM(Y168:Y188)</f>
        <v>8.4999999999999937E-3</v>
      </c>
      <c r="W180" s="45"/>
      <c r="X180" s="177"/>
      <c r="Y180" s="177"/>
      <c r="AA180" s="197"/>
      <c r="AB180" s="21" t="s">
        <v>37</v>
      </c>
      <c r="AC180" s="199">
        <f>SUM(AF168:AF188)</f>
        <v>8.4999999999999937E-3</v>
      </c>
      <c r="AD180" s="45"/>
      <c r="AE180" s="177"/>
      <c r="AF180" s="177"/>
      <c r="AH180" s="197"/>
      <c r="AI180" s="21" t="s">
        <v>37</v>
      </c>
      <c r="AJ180" s="199">
        <f>SUM(AM168:AM188)</f>
        <v>8.4999999999999937E-3</v>
      </c>
      <c r="AK180" s="45"/>
      <c r="AL180" s="177"/>
      <c r="AM180" s="177"/>
      <c r="AO180" s="197"/>
      <c r="AP180" s="21" t="s">
        <v>37</v>
      </c>
      <c r="AQ180" s="199">
        <f>SUM(AT168:AT188)</f>
        <v>8.4999999999999937E-3</v>
      </c>
      <c r="AR180" s="45"/>
      <c r="AS180" s="177"/>
      <c r="AT180" s="177"/>
      <c r="AV180" s="197"/>
      <c r="AW180" s="21" t="s">
        <v>37</v>
      </c>
      <c r="AX180" s="199">
        <f>SUM(BA168:BA188)</f>
        <v>8.4999999999999937E-3</v>
      </c>
      <c r="AY180" s="45"/>
      <c r="AZ180" s="177"/>
      <c r="BA180" s="177"/>
      <c r="BC180" s="197"/>
      <c r="BD180" s="21" t="s">
        <v>37</v>
      </c>
      <c r="BE180" s="199">
        <f>SUM(BH168:BH188)</f>
        <v>8.4999999999999937E-3</v>
      </c>
      <c r="BF180" s="45"/>
      <c r="BG180" s="177"/>
      <c r="BH180" s="177"/>
      <c r="BJ180" s="197"/>
      <c r="BK180" s="21" t="s">
        <v>37</v>
      </c>
      <c r="BL180" s="199">
        <f>SUM(BO168:BO188)</f>
        <v>8.4999999999999937E-3</v>
      </c>
      <c r="BM180" s="45"/>
      <c r="BN180" s="177"/>
      <c r="BO180" s="177"/>
      <c r="BQ180" s="197"/>
      <c r="BR180" s="21" t="s">
        <v>37</v>
      </c>
      <c r="BS180" s="199">
        <f>SUM(BV168:BV188)</f>
        <v>8.4999999999999937E-3</v>
      </c>
      <c r="BT180" s="45"/>
      <c r="BU180" s="177"/>
      <c r="BV180" s="177"/>
      <c r="BX180" s="197"/>
      <c r="BY180" s="21" t="s">
        <v>37</v>
      </c>
      <c r="BZ180" s="199">
        <f>SUM(CC168:CC188)</f>
        <v>8.4999999999999937E-3</v>
      </c>
      <c r="CA180" s="45"/>
      <c r="CB180" s="177"/>
      <c r="CC180" s="177"/>
      <c r="CE180" s="197"/>
      <c r="CF180" s="21" t="s">
        <v>37</v>
      </c>
      <c r="CG180" s="199">
        <f>SUM(CJ168:CJ188)</f>
        <v>8.4999999999999937E-3</v>
      </c>
      <c r="CH180" s="45"/>
      <c r="CI180" s="177"/>
      <c r="CJ180" s="177"/>
      <c r="CL180" s="197"/>
      <c r="CM180" s="21" t="s">
        <v>37</v>
      </c>
      <c r="CN180" s="199">
        <f>SUM(CQ168:CQ188)</f>
        <v>8.4999999999999937E-3</v>
      </c>
      <c r="CO180" s="45"/>
      <c r="CP180" s="177"/>
      <c r="CQ180" s="177"/>
      <c r="CS180" s="197"/>
      <c r="CT180" s="21" t="s">
        <v>37</v>
      </c>
      <c r="CU180" s="199">
        <f>SUM(CX168:CX188)</f>
        <v>8.4999999999999937E-3</v>
      </c>
      <c r="CV180" s="45"/>
      <c r="CW180" s="177"/>
      <c r="CX180" s="177"/>
      <c r="CZ180" s="197"/>
      <c r="DA180" s="21" t="s">
        <v>37</v>
      </c>
      <c r="DB180" s="199">
        <f>SUM(DE168:DE188)</f>
        <v>8.4999999999999937E-3</v>
      </c>
      <c r="DC180" s="45"/>
      <c r="DD180" s="177"/>
      <c r="DE180" s="177"/>
    </row>
    <row r="181" spans="1:109" ht="15" customHeight="1">
      <c r="A181" s="19"/>
      <c r="B181" s="174"/>
      <c r="C181" s="191"/>
      <c r="D181" s="20"/>
      <c r="E181" s="637" t="s">
        <v>9</v>
      </c>
      <c r="F181" s="638"/>
      <c r="G181" s="639">
        <f>SUM(K179:K188)</f>
        <v>8.4999999999999937E-3</v>
      </c>
      <c r="H181" s="640"/>
      <c r="I181" s="177"/>
      <c r="J181" s="178"/>
      <c r="K181" s="177"/>
      <c r="M181" s="197"/>
      <c r="N181" s="25"/>
      <c r="O181" s="61"/>
      <c r="P181" s="25"/>
      <c r="Q181" s="177"/>
      <c r="R181" s="177"/>
      <c r="T181" s="197"/>
      <c r="U181" s="25"/>
      <c r="V181" s="61"/>
      <c r="W181" s="25"/>
      <c r="X181" s="177"/>
      <c r="Y181" s="177"/>
      <c r="AA181" s="197"/>
      <c r="AB181" s="25"/>
      <c r="AC181" s="61"/>
      <c r="AD181" s="25"/>
      <c r="AE181" s="177"/>
      <c r="AF181" s="177"/>
      <c r="AH181" s="197"/>
      <c r="AI181" s="25"/>
      <c r="AJ181" s="61"/>
      <c r="AK181" s="25"/>
      <c r="AL181" s="177"/>
      <c r="AM181" s="177"/>
      <c r="AO181" s="197"/>
      <c r="AP181" s="25"/>
      <c r="AQ181" s="61"/>
      <c r="AR181" s="25"/>
      <c r="AS181" s="177"/>
      <c r="AT181" s="177"/>
      <c r="AV181" s="197"/>
      <c r="AW181" s="25"/>
      <c r="AX181" s="61"/>
      <c r="AY181" s="25"/>
      <c r="AZ181" s="177"/>
      <c r="BA181" s="177"/>
      <c r="BC181" s="197"/>
      <c r="BD181" s="25"/>
      <c r="BE181" s="61"/>
      <c r="BF181" s="25"/>
      <c r="BG181" s="177"/>
      <c r="BH181" s="177"/>
      <c r="BJ181" s="197"/>
      <c r="BK181" s="25"/>
      <c r="BL181" s="61"/>
      <c r="BM181" s="25"/>
      <c r="BN181" s="177"/>
      <c r="BO181" s="177"/>
      <c r="BQ181" s="197"/>
      <c r="BR181" s="25"/>
      <c r="BS181" s="61"/>
      <c r="BT181" s="25"/>
      <c r="BU181" s="177"/>
      <c r="BV181" s="177"/>
      <c r="BX181" s="197"/>
      <c r="BY181" s="25"/>
      <c r="BZ181" s="61"/>
      <c r="CA181" s="25"/>
      <c r="CB181" s="177"/>
      <c r="CC181" s="177"/>
      <c r="CE181" s="197"/>
      <c r="CF181" s="25"/>
      <c r="CG181" s="61"/>
      <c r="CH181" s="25"/>
      <c r="CI181" s="177"/>
      <c r="CJ181" s="177"/>
      <c r="CL181" s="197"/>
      <c r="CM181" s="25"/>
      <c r="CN181" s="61"/>
      <c r="CO181" s="25"/>
      <c r="CP181" s="177"/>
      <c r="CQ181" s="177"/>
      <c r="CS181" s="197"/>
      <c r="CT181" s="25"/>
      <c r="CU181" s="61"/>
      <c r="CV181" s="25"/>
      <c r="CW181" s="177"/>
      <c r="CX181" s="177"/>
      <c r="CZ181" s="197"/>
      <c r="DA181" s="25"/>
      <c r="DB181" s="61"/>
      <c r="DC181" s="25"/>
      <c r="DD181" s="177"/>
      <c r="DE181" s="177"/>
    </row>
    <row r="182" spans="1:109" ht="15" customHeight="1">
      <c r="A182" s="19"/>
      <c r="B182" s="174"/>
      <c r="C182" s="191"/>
      <c r="D182" s="20"/>
      <c r="E182" s="637" t="s">
        <v>10</v>
      </c>
      <c r="F182" s="638"/>
      <c r="G182" s="639">
        <f>SUM(J168:J188)/D188</f>
        <v>0.76214909794562524</v>
      </c>
      <c r="H182" s="640"/>
      <c r="I182" s="177"/>
      <c r="J182" s="178"/>
      <c r="K182" s="177"/>
      <c r="M182" s="197"/>
      <c r="N182" s="25"/>
      <c r="O182" s="25"/>
      <c r="P182" s="25"/>
      <c r="Q182" s="177"/>
      <c r="R182" s="177"/>
      <c r="T182" s="197"/>
      <c r="U182" s="25"/>
      <c r="V182" s="25"/>
      <c r="W182" s="25"/>
      <c r="X182" s="177"/>
      <c r="Y182" s="177"/>
      <c r="AA182" s="197"/>
      <c r="AB182" s="25"/>
      <c r="AC182" s="25"/>
      <c r="AD182" s="25"/>
      <c r="AE182" s="177"/>
      <c r="AF182" s="177"/>
      <c r="AH182" s="197"/>
      <c r="AI182" s="25"/>
      <c r="AJ182" s="25"/>
      <c r="AK182" s="25"/>
      <c r="AL182" s="177"/>
      <c r="AM182" s="177"/>
      <c r="AO182" s="197"/>
      <c r="AP182" s="25"/>
      <c r="AQ182" s="25"/>
      <c r="AR182" s="25"/>
      <c r="AS182" s="177"/>
      <c r="AT182" s="177"/>
      <c r="AV182" s="197"/>
      <c r="AW182" s="25"/>
      <c r="AX182" s="25"/>
      <c r="AY182" s="25"/>
      <c r="AZ182" s="177"/>
      <c r="BA182" s="177"/>
      <c r="BC182" s="197"/>
      <c r="BD182" s="25"/>
      <c r="BE182" s="25"/>
      <c r="BF182" s="25"/>
      <c r="BG182" s="177"/>
      <c r="BH182" s="177"/>
      <c r="BJ182" s="197"/>
      <c r="BK182" s="25"/>
      <c r="BL182" s="25"/>
      <c r="BM182" s="25"/>
      <c r="BN182" s="177"/>
      <c r="BO182" s="177"/>
      <c r="BQ182" s="197"/>
      <c r="BR182" s="25"/>
      <c r="BS182" s="25"/>
      <c r="BT182" s="25"/>
      <c r="BU182" s="177"/>
      <c r="BV182" s="177"/>
      <c r="BX182" s="197"/>
      <c r="BY182" s="25"/>
      <c r="BZ182" s="25"/>
      <c r="CA182" s="25"/>
      <c r="CB182" s="177"/>
      <c r="CC182" s="177"/>
      <c r="CE182" s="197"/>
      <c r="CF182" s="25"/>
      <c r="CG182" s="25"/>
      <c r="CH182" s="25"/>
      <c r="CI182" s="177"/>
      <c r="CJ182" s="177"/>
      <c r="CL182" s="197"/>
      <c r="CM182" s="25"/>
      <c r="CN182" s="25"/>
      <c r="CO182" s="25"/>
      <c r="CP182" s="177"/>
      <c r="CQ182" s="177"/>
      <c r="CS182" s="197"/>
      <c r="CT182" s="25"/>
      <c r="CU182" s="25"/>
      <c r="CV182" s="25"/>
      <c r="CW182" s="177"/>
      <c r="CX182" s="177"/>
      <c r="CZ182" s="197"/>
      <c r="DA182" s="25"/>
      <c r="DB182" s="25"/>
      <c r="DC182" s="25"/>
      <c r="DD182" s="177"/>
      <c r="DE182" s="177"/>
    </row>
    <row r="183" spans="1:109" ht="15" customHeight="1">
      <c r="A183" s="19"/>
      <c r="B183" s="174"/>
      <c r="C183" s="191"/>
      <c r="D183" s="20"/>
      <c r="E183" s="637" t="s">
        <v>11</v>
      </c>
      <c r="F183" s="638"/>
      <c r="G183" s="639">
        <f>SUM(J179:J188)/10</f>
        <v>0.38107454897281262</v>
      </c>
      <c r="H183" s="640"/>
      <c r="I183" s="177"/>
      <c r="J183" s="178"/>
      <c r="K183" s="177"/>
      <c r="M183" s="197"/>
      <c r="N183" s="25"/>
      <c r="O183" s="25"/>
      <c r="P183" s="25"/>
      <c r="Q183" s="177"/>
      <c r="R183" s="177"/>
      <c r="T183" s="197"/>
      <c r="U183" s="25"/>
      <c r="V183" s="25"/>
      <c r="W183" s="25"/>
      <c r="X183" s="177"/>
      <c r="Y183" s="177"/>
      <c r="AA183" s="197"/>
      <c r="AB183" s="25"/>
      <c r="AC183" s="25"/>
      <c r="AD183" s="25"/>
      <c r="AE183" s="177"/>
      <c r="AF183" s="177"/>
      <c r="AH183" s="197"/>
      <c r="AI183" s="25"/>
      <c r="AJ183" s="25"/>
      <c r="AK183" s="25"/>
      <c r="AL183" s="177"/>
      <c r="AM183" s="177"/>
      <c r="AO183" s="197"/>
      <c r="AP183" s="25"/>
      <c r="AQ183" s="25"/>
      <c r="AR183" s="25"/>
      <c r="AS183" s="177"/>
      <c r="AT183" s="177"/>
      <c r="AV183" s="197"/>
      <c r="AW183" s="25"/>
      <c r="AX183" s="25"/>
      <c r="AY183" s="25"/>
      <c r="AZ183" s="177"/>
      <c r="BA183" s="177"/>
      <c r="BC183" s="197"/>
      <c r="BD183" s="25"/>
      <c r="BE183" s="25"/>
      <c r="BF183" s="25"/>
      <c r="BG183" s="177"/>
      <c r="BH183" s="177"/>
      <c r="BJ183" s="197"/>
      <c r="BK183" s="25"/>
      <c r="BL183" s="25"/>
      <c r="BM183" s="25"/>
      <c r="BN183" s="177"/>
      <c r="BO183" s="177"/>
      <c r="BQ183" s="197"/>
      <c r="BR183" s="25"/>
      <c r="BS183" s="25"/>
      <c r="BT183" s="25"/>
      <c r="BU183" s="177"/>
      <c r="BV183" s="177"/>
      <c r="BX183" s="197"/>
      <c r="BY183" s="25"/>
      <c r="BZ183" s="25"/>
      <c r="CA183" s="25"/>
      <c r="CB183" s="177"/>
      <c r="CC183" s="177"/>
      <c r="CE183" s="197"/>
      <c r="CF183" s="25"/>
      <c r="CG183" s="25"/>
      <c r="CH183" s="25"/>
      <c r="CI183" s="177"/>
      <c r="CJ183" s="177"/>
      <c r="CL183" s="197"/>
      <c r="CM183" s="25"/>
      <c r="CN183" s="25"/>
      <c r="CO183" s="25"/>
      <c r="CP183" s="177"/>
      <c r="CQ183" s="177"/>
      <c r="CS183" s="197"/>
      <c r="CT183" s="25"/>
      <c r="CU183" s="25"/>
      <c r="CV183" s="25"/>
      <c r="CW183" s="177"/>
      <c r="CX183" s="177"/>
      <c r="CZ183" s="197"/>
      <c r="DA183" s="25"/>
      <c r="DB183" s="25"/>
      <c r="DC183" s="25"/>
      <c r="DD183" s="177"/>
      <c r="DE183" s="177"/>
    </row>
    <row r="184" spans="1:109" ht="15" customHeight="1">
      <c r="A184" s="19">
        <f t="shared" ref="A184:B188" si="17">A138</f>
        <v>2006</v>
      </c>
      <c r="B184" s="174">
        <f t="shared" si="17"/>
        <v>155.6</v>
      </c>
      <c r="C184" s="191">
        <f>LN(B184-$F$172)</f>
        <v>5.0472886117442908</v>
      </c>
      <c r="D184" s="20">
        <v>1</v>
      </c>
      <c r="E184" s="45"/>
      <c r="F184" s="45"/>
      <c r="G184" s="49"/>
      <c r="H184" s="45"/>
      <c r="I184" s="177">
        <f t="shared" ref="I184:I210" si="18">ROUND($F$176*(1+$F$177)^D184+$F$172,$G$1)</f>
        <v>157</v>
      </c>
      <c r="J184" s="178">
        <f>ABS(B184-I184)/B184*100</f>
        <v>0.89974293059126331</v>
      </c>
      <c r="K184" s="177">
        <f>(B184-I184)^2/1000</f>
        <v>1.960000000000016E-3</v>
      </c>
      <c r="M184" s="197">
        <f>LN($B184-O$172)</f>
        <v>5.0472886117442908</v>
      </c>
      <c r="N184" s="25"/>
      <c r="O184" s="25"/>
      <c r="P184" s="25"/>
      <c r="Q184" s="177">
        <f>ROUND(O$176*(1+O$177)^$D184+O$172,$G$1)</f>
        <v>157</v>
      </c>
      <c r="R184" s="177">
        <f>($B184-Q184)^2/1000</f>
        <v>1.960000000000016E-3</v>
      </c>
      <c r="T184" s="197">
        <f>LN($B184-V$172)</f>
        <v>4.9808631357625854</v>
      </c>
      <c r="U184" s="25"/>
      <c r="V184" s="25"/>
      <c r="W184" s="25"/>
      <c r="X184" s="177">
        <f>ROUND(V$176*(1+V$177)^$D184+V$172,$G$1)</f>
        <v>157</v>
      </c>
      <c r="Y184" s="177">
        <f>($B184-X184)^2/1000</f>
        <v>1.960000000000016E-3</v>
      </c>
      <c r="AA184" s="197">
        <f>LN($B184-AC$172)</f>
        <v>4.9459189793765646</v>
      </c>
      <c r="AB184" s="25"/>
      <c r="AC184" s="25"/>
      <c r="AD184" s="25"/>
      <c r="AE184" s="177">
        <f>ROUND(AC$176*(1+AC$177)^$D184+AC$172,$G$1)</f>
        <v>157</v>
      </c>
      <c r="AF184" s="177">
        <f>($B184-AE184)^2/1000</f>
        <v>1.960000000000016E-3</v>
      </c>
      <c r="AH184" s="197">
        <f>LN($B184-AJ$172)</f>
        <v>4.9097093755062948</v>
      </c>
      <c r="AI184" s="25"/>
      <c r="AJ184" s="25"/>
      <c r="AK184" s="25"/>
      <c r="AL184" s="177">
        <f>ROUND(AJ$176*(1+AJ$177)^$D184+AJ$172,$G$1)</f>
        <v>157</v>
      </c>
      <c r="AM184" s="177">
        <f>($B184-AL184)^2/1000</f>
        <v>1.960000000000016E-3</v>
      </c>
      <c r="AO184" s="197">
        <f>LN($B184-AQ$172)</f>
        <v>4.8721392168423305</v>
      </c>
      <c r="AP184" s="25"/>
      <c r="AQ184" s="25"/>
      <c r="AR184" s="25"/>
      <c r="AS184" s="177">
        <f>ROUND(AQ$176*(1+AQ$177)^$D184+AQ$172,$G$1)</f>
        <v>157</v>
      </c>
      <c r="AT184" s="177">
        <f>($B184-AS184)^2/1000</f>
        <v>1.960000000000016E-3</v>
      </c>
      <c r="AV184" s="197">
        <f>LN($B184-AX$172)</f>
        <v>4.833102254034098</v>
      </c>
      <c r="AW184" s="25"/>
      <c r="AX184" s="25"/>
      <c r="AY184" s="25"/>
      <c r="AZ184" s="177">
        <f>ROUND(AX$176*(1+AX$177)^$D184+AX$172,$G$1)</f>
        <v>157</v>
      </c>
      <c r="BA184" s="177">
        <f>($B184-AZ184)^2/1000</f>
        <v>1.960000000000016E-3</v>
      </c>
      <c r="BC184" s="197">
        <f>LN($B184-BE$172)</f>
        <v>4.7924792842930852</v>
      </c>
      <c r="BD184" s="25"/>
      <c r="BE184" s="25"/>
      <c r="BF184" s="25"/>
      <c r="BG184" s="177">
        <f>ROUND(BE$176*(1+BE$177)^$D184+BE$172,$G$1)</f>
        <v>157</v>
      </c>
      <c r="BH184" s="177">
        <f>($B184-BG184)^2/1000</f>
        <v>1.960000000000016E-3</v>
      </c>
      <c r="BJ184" s="197">
        <f>LN($B184-BL$172)</f>
        <v>4.7501359562382772</v>
      </c>
      <c r="BK184" s="25"/>
      <c r="BL184" s="25"/>
      <c r="BM184" s="25"/>
      <c r="BN184" s="177">
        <f>ROUND(BL$176*(1+BL$177)^$D184+BL$172,$G$1)</f>
        <v>157</v>
      </c>
      <c r="BO184" s="177">
        <f>($B184-BN184)^2/1000</f>
        <v>1.960000000000016E-3</v>
      </c>
      <c r="BQ184" s="197">
        <f>LN($B184-BS$172)</f>
        <v>4.7059200890882344</v>
      </c>
      <c r="BR184" s="25"/>
      <c r="BS184" s="25"/>
      <c r="BT184" s="25"/>
      <c r="BU184" s="177">
        <f>ROUND(BS$176*(1+BS$177)^$D184+BS$172,$G$1)</f>
        <v>157</v>
      </c>
      <c r="BV184" s="177">
        <f>($B184-BU184)^2/1000</f>
        <v>1.960000000000016E-3</v>
      </c>
      <c r="BX184" s="197">
        <f>LN($B184-BZ$172)</f>
        <v>4.6111522576656387</v>
      </c>
      <c r="BY184" s="25"/>
      <c r="BZ184" s="25"/>
      <c r="CA184" s="25"/>
      <c r="CB184" s="177">
        <f>ROUND(BZ$176*(1+BZ$177)^$D184+BZ$172,$G$1)</f>
        <v>157</v>
      </c>
      <c r="CC184" s="177">
        <f>($B184-CB184)^2/1000</f>
        <v>1.960000000000016E-3</v>
      </c>
      <c r="CE184" s="197">
        <f>LN($B184-CG$172)</f>
        <v>4.5601728200573559</v>
      </c>
      <c r="CF184" s="25"/>
      <c r="CG184" s="25"/>
      <c r="CH184" s="25"/>
      <c r="CI184" s="177">
        <f>ROUND(CG$176*(1+CG$177)^$D184+CG$172,$G$1)</f>
        <v>157</v>
      </c>
      <c r="CJ184" s="177">
        <f>($B184-CI184)^2/1000</f>
        <v>1.960000000000016E-3</v>
      </c>
      <c r="CL184" s="197">
        <f>LN($B184-CN$172)</f>
        <v>4.5064542130489338</v>
      </c>
      <c r="CM184" s="25"/>
      <c r="CN184" s="25"/>
      <c r="CO184" s="25"/>
      <c r="CP184" s="177">
        <f>ROUND(CN$176*(1+CN$177)^$D184+CN$172,$G$1)</f>
        <v>157</v>
      </c>
      <c r="CQ184" s="177">
        <f>($B184-CP184)^2/1000</f>
        <v>1.960000000000016E-3</v>
      </c>
      <c r="CS184" s="197">
        <f>LN($B184-CU$172)</f>
        <v>4.4496852831476961</v>
      </c>
      <c r="CT184" s="25"/>
      <c r="CU184" s="25"/>
      <c r="CV184" s="25"/>
      <c r="CW184" s="177">
        <f>ROUND(CU$176*(1+CU$177)^$D184+CU$172,$G$1)</f>
        <v>157</v>
      </c>
      <c r="CX184" s="177">
        <f>($B184-CW184)^2/1000</f>
        <v>1.960000000000016E-3</v>
      </c>
      <c r="CZ184" s="197">
        <f>LN($B184-DB$172)</f>
        <v>4.389498649512583</v>
      </c>
      <c r="DA184" s="25"/>
      <c r="DB184" s="25"/>
      <c r="DC184" s="25"/>
      <c r="DD184" s="177">
        <f>ROUND(DB$176*(1+DB$177)^$D184+DB$172,$G$1)</f>
        <v>157</v>
      </c>
      <c r="DE184" s="177">
        <f>($B184-DD184)^2/1000</f>
        <v>1.960000000000016E-3</v>
      </c>
    </row>
    <row r="185" spans="1:109" s="25" customFormat="1" ht="15" customHeight="1">
      <c r="A185" s="19">
        <f t="shared" si="17"/>
        <v>2007</v>
      </c>
      <c r="B185" s="174">
        <f t="shared" si="17"/>
        <v>161.9</v>
      </c>
      <c r="C185" s="191">
        <f>LN(B185-$F$172)</f>
        <v>5.0869788606835895</v>
      </c>
      <c r="D185" s="20">
        <f t="shared" ref="D185:D210" si="19">D184+1</f>
        <v>2</v>
      </c>
      <c r="G185" s="49"/>
      <c r="H185" s="45"/>
      <c r="I185" s="177">
        <f t="shared" si="18"/>
        <v>160</v>
      </c>
      <c r="J185" s="178">
        <f>ABS(B185-I185)/B185*100</f>
        <v>1.1735639283508374</v>
      </c>
      <c r="K185" s="177">
        <f>(B185-I185)^2/1000</f>
        <v>3.6100000000000216E-3</v>
      </c>
      <c r="M185" s="197">
        <f>LN($B185-O$172)</f>
        <v>5.0869788606835895</v>
      </c>
      <c r="Q185" s="177">
        <f>ROUND(O$176*(1+O$177)^$D185+O$172,$G$1)</f>
        <v>160</v>
      </c>
      <c r="R185" s="177">
        <f>($B185-Q185)^2/1000</f>
        <v>3.6100000000000216E-3</v>
      </c>
      <c r="T185" s="197">
        <f>LN($B185-V$172)</f>
        <v>5.0232224096017273</v>
      </c>
      <c r="X185" s="177">
        <f>ROUND(V$176*(1+V$177)^$D185+V$172,$G$1)</f>
        <v>160</v>
      </c>
      <c r="Y185" s="177">
        <f>($B185-X185)^2/1000</f>
        <v>3.6100000000000216E-3</v>
      </c>
      <c r="AA185" s="197">
        <f>LN($B185-AC$172)</f>
        <v>4.9897520831798321</v>
      </c>
      <c r="AE185" s="177">
        <f>ROUND(AC$176*(1+AC$177)^$D185+AC$172,$G$1)</f>
        <v>160</v>
      </c>
      <c r="AF185" s="177">
        <f>($B185-AE185)^2/1000</f>
        <v>3.6100000000000216E-3</v>
      </c>
      <c r="AH185" s="197">
        <f>LN($B185-AJ$172)</f>
        <v>4.9551225841659967</v>
      </c>
      <c r="AL185" s="177">
        <f>ROUND(AJ$176*(1+AJ$177)^$D185+AJ$172,$G$1)</f>
        <v>160</v>
      </c>
      <c r="AM185" s="177">
        <f>($B185-AL185)^2/1000</f>
        <v>3.6100000000000216E-3</v>
      </c>
      <c r="AO185" s="197">
        <f>LN($B185-AQ$172)</f>
        <v>4.9192507322944037</v>
      </c>
      <c r="AS185" s="177">
        <f>ROUND(AQ$176*(1+AQ$177)^$D185+AQ$172,$G$1)</f>
        <v>160</v>
      </c>
      <c r="AT185" s="177">
        <f>($B185-AS185)^2/1000</f>
        <v>3.6100000000000216E-3</v>
      </c>
      <c r="AV185" s="197">
        <f>LN($B185-AX$172)</f>
        <v>4.8820440597232686</v>
      </c>
      <c r="AZ185" s="177">
        <f>ROUND(AX$176*(1+AX$177)^$D185+AX$172,$G$1)</f>
        <v>160</v>
      </c>
      <c r="BA185" s="177">
        <f>($B185-AZ185)^2/1000</f>
        <v>3.6100000000000216E-3</v>
      </c>
      <c r="BC185" s="197">
        <f>LN($B185-BE$172)</f>
        <v>4.8433993747203417</v>
      </c>
      <c r="BG185" s="177">
        <f>ROUND(BE$176*(1+BE$177)^$D185+BE$172,$G$1)</f>
        <v>160</v>
      </c>
      <c r="BH185" s="177">
        <f>($B185-BG185)^2/1000</f>
        <v>3.6100000000000216E-3</v>
      </c>
      <c r="BJ185" s="197">
        <f>LN($B185-BL$172)</f>
        <v>4.8032010364872262</v>
      </c>
      <c r="BN185" s="177">
        <f>ROUND(BL$176*(1+BL$177)^$D185+BL$172,$G$1)</f>
        <v>160</v>
      </c>
      <c r="BO185" s="177">
        <f>($B185-BN185)^2/1000</f>
        <v>3.6100000000000216E-3</v>
      </c>
      <c r="BQ185" s="197">
        <f>LN($B185-BS$172)</f>
        <v>4.761318868478023</v>
      </c>
      <c r="BU185" s="177">
        <f>ROUND(BS$176*(1+BS$177)^$D185+BS$172,$G$1)</f>
        <v>160</v>
      </c>
      <c r="BV185" s="177">
        <f>($B185-BU185)^2/1000</f>
        <v>3.6100000000000216E-3</v>
      </c>
      <c r="BX185" s="197">
        <f>LN($B185-BZ$172)</f>
        <v>4.6718938180309992</v>
      </c>
      <c r="CB185" s="177">
        <f>ROUND(BZ$176*(1+BZ$177)^$D185+BZ$172,$G$1)</f>
        <v>160</v>
      </c>
      <c r="CC185" s="177">
        <f>($B185-CB185)^2/1000</f>
        <v>3.6100000000000216E-3</v>
      </c>
      <c r="CE185" s="197">
        <f>LN($B185-CG$172)</f>
        <v>4.6239919402286791</v>
      </c>
      <c r="CI185" s="177">
        <f>ROUND(CG$176*(1+CG$177)^$D185+CG$172,$G$1)</f>
        <v>160</v>
      </c>
      <c r="CJ185" s="177">
        <f>($B185-CI185)^2/1000</f>
        <v>3.6100000000000216E-3</v>
      </c>
      <c r="CL185" s="197">
        <f>LN($B185-CN$172)</f>
        <v>4.5736795188967205</v>
      </c>
      <c r="CP185" s="177">
        <f>ROUND(CN$176*(1+CN$177)^$D185+CN$172,$G$1)</f>
        <v>160</v>
      </c>
      <c r="CQ185" s="177">
        <f>($B185-CP185)^2/1000</f>
        <v>3.6100000000000216E-3</v>
      </c>
      <c r="CS185" s="197">
        <f>LN($B185-CU$172)</f>
        <v>4.5207010293616419</v>
      </c>
      <c r="CW185" s="177">
        <f>ROUND(CU$176*(1+CU$177)^$D185+CU$172,$G$1)</f>
        <v>160</v>
      </c>
      <c r="CX185" s="177">
        <f>($B185-CW185)^2/1000</f>
        <v>3.6100000000000216E-3</v>
      </c>
      <c r="CZ185" s="197">
        <f>LN($B185-DB$172)</f>
        <v>4.4647580322713463</v>
      </c>
      <c r="DD185" s="177">
        <f>ROUND(DB$176*(1+DB$177)^$D185+DB$172,$G$1)</f>
        <v>160</v>
      </c>
      <c r="DE185" s="177">
        <f>($B185-DD185)^2/1000</f>
        <v>3.6100000000000216E-3</v>
      </c>
    </row>
    <row r="186" spans="1:109" ht="15" customHeight="1">
      <c r="A186" s="19">
        <f t="shared" si="17"/>
        <v>2008</v>
      </c>
      <c r="B186" s="174">
        <f t="shared" si="17"/>
        <v>162.30000000000001</v>
      </c>
      <c r="C186" s="191">
        <f>LN(B186-$F$172)</f>
        <v>5.0894464745205452</v>
      </c>
      <c r="D186" s="20">
        <f t="shared" si="19"/>
        <v>3</v>
      </c>
      <c r="E186" s="50"/>
      <c r="F186" s="25"/>
      <c r="G186" s="25"/>
      <c r="H186" s="25"/>
      <c r="I186" s="177">
        <f t="shared" si="18"/>
        <v>163</v>
      </c>
      <c r="J186" s="178">
        <f>ABS(B186-I186)/B186*100</f>
        <v>0.43130006161428747</v>
      </c>
      <c r="K186" s="177">
        <f>(B186-I186)^2/1000</f>
        <v>4.8999999999998405E-4</v>
      </c>
      <c r="M186" s="197">
        <f>LN($B186-O$172)</f>
        <v>5.0894464745205452</v>
      </c>
      <c r="N186" s="25"/>
      <c r="O186" s="25"/>
      <c r="P186" s="25"/>
      <c r="Q186" s="177">
        <f>ROUND(O$176*(1+O$177)^$D186+O$172,$G$1)</f>
        <v>163</v>
      </c>
      <c r="R186" s="177">
        <f>($B186-Q186)^2/1000</f>
        <v>4.8999999999998405E-4</v>
      </c>
      <c r="T186" s="197">
        <f>LN($B186-V$172)</f>
        <v>5.0258522599011162</v>
      </c>
      <c r="U186" s="25"/>
      <c r="V186" s="25"/>
      <c r="W186" s="25"/>
      <c r="X186" s="177">
        <f>ROUND(V$176*(1+V$177)^$D186+V$172,$G$1)</f>
        <v>163</v>
      </c>
      <c r="Y186" s="177">
        <f>($B186-X186)^2/1000</f>
        <v>4.8999999999998405E-4</v>
      </c>
      <c r="AA186" s="197">
        <f>LN($B186-AC$172)</f>
        <v>4.9924713234685845</v>
      </c>
      <c r="AB186" s="25"/>
      <c r="AC186" s="25"/>
      <c r="AD186" s="25"/>
      <c r="AE186" s="177">
        <f>ROUND(AC$176*(1+AC$177)^$D186+AC$172,$G$1)</f>
        <v>163</v>
      </c>
      <c r="AF186" s="177">
        <f>($B186-AE186)^2/1000</f>
        <v>4.8999999999998405E-4</v>
      </c>
      <c r="AH186" s="197">
        <f>LN($B186-AJ$172)</f>
        <v>4.9579375050958063</v>
      </c>
      <c r="AI186" s="25"/>
      <c r="AJ186" s="25"/>
      <c r="AK186" s="25"/>
      <c r="AL186" s="177">
        <f>ROUND(AJ$176*(1+AJ$177)^$D186+AJ$172,$G$1)</f>
        <v>163</v>
      </c>
      <c r="AM186" s="177">
        <f>($B186-AL186)^2/1000</f>
        <v>4.8999999999998405E-4</v>
      </c>
      <c r="AO186" s="197">
        <f>LN($B186-AQ$172)</f>
        <v>4.9221683127739251</v>
      </c>
      <c r="AP186" s="25"/>
      <c r="AQ186" s="25"/>
      <c r="AR186" s="25"/>
      <c r="AS186" s="177">
        <f>ROUND(AQ$176*(1+AQ$177)^$D186+AQ$172,$G$1)</f>
        <v>163</v>
      </c>
      <c r="AT186" s="177">
        <f>($B186-AS186)^2/1000</f>
        <v>4.8999999999998405E-4</v>
      </c>
      <c r="AV186" s="197">
        <f>LN($B186-AX$172)</f>
        <v>4.8850720711209101</v>
      </c>
      <c r="AW186" s="25"/>
      <c r="AX186" s="25"/>
      <c r="AY186" s="25"/>
      <c r="AZ186" s="177">
        <f>ROUND(AX$176*(1+AX$177)^$D186+AX$172,$G$1)</f>
        <v>163</v>
      </c>
      <c r="BA186" s="177">
        <f>($B186-AZ186)^2/1000</f>
        <v>4.8999999999998405E-4</v>
      </c>
      <c r="BC186" s="197">
        <f>LN($B186-BE$172)</f>
        <v>4.846546505563361</v>
      </c>
      <c r="BD186" s="25"/>
      <c r="BE186" s="25"/>
      <c r="BF186" s="25"/>
      <c r="BG186" s="177">
        <f>ROUND(BE$176*(1+BE$177)^$D186+BE$172,$G$1)</f>
        <v>163</v>
      </c>
      <c r="BH186" s="177">
        <f>($B186-BG186)^2/1000</f>
        <v>4.8999999999998405E-4</v>
      </c>
      <c r="BJ186" s="197">
        <f>LN($B186-BL$172)</f>
        <v>4.8064770426931265</v>
      </c>
      <c r="BK186" s="25"/>
      <c r="BL186" s="25"/>
      <c r="BM186" s="25"/>
      <c r="BN186" s="177">
        <f>ROUND(BL$176*(1+BL$177)^$D186+BL$172,$G$1)</f>
        <v>163</v>
      </c>
      <c r="BO186" s="177">
        <f>($B186-BN186)^2/1000</f>
        <v>4.8999999999998405E-4</v>
      </c>
      <c r="BQ186" s="197">
        <f>LN($B186-BS$172)</f>
        <v>4.7647347556594299</v>
      </c>
      <c r="BR186" s="25"/>
      <c r="BS186" s="25"/>
      <c r="BT186" s="25"/>
      <c r="BU186" s="177">
        <f>ROUND(BS$176*(1+BS$177)^$D186+BS$172,$G$1)</f>
        <v>163</v>
      </c>
      <c r="BV186" s="177">
        <f>($B186-BU186)^2/1000</f>
        <v>4.8999999999998405E-4</v>
      </c>
      <c r="BX186" s="197">
        <f>LN($B186-BZ$172)</f>
        <v>4.6756286496366526</v>
      </c>
      <c r="BY186" s="25"/>
      <c r="BZ186" s="25"/>
      <c r="CA186" s="25"/>
      <c r="CB186" s="177">
        <f>ROUND(BZ$176*(1+BZ$177)^$D186+BZ$172,$G$1)</f>
        <v>163</v>
      </c>
      <c r="CC186" s="177">
        <f>($B186-CB186)^2/1000</f>
        <v>4.8999999999998405E-4</v>
      </c>
      <c r="CE186" s="197">
        <f>LN($B186-CG$172)</f>
        <v>4.627909672957581</v>
      </c>
      <c r="CF186" s="25"/>
      <c r="CG186" s="25"/>
      <c r="CH186" s="25"/>
      <c r="CI186" s="177">
        <f>ROUND(CG$176*(1+CG$177)^$D186+CG$172,$G$1)</f>
        <v>163</v>
      </c>
      <c r="CJ186" s="177">
        <f>($B186-CI186)^2/1000</f>
        <v>4.8999999999998405E-4</v>
      </c>
      <c r="CL186" s="197">
        <f>LN($B186-CN$172)</f>
        <v>4.5777989891919599</v>
      </c>
      <c r="CM186" s="25"/>
      <c r="CN186" s="25"/>
      <c r="CO186" s="25"/>
      <c r="CP186" s="177">
        <f>ROUND(CN$176*(1+CN$177)^$D186+CN$172,$G$1)</f>
        <v>163</v>
      </c>
      <c r="CQ186" s="177">
        <f>($B186-CP186)^2/1000</f>
        <v>4.8999999999998405E-4</v>
      </c>
      <c r="CS186" s="197">
        <f>LN($B186-CU$172)</f>
        <v>4.5250441415088067</v>
      </c>
      <c r="CT186" s="25"/>
      <c r="CU186" s="25"/>
      <c r="CV186" s="25"/>
      <c r="CW186" s="177">
        <f>ROUND(CU$176*(1+CU$177)^$D186+CU$172,$G$1)</f>
        <v>163</v>
      </c>
      <c r="CX186" s="177">
        <f>($B186-CW186)^2/1000</f>
        <v>4.8999999999998405E-4</v>
      </c>
      <c r="CZ186" s="197">
        <f>LN($B186-DB$172)</f>
        <v>4.4693504628455569</v>
      </c>
      <c r="DA186" s="25"/>
      <c r="DB186" s="25"/>
      <c r="DC186" s="25"/>
      <c r="DD186" s="177">
        <f>ROUND(DB$176*(1+DB$177)^$D186+DB$172,$G$1)</f>
        <v>163</v>
      </c>
      <c r="DE186" s="177">
        <f>($B186-DD186)^2/1000</f>
        <v>4.8999999999998405E-4</v>
      </c>
    </row>
    <row r="187" spans="1:109" s="25" customFormat="1" ht="15" customHeight="1">
      <c r="A187" s="19">
        <f t="shared" si="17"/>
        <v>2009</v>
      </c>
      <c r="B187" s="174">
        <f t="shared" si="17"/>
        <v>168</v>
      </c>
      <c r="C187" s="191">
        <f>LN(B187-$F$172)</f>
        <v>5.1239639794032588</v>
      </c>
      <c r="D187" s="20">
        <f t="shared" si="19"/>
        <v>4</v>
      </c>
      <c r="E187" s="50"/>
      <c r="I187" s="177">
        <f t="shared" si="18"/>
        <v>167</v>
      </c>
      <c r="J187" s="178">
        <f>ABS(B187-I187)/B187*100</f>
        <v>0.59523809523809523</v>
      </c>
      <c r="K187" s="177">
        <f>(B187-I187)^2/1000</f>
        <v>1E-3</v>
      </c>
      <c r="M187" s="197">
        <f>LN($B187-O$172)</f>
        <v>5.1239639794032588</v>
      </c>
      <c r="Q187" s="177">
        <f>ROUND(O$176*(1+O$177)^$D187+O$172,$G$1)</f>
        <v>167</v>
      </c>
      <c r="R187" s="177">
        <f>($B187-Q187)^2/1000</f>
        <v>1E-3</v>
      </c>
      <c r="T187" s="197">
        <f>LN($B187-V$172)</f>
        <v>5.0625950330269669</v>
      </c>
      <c r="X187" s="177">
        <f>ROUND(V$176*(1+V$177)^$D187+V$172,$G$1)</f>
        <v>167</v>
      </c>
      <c r="Y187" s="177">
        <f>($B187-X187)^2/1000</f>
        <v>1E-3</v>
      </c>
      <c r="AA187" s="197">
        <f>LN($B187-AC$172)</f>
        <v>5.0304379213924353</v>
      </c>
      <c r="AE187" s="177">
        <f>ROUND(AC$176*(1+AC$177)^$D187+AC$172,$G$1)</f>
        <v>167</v>
      </c>
      <c r="AF187" s="177">
        <f>($B187-AE187)^2/1000</f>
        <v>1E-3</v>
      </c>
      <c r="AH187" s="197">
        <f>LN($B187-AJ$172)</f>
        <v>4.9972122737641147</v>
      </c>
      <c r="AL187" s="177">
        <f>ROUND(AJ$176*(1+AJ$177)^$D187+AJ$172,$G$1)</f>
        <v>167</v>
      </c>
      <c r="AM187" s="177">
        <f>($B187-AL187)^2/1000</f>
        <v>1E-3</v>
      </c>
      <c r="AO187" s="197">
        <f>LN($B187-AQ$172)</f>
        <v>4.962844630259907</v>
      </c>
      <c r="AS187" s="177">
        <f>ROUND(AQ$176*(1+AQ$177)^$D187+AQ$172,$G$1)</f>
        <v>167</v>
      </c>
      <c r="AT187" s="177">
        <f>($B187-AS187)^2/1000</f>
        <v>1E-3</v>
      </c>
      <c r="AV187" s="197">
        <f>LN($B187-AX$172)</f>
        <v>4.9272536851572051</v>
      </c>
      <c r="AZ187" s="177">
        <f>ROUND(AX$176*(1+AX$177)^$D187+AX$172,$G$1)</f>
        <v>167</v>
      </c>
      <c r="BA187" s="177">
        <f>($B187-AZ187)^2/1000</f>
        <v>1E-3</v>
      </c>
      <c r="BC187" s="197">
        <f>LN($B187-BE$172)</f>
        <v>4.8903491282217537</v>
      </c>
      <c r="BG187" s="177">
        <f>ROUND(BE$176*(1+BE$177)^$D187+BE$172,$G$1)</f>
        <v>167</v>
      </c>
      <c r="BH187" s="177">
        <f>($B187-BG187)^2/1000</f>
        <v>1E-3</v>
      </c>
      <c r="BJ187" s="197">
        <f>LN($B187-BL$172)</f>
        <v>4.8520302639196169</v>
      </c>
      <c r="BN187" s="177">
        <f>ROUND(BL$176*(1+BL$177)^$D187+BL$172,$G$1)</f>
        <v>167</v>
      </c>
      <c r="BO187" s="177">
        <f>($B187-BN187)^2/1000</f>
        <v>1E-3</v>
      </c>
      <c r="BQ187" s="197">
        <f>LN($B187-BS$172)</f>
        <v>4.8121843553724171</v>
      </c>
      <c r="BU187" s="177">
        <f>ROUND(BS$176*(1+BS$177)^$D187+BS$172,$G$1)</f>
        <v>167</v>
      </c>
      <c r="BV187" s="177">
        <f>($B187-BU187)^2/1000</f>
        <v>1E-3</v>
      </c>
      <c r="BX187" s="197">
        <f>LN($B187-BZ$172)</f>
        <v>4.7273878187123408</v>
      </c>
      <c r="CB187" s="177">
        <f>ROUND(BZ$176*(1+BZ$177)^$D187+BZ$172,$G$1)</f>
        <v>167</v>
      </c>
      <c r="CC187" s="177">
        <f>($B187-CB187)^2/1000</f>
        <v>1E-3</v>
      </c>
      <c r="CE187" s="197">
        <f>LN($B187-CG$172)</f>
        <v>4.6821312271242199</v>
      </c>
      <c r="CI187" s="177">
        <f>ROUND(CG$176*(1+CG$177)^$D187+CG$172,$G$1)</f>
        <v>167</v>
      </c>
      <c r="CJ187" s="177">
        <f>($B187-CI187)^2/1000</f>
        <v>1E-3</v>
      </c>
      <c r="CL187" s="197">
        <f>LN($B187-CN$172)</f>
        <v>4.6347289882296359</v>
      </c>
      <c r="CP187" s="177">
        <f>ROUND(CN$176*(1+CN$177)^$D187+CN$172,$G$1)</f>
        <v>167</v>
      </c>
      <c r="CQ187" s="177">
        <f>($B187-CP187)^2/1000</f>
        <v>1E-3</v>
      </c>
      <c r="CS187" s="197">
        <f>LN($B187-CU$172)</f>
        <v>4.5849674786705723</v>
      </c>
      <c r="CW187" s="177">
        <f>ROUND(CU$176*(1+CU$177)^$D187+CU$172,$G$1)</f>
        <v>167</v>
      </c>
      <c r="CX187" s="177">
        <f>($B187-CW187)^2/1000</f>
        <v>1E-3</v>
      </c>
      <c r="CZ187" s="197">
        <f>LN($B187-DB$172)</f>
        <v>4.5325994931532563</v>
      </c>
      <c r="DD187" s="177">
        <f>ROUND(DB$176*(1+DB$177)^$D187+DB$172,$G$1)</f>
        <v>167</v>
      </c>
      <c r="DE187" s="177">
        <f>($B187-DD187)^2/1000</f>
        <v>1E-3</v>
      </c>
    </row>
    <row r="188" spans="1:109" s="25" customFormat="1" ht="15" customHeight="1" thickBot="1">
      <c r="A188" s="28">
        <f t="shared" si="17"/>
        <v>2010</v>
      </c>
      <c r="B188" s="182">
        <f t="shared" si="17"/>
        <v>168.8</v>
      </c>
      <c r="C188" s="192">
        <f>LN(B188-$F$172)</f>
        <v>5.1287145821618569</v>
      </c>
      <c r="D188" s="29">
        <f t="shared" si="19"/>
        <v>5</v>
      </c>
      <c r="E188" s="51"/>
      <c r="F188" s="30"/>
      <c r="G188" s="30"/>
      <c r="H188" s="30"/>
      <c r="I188" s="183">
        <f t="shared" si="18"/>
        <v>170</v>
      </c>
      <c r="J188" s="184">
        <f>ABS(B188-I188)/B188*100</f>
        <v>0.71090047393364253</v>
      </c>
      <c r="K188" s="183">
        <f>(B188-I188)^2/1000</f>
        <v>1.4399999999999726E-3</v>
      </c>
      <c r="M188" s="200">
        <f>LN($B188-O$172)</f>
        <v>5.1287145821618569</v>
      </c>
      <c r="N188" s="9"/>
      <c r="O188" s="9"/>
      <c r="P188" s="9"/>
      <c r="Q188" s="187">
        <f>ROUND(O$176*(1+O$177)^$D188+O$172,$G$1)</f>
        <v>170</v>
      </c>
      <c r="R188" s="187">
        <f>($B188-Q188)^2/1000</f>
        <v>1.4399999999999726E-3</v>
      </c>
      <c r="T188" s="200">
        <f>LN($B188-V$172)</f>
        <v>5.0676455488130356</v>
      </c>
      <c r="U188" s="9"/>
      <c r="V188" s="9"/>
      <c r="W188" s="9"/>
      <c r="X188" s="187">
        <f>ROUND(V$176*(1+V$177)^$D188+V$172,$G$1)</f>
        <v>170</v>
      </c>
      <c r="Y188" s="187">
        <f>($B188-X188)^2/1000</f>
        <v>1.4399999999999726E-3</v>
      </c>
      <c r="AA188" s="200">
        <f>LN($B188-AC$172)</f>
        <v>5.0356530570715439</v>
      </c>
      <c r="AB188" s="9"/>
      <c r="AC188" s="9"/>
      <c r="AD188" s="9"/>
      <c r="AE188" s="187">
        <f>ROUND(AC$176*(1+AC$177)^$D188+AC$172,$G$1)</f>
        <v>170</v>
      </c>
      <c r="AF188" s="187">
        <f>($B188-AE188)^2/1000</f>
        <v>1.4399999999999726E-3</v>
      </c>
      <c r="AH188" s="200">
        <f>LN($B188-AJ$172)</f>
        <v>5.002603122398992</v>
      </c>
      <c r="AI188" s="9"/>
      <c r="AJ188" s="9"/>
      <c r="AK188" s="9"/>
      <c r="AL188" s="187">
        <f>ROUND(AJ$176*(1+AJ$177)^$D188+AJ$172,$G$1)</f>
        <v>170</v>
      </c>
      <c r="AM188" s="187">
        <f>($B188-AL188)^2/1000</f>
        <v>1.4399999999999726E-3</v>
      </c>
      <c r="AO188" s="200">
        <f>LN($B188-AQ$172)</f>
        <v>4.9684234452869465</v>
      </c>
      <c r="AP188" s="9"/>
      <c r="AQ188" s="9"/>
      <c r="AR188" s="9"/>
      <c r="AS188" s="187">
        <f>ROUND(AQ$176*(1+AQ$177)^$D188+AQ$172,$G$1)</f>
        <v>170</v>
      </c>
      <c r="AT188" s="187">
        <f>($B188-AS188)^2/1000</f>
        <v>1.4399999999999726E-3</v>
      </c>
      <c r="AV188" s="200">
        <f>LN($B188-AX$172)</f>
        <v>4.9330340480727042</v>
      </c>
      <c r="AW188" s="9"/>
      <c r="AX188" s="9"/>
      <c r="AY188" s="9"/>
      <c r="AZ188" s="187">
        <f>ROUND(AX$176*(1+AX$177)^$D188+AX$172,$G$1)</f>
        <v>170</v>
      </c>
      <c r="BA188" s="187">
        <f>($B188-AZ188)^2/1000</f>
        <v>1.4399999999999726E-3</v>
      </c>
      <c r="BC188" s="200">
        <f>LN($B188-BE$172)</f>
        <v>4.8963461476941283</v>
      </c>
      <c r="BD188" s="9"/>
      <c r="BE188" s="9"/>
      <c r="BF188" s="9"/>
      <c r="BG188" s="187">
        <f>ROUND(BE$176*(1+BE$177)^$D188+BE$172,$G$1)</f>
        <v>170</v>
      </c>
      <c r="BH188" s="187">
        <f>($B188-BG188)^2/1000</f>
        <v>1.4399999999999726E-3</v>
      </c>
      <c r="BJ188" s="200">
        <f>LN($B188-BL$172)</f>
        <v>4.8582608136702534</v>
      </c>
      <c r="BK188" s="9"/>
      <c r="BL188" s="9"/>
      <c r="BM188" s="9"/>
      <c r="BN188" s="187">
        <f>ROUND(BL$176*(1+BL$177)^$D188+BL$172,$G$1)</f>
        <v>170</v>
      </c>
      <c r="BO188" s="187">
        <f>($B188-BN188)^2/1000</f>
        <v>1.4399999999999726E-3</v>
      </c>
      <c r="BQ188" s="200">
        <f>LN($B188-BS$172)</f>
        <v>4.8186673602504957</v>
      </c>
      <c r="BR188" s="9"/>
      <c r="BS188" s="9"/>
      <c r="BT188" s="9"/>
      <c r="BU188" s="187">
        <f>ROUND(BS$176*(1+BS$177)^$D188+BS$172,$G$1)</f>
        <v>170</v>
      </c>
      <c r="BV188" s="187">
        <f>($B188-BU188)^2/1000</f>
        <v>1.4399999999999726E-3</v>
      </c>
      <c r="BX188" s="200">
        <f>LN($B188-BZ$172)</f>
        <v>4.7344425216922303</v>
      </c>
      <c r="BY188" s="9"/>
      <c r="BZ188" s="9"/>
      <c r="CA188" s="9"/>
      <c r="CB188" s="187">
        <f>ROUND(BZ$176*(1+BZ$177)^$D188+BZ$172,$G$1)</f>
        <v>170</v>
      </c>
      <c r="CC188" s="187">
        <f>($B188-CB188)^2/1000</f>
        <v>1.4399999999999726E-3</v>
      </c>
      <c r="CE188" s="200">
        <f>LN($B188-CG$172)</f>
        <v>4.6895113344218426</v>
      </c>
      <c r="CF188" s="9"/>
      <c r="CG188" s="9"/>
      <c r="CH188" s="9"/>
      <c r="CI188" s="187">
        <f>ROUND(CG$176*(1+CG$177)^$D188+CG$172,$G$1)</f>
        <v>170</v>
      </c>
      <c r="CJ188" s="187">
        <f>($B188-CI188)^2/1000</f>
        <v>1.4399999999999726E-3</v>
      </c>
      <c r="CL188" s="200">
        <f>LN($B188-CN$172)</f>
        <v>4.6424659707317888</v>
      </c>
      <c r="CM188" s="9"/>
      <c r="CN188" s="9"/>
      <c r="CO188" s="9"/>
      <c r="CP188" s="187">
        <f>ROUND(CN$176*(1+CN$177)^$D188+CN$172,$G$1)</f>
        <v>170</v>
      </c>
      <c r="CQ188" s="187">
        <f>($B188-CP188)^2/1000</f>
        <v>1.4399999999999726E-3</v>
      </c>
      <c r="CS188" s="200">
        <f>LN($B188-CU$172)</f>
        <v>4.5930976047538223</v>
      </c>
      <c r="CT188" s="9"/>
      <c r="CU188" s="9"/>
      <c r="CV188" s="9"/>
      <c r="CW188" s="187">
        <f>ROUND(CU$176*(1+CU$177)^$D188+CU$172,$G$1)</f>
        <v>170</v>
      </c>
      <c r="CX188" s="187">
        <f>($B188-CW188)^2/1000</f>
        <v>1.4399999999999726E-3</v>
      </c>
      <c r="CZ188" s="200">
        <f>LN($B188-DB$172)</f>
        <v>4.5411648560121787</v>
      </c>
      <c r="DA188" s="9"/>
      <c r="DB188" s="9"/>
      <c r="DC188" s="9"/>
      <c r="DD188" s="187">
        <f>ROUND(DB$176*(1+DB$177)^$D188+DB$172,$G$1)</f>
        <v>170</v>
      </c>
      <c r="DE188" s="187">
        <f>($B188-DD188)^2/1000</f>
        <v>1.4399999999999726E-3</v>
      </c>
    </row>
    <row r="189" spans="1:109" ht="15" customHeight="1" thickTop="1">
      <c r="A189" s="19">
        <f t="shared" ref="A189:A210" si="20">A143</f>
        <v>2011</v>
      </c>
      <c r="B189" s="174">
        <f t="shared" ref="B189:B210" si="21">ROUND($F$176*(1+$F$177)^D189+$F$172,$G$1)</f>
        <v>173</v>
      </c>
      <c r="C189" s="52"/>
      <c r="D189" s="20">
        <f t="shared" si="19"/>
        <v>6</v>
      </c>
      <c r="E189" s="53"/>
      <c r="F189" s="31"/>
      <c r="G189" s="25"/>
      <c r="H189" s="25"/>
      <c r="I189" s="177">
        <f t="shared" si="18"/>
        <v>173</v>
      </c>
      <c r="J189" s="185"/>
      <c r="K189" s="185"/>
    </row>
    <row r="190" spans="1:109" ht="15" customHeight="1" thickBot="1">
      <c r="A190" s="19">
        <f t="shared" si="20"/>
        <v>2012</v>
      </c>
      <c r="B190" s="174">
        <f t="shared" si="21"/>
        <v>177</v>
      </c>
      <c r="C190" s="52"/>
      <c r="D190" s="20">
        <f t="shared" si="19"/>
        <v>7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18"/>
        <v>177</v>
      </c>
      <c r="J190" s="185"/>
      <c r="K190" s="185"/>
    </row>
    <row r="191" spans="1:109" ht="15" customHeight="1" thickTop="1">
      <c r="A191" s="19">
        <f t="shared" si="20"/>
        <v>2013</v>
      </c>
      <c r="B191" s="174">
        <f t="shared" si="21"/>
        <v>180</v>
      </c>
      <c r="C191" s="52"/>
      <c r="D191" s="20">
        <f t="shared" si="19"/>
        <v>8</v>
      </c>
      <c r="E191" s="198">
        <f>O172</f>
        <v>0</v>
      </c>
      <c r="F191" s="201">
        <f>O179</f>
        <v>0.92628999501446907</v>
      </c>
      <c r="G191" s="643">
        <f>O180</f>
        <v>8.4999999999999937E-3</v>
      </c>
      <c r="H191" s="644"/>
      <c r="I191" s="177">
        <f t="shared" si="18"/>
        <v>180</v>
      </c>
      <c r="J191" s="185"/>
      <c r="K191" s="185"/>
      <c r="M191" s="198" t="s">
        <v>72</v>
      </c>
      <c r="N191" s="198">
        <f>MIN(B168:B188)</f>
        <v>155.6</v>
      </c>
      <c r="T191" s="198" t="s">
        <v>72</v>
      </c>
      <c r="U191" s="198">
        <f>N191</f>
        <v>155.6</v>
      </c>
      <c r="AA191" s="198" t="s">
        <v>72</v>
      </c>
      <c r="AB191" s="198">
        <f>U191</f>
        <v>155.6</v>
      </c>
      <c r="AH191" s="198" t="s">
        <v>72</v>
      </c>
      <c r="AI191" s="198">
        <f>AB191</f>
        <v>155.6</v>
      </c>
      <c r="AO191" s="198" t="s">
        <v>72</v>
      </c>
      <c r="AP191" s="198">
        <f>AI191</f>
        <v>155.6</v>
      </c>
      <c r="AV191" s="198" t="s">
        <v>72</v>
      </c>
      <c r="AW191" s="198">
        <f>AP191</f>
        <v>155.6</v>
      </c>
      <c r="BC191" s="198" t="s">
        <v>72</v>
      </c>
      <c r="BD191" s="198">
        <f>AW191</f>
        <v>155.6</v>
      </c>
      <c r="BJ191" s="198" t="s">
        <v>72</v>
      </c>
      <c r="BK191" s="198">
        <f>BD191</f>
        <v>155.6</v>
      </c>
      <c r="BQ191" s="198" t="s">
        <v>72</v>
      </c>
      <c r="BR191" s="198">
        <f>BK191</f>
        <v>155.6</v>
      </c>
      <c r="BX191" s="198" t="s">
        <v>72</v>
      </c>
      <c r="BY191" s="198">
        <f>BR191</f>
        <v>155.6</v>
      </c>
      <c r="CE191" s="198" t="s">
        <v>72</v>
      </c>
      <c r="CF191" s="198">
        <f>BY191</f>
        <v>155.6</v>
      </c>
      <c r="CL191" s="198" t="s">
        <v>72</v>
      </c>
      <c r="CM191" s="198">
        <f>CF191</f>
        <v>155.6</v>
      </c>
      <c r="CS191" s="198" t="s">
        <v>72</v>
      </c>
      <c r="CT191" s="198">
        <f>CM191</f>
        <v>155.6</v>
      </c>
      <c r="CZ191" s="198" t="s">
        <v>72</v>
      </c>
      <c r="DA191" s="198">
        <f>CT191</f>
        <v>155.6</v>
      </c>
    </row>
    <row r="192" spans="1:109" ht="15" customHeight="1">
      <c r="A192" s="19">
        <f t="shared" si="20"/>
        <v>2014</v>
      </c>
      <c r="B192" s="174">
        <f t="shared" si="21"/>
        <v>184</v>
      </c>
      <c r="C192" s="52"/>
      <c r="D192" s="20">
        <f t="shared" si="19"/>
        <v>9</v>
      </c>
      <c r="E192" s="198">
        <f>V172</f>
        <v>10</v>
      </c>
      <c r="F192" s="201">
        <f>V179</f>
        <v>0.92628999501446907</v>
      </c>
      <c r="G192" s="643">
        <f>V180</f>
        <v>8.4999999999999937E-3</v>
      </c>
      <c r="H192" s="644"/>
      <c r="I192" s="177">
        <f t="shared" si="18"/>
        <v>184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0"/>
        <v>2015</v>
      </c>
      <c r="B193" s="174">
        <f t="shared" si="21"/>
        <v>188</v>
      </c>
      <c r="C193" s="52"/>
      <c r="D193" s="20">
        <f t="shared" si="19"/>
        <v>10</v>
      </c>
      <c r="E193" s="198">
        <f>AC172</f>
        <v>15</v>
      </c>
      <c r="F193" s="201">
        <f>AC179</f>
        <v>0.92628999501446907</v>
      </c>
      <c r="G193" s="643">
        <f>AC180</f>
        <v>8.4999999999999937E-3</v>
      </c>
      <c r="H193" s="644"/>
      <c r="I193" s="177">
        <f t="shared" si="18"/>
        <v>188</v>
      </c>
      <c r="J193" s="185"/>
      <c r="K193" s="185"/>
      <c r="M193" s="198" t="s">
        <v>50</v>
      </c>
      <c r="N193" s="212">
        <v>5</v>
      </c>
      <c r="T193" s="198" t="s">
        <v>50</v>
      </c>
      <c r="U193" s="198">
        <f>N193</f>
        <v>5</v>
      </c>
      <c r="AA193" s="198" t="s">
        <v>50</v>
      </c>
      <c r="AB193" s="198">
        <f>U193</f>
        <v>5</v>
      </c>
      <c r="AH193" s="198" t="s">
        <v>50</v>
      </c>
      <c r="AI193" s="198">
        <f>AB193</f>
        <v>5</v>
      </c>
      <c r="AO193" s="198" t="s">
        <v>50</v>
      </c>
      <c r="AP193" s="198">
        <f>AI193</f>
        <v>5</v>
      </c>
      <c r="AV193" s="198" t="s">
        <v>50</v>
      </c>
      <c r="AW193" s="198">
        <f>AP193</f>
        <v>5</v>
      </c>
      <c r="BC193" s="198" t="s">
        <v>50</v>
      </c>
      <c r="BD193" s="198">
        <f>AW193</f>
        <v>5</v>
      </c>
      <c r="BJ193" s="198" t="s">
        <v>50</v>
      </c>
      <c r="BK193" s="198">
        <f>BD193</f>
        <v>5</v>
      </c>
      <c r="BQ193" s="198" t="s">
        <v>50</v>
      </c>
      <c r="BR193" s="198">
        <f>BK193</f>
        <v>5</v>
      </c>
      <c r="BX193" s="198" t="s">
        <v>50</v>
      </c>
      <c r="BY193" s="198">
        <f>BR193</f>
        <v>5</v>
      </c>
      <c r="CE193" s="198" t="s">
        <v>50</v>
      </c>
      <c r="CF193" s="198">
        <f>BY193</f>
        <v>5</v>
      </c>
      <c r="CL193" s="198" t="s">
        <v>50</v>
      </c>
      <c r="CM193" s="198">
        <f>CF193</f>
        <v>5</v>
      </c>
      <c r="CS193" s="198" t="s">
        <v>50</v>
      </c>
      <c r="CT193" s="198">
        <f>CM193</f>
        <v>5</v>
      </c>
      <c r="CZ193" s="198" t="s">
        <v>50</v>
      </c>
      <c r="DA193" s="198">
        <f>CT193</f>
        <v>5</v>
      </c>
    </row>
    <row r="194" spans="1:105" ht="15" customHeight="1">
      <c r="A194" s="19">
        <f t="shared" si="20"/>
        <v>2016</v>
      </c>
      <c r="B194" s="174">
        <f t="shared" si="21"/>
        <v>192</v>
      </c>
      <c r="C194" s="52"/>
      <c r="D194" s="20">
        <f t="shared" si="19"/>
        <v>11</v>
      </c>
      <c r="E194" s="198">
        <f>AJ172</f>
        <v>20</v>
      </c>
      <c r="F194" s="201">
        <f>AJ179</f>
        <v>0.92628999501446907</v>
      </c>
      <c r="G194" s="643">
        <f>AJ180</f>
        <v>8.4999999999999937E-3</v>
      </c>
      <c r="H194" s="644"/>
      <c r="I194" s="177">
        <f t="shared" si="18"/>
        <v>192</v>
      </c>
      <c r="J194" s="185"/>
      <c r="K194" s="185"/>
    </row>
    <row r="195" spans="1:105" ht="15" customHeight="1">
      <c r="A195" s="19">
        <f t="shared" si="20"/>
        <v>2017</v>
      </c>
      <c r="B195" s="174">
        <f t="shared" si="21"/>
        <v>195</v>
      </c>
      <c r="C195" s="52"/>
      <c r="D195" s="20">
        <f t="shared" si="19"/>
        <v>12</v>
      </c>
      <c r="E195" s="198">
        <f>AQ172</f>
        <v>25</v>
      </c>
      <c r="F195" s="201">
        <f>AQ179</f>
        <v>0.92628999501446907</v>
      </c>
      <c r="G195" s="643">
        <f>AQ180</f>
        <v>8.4999999999999937E-3</v>
      </c>
      <c r="H195" s="644"/>
      <c r="I195" s="177">
        <f t="shared" si="18"/>
        <v>195</v>
      </c>
      <c r="J195" s="185"/>
      <c r="K195" s="185"/>
    </row>
    <row r="196" spans="1:105" ht="15" customHeight="1">
      <c r="A196" s="19">
        <f t="shared" si="20"/>
        <v>2018</v>
      </c>
      <c r="B196" s="174">
        <f t="shared" si="21"/>
        <v>199</v>
      </c>
      <c r="C196" s="52"/>
      <c r="D196" s="20">
        <f t="shared" si="19"/>
        <v>13</v>
      </c>
      <c r="E196" s="198">
        <f>AX172</f>
        <v>30</v>
      </c>
      <c r="F196" s="201">
        <f>AX179</f>
        <v>0.92628999501446907</v>
      </c>
      <c r="G196" s="643">
        <f>AX180</f>
        <v>8.4999999999999937E-3</v>
      </c>
      <c r="H196" s="644"/>
      <c r="I196" s="177">
        <f t="shared" si="18"/>
        <v>199</v>
      </c>
      <c r="J196" s="185"/>
      <c r="K196" s="185"/>
    </row>
    <row r="197" spans="1:105" ht="15" customHeight="1">
      <c r="A197" s="19">
        <f t="shared" si="20"/>
        <v>2019</v>
      </c>
      <c r="B197" s="174">
        <f t="shared" si="21"/>
        <v>203</v>
      </c>
      <c r="C197" s="52"/>
      <c r="D197" s="20">
        <f t="shared" si="19"/>
        <v>14</v>
      </c>
      <c r="E197" s="198">
        <f>BE172</f>
        <v>35</v>
      </c>
      <c r="F197" s="201">
        <f>BE179</f>
        <v>0.92628999501446907</v>
      </c>
      <c r="G197" s="643">
        <f>BE180</f>
        <v>8.4999999999999937E-3</v>
      </c>
      <c r="H197" s="644"/>
      <c r="I197" s="177">
        <f t="shared" si="18"/>
        <v>203</v>
      </c>
      <c r="J197" s="185"/>
      <c r="K197" s="185"/>
    </row>
    <row r="198" spans="1:105" ht="15" customHeight="1">
      <c r="A198" s="19">
        <f t="shared" si="20"/>
        <v>2020</v>
      </c>
      <c r="B198" s="174">
        <f t="shared" si="21"/>
        <v>207</v>
      </c>
      <c r="C198" s="52"/>
      <c r="D198" s="20">
        <f t="shared" si="19"/>
        <v>15</v>
      </c>
      <c r="E198" s="198">
        <f>BL172</f>
        <v>40</v>
      </c>
      <c r="F198" s="201">
        <f>BL179</f>
        <v>0.92628999501446907</v>
      </c>
      <c r="G198" s="643">
        <f>BL180</f>
        <v>8.4999999999999937E-3</v>
      </c>
      <c r="H198" s="644"/>
      <c r="I198" s="177">
        <f t="shared" si="18"/>
        <v>207</v>
      </c>
      <c r="J198" s="185"/>
      <c r="K198" s="185"/>
    </row>
    <row r="199" spans="1:105" ht="15" customHeight="1">
      <c r="A199" s="19">
        <f t="shared" si="20"/>
        <v>2021</v>
      </c>
      <c r="B199" s="174">
        <f t="shared" si="21"/>
        <v>212</v>
      </c>
      <c r="C199" s="52"/>
      <c r="D199" s="20">
        <f t="shared" si="19"/>
        <v>16</v>
      </c>
      <c r="E199" s="198">
        <f>BS172</f>
        <v>45</v>
      </c>
      <c r="F199" s="201">
        <f>BS179</f>
        <v>0.92628999501446907</v>
      </c>
      <c r="G199" s="643">
        <f>BS180</f>
        <v>8.4999999999999937E-3</v>
      </c>
      <c r="H199" s="644"/>
      <c r="I199" s="177">
        <f t="shared" si="18"/>
        <v>212</v>
      </c>
      <c r="J199" s="185"/>
      <c r="K199" s="185"/>
    </row>
    <row r="200" spans="1:105" ht="15" customHeight="1">
      <c r="A200" s="19">
        <f t="shared" si="20"/>
        <v>2022</v>
      </c>
      <c r="B200" s="174">
        <f t="shared" si="21"/>
        <v>216</v>
      </c>
      <c r="C200" s="52"/>
      <c r="D200" s="20">
        <f t="shared" si="19"/>
        <v>17</v>
      </c>
      <c r="E200" s="198">
        <f>BZ172</f>
        <v>55</v>
      </c>
      <c r="F200" s="201">
        <f>BZ179</f>
        <v>0.92628999501446907</v>
      </c>
      <c r="G200" s="643">
        <f>BZ180</f>
        <v>8.4999999999999937E-3</v>
      </c>
      <c r="H200" s="644"/>
      <c r="I200" s="177">
        <f t="shared" si="18"/>
        <v>216</v>
      </c>
      <c r="J200" s="185"/>
      <c r="K200" s="185"/>
    </row>
    <row r="201" spans="1:105" ht="15" customHeight="1">
      <c r="A201" s="19">
        <f t="shared" si="20"/>
        <v>2023</v>
      </c>
      <c r="B201" s="174">
        <f t="shared" si="21"/>
        <v>220</v>
      </c>
      <c r="C201" s="52"/>
      <c r="D201" s="20">
        <f t="shared" si="19"/>
        <v>18</v>
      </c>
      <c r="E201" s="198">
        <f>CG172</f>
        <v>60</v>
      </c>
      <c r="F201" s="201">
        <f>CG179</f>
        <v>0.92628999501446907</v>
      </c>
      <c r="G201" s="643">
        <f>CG180</f>
        <v>8.4999999999999937E-3</v>
      </c>
      <c r="H201" s="644"/>
      <c r="I201" s="177">
        <f t="shared" si="18"/>
        <v>220</v>
      </c>
      <c r="J201" s="185"/>
      <c r="K201" s="185"/>
    </row>
    <row r="202" spans="1:105" ht="15" customHeight="1">
      <c r="A202" s="19">
        <f t="shared" si="20"/>
        <v>2024</v>
      </c>
      <c r="B202" s="174">
        <f t="shared" si="21"/>
        <v>225</v>
      </c>
      <c r="C202" s="52"/>
      <c r="D202" s="20">
        <f t="shared" si="19"/>
        <v>19</v>
      </c>
      <c r="E202" s="198">
        <f>CN172</f>
        <v>65</v>
      </c>
      <c r="F202" s="201">
        <f>CN179</f>
        <v>0.92628999501446907</v>
      </c>
      <c r="G202" s="643">
        <f>CN180</f>
        <v>8.4999999999999937E-3</v>
      </c>
      <c r="H202" s="644"/>
      <c r="I202" s="177">
        <f t="shared" si="18"/>
        <v>225</v>
      </c>
      <c r="J202" s="185"/>
      <c r="K202" s="185"/>
    </row>
    <row r="203" spans="1:105" ht="15" customHeight="1">
      <c r="A203" s="19">
        <f t="shared" si="20"/>
        <v>2025</v>
      </c>
      <c r="B203" s="174">
        <f t="shared" si="21"/>
        <v>229</v>
      </c>
      <c r="C203" s="52"/>
      <c r="D203" s="20">
        <f t="shared" si="19"/>
        <v>20</v>
      </c>
      <c r="E203" s="198">
        <f>CU172</f>
        <v>70</v>
      </c>
      <c r="F203" s="201">
        <f>CU179</f>
        <v>0.92628999501446907</v>
      </c>
      <c r="G203" s="643">
        <f>CU180</f>
        <v>8.4999999999999937E-3</v>
      </c>
      <c r="H203" s="644"/>
      <c r="I203" s="177">
        <f t="shared" si="18"/>
        <v>229</v>
      </c>
      <c r="J203" s="185"/>
      <c r="K203" s="185"/>
    </row>
    <row r="204" spans="1:105" ht="15" customHeight="1">
      <c r="A204" s="19">
        <f t="shared" si="20"/>
        <v>2026</v>
      </c>
      <c r="B204" s="174">
        <f t="shared" si="21"/>
        <v>234</v>
      </c>
      <c r="C204" s="52"/>
      <c r="D204" s="20">
        <f t="shared" si="19"/>
        <v>21</v>
      </c>
      <c r="E204" s="198">
        <f>DB172</f>
        <v>75</v>
      </c>
      <c r="F204" s="201">
        <f>DB179</f>
        <v>0.92628999501446907</v>
      </c>
      <c r="G204" s="643">
        <f>DB180</f>
        <v>8.4999999999999937E-3</v>
      </c>
      <c r="H204" s="644"/>
      <c r="I204" s="177">
        <f t="shared" si="18"/>
        <v>234</v>
      </c>
      <c r="J204" s="185"/>
      <c r="K204" s="185"/>
    </row>
    <row r="205" spans="1:105" ht="15" customHeight="1">
      <c r="A205" s="19">
        <f t="shared" si="20"/>
        <v>2027</v>
      </c>
      <c r="B205" s="174">
        <f t="shared" si="21"/>
        <v>239</v>
      </c>
      <c r="C205" s="52"/>
      <c r="D205" s="20">
        <f t="shared" si="19"/>
        <v>22</v>
      </c>
      <c r="E205" s="53"/>
      <c r="F205" s="31"/>
      <c r="G205" s="25"/>
      <c r="H205" s="25"/>
      <c r="I205" s="177">
        <f t="shared" si="18"/>
        <v>239</v>
      </c>
      <c r="J205" s="185"/>
      <c r="K205" s="185"/>
    </row>
    <row r="206" spans="1:105" ht="15" customHeight="1">
      <c r="A206" s="19">
        <f t="shared" si="20"/>
        <v>2028</v>
      </c>
      <c r="B206" s="174">
        <f t="shared" si="21"/>
        <v>243</v>
      </c>
      <c r="C206" s="52"/>
      <c r="D206" s="20">
        <f t="shared" si="19"/>
        <v>23</v>
      </c>
      <c r="E206" s="53"/>
      <c r="F206" s="31"/>
      <c r="G206" s="25"/>
      <c r="H206" s="25"/>
      <c r="I206" s="177">
        <f t="shared" si="18"/>
        <v>243</v>
      </c>
      <c r="J206" s="185"/>
      <c r="K206" s="185"/>
    </row>
    <row r="207" spans="1:105" ht="15" customHeight="1">
      <c r="A207" s="19">
        <f t="shared" si="20"/>
        <v>2029</v>
      </c>
      <c r="B207" s="174">
        <f t="shared" si="21"/>
        <v>248</v>
      </c>
      <c r="C207" s="52"/>
      <c r="D207" s="20">
        <f t="shared" si="19"/>
        <v>24</v>
      </c>
      <c r="E207" s="53"/>
      <c r="F207" s="31"/>
      <c r="G207" s="25"/>
      <c r="H207" s="25"/>
      <c r="I207" s="177">
        <f t="shared" si="18"/>
        <v>248</v>
      </c>
      <c r="J207" s="185"/>
      <c r="K207" s="185"/>
    </row>
    <row r="208" spans="1:105" ht="15" customHeight="1">
      <c r="A208" s="19">
        <f t="shared" si="20"/>
        <v>2030</v>
      </c>
      <c r="B208" s="174">
        <f t="shared" si="21"/>
        <v>253</v>
      </c>
      <c r="C208" s="52"/>
      <c r="D208" s="20">
        <f t="shared" si="19"/>
        <v>25</v>
      </c>
      <c r="E208" s="53"/>
      <c r="F208" s="31"/>
      <c r="G208" s="25"/>
      <c r="H208" s="25"/>
      <c r="I208" s="177">
        <f t="shared" si="18"/>
        <v>253</v>
      </c>
      <c r="J208" s="185"/>
      <c r="K208" s="185"/>
    </row>
    <row r="209" spans="1:109" ht="15" customHeight="1">
      <c r="A209" s="19">
        <f t="shared" si="20"/>
        <v>2031</v>
      </c>
      <c r="B209" s="174">
        <f t="shared" si="21"/>
        <v>259</v>
      </c>
      <c r="C209" s="52"/>
      <c r="D209" s="20">
        <f t="shared" si="19"/>
        <v>26</v>
      </c>
      <c r="E209" s="53"/>
      <c r="F209" s="31"/>
      <c r="G209" s="25"/>
      <c r="H209" s="25"/>
      <c r="I209" s="177">
        <f t="shared" si="18"/>
        <v>259</v>
      </c>
      <c r="J209" s="185"/>
      <c r="K209" s="185"/>
    </row>
    <row r="210" spans="1:109" ht="15" customHeight="1">
      <c r="A210" s="103">
        <f t="shared" si="20"/>
        <v>2032</v>
      </c>
      <c r="B210" s="186">
        <f t="shared" si="21"/>
        <v>264</v>
      </c>
      <c r="C210" s="193"/>
      <c r="D210" s="33">
        <f t="shared" si="19"/>
        <v>27</v>
      </c>
      <c r="E210" s="54"/>
      <c r="F210" s="34"/>
      <c r="G210" s="9"/>
      <c r="H210" s="9"/>
      <c r="I210" s="187">
        <f t="shared" si="18"/>
        <v>264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0.95794107001429918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0.95794107001429918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0.95794107001429918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0.95794107001429918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0.95794107001429918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0.95794107001429918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0.95794107001429918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0.95794107001429918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RSQ($B214:$B234,BN214:BN234)</f>
        <v>0.95794107001429918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RSQ($B214:$B234,BU214:BU234)</f>
        <v>0.95794107001429918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RSQ($B214:$B234,CB214:CB234)</f>
        <v>0.95794107001429918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RSQ($B214:$B234,CI214:CI234)</f>
        <v>0.95794107001429918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RSQ($B214:$B234,CP214:CP234)</f>
        <v>0.95794107001429918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RSQ($B214:$B234,CW214:CW234)</f>
        <v>0.95794107001429918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RSQ($B214:$B234,DD214:DD234)</f>
        <v>0.95794107001429918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20</v>
      </c>
      <c r="AD218" s="21"/>
      <c r="AE218" s="185"/>
      <c r="AF218" s="177"/>
      <c r="AH218" s="68"/>
      <c r="AI218" s="71" t="s">
        <v>35</v>
      </c>
      <c r="AJ218" s="204">
        <f>AC218+AI239</f>
        <v>30</v>
      </c>
      <c r="AK218" s="21"/>
      <c r="AL218" s="185"/>
      <c r="AM218" s="177"/>
      <c r="AO218" s="68"/>
      <c r="AP218" s="71" t="s">
        <v>35</v>
      </c>
      <c r="AQ218" s="204">
        <f>AJ218+AP239</f>
        <v>40</v>
      </c>
      <c r="AR218" s="21"/>
      <c r="AS218" s="185"/>
      <c r="AT218" s="177"/>
      <c r="AV218" s="68"/>
      <c r="AW218" s="71" t="s">
        <v>35</v>
      </c>
      <c r="AX218" s="204">
        <f>AQ218+AW239</f>
        <v>50</v>
      </c>
      <c r="AY218" s="21"/>
      <c r="AZ218" s="185"/>
      <c r="BA218" s="177"/>
      <c r="BC218" s="68"/>
      <c r="BD218" s="71" t="s">
        <v>35</v>
      </c>
      <c r="BE218" s="204">
        <f>AX218+BD239</f>
        <v>60</v>
      </c>
      <c r="BF218" s="21"/>
      <c r="BG218" s="185"/>
      <c r="BH218" s="177"/>
      <c r="BJ218" s="68"/>
      <c r="BK218" s="71" t="s">
        <v>35</v>
      </c>
      <c r="BL218" s="204">
        <f>BE218+BK239</f>
        <v>70</v>
      </c>
      <c r="BM218" s="21"/>
      <c r="BN218" s="185"/>
      <c r="BO218" s="177"/>
      <c r="BQ218" s="68"/>
      <c r="BR218" s="71" t="s">
        <v>35</v>
      </c>
      <c r="BS218" s="204">
        <f>BL218+BR239</f>
        <v>80</v>
      </c>
      <c r="BT218" s="21"/>
      <c r="BU218" s="185"/>
      <c r="BV218" s="177"/>
      <c r="BX218" s="68"/>
      <c r="BY218" s="71" t="s">
        <v>35</v>
      </c>
      <c r="BZ218" s="204">
        <f>BS218+BY239</f>
        <v>90</v>
      </c>
      <c r="CA218" s="21"/>
      <c r="CB218" s="185"/>
      <c r="CC218" s="177"/>
      <c r="CE218" s="68"/>
      <c r="CF218" s="71" t="s">
        <v>35</v>
      </c>
      <c r="CG218" s="204">
        <f>BZ218+CF239</f>
        <v>100</v>
      </c>
      <c r="CH218" s="21"/>
      <c r="CI218" s="185"/>
      <c r="CJ218" s="177"/>
      <c r="CL218" s="68"/>
      <c r="CM218" s="71" t="s">
        <v>35</v>
      </c>
      <c r="CN218" s="204">
        <f>CG218+CM239</f>
        <v>110</v>
      </c>
      <c r="CO218" s="21"/>
      <c r="CP218" s="185"/>
      <c r="CQ218" s="177"/>
      <c r="CS218" s="68"/>
      <c r="CT218" s="71" t="s">
        <v>35</v>
      </c>
      <c r="CU218" s="204">
        <f>CN218+CT239</f>
        <v>120</v>
      </c>
      <c r="CV218" s="21"/>
      <c r="CW218" s="185"/>
      <c r="CX218" s="177"/>
      <c r="CZ218" s="68"/>
      <c r="DA218" s="71" t="s">
        <v>35</v>
      </c>
      <c r="DB218" s="204">
        <f>CU218+DA239</f>
        <v>130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INDEX(LINEST(C230:C234,E230:E234),1)</f>
        <v>5.0399478221337057E-2</v>
      </c>
      <c r="H219" s="21"/>
      <c r="I219" s="177"/>
      <c r="J219" s="178"/>
      <c r="K219" s="177"/>
      <c r="M219" s="68"/>
      <c r="N219" s="71" t="s">
        <v>30</v>
      </c>
      <c r="O219" s="42">
        <f>INDEX(LINEST(M230:M234,$E230:$E234),1)</f>
        <v>5.0399478221337057E-2</v>
      </c>
      <c r="P219" s="21"/>
      <c r="Q219" s="185"/>
      <c r="R219" s="177"/>
      <c r="T219" s="68"/>
      <c r="U219" s="71" t="s">
        <v>30</v>
      </c>
      <c r="V219" s="42">
        <f>INDEX(LINEST(T230:T234,$E230:$E234),1)</f>
        <v>5.3713810442811226E-2</v>
      </c>
      <c r="W219" s="21"/>
      <c r="X219" s="185"/>
      <c r="Y219" s="177"/>
      <c r="AA219" s="68"/>
      <c r="AB219" s="71" t="s">
        <v>30</v>
      </c>
      <c r="AC219" s="42">
        <f>INDEX(LINEST(AA230:AA234,$E230:$E234),1)</f>
        <v>5.7495055730223357E-2</v>
      </c>
      <c r="AD219" s="21"/>
      <c r="AE219" s="185"/>
      <c r="AF219" s="177"/>
      <c r="AH219" s="68"/>
      <c r="AI219" s="71" t="s">
        <v>30</v>
      </c>
      <c r="AJ219" s="42">
        <f>INDEX(LINEST(AH230:AH234,$E230:$E234),1)</f>
        <v>6.1849440900921482E-2</v>
      </c>
      <c r="AK219" s="21"/>
      <c r="AL219" s="185"/>
      <c r="AM219" s="177"/>
      <c r="AO219" s="68"/>
      <c r="AP219" s="71" t="s">
        <v>30</v>
      </c>
      <c r="AQ219" s="42">
        <f>INDEX(LINEST(AO230:AO234,$E230:$E234),1)</f>
        <v>6.6918092828348208E-2</v>
      </c>
      <c r="AR219" s="21"/>
      <c r="AS219" s="185"/>
      <c r="AT219" s="177"/>
      <c r="AV219" s="68"/>
      <c r="AW219" s="71" t="s">
        <v>30</v>
      </c>
      <c r="AX219" s="42">
        <f>INDEX(LINEST(AV230:AV234,$E230:$E234),1)</f>
        <v>7.2892670950914326E-2</v>
      </c>
      <c r="AY219" s="21"/>
      <c r="AZ219" s="185"/>
      <c r="BA219" s="177"/>
      <c r="BC219" s="68"/>
      <c r="BD219" s="71" t="s">
        <v>30</v>
      </c>
      <c r="BE219" s="42">
        <f>INDEX(LINEST(BC230:BC234,$E230:$E234),1)</f>
        <v>8.0040241429733358E-2</v>
      </c>
      <c r="BF219" s="21"/>
      <c r="BG219" s="185"/>
      <c r="BH219" s="177"/>
      <c r="BJ219" s="68"/>
      <c r="BK219" s="71" t="s">
        <v>30</v>
      </c>
      <c r="BL219" s="42">
        <f>INDEX(LINEST(BJ230:BJ234,$E230:$E234),1)</f>
        <v>8.8744475227167385E-2</v>
      </c>
      <c r="BM219" s="21"/>
      <c r="BN219" s="185"/>
      <c r="BO219" s="177"/>
      <c r="BQ219" s="68"/>
      <c r="BR219" s="71" t="s">
        <v>30</v>
      </c>
      <c r="BS219" s="42">
        <f>INDEX(LINEST(BQ230:BQ234,$E230:$E234),1)</f>
        <v>9.9577231943215452E-2</v>
      </c>
      <c r="BT219" s="21"/>
      <c r="BU219" s="185"/>
      <c r="BV219" s="177"/>
      <c r="BX219" s="68"/>
      <c r="BY219" s="71" t="s">
        <v>30</v>
      </c>
      <c r="BZ219" s="42">
        <f>INDEX(LINEST(BX230:BX234,$E230:$E234),1)</f>
        <v>0.11343041933655547</v>
      </c>
      <c r="CA219" s="21"/>
      <c r="CB219" s="185"/>
      <c r="CC219" s="177"/>
      <c r="CE219" s="68"/>
      <c r="CF219" s="71" t="s">
        <v>30</v>
      </c>
      <c r="CG219" s="42">
        <f>INDEX(LINEST(CE230:CE234,$E230:$E234),1)</f>
        <v>0.13177725414614563</v>
      </c>
      <c r="CH219" s="21"/>
      <c r="CI219" s="185"/>
      <c r="CJ219" s="177"/>
      <c r="CL219" s="68"/>
      <c r="CM219" s="71" t="s">
        <v>30</v>
      </c>
      <c r="CN219" s="42">
        <f>INDEX(LINEST(CL230:CL234,$E230:$E234),1)</f>
        <v>0.15724094811549938</v>
      </c>
      <c r="CO219" s="21"/>
      <c r="CP219" s="185"/>
      <c r="CQ219" s="177"/>
      <c r="CS219" s="68"/>
      <c r="CT219" s="71" t="s">
        <v>30</v>
      </c>
      <c r="CU219" s="42">
        <f>INDEX(LINEST(CS230:CS234,$E230:$E234),1)</f>
        <v>0.19499990728263425</v>
      </c>
      <c r="CV219" s="21"/>
      <c r="CW219" s="185"/>
      <c r="CX219" s="177"/>
      <c r="CZ219" s="68"/>
      <c r="DA219" s="71" t="s">
        <v>30</v>
      </c>
      <c r="DB219" s="42">
        <f>INDEX(LINEST(CZ230:CZ234,$E230:$E234),1)</f>
        <v>0.25695687713909965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INDEX(LINEST(C230:C234,E230:E234),2)</f>
        <v>5.0470210845376737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INDEX(LINEST(M230:M234,$E230:$E234),2)</f>
        <v>5.0470210845376737</v>
      </c>
      <c r="P220" s="72" t="s">
        <v>46</v>
      </c>
      <c r="Q220" s="185"/>
      <c r="R220" s="177"/>
      <c r="T220" s="68"/>
      <c r="U220" s="71" t="s">
        <v>25</v>
      </c>
      <c r="V220" s="42">
        <f>INDEX(LINEST(T230:T234,$E230:$E234),2)</f>
        <v>4.9806047926274228</v>
      </c>
      <c r="W220" s="72" t="s">
        <v>46</v>
      </c>
      <c r="X220" s="185"/>
      <c r="Y220" s="177"/>
      <c r="AA220" s="68"/>
      <c r="AB220" s="71" t="s">
        <v>25</v>
      </c>
      <c r="AC220" s="42">
        <f>INDEX(LINEST(AA230:AA234,$E230:$E234),2)</f>
        <v>4.9094655512743932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INDEX(LINEST(AH230:AH234,$E230:$E234),2)</f>
        <v>4.8328804860998673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INDEX(LINEST(AO230:AO234,$E230:$E234),2)</f>
        <v>4.7499470592300117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INDEX(LINEST(AV230:AV234,$E230:$E234),2)</f>
        <v>4.6595181638883636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INDEX(LINEST(BC230:BC234,$E230:$E234),2)</f>
        <v>4.5601049999709096</v>
      </c>
      <c r="BF220" s="72" t="s">
        <v>46</v>
      </c>
      <c r="BG220" s="185"/>
      <c r="BH220" s="177"/>
      <c r="BJ220" s="68"/>
      <c r="BK220" s="71" t="s">
        <v>25</v>
      </c>
      <c r="BL220" s="42">
        <f>INDEX(LINEST(BJ230:BJ234,$E230:$E234),2)</f>
        <v>4.4497264190149908</v>
      </c>
      <c r="BM220" s="72" t="s">
        <v>46</v>
      </c>
      <c r="BN220" s="185"/>
      <c r="BO220" s="177"/>
      <c r="BQ220" s="68"/>
      <c r="BR220" s="71" t="s">
        <v>25</v>
      </c>
      <c r="BS220" s="42">
        <f>INDEX(LINEST(BQ230:BQ234,$E230:$E234),2)</f>
        <v>4.3256649341013258</v>
      </c>
      <c r="BT220" s="72" t="s">
        <v>46</v>
      </c>
      <c r="BU220" s="185"/>
      <c r="BV220" s="177"/>
      <c r="BX220" s="68"/>
      <c r="BY220" s="71" t="s">
        <v>25</v>
      </c>
      <c r="BZ220" s="42">
        <f>INDEX(LINEST(BX230:BX234,$E230:$E234),2)</f>
        <v>4.1840501434882249</v>
      </c>
      <c r="CA220" s="72" t="s">
        <v>46</v>
      </c>
      <c r="CB220" s="185"/>
      <c r="CC220" s="177"/>
      <c r="CE220" s="68"/>
      <c r="CF220" s="71" t="s">
        <v>25</v>
      </c>
      <c r="CG220" s="42">
        <f>INDEX(LINEST(CE230:CE234,$E230:$E234),2)</f>
        <v>4.0190987481489469</v>
      </c>
      <c r="CH220" s="72" t="s">
        <v>46</v>
      </c>
      <c r="CI220" s="185"/>
      <c r="CJ220" s="177"/>
      <c r="CL220" s="68"/>
      <c r="CM220" s="71" t="s">
        <v>25</v>
      </c>
      <c r="CN220" s="42">
        <f>INDEX(LINEST(CL230:CL234,$E230:$E234),2)</f>
        <v>3.8216036004967773</v>
      </c>
      <c r="CO220" s="72" t="s">
        <v>46</v>
      </c>
      <c r="CP220" s="185"/>
      <c r="CQ220" s="177"/>
      <c r="CS220" s="68"/>
      <c r="CT220" s="71" t="s">
        <v>25</v>
      </c>
      <c r="CU220" s="42">
        <f>INDEX(LINEST(CS230:CS234,$E230:$E234),2)</f>
        <v>3.5755578857292849</v>
      </c>
      <c r="CV220" s="72" t="s">
        <v>46</v>
      </c>
      <c r="CW220" s="185"/>
      <c r="CX220" s="177"/>
      <c r="CZ220" s="68"/>
      <c r="DA220" s="71" t="s">
        <v>25</v>
      </c>
      <c r="DB220" s="42">
        <f>INDEX(LINEST(CZ230:CZ234,$E230:$E234),2)</f>
        <v>3.249218614061208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155.55837833436254</v>
      </c>
      <c r="I221" s="177"/>
      <c r="J221" s="178"/>
      <c r="K221" s="177"/>
      <c r="M221" s="68"/>
      <c r="N221" s="71" t="s">
        <v>29</v>
      </c>
      <c r="O221" s="73">
        <f>EXP(O220)</f>
        <v>155.55837833436254</v>
      </c>
      <c r="Q221" s="185"/>
      <c r="R221" s="177"/>
      <c r="T221" s="68"/>
      <c r="U221" s="71" t="s">
        <v>29</v>
      </c>
      <c r="V221" s="73">
        <f>EXP(V220)</f>
        <v>145.56239009785949</v>
      </c>
      <c r="X221" s="185"/>
      <c r="Y221" s="177"/>
      <c r="AA221" s="68"/>
      <c r="AB221" s="71" t="s">
        <v>29</v>
      </c>
      <c r="AC221" s="73">
        <f>EXP(AC220)</f>
        <v>135.56694146455388</v>
      </c>
      <c r="AE221" s="185"/>
      <c r="AF221" s="177"/>
      <c r="AH221" s="68"/>
      <c r="AI221" s="71" t="s">
        <v>29</v>
      </c>
      <c r="AJ221" s="73">
        <f>EXP(AJ220)</f>
        <v>125.57214903580014</v>
      </c>
      <c r="AL221" s="185"/>
      <c r="AM221" s="177"/>
      <c r="AO221" s="68"/>
      <c r="AP221" s="71" t="s">
        <v>29</v>
      </c>
      <c r="AQ221" s="73">
        <f>EXP(AQ220)</f>
        <v>115.57816556813887</v>
      </c>
      <c r="AS221" s="185"/>
      <c r="AT221" s="177"/>
      <c r="AV221" s="68"/>
      <c r="AW221" s="71" t="s">
        <v>29</v>
      </c>
      <c r="AX221" s="73">
        <f>EXP(AX220)</f>
        <v>105.5851951381707</v>
      </c>
      <c r="AZ221" s="185"/>
      <c r="BA221" s="177"/>
      <c r="BC221" s="68"/>
      <c r="BD221" s="71" t="s">
        <v>29</v>
      </c>
      <c r="BE221" s="73">
        <f>EXP(BE220)</f>
        <v>95.593516619589948</v>
      </c>
      <c r="BG221" s="185"/>
      <c r="BH221" s="177"/>
      <c r="BJ221" s="68"/>
      <c r="BK221" s="71" t="s">
        <v>29</v>
      </c>
      <c r="BL221" s="73">
        <f>EXP(BL220)</f>
        <v>85.603521302665825</v>
      </c>
      <c r="BN221" s="185"/>
      <c r="BO221" s="177"/>
      <c r="BQ221" s="68"/>
      <c r="BR221" s="71" t="s">
        <v>29</v>
      </c>
      <c r="BS221" s="73">
        <f>EXP(BS220)</f>
        <v>75.615775654982585</v>
      </c>
      <c r="BU221" s="185"/>
      <c r="BV221" s="177"/>
      <c r="BX221" s="68"/>
      <c r="BY221" s="71" t="s">
        <v>29</v>
      </c>
      <c r="BZ221" s="73">
        <f>EXP(BZ220)</f>
        <v>65.631131142967817</v>
      </c>
      <c r="CB221" s="185"/>
      <c r="CC221" s="177"/>
      <c r="CE221" s="68"/>
      <c r="CF221" s="71" t="s">
        <v>29</v>
      </c>
      <c r="CG221" s="73">
        <f>EXP(CG220)</f>
        <v>55.650927717017119</v>
      </c>
      <c r="CI221" s="185"/>
      <c r="CJ221" s="177"/>
      <c r="CL221" s="68"/>
      <c r="CM221" s="71" t="s">
        <v>29</v>
      </c>
      <c r="CN221" s="73">
        <f>EXP(CN220)</f>
        <v>45.677397919721606</v>
      </c>
      <c r="CP221" s="185"/>
      <c r="CQ221" s="177"/>
      <c r="CS221" s="68"/>
      <c r="CT221" s="71" t="s">
        <v>29</v>
      </c>
      <c r="CU221" s="73">
        <f>EXP(CU220)</f>
        <v>35.714539890988469</v>
      </c>
      <c r="CW221" s="185"/>
      <c r="CX221" s="177"/>
      <c r="CZ221" s="68"/>
      <c r="DA221" s="71" t="s">
        <v>29</v>
      </c>
      <c r="DB221" s="73">
        <f>EXP(DB220)</f>
        <v>25.770195579501163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0.95794107001429918</v>
      </c>
      <c r="I224" s="177"/>
      <c r="J224" s="178"/>
      <c r="K224" s="177"/>
      <c r="M224" s="68"/>
      <c r="N224" s="21" t="s">
        <v>36</v>
      </c>
      <c r="O224" s="42">
        <f>Q213</f>
        <v>0.95794107001429918</v>
      </c>
      <c r="Q224" s="185"/>
      <c r="R224" s="177"/>
      <c r="T224" s="68"/>
      <c r="U224" s="21" t="s">
        <v>36</v>
      </c>
      <c r="V224" s="42">
        <f>X213</f>
        <v>0.95794107001429918</v>
      </c>
      <c r="X224" s="185"/>
      <c r="Y224" s="177"/>
      <c r="AA224" s="68"/>
      <c r="AB224" s="21" t="s">
        <v>36</v>
      </c>
      <c r="AC224" s="42">
        <f>AE213</f>
        <v>0.95794107001429918</v>
      </c>
      <c r="AE224" s="185"/>
      <c r="AF224" s="177"/>
      <c r="AH224" s="68"/>
      <c r="AI224" s="21" t="s">
        <v>36</v>
      </c>
      <c r="AJ224" s="42">
        <f>AL213</f>
        <v>0.95794107001429918</v>
      </c>
      <c r="AL224" s="185"/>
      <c r="AM224" s="177"/>
      <c r="AO224" s="68"/>
      <c r="AP224" s="21" t="s">
        <v>36</v>
      </c>
      <c r="AQ224" s="42">
        <f>AS213</f>
        <v>0.95794107001429918</v>
      </c>
      <c r="AS224" s="185"/>
      <c r="AT224" s="177"/>
      <c r="AV224" s="68"/>
      <c r="AW224" s="21" t="s">
        <v>36</v>
      </c>
      <c r="AX224" s="42">
        <f>AZ213</f>
        <v>0.95794107001429918</v>
      </c>
      <c r="AZ224" s="185"/>
      <c r="BA224" s="177"/>
      <c r="BC224" s="68"/>
      <c r="BD224" s="21" t="s">
        <v>36</v>
      </c>
      <c r="BE224" s="42">
        <f>BG213</f>
        <v>0.95794107001429918</v>
      </c>
      <c r="BG224" s="185"/>
      <c r="BH224" s="177"/>
      <c r="BJ224" s="68"/>
      <c r="BK224" s="21" t="s">
        <v>36</v>
      </c>
      <c r="BL224" s="42">
        <f>BN213</f>
        <v>0.95794107001429918</v>
      </c>
      <c r="BN224" s="185"/>
      <c r="BO224" s="177"/>
      <c r="BQ224" s="68"/>
      <c r="BR224" s="21" t="s">
        <v>36</v>
      </c>
      <c r="BS224" s="42">
        <f>BU213</f>
        <v>0.95794107001429918</v>
      </c>
      <c r="BU224" s="185"/>
      <c r="BV224" s="177"/>
      <c r="BX224" s="68"/>
      <c r="BY224" s="21" t="s">
        <v>36</v>
      </c>
      <c r="BZ224" s="42">
        <f>CB213</f>
        <v>0.95794107001429918</v>
      </c>
      <c r="CB224" s="185"/>
      <c r="CC224" s="177"/>
      <c r="CE224" s="68"/>
      <c r="CF224" s="21" t="s">
        <v>36</v>
      </c>
      <c r="CG224" s="42">
        <f>CI213</f>
        <v>0.95794107001429918</v>
      </c>
      <c r="CI224" s="185"/>
      <c r="CJ224" s="177"/>
      <c r="CL224" s="68"/>
      <c r="CM224" s="21" t="s">
        <v>36</v>
      </c>
      <c r="CN224" s="42">
        <f>CP213</f>
        <v>0.95794107001429918</v>
      </c>
      <c r="CP224" s="185"/>
      <c r="CQ224" s="177"/>
      <c r="CS224" s="68"/>
      <c r="CT224" s="21" t="s">
        <v>36</v>
      </c>
      <c r="CU224" s="42">
        <f>CW213</f>
        <v>0.95794107001429918</v>
      </c>
      <c r="CW224" s="185"/>
      <c r="CX224" s="177"/>
      <c r="CZ224" s="68"/>
      <c r="DA224" s="21" t="s">
        <v>36</v>
      </c>
      <c r="DB224" s="42">
        <f>DD213</f>
        <v>0.95794107001429918</v>
      </c>
      <c r="DD224" s="185"/>
      <c r="DE224" s="177"/>
    </row>
    <row r="225" spans="1:109" ht="15" customHeight="1">
      <c r="A225" s="19"/>
      <c r="B225" s="174"/>
      <c r="C225" s="67"/>
      <c r="D225" s="20"/>
      <c r="E225" s="69"/>
      <c r="F225" s="637" t="s">
        <v>8</v>
      </c>
      <c r="G225" s="638"/>
      <c r="H225" s="231">
        <f>SUM(K214:K234)</f>
        <v>4.8999999999999721E-3</v>
      </c>
      <c r="I225" s="177"/>
      <c r="J225" s="178"/>
      <c r="K225" s="177"/>
      <c r="M225" s="68"/>
      <c r="N225" s="21" t="s">
        <v>37</v>
      </c>
      <c r="O225" s="198">
        <f>SUM(R214:R234)</f>
        <v>4.8999999999999721E-3</v>
      </c>
      <c r="Q225" s="185"/>
      <c r="R225" s="177"/>
      <c r="T225" s="68"/>
      <c r="U225" s="21" t="s">
        <v>37</v>
      </c>
      <c r="V225" s="198">
        <f>SUM(Y214:Y234)</f>
        <v>4.8999999999999721E-3</v>
      </c>
      <c r="X225" s="185"/>
      <c r="Y225" s="177"/>
      <c r="AA225" s="68"/>
      <c r="AB225" s="21" t="s">
        <v>37</v>
      </c>
      <c r="AC225" s="198">
        <f>SUM(AF214:AF234)</f>
        <v>4.8999999999999721E-3</v>
      </c>
      <c r="AE225" s="185"/>
      <c r="AF225" s="177"/>
      <c r="AH225" s="68"/>
      <c r="AI225" s="21" t="s">
        <v>37</v>
      </c>
      <c r="AJ225" s="198">
        <f>SUM(AM214:AM234)</f>
        <v>4.8999999999999721E-3</v>
      </c>
      <c r="AL225" s="185"/>
      <c r="AM225" s="177"/>
      <c r="AO225" s="68"/>
      <c r="AP225" s="21" t="s">
        <v>37</v>
      </c>
      <c r="AQ225" s="198">
        <f>SUM(AT214:AT234)</f>
        <v>4.8999999999999721E-3</v>
      </c>
      <c r="AS225" s="185"/>
      <c r="AT225" s="177"/>
      <c r="AV225" s="68"/>
      <c r="AW225" s="21" t="s">
        <v>37</v>
      </c>
      <c r="AX225" s="198">
        <f>SUM(BA214:BA234)</f>
        <v>4.8999999999999721E-3</v>
      </c>
      <c r="AZ225" s="185"/>
      <c r="BA225" s="177"/>
      <c r="BC225" s="68"/>
      <c r="BD225" s="21" t="s">
        <v>37</v>
      </c>
      <c r="BE225" s="198">
        <f>SUM(BH214:BH234)</f>
        <v>4.8999999999999721E-3</v>
      </c>
      <c r="BG225" s="185"/>
      <c r="BH225" s="177"/>
      <c r="BJ225" s="68"/>
      <c r="BK225" s="21" t="s">
        <v>37</v>
      </c>
      <c r="BL225" s="198">
        <f>SUM(BO214:BO234)</f>
        <v>4.8999999999999721E-3</v>
      </c>
      <c r="BN225" s="185"/>
      <c r="BO225" s="177"/>
      <c r="BQ225" s="68"/>
      <c r="BR225" s="21" t="s">
        <v>37</v>
      </c>
      <c r="BS225" s="198">
        <f>SUM(BV214:BV234)</f>
        <v>4.8999999999999721E-3</v>
      </c>
      <c r="BU225" s="185"/>
      <c r="BV225" s="177"/>
      <c r="BX225" s="68"/>
      <c r="BY225" s="21" t="s">
        <v>37</v>
      </c>
      <c r="BZ225" s="198">
        <f>SUM(CC214:CC234)</f>
        <v>4.8999999999999721E-3</v>
      </c>
      <c r="CB225" s="185"/>
      <c r="CC225" s="177"/>
      <c r="CE225" s="68"/>
      <c r="CF225" s="21" t="s">
        <v>37</v>
      </c>
      <c r="CG225" s="198">
        <f>SUM(CJ214:CJ234)</f>
        <v>4.8999999999999721E-3</v>
      </c>
      <c r="CI225" s="185"/>
      <c r="CJ225" s="177"/>
      <c r="CL225" s="68"/>
      <c r="CM225" s="21" t="s">
        <v>37</v>
      </c>
      <c r="CN225" s="198">
        <f>SUM(CQ214:CQ234)</f>
        <v>4.8999999999999721E-3</v>
      </c>
      <c r="CP225" s="185"/>
      <c r="CQ225" s="177"/>
      <c r="CS225" s="68"/>
      <c r="CT225" s="21" t="s">
        <v>37</v>
      </c>
      <c r="CU225" s="198">
        <f>SUM(CX214:CX234)</f>
        <v>4.8999999999999721E-3</v>
      </c>
      <c r="CW225" s="185"/>
      <c r="CX225" s="177"/>
      <c r="CZ225" s="68"/>
      <c r="DA225" s="21" t="s">
        <v>37</v>
      </c>
      <c r="DB225" s="198">
        <f>SUM(DE214:DE234)</f>
        <v>4.8999999999999721E-3</v>
      </c>
      <c r="DD225" s="185"/>
      <c r="DE225" s="177"/>
    </row>
    <row r="226" spans="1:109" ht="15" customHeight="1">
      <c r="A226" s="19"/>
      <c r="B226" s="174"/>
      <c r="C226" s="67"/>
      <c r="D226" s="20"/>
      <c r="E226" s="69"/>
      <c r="F226" s="637" t="s">
        <v>9</v>
      </c>
      <c r="G226" s="638"/>
      <c r="H226" s="231">
        <f>SUM(K225:K234)</f>
        <v>4.8999999999999721E-3</v>
      </c>
      <c r="I226" s="177"/>
      <c r="J226" s="178"/>
      <c r="K226" s="177"/>
      <c r="M226" s="68"/>
      <c r="O226" s="74"/>
      <c r="Q226" s="185"/>
      <c r="R226" s="177"/>
      <c r="T226" s="68"/>
      <c r="V226" s="74"/>
      <c r="X226" s="185"/>
      <c r="Y226" s="177"/>
      <c r="AA226" s="68"/>
      <c r="AC226" s="74"/>
      <c r="AE226" s="185"/>
      <c r="AF226" s="177"/>
      <c r="AH226" s="68"/>
      <c r="AJ226" s="74"/>
      <c r="AL226" s="185"/>
      <c r="AM226" s="177"/>
      <c r="AO226" s="68"/>
      <c r="AQ226" s="74"/>
      <c r="AS226" s="185"/>
      <c r="AT226" s="177"/>
      <c r="AV226" s="68"/>
      <c r="AX226" s="74"/>
      <c r="AZ226" s="185"/>
      <c r="BA226" s="177"/>
      <c r="BC226" s="68"/>
      <c r="BE226" s="74"/>
      <c r="BG226" s="185"/>
      <c r="BH226" s="177"/>
      <c r="BJ226" s="68"/>
      <c r="BL226" s="74"/>
      <c r="BN226" s="185"/>
      <c r="BO226" s="177"/>
      <c r="BQ226" s="68"/>
      <c r="BS226" s="74"/>
      <c r="BU226" s="185"/>
      <c r="BV226" s="177"/>
      <c r="BX226" s="68"/>
      <c r="BZ226" s="74"/>
      <c r="CB226" s="185"/>
      <c r="CC226" s="177"/>
      <c r="CE226" s="68"/>
      <c r="CG226" s="74"/>
      <c r="CI226" s="185"/>
      <c r="CJ226" s="177"/>
      <c r="CL226" s="68"/>
      <c r="CN226" s="74"/>
      <c r="CP226" s="185"/>
      <c r="CQ226" s="177"/>
      <c r="CS226" s="68"/>
      <c r="CU226" s="74"/>
      <c r="CW226" s="185"/>
      <c r="CX226" s="177"/>
      <c r="CZ226" s="68"/>
      <c r="DB226" s="74"/>
      <c r="DD226" s="185"/>
      <c r="DE226" s="177"/>
    </row>
    <row r="227" spans="1:109" ht="15" customHeight="1">
      <c r="A227" s="19"/>
      <c r="B227" s="174"/>
      <c r="C227" s="67"/>
      <c r="D227" s="20"/>
      <c r="E227" s="69"/>
      <c r="F227" s="637" t="s">
        <v>10</v>
      </c>
      <c r="G227" s="638"/>
      <c r="H227" s="231">
        <f>SUM(J214:J234)/D234</f>
        <v>0.51482652519626448</v>
      </c>
      <c r="I227" s="177"/>
      <c r="J227" s="178"/>
      <c r="K227" s="177"/>
      <c r="M227" s="68"/>
      <c r="Q227" s="185"/>
      <c r="R227" s="177"/>
      <c r="T227" s="68"/>
      <c r="X227" s="185"/>
      <c r="Y227" s="177"/>
      <c r="AA227" s="68"/>
      <c r="AE227" s="185"/>
      <c r="AF227" s="177"/>
      <c r="AH227" s="68"/>
      <c r="AL227" s="185"/>
      <c r="AM227" s="177"/>
      <c r="AO227" s="68"/>
      <c r="AS227" s="185"/>
      <c r="AT227" s="177"/>
      <c r="AV227" s="68"/>
      <c r="AZ227" s="185"/>
      <c r="BA227" s="177"/>
      <c r="BC227" s="68"/>
      <c r="BG227" s="185"/>
      <c r="BH227" s="177"/>
      <c r="BJ227" s="68"/>
      <c r="BN227" s="185"/>
      <c r="BO227" s="177"/>
      <c r="BQ227" s="68"/>
      <c r="BU227" s="185"/>
      <c r="BV227" s="177"/>
      <c r="BX227" s="68"/>
      <c r="CB227" s="185"/>
      <c r="CC227" s="177"/>
      <c r="CE227" s="68"/>
      <c r="CI227" s="185"/>
      <c r="CJ227" s="177"/>
      <c r="CL227" s="68"/>
      <c r="CP227" s="185"/>
      <c r="CQ227" s="177"/>
      <c r="CS227" s="68"/>
      <c r="CW227" s="185"/>
      <c r="CX227" s="177"/>
      <c r="CZ227" s="68"/>
      <c r="DD227" s="185"/>
      <c r="DE227" s="177"/>
    </row>
    <row r="228" spans="1:109" ht="15" customHeight="1">
      <c r="A228" s="19"/>
      <c r="B228" s="174"/>
      <c r="C228" s="67"/>
      <c r="D228" s="20"/>
      <c r="E228" s="69"/>
      <c r="F228" s="637" t="s">
        <v>11</v>
      </c>
      <c r="G228" s="638"/>
      <c r="H228" s="231">
        <f>SUM(J225:J234)/10</f>
        <v>0.25741326259813224</v>
      </c>
      <c r="I228" s="177"/>
      <c r="J228" s="178"/>
      <c r="K228" s="177"/>
      <c r="M228" s="68"/>
      <c r="Q228" s="185"/>
      <c r="R228" s="177"/>
      <c r="T228" s="68"/>
      <c r="X228" s="185"/>
      <c r="Y228" s="177"/>
      <c r="AA228" s="68"/>
      <c r="AE228" s="185"/>
      <c r="AF228" s="177"/>
      <c r="AH228" s="68"/>
      <c r="AL228" s="185"/>
      <c r="AM228" s="177"/>
      <c r="AO228" s="68"/>
      <c r="AS228" s="185"/>
      <c r="AT228" s="177"/>
      <c r="AV228" s="68"/>
      <c r="AZ228" s="185"/>
      <c r="BA228" s="177"/>
      <c r="BC228" s="68"/>
      <c r="BG228" s="185"/>
      <c r="BH228" s="177"/>
      <c r="BJ228" s="68"/>
      <c r="BN228" s="185"/>
      <c r="BO228" s="177"/>
      <c r="BQ228" s="68"/>
      <c r="BU228" s="185"/>
      <c r="BV228" s="177"/>
      <c r="BX228" s="68"/>
      <c r="CB228" s="185"/>
      <c r="CC228" s="177"/>
      <c r="CE228" s="68"/>
      <c r="CI228" s="185"/>
      <c r="CJ228" s="177"/>
      <c r="CL228" s="68"/>
      <c r="CP228" s="185"/>
      <c r="CQ228" s="177"/>
      <c r="CS228" s="68"/>
      <c r="CW228" s="185"/>
      <c r="CX228" s="177"/>
      <c r="CZ228" s="68"/>
      <c r="DD228" s="185"/>
      <c r="DE228" s="177"/>
    </row>
    <row r="229" spans="1:109" ht="15" customHeight="1">
      <c r="A229" s="19"/>
      <c r="B229" s="174"/>
      <c r="C229" s="67"/>
      <c r="D229" s="20"/>
      <c r="E229" s="69"/>
      <c r="I229" s="177"/>
      <c r="J229" s="178"/>
      <c r="K229" s="177"/>
      <c r="M229" s="68"/>
      <c r="Q229" s="185"/>
      <c r="R229" s="177"/>
      <c r="T229" s="68"/>
      <c r="X229" s="185"/>
      <c r="Y229" s="177"/>
      <c r="AA229" s="68"/>
      <c r="AE229" s="185"/>
      <c r="AF229" s="177"/>
      <c r="AH229" s="68"/>
      <c r="AL229" s="185"/>
      <c r="AM229" s="177"/>
      <c r="AO229" s="68"/>
      <c r="AS229" s="185"/>
      <c r="AT229" s="177"/>
      <c r="AV229" s="68"/>
      <c r="AZ229" s="185"/>
      <c r="BA229" s="177"/>
      <c r="BC229" s="68"/>
      <c r="BG229" s="185"/>
      <c r="BH229" s="177"/>
      <c r="BJ229" s="68"/>
      <c r="BN229" s="185"/>
      <c r="BO229" s="177"/>
      <c r="BQ229" s="68"/>
      <c r="BU229" s="185"/>
      <c r="BV229" s="177"/>
      <c r="BX229" s="68"/>
      <c r="CB229" s="185"/>
      <c r="CC229" s="177"/>
      <c r="CE229" s="68"/>
      <c r="CI229" s="185"/>
      <c r="CJ229" s="177"/>
      <c r="CL229" s="68"/>
      <c r="CP229" s="185"/>
      <c r="CQ229" s="177"/>
      <c r="CS229" s="68"/>
      <c r="CW229" s="185"/>
      <c r="CX229" s="177"/>
      <c r="CZ229" s="68"/>
      <c r="DD229" s="185"/>
      <c r="DE229" s="177"/>
    </row>
    <row r="230" spans="1:109" ht="15" customHeight="1">
      <c r="A230" s="19">
        <f t="shared" ref="A230:B234" si="22">A138</f>
        <v>2006</v>
      </c>
      <c r="B230" s="174">
        <f t="shared" si="22"/>
        <v>155.6</v>
      </c>
      <c r="C230" s="67">
        <f>LN(B230-$G$218)</f>
        <v>5.0472886117442908</v>
      </c>
      <c r="D230" s="20">
        <f t="shared" ref="D230:D256" si="23">D229+1</f>
        <v>1</v>
      </c>
      <c r="E230" s="69">
        <f>LN(D230)</f>
        <v>0</v>
      </c>
      <c r="I230" s="177">
        <f t="shared" ref="I230:I237" si="24">ROUND($G$218+$G$221*D230^$G$219,$G$1)</f>
        <v>156</v>
      </c>
      <c r="J230" s="178">
        <f>ABS(B230-I230)/B230*100</f>
        <v>0.25706940874036355</v>
      </c>
      <c r="K230" s="177">
        <f>(B230-I230)^2/1000</f>
        <v>1.6000000000000457E-4</v>
      </c>
      <c r="M230" s="68">
        <f>LN($B230-O$218)</f>
        <v>5.0472886117442908</v>
      </c>
      <c r="Q230" s="185">
        <f>ROUND(O$218+O$221*$D230^O$219,$G$1)</f>
        <v>156</v>
      </c>
      <c r="R230" s="177">
        <f>($B230-Q230)^2/1000</f>
        <v>1.6000000000000457E-4</v>
      </c>
      <c r="T230" s="68">
        <f>LN($B230-V$218)</f>
        <v>4.9808631357625854</v>
      </c>
      <c r="X230" s="185">
        <f>ROUND(V$218+V$221*$D230^V$219,$G$1)</f>
        <v>156</v>
      </c>
      <c r="Y230" s="177">
        <f>($B230-X230)^2/1000</f>
        <v>1.6000000000000457E-4</v>
      </c>
      <c r="AA230" s="68">
        <f>LN($B230-AC$218)</f>
        <v>4.9097093755062948</v>
      </c>
      <c r="AE230" s="185">
        <f>ROUND(AC$218+AC$221*$D230^AC$219,$G$1)</f>
        <v>156</v>
      </c>
      <c r="AF230" s="177">
        <f>($B230-AE230)^2/1000</f>
        <v>1.6000000000000457E-4</v>
      </c>
      <c r="AH230" s="68">
        <f>LN($B230-AJ$218)</f>
        <v>4.833102254034098</v>
      </c>
      <c r="AL230" s="185">
        <f>ROUND(AJ$218+AJ$221*$D230^AJ$219,$G$1)</f>
        <v>156</v>
      </c>
      <c r="AM230" s="177">
        <f>($B230-AL230)^2/1000</f>
        <v>1.6000000000000457E-4</v>
      </c>
      <c r="AO230" s="68">
        <f>LN($B230-AQ$218)</f>
        <v>4.7501359562382772</v>
      </c>
      <c r="AS230" s="185">
        <f>ROUND(AQ$218+AQ$221*$D230^AQ$219,$G$1)</f>
        <v>156</v>
      </c>
      <c r="AT230" s="177">
        <f>($B230-AS230)^2/1000</f>
        <v>1.6000000000000457E-4</v>
      </c>
      <c r="AV230" s="68">
        <f>LN($B230-AX$218)</f>
        <v>4.6596583712721609</v>
      </c>
      <c r="AZ230" s="185">
        <f>ROUND(AX$218+AX$221*$D230^AX$219,$G$1)</f>
        <v>156</v>
      </c>
      <c r="BA230" s="177">
        <f>($B230-AZ230)^2/1000</f>
        <v>1.6000000000000457E-4</v>
      </c>
      <c r="BC230" s="68">
        <f>LN($B230-BE$218)</f>
        <v>4.5601728200573559</v>
      </c>
      <c r="BG230" s="185">
        <f>ROUND(BE$218+BE$221*$D230^BE$219,$G$1)</f>
        <v>156</v>
      </c>
      <c r="BH230" s="177">
        <f>($B230-BG230)^2/1000</f>
        <v>1.6000000000000457E-4</v>
      </c>
      <c r="BJ230" s="68">
        <f>LN($B230-BL$218)</f>
        <v>4.4496852831476961</v>
      </c>
      <c r="BN230" s="185">
        <f>ROUND(BL$218+BL$221*$D230^BL$219,$G$1)</f>
        <v>156</v>
      </c>
      <c r="BO230" s="177">
        <f>($B230-BN230)^2/1000</f>
        <v>1.6000000000000457E-4</v>
      </c>
      <c r="BQ230" s="68">
        <f>LN($B230-BS$218)</f>
        <v>4.3254562831854875</v>
      </c>
      <c r="BU230" s="185">
        <f>ROUND(BS$218+BS$221*$D230^BS$219,$G$1)</f>
        <v>156</v>
      </c>
      <c r="BV230" s="177">
        <f>($B230-BU230)^2/1000</f>
        <v>1.6000000000000457E-4</v>
      </c>
      <c r="BX230" s="68">
        <f>LN($B230-BZ$218)</f>
        <v>4.1835756959500436</v>
      </c>
      <c r="CB230" s="185">
        <f>ROUND(BZ$218+BZ$221*$D230^BZ$219,$G$1)</f>
        <v>156</v>
      </c>
      <c r="CC230" s="177">
        <f>($B230-CB230)^2/1000</f>
        <v>1.6000000000000457E-4</v>
      </c>
      <c r="CE230" s="68">
        <f>LN($B230-CG$218)</f>
        <v>4.0181832012565364</v>
      </c>
      <c r="CI230" s="185">
        <f>ROUND(CG$218+CG$221*$D230^CG$219,$G$1)</f>
        <v>156</v>
      </c>
      <c r="CJ230" s="177">
        <f>($B230-CI230)^2/1000</f>
        <v>1.6000000000000457E-4</v>
      </c>
      <c r="CL230" s="68">
        <f>LN($B230-CN$218)</f>
        <v>3.8199077165203401</v>
      </c>
      <c r="CP230" s="185">
        <f>ROUND(CN$218+CN$221*$D230^CN$219,$G$1)</f>
        <v>156</v>
      </c>
      <c r="CQ230" s="177">
        <f>($B230-CP230)^2/1000</f>
        <v>1.6000000000000457E-4</v>
      </c>
      <c r="CS230" s="68">
        <f>LN($B230-CU$218)</f>
        <v>3.5723456378579845</v>
      </c>
      <c r="CW230" s="185">
        <f>ROUND(CU$218+CU$221*$D230^CU$219,$G$1)</f>
        <v>156</v>
      </c>
      <c r="CX230" s="177">
        <f>($B230-CW230)^2/1000</f>
        <v>1.6000000000000457E-4</v>
      </c>
      <c r="CZ230" s="68">
        <f>LN($B230-DB$218)</f>
        <v>3.2425923514855164</v>
      </c>
      <c r="DD230" s="185">
        <f>ROUND(DB$218+DB$221*$D230^DB$219,$G$1)</f>
        <v>156</v>
      </c>
      <c r="DE230" s="177">
        <f>($B230-DD230)^2/1000</f>
        <v>1.6000000000000457E-4</v>
      </c>
    </row>
    <row r="231" spans="1:109" s="25" customFormat="1" ht="15" customHeight="1">
      <c r="A231" s="19">
        <f t="shared" si="22"/>
        <v>2007</v>
      </c>
      <c r="B231" s="174">
        <f t="shared" si="22"/>
        <v>161.9</v>
      </c>
      <c r="C231" s="67">
        <f>LN(B231-$G$218)</f>
        <v>5.0869788606835895</v>
      </c>
      <c r="D231" s="20">
        <f t="shared" si="23"/>
        <v>2</v>
      </c>
      <c r="E231" s="69">
        <f>LN(D231)</f>
        <v>0.69314718055994529</v>
      </c>
      <c r="F231" s="50"/>
      <c r="H231" s="75"/>
      <c r="I231" s="177">
        <f t="shared" si="24"/>
        <v>161</v>
      </c>
      <c r="J231" s="178">
        <f>ABS(B231-I231)/B231*100</f>
        <v>0.55589870290303001</v>
      </c>
      <c r="K231" s="177">
        <f>(B231-I231)^2/1000</f>
        <v>8.1000000000001026E-4</v>
      </c>
      <c r="M231" s="68">
        <f>LN($B231-O$218)</f>
        <v>5.0869788606835895</v>
      </c>
      <c r="N231" s="50"/>
      <c r="P231" s="75"/>
      <c r="Q231" s="185">
        <f>ROUND(O$218+O$221*$D231^O$219,$G$1)</f>
        <v>161</v>
      </c>
      <c r="R231" s="177">
        <f>($B231-Q231)^2/1000</f>
        <v>8.1000000000001026E-4</v>
      </c>
      <c r="T231" s="68">
        <f>LN($B231-V$218)</f>
        <v>5.0232224096017273</v>
      </c>
      <c r="U231" s="50"/>
      <c r="W231" s="75"/>
      <c r="X231" s="185">
        <f>ROUND(V$218+V$221*$D231^V$219,$G$1)</f>
        <v>161</v>
      </c>
      <c r="Y231" s="177">
        <f>($B231-X231)^2/1000</f>
        <v>8.1000000000001026E-4</v>
      </c>
      <c r="AA231" s="68">
        <f>LN($B231-AC$218)</f>
        <v>4.9551225841659967</v>
      </c>
      <c r="AB231" s="50"/>
      <c r="AD231" s="75"/>
      <c r="AE231" s="185">
        <f>ROUND(AC$218+AC$221*$D231^AC$219,$G$1)</f>
        <v>161</v>
      </c>
      <c r="AF231" s="177">
        <f>($B231-AE231)^2/1000</f>
        <v>8.1000000000001026E-4</v>
      </c>
      <c r="AH231" s="68">
        <f>LN($B231-AJ$218)</f>
        <v>4.8820440597232686</v>
      </c>
      <c r="AI231" s="50"/>
      <c r="AK231" s="75"/>
      <c r="AL231" s="185">
        <f>ROUND(AJ$218+AJ$221*$D231^AJ$219,$G$1)</f>
        <v>161</v>
      </c>
      <c r="AM231" s="177">
        <f>($B231-AL231)^2/1000</f>
        <v>8.1000000000001026E-4</v>
      </c>
      <c r="AO231" s="68">
        <f>LN($B231-AQ$218)</f>
        <v>4.8032010364872262</v>
      </c>
      <c r="AP231" s="50"/>
      <c r="AR231" s="75"/>
      <c r="AS231" s="185">
        <f>ROUND(AQ$218+AQ$221*$D231^AQ$219,$G$1)</f>
        <v>161</v>
      </c>
      <c r="AT231" s="177">
        <f>($B231-AS231)^2/1000</f>
        <v>8.1000000000001026E-4</v>
      </c>
      <c r="AV231" s="68">
        <f>LN($B231-AX$218)</f>
        <v>4.71760561531788</v>
      </c>
      <c r="AW231" s="50"/>
      <c r="AY231" s="75"/>
      <c r="AZ231" s="185">
        <f>ROUND(AX$218+AX$221*$D231^AX$219,$G$1)</f>
        <v>161</v>
      </c>
      <c r="BA231" s="177">
        <f>($B231-AZ231)^2/1000</f>
        <v>8.1000000000001026E-4</v>
      </c>
      <c r="BC231" s="68">
        <f>LN($B231-BE$218)</f>
        <v>4.6239919402286791</v>
      </c>
      <c r="BD231" s="50"/>
      <c r="BF231" s="75"/>
      <c r="BG231" s="185">
        <f>ROUND(BE$218+BE$221*$D231^BE$219,$G$1)</f>
        <v>161</v>
      </c>
      <c r="BH231" s="177">
        <f>($B231-BG231)^2/1000</f>
        <v>8.1000000000001026E-4</v>
      </c>
      <c r="BJ231" s="68">
        <f>LN($B231-BL$218)</f>
        <v>4.5207010293616419</v>
      </c>
      <c r="BK231" s="50"/>
      <c r="BM231" s="75"/>
      <c r="BN231" s="185">
        <f>ROUND(BL$218+BL$221*$D231^BL$219,$G$1)</f>
        <v>161</v>
      </c>
      <c r="BO231" s="177">
        <f>($B231-BN231)^2/1000</f>
        <v>8.1000000000001026E-4</v>
      </c>
      <c r="BQ231" s="68">
        <f>LN($B231-BS$218)</f>
        <v>4.4054989908590239</v>
      </c>
      <c r="BR231" s="50"/>
      <c r="BT231" s="75"/>
      <c r="BU231" s="185">
        <f>ROUND(BS$218+BS$221*$D231^BS$219,$G$1)</f>
        <v>161</v>
      </c>
      <c r="BV231" s="177">
        <f>($B231-BU231)^2/1000</f>
        <v>8.1000000000001026E-4</v>
      </c>
      <c r="BX231" s="68">
        <f>LN($B231-BZ$218)</f>
        <v>4.2752762647270011</v>
      </c>
      <c r="BY231" s="50"/>
      <c r="CA231" s="75"/>
      <c r="CB231" s="185">
        <f>ROUND(BZ$218+BZ$221*$D231^BZ$219,$G$1)</f>
        <v>161</v>
      </c>
      <c r="CC231" s="177">
        <f>($B231-CB231)^2/1000</f>
        <v>8.1000000000001026E-4</v>
      </c>
      <c r="CE231" s="68">
        <f>LN($B231-CG$218)</f>
        <v>4.1255201796905503</v>
      </c>
      <c r="CF231" s="50"/>
      <c r="CH231" s="75"/>
      <c r="CI231" s="185">
        <f>ROUND(CG$218+CG$221*$D231^CG$219,$G$1)</f>
        <v>161</v>
      </c>
      <c r="CJ231" s="177">
        <f>($B231-CI231)^2/1000</f>
        <v>8.1000000000001026E-4</v>
      </c>
      <c r="CL231" s="68">
        <f>LN($B231-CN$218)</f>
        <v>3.949318790171843</v>
      </c>
      <c r="CM231" s="50"/>
      <c r="CO231" s="75"/>
      <c r="CP231" s="185">
        <f>ROUND(CN$218+CN$221*$D231^CN$219,$G$1)</f>
        <v>161</v>
      </c>
      <c r="CQ231" s="177">
        <f>($B231-CP231)^2/1000</f>
        <v>8.1000000000001026E-4</v>
      </c>
      <c r="CS231" s="68">
        <f>LN($B231-CU$218)</f>
        <v>3.735285826928092</v>
      </c>
      <c r="CT231" s="50"/>
      <c r="CV231" s="75"/>
      <c r="CW231" s="185">
        <f>ROUND(CU$218+CU$221*$D231^CU$219,$G$1)</f>
        <v>161</v>
      </c>
      <c r="CX231" s="177">
        <f>($B231-CW231)^2/1000</f>
        <v>8.1000000000001026E-4</v>
      </c>
      <c r="CZ231" s="68">
        <f>LN($B231-DB$218)</f>
        <v>3.4626060097907989</v>
      </c>
      <c r="DA231" s="50"/>
      <c r="DC231" s="75"/>
      <c r="DD231" s="185">
        <f>ROUND(DB$218+DB$221*$D231^DB$219,$G$1)</f>
        <v>161</v>
      </c>
      <c r="DE231" s="177">
        <f>($B231-DD231)^2/1000</f>
        <v>8.1000000000001026E-4</v>
      </c>
    </row>
    <row r="232" spans="1:109" ht="15" customHeight="1">
      <c r="A232" s="19">
        <f t="shared" si="22"/>
        <v>2008</v>
      </c>
      <c r="B232" s="174">
        <f t="shared" si="22"/>
        <v>162.30000000000001</v>
      </c>
      <c r="C232" s="67">
        <f>LN(B232-$G$218)</f>
        <v>5.0894464745205452</v>
      </c>
      <c r="D232" s="20">
        <f t="shared" si="23"/>
        <v>3</v>
      </c>
      <c r="E232" s="69">
        <f>LN(D232)</f>
        <v>1.0986122886681098</v>
      </c>
      <c r="F232" s="50"/>
      <c r="G232" s="25"/>
      <c r="H232" s="75"/>
      <c r="I232" s="177">
        <f t="shared" si="24"/>
        <v>164</v>
      </c>
      <c r="J232" s="178">
        <f>ABS(B232-I232)/B232*100</f>
        <v>1.0474430067775653</v>
      </c>
      <c r="K232" s="177">
        <f>(B232-I232)^2/1000</f>
        <v>2.8899999999999616E-3</v>
      </c>
      <c r="M232" s="68">
        <f>LN($B232-O$218)</f>
        <v>5.0894464745205452</v>
      </c>
      <c r="N232" s="50"/>
      <c r="O232" s="25"/>
      <c r="P232" s="75"/>
      <c r="Q232" s="185">
        <f>ROUND(O$218+O$221*$D232^O$219,$G$1)</f>
        <v>164</v>
      </c>
      <c r="R232" s="177">
        <f>($B232-Q232)^2/1000</f>
        <v>2.8899999999999616E-3</v>
      </c>
      <c r="T232" s="68">
        <f>LN($B232-V$218)</f>
        <v>5.0258522599011162</v>
      </c>
      <c r="U232" s="50"/>
      <c r="V232" s="25"/>
      <c r="W232" s="75"/>
      <c r="X232" s="185">
        <f>ROUND(V$218+V$221*$D232^V$219,$G$1)</f>
        <v>164</v>
      </c>
      <c r="Y232" s="177">
        <f>($B232-X232)^2/1000</f>
        <v>2.8899999999999616E-3</v>
      </c>
      <c r="AA232" s="68">
        <f>LN($B232-AC$218)</f>
        <v>4.9579375050958063</v>
      </c>
      <c r="AB232" s="50"/>
      <c r="AC232" s="25"/>
      <c r="AD232" s="75"/>
      <c r="AE232" s="185">
        <f>ROUND(AC$218+AC$221*$D232^AC$219,$G$1)</f>
        <v>164</v>
      </c>
      <c r="AF232" s="177">
        <f>($B232-AE232)^2/1000</f>
        <v>2.8899999999999616E-3</v>
      </c>
      <c r="AH232" s="68">
        <f>LN($B232-AJ$218)</f>
        <v>4.8850720711209101</v>
      </c>
      <c r="AI232" s="50"/>
      <c r="AJ232" s="25"/>
      <c r="AK232" s="75"/>
      <c r="AL232" s="185">
        <f>ROUND(AJ$218+AJ$221*$D232^AJ$219,$G$1)</f>
        <v>164</v>
      </c>
      <c r="AM232" s="177">
        <f>($B232-AL232)^2/1000</f>
        <v>2.8899999999999616E-3</v>
      </c>
      <c r="AO232" s="68">
        <f>LN($B232-AQ$218)</f>
        <v>4.8064770426931265</v>
      </c>
      <c r="AP232" s="50"/>
      <c r="AQ232" s="25"/>
      <c r="AR232" s="75"/>
      <c r="AS232" s="185">
        <f>ROUND(AQ$218+AQ$221*$D232^AQ$219,$G$1)</f>
        <v>164</v>
      </c>
      <c r="AT232" s="177">
        <f>($B232-AS232)^2/1000</f>
        <v>2.8899999999999616E-3</v>
      </c>
      <c r="AV232" s="68">
        <f>LN($B232-AX$218)</f>
        <v>4.7211738617443979</v>
      </c>
      <c r="AW232" s="50"/>
      <c r="AX232" s="25"/>
      <c r="AY232" s="75"/>
      <c r="AZ232" s="185">
        <f>ROUND(AX$218+AX$221*$D232^AX$219,$G$1)</f>
        <v>164</v>
      </c>
      <c r="BA232" s="177">
        <f>($B232-AZ232)^2/1000</f>
        <v>2.8899999999999616E-3</v>
      </c>
      <c r="BC232" s="68">
        <f>LN($B232-BE$218)</f>
        <v>4.627909672957581</v>
      </c>
      <c r="BD232" s="50"/>
      <c r="BE232" s="25"/>
      <c r="BF232" s="75"/>
      <c r="BG232" s="185">
        <f>ROUND(BE$218+BE$221*$D232^BE$219,$G$1)</f>
        <v>164</v>
      </c>
      <c r="BH232" s="177">
        <f>($B232-BG232)^2/1000</f>
        <v>2.8899999999999616E-3</v>
      </c>
      <c r="BJ232" s="68">
        <f>LN($B232-BL$218)</f>
        <v>4.5250441415088067</v>
      </c>
      <c r="BK232" s="50"/>
      <c r="BL232" s="25"/>
      <c r="BM232" s="75"/>
      <c r="BN232" s="185">
        <f>ROUND(BL$218+BL$221*$D232^BL$219,$G$1)</f>
        <v>164</v>
      </c>
      <c r="BO232" s="177">
        <f>($B232-BN232)^2/1000</f>
        <v>2.8899999999999616E-3</v>
      </c>
      <c r="BQ232" s="68">
        <f>LN($B232-BS$218)</f>
        <v>4.4103711076830239</v>
      </c>
      <c r="BR232" s="50"/>
      <c r="BS232" s="25"/>
      <c r="BT232" s="75"/>
      <c r="BU232" s="185">
        <f>ROUND(BS$218+BS$221*$D232^BS$219,$G$1)</f>
        <v>164</v>
      </c>
      <c r="BV232" s="177">
        <f>($B232-BU232)^2/1000</f>
        <v>2.8899999999999616E-3</v>
      </c>
      <c r="BX232" s="68">
        <f>LN($B232-BZ$218)</f>
        <v>4.2808241291647189</v>
      </c>
      <c r="BY232" s="50"/>
      <c r="BZ232" s="25"/>
      <c r="CA232" s="75"/>
      <c r="CB232" s="185">
        <f>ROUND(BZ$218+BZ$221*$D232^BZ$219,$G$1)</f>
        <v>164</v>
      </c>
      <c r="CC232" s="177">
        <f>($B232-CB232)^2/1000</f>
        <v>2.8899999999999616E-3</v>
      </c>
      <c r="CE232" s="68">
        <f>LN($B232-CG$218)</f>
        <v>4.1319614257934081</v>
      </c>
      <c r="CF232" s="50"/>
      <c r="CG232" s="25"/>
      <c r="CH232" s="75"/>
      <c r="CI232" s="185">
        <f>ROUND(CG$218+CG$221*$D232^CG$219,$G$1)</f>
        <v>164</v>
      </c>
      <c r="CJ232" s="177">
        <f>($B232-CI232)^2/1000</f>
        <v>2.8899999999999616E-3</v>
      </c>
      <c r="CL232" s="68">
        <f>LN($B232-CN$218)</f>
        <v>3.9569963710708773</v>
      </c>
      <c r="CM232" s="50"/>
      <c r="CN232" s="25"/>
      <c r="CO232" s="75"/>
      <c r="CP232" s="185">
        <f>ROUND(CN$218+CN$221*$D232^CN$219,$G$1)</f>
        <v>164</v>
      </c>
      <c r="CQ232" s="177">
        <f>($B232-CP232)^2/1000</f>
        <v>2.8899999999999616E-3</v>
      </c>
      <c r="CS232" s="68">
        <f>LN($B232-CU$218)</f>
        <v>3.7447870860522325</v>
      </c>
      <c r="CT232" s="50"/>
      <c r="CU232" s="25"/>
      <c r="CV232" s="75"/>
      <c r="CW232" s="185">
        <f>ROUND(CU$218+CU$221*$D232^CU$219,$G$1)</f>
        <v>164</v>
      </c>
      <c r="CX232" s="177">
        <f>($B232-CW232)^2/1000</f>
        <v>2.8899999999999616E-3</v>
      </c>
      <c r="CZ232" s="68">
        <f>LN($B232-DB$218)</f>
        <v>3.4750672302286114</v>
      </c>
      <c r="DA232" s="50"/>
      <c r="DB232" s="25"/>
      <c r="DC232" s="75"/>
      <c r="DD232" s="185">
        <f>ROUND(DB$218+DB$221*$D232^DB$219,$G$1)</f>
        <v>164</v>
      </c>
      <c r="DE232" s="177">
        <f>($B232-DD232)^2/1000</f>
        <v>2.8899999999999616E-3</v>
      </c>
    </row>
    <row r="233" spans="1:109" s="25" customFormat="1" ht="15" customHeight="1">
      <c r="A233" s="19">
        <f t="shared" si="22"/>
        <v>2009</v>
      </c>
      <c r="B233" s="174">
        <f t="shared" si="22"/>
        <v>168</v>
      </c>
      <c r="C233" s="67">
        <f>LN(B233-$G$218)</f>
        <v>5.1239639794032588</v>
      </c>
      <c r="D233" s="20">
        <f t="shared" si="23"/>
        <v>4</v>
      </c>
      <c r="E233" s="69">
        <f>LN(D233)</f>
        <v>1.3862943611198906</v>
      </c>
      <c r="F233" s="50"/>
      <c r="H233" s="32"/>
      <c r="I233" s="177">
        <f t="shared" si="24"/>
        <v>167</v>
      </c>
      <c r="J233" s="178">
        <f>ABS(B233-I233)/B233*100</f>
        <v>0.59523809523809523</v>
      </c>
      <c r="K233" s="177">
        <f>(B233-I233)^2/1000</f>
        <v>1E-3</v>
      </c>
      <c r="M233" s="68">
        <f>LN($B233-O$218)</f>
        <v>5.1239639794032588</v>
      </c>
      <c r="N233" s="50"/>
      <c r="P233" s="32"/>
      <c r="Q233" s="185">
        <f>ROUND(O$218+O$221*$D233^O$219,$G$1)</f>
        <v>167</v>
      </c>
      <c r="R233" s="177">
        <f>($B233-Q233)^2/1000</f>
        <v>1E-3</v>
      </c>
      <c r="T233" s="68">
        <f>LN($B233-V$218)</f>
        <v>5.0625950330269669</v>
      </c>
      <c r="U233" s="50"/>
      <c r="W233" s="32"/>
      <c r="X233" s="185">
        <f>ROUND(V$218+V$221*$D233^V$219,$G$1)</f>
        <v>167</v>
      </c>
      <c r="Y233" s="177">
        <f>($B233-X233)^2/1000</f>
        <v>1E-3</v>
      </c>
      <c r="AA233" s="68">
        <f>LN($B233-AC$218)</f>
        <v>4.9972122737641147</v>
      </c>
      <c r="AB233" s="50"/>
      <c r="AD233" s="32"/>
      <c r="AE233" s="185">
        <f>ROUND(AC$218+AC$221*$D233^AC$219,$G$1)</f>
        <v>167</v>
      </c>
      <c r="AF233" s="177">
        <f>($B233-AE233)^2/1000</f>
        <v>1E-3</v>
      </c>
      <c r="AH233" s="68">
        <f>LN($B233-AJ$218)</f>
        <v>4.9272536851572051</v>
      </c>
      <c r="AI233" s="50"/>
      <c r="AK233" s="32"/>
      <c r="AL233" s="185">
        <f>ROUND(AJ$218+AJ$221*$D233^AJ$219,$G$1)</f>
        <v>167</v>
      </c>
      <c r="AM233" s="177">
        <f>($B233-AL233)^2/1000</f>
        <v>1E-3</v>
      </c>
      <c r="AO233" s="68">
        <f>LN($B233-AQ$218)</f>
        <v>4.8520302639196169</v>
      </c>
      <c r="AP233" s="50"/>
      <c r="AR233" s="32"/>
      <c r="AS233" s="185">
        <f>ROUND(AQ$218+AQ$221*$D233^AQ$219,$G$1)</f>
        <v>167</v>
      </c>
      <c r="AT233" s="177">
        <f>($B233-AS233)^2/1000</f>
        <v>1E-3</v>
      </c>
      <c r="AV233" s="68">
        <f>LN($B233-AX$218)</f>
        <v>4.7706846244656651</v>
      </c>
      <c r="AW233" s="50"/>
      <c r="AY233" s="32"/>
      <c r="AZ233" s="185">
        <f>ROUND(AX$218+AX$221*$D233^AX$219,$G$1)</f>
        <v>167</v>
      </c>
      <c r="BA233" s="177">
        <f>($B233-AZ233)^2/1000</f>
        <v>1E-3</v>
      </c>
      <c r="BC233" s="68">
        <f>LN($B233-BE$218)</f>
        <v>4.6821312271242199</v>
      </c>
      <c r="BD233" s="50"/>
      <c r="BF233" s="32"/>
      <c r="BG233" s="185">
        <f>ROUND(BE$218+BE$221*$D233^BE$219,$G$1)</f>
        <v>167</v>
      </c>
      <c r="BH233" s="177">
        <f>($B233-BG233)^2/1000</f>
        <v>1E-3</v>
      </c>
      <c r="BJ233" s="68">
        <f>LN($B233-BL$218)</f>
        <v>4.5849674786705723</v>
      </c>
      <c r="BK233" s="50"/>
      <c r="BM233" s="32"/>
      <c r="BN233" s="185">
        <f>ROUND(BL$218+BL$221*$D233^BL$219,$G$1)</f>
        <v>167</v>
      </c>
      <c r="BO233" s="177">
        <f>($B233-BN233)^2/1000</f>
        <v>1E-3</v>
      </c>
      <c r="BQ233" s="68">
        <f>LN($B233-BS$218)</f>
        <v>4.4773368144782069</v>
      </c>
      <c r="BR233" s="50"/>
      <c r="BT233" s="32"/>
      <c r="BU233" s="185">
        <f>ROUND(BS$218+BS$221*$D233^BS$219,$G$1)</f>
        <v>167</v>
      </c>
      <c r="BV233" s="177">
        <f>($B233-BU233)^2/1000</f>
        <v>1E-3</v>
      </c>
      <c r="BX233" s="68">
        <f>LN($B233-BZ$218)</f>
        <v>4.3567088266895917</v>
      </c>
      <c r="BY233" s="50"/>
      <c r="CA233" s="32"/>
      <c r="CB233" s="185">
        <f>ROUND(BZ$218+BZ$221*$D233^BZ$219,$G$1)</f>
        <v>167</v>
      </c>
      <c r="CC233" s="177">
        <f>($B233-CB233)^2/1000</f>
        <v>1E-3</v>
      </c>
      <c r="CE233" s="68">
        <f>LN($B233-CG$218)</f>
        <v>4.219507705176107</v>
      </c>
      <c r="CF233" s="50"/>
      <c r="CH233" s="32"/>
      <c r="CI233" s="185">
        <f>ROUND(CG$218+CG$221*$D233^CG$219,$G$1)</f>
        <v>167</v>
      </c>
      <c r="CJ233" s="177">
        <f>($B233-CI233)^2/1000</f>
        <v>1E-3</v>
      </c>
      <c r="CL233" s="68">
        <f>LN($B233-CN$218)</f>
        <v>4.0604430105464191</v>
      </c>
      <c r="CM233" s="50"/>
      <c r="CO233" s="32"/>
      <c r="CP233" s="185">
        <f>ROUND(CN$218+CN$221*$D233^CN$219,$G$1)</f>
        <v>167</v>
      </c>
      <c r="CQ233" s="177">
        <f>($B233-CP233)^2/1000</f>
        <v>1E-3</v>
      </c>
      <c r="CS233" s="68">
        <f>LN($B233-CU$218)</f>
        <v>3.8712010109078911</v>
      </c>
      <c r="CT233" s="50"/>
      <c r="CV233" s="32"/>
      <c r="CW233" s="185">
        <f>ROUND(CU$218+CU$221*$D233^CU$219,$G$1)</f>
        <v>167</v>
      </c>
      <c r="CX233" s="177">
        <f>($B233-CW233)^2/1000</f>
        <v>1E-3</v>
      </c>
      <c r="CZ233" s="68">
        <f>LN($B233-DB$218)</f>
        <v>3.6375861597263857</v>
      </c>
      <c r="DA233" s="50"/>
      <c r="DC233" s="32"/>
      <c r="DD233" s="185">
        <f>ROUND(DB$218+DB$221*$D233^DB$219,$G$1)</f>
        <v>167</v>
      </c>
      <c r="DE233" s="177">
        <f>($B233-DD233)^2/1000</f>
        <v>1E-3</v>
      </c>
    </row>
    <row r="234" spans="1:109" s="25" customFormat="1" ht="15" customHeight="1" thickBot="1">
      <c r="A234" s="28">
        <f t="shared" si="22"/>
        <v>2010</v>
      </c>
      <c r="B234" s="182">
        <f t="shared" si="22"/>
        <v>168.8</v>
      </c>
      <c r="C234" s="76">
        <f>LN(B234-$G$218)</f>
        <v>5.1287145821618569</v>
      </c>
      <c r="D234" s="29">
        <f t="shared" si="23"/>
        <v>5</v>
      </c>
      <c r="E234" s="77">
        <f>LN(D234)</f>
        <v>1.6094379124341003</v>
      </c>
      <c r="F234" s="51"/>
      <c r="G234" s="30"/>
      <c r="H234" s="78"/>
      <c r="I234" s="183">
        <f t="shared" si="24"/>
        <v>169</v>
      </c>
      <c r="J234" s="184">
        <f>ABS(B234-I234)/B234*100</f>
        <v>0.11848341232226815</v>
      </c>
      <c r="K234" s="183">
        <f>(B234-I234)^2/1000</f>
        <v>3.9999999999995456E-5</v>
      </c>
      <c r="M234" s="79">
        <f>LN($B234-O$218)</f>
        <v>5.1287145821618569</v>
      </c>
      <c r="N234" s="51"/>
      <c r="O234" s="30"/>
      <c r="P234" s="78"/>
      <c r="Q234" s="205">
        <f>ROUND(O$218+O$221*$D234^O$219,$G$1)</f>
        <v>169</v>
      </c>
      <c r="R234" s="183">
        <f>($B234-Q234)^2/1000</f>
        <v>3.9999999999995456E-5</v>
      </c>
      <c r="T234" s="79">
        <f>LN($B234-V$218)</f>
        <v>5.0676455488130356</v>
      </c>
      <c r="U234" s="51"/>
      <c r="V234" s="30"/>
      <c r="W234" s="78"/>
      <c r="X234" s="205">
        <f>ROUND(V$218+V$221*$D234^V$219,$G$1)</f>
        <v>169</v>
      </c>
      <c r="Y234" s="183">
        <f>($B234-X234)^2/1000</f>
        <v>3.9999999999995456E-5</v>
      </c>
      <c r="AA234" s="79">
        <f>LN($B234-AC$218)</f>
        <v>5.002603122398992</v>
      </c>
      <c r="AB234" s="51"/>
      <c r="AC234" s="30"/>
      <c r="AD234" s="78"/>
      <c r="AE234" s="205">
        <f>ROUND(AC$218+AC$221*$D234^AC$219,$G$1)</f>
        <v>169</v>
      </c>
      <c r="AF234" s="183">
        <f>($B234-AE234)^2/1000</f>
        <v>3.9999999999995456E-5</v>
      </c>
      <c r="AH234" s="79">
        <f>LN($B234-AJ$218)</f>
        <v>4.9330340480727042</v>
      </c>
      <c r="AI234" s="51"/>
      <c r="AJ234" s="30"/>
      <c r="AK234" s="78"/>
      <c r="AL234" s="205">
        <f>ROUND(AJ$218+AJ$221*$D234^AJ$219,$G$1)</f>
        <v>169</v>
      </c>
      <c r="AM234" s="183">
        <f>($B234-AL234)^2/1000</f>
        <v>3.9999999999995456E-5</v>
      </c>
      <c r="AO234" s="79">
        <f>LN($B234-AQ$218)</f>
        <v>4.8582608136702534</v>
      </c>
      <c r="AP234" s="51"/>
      <c r="AQ234" s="30"/>
      <c r="AR234" s="78"/>
      <c r="AS234" s="205">
        <f>ROUND(AQ$218+AQ$221*$D234^AQ$219,$G$1)</f>
        <v>169</v>
      </c>
      <c r="AT234" s="183">
        <f>($B234-AS234)^2/1000</f>
        <v>3.9999999999995456E-5</v>
      </c>
      <c r="AV234" s="79">
        <f>LN($B234-AX$218)</f>
        <v>4.7774414069285447</v>
      </c>
      <c r="AW234" s="51"/>
      <c r="AX234" s="30"/>
      <c r="AY234" s="78"/>
      <c r="AZ234" s="205">
        <f>ROUND(AX$218+AX$221*$D234^AX$219,$G$1)</f>
        <v>169</v>
      </c>
      <c r="BA234" s="183">
        <f>($B234-AZ234)^2/1000</f>
        <v>3.9999999999995456E-5</v>
      </c>
      <c r="BC234" s="79">
        <f>LN($B234-BE$218)</f>
        <v>4.6895113344218426</v>
      </c>
      <c r="BD234" s="51"/>
      <c r="BE234" s="30"/>
      <c r="BF234" s="78"/>
      <c r="BG234" s="205">
        <f>ROUND(BE$218+BE$221*$D234^BE$219,$G$1)</f>
        <v>169</v>
      </c>
      <c r="BH234" s="183">
        <f>($B234-BG234)^2/1000</f>
        <v>3.9999999999995456E-5</v>
      </c>
      <c r="BJ234" s="79">
        <f>LN($B234-BL$218)</f>
        <v>4.5930976047538223</v>
      </c>
      <c r="BK234" s="51"/>
      <c r="BL234" s="30"/>
      <c r="BM234" s="78"/>
      <c r="BN234" s="205">
        <f>ROUND(BL$218+BL$221*$D234^BL$219,$G$1)</f>
        <v>169</v>
      </c>
      <c r="BO234" s="183">
        <f>($B234-BN234)^2/1000</f>
        <v>3.9999999999995456E-5</v>
      </c>
      <c r="BQ234" s="79">
        <f>LN($B234-BS$218)</f>
        <v>4.4863866499981242</v>
      </c>
      <c r="BR234" s="51"/>
      <c r="BS234" s="30"/>
      <c r="BT234" s="78"/>
      <c r="BU234" s="205">
        <f>ROUND(BS$218+BS$221*$D234^BS$219,$G$1)</f>
        <v>169</v>
      </c>
      <c r="BV234" s="183">
        <f>($B234-BU234)^2/1000</f>
        <v>3.9999999999995456E-5</v>
      </c>
      <c r="BX234" s="79">
        <f>LN($B234-BZ$218)</f>
        <v>4.3669129968638334</v>
      </c>
      <c r="BY234" s="51"/>
      <c r="BZ234" s="30"/>
      <c r="CA234" s="78"/>
      <c r="CB234" s="205">
        <f>ROUND(BZ$218+BZ$221*$D234^BZ$219,$G$1)</f>
        <v>169</v>
      </c>
      <c r="CC234" s="183">
        <f>($B234-CB234)^2/1000</f>
        <v>3.9999999999995456E-5</v>
      </c>
      <c r="CE234" s="79">
        <f>LN($B234-CG$218)</f>
        <v>4.2312037449392985</v>
      </c>
      <c r="CF234" s="51"/>
      <c r="CG234" s="30"/>
      <c r="CH234" s="78"/>
      <c r="CI234" s="205">
        <f>ROUND(CG$218+CG$221*$D234^CG$219,$G$1)</f>
        <v>169</v>
      </c>
      <c r="CJ234" s="183">
        <f>($B234-CI234)^2/1000</f>
        <v>3.9999999999995456E-5</v>
      </c>
      <c r="CL234" s="79">
        <f>LN($B234-CN$218)</f>
        <v>4.0741418549045818</v>
      </c>
      <c r="CM234" s="51"/>
      <c r="CN234" s="30"/>
      <c r="CO234" s="78"/>
      <c r="CP234" s="205">
        <f>ROUND(CN$218+CN$221*$D234^CN$219,$G$1)</f>
        <v>169</v>
      </c>
      <c r="CQ234" s="183">
        <f>($B234-CP234)^2/1000</f>
        <v>3.9999999999995456E-5</v>
      </c>
      <c r="CS234" s="79">
        <f>LN($B234-CU$218)</f>
        <v>3.8877303128591016</v>
      </c>
      <c r="CT234" s="51"/>
      <c r="CU234" s="30"/>
      <c r="CV234" s="78"/>
      <c r="CW234" s="205">
        <f>ROUND(CU$218+CU$221*$D234^CU$219,$G$1)</f>
        <v>169</v>
      </c>
      <c r="CX234" s="183">
        <f>($B234-CW234)^2/1000</f>
        <v>3.9999999999995456E-5</v>
      </c>
      <c r="CZ234" s="79">
        <f>LN($B234-DB$218)</f>
        <v>3.6584202466292282</v>
      </c>
      <c r="DA234" s="51"/>
      <c r="DB234" s="30"/>
      <c r="DC234" s="78"/>
      <c r="DD234" s="205">
        <f>ROUND(DB$218+DB$221*$D234^DB$219,$G$1)</f>
        <v>169</v>
      </c>
      <c r="DE234" s="183">
        <f>($B234-DD234)^2/1000</f>
        <v>3.9999999999995456E-5</v>
      </c>
    </row>
    <row r="235" spans="1:109" ht="15" customHeight="1" thickTop="1">
      <c r="A235" s="19">
        <f t="shared" ref="A235:A256" si="25">A143</f>
        <v>2011</v>
      </c>
      <c r="B235" s="174">
        <f t="shared" ref="B235:B256" si="26">ROUND($G$218+$G$221*D235^$G$219,$G$1)</f>
        <v>170</v>
      </c>
      <c r="C235" s="52"/>
      <c r="D235" s="20">
        <f t="shared" si="23"/>
        <v>6</v>
      </c>
      <c r="E235" s="20"/>
      <c r="F235" s="53"/>
      <c r="G235" s="80"/>
      <c r="H235" s="32"/>
      <c r="I235" s="177">
        <f t="shared" si="24"/>
        <v>170</v>
      </c>
      <c r="J235" s="185"/>
      <c r="K235" s="185"/>
    </row>
    <row r="236" spans="1:109" ht="15" customHeight="1" thickBot="1">
      <c r="A236" s="19">
        <f t="shared" si="25"/>
        <v>2012</v>
      </c>
      <c r="B236" s="174">
        <f t="shared" si="26"/>
        <v>172</v>
      </c>
      <c r="C236" s="52"/>
      <c r="D236" s="20">
        <f t="shared" si="23"/>
        <v>7</v>
      </c>
      <c r="E236" s="20"/>
      <c r="F236" s="62" t="s">
        <v>47</v>
      </c>
      <c r="G236" s="63" t="s">
        <v>39</v>
      </c>
      <c r="H236" s="81" t="s">
        <v>40</v>
      </c>
      <c r="I236" s="177">
        <f t="shared" si="24"/>
        <v>172</v>
      </c>
      <c r="J236" s="185"/>
      <c r="K236" s="185"/>
    </row>
    <row r="237" spans="1:109" ht="15" customHeight="1" thickTop="1">
      <c r="A237" s="19">
        <f t="shared" si="25"/>
        <v>2013</v>
      </c>
      <c r="B237" s="174">
        <f t="shared" si="26"/>
        <v>173</v>
      </c>
      <c r="C237" s="52"/>
      <c r="D237" s="20">
        <f t="shared" si="23"/>
        <v>8</v>
      </c>
      <c r="E237" s="20"/>
      <c r="F237" s="198">
        <f>O218</f>
        <v>0</v>
      </c>
      <c r="G237" s="201">
        <f>O224</f>
        <v>0.95794107001429918</v>
      </c>
      <c r="H237" s="245">
        <f>O225</f>
        <v>4.8999999999999721E-3</v>
      </c>
      <c r="I237" s="177">
        <f t="shared" si="24"/>
        <v>173</v>
      </c>
      <c r="J237" s="185"/>
      <c r="K237" s="185"/>
      <c r="M237" s="198" t="s">
        <v>48</v>
      </c>
      <c r="N237" s="198">
        <f>MIN(B214:B234)</f>
        <v>155.6</v>
      </c>
      <c r="O237" s="198"/>
      <c r="P237" s="198"/>
      <c r="Q237" s="198"/>
      <c r="R237" s="198"/>
      <c r="S237" s="198"/>
      <c r="T237" s="198" t="s">
        <v>48</v>
      </c>
      <c r="U237" s="198">
        <f>N237</f>
        <v>155.6</v>
      </c>
      <c r="V237" s="198"/>
      <c r="W237" s="198"/>
      <c r="X237" s="198"/>
      <c r="Y237" s="198"/>
      <c r="Z237" s="198"/>
      <c r="AA237" s="198" t="s">
        <v>48</v>
      </c>
      <c r="AB237" s="198">
        <f>U237</f>
        <v>155.6</v>
      </c>
      <c r="AH237" s="198" t="s">
        <v>48</v>
      </c>
      <c r="AI237" s="198">
        <f>AB237</f>
        <v>155.6</v>
      </c>
      <c r="AO237" s="198" t="s">
        <v>48</v>
      </c>
      <c r="AP237" s="198">
        <f>AI237</f>
        <v>155.6</v>
      </c>
      <c r="AV237" s="198" t="s">
        <v>48</v>
      </c>
      <c r="AW237" s="198">
        <f>AP237</f>
        <v>155.6</v>
      </c>
      <c r="BC237" s="198" t="s">
        <v>48</v>
      </c>
      <c r="BD237" s="198">
        <f>AW237</f>
        <v>155.6</v>
      </c>
      <c r="BJ237" s="198" t="s">
        <v>48</v>
      </c>
      <c r="BK237" s="198">
        <f>BD237</f>
        <v>155.6</v>
      </c>
      <c r="BQ237" s="198" t="s">
        <v>48</v>
      </c>
      <c r="BR237" s="198">
        <f>BK237</f>
        <v>155.6</v>
      </c>
      <c r="BX237" s="198" t="s">
        <v>48</v>
      </c>
      <c r="BY237" s="198">
        <f>BR237</f>
        <v>155.6</v>
      </c>
      <c r="CE237" s="198" t="s">
        <v>48</v>
      </c>
      <c r="CF237" s="198">
        <f>BY237</f>
        <v>155.6</v>
      </c>
      <c r="CL237" s="198" t="s">
        <v>48</v>
      </c>
      <c r="CM237" s="198">
        <f>CF237</f>
        <v>155.6</v>
      </c>
      <c r="CS237" s="198" t="s">
        <v>48</v>
      </c>
      <c r="CT237" s="198">
        <f>CM237</f>
        <v>155.6</v>
      </c>
      <c r="CZ237" s="198" t="s">
        <v>48</v>
      </c>
      <c r="DA237" s="198">
        <f>CT237</f>
        <v>155.6</v>
      </c>
    </row>
    <row r="238" spans="1:109" ht="15" customHeight="1">
      <c r="A238" s="19">
        <f t="shared" si="25"/>
        <v>2014</v>
      </c>
      <c r="B238" s="174">
        <f t="shared" si="26"/>
        <v>174</v>
      </c>
      <c r="C238" s="52"/>
      <c r="D238" s="20">
        <f t="shared" si="23"/>
        <v>9</v>
      </c>
      <c r="E238" s="20"/>
      <c r="F238" s="198">
        <f>V218</f>
        <v>10</v>
      </c>
      <c r="G238" s="201">
        <f>V224</f>
        <v>0.95794107001429918</v>
      </c>
      <c r="H238" s="245">
        <f>V225</f>
        <v>4.8999999999999721E-3</v>
      </c>
      <c r="I238" s="177">
        <f>ROUNDUP($G$218+$G$221*D238^$G$219,$G$1)</f>
        <v>174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25"/>
        <v>2015</v>
      </c>
      <c r="B239" s="174">
        <f t="shared" si="26"/>
        <v>175</v>
      </c>
      <c r="C239" s="52"/>
      <c r="D239" s="20">
        <f t="shared" si="23"/>
        <v>10</v>
      </c>
      <c r="E239" s="20"/>
      <c r="F239" s="198">
        <f>AC218</f>
        <v>20</v>
      </c>
      <c r="G239" s="201">
        <f>AC224</f>
        <v>0.95794107001429918</v>
      </c>
      <c r="H239" s="245">
        <f>AC225</f>
        <v>4.8999999999999721E-3</v>
      </c>
      <c r="I239" s="177">
        <f t="shared" ref="I239:I256" si="27">ROUND($G$218+$G$221*D239^$G$219,$G$1)</f>
        <v>175</v>
      </c>
      <c r="J239" s="185"/>
      <c r="K239" s="185"/>
      <c r="M239" s="198" t="s">
        <v>50</v>
      </c>
      <c r="N239" s="212">
        <v>10</v>
      </c>
      <c r="O239" s="198"/>
      <c r="P239" s="198"/>
      <c r="Q239" s="198"/>
      <c r="R239" s="198"/>
      <c r="S239" s="198"/>
      <c r="T239" s="198" t="s">
        <v>50</v>
      </c>
      <c r="U239" s="198">
        <f>N239</f>
        <v>10</v>
      </c>
      <c r="V239" s="198"/>
      <c r="W239" s="198"/>
      <c r="X239" s="198"/>
      <c r="Y239" s="198"/>
      <c r="Z239" s="198"/>
      <c r="AA239" s="198" t="s">
        <v>50</v>
      </c>
      <c r="AB239" s="198">
        <f>U239</f>
        <v>10</v>
      </c>
      <c r="AH239" s="198" t="s">
        <v>50</v>
      </c>
      <c r="AI239" s="198">
        <f>AB239</f>
        <v>10</v>
      </c>
      <c r="AO239" s="198" t="s">
        <v>50</v>
      </c>
      <c r="AP239" s="198">
        <f>AI239</f>
        <v>10</v>
      </c>
      <c r="AV239" s="198" t="s">
        <v>50</v>
      </c>
      <c r="AW239" s="198">
        <f>AP239</f>
        <v>10</v>
      </c>
      <c r="BC239" s="198" t="s">
        <v>50</v>
      </c>
      <c r="BD239" s="198">
        <f>AW239</f>
        <v>10</v>
      </c>
      <c r="BJ239" s="198" t="s">
        <v>50</v>
      </c>
      <c r="BK239" s="198">
        <f>BD239</f>
        <v>10</v>
      </c>
      <c r="BQ239" s="198" t="s">
        <v>50</v>
      </c>
      <c r="BR239" s="198">
        <f>BK239</f>
        <v>10</v>
      </c>
      <c r="BX239" s="198" t="s">
        <v>50</v>
      </c>
      <c r="BY239" s="198">
        <f>BR239</f>
        <v>10</v>
      </c>
      <c r="CE239" s="198" t="s">
        <v>50</v>
      </c>
      <c r="CF239" s="198">
        <f>BY239</f>
        <v>10</v>
      </c>
      <c r="CL239" s="198" t="s">
        <v>50</v>
      </c>
      <c r="CM239" s="198">
        <f>CF239</f>
        <v>10</v>
      </c>
      <c r="CS239" s="198" t="s">
        <v>50</v>
      </c>
      <c r="CT239" s="198">
        <f>CM239</f>
        <v>10</v>
      </c>
      <c r="CZ239" s="198" t="s">
        <v>50</v>
      </c>
      <c r="DA239" s="198">
        <f>CT239</f>
        <v>10</v>
      </c>
    </row>
    <row r="240" spans="1:109" ht="15" customHeight="1">
      <c r="A240" s="19">
        <f t="shared" si="25"/>
        <v>2016</v>
      </c>
      <c r="B240" s="174">
        <f t="shared" si="26"/>
        <v>176</v>
      </c>
      <c r="C240" s="52"/>
      <c r="D240" s="20">
        <f t="shared" si="23"/>
        <v>11</v>
      </c>
      <c r="E240" s="20"/>
      <c r="F240" s="198">
        <f>AJ218</f>
        <v>30</v>
      </c>
      <c r="G240" s="201">
        <f>AJ224</f>
        <v>0.95794107001429918</v>
      </c>
      <c r="H240" s="245">
        <f>AJ225</f>
        <v>4.8999999999999721E-3</v>
      </c>
      <c r="I240" s="177">
        <f t="shared" si="27"/>
        <v>176</v>
      </c>
      <c r="J240" s="185"/>
      <c r="K240" s="185"/>
    </row>
    <row r="241" spans="1:11" ht="15" customHeight="1">
      <c r="A241" s="19">
        <f t="shared" si="25"/>
        <v>2017</v>
      </c>
      <c r="B241" s="174">
        <f t="shared" si="26"/>
        <v>176</v>
      </c>
      <c r="C241" s="52"/>
      <c r="D241" s="20">
        <f t="shared" si="23"/>
        <v>12</v>
      </c>
      <c r="E241" s="20"/>
      <c r="F241" s="198">
        <f>AQ218</f>
        <v>40</v>
      </c>
      <c r="G241" s="201">
        <f>AQ224</f>
        <v>0.95794107001429918</v>
      </c>
      <c r="H241" s="245">
        <f>AQ225</f>
        <v>4.8999999999999721E-3</v>
      </c>
      <c r="I241" s="177">
        <f t="shared" si="27"/>
        <v>176</v>
      </c>
      <c r="J241" s="185"/>
      <c r="K241" s="185"/>
    </row>
    <row r="242" spans="1:11" ht="15" customHeight="1">
      <c r="A242" s="19">
        <f t="shared" si="25"/>
        <v>2018</v>
      </c>
      <c r="B242" s="174">
        <f t="shared" si="26"/>
        <v>177</v>
      </c>
      <c r="C242" s="52"/>
      <c r="D242" s="20">
        <f t="shared" si="23"/>
        <v>13</v>
      </c>
      <c r="E242" s="20"/>
      <c r="F242" s="198">
        <f>AX218</f>
        <v>50</v>
      </c>
      <c r="G242" s="201">
        <f>AX224</f>
        <v>0.95794107001429918</v>
      </c>
      <c r="H242" s="245">
        <f>AX225</f>
        <v>4.8999999999999721E-3</v>
      </c>
      <c r="I242" s="177">
        <f t="shared" si="27"/>
        <v>177</v>
      </c>
      <c r="J242" s="185"/>
      <c r="K242" s="185"/>
    </row>
    <row r="243" spans="1:11" ht="15" customHeight="1">
      <c r="A243" s="19">
        <f t="shared" si="25"/>
        <v>2019</v>
      </c>
      <c r="B243" s="174">
        <f t="shared" si="26"/>
        <v>178</v>
      </c>
      <c r="C243" s="52"/>
      <c r="D243" s="20">
        <f t="shared" si="23"/>
        <v>14</v>
      </c>
      <c r="E243" s="20"/>
      <c r="F243" s="198">
        <f>BE218</f>
        <v>60</v>
      </c>
      <c r="G243" s="201">
        <f>BE224</f>
        <v>0.95794107001429918</v>
      </c>
      <c r="H243" s="245">
        <f>BE225</f>
        <v>4.8999999999999721E-3</v>
      </c>
      <c r="I243" s="177">
        <f t="shared" si="27"/>
        <v>178</v>
      </c>
      <c r="J243" s="185"/>
      <c r="K243" s="185"/>
    </row>
    <row r="244" spans="1:11" ht="15" customHeight="1">
      <c r="A244" s="19">
        <f t="shared" si="25"/>
        <v>2020</v>
      </c>
      <c r="B244" s="174">
        <f t="shared" si="26"/>
        <v>178</v>
      </c>
      <c r="C244" s="52"/>
      <c r="D244" s="20">
        <f t="shared" si="23"/>
        <v>15</v>
      </c>
      <c r="E244" s="20"/>
      <c r="F244" s="198">
        <f>BL218</f>
        <v>70</v>
      </c>
      <c r="G244" s="201">
        <f>BL224</f>
        <v>0.95794107001429918</v>
      </c>
      <c r="H244" s="245">
        <f>BL225</f>
        <v>4.8999999999999721E-3</v>
      </c>
      <c r="I244" s="177">
        <f t="shared" si="27"/>
        <v>178</v>
      </c>
      <c r="J244" s="185"/>
      <c r="K244" s="185"/>
    </row>
    <row r="245" spans="1:11" ht="15" customHeight="1">
      <c r="A245" s="19">
        <f t="shared" si="25"/>
        <v>2021</v>
      </c>
      <c r="B245" s="174">
        <f t="shared" si="26"/>
        <v>179</v>
      </c>
      <c r="C245" s="52"/>
      <c r="D245" s="20">
        <f t="shared" si="23"/>
        <v>16</v>
      </c>
      <c r="E245" s="20"/>
      <c r="F245" s="198">
        <f>BS218</f>
        <v>80</v>
      </c>
      <c r="G245" s="201">
        <f>BS224</f>
        <v>0.95794107001429918</v>
      </c>
      <c r="H245" s="245">
        <f>BS225</f>
        <v>4.8999999999999721E-3</v>
      </c>
      <c r="I245" s="177">
        <f t="shared" si="27"/>
        <v>179</v>
      </c>
      <c r="J245" s="185"/>
      <c r="K245" s="185"/>
    </row>
    <row r="246" spans="1:11" ht="15" customHeight="1">
      <c r="A246" s="19">
        <f t="shared" si="25"/>
        <v>2022</v>
      </c>
      <c r="B246" s="174">
        <f t="shared" si="26"/>
        <v>179</v>
      </c>
      <c r="C246" s="52"/>
      <c r="D246" s="20">
        <f t="shared" si="23"/>
        <v>17</v>
      </c>
      <c r="E246" s="20"/>
      <c r="F246" s="198">
        <f>BZ218</f>
        <v>90</v>
      </c>
      <c r="G246" s="201">
        <f>BZ224</f>
        <v>0.95794107001429918</v>
      </c>
      <c r="H246" s="245">
        <f>BZ225</f>
        <v>4.8999999999999721E-3</v>
      </c>
      <c r="I246" s="177">
        <f t="shared" si="27"/>
        <v>179</v>
      </c>
      <c r="J246" s="185"/>
      <c r="K246" s="185"/>
    </row>
    <row r="247" spans="1:11" ht="15" customHeight="1">
      <c r="A247" s="19">
        <f t="shared" si="25"/>
        <v>2023</v>
      </c>
      <c r="B247" s="174">
        <f t="shared" si="26"/>
        <v>180</v>
      </c>
      <c r="C247" s="52"/>
      <c r="D247" s="20">
        <f t="shared" si="23"/>
        <v>18</v>
      </c>
      <c r="E247" s="20"/>
      <c r="F247" s="198">
        <f>CG218</f>
        <v>100</v>
      </c>
      <c r="G247" s="201">
        <f>CG224</f>
        <v>0.95794107001429918</v>
      </c>
      <c r="H247" s="245">
        <f>CG225</f>
        <v>4.8999999999999721E-3</v>
      </c>
      <c r="I247" s="177">
        <f t="shared" si="27"/>
        <v>180</v>
      </c>
      <c r="J247" s="185"/>
      <c r="K247" s="185"/>
    </row>
    <row r="248" spans="1:11" ht="15" customHeight="1">
      <c r="A248" s="19">
        <f t="shared" si="25"/>
        <v>2024</v>
      </c>
      <c r="B248" s="174">
        <f t="shared" si="26"/>
        <v>180</v>
      </c>
      <c r="C248" s="52"/>
      <c r="D248" s="20">
        <f t="shared" si="23"/>
        <v>19</v>
      </c>
      <c r="E248" s="20"/>
      <c r="F248" s="198">
        <f>CN218</f>
        <v>110</v>
      </c>
      <c r="G248" s="201">
        <f>CN224</f>
        <v>0.95794107001429918</v>
      </c>
      <c r="H248" s="245">
        <f>CN225</f>
        <v>4.8999999999999721E-3</v>
      </c>
      <c r="I248" s="177">
        <f t="shared" si="27"/>
        <v>180</v>
      </c>
      <c r="J248" s="185"/>
      <c r="K248" s="185"/>
    </row>
    <row r="249" spans="1:11" ht="15" customHeight="1">
      <c r="A249" s="19">
        <f t="shared" si="25"/>
        <v>2025</v>
      </c>
      <c r="B249" s="174">
        <f t="shared" si="26"/>
        <v>181</v>
      </c>
      <c r="C249" s="52"/>
      <c r="D249" s="20">
        <f t="shared" si="23"/>
        <v>20</v>
      </c>
      <c r="E249" s="20"/>
      <c r="F249" s="198">
        <f>CU218</f>
        <v>120</v>
      </c>
      <c r="G249" s="201">
        <f>CU224</f>
        <v>0.95794107001429918</v>
      </c>
      <c r="H249" s="245">
        <f>CU225</f>
        <v>4.8999999999999721E-3</v>
      </c>
      <c r="I249" s="177">
        <f t="shared" si="27"/>
        <v>181</v>
      </c>
      <c r="J249" s="185"/>
      <c r="K249" s="185"/>
    </row>
    <row r="250" spans="1:11" ht="15" customHeight="1">
      <c r="A250" s="19">
        <f t="shared" si="25"/>
        <v>2026</v>
      </c>
      <c r="B250" s="174">
        <f t="shared" si="26"/>
        <v>181</v>
      </c>
      <c r="C250" s="52"/>
      <c r="D250" s="20">
        <f t="shared" si="23"/>
        <v>21</v>
      </c>
      <c r="E250" s="20"/>
      <c r="F250" s="198">
        <f>DB218</f>
        <v>130</v>
      </c>
      <c r="G250" s="201">
        <f>DB224</f>
        <v>0.95794107001429918</v>
      </c>
      <c r="H250" s="245">
        <f>DB225</f>
        <v>4.8999999999999721E-3</v>
      </c>
      <c r="I250" s="177">
        <f t="shared" si="27"/>
        <v>181</v>
      </c>
      <c r="J250" s="185"/>
      <c r="K250" s="185"/>
    </row>
    <row r="251" spans="1:11" ht="15" customHeight="1">
      <c r="A251" s="19">
        <f t="shared" si="25"/>
        <v>2027</v>
      </c>
      <c r="B251" s="174">
        <f t="shared" si="26"/>
        <v>182</v>
      </c>
      <c r="C251" s="52"/>
      <c r="D251" s="20">
        <f t="shared" si="23"/>
        <v>22</v>
      </c>
      <c r="E251" s="20"/>
      <c r="F251" s="53"/>
      <c r="G251" s="80"/>
      <c r="H251" s="32"/>
      <c r="I251" s="177">
        <f t="shared" si="27"/>
        <v>182</v>
      </c>
      <c r="J251" s="185"/>
      <c r="K251" s="185"/>
    </row>
    <row r="252" spans="1:11" ht="15" customHeight="1">
      <c r="A252" s="19">
        <f t="shared" si="25"/>
        <v>2028</v>
      </c>
      <c r="B252" s="174">
        <f t="shared" si="26"/>
        <v>182</v>
      </c>
      <c r="C252" s="52"/>
      <c r="D252" s="20">
        <f t="shared" si="23"/>
        <v>23</v>
      </c>
      <c r="E252" s="20"/>
      <c r="F252" s="53"/>
      <c r="G252" s="80"/>
      <c r="H252" s="32"/>
      <c r="I252" s="177">
        <f t="shared" si="27"/>
        <v>182</v>
      </c>
      <c r="J252" s="185"/>
      <c r="K252" s="185"/>
    </row>
    <row r="253" spans="1:11" ht="15" customHeight="1">
      <c r="A253" s="19">
        <f t="shared" si="25"/>
        <v>2029</v>
      </c>
      <c r="B253" s="174">
        <f t="shared" si="26"/>
        <v>183</v>
      </c>
      <c r="C253" s="52"/>
      <c r="D253" s="20">
        <f t="shared" si="23"/>
        <v>24</v>
      </c>
      <c r="E253" s="20"/>
      <c r="F253" s="53"/>
      <c r="G253" s="80"/>
      <c r="H253" s="32"/>
      <c r="I253" s="177">
        <f t="shared" si="27"/>
        <v>183</v>
      </c>
      <c r="J253" s="185"/>
      <c r="K253" s="185"/>
    </row>
    <row r="254" spans="1:11" ht="15" customHeight="1">
      <c r="A254" s="19">
        <f t="shared" si="25"/>
        <v>2030</v>
      </c>
      <c r="B254" s="174">
        <f t="shared" si="26"/>
        <v>183</v>
      </c>
      <c r="C254" s="52"/>
      <c r="D254" s="20">
        <f t="shared" si="23"/>
        <v>25</v>
      </c>
      <c r="E254" s="20"/>
      <c r="F254" s="53"/>
      <c r="G254" s="80"/>
      <c r="H254" s="32"/>
      <c r="I254" s="177">
        <f t="shared" si="27"/>
        <v>183</v>
      </c>
      <c r="J254" s="185"/>
      <c r="K254" s="185"/>
    </row>
    <row r="255" spans="1:11" ht="15" customHeight="1">
      <c r="A255" s="19">
        <f t="shared" si="25"/>
        <v>2031</v>
      </c>
      <c r="B255" s="174">
        <f t="shared" si="26"/>
        <v>183</v>
      </c>
      <c r="C255" s="52"/>
      <c r="D255" s="20">
        <f t="shared" si="23"/>
        <v>26</v>
      </c>
      <c r="E255" s="20"/>
      <c r="F255" s="53"/>
      <c r="G255" s="80"/>
      <c r="H255" s="32"/>
      <c r="I255" s="177">
        <f t="shared" si="27"/>
        <v>183</v>
      </c>
      <c r="J255" s="185"/>
      <c r="K255" s="185"/>
    </row>
    <row r="256" spans="1:11" ht="15" customHeight="1">
      <c r="A256" s="103">
        <f t="shared" si="25"/>
        <v>2032</v>
      </c>
      <c r="B256" s="186">
        <f t="shared" si="26"/>
        <v>184</v>
      </c>
      <c r="C256" s="193"/>
      <c r="D256" s="33">
        <f t="shared" si="23"/>
        <v>27</v>
      </c>
      <c r="E256" s="33"/>
      <c r="F256" s="54"/>
      <c r="G256" s="82"/>
      <c r="H256" s="35"/>
      <c r="I256" s="187">
        <f t="shared" si="27"/>
        <v>184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0.92628999501446907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0.87340296764982406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0.90882129587753235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0.92628999501446907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0.92628999501446907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0.92628999501446907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0.92628999501446907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0.92628999501446907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0.92628999501446907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0.92628999501446907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210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169</v>
      </c>
      <c r="P263" s="185"/>
      <c r="Q263" s="177"/>
      <c r="S263" s="208"/>
      <c r="T263" s="71" t="s">
        <v>55</v>
      </c>
      <c r="U263" s="209">
        <f>ROUNDDOWN(U264,-T283)+10^T283</f>
        <v>200</v>
      </c>
      <c r="V263" s="185"/>
      <c r="W263" s="177"/>
      <c r="Y263" s="208"/>
      <c r="Z263" s="71" t="s">
        <v>55</v>
      </c>
      <c r="AA263" s="209">
        <f>U263+Z284</f>
        <v>210</v>
      </c>
      <c r="AB263" s="185"/>
      <c r="AC263" s="177"/>
      <c r="AE263" s="208"/>
      <c r="AF263" s="71" t="s">
        <v>55</v>
      </c>
      <c r="AG263" s="209">
        <f>AA263+AF284</f>
        <v>220</v>
      </c>
      <c r="AH263" s="185"/>
      <c r="AI263" s="177"/>
      <c r="AK263" s="208"/>
      <c r="AL263" s="71" t="s">
        <v>55</v>
      </c>
      <c r="AM263" s="209">
        <f>AG263+AL284</f>
        <v>230</v>
      </c>
      <c r="AN263" s="185"/>
      <c r="AO263" s="177"/>
      <c r="AQ263" s="208"/>
      <c r="AR263" s="71" t="s">
        <v>55</v>
      </c>
      <c r="AS263" s="209">
        <f>AM263+AR284</f>
        <v>240</v>
      </c>
      <c r="AT263" s="185"/>
      <c r="AU263" s="177"/>
      <c r="AW263" s="208"/>
      <c r="AX263" s="71" t="s">
        <v>55</v>
      </c>
      <c r="AY263" s="209">
        <f>AS263+AX284</f>
        <v>250</v>
      </c>
      <c r="AZ263" s="185"/>
      <c r="BA263" s="177"/>
      <c r="BC263" s="208"/>
      <c r="BD263" s="71" t="s">
        <v>55</v>
      </c>
      <c r="BE263" s="209">
        <f>AY263+BD284</f>
        <v>260</v>
      </c>
      <c r="BF263" s="185"/>
      <c r="BG263" s="177"/>
      <c r="BI263" s="208"/>
      <c r="BJ263" s="71" t="s">
        <v>55</v>
      </c>
      <c r="BK263" s="209">
        <f>BE263+BJ284</f>
        <v>270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168.8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168.8</v>
      </c>
      <c r="P264" s="185"/>
      <c r="Q264" s="177"/>
      <c r="S264" s="208"/>
      <c r="T264" s="86" t="s">
        <v>56</v>
      </c>
      <c r="U264" s="198">
        <f>MAX($B260:$B280)</f>
        <v>168.8</v>
      </c>
      <c r="V264" s="185"/>
      <c r="W264" s="177"/>
      <c r="Y264" s="208"/>
      <c r="Z264" s="86" t="s">
        <v>56</v>
      </c>
      <c r="AA264" s="198">
        <f>MAX($B260:$B280)</f>
        <v>168.8</v>
      </c>
      <c r="AB264" s="185"/>
      <c r="AC264" s="177"/>
      <c r="AE264" s="208"/>
      <c r="AF264" s="86" t="s">
        <v>56</v>
      </c>
      <c r="AG264" s="198">
        <f>MAX($B260:$B280)</f>
        <v>168.8</v>
      </c>
      <c r="AH264" s="185"/>
      <c r="AI264" s="177"/>
      <c r="AK264" s="208"/>
      <c r="AL264" s="86" t="s">
        <v>56</v>
      </c>
      <c r="AM264" s="198">
        <f>MAX($B260:$B280)</f>
        <v>168.8</v>
      </c>
      <c r="AN264" s="185"/>
      <c r="AO264" s="177"/>
      <c r="AQ264" s="208"/>
      <c r="AR264" s="86" t="s">
        <v>56</v>
      </c>
      <c r="AS264" s="198">
        <f>MAX($B260:$B280)</f>
        <v>168.8</v>
      </c>
      <c r="AT264" s="185"/>
      <c r="AU264" s="177"/>
      <c r="AW264" s="208"/>
      <c r="AX264" s="86" t="s">
        <v>56</v>
      </c>
      <c r="AY264" s="198">
        <f>MAX($B260:$B280)</f>
        <v>168.8</v>
      </c>
      <c r="AZ264" s="185"/>
      <c r="BA264" s="177"/>
      <c r="BC264" s="208"/>
      <c r="BD264" s="86" t="s">
        <v>56</v>
      </c>
      <c r="BE264" s="198">
        <f>MAX($B260:$B280)</f>
        <v>168.8</v>
      </c>
      <c r="BF264" s="185"/>
      <c r="BG264" s="177"/>
      <c r="BI264" s="208"/>
      <c r="BJ264" s="86" t="s">
        <v>56</v>
      </c>
      <c r="BK264" s="198">
        <f>MAX($B260:$B280)</f>
        <v>168.8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163.32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163.32</v>
      </c>
      <c r="P265" s="185"/>
      <c r="Q265" s="177"/>
      <c r="S265" s="208"/>
      <c r="T265" s="86" t="s">
        <v>57</v>
      </c>
      <c r="U265" s="198">
        <f>AVERAGE($B276:$B280)</f>
        <v>163.32</v>
      </c>
      <c r="V265" s="185"/>
      <c r="W265" s="177"/>
      <c r="Y265" s="208"/>
      <c r="Z265" s="86" t="s">
        <v>57</v>
      </c>
      <c r="AA265" s="198">
        <f>AVERAGE($B276:$B280)</f>
        <v>163.32</v>
      </c>
      <c r="AB265" s="185"/>
      <c r="AC265" s="177"/>
      <c r="AE265" s="208"/>
      <c r="AF265" s="86" t="s">
        <v>57</v>
      </c>
      <c r="AG265" s="198">
        <f>AVERAGE($B276:$B280)</f>
        <v>163.32</v>
      </c>
      <c r="AH265" s="185"/>
      <c r="AI265" s="177"/>
      <c r="AK265" s="208"/>
      <c r="AL265" s="86" t="s">
        <v>57</v>
      </c>
      <c r="AM265" s="198">
        <f>AVERAGE($B276:$B280)</f>
        <v>163.32</v>
      </c>
      <c r="AN265" s="185"/>
      <c r="AO265" s="177"/>
      <c r="AQ265" s="208"/>
      <c r="AR265" s="86" t="s">
        <v>57</v>
      </c>
      <c r="AS265" s="198">
        <f>AVERAGE($B276:$B280)</f>
        <v>163.32</v>
      </c>
      <c r="AT265" s="185"/>
      <c r="AU265" s="177"/>
      <c r="AW265" s="208"/>
      <c r="AX265" s="86" t="s">
        <v>57</v>
      </c>
      <c r="AY265" s="198">
        <f>AVERAGE($B276:$B280)</f>
        <v>163.32</v>
      </c>
      <c r="AZ265" s="185"/>
      <c r="BA265" s="177"/>
      <c r="BC265" s="208"/>
      <c r="BD265" s="86" t="s">
        <v>57</v>
      </c>
      <c r="BE265" s="198">
        <f>AVERAGE($B276:$B280)</f>
        <v>163.32</v>
      </c>
      <c r="BF265" s="185"/>
      <c r="BG265" s="177"/>
      <c r="BI265" s="208"/>
      <c r="BJ265" s="86" t="s">
        <v>57</v>
      </c>
      <c r="BK265" s="198">
        <f>AVERAGE($B276:$B280)</f>
        <v>163.32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INDEX(LINEST(C276:C280,D276:D280),1)</f>
        <v>-8.9130141339598012E-2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INDEX(LINEST(M276:M280,$D276:$D280),1)</f>
        <v>-1.0569317082383936</v>
      </c>
      <c r="P267" s="185"/>
      <c r="Q267" s="177"/>
      <c r="S267" s="208"/>
      <c r="T267" s="87" t="s">
        <v>58</v>
      </c>
      <c r="U267" s="42">
        <f>INDEX(LINEST(S276:S280,$D276:$D280),1)</f>
        <v>-0.10799581881332135</v>
      </c>
      <c r="V267" s="185"/>
      <c r="W267" s="177"/>
      <c r="Y267" s="208"/>
      <c r="Z267" s="87" t="s">
        <v>58</v>
      </c>
      <c r="AA267" s="42">
        <f>INDEX(LINEST(Y276:Y280,$D276:$D280),1)</f>
        <v>-8.9130141339598012E-2</v>
      </c>
      <c r="AB267" s="185"/>
      <c r="AC267" s="177"/>
      <c r="AE267" s="208"/>
      <c r="AF267" s="87" t="s">
        <v>58</v>
      </c>
      <c r="AG267" s="42">
        <f>INDEX(LINEST(AE276:AE280,$D276:$D280),1)</f>
        <v>-7.6950720696092947E-2</v>
      </c>
      <c r="AH267" s="185"/>
      <c r="AI267" s="177"/>
      <c r="AK267" s="208"/>
      <c r="AL267" s="87" t="s">
        <v>58</v>
      </c>
      <c r="AM267" s="42">
        <f>INDEX(LINEST(AK276:AK280,$D276:$D280),1)</f>
        <v>-6.8429739230670875E-2</v>
      </c>
      <c r="AN267" s="185"/>
      <c r="AO267" s="177"/>
      <c r="AQ267" s="208"/>
      <c r="AR267" s="87" t="s">
        <v>58</v>
      </c>
      <c r="AS267" s="42">
        <f>INDEX(LINEST(AQ276:AQ280,$D276:$D280),1)</f>
        <v>-6.2131016375234931E-2</v>
      </c>
      <c r="AT267" s="185"/>
      <c r="AU267" s="177"/>
      <c r="AW267" s="208"/>
      <c r="AX267" s="87" t="s">
        <v>58</v>
      </c>
      <c r="AY267" s="42">
        <f>INDEX(LINEST(AW276:AW280,$D276:$D280),1)</f>
        <v>-5.7284199720032743E-2</v>
      </c>
      <c r="AZ267" s="185"/>
      <c r="BA267" s="177"/>
      <c r="BC267" s="208"/>
      <c r="BD267" s="87" t="s">
        <v>58</v>
      </c>
      <c r="BE267" s="42">
        <f>INDEX(LINEST(BC276:BC280,$D276:$D280),1)</f>
        <v>-5.3438540581358329E-2</v>
      </c>
      <c r="BF267" s="185"/>
      <c r="BG267" s="177"/>
      <c r="BI267" s="208"/>
      <c r="BJ267" s="87" t="s">
        <v>58</v>
      </c>
      <c r="BK267" s="42">
        <f>INDEX(LINEST(BI276:BI280,$D276:$D280),1)</f>
        <v>-5.0312561510035748E-2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INDEX(LINEST(C276:C280,D276:D280),2)</f>
        <v>-0.98975095698256288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INDEX(LINEST(M276:M280,$D276:$D280),2)</f>
        <v>-0.95487955599413077</v>
      </c>
      <c r="P268" s="185"/>
      <c r="Q268" s="177"/>
      <c r="S268" s="208"/>
      <c r="T268" s="71" t="s">
        <v>29</v>
      </c>
      <c r="U268" s="42">
        <f>INDEX(LINEST(S276:S280,$D276:$D280),2)</f>
        <v>-1.1774374765347517</v>
      </c>
      <c r="V268" s="185"/>
      <c r="W268" s="177"/>
      <c r="Y268" s="208"/>
      <c r="Z268" s="71" t="s">
        <v>29</v>
      </c>
      <c r="AA268" s="42">
        <f>INDEX(LINEST(Y276:Y280,$D276:$D280),2)</f>
        <v>-0.98975095698256288</v>
      </c>
      <c r="AB268" s="185"/>
      <c r="AC268" s="177"/>
      <c r="AE268" s="208"/>
      <c r="AF268" s="71" t="s">
        <v>29</v>
      </c>
      <c r="AG268" s="42">
        <f>INDEX(LINEST(AE276:AE280,$D276:$D280),2)</f>
        <v>-0.83052239539260597</v>
      </c>
      <c r="AH268" s="185"/>
      <c r="AI268" s="177"/>
      <c r="AK268" s="208"/>
      <c r="AL268" s="71" t="s">
        <v>29</v>
      </c>
      <c r="AM268" s="42">
        <f>INDEX(LINEST(AK276:AK280,$D276:$D280),2)</f>
        <v>-0.69262910211547313</v>
      </c>
      <c r="AN268" s="185"/>
      <c r="AO268" s="177"/>
      <c r="AQ268" s="208"/>
      <c r="AR268" s="71" t="s">
        <v>29</v>
      </c>
      <c r="AS268" s="42">
        <f>INDEX(LINEST(AQ276:AQ280,$D276:$D280),2)</f>
        <v>-0.57117112192597586</v>
      </c>
      <c r="AT268" s="185"/>
      <c r="AU268" s="177"/>
      <c r="AW268" s="208"/>
      <c r="AX268" s="71" t="s">
        <v>29</v>
      </c>
      <c r="AY268" s="42">
        <f>INDEX(LINEST(AW276:AW280,$D276:$D280),2)</f>
        <v>-0.46271190256188799</v>
      </c>
      <c r="AZ268" s="185"/>
      <c r="BA268" s="177"/>
      <c r="BC268" s="208"/>
      <c r="BD268" s="71" t="s">
        <v>29</v>
      </c>
      <c r="BE268" s="42">
        <f>INDEX(LINEST(BC276:BC280,$D276:$D280),2)</f>
        <v>-0.36477046491904974</v>
      </c>
      <c r="BF268" s="185"/>
      <c r="BG268" s="177"/>
      <c r="BI268" s="208"/>
      <c r="BJ268" s="71" t="s">
        <v>29</v>
      </c>
      <c r="BK268" s="42">
        <f>INDEX(LINEST(BI276:BI280,$D276:$D280),2)</f>
        <v>-0.27550502559443335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8.9130141339598012E-2</v>
      </c>
      <c r="H269" s="75"/>
      <c r="I269" s="177"/>
      <c r="J269" s="178"/>
      <c r="K269" s="177"/>
      <c r="M269" s="208"/>
      <c r="N269" s="86" t="s">
        <v>30</v>
      </c>
      <c r="O269" s="89">
        <f>O267*-1</f>
        <v>1.0569317082383936</v>
      </c>
      <c r="P269" s="185"/>
      <c r="Q269" s="177"/>
      <c r="S269" s="208"/>
      <c r="T269" s="86" t="s">
        <v>30</v>
      </c>
      <c r="U269" s="89">
        <f>U267*-1</f>
        <v>0.10799581881332135</v>
      </c>
      <c r="V269" s="185"/>
      <c r="W269" s="177"/>
      <c r="Y269" s="208"/>
      <c r="Z269" s="86" t="s">
        <v>30</v>
      </c>
      <c r="AA269" s="89">
        <f>AA267*-1</f>
        <v>8.9130141339598012E-2</v>
      </c>
      <c r="AB269" s="185"/>
      <c r="AC269" s="177"/>
      <c r="AE269" s="208"/>
      <c r="AF269" s="86" t="s">
        <v>30</v>
      </c>
      <c r="AG269" s="89">
        <f>AG267*-1</f>
        <v>7.6950720696092947E-2</v>
      </c>
      <c r="AH269" s="185"/>
      <c r="AI269" s="177"/>
      <c r="AK269" s="208"/>
      <c r="AL269" s="86" t="s">
        <v>30</v>
      </c>
      <c r="AM269" s="89">
        <f>AM267*-1</f>
        <v>6.8429739230670875E-2</v>
      </c>
      <c r="AN269" s="185"/>
      <c r="AO269" s="177"/>
      <c r="AQ269" s="208"/>
      <c r="AR269" s="86" t="s">
        <v>30</v>
      </c>
      <c r="AS269" s="89">
        <f>AS267*-1</f>
        <v>6.2131016375234931E-2</v>
      </c>
      <c r="AT269" s="185"/>
      <c r="AU269" s="177"/>
      <c r="AW269" s="208"/>
      <c r="AX269" s="86" t="s">
        <v>30</v>
      </c>
      <c r="AY269" s="89">
        <f>AY267*-1</f>
        <v>5.7284199720032743E-2</v>
      </c>
      <c r="AZ269" s="185"/>
      <c r="BA269" s="177"/>
      <c r="BC269" s="208"/>
      <c r="BD269" s="86" t="s">
        <v>30</v>
      </c>
      <c r="BE269" s="89">
        <f>BE267*-1</f>
        <v>5.3438540581358329E-2</v>
      </c>
      <c r="BF269" s="185"/>
      <c r="BG269" s="177"/>
      <c r="BI269" s="208"/>
      <c r="BJ269" s="86" t="s">
        <v>30</v>
      </c>
      <c r="BK269" s="89">
        <f>BK267*-1</f>
        <v>5.0312561510035748E-2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/>
      <c r="B271" s="174"/>
      <c r="C271" s="207"/>
      <c r="D271" s="20"/>
      <c r="E271" s="637" t="s">
        <v>7</v>
      </c>
      <c r="F271" s="638"/>
      <c r="G271" s="641">
        <f>I259</f>
        <v>0.92628999501446907</v>
      </c>
      <c r="H271" s="642"/>
      <c r="I271" s="177"/>
      <c r="J271" s="178"/>
      <c r="K271" s="177"/>
      <c r="M271" s="208"/>
      <c r="N271" s="21" t="s">
        <v>36</v>
      </c>
      <c r="O271" s="42">
        <f>P259</f>
        <v>0.87340296764982406</v>
      </c>
      <c r="P271" s="185"/>
      <c r="Q271" s="177"/>
      <c r="S271" s="208"/>
      <c r="T271" s="21" t="s">
        <v>36</v>
      </c>
      <c r="U271" s="42">
        <f>V259</f>
        <v>0.90882129587753235</v>
      </c>
      <c r="V271" s="185"/>
      <c r="W271" s="177"/>
      <c r="Y271" s="208"/>
      <c r="Z271" s="21" t="s">
        <v>36</v>
      </c>
      <c r="AA271" s="42">
        <f>AB259</f>
        <v>0.92628999501446907</v>
      </c>
      <c r="AB271" s="185"/>
      <c r="AC271" s="177"/>
      <c r="AE271" s="208"/>
      <c r="AF271" s="21" t="s">
        <v>36</v>
      </c>
      <c r="AG271" s="42">
        <f>AH259</f>
        <v>0.92628999501446907</v>
      </c>
      <c r="AH271" s="185"/>
      <c r="AI271" s="177"/>
      <c r="AK271" s="208"/>
      <c r="AL271" s="21" t="s">
        <v>36</v>
      </c>
      <c r="AM271" s="42">
        <f>AN259</f>
        <v>0.92628999501446907</v>
      </c>
      <c r="AN271" s="185"/>
      <c r="AO271" s="177"/>
      <c r="AQ271" s="208"/>
      <c r="AR271" s="21" t="s">
        <v>36</v>
      </c>
      <c r="AS271" s="42">
        <f>AT259</f>
        <v>0.92628999501446907</v>
      </c>
      <c r="AT271" s="185"/>
      <c r="AU271" s="177"/>
      <c r="AW271" s="208"/>
      <c r="AX271" s="21" t="s">
        <v>36</v>
      </c>
      <c r="AY271" s="42">
        <f>AZ259</f>
        <v>0.92628999501446907</v>
      </c>
      <c r="AZ271" s="185"/>
      <c r="BA271" s="177"/>
      <c r="BC271" s="208"/>
      <c r="BD271" s="21" t="s">
        <v>36</v>
      </c>
      <c r="BE271" s="42">
        <f>BF259</f>
        <v>0.92628999501446907</v>
      </c>
      <c r="BF271" s="185"/>
      <c r="BG271" s="177"/>
      <c r="BI271" s="208"/>
      <c r="BJ271" s="21" t="s">
        <v>36</v>
      </c>
      <c r="BK271" s="42">
        <f>BL259</f>
        <v>0.92628999501446907</v>
      </c>
      <c r="BL271" s="185"/>
      <c r="BM271" s="177"/>
    </row>
    <row r="272" spans="1:65" ht="15" customHeight="1">
      <c r="A272" s="19"/>
      <c r="B272" s="174"/>
      <c r="C272" s="207"/>
      <c r="D272" s="20"/>
      <c r="E272" s="637" t="s">
        <v>8</v>
      </c>
      <c r="F272" s="638"/>
      <c r="G272" s="639">
        <f>SUM(K260:K280)</f>
        <v>8.4999999999999937E-3</v>
      </c>
      <c r="H272" s="640"/>
      <c r="I272" s="177"/>
      <c r="J272" s="178"/>
      <c r="K272" s="177"/>
      <c r="M272" s="208"/>
      <c r="N272" s="21" t="s">
        <v>37</v>
      </c>
      <c r="O272" s="209">
        <f>SUM(Q260:Q280)</f>
        <v>5.8099999999999853E-2</v>
      </c>
      <c r="P272" s="185"/>
      <c r="Q272" s="177"/>
      <c r="S272" s="208"/>
      <c r="T272" s="21" t="s">
        <v>37</v>
      </c>
      <c r="U272" s="209">
        <f>SUM(W260:W280)</f>
        <v>1.0899999999999972E-2</v>
      </c>
      <c r="V272" s="185"/>
      <c r="W272" s="177"/>
      <c r="Y272" s="208"/>
      <c r="Z272" s="21" t="s">
        <v>37</v>
      </c>
      <c r="AA272" s="209">
        <f>SUM(AC260:AC280)</f>
        <v>8.4999999999999937E-3</v>
      </c>
      <c r="AB272" s="185"/>
      <c r="AC272" s="177"/>
      <c r="AE272" s="208"/>
      <c r="AF272" s="21" t="s">
        <v>37</v>
      </c>
      <c r="AG272" s="209">
        <f>SUM(AI260:AI280)</f>
        <v>8.4999999999999937E-3</v>
      </c>
      <c r="AH272" s="185"/>
      <c r="AI272" s="177"/>
      <c r="AK272" s="208"/>
      <c r="AL272" s="21" t="s">
        <v>37</v>
      </c>
      <c r="AM272" s="209">
        <f>SUM(AO260:AO280)</f>
        <v>8.4999999999999937E-3</v>
      </c>
      <c r="AN272" s="185"/>
      <c r="AO272" s="177"/>
      <c r="AQ272" s="208"/>
      <c r="AR272" s="21" t="s">
        <v>37</v>
      </c>
      <c r="AS272" s="209">
        <f>SUM(AU260:AU280)</f>
        <v>8.4999999999999937E-3</v>
      </c>
      <c r="AT272" s="185"/>
      <c r="AU272" s="177"/>
      <c r="AW272" s="208"/>
      <c r="AX272" s="21" t="s">
        <v>37</v>
      </c>
      <c r="AY272" s="209">
        <f>SUM(BA260:BA280)</f>
        <v>8.4999999999999937E-3</v>
      </c>
      <c r="AZ272" s="185"/>
      <c r="BA272" s="177"/>
      <c r="BC272" s="208"/>
      <c r="BD272" s="21" t="s">
        <v>37</v>
      </c>
      <c r="BE272" s="209">
        <f>SUM(BG260:BG280)</f>
        <v>8.4999999999999937E-3</v>
      </c>
      <c r="BF272" s="185"/>
      <c r="BG272" s="177"/>
      <c r="BI272" s="208"/>
      <c r="BJ272" s="21" t="s">
        <v>37</v>
      </c>
      <c r="BK272" s="209">
        <f>SUM(BM260:BM280)</f>
        <v>8.4999999999999937E-3</v>
      </c>
      <c r="BL272" s="185"/>
      <c r="BM272" s="177"/>
    </row>
    <row r="273" spans="1:70" ht="15" customHeight="1">
      <c r="A273" s="19"/>
      <c r="B273" s="174"/>
      <c r="C273" s="207"/>
      <c r="D273" s="20"/>
      <c r="E273" s="637" t="s">
        <v>9</v>
      </c>
      <c r="F273" s="638"/>
      <c r="G273" s="639">
        <f>SUM(K271:K280)</f>
        <v>8.4999999999999937E-3</v>
      </c>
      <c r="H273" s="640"/>
      <c r="I273" s="177"/>
      <c r="J273" s="178"/>
      <c r="K273" s="177"/>
      <c r="M273" s="208"/>
      <c r="O273" s="39"/>
      <c r="P273" s="185"/>
      <c r="Q273" s="177"/>
      <c r="S273" s="208"/>
      <c r="U273" s="39"/>
      <c r="V273" s="185"/>
      <c r="W273" s="177"/>
      <c r="Y273" s="208"/>
      <c r="AA273" s="39"/>
      <c r="AB273" s="185"/>
      <c r="AC273" s="177"/>
      <c r="AE273" s="208"/>
      <c r="AG273" s="39"/>
      <c r="AH273" s="185"/>
      <c r="AI273" s="177"/>
      <c r="AK273" s="208"/>
      <c r="AM273" s="39"/>
      <c r="AN273" s="185"/>
      <c r="AO273" s="177"/>
      <c r="AQ273" s="208"/>
      <c r="AS273" s="39"/>
      <c r="AT273" s="185"/>
      <c r="AU273" s="177"/>
      <c r="AW273" s="208"/>
      <c r="AY273" s="39"/>
      <c r="AZ273" s="185"/>
      <c r="BA273" s="177"/>
      <c r="BC273" s="208"/>
      <c r="BE273" s="39"/>
      <c r="BF273" s="185"/>
      <c r="BG273" s="177"/>
      <c r="BI273" s="208"/>
      <c r="BK273" s="39"/>
      <c r="BL273" s="185"/>
      <c r="BM273" s="177"/>
    </row>
    <row r="274" spans="1:70" ht="15" customHeight="1">
      <c r="A274" s="19"/>
      <c r="B274" s="174"/>
      <c r="C274" s="207"/>
      <c r="D274" s="20"/>
      <c r="E274" s="637" t="s">
        <v>10</v>
      </c>
      <c r="F274" s="638"/>
      <c r="G274" s="639">
        <f>SUM(J260:J280)/D280</f>
        <v>0.76214909794562524</v>
      </c>
      <c r="H274" s="640"/>
      <c r="I274" s="177"/>
      <c r="J274" s="178"/>
      <c r="K274" s="177"/>
      <c r="M274" s="208"/>
      <c r="P274" s="185"/>
      <c r="Q274" s="177"/>
      <c r="S274" s="208"/>
      <c r="V274" s="185"/>
      <c r="W274" s="177"/>
      <c r="Y274" s="208"/>
      <c r="AB274" s="185"/>
      <c r="AC274" s="177"/>
      <c r="AE274" s="208"/>
      <c r="AH274" s="185"/>
      <c r="AI274" s="177"/>
      <c r="AK274" s="208"/>
      <c r="AN274" s="185"/>
      <c r="AO274" s="177"/>
      <c r="AQ274" s="208"/>
      <c r="AT274" s="185"/>
      <c r="AU274" s="177"/>
      <c r="AW274" s="208"/>
      <c r="AZ274" s="185"/>
      <c r="BA274" s="177"/>
      <c r="BC274" s="208"/>
      <c r="BF274" s="185"/>
      <c r="BG274" s="177"/>
      <c r="BI274" s="208"/>
      <c r="BL274" s="185"/>
      <c r="BM274" s="177"/>
    </row>
    <row r="275" spans="1:70" ht="15" customHeight="1">
      <c r="A275" s="19"/>
      <c r="B275" s="174"/>
      <c r="C275" s="207"/>
      <c r="D275" s="20"/>
      <c r="E275" s="637" t="s">
        <v>11</v>
      </c>
      <c r="F275" s="638"/>
      <c r="G275" s="639">
        <f>SUM(J271:J280)/10</f>
        <v>0.38107454897281262</v>
      </c>
      <c r="H275" s="640"/>
      <c r="I275" s="177"/>
      <c r="J275" s="178"/>
      <c r="K275" s="177"/>
      <c r="M275" s="208"/>
      <c r="P275" s="185"/>
      <c r="Q275" s="177"/>
      <c r="S275" s="208"/>
      <c r="V275" s="185"/>
      <c r="W275" s="177"/>
      <c r="Y275" s="208"/>
      <c r="AB275" s="185"/>
      <c r="AC275" s="177"/>
      <c r="AE275" s="208"/>
      <c r="AH275" s="185"/>
      <c r="AI275" s="177"/>
      <c r="AK275" s="208"/>
      <c r="AN275" s="185"/>
      <c r="AO275" s="177"/>
      <c r="AQ275" s="208"/>
      <c r="AT275" s="185"/>
      <c r="AU275" s="177"/>
      <c r="AW275" s="208"/>
      <c r="AZ275" s="185"/>
      <c r="BA275" s="177"/>
      <c r="BC275" s="208"/>
      <c r="BF275" s="185"/>
      <c r="BG275" s="177"/>
      <c r="BI275" s="208"/>
      <c r="BL275" s="185"/>
      <c r="BM275" s="177"/>
    </row>
    <row r="276" spans="1:70" ht="15" customHeight="1">
      <c r="A276" s="19">
        <f t="shared" ref="A276:B280" si="28">A230</f>
        <v>2006</v>
      </c>
      <c r="B276" s="174">
        <f t="shared" si="28"/>
        <v>155.6</v>
      </c>
      <c r="C276" s="207">
        <f>LN(F$263/B276-1)</f>
        <v>-1.050924457882394</v>
      </c>
      <c r="D276" s="20">
        <f t="shared" ref="D276:D302" si="29">D275+1</f>
        <v>1</v>
      </c>
      <c r="G276" s="25"/>
      <c r="H276" s="75"/>
      <c r="I276" s="177">
        <f t="shared" ref="I276:I302" si="30">ROUND($F$263/(1+EXP($F$268+$F$267*D276)),$G$1)</f>
        <v>157</v>
      </c>
      <c r="J276" s="178">
        <f>ABS(B276-I276)/B276*100</f>
        <v>0.89974293059126331</v>
      </c>
      <c r="K276" s="177">
        <f>(B276-I276)^2/1000</f>
        <v>1.960000000000016E-3</v>
      </c>
      <c r="M276" s="208">
        <f>LN(O$263/$B276-1)</f>
        <v>-2.4520339047874251</v>
      </c>
      <c r="P276" s="185">
        <f>ROUND(O$263/(1+EXP(O$268+O$267*$D276)),$G$1)</f>
        <v>149</v>
      </c>
      <c r="Q276" s="177">
        <f>($B276-P276)^2/1000</f>
        <v>4.3559999999999925E-2</v>
      </c>
      <c r="S276" s="208">
        <f>LN(U$263/$B276-1)</f>
        <v>-1.254049142306112</v>
      </c>
      <c r="V276" s="185">
        <f>ROUND(U$263/(1+EXP(U$268+U$267*$D276)),$G$1)</f>
        <v>157</v>
      </c>
      <c r="W276" s="177">
        <f>($B276-V276)^2/1000</f>
        <v>1.960000000000016E-3</v>
      </c>
      <c r="Y276" s="208">
        <f>LN(AA$263/$B276-1)</f>
        <v>-1.050924457882394</v>
      </c>
      <c r="AB276" s="185">
        <f>ROUND(AA$263/(1+EXP(AA$268+AA$267*$D276)),$G$1)</f>
        <v>157</v>
      </c>
      <c r="AC276" s="177">
        <f>($B276-AB276)^2/1000</f>
        <v>1.960000000000016E-3</v>
      </c>
      <c r="AE276" s="208">
        <f>LN(AG$263/$B276-1)</f>
        <v>-0.88217497863398331</v>
      </c>
      <c r="AH276" s="185">
        <f>ROUND(AG$263/(1+EXP(AG$268+AG$267*$D276)),$G$1)</f>
        <v>157</v>
      </c>
      <c r="AI276" s="177">
        <f>($B276-AH276)^2/1000</f>
        <v>1.960000000000016E-3</v>
      </c>
      <c r="AK276" s="208">
        <f>LN(AM$263/$B276-1)</f>
        <v>-0.73783266990524488</v>
      </c>
      <c r="AN276" s="185">
        <f>ROUND(AM$263/(1+EXP(AM$268+AM$267*$D276)),$G$1)</f>
        <v>157</v>
      </c>
      <c r="AO276" s="177">
        <f>($B276-AN276)^2/1000</f>
        <v>1.960000000000016E-3</v>
      </c>
      <c r="AQ276" s="208">
        <f>LN(AS$263/$B276-1)</f>
        <v>-0.61172121014237957</v>
      </c>
      <c r="AT276" s="185">
        <f>ROUND(AS$263/(1+EXP(AS$268+AS$267*$D276)),$G$1)</f>
        <v>157</v>
      </c>
      <c r="AU276" s="177">
        <f>($B276-AT276)^2/1000</f>
        <v>1.960000000000016E-3</v>
      </c>
      <c r="AW276" s="208">
        <f>LN(AY$263/$B276-1)</f>
        <v>-0.49974753859283622</v>
      </c>
      <c r="AZ276" s="185">
        <f>ROUND(AY$263/(1+EXP(AY$268+AY$267*$D276)),$G$1)</f>
        <v>157</v>
      </c>
      <c r="BA276" s="177">
        <f>($B276-AZ276)^2/1000</f>
        <v>1.960000000000016E-3</v>
      </c>
      <c r="BC276" s="208">
        <f>LN(BE$263/$B276-1)</f>
        <v>-0.39905893629575279</v>
      </c>
      <c r="BF276" s="185">
        <f>ROUND(BE$263/(1+EXP(BE$268+BE$267*$D276)),$G$1)</f>
        <v>157</v>
      </c>
      <c r="BG276" s="177">
        <f>($B276-BF276)^2/1000</f>
        <v>1.960000000000016E-3</v>
      </c>
      <c r="BI276" s="208">
        <f>LN(BK$263/$B276-1)</f>
        <v>-0.30758753279859347</v>
      </c>
      <c r="BL276" s="185">
        <f>ROUND(BK$263/(1+EXP(BK$268+BK$267*$D276)),$G$1)</f>
        <v>157</v>
      </c>
      <c r="BM276" s="177">
        <f>($B276-BL276)^2/1000</f>
        <v>1.960000000000016E-3</v>
      </c>
    </row>
    <row r="277" spans="1:70" s="25" customFormat="1" ht="15" customHeight="1">
      <c r="A277" s="19">
        <f t="shared" si="28"/>
        <v>2007</v>
      </c>
      <c r="B277" s="174">
        <f t="shared" si="28"/>
        <v>161.9</v>
      </c>
      <c r="C277" s="207">
        <f>LN(F$263/B277-1)</f>
        <v>-1.2136966835718743</v>
      </c>
      <c r="D277" s="20">
        <f t="shared" si="29"/>
        <v>2</v>
      </c>
      <c r="H277" s="75"/>
      <c r="I277" s="177">
        <f t="shared" si="30"/>
        <v>160</v>
      </c>
      <c r="J277" s="178">
        <f>ABS(B277-I277)/B277*100</f>
        <v>1.1735639283508374</v>
      </c>
      <c r="K277" s="177">
        <f>(B277-I277)^2/1000</f>
        <v>3.6100000000000216E-3</v>
      </c>
      <c r="M277" s="208">
        <f>LN(O$263/$B277-1)</f>
        <v>-3.1268840766363226</v>
      </c>
      <c r="P277" s="185">
        <f>ROUND(O$263/(1+EXP(O$268+O$267*$D277)),$G$1)</f>
        <v>161</v>
      </c>
      <c r="Q277" s="177">
        <f>($B277-P277)^2/1000</f>
        <v>8.1000000000001026E-4</v>
      </c>
      <c r="S277" s="208">
        <f>LN(U$263/$B277-1)</f>
        <v>-1.4467645785509347</v>
      </c>
      <c r="V277" s="185">
        <f>ROUND(U$263/(1+EXP(U$268+U$267*$D277)),$G$1)</f>
        <v>160</v>
      </c>
      <c r="W277" s="177">
        <f>($B277-V277)^2/1000</f>
        <v>3.6100000000000216E-3</v>
      </c>
      <c r="Y277" s="208">
        <f>LN(AA$263/$B277-1)</f>
        <v>-1.2136966835718743</v>
      </c>
      <c r="AB277" s="185">
        <f>ROUND(AA$263/(1+EXP(AA$268+AA$267*$D277)),$G$1)</f>
        <v>160</v>
      </c>
      <c r="AC277" s="177">
        <f>($B277-AB277)^2/1000</f>
        <v>3.6100000000000216E-3</v>
      </c>
      <c r="AE277" s="208">
        <f>LN(AG$263/$B277-1)</f>
        <v>-1.0248131968257241</v>
      </c>
      <c r="AH277" s="185">
        <f>ROUND(AG$263/(1+EXP(AG$268+AG$267*$D277)),$G$1)</f>
        <v>160</v>
      </c>
      <c r="AI277" s="177">
        <f>($B277-AH277)^2/1000</f>
        <v>3.6100000000000216E-3</v>
      </c>
      <c r="AK277" s="208">
        <f>LN(AM$263/$B277-1)</f>
        <v>-0.86600164752812281</v>
      </c>
      <c r="AN277" s="185">
        <f>ROUND(AM$263/(1+EXP(AM$268+AM$267*$D277)),$G$1)</f>
        <v>160</v>
      </c>
      <c r="AO277" s="177">
        <f>($B277-AN277)^2/1000</f>
        <v>3.6100000000000216E-3</v>
      </c>
      <c r="AQ277" s="208">
        <f>LN(AS$263/$B277-1)</f>
        <v>-0.72898880383794917</v>
      </c>
      <c r="AT277" s="185">
        <f>ROUND(AS$263/(1+EXP(AS$268+AS$267*$D277)),$G$1)</f>
        <v>160</v>
      </c>
      <c r="AU277" s="177">
        <f>($B277-AT277)^2/1000</f>
        <v>3.6100000000000216E-3</v>
      </c>
      <c r="AW277" s="208">
        <f>LN(AY$263/$B277-1)</f>
        <v>-0.60850632774145552</v>
      </c>
      <c r="AZ277" s="185">
        <f>ROUND(AY$263/(1+EXP(AY$268+AY$267*$D277)),$G$1)</f>
        <v>160</v>
      </c>
      <c r="BA277" s="177">
        <f>($B277-AZ277)^2/1000</f>
        <v>3.6100000000000216E-3</v>
      </c>
      <c r="BC277" s="208">
        <f>LN(BE$263/$B277-1)</f>
        <v>-0.50099149411227228</v>
      </c>
      <c r="BF277" s="185">
        <f>ROUND(BE$263/(1+EXP(BE$268+BE$267*$D277)),$G$1)</f>
        <v>160</v>
      </c>
      <c r="BG277" s="177">
        <f>($B277-BF277)^2/1000</f>
        <v>3.6100000000000216E-3</v>
      </c>
      <c r="BI277" s="208">
        <f>LN(BK$263/$B277-1)</f>
        <v>-0.40392213603842697</v>
      </c>
      <c r="BL277" s="185">
        <f>ROUND(BK$263/(1+EXP(BK$268+BK$267*$D277)),$G$1)</f>
        <v>160</v>
      </c>
      <c r="BM277" s="177">
        <f>($B277-BL277)^2/1000</f>
        <v>3.6100000000000216E-3</v>
      </c>
    </row>
    <row r="278" spans="1:70" ht="15" customHeight="1">
      <c r="A278" s="19">
        <f t="shared" si="28"/>
        <v>2008</v>
      </c>
      <c r="B278" s="174">
        <f t="shared" si="28"/>
        <v>162.30000000000001</v>
      </c>
      <c r="C278" s="207">
        <f>LN(F$263/B278-1)</f>
        <v>-1.2245150766262503</v>
      </c>
      <c r="D278" s="20">
        <f t="shared" si="29"/>
        <v>3</v>
      </c>
      <c r="E278" s="50"/>
      <c r="F278" s="25"/>
      <c r="G278" s="25"/>
      <c r="H278" s="75"/>
      <c r="I278" s="177">
        <f t="shared" si="30"/>
        <v>163</v>
      </c>
      <c r="J278" s="178">
        <f>ABS(B278-I278)/B278*100</f>
        <v>0.43130006161428747</v>
      </c>
      <c r="K278" s="177">
        <f>(B278-I278)^2/1000</f>
        <v>4.8999999999998405E-4</v>
      </c>
      <c r="M278" s="208">
        <f>LN(O$263/$B278-1)</f>
        <v>-3.1873389481236249</v>
      </c>
      <c r="N278" s="50"/>
      <c r="O278" s="25"/>
      <c r="P278" s="185">
        <f>ROUND(O$263/(1+EXP(O$268+O$267*$D278)),$G$1)</f>
        <v>166</v>
      </c>
      <c r="Q278" s="177">
        <f>($B278-P278)^2/1000</f>
        <v>1.3689999999999916E-2</v>
      </c>
      <c r="S278" s="208">
        <f>LN(U$263/$B278-1)</f>
        <v>-1.4597863800665809</v>
      </c>
      <c r="T278" s="50"/>
      <c r="U278" s="25"/>
      <c r="V278" s="185">
        <f>ROUND(U$263/(1+EXP(U$268+U$267*$D278)),$G$1)</f>
        <v>164</v>
      </c>
      <c r="W278" s="177">
        <f>($B278-V278)^2/1000</f>
        <v>2.8899999999999616E-3</v>
      </c>
      <c r="Y278" s="208">
        <f>LN(AA$263/$B278-1)</f>
        <v>-1.2245150766262503</v>
      </c>
      <c r="Z278" s="50"/>
      <c r="AA278" s="25"/>
      <c r="AB278" s="185">
        <f>ROUND(AA$263/(1+EXP(AA$268+AA$267*$D278)),$G$1)</f>
        <v>163</v>
      </c>
      <c r="AC278" s="177">
        <f>($B278-AB278)^2/1000</f>
        <v>4.8999999999998405E-4</v>
      </c>
      <c r="AE278" s="208">
        <f>LN(AG$263/$B278-1)</f>
        <v>-1.0341893010064918</v>
      </c>
      <c r="AF278" s="50"/>
      <c r="AG278" s="25"/>
      <c r="AH278" s="185">
        <f>ROUND(AG$263/(1+EXP(AG$268+AG$267*$D278)),$G$1)</f>
        <v>163</v>
      </c>
      <c r="AI278" s="177">
        <f>($B278-AH278)^2/1000</f>
        <v>4.8999999999998405E-4</v>
      </c>
      <c r="AK278" s="208">
        <f>LN(AM$263/$B278-1)</f>
        <v>-0.87436029460231668</v>
      </c>
      <c r="AL278" s="50"/>
      <c r="AM278" s="25"/>
      <c r="AN278" s="185">
        <f>ROUND(AM$263/(1+EXP(AM$268+AM$267*$D278)),$G$1)</f>
        <v>163</v>
      </c>
      <c r="AO278" s="177">
        <f>($B278-AN278)^2/1000</f>
        <v>4.8999999999998405E-4</v>
      </c>
      <c r="AQ278" s="208">
        <f>LN(AS$263/$B278-1)</f>
        <v>-0.73659121714694409</v>
      </c>
      <c r="AR278" s="50"/>
      <c r="AS278" s="25"/>
      <c r="AT278" s="185">
        <f>ROUND(AS$263/(1+EXP(AS$268+AS$267*$D278)),$G$1)</f>
        <v>163</v>
      </c>
      <c r="AU278" s="177">
        <f>($B278-AT278)^2/1000</f>
        <v>4.8999999999998405E-4</v>
      </c>
      <c r="AW278" s="208">
        <f>LN(AY$263/$B278-1)</f>
        <v>-0.61552457514240844</v>
      </c>
      <c r="AX278" s="50"/>
      <c r="AY278" s="25"/>
      <c r="AZ278" s="185">
        <f>ROUND(AY$263/(1+EXP(AY$268+AY$267*$D278)),$G$1)</f>
        <v>163</v>
      </c>
      <c r="BA278" s="177">
        <f>($B278-AZ278)^2/1000</f>
        <v>4.8999999999998405E-4</v>
      </c>
      <c r="BC278" s="208">
        <f>LN(BE$263/$B278-1)</f>
        <v>-0.50754491547180858</v>
      </c>
      <c r="BD278" s="50"/>
      <c r="BE278" s="25"/>
      <c r="BF278" s="185">
        <f>ROUND(BE$263/(1+EXP(BE$268+BE$267*$D278)),$G$1)</f>
        <v>163</v>
      </c>
      <c r="BG278" s="177">
        <f>($B278-BF278)^2/1000</f>
        <v>4.8999999999998405E-4</v>
      </c>
      <c r="BI278" s="208">
        <f>LN(BK$263/$B278-1)</f>
        <v>-0.41009689035820268</v>
      </c>
      <c r="BJ278" s="50"/>
      <c r="BK278" s="25"/>
      <c r="BL278" s="185">
        <f>ROUND(BK$263/(1+EXP(BK$268+BK$267*$D278)),$G$1)</f>
        <v>163</v>
      </c>
      <c r="BM278" s="177">
        <f>($B278-BL278)^2/1000</f>
        <v>4.8999999999998405E-4</v>
      </c>
    </row>
    <row r="279" spans="1:70" s="25" customFormat="1" ht="15" customHeight="1">
      <c r="A279" s="19">
        <f t="shared" si="28"/>
        <v>2009</v>
      </c>
      <c r="B279" s="174">
        <f t="shared" si="28"/>
        <v>168</v>
      </c>
      <c r="C279" s="207">
        <f>LN(F$263/B279-1)</f>
        <v>-1.3862943611198906</v>
      </c>
      <c r="D279" s="20">
        <f t="shared" si="29"/>
        <v>4</v>
      </c>
      <c r="E279" s="50"/>
      <c r="H279" s="32"/>
      <c r="I279" s="177">
        <f t="shared" si="30"/>
        <v>167</v>
      </c>
      <c r="J279" s="178">
        <f>ABS(B279-I279)/B279*100</f>
        <v>0.59523809523809523</v>
      </c>
      <c r="K279" s="177">
        <f>(B279-I279)^2/1000</f>
        <v>1E-3</v>
      </c>
      <c r="M279" s="208">
        <f>LN(O$263/$B279-1)</f>
        <v>-5.1239639794032623</v>
      </c>
      <c r="N279" s="50"/>
      <c r="P279" s="185">
        <f>ROUND(O$263/(1+EXP(O$268+O$267*$D279)),$G$1)</f>
        <v>168</v>
      </c>
      <c r="Q279" s="177">
        <f>($B279-P279)^2/1000</f>
        <v>0</v>
      </c>
      <c r="S279" s="208">
        <f>LN(U$263/$B279-1)</f>
        <v>-1.6582280766035324</v>
      </c>
      <c r="T279" s="50"/>
      <c r="V279" s="185">
        <f>ROUND(U$263/(1+EXP(U$268+U$267*$D279)),$G$1)</f>
        <v>167</v>
      </c>
      <c r="W279" s="177">
        <f>($B279-V279)^2/1000</f>
        <v>1E-3</v>
      </c>
      <c r="Y279" s="208">
        <f>LN(AA$263/$B279-1)</f>
        <v>-1.3862943611198906</v>
      </c>
      <c r="Z279" s="50"/>
      <c r="AB279" s="185">
        <f>ROUND(AA$263/(1+EXP(AA$268+AA$267*$D279)),$G$1)</f>
        <v>167</v>
      </c>
      <c r="AC279" s="177">
        <f>($B279-AB279)^2/1000</f>
        <v>1E-3</v>
      </c>
      <c r="AE279" s="208">
        <f>LN(AG$263/$B279-1)</f>
        <v>-1.1727202608218315</v>
      </c>
      <c r="AF279" s="50"/>
      <c r="AH279" s="185">
        <f>ROUND(AG$263/(1+EXP(AG$268+AG$267*$D279)),$G$1)</f>
        <v>167</v>
      </c>
      <c r="AI279" s="177">
        <f>($B279-AH279)^2/1000</f>
        <v>1E-3</v>
      </c>
      <c r="AK279" s="208">
        <f>LN(AM$263/$B279-1)</f>
        <v>-0.99682959435816731</v>
      </c>
      <c r="AL279" s="50"/>
      <c r="AN279" s="185">
        <f>ROUND(AM$263/(1+EXP(AM$268+AM$267*$D279)),$G$1)</f>
        <v>167</v>
      </c>
      <c r="AO279" s="177">
        <f>($B279-AN279)^2/1000</f>
        <v>1E-3</v>
      </c>
      <c r="AQ279" s="208">
        <f>LN(AS$263/$B279-1)</f>
        <v>-0.84729786038720356</v>
      </c>
      <c r="AR279" s="50"/>
      <c r="AT279" s="185">
        <f>ROUND(AS$263/(1+EXP(AS$268+AS$267*$D279)),$G$1)</f>
        <v>167</v>
      </c>
      <c r="AU279" s="177">
        <f>($B279-AT279)^2/1000</f>
        <v>1E-3</v>
      </c>
      <c r="AW279" s="208">
        <f>LN(AY$263/$B279-1)</f>
        <v>-0.71724473213900575</v>
      </c>
      <c r="AX279" s="50"/>
      <c r="AZ279" s="185">
        <f>ROUND(AY$263/(1+EXP(AY$268+AY$267*$D279)),$G$1)</f>
        <v>167</v>
      </c>
      <c r="BA279" s="177">
        <f>($B279-AZ279)^2/1000</f>
        <v>1E-3</v>
      </c>
      <c r="BC279" s="208">
        <f>LN(BE$263/$B279-1)</f>
        <v>-0.60217540235421851</v>
      </c>
      <c r="BD279" s="50"/>
      <c r="BF279" s="185">
        <f>ROUND(BE$263/(1+EXP(BE$268+BE$267*$D279)),$G$1)</f>
        <v>167</v>
      </c>
      <c r="BG279" s="177">
        <f>($B279-BF279)^2/1000</f>
        <v>1E-3</v>
      </c>
      <c r="BI279" s="208">
        <f>LN(BK$263/$B279-1)</f>
        <v>-0.49899116611898775</v>
      </c>
      <c r="BJ279" s="50"/>
      <c r="BL279" s="185">
        <f>ROUND(BK$263/(1+EXP(BK$268+BK$267*$D279)),$G$1)</f>
        <v>167</v>
      </c>
      <c r="BM279" s="177">
        <f>($B279-BL279)^2/1000</f>
        <v>1E-3</v>
      </c>
    </row>
    <row r="280" spans="1:70" s="25" customFormat="1" ht="15" customHeight="1" thickBot="1">
      <c r="A280" s="28">
        <f t="shared" si="28"/>
        <v>2010</v>
      </c>
      <c r="B280" s="182">
        <f t="shared" si="28"/>
        <v>168.8</v>
      </c>
      <c r="C280" s="210">
        <f>LN(F$263/B280-1)</f>
        <v>-1.410276325806376</v>
      </c>
      <c r="D280" s="29">
        <f t="shared" si="29"/>
        <v>5</v>
      </c>
      <c r="E280" s="51"/>
      <c r="F280" s="30"/>
      <c r="G280" s="30"/>
      <c r="H280" s="78"/>
      <c r="I280" s="183">
        <f t="shared" si="30"/>
        <v>170</v>
      </c>
      <c r="J280" s="184">
        <f>ABS(B280-I280)/B280*100</f>
        <v>0.71090047393364253</v>
      </c>
      <c r="K280" s="183">
        <f>(B280-I280)^2/1000</f>
        <v>1.4399999999999726E-3</v>
      </c>
      <c r="M280" s="211">
        <f>LN(O$263/$B280-1)</f>
        <v>-6.7381524945959237</v>
      </c>
      <c r="N280" s="51"/>
      <c r="O280" s="30"/>
      <c r="P280" s="205">
        <f>ROUND(O$263/(1+EXP(O$268+O$267*$D280)),$G$1)</f>
        <v>169</v>
      </c>
      <c r="Q280" s="183">
        <f>($B280-P280)^2/1000</f>
        <v>3.9999999999995456E-5</v>
      </c>
      <c r="S280" s="211">
        <f>LN(U$263/$B280-1)</f>
        <v>-1.6882964873464199</v>
      </c>
      <c r="T280" s="51"/>
      <c r="U280" s="30"/>
      <c r="V280" s="205">
        <f>ROUND(U$263/(1+EXP(U$268+U$267*$D280)),$G$1)</f>
        <v>170</v>
      </c>
      <c r="W280" s="183">
        <f>($B280-V280)^2/1000</f>
        <v>1.4399999999999726E-3</v>
      </c>
      <c r="Y280" s="211">
        <f>LN(AA$263/$B280-1)</f>
        <v>-1.410276325806376</v>
      </c>
      <c r="Z280" s="51"/>
      <c r="AA280" s="30"/>
      <c r="AB280" s="205">
        <f>ROUND(AA$263/(1+EXP(AA$268+AA$267*$D280)),$G$1)</f>
        <v>170</v>
      </c>
      <c r="AC280" s="183">
        <f>($B280-AB280)^2/1000</f>
        <v>1.4399999999999726E-3</v>
      </c>
      <c r="AE280" s="211">
        <f>LN(AG$263/$B280-1)</f>
        <v>-1.1929750501163945</v>
      </c>
      <c r="AF280" s="51"/>
      <c r="AG280" s="30"/>
      <c r="AH280" s="205">
        <f>ROUND(AG$263/(1+EXP(AG$268+AG$267*$D280)),$G$1)</f>
        <v>170</v>
      </c>
      <c r="AI280" s="183">
        <f>($B280-AH280)^2/1000</f>
        <v>1.4399999999999726E-3</v>
      </c>
      <c r="AK280" s="211">
        <f>LN(AM$263/$B280-1)</f>
        <v>-1.014567392643577</v>
      </c>
      <c r="AL280" s="51"/>
      <c r="AM280" s="30"/>
      <c r="AN280" s="205">
        <f>ROUND(AM$263/(1+EXP(AM$268+AM$267*$D280)),$G$1)</f>
        <v>170</v>
      </c>
      <c r="AO280" s="183">
        <f>($B280-AN280)^2/1000</f>
        <v>1.4399999999999726E-3</v>
      </c>
      <c r="AQ280" s="211">
        <f>LN(AS$263/$B280-1)</f>
        <v>-0.86322176374392712</v>
      </c>
      <c r="AR280" s="51"/>
      <c r="AS280" s="30"/>
      <c r="AT280" s="205">
        <f>ROUND(AS$263/(1+EXP(AS$268+AS$267*$D280)),$G$1)</f>
        <v>170</v>
      </c>
      <c r="AU280" s="183">
        <f>($B280-AT280)^2/1000</f>
        <v>1.4399999999999726E-3</v>
      </c>
      <c r="AW280" s="211">
        <f>LN(AY$263/$B280-1)</f>
        <v>-0.73179933499422489</v>
      </c>
      <c r="AX280" s="51"/>
      <c r="AY280" s="30"/>
      <c r="AZ280" s="205">
        <f>ROUND(AY$263/(1+EXP(AY$268+AY$267*$D280)),$G$1)</f>
        <v>170</v>
      </c>
      <c r="BA280" s="183">
        <f>($B280-AZ280)^2/1000</f>
        <v>1.4399999999999726E-3</v>
      </c>
      <c r="BC280" s="211">
        <f>LN(BE$263/$B280-1)</f>
        <v>-0.61565968508157143</v>
      </c>
      <c r="BD280" s="51"/>
      <c r="BE280" s="30"/>
      <c r="BF280" s="205">
        <f>ROUND(BE$263/(1+EXP(BE$268+BE$267*$D280)),$G$1)</f>
        <v>170</v>
      </c>
      <c r="BG280" s="183">
        <f>($B280-BF280)^2/1000</f>
        <v>1.4399999999999726E-3</v>
      </c>
      <c r="BI280" s="211">
        <f>LN(BK$263/$B280-1)</f>
        <v>-0.51161582530849192</v>
      </c>
      <c r="BJ280" s="51"/>
      <c r="BK280" s="30"/>
      <c r="BL280" s="205">
        <f>ROUND(BK$263/(1+EXP(BK$268+BK$267*$D280)),$G$1)</f>
        <v>170</v>
      </c>
      <c r="BM280" s="183">
        <f>($B280-BL280)^2/1000</f>
        <v>1.4399999999999726E-3</v>
      </c>
    </row>
    <row r="281" spans="1:70" ht="15" customHeight="1" thickTop="1">
      <c r="A281" s="19">
        <f t="shared" ref="A281:A302" si="31">A235</f>
        <v>2011</v>
      </c>
      <c r="B281" s="174">
        <f t="shared" ref="B281:B302" si="32">ROUND(F$263/(1+EXP(F$268+F$267*D281)),$G$1)</f>
        <v>172</v>
      </c>
      <c r="C281" s="52"/>
      <c r="D281" s="20">
        <f t="shared" si="29"/>
        <v>6</v>
      </c>
      <c r="E281" s="53"/>
      <c r="F281" s="80"/>
      <c r="G281" s="25"/>
      <c r="H281" s="32"/>
      <c r="I281" s="177">
        <f t="shared" si="30"/>
        <v>172</v>
      </c>
      <c r="J281" s="185"/>
      <c r="K281" s="185"/>
    </row>
    <row r="282" spans="1:70" ht="15" customHeight="1" thickBot="1">
      <c r="A282" s="19">
        <f t="shared" si="31"/>
        <v>2012</v>
      </c>
      <c r="B282" s="174">
        <f t="shared" si="32"/>
        <v>175</v>
      </c>
      <c r="C282" s="52"/>
      <c r="D282" s="20">
        <f t="shared" si="29"/>
        <v>7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30"/>
        <v>175</v>
      </c>
      <c r="J282" s="185"/>
      <c r="K282" s="185"/>
      <c r="M282" s="198" t="str">
        <f>E264</f>
        <v>max(y) =</v>
      </c>
      <c r="N282" s="198">
        <f>F264</f>
        <v>168.8</v>
      </c>
      <c r="O282" s="198"/>
      <c r="P282" s="198"/>
      <c r="Q282" s="198"/>
      <c r="R282" s="198"/>
      <c r="S282" s="198" t="str">
        <f>M282</f>
        <v>max(y) =</v>
      </c>
      <c r="T282" s="198">
        <f>N282</f>
        <v>168.8</v>
      </c>
      <c r="U282" s="198"/>
      <c r="V282" s="198"/>
      <c r="W282" s="198"/>
      <c r="X282" s="198"/>
      <c r="Y282" s="198" t="str">
        <f>S282</f>
        <v>max(y) =</v>
      </c>
      <c r="Z282" s="198">
        <f>T282</f>
        <v>168.8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168.8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168.8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168.8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168.8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168.8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168.8</v>
      </c>
    </row>
    <row r="283" spans="1:70" ht="15" customHeight="1" thickTop="1">
      <c r="A283" s="19">
        <f t="shared" si="31"/>
        <v>2013</v>
      </c>
      <c r="B283" s="174">
        <f t="shared" si="32"/>
        <v>178</v>
      </c>
      <c r="C283" s="52"/>
      <c r="D283" s="20">
        <f t="shared" si="29"/>
        <v>8</v>
      </c>
      <c r="E283" s="198">
        <f>O263</f>
        <v>169</v>
      </c>
      <c r="F283" s="201">
        <f>O271</f>
        <v>0.87340296764982406</v>
      </c>
      <c r="G283" s="631">
        <f>O272</f>
        <v>5.8099999999999853E-2</v>
      </c>
      <c r="H283" s="632"/>
      <c r="I283" s="177">
        <f t="shared" si="30"/>
        <v>178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31"/>
        <v>2014</v>
      </c>
      <c r="B284" s="174">
        <f t="shared" si="32"/>
        <v>180</v>
      </c>
      <c r="C284" s="52"/>
      <c r="D284" s="20">
        <f t="shared" si="29"/>
        <v>9</v>
      </c>
      <c r="E284" s="198">
        <f>U263</f>
        <v>200</v>
      </c>
      <c r="F284" s="201">
        <f>U271</f>
        <v>0.90882129587753235</v>
      </c>
      <c r="G284" s="631">
        <f>U272</f>
        <v>1.0899999999999972E-2</v>
      </c>
      <c r="H284" s="632"/>
      <c r="I284" s="177">
        <f t="shared" si="30"/>
        <v>180</v>
      </c>
      <c r="J284" s="185"/>
      <c r="K284" s="185"/>
      <c r="M284" s="198" t="s">
        <v>60</v>
      </c>
      <c r="N284" s="212">
        <v>10</v>
      </c>
      <c r="O284" s="198"/>
      <c r="P284" s="198"/>
      <c r="Q284" s="198"/>
      <c r="R284" s="198"/>
      <c r="S284" s="198" t="s">
        <v>60</v>
      </c>
      <c r="T284" s="198">
        <f>N284</f>
        <v>10</v>
      </c>
      <c r="U284" s="198"/>
      <c r="V284" s="198"/>
      <c r="W284" s="198"/>
      <c r="X284" s="198"/>
      <c r="Y284" s="198" t="s">
        <v>60</v>
      </c>
      <c r="Z284" s="198">
        <f>T284</f>
        <v>10</v>
      </c>
      <c r="AA284" s="198"/>
      <c r="AB284" s="198"/>
      <c r="AC284" s="198"/>
      <c r="AD284" s="198"/>
      <c r="AE284" s="198" t="s">
        <v>60</v>
      </c>
      <c r="AF284" s="198">
        <f>Z284</f>
        <v>10</v>
      </c>
      <c r="AG284" s="198"/>
      <c r="AH284" s="198"/>
      <c r="AI284" s="198"/>
      <c r="AJ284" s="198"/>
      <c r="AK284" s="198" t="s">
        <v>60</v>
      </c>
      <c r="AL284" s="198">
        <f>AF284</f>
        <v>10</v>
      </c>
      <c r="AM284" s="198"/>
      <c r="AN284" s="198"/>
      <c r="AO284" s="198"/>
      <c r="AP284" s="198"/>
      <c r="AQ284" s="198" t="s">
        <v>60</v>
      </c>
      <c r="AR284" s="198">
        <f>AL284</f>
        <v>10</v>
      </c>
      <c r="AS284" s="198"/>
      <c r="AT284" s="198"/>
      <c r="AU284" s="198"/>
      <c r="AV284" s="198"/>
      <c r="AW284" s="198" t="s">
        <v>60</v>
      </c>
      <c r="AX284" s="198">
        <f>AR284</f>
        <v>10</v>
      </c>
      <c r="AY284" s="198"/>
      <c r="AZ284" s="198"/>
      <c r="BA284" s="198"/>
      <c r="BB284" s="198"/>
      <c r="BC284" s="198" t="s">
        <v>60</v>
      </c>
      <c r="BD284" s="198">
        <f>AX284</f>
        <v>10</v>
      </c>
      <c r="BE284" s="198"/>
      <c r="BF284" s="198"/>
      <c r="BG284" s="198"/>
      <c r="BH284" s="198"/>
      <c r="BI284" s="198" t="s">
        <v>60</v>
      </c>
      <c r="BJ284" s="198">
        <f>BD284</f>
        <v>10</v>
      </c>
    </row>
    <row r="285" spans="1:70" ht="15" customHeight="1">
      <c r="A285" s="19">
        <f t="shared" si="31"/>
        <v>2015</v>
      </c>
      <c r="B285" s="174">
        <f t="shared" si="32"/>
        <v>182</v>
      </c>
      <c r="C285" s="52"/>
      <c r="D285" s="20">
        <f t="shared" si="29"/>
        <v>10</v>
      </c>
      <c r="E285" s="198">
        <f>AA263</f>
        <v>210</v>
      </c>
      <c r="F285" s="201">
        <f>AA271</f>
        <v>0.92628999501446907</v>
      </c>
      <c r="G285" s="631">
        <f>AA272</f>
        <v>8.4999999999999937E-3</v>
      </c>
      <c r="H285" s="632"/>
      <c r="I285" s="177">
        <f t="shared" si="30"/>
        <v>182</v>
      </c>
      <c r="J285" s="185"/>
      <c r="K285" s="185"/>
    </row>
    <row r="286" spans="1:70" ht="15" customHeight="1">
      <c r="A286" s="19">
        <f t="shared" si="31"/>
        <v>2016</v>
      </c>
      <c r="B286" s="174">
        <f t="shared" si="32"/>
        <v>184</v>
      </c>
      <c r="C286" s="52"/>
      <c r="D286" s="20">
        <f t="shared" si="29"/>
        <v>11</v>
      </c>
      <c r="E286" s="198">
        <f>AG263</f>
        <v>220</v>
      </c>
      <c r="F286" s="201">
        <f>AG271</f>
        <v>0.92628999501446907</v>
      </c>
      <c r="G286" s="631">
        <f>AG272</f>
        <v>8.4999999999999937E-3</v>
      </c>
      <c r="H286" s="632"/>
      <c r="I286" s="177">
        <f t="shared" si="30"/>
        <v>184</v>
      </c>
      <c r="J286" s="185"/>
      <c r="K286" s="185"/>
    </row>
    <row r="287" spans="1:70" ht="15" customHeight="1">
      <c r="A287" s="19">
        <f t="shared" si="31"/>
        <v>2017</v>
      </c>
      <c r="B287" s="174">
        <f t="shared" si="32"/>
        <v>186</v>
      </c>
      <c r="C287" s="52"/>
      <c r="D287" s="20">
        <f t="shared" si="29"/>
        <v>12</v>
      </c>
      <c r="E287" s="198">
        <f>AM263</f>
        <v>230</v>
      </c>
      <c r="F287" s="201">
        <f>AM271</f>
        <v>0.92628999501446907</v>
      </c>
      <c r="G287" s="631">
        <f>AM272</f>
        <v>8.4999999999999937E-3</v>
      </c>
      <c r="H287" s="632"/>
      <c r="I287" s="177">
        <f t="shared" si="30"/>
        <v>186</v>
      </c>
      <c r="J287" s="185"/>
      <c r="K287" s="185"/>
    </row>
    <row r="288" spans="1:70" ht="15" customHeight="1">
      <c r="A288" s="19">
        <f t="shared" si="31"/>
        <v>2018</v>
      </c>
      <c r="B288" s="174">
        <f t="shared" si="32"/>
        <v>188</v>
      </c>
      <c r="C288" s="52"/>
      <c r="D288" s="20">
        <f t="shared" si="29"/>
        <v>13</v>
      </c>
      <c r="E288" s="198">
        <f>AS263</f>
        <v>240</v>
      </c>
      <c r="F288" s="201">
        <f>AS271</f>
        <v>0.92628999501446907</v>
      </c>
      <c r="G288" s="631">
        <f>AS272</f>
        <v>8.4999999999999937E-3</v>
      </c>
      <c r="H288" s="632"/>
      <c r="I288" s="177">
        <f t="shared" si="30"/>
        <v>188</v>
      </c>
      <c r="J288" s="185"/>
      <c r="K288" s="185"/>
    </row>
    <row r="289" spans="1:11" ht="15" customHeight="1">
      <c r="A289" s="19">
        <f t="shared" si="31"/>
        <v>2019</v>
      </c>
      <c r="B289" s="174">
        <f t="shared" si="32"/>
        <v>190</v>
      </c>
      <c r="C289" s="52"/>
      <c r="D289" s="20">
        <f t="shared" si="29"/>
        <v>14</v>
      </c>
      <c r="E289" s="198">
        <f>AY263</f>
        <v>250</v>
      </c>
      <c r="F289" s="201">
        <f>AY271</f>
        <v>0.92628999501446907</v>
      </c>
      <c r="G289" s="631">
        <f>AY272</f>
        <v>8.4999999999999937E-3</v>
      </c>
      <c r="H289" s="632"/>
      <c r="I289" s="177">
        <f t="shared" si="30"/>
        <v>190</v>
      </c>
      <c r="J289" s="185"/>
      <c r="K289" s="185"/>
    </row>
    <row r="290" spans="1:11" ht="15" customHeight="1">
      <c r="A290" s="19">
        <f t="shared" si="31"/>
        <v>2020</v>
      </c>
      <c r="B290" s="174">
        <f t="shared" si="32"/>
        <v>191</v>
      </c>
      <c r="C290" s="52"/>
      <c r="D290" s="20">
        <f t="shared" si="29"/>
        <v>15</v>
      </c>
      <c r="E290" s="198">
        <f>BE263</f>
        <v>260</v>
      </c>
      <c r="F290" s="201">
        <f>BE271</f>
        <v>0.92628999501446907</v>
      </c>
      <c r="G290" s="631">
        <f>BE272</f>
        <v>8.4999999999999937E-3</v>
      </c>
      <c r="H290" s="632"/>
      <c r="I290" s="177">
        <f t="shared" si="30"/>
        <v>191</v>
      </c>
      <c r="J290" s="185"/>
      <c r="K290" s="185"/>
    </row>
    <row r="291" spans="1:11" ht="15" customHeight="1">
      <c r="A291" s="19">
        <f t="shared" si="31"/>
        <v>2021</v>
      </c>
      <c r="B291" s="174">
        <f t="shared" si="32"/>
        <v>193</v>
      </c>
      <c r="C291" s="52"/>
      <c r="D291" s="20">
        <f t="shared" si="29"/>
        <v>16</v>
      </c>
      <c r="E291" s="198">
        <f>BK263</f>
        <v>270</v>
      </c>
      <c r="F291" s="201">
        <f>BK271</f>
        <v>0.92628999501446907</v>
      </c>
      <c r="G291" s="631">
        <f>BK272</f>
        <v>8.4999999999999937E-3</v>
      </c>
      <c r="H291" s="632"/>
      <c r="I291" s="177">
        <f t="shared" si="30"/>
        <v>193</v>
      </c>
      <c r="J291" s="185"/>
      <c r="K291" s="185"/>
    </row>
    <row r="292" spans="1:11" ht="15" customHeight="1">
      <c r="A292" s="19">
        <f t="shared" si="31"/>
        <v>2022</v>
      </c>
      <c r="B292" s="174">
        <f t="shared" si="32"/>
        <v>194</v>
      </c>
      <c r="C292" s="52"/>
      <c r="D292" s="20">
        <f t="shared" si="29"/>
        <v>17</v>
      </c>
      <c r="E292" s="64"/>
      <c r="F292" s="201"/>
      <c r="G292" s="213"/>
      <c r="H292" s="32"/>
      <c r="I292" s="177">
        <f t="shared" si="30"/>
        <v>194</v>
      </c>
      <c r="J292" s="185"/>
      <c r="K292" s="185"/>
    </row>
    <row r="293" spans="1:11" ht="15" customHeight="1">
      <c r="A293" s="19">
        <f t="shared" si="31"/>
        <v>2023</v>
      </c>
      <c r="B293" s="174">
        <f t="shared" si="32"/>
        <v>195</v>
      </c>
      <c r="C293" s="52"/>
      <c r="D293" s="20">
        <f t="shared" si="29"/>
        <v>18</v>
      </c>
      <c r="E293" s="64"/>
      <c r="F293" s="201"/>
      <c r="G293" s="213"/>
      <c r="H293" s="32"/>
      <c r="I293" s="177">
        <f t="shared" si="30"/>
        <v>195</v>
      </c>
      <c r="J293" s="185"/>
      <c r="K293" s="185"/>
    </row>
    <row r="294" spans="1:11" ht="15" customHeight="1">
      <c r="A294" s="19">
        <f t="shared" si="31"/>
        <v>2024</v>
      </c>
      <c r="B294" s="174">
        <f t="shared" si="32"/>
        <v>197</v>
      </c>
      <c r="C294" s="52"/>
      <c r="D294" s="20">
        <f t="shared" si="29"/>
        <v>19</v>
      </c>
      <c r="E294" s="64"/>
      <c r="F294" s="201"/>
      <c r="G294" s="213"/>
      <c r="H294" s="32"/>
      <c r="I294" s="177">
        <f t="shared" si="30"/>
        <v>197</v>
      </c>
      <c r="J294" s="185"/>
      <c r="K294" s="185"/>
    </row>
    <row r="295" spans="1:11" ht="15" customHeight="1">
      <c r="A295" s="19">
        <f t="shared" si="31"/>
        <v>2025</v>
      </c>
      <c r="B295" s="174">
        <f t="shared" si="32"/>
        <v>198</v>
      </c>
      <c r="C295" s="52"/>
      <c r="D295" s="20">
        <f t="shared" si="29"/>
        <v>20</v>
      </c>
      <c r="E295" s="64"/>
      <c r="F295" s="201"/>
      <c r="G295" s="213"/>
      <c r="H295" s="32"/>
      <c r="I295" s="177">
        <f t="shared" si="30"/>
        <v>198</v>
      </c>
      <c r="J295" s="185"/>
      <c r="K295" s="185"/>
    </row>
    <row r="296" spans="1:11" ht="15" customHeight="1">
      <c r="A296" s="19">
        <f t="shared" si="31"/>
        <v>2026</v>
      </c>
      <c r="B296" s="174">
        <f t="shared" si="32"/>
        <v>199</v>
      </c>
      <c r="C296" s="52"/>
      <c r="D296" s="20">
        <f t="shared" si="29"/>
        <v>21</v>
      </c>
      <c r="E296" s="64"/>
      <c r="F296" s="201"/>
      <c r="G296" s="213"/>
      <c r="H296" s="32"/>
      <c r="I296" s="177">
        <f t="shared" si="30"/>
        <v>199</v>
      </c>
      <c r="J296" s="185"/>
      <c r="K296" s="185"/>
    </row>
    <row r="297" spans="1:11" ht="15" customHeight="1">
      <c r="A297" s="19">
        <f t="shared" si="31"/>
        <v>2027</v>
      </c>
      <c r="B297" s="174">
        <f t="shared" si="32"/>
        <v>200</v>
      </c>
      <c r="C297" s="52"/>
      <c r="D297" s="20">
        <f t="shared" si="29"/>
        <v>22</v>
      </c>
      <c r="E297" s="53"/>
      <c r="F297" s="80"/>
      <c r="G297" s="25"/>
      <c r="H297" s="32"/>
      <c r="I297" s="177">
        <f t="shared" si="30"/>
        <v>200</v>
      </c>
      <c r="J297" s="185"/>
      <c r="K297" s="185"/>
    </row>
    <row r="298" spans="1:11" ht="15" customHeight="1">
      <c r="A298" s="19">
        <f t="shared" si="31"/>
        <v>2028</v>
      </c>
      <c r="B298" s="174">
        <f t="shared" si="32"/>
        <v>200</v>
      </c>
      <c r="C298" s="52"/>
      <c r="D298" s="20">
        <f t="shared" si="29"/>
        <v>23</v>
      </c>
      <c r="E298" s="53"/>
      <c r="F298" s="80"/>
      <c r="G298" s="25"/>
      <c r="H298" s="32"/>
      <c r="I298" s="177">
        <f t="shared" si="30"/>
        <v>200</v>
      </c>
      <c r="J298" s="185"/>
      <c r="K298" s="185"/>
    </row>
    <row r="299" spans="1:11" ht="15" customHeight="1">
      <c r="A299" s="19">
        <f t="shared" si="31"/>
        <v>2029</v>
      </c>
      <c r="B299" s="174">
        <f t="shared" si="32"/>
        <v>201</v>
      </c>
      <c r="C299" s="52"/>
      <c r="D299" s="20">
        <f t="shared" si="29"/>
        <v>24</v>
      </c>
      <c r="E299" s="53"/>
      <c r="F299" s="80"/>
      <c r="G299" s="25"/>
      <c r="H299" s="32"/>
      <c r="I299" s="177">
        <f t="shared" si="30"/>
        <v>201</v>
      </c>
      <c r="J299" s="185"/>
      <c r="K299" s="185"/>
    </row>
    <row r="300" spans="1:11" ht="15" customHeight="1">
      <c r="A300" s="19">
        <f t="shared" si="31"/>
        <v>2030</v>
      </c>
      <c r="B300" s="174">
        <f t="shared" si="32"/>
        <v>202</v>
      </c>
      <c r="C300" s="52"/>
      <c r="D300" s="20">
        <f t="shared" si="29"/>
        <v>25</v>
      </c>
      <c r="E300" s="53"/>
      <c r="F300" s="80"/>
      <c r="G300" s="25"/>
      <c r="H300" s="32"/>
      <c r="I300" s="177">
        <f t="shared" si="30"/>
        <v>202</v>
      </c>
      <c r="J300" s="185"/>
      <c r="K300" s="185"/>
    </row>
    <row r="301" spans="1:11" ht="15" customHeight="1">
      <c r="A301" s="19">
        <f t="shared" si="31"/>
        <v>2031</v>
      </c>
      <c r="B301" s="174">
        <f t="shared" si="32"/>
        <v>203</v>
      </c>
      <c r="C301" s="52"/>
      <c r="D301" s="20">
        <f t="shared" si="29"/>
        <v>26</v>
      </c>
      <c r="E301" s="53"/>
      <c r="F301" s="80"/>
      <c r="G301" s="25"/>
      <c r="H301" s="32"/>
      <c r="I301" s="177">
        <f t="shared" si="30"/>
        <v>203</v>
      </c>
      <c r="J301" s="185"/>
      <c r="K301" s="185"/>
    </row>
    <row r="302" spans="1:11" ht="15" customHeight="1">
      <c r="A302" s="103">
        <f t="shared" si="31"/>
        <v>2032</v>
      </c>
      <c r="B302" s="186">
        <f t="shared" si="32"/>
        <v>203</v>
      </c>
      <c r="C302" s="193"/>
      <c r="D302" s="33">
        <f t="shared" si="29"/>
        <v>27</v>
      </c>
      <c r="E302" s="54"/>
      <c r="F302" s="82"/>
      <c r="G302" s="9"/>
      <c r="H302" s="35"/>
      <c r="I302" s="187">
        <f t="shared" si="30"/>
        <v>203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0.92628999501446907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0.85879114646908017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0.91878148962660489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0.90882129587753235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0.92628999501446907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0.92628999501446907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0.92628999501446907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0.92628999501446907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0.92628999501446907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0.92628999501446907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230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169</v>
      </c>
      <c r="P309" s="185"/>
      <c r="Q309" s="177"/>
      <c r="S309" s="216"/>
      <c r="T309" s="95" t="s">
        <v>65</v>
      </c>
      <c r="U309" s="199">
        <f>ROUNDDOWN(U264,-T330)+10^T330</f>
        <v>200</v>
      </c>
      <c r="V309" s="185"/>
      <c r="W309" s="177"/>
      <c r="Y309" s="216"/>
      <c r="Z309" s="95" t="s">
        <v>65</v>
      </c>
      <c r="AA309" s="199">
        <f>U309+Z331</f>
        <v>215</v>
      </c>
      <c r="AB309" s="185"/>
      <c r="AC309" s="177"/>
      <c r="AE309" s="216"/>
      <c r="AF309" s="95" t="s">
        <v>65</v>
      </c>
      <c r="AG309" s="199">
        <f>AA309+AF331</f>
        <v>230</v>
      </c>
      <c r="AH309" s="185"/>
      <c r="AI309" s="177"/>
      <c r="AK309" s="216"/>
      <c r="AL309" s="95" t="s">
        <v>65</v>
      </c>
      <c r="AM309" s="199">
        <f>AG309+AL331</f>
        <v>245</v>
      </c>
      <c r="AN309" s="185"/>
      <c r="AO309" s="177"/>
      <c r="AQ309" s="216"/>
      <c r="AR309" s="95" t="s">
        <v>65</v>
      </c>
      <c r="AS309" s="199">
        <f>AM309+AR331</f>
        <v>260</v>
      </c>
      <c r="AT309" s="185"/>
      <c r="AU309" s="177"/>
      <c r="AW309" s="216"/>
      <c r="AX309" s="95" t="s">
        <v>65</v>
      </c>
      <c r="AY309" s="199">
        <f>AS309+AX331</f>
        <v>275</v>
      </c>
      <c r="AZ309" s="185"/>
      <c r="BA309" s="177"/>
      <c r="BC309" s="216"/>
      <c r="BD309" s="95" t="s">
        <v>65</v>
      </c>
      <c r="BE309" s="199">
        <f>AY309+BD331</f>
        <v>290</v>
      </c>
      <c r="BF309" s="185"/>
      <c r="BG309" s="177"/>
      <c r="BI309" s="216"/>
      <c r="BJ309" s="95" t="s">
        <v>65</v>
      </c>
      <c r="BK309" s="199">
        <f>BE309+BJ331</f>
        <v>305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INDEX(LINEST(C322:C326,D322:D326),2)</f>
        <v>4.3426982817207955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INDEX(LINEST(M322:M326,$D322:$D326),2)</f>
        <v>4.0804478278421739</v>
      </c>
      <c r="P311" s="185"/>
      <c r="Q311" s="177"/>
      <c r="S311" s="216"/>
      <c r="T311" s="95" t="s">
        <v>66</v>
      </c>
      <c r="U311" s="40">
        <f>INDEX(LINEST(S322:S326,$D322:$D326),2)</f>
        <v>3.8578899073015167</v>
      </c>
      <c r="V311" s="185"/>
      <c r="W311" s="177"/>
      <c r="Y311" s="216"/>
      <c r="Z311" s="95" t="s">
        <v>66</v>
      </c>
      <c r="AA311" s="40">
        <f>INDEX(LINEST(Y322:Y326,$D322:$D326),2)</f>
        <v>4.1282402569222061</v>
      </c>
      <c r="AB311" s="185"/>
      <c r="AC311" s="177"/>
      <c r="AE311" s="216"/>
      <c r="AF311" s="95" t="s">
        <v>66</v>
      </c>
      <c r="AG311" s="40">
        <f>INDEX(LINEST(AE322:AE326,$D322:$D326),2)</f>
        <v>4.3426982817207955</v>
      </c>
      <c r="AH311" s="185"/>
      <c r="AI311" s="177"/>
      <c r="AK311" s="216"/>
      <c r="AL311" s="95" t="s">
        <v>66</v>
      </c>
      <c r="AM311" s="40">
        <f>INDEX(LINEST(AK322:AK326,$D322:$D326),2)</f>
        <v>4.5198376898177974</v>
      </c>
      <c r="AN311" s="185"/>
      <c r="AO311" s="177"/>
      <c r="AQ311" s="216"/>
      <c r="AR311" s="95" t="s">
        <v>66</v>
      </c>
      <c r="AS311" s="40">
        <f>INDEX(LINEST(AQ322:AQ326,$D322:$D326),2)</f>
        <v>4.6705569189172182</v>
      </c>
      <c r="AT311" s="185"/>
      <c r="AU311" s="177"/>
      <c r="AW311" s="216"/>
      <c r="AX311" s="95" t="s">
        <v>66</v>
      </c>
      <c r="AY311" s="40">
        <f>INDEX(LINEST(AW322:AW326,$D322:$D326),2)</f>
        <v>4.8016529095676583</v>
      </c>
      <c r="AZ311" s="185"/>
      <c r="BA311" s="177"/>
      <c r="BC311" s="216"/>
      <c r="BD311" s="95" t="s">
        <v>66</v>
      </c>
      <c r="BE311" s="40">
        <f>INDEX(LINEST(BC322:BC326,$D322:$D326),2)</f>
        <v>4.9176197656028711</v>
      </c>
      <c r="BF311" s="185"/>
      <c r="BG311" s="177"/>
      <c r="BI311" s="216"/>
      <c r="BJ311" s="95" t="s">
        <v>66</v>
      </c>
      <c r="BK311" s="40">
        <f>INDEX(LINEST(BI322:BI326,$D322:$D326),2)</f>
        <v>5.0215747162677573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INDEX(LINEST(C322:C326,D322:D326),1)</f>
        <v>-4.8446033275190793E-2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INDEX(LINEST(M322:M326,$D322:$D326),1)</f>
        <v>-1.0369480022829316</v>
      </c>
      <c r="P312" s="185"/>
      <c r="Q312" s="177"/>
      <c r="S312" s="216"/>
      <c r="T312" s="95" t="s">
        <v>67</v>
      </c>
      <c r="U312" s="40">
        <f>INDEX(LINEST(S322:S326,$D322:$D326),1)</f>
        <v>-8.8012112857841482E-2</v>
      </c>
      <c r="V312" s="185"/>
      <c r="W312" s="177"/>
      <c r="Y312" s="216"/>
      <c r="Z312" s="95" t="s">
        <v>67</v>
      </c>
      <c r="AA312" s="40">
        <f>INDEX(LINEST(Y322:Y326,$D322:$D326),1)</f>
        <v>-6.2465818309964755E-2</v>
      </c>
      <c r="AB312" s="185"/>
      <c r="AC312" s="177"/>
      <c r="AE312" s="216"/>
      <c r="AF312" s="95" t="s">
        <v>67</v>
      </c>
      <c r="AG312" s="40">
        <f>INDEX(LINEST(AE322:AE326,$D322:$D326),1)</f>
        <v>-4.8446033275190793E-2</v>
      </c>
      <c r="AH312" s="185"/>
      <c r="AI312" s="177"/>
      <c r="AK312" s="216"/>
      <c r="AL312" s="95" t="s">
        <v>67</v>
      </c>
      <c r="AM312" s="40">
        <f>INDEX(LINEST(AK322:AK326,$D322:$D326),1)</f>
        <v>-3.9575771898145436E-2</v>
      </c>
      <c r="AN312" s="185"/>
      <c r="AO312" s="177"/>
      <c r="AQ312" s="216"/>
      <c r="AR312" s="95" t="s">
        <v>67</v>
      </c>
      <c r="AS312" s="40">
        <f>INDEX(LINEST(AQ322:AQ326,$D322:$D326),1)</f>
        <v>-3.3454834625878227E-2</v>
      </c>
      <c r="AT312" s="185"/>
      <c r="AU312" s="177"/>
      <c r="AW312" s="216"/>
      <c r="AX312" s="95" t="s">
        <v>67</v>
      </c>
      <c r="AY312" s="40">
        <f>INDEX(LINEST(AW322:AW326,$D322:$D326),1)</f>
        <v>-2.89753732961496E-2</v>
      </c>
      <c r="AZ312" s="185"/>
      <c r="BA312" s="177"/>
      <c r="BC312" s="216"/>
      <c r="BD312" s="95" t="s">
        <v>67</v>
      </c>
      <c r="BE312" s="40">
        <f>INDEX(LINEST(BC322:BC326,$D322:$D326),1)</f>
        <v>-2.5554687307710284E-2</v>
      </c>
      <c r="BF312" s="185"/>
      <c r="BG312" s="177"/>
      <c r="BI312" s="216"/>
      <c r="BJ312" s="95" t="s">
        <v>67</v>
      </c>
      <c r="BK312" s="40">
        <f>INDEX(LINEST(BI322:BI326,$D322:$D326),1)</f>
        <v>-2.285685187008903E-2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76.914797384088502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59.171962769710291</v>
      </c>
      <c r="P314" s="185"/>
      <c r="Q314" s="177"/>
      <c r="S314" s="216"/>
      <c r="T314" s="95" t="s">
        <v>29</v>
      </c>
      <c r="U314" s="199">
        <f>EXP(U311)</f>
        <v>47.365300672743736</v>
      </c>
      <c r="V314" s="185"/>
      <c r="W314" s="177"/>
      <c r="Y314" s="216"/>
      <c r="Z314" s="95" t="s">
        <v>29</v>
      </c>
      <c r="AA314" s="199">
        <f>EXP(AA311)</f>
        <v>62.068601981890929</v>
      </c>
      <c r="AB314" s="185"/>
      <c r="AC314" s="177"/>
      <c r="AE314" s="216"/>
      <c r="AF314" s="95" t="s">
        <v>29</v>
      </c>
      <c r="AG314" s="199">
        <f>EXP(AG311)</f>
        <v>76.914797384088502</v>
      </c>
      <c r="AH314" s="185"/>
      <c r="AI314" s="177"/>
      <c r="AK314" s="216"/>
      <c r="AL314" s="95" t="s">
        <v>29</v>
      </c>
      <c r="AM314" s="199">
        <f>EXP(AM311)</f>
        <v>91.820693335136639</v>
      </c>
      <c r="AN314" s="185"/>
      <c r="AO314" s="177"/>
      <c r="AQ314" s="216"/>
      <c r="AR314" s="95" t="s">
        <v>29</v>
      </c>
      <c r="AS314" s="199">
        <f>EXP(AS311)</f>
        <v>106.75718097332357</v>
      </c>
      <c r="AT314" s="185"/>
      <c r="AU314" s="177"/>
      <c r="AW314" s="216"/>
      <c r="AX314" s="95" t="s">
        <v>29</v>
      </c>
      <c r="AY314" s="199">
        <f>EXP(AY311)</f>
        <v>121.71142933183077</v>
      </c>
      <c r="AZ314" s="185"/>
      <c r="BA314" s="177"/>
      <c r="BC314" s="216"/>
      <c r="BD314" s="95" t="s">
        <v>29</v>
      </c>
      <c r="BE314" s="199">
        <f>EXP(BE311)</f>
        <v>136.67690264156377</v>
      </c>
      <c r="BF314" s="185"/>
      <c r="BG314" s="177"/>
      <c r="BI314" s="216"/>
      <c r="BJ314" s="95" t="s">
        <v>29</v>
      </c>
      <c r="BK314" s="199">
        <f>EXP(BK311)</f>
        <v>151.64992146551515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0.95270875248959075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0.35453507267758388</v>
      </c>
      <c r="P315" s="185"/>
      <c r="Q315" s="177"/>
      <c r="S315" s="216"/>
      <c r="T315" s="95" t="s">
        <v>30</v>
      </c>
      <c r="U315" s="40">
        <f>EXP(U312)</f>
        <v>0.91574978430918963</v>
      </c>
      <c r="V315" s="185"/>
      <c r="W315" s="177"/>
      <c r="Y315" s="216"/>
      <c r="Z315" s="95" t="s">
        <v>30</v>
      </c>
      <c r="AA315" s="40">
        <f>EXP(AA312)</f>
        <v>0.93944517408840966</v>
      </c>
      <c r="AB315" s="185"/>
      <c r="AC315" s="177"/>
      <c r="AE315" s="216"/>
      <c r="AF315" s="95" t="s">
        <v>30</v>
      </c>
      <c r="AG315" s="40">
        <f>EXP(AG312)</f>
        <v>0.95270875248959075</v>
      </c>
      <c r="AH315" s="185"/>
      <c r="AI315" s="177"/>
      <c r="AK315" s="216"/>
      <c r="AL315" s="95" t="s">
        <v>30</v>
      </c>
      <c r="AM315" s="40">
        <f>EXP(AM312)</f>
        <v>0.96119711950099274</v>
      </c>
      <c r="AN315" s="185"/>
      <c r="AO315" s="177"/>
      <c r="AQ315" s="216"/>
      <c r="AR315" s="95" t="s">
        <v>30</v>
      </c>
      <c r="AS315" s="40">
        <f>EXP(AS312)</f>
        <v>0.9670985896146328</v>
      </c>
      <c r="AT315" s="185"/>
      <c r="AU315" s="177"/>
      <c r="AW315" s="216"/>
      <c r="AX315" s="95" t="s">
        <v>30</v>
      </c>
      <c r="AY315" s="40">
        <f>EXP(AY312)</f>
        <v>0.97144038754676276</v>
      </c>
      <c r="AZ315" s="185"/>
      <c r="BA315" s="177"/>
      <c r="BC315" s="216"/>
      <c r="BD315" s="95" t="s">
        <v>30</v>
      </c>
      <c r="BE315" s="40">
        <f>EXP(BE312)</f>
        <v>0.97476907001201463</v>
      </c>
      <c r="BF315" s="185"/>
      <c r="BG315" s="177"/>
      <c r="BI315" s="216"/>
      <c r="BJ315" s="95" t="s">
        <v>30</v>
      </c>
      <c r="BK315" s="40">
        <f>EXP(BK312)</f>
        <v>0.97740238708347105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/>
      <c r="B317" s="174"/>
      <c r="C317" s="189"/>
      <c r="D317" s="20"/>
      <c r="E317" s="637" t="s">
        <v>7</v>
      </c>
      <c r="F317" s="638"/>
      <c r="G317" s="641">
        <f>I305</f>
        <v>0.92628999501446907</v>
      </c>
      <c r="H317" s="642"/>
      <c r="I317" s="177"/>
      <c r="J317" s="178"/>
      <c r="K317" s="177"/>
      <c r="M317" s="216"/>
      <c r="N317" s="21" t="s">
        <v>36</v>
      </c>
      <c r="O317" s="42">
        <f>P305</f>
        <v>0.85879114646908017</v>
      </c>
      <c r="P317" s="185"/>
      <c r="Q317" s="177"/>
      <c r="S317" s="216"/>
      <c r="T317" s="21" t="s">
        <v>36</v>
      </c>
      <c r="U317" s="42">
        <f>V305</f>
        <v>0.91878148962660489</v>
      </c>
      <c r="V317" s="185"/>
      <c r="W317" s="177"/>
      <c r="Y317" s="216"/>
      <c r="Z317" s="21" t="s">
        <v>36</v>
      </c>
      <c r="AA317" s="42">
        <f>AB305</f>
        <v>0.90882129587753235</v>
      </c>
      <c r="AB317" s="185"/>
      <c r="AC317" s="177"/>
      <c r="AE317" s="216"/>
      <c r="AF317" s="21" t="s">
        <v>36</v>
      </c>
      <c r="AG317" s="42">
        <f>AH305</f>
        <v>0.92628999501446907</v>
      </c>
      <c r="AH317" s="185"/>
      <c r="AI317" s="177"/>
      <c r="AK317" s="216"/>
      <c r="AL317" s="21" t="s">
        <v>36</v>
      </c>
      <c r="AM317" s="42">
        <f>AN305</f>
        <v>0.92628999501446907</v>
      </c>
      <c r="AN317" s="185"/>
      <c r="AO317" s="177"/>
      <c r="AQ317" s="216"/>
      <c r="AR317" s="21" t="s">
        <v>36</v>
      </c>
      <c r="AS317" s="42">
        <f>AT305</f>
        <v>0.92628999501446907</v>
      </c>
      <c r="AT317" s="185"/>
      <c r="AU317" s="177"/>
      <c r="AW317" s="216"/>
      <c r="AX317" s="21" t="s">
        <v>36</v>
      </c>
      <c r="AY317" s="42">
        <f>AZ305</f>
        <v>0.92628999501446907</v>
      </c>
      <c r="AZ317" s="185"/>
      <c r="BA317" s="177"/>
      <c r="BC317" s="216"/>
      <c r="BD317" s="21" t="s">
        <v>36</v>
      </c>
      <c r="BE317" s="42">
        <f>BF305</f>
        <v>0.92628999501446907</v>
      </c>
      <c r="BF317" s="185"/>
      <c r="BG317" s="177"/>
      <c r="BI317" s="216"/>
      <c r="BJ317" s="21" t="s">
        <v>36</v>
      </c>
      <c r="BK317" s="42">
        <f>BL305</f>
        <v>0.92628999501446907</v>
      </c>
      <c r="BL317" s="185"/>
      <c r="BM317" s="177"/>
    </row>
    <row r="318" spans="1:65" ht="15" customHeight="1">
      <c r="A318" s="19"/>
      <c r="B318" s="174"/>
      <c r="C318" s="189"/>
      <c r="D318" s="20"/>
      <c r="E318" s="637" t="s">
        <v>8</v>
      </c>
      <c r="F318" s="638"/>
      <c r="G318" s="639">
        <f>SUM(K317:K326)</f>
        <v>8.4999999999999937E-3</v>
      </c>
      <c r="H318" s="640"/>
      <c r="I318" s="177"/>
      <c r="J318" s="178"/>
      <c r="K318" s="177"/>
      <c r="M318" s="216"/>
      <c r="N318" s="21" t="s">
        <v>37</v>
      </c>
      <c r="O318" s="199">
        <f>SUM(Q317:Q326)</f>
        <v>7.1499999999999828E-2</v>
      </c>
      <c r="P318" s="185"/>
      <c r="Q318" s="177"/>
      <c r="S318" s="216"/>
      <c r="T318" s="21" t="s">
        <v>37</v>
      </c>
      <c r="U318" s="199">
        <f>SUM(W317:W326)</f>
        <v>9.4999999999999946E-3</v>
      </c>
      <c r="V318" s="185"/>
      <c r="W318" s="177"/>
      <c r="Y318" s="216"/>
      <c r="Z318" s="21" t="s">
        <v>37</v>
      </c>
      <c r="AA318" s="199">
        <f>SUM(AC317:AC326)</f>
        <v>1.0899999999999972E-2</v>
      </c>
      <c r="AB318" s="185"/>
      <c r="AC318" s="177"/>
      <c r="AE318" s="216"/>
      <c r="AF318" s="21" t="s">
        <v>37</v>
      </c>
      <c r="AG318" s="199">
        <f>SUM(AI317:AI326)</f>
        <v>8.4999999999999937E-3</v>
      </c>
      <c r="AH318" s="185"/>
      <c r="AI318" s="177"/>
      <c r="AK318" s="216"/>
      <c r="AL318" s="21" t="s">
        <v>37</v>
      </c>
      <c r="AM318" s="199">
        <f>SUM(AO317:AO326)</f>
        <v>8.4999999999999937E-3</v>
      </c>
      <c r="AN318" s="185"/>
      <c r="AO318" s="177"/>
      <c r="AQ318" s="216"/>
      <c r="AR318" s="21" t="s">
        <v>37</v>
      </c>
      <c r="AS318" s="199">
        <f>SUM(AU317:AU326)</f>
        <v>8.4999999999999937E-3</v>
      </c>
      <c r="AT318" s="185"/>
      <c r="AU318" s="177"/>
      <c r="AW318" s="216"/>
      <c r="AX318" s="21" t="s">
        <v>37</v>
      </c>
      <c r="AY318" s="199">
        <f>SUM(BA317:BA326)</f>
        <v>8.4999999999999937E-3</v>
      </c>
      <c r="AZ318" s="185"/>
      <c r="BA318" s="177"/>
      <c r="BC318" s="216"/>
      <c r="BD318" s="21" t="s">
        <v>37</v>
      </c>
      <c r="BE318" s="199">
        <f>SUM(BG317:BG326)</f>
        <v>8.4999999999999937E-3</v>
      </c>
      <c r="BF318" s="185"/>
      <c r="BG318" s="177"/>
      <c r="BI318" s="216"/>
      <c r="BJ318" s="21" t="s">
        <v>37</v>
      </c>
      <c r="BK318" s="199">
        <f>SUM(BM317:BM326)</f>
        <v>8.4999999999999937E-3</v>
      </c>
      <c r="BL318" s="185"/>
      <c r="BM318" s="177"/>
    </row>
    <row r="319" spans="1:65" ht="15" customHeight="1">
      <c r="A319" s="19"/>
      <c r="B319" s="174"/>
      <c r="C319" s="189"/>
      <c r="D319" s="20"/>
      <c r="E319" s="637" t="s">
        <v>9</v>
      </c>
      <c r="F319" s="638"/>
      <c r="G319" s="639">
        <f>SUM(K317:K326)</f>
        <v>8.4999999999999937E-3</v>
      </c>
      <c r="H319" s="640"/>
      <c r="I319" s="177"/>
      <c r="J319" s="178"/>
      <c r="K319" s="177"/>
      <c r="M319" s="216"/>
      <c r="O319" s="98"/>
      <c r="P319" s="185"/>
      <c r="Q319" s="177"/>
      <c r="S319" s="216"/>
      <c r="U319" s="98"/>
      <c r="V319" s="185"/>
      <c r="W319" s="177"/>
      <c r="Y319" s="216"/>
      <c r="AA319" s="98"/>
      <c r="AB319" s="185"/>
      <c r="AC319" s="177"/>
      <c r="AE319" s="216"/>
      <c r="AG319" s="98"/>
      <c r="AH319" s="185"/>
      <c r="AI319" s="177"/>
      <c r="AK319" s="216"/>
      <c r="AM319" s="98"/>
      <c r="AN319" s="185"/>
      <c r="AO319" s="177"/>
      <c r="AQ319" s="216"/>
      <c r="AS319" s="98"/>
      <c r="AT319" s="185"/>
      <c r="AU319" s="177"/>
      <c r="AW319" s="216"/>
      <c r="AY319" s="98"/>
      <c r="AZ319" s="185"/>
      <c r="BA319" s="177"/>
      <c r="BC319" s="216"/>
      <c r="BE319" s="98"/>
      <c r="BF319" s="185"/>
      <c r="BG319" s="177"/>
      <c r="BI319" s="216"/>
      <c r="BK319" s="98"/>
      <c r="BL319" s="185"/>
      <c r="BM319" s="177"/>
    </row>
    <row r="320" spans="1:65" ht="15" customHeight="1">
      <c r="A320" s="19"/>
      <c r="B320" s="174"/>
      <c r="C320" s="189"/>
      <c r="D320" s="20"/>
      <c r="E320" s="637" t="s">
        <v>10</v>
      </c>
      <c r="F320" s="638"/>
      <c r="G320" s="639">
        <f>SUM(J317:J326)/D326</f>
        <v>0.76214909794562524</v>
      </c>
      <c r="H320" s="640"/>
      <c r="I320" s="177"/>
      <c r="J320" s="178"/>
      <c r="K320" s="177"/>
      <c r="M320" s="216"/>
      <c r="P320" s="185"/>
      <c r="Q320" s="177"/>
      <c r="S320" s="216"/>
      <c r="V320" s="185"/>
      <c r="W320" s="177"/>
      <c r="Y320" s="216"/>
      <c r="AB320" s="185"/>
      <c r="AC320" s="177"/>
      <c r="AE320" s="216"/>
      <c r="AH320" s="185"/>
      <c r="AI320" s="177"/>
      <c r="AK320" s="216"/>
      <c r="AN320" s="185"/>
      <c r="AO320" s="177"/>
      <c r="AQ320" s="216"/>
      <c r="AT320" s="185"/>
      <c r="AU320" s="177"/>
      <c r="AW320" s="216"/>
      <c r="AZ320" s="185"/>
      <c r="BA320" s="177"/>
      <c r="BC320" s="216"/>
      <c r="BF320" s="185"/>
      <c r="BG320" s="177"/>
      <c r="BI320" s="216"/>
      <c r="BL320" s="185"/>
      <c r="BM320" s="177"/>
    </row>
    <row r="321" spans="1:65" ht="15" customHeight="1">
      <c r="A321" s="19"/>
      <c r="B321" s="174"/>
      <c r="C321" s="189"/>
      <c r="D321" s="20"/>
      <c r="E321" s="637" t="s">
        <v>11</v>
      </c>
      <c r="F321" s="638"/>
      <c r="G321" s="639">
        <f>SUM(J317:J326)/10</f>
        <v>0.38107454897281262</v>
      </c>
      <c r="H321" s="640"/>
      <c r="I321" s="177"/>
      <c r="J321" s="178"/>
      <c r="K321" s="177"/>
      <c r="M321" s="216"/>
      <c r="N321" s="21"/>
      <c r="O321" s="55"/>
      <c r="P321" s="185"/>
      <c r="Q321" s="177"/>
      <c r="S321" s="216"/>
      <c r="T321" s="21"/>
      <c r="U321" s="55"/>
      <c r="V321" s="185"/>
      <c r="W321" s="177"/>
      <c r="Y321" s="216"/>
      <c r="Z321" s="21"/>
      <c r="AA321" s="55"/>
      <c r="AB321" s="185"/>
      <c r="AC321" s="177"/>
      <c r="AE321" s="216"/>
      <c r="AF321" s="21"/>
      <c r="AG321" s="55"/>
      <c r="AH321" s="185"/>
      <c r="AI321" s="177"/>
      <c r="AK321" s="216"/>
      <c r="AL321" s="21"/>
      <c r="AM321" s="55"/>
      <c r="AN321" s="185"/>
      <c r="AO321" s="177"/>
      <c r="AQ321" s="216"/>
      <c r="AR321" s="21"/>
      <c r="AS321" s="55"/>
      <c r="AT321" s="185"/>
      <c r="AU321" s="177"/>
      <c r="AW321" s="216"/>
      <c r="AX321" s="21"/>
      <c r="AY321" s="55"/>
      <c r="AZ321" s="185"/>
      <c r="BA321" s="177"/>
      <c r="BC321" s="216"/>
      <c r="BD321" s="21"/>
      <c r="BE321" s="55"/>
      <c r="BF321" s="185"/>
      <c r="BG321" s="177"/>
      <c r="BI321" s="216"/>
      <c r="BJ321" s="21"/>
      <c r="BK321" s="55"/>
      <c r="BL321" s="185"/>
      <c r="BM321" s="177"/>
    </row>
    <row r="322" spans="1:65" ht="15" customHeight="1">
      <c r="A322" s="19">
        <f t="shared" ref="A322:B326" si="33">A276</f>
        <v>2006</v>
      </c>
      <c r="B322" s="174">
        <f t="shared" si="33"/>
        <v>155.6</v>
      </c>
      <c r="C322" s="189">
        <f>LN($F$309-B322)</f>
        <v>4.3094559418390466</v>
      </c>
      <c r="D322" s="20">
        <f t="shared" ref="D322:D348" si="34">D321+1</f>
        <v>1</v>
      </c>
      <c r="E322" s="71"/>
      <c r="F322" s="55"/>
      <c r="G322" s="25"/>
      <c r="H322" s="25"/>
      <c r="I322" s="177">
        <f t="shared" ref="I322:I348" si="35">ROUND($F$309-$F$314*$F$315^D322,$G$1)</f>
        <v>157</v>
      </c>
      <c r="J322" s="178">
        <f>ABS(B322-I322)/B322*100</f>
        <v>0.89974293059126331</v>
      </c>
      <c r="K322" s="177">
        <f>(B322-I322)^2/1000</f>
        <v>1.960000000000016E-3</v>
      </c>
      <c r="M322" s="216">
        <f>LN(O$309-$B322)</f>
        <v>2.5952547069568661</v>
      </c>
      <c r="N322" s="21"/>
      <c r="O322" s="55"/>
      <c r="P322" s="185">
        <f>ROUND(O$309-O$314*O$315^$D322,$G$1)</f>
        <v>148</v>
      </c>
      <c r="Q322" s="177">
        <f>($B322-P322)^2/1000</f>
        <v>5.7759999999999916E-2</v>
      </c>
      <c r="S322" s="216">
        <f>LN(U$309-$B322)</f>
        <v>3.7932394694381792</v>
      </c>
      <c r="T322" s="21"/>
      <c r="U322" s="55"/>
      <c r="V322" s="185">
        <f>ROUND(U$309-U$314*U$315^$D322,$G$1)</f>
        <v>157</v>
      </c>
      <c r="W322" s="177">
        <f>($B322-V322)^2/1000</f>
        <v>1.960000000000016E-3</v>
      </c>
      <c r="Y322" s="216">
        <f>LN(AA$309-$B322)</f>
        <v>4.0842942263685993</v>
      </c>
      <c r="Z322" s="21"/>
      <c r="AA322" s="55"/>
      <c r="AB322" s="185">
        <f>ROUND(AA$309-AA$314*AA$315^$D322,$G$1)</f>
        <v>157</v>
      </c>
      <c r="AC322" s="177">
        <f>($B322-AB322)^2/1000</f>
        <v>1.960000000000016E-3</v>
      </c>
      <c r="AE322" s="216">
        <f>LN(AG$309-$B322)</f>
        <v>4.3094559418390466</v>
      </c>
      <c r="AF322" s="21"/>
      <c r="AG322" s="55"/>
      <c r="AH322" s="185">
        <f>ROUND(AG$309-AG$314*AG$315^$D322,$G$1)</f>
        <v>157</v>
      </c>
      <c r="AI322" s="177">
        <f>($B322-AH322)^2/1000</f>
        <v>1.960000000000016E-3</v>
      </c>
      <c r="AK322" s="216">
        <f>LN(AM$309-$B322)</f>
        <v>4.4931206821794687</v>
      </c>
      <c r="AL322" s="21"/>
      <c r="AM322" s="55"/>
      <c r="AN322" s="185">
        <f>ROUND(AM$309-AM$314*AM$315^$D322,$G$1)</f>
        <v>157</v>
      </c>
      <c r="AO322" s="177">
        <f>($B322-AN322)^2/1000</f>
        <v>1.960000000000016E-3</v>
      </c>
      <c r="AQ322" s="216">
        <f>LN(AS$309-$B322)</f>
        <v>4.6482296754485386</v>
      </c>
      <c r="AR322" s="21"/>
      <c r="AS322" s="55"/>
      <c r="AT322" s="185">
        <f>ROUND(AS$309-AS$314*AS$315^$D322,$G$1)</f>
        <v>157</v>
      </c>
      <c r="AU322" s="177">
        <f>($B322-AT322)^2/1000</f>
        <v>1.960000000000016E-3</v>
      </c>
      <c r="AW322" s="216">
        <f>LN(AY$309-$B322)</f>
        <v>4.7824792009585018</v>
      </c>
      <c r="AX322" s="21"/>
      <c r="AY322" s="55"/>
      <c r="AZ322" s="185">
        <f>ROUND(AY$309-AY$314*AY$315^$D322,$G$1)</f>
        <v>157</v>
      </c>
      <c r="BA322" s="177">
        <f>($B322-AZ322)^2/1000</f>
        <v>1.960000000000016E-3</v>
      </c>
      <c r="BC322" s="216">
        <f>LN(BE$309-$B322)</f>
        <v>4.9008204280890491</v>
      </c>
      <c r="BD322" s="21"/>
      <c r="BE322" s="55"/>
      <c r="BF322" s="185">
        <f>ROUND(BE$309-BE$314*BE$315^$D322,$G$1)</f>
        <v>157</v>
      </c>
      <c r="BG322" s="177">
        <f>($B322-BF322)^2/1000</f>
        <v>1.960000000000016E-3</v>
      </c>
      <c r="BI322" s="216">
        <f>LN(BK$309-$B322)</f>
        <v>5.0066272726987169</v>
      </c>
      <c r="BJ322" s="21"/>
      <c r="BK322" s="55"/>
      <c r="BL322" s="185">
        <f>ROUND(BK$309-BK$314*BK$315^$D322,$G$1)</f>
        <v>157</v>
      </c>
      <c r="BM322" s="177">
        <f>($B322-BL322)^2/1000</f>
        <v>1.960000000000016E-3</v>
      </c>
    </row>
    <row r="323" spans="1:65" ht="15" customHeight="1">
      <c r="A323" s="19">
        <f t="shared" si="33"/>
        <v>2007</v>
      </c>
      <c r="B323" s="174">
        <f t="shared" si="33"/>
        <v>161.9</v>
      </c>
      <c r="C323" s="189">
        <f>LN($F$309-B323)</f>
        <v>4.220977213155467</v>
      </c>
      <c r="D323" s="20">
        <f t="shared" si="34"/>
        <v>2</v>
      </c>
      <c r="E323" s="71"/>
      <c r="F323" s="55"/>
      <c r="G323" s="25"/>
      <c r="H323" s="25"/>
      <c r="I323" s="177">
        <f t="shared" si="35"/>
        <v>160</v>
      </c>
      <c r="J323" s="178">
        <f>ABS(B323-I323)/B323*100</f>
        <v>1.1735639283508374</v>
      </c>
      <c r="K323" s="177">
        <f>(B323-I323)^2/1000</f>
        <v>3.6100000000000216E-3</v>
      </c>
      <c r="M323" s="216">
        <f>LN(O$309-$B323)</f>
        <v>1.9600947840472689</v>
      </c>
      <c r="N323" s="21"/>
      <c r="O323" s="55"/>
      <c r="P323" s="185">
        <f>ROUND(O$309-O$314*O$315^$D323,$G$1)</f>
        <v>162</v>
      </c>
      <c r="Q323" s="177">
        <f>($B323-P323)^2/1000</f>
        <v>9.9999999999988641E-6</v>
      </c>
      <c r="S323" s="216">
        <f>LN(U$309-$B323)</f>
        <v>3.6402142821326553</v>
      </c>
      <c r="T323" s="21"/>
      <c r="U323" s="55"/>
      <c r="V323" s="185">
        <f>ROUND(U$309-U$314*U$315^$D323,$G$1)</f>
        <v>160</v>
      </c>
      <c r="W323" s="177">
        <f>($B323-V323)^2/1000</f>
        <v>3.6100000000000216E-3</v>
      </c>
      <c r="Y323" s="216">
        <f>LN(AA$309-$B323)</f>
        <v>3.9721769282478929</v>
      </c>
      <c r="Z323" s="21"/>
      <c r="AA323" s="55"/>
      <c r="AB323" s="185">
        <f>ROUND(AA$309-AA$314*AA$315^$D323,$G$1)</f>
        <v>160</v>
      </c>
      <c r="AC323" s="177">
        <f>($B323-AB323)^2/1000</f>
        <v>3.6100000000000216E-3</v>
      </c>
      <c r="AE323" s="216">
        <f>LN(AG$309-$B323)</f>
        <v>4.220977213155467</v>
      </c>
      <c r="AF323" s="21"/>
      <c r="AG323" s="55"/>
      <c r="AH323" s="185">
        <f>ROUND(AG$309-AG$314*AG$315^$D323,$G$1)</f>
        <v>160</v>
      </c>
      <c r="AI323" s="177">
        <f>($B323-AH323)^2/1000</f>
        <v>3.6100000000000216E-3</v>
      </c>
      <c r="AK323" s="216">
        <f>LN(AM$309-$B323)</f>
        <v>4.4200447018614026</v>
      </c>
      <c r="AL323" s="21"/>
      <c r="AM323" s="55"/>
      <c r="AN323" s="185">
        <f>ROUND(AM$309-AM$314*AM$315^$D323,$G$1)</f>
        <v>160</v>
      </c>
      <c r="AO323" s="177">
        <f>($B323-AN323)^2/1000</f>
        <v>3.6100000000000216E-3</v>
      </c>
      <c r="AQ323" s="216">
        <f>LN(AS$309-$B323)</f>
        <v>4.5859873665713176</v>
      </c>
      <c r="AR323" s="21"/>
      <c r="AS323" s="55"/>
      <c r="AT323" s="185">
        <f>ROUND(AS$309-AS$314*AS$315^$D323,$G$1)</f>
        <v>160</v>
      </c>
      <c r="AU323" s="177">
        <f>($B323-AT323)^2/1000</f>
        <v>3.6100000000000216E-3</v>
      </c>
      <c r="AW323" s="216">
        <f>LN(AY$309-$B323)</f>
        <v>4.728272383122075</v>
      </c>
      <c r="AX323" s="21"/>
      <c r="AY323" s="55"/>
      <c r="AZ323" s="185">
        <f>ROUND(AY$309-AY$314*AY$315^$D323,$G$1)</f>
        <v>160</v>
      </c>
      <c r="BA323" s="177">
        <f>($B323-AZ323)^2/1000</f>
        <v>3.6100000000000216E-3</v>
      </c>
      <c r="BC323" s="216">
        <f>LN(BE$309-$B323)</f>
        <v>4.8528112089026889</v>
      </c>
      <c r="BD323" s="21"/>
      <c r="BE323" s="55"/>
      <c r="BF323" s="185">
        <f>ROUND(BE$309-BE$314*BE$315^$D323,$G$1)</f>
        <v>160</v>
      </c>
      <c r="BG323" s="177">
        <f>($B323-BF323)^2/1000</f>
        <v>3.6100000000000216E-3</v>
      </c>
      <c r="BI323" s="216">
        <f>LN(BK$309-$B323)</f>
        <v>4.9635436865624047</v>
      </c>
      <c r="BJ323" s="21"/>
      <c r="BK323" s="55"/>
      <c r="BL323" s="185">
        <f>ROUND(BK$309-BK$314*BK$315^$D323,$G$1)</f>
        <v>160</v>
      </c>
      <c r="BM323" s="177">
        <f>($B323-BL323)^2/1000</f>
        <v>3.6100000000000216E-3</v>
      </c>
    </row>
    <row r="324" spans="1:65" ht="15" customHeight="1">
      <c r="A324" s="19">
        <f t="shared" si="33"/>
        <v>2008</v>
      </c>
      <c r="B324" s="174">
        <f t="shared" si="33"/>
        <v>162.30000000000001</v>
      </c>
      <c r="C324" s="189">
        <f>LN($F$309-B324)</f>
        <v>4.2150861799182291</v>
      </c>
      <c r="D324" s="20">
        <f t="shared" si="34"/>
        <v>3</v>
      </c>
      <c r="E324" s="71"/>
      <c r="F324" s="55"/>
      <c r="G324" s="25"/>
      <c r="H324" s="25"/>
      <c r="I324" s="177">
        <f t="shared" si="35"/>
        <v>163</v>
      </c>
      <c r="J324" s="178">
        <f>ABS(B324-I324)/B324*100</f>
        <v>0.43130006161428747</v>
      </c>
      <c r="K324" s="177">
        <f>(B324-I324)^2/1000</f>
        <v>4.8999999999998405E-4</v>
      </c>
      <c r="M324" s="216">
        <f>LN(O$309-$B324)</f>
        <v>1.9021075263969187</v>
      </c>
      <c r="N324" s="21"/>
      <c r="O324" s="55"/>
      <c r="P324" s="185">
        <f>ROUND(O$309-O$314*O$315^$D324,$G$1)</f>
        <v>166</v>
      </c>
      <c r="Q324" s="177">
        <f>($B324-P324)^2/1000</f>
        <v>1.3689999999999916E-2</v>
      </c>
      <c r="S324" s="216">
        <f>LN(U$309-$B324)</f>
        <v>3.629660094453965</v>
      </c>
      <c r="T324" s="21"/>
      <c r="U324" s="55"/>
      <c r="V324" s="185">
        <f>ROUND(U$309-U$314*U$315^$D324,$G$1)</f>
        <v>164</v>
      </c>
      <c r="W324" s="177">
        <f>($B324-V324)^2/1000</f>
        <v>2.8899999999999616E-3</v>
      </c>
      <c r="Y324" s="216">
        <f>LN(AA$309-$B324)</f>
        <v>3.9646154555473165</v>
      </c>
      <c r="Z324" s="21"/>
      <c r="AA324" s="55"/>
      <c r="AB324" s="185">
        <f>ROUND(AA$309-AA$314*AA$315^$D324,$G$1)</f>
        <v>164</v>
      </c>
      <c r="AC324" s="177">
        <f>($B324-AB324)^2/1000</f>
        <v>2.8899999999999616E-3</v>
      </c>
      <c r="AE324" s="216">
        <f>LN(AG$309-$B324)</f>
        <v>4.2150861799182291</v>
      </c>
      <c r="AF324" s="21"/>
      <c r="AG324" s="55"/>
      <c r="AH324" s="185">
        <f>ROUND(AG$309-AG$314*AG$315^$D324,$G$1)</f>
        <v>163</v>
      </c>
      <c r="AI324" s="177">
        <f>($B324-AH324)^2/1000</f>
        <v>4.8999999999998405E-4</v>
      </c>
      <c r="AK324" s="216">
        <f>LN(AM$309-$B324)</f>
        <v>4.4152196020296453</v>
      </c>
      <c r="AL324" s="21"/>
      <c r="AM324" s="55"/>
      <c r="AN324" s="185">
        <f>ROUND(AM$309-AM$314*AM$315^$D324,$G$1)</f>
        <v>163</v>
      </c>
      <c r="AO324" s="177">
        <f>($B324-AN324)^2/1000</f>
        <v>4.8999999999998405E-4</v>
      </c>
      <c r="AQ324" s="216">
        <f>LN(AS$309-$B324)</f>
        <v>4.5819015590487373</v>
      </c>
      <c r="AR324" s="21"/>
      <c r="AS324" s="55"/>
      <c r="AT324" s="185">
        <f>ROUND(AS$309-AS$314*AS$315^$D324,$G$1)</f>
        <v>163</v>
      </c>
      <c r="AU324" s="177">
        <f>($B324-AT324)^2/1000</f>
        <v>4.8999999999998405E-4</v>
      </c>
      <c r="AW324" s="216">
        <f>LN(AY$309-$B324)</f>
        <v>4.7247294210457307</v>
      </c>
      <c r="AX324" s="21"/>
      <c r="AY324" s="55"/>
      <c r="AZ324" s="185">
        <f>ROUND(AY$309-AY$314*AY$315^$D324,$G$1)</f>
        <v>163</v>
      </c>
      <c r="BA324" s="177">
        <f>($B324-AZ324)^2/1000</f>
        <v>4.8999999999998405E-4</v>
      </c>
      <c r="BC324" s="216">
        <f>LN(BE$309-$B324)</f>
        <v>4.8496837630384935</v>
      </c>
      <c r="BD324" s="21"/>
      <c r="BE324" s="55"/>
      <c r="BF324" s="185">
        <f>ROUND(BE$309-BE$314*BE$315^$D324,$G$1)</f>
        <v>163</v>
      </c>
      <c r="BG324" s="177">
        <f>($B324-BF324)^2/1000</f>
        <v>4.8999999999998405E-4</v>
      </c>
      <c r="BI324" s="216">
        <f>LN(BK$309-$B324)</f>
        <v>4.9607445244827906</v>
      </c>
      <c r="BJ324" s="21"/>
      <c r="BK324" s="55"/>
      <c r="BL324" s="185">
        <f>ROUND(BK$309-BK$314*BK$315^$D324,$G$1)</f>
        <v>163</v>
      </c>
      <c r="BM324" s="177">
        <f>($B324-BL324)^2/1000</f>
        <v>4.8999999999998405E-4</v>
      </c>
    </row>
    <row r="325" spans="1:65" ht="15" customHeight="1">
      <c r="A325" s="19">
        <f t="shared" si="33"/>
        <v>2009</v>
      </c>
      <c r="B325" s="174">
        <f t="shared" si="33"/>
        <v>168</v>
      </c>
      <c r="C325" s="189">
        <f>LN($F$309-B325)</f>
        <v>4.1271343850450917</v>
      </c>
      <c r="D325" s="20">
        <f t="shared" si="34"/>
        <v>4</v>
      </c>
      <c r="E325" s="71"/>
      <c r="F325" s="55"/>
      <c r="G325" s="25"/>
      <c r="H325" s="25"/>
      <c r="I325" s="177">
        <f t="shared" si="35"/>
        <v>167</v>
      </c>
      <c r="J325" s="178">
        <f>ABS(B325-I325)/B325*100</f>
        <v>0.59523809523809523</v>
      </c>
      <c r="K325" s="177">
        <f>(B325-I325)^2/1000</f>
        <v>1E-3</v>
      </c>
      <c r="M325" s="216">
        <f>LN(O$309-$B325)</f>
        <v>0</v>
      </c>
      <c r="N325" s="21"/>
      <c r="O325" s="55"/>
      <c r="P325" s="185">
        <f>ROUND(O$309-O$314*O$315^$D325,$G$1)</f>
        <v>168</v>
      </c>
      <c r="Q325" s="177">
        <f>($B325-P325)^2/1000</f>
        <v>0</v>
      </c>
      <c r="S325" s="216">
        <f>LN(U$309-$B325)</f>
        <v>3.4657359027997265</v>
      </c>
      <c r="T325" s="21"/>
      <c r="U325" s="55"/>
      <c r="V325" s="185">
        <f>ROUND(U$309-U$314*U$315^$D325,$G$1)</f>
        <v>167</v>
      </c>
      <c r="W325" s="177">
        <f>($B325-V325)^2/1000</f>
        <v>1E-3</v>
      </c>
      <c r="Y325" s="216">
        <f>LN(AA$309-$B325)</f>
        <v>3.8501476017100584</v>
      </c>
      <c r="Z325" s="21"/>
      <c r="AA325" s="55"/>
      <c r="AB325" s="185">
        <f>ROUND(AA$309-AA$314*AA$315^$D325,$G$1)</f>
        <v>167</v>
      </c>
      <c r="AC325" s="177">
        <f>($B325-AB325)^2/1000</f>
        <v>1E-3</v>
      </c>
      <c r="AE325" s="216">
        <f>LN(AG$309-$B325)</f>
        <v>4.1271343850450917</v>
      </c>
      <c r="AF325" s="21"/>
      <c r="AG325" s="55"/>
      <c r="AH325" s="185">
        <f>ROUND(AG$309-AG$314*AG$315^$D325,$G$1)</f>
        <v>167</v>
      </c>
      <c r="AI325" s="177">
        <f>($B325-AH325)^2/1000</f>
        <v>1E-3</v>
      </c>
      <c r="AK325" s="216">
        <f>LN(AM$309-$B325)</f>
        <v>4.3438054218536841</v>
      </c>
      <c r="AL325" s="21"/>
      <c r="AM325" s="55"/>
      <c r="AN325" s="185">
        <f>ROUND(AM$309-AM$314*AM$315^$D325,$G$1)</f>
        <v>167</v>
      </c>
      <c r="AO325" s="177">
        <f>($B325-AN325)^2/1000</f>
        <v>1E-3</v>
      </c>
      <c r="AQ325" s="216">
        <f>LN(AS$309-$B325)</f>
        <v>4.5217885770490405</v>
      </c>
      <c r="AR325" s="21"/>
      <c r="AS325" s="55"/>
      <c r="AT325" s="185">
        <f>ROUND(AS$309-AS$314*AS$315^$D325,$G$1)</f>
        <v>167</v>
      </c>
      <c r="AU325" s="177">
        <f>($B325-AT325)^2/1000</f>
        <v>1E-3</v>
      </c>
      <c r="AW325" s="216">
        <f>LN(AY$309-$B325)</f>
        <v>4.6728288344619058</v>
      </c>
      <c r="AX325" s="21"/>
      <c r="AY325" s="55"/>
      <c r="AZ325" s="185">
        <f>ROUND(AY$309-AY$314*AY$315^$D325,$G$1)</f>
        <v>167</v>
      </c>
      <c r="BA325" s="177">
        <f>($B325-AZ325)^2/1000</f>
        <v>1E-3</v>
      </c>
      <c r="BC325" s="216">
        <f>LN(BE$309-$B325)</f>
        <v>4.8040210447332568</v>
      </c>
      <c r="BD325" s="21"/>
      <c r="BE325" s="55"/>
      <c r="BF325" s="185">
        <f>ROUND(BE$309-BE$314*BE$315^$D325,$G$1)</f>
        <v>167</v>
      </c>
      <c r="BG325" s="177">
        <f>($B325-BF325)^2/1000</f>
        <v>1E-3</v>
      </c>
      <c r="BI325" s="216">
        <f>LN(BK$309-$B325)</f>
        <v>4.9199809258281251</v>
      </c>
      <c r="BJ325" s="21"/>
      <c r="BK325" s="55"/>
      <c r="BL325" s="185">
        <f>ROUND(BK$309-BK$314*BK$315^$D325,$G$1)</f>
        <v>167</v>
      </c>
      <c r="BM325" s="177">
        <f>($B325-BL325)^2/1000</f>
        <v>1E-3</v>
      </c>
    </row>
    <row r="326" spans="1:65" ht="15" customHeight="1" thickBot="1">
      <c r="A326" s="28">
        <f t="shared" si="33"/>
        <v>2010</v>
      </c>
      <c r="B326" s="182">
        <f t="shared" si="33"/>
        <v>168.8</v>
      </c>
      <c r="C326" s="217">
        <f>LN($F$309-B326)</f>
        <v>4.1141471895182802</v>
      </c>
      <c r="D326" s="29">
        <f t="shared" si="34"/>
        <v>5</v>
      </c>
      <c r="E326" s="99"/>
      <c r="F326" s="100"/>
      <c r="G326" s="30"/>
      <c r="H326" s="30"/>
      <c r="I326" s="183">
        <f t="shared" si="35"/>
        <v>170</v>
      </c>
      <c r="J326" s="184">
        <f>ABS(B326-I326)/B326*100</f>
        <v>0.71090047393364253</v>
      </c>
      <c r="K326" s="183">
        <f>(B326-I326)^2/1000</f>
        <v>1.4399999999999726E-3</v>
      </c>
      <c r="M326" s="218">
        <f>LN(O$309-$B326)</f>
        <v>-1.6094379124341571</v>
      </c>
      <c r="N326" s="101"/>
      <c r="O326" s="100"/>
      <c r="P326" s="205">
        <f>ROUND(O$309-O$314*O$315^$D326,$G$1)</f>
        <v>169</v>
      </c>
      <c r="Q326" s="183">
        <f>($B326-P326)^2/1000</f>
        <v>3.9999999999995456E-5</v>
      </c>
      <c r="S326" s="218">
        <f>LN(U$309-$B326)</f>
        <v>3.4404180948154361</v>
      </c>
      <c r="T326" s="101"/>
      <c r="U326" s="100"/>
      <c r="V326" s="205">
        <f>ROUND(U$309-U$314*U$315^$D326,$G$1)</f>
        <v>169</v>
      </c>
      <c r="W326" s="183">
        <f>($B326-V326)^2/1000</f>
        <v>3.9999999999995456E-5</v>
      </c>
      <c r="Y326" s="218">
        <f>LN(AA$309-$B326)</f>
        <v>3.8329797980876927</v>
      </c>
      <c r="Z326" s="101"/>
      <c r="AA326" s="100"/>
      <c r="AB326" s="205">
        <f>ROUND(AA$309-AA$314*AA$315^$D326,$G$1)</f>
        <v>170</v>
      </c>
      <c r="AC326" s="183">
        <f>($B326-AB326)^2/1000</f>
        <v>1.4399999999999726E-3</v>
      </c>
      <c r="AE326" s="218">
        <f>LN(AG$309-$B326)</f>
        <v>4.1141471895182802</v>
      </c>
      <c r="AF326" s="101"/>
      <c r="AG326" s="100"/>
      <c r="AH326" s="205">
        <f>ROUND(AG$309-AG$314*AG$315^$D326,$G$1)</f>
        <v>170</v>
      </c>
      <c r="AI326" s="183">
        <f>($B326-AH326)^2/1000</f>
        <v>1.4399999999999726E-3</v>
      </c>
      <c r="AK326" s="218">
        <f>LN(AM$309-$B326)</f>
        <v>4.3333614626926007</v>
      </c>
      <c r="AL326" s="101"/>
      <c r="AM326" s="100"/>
      <c r="AN326" s="205">
        <f>ROUND(AM$309-AM$314*AM$315^$D326,$G$1)</f>
        <v>170</v>
      </c>
      <c r="AO326" s="183">
        <f>($B326-AN326)^2/1000</f>
        <v>1.4399999999999726E-3</v>
      </c>
      <c r="AQ326" s="218">
        <f>LN(AS$309-$B326)</f>
        <v>4.513054897080286</v>
      </c>
      <c r="AR326" s="101"/>
      <c r="AS326" s="100"/>
      <c r="AT326" s="205">
        <f>ROUND(AS$309-AS$314*AS$315^$D326,$G$1)</f>
        <v>170</v>
      </c>
      <c r="AU326" s="183">
        <f>($B326-AT326)^2/1000</f>
        <v>1.4399999999999726E-3</v>
      </c>
      <c r="AW326" s="218">
        <f>LN(AY$309-$B326)</f>
        <v>4.6653241088078383</v>
      </c>
      <c r="AX326" s="101"/>
      <c r="AY326" s="100"/>
      <c r="AZ326" s="205">
        <f>ROUND(AY$309-AY$314*AY$315^$D326,$G$1)</f>
        <v>170</v>
      </c>
      <c r="BA326" s="183">
        <f>($B326-AZ326)^2/1000</f>
        <v>1.4399999999999726E-3</v>
      </c>
      <c r="BC326" s="218">
        <f>LN(BE$309-$B326)</f>
        <v>4.7974420736352137</v>
      </c>
      <c r="BD326" s="101"/>
      <c r="BE326" s="100"/>
      <c r="BF326" s="205">
        <f>ROUND(BE$309-BE$314*BE$315^$D326,$G$1)</f>
        <v>170</v>
      </c>
      <c r="BG326" s="183">
        <f>($B326-BF326)^2/1000</f>
        <v>1.4399999999999726E-3</v>
      </c>
      <c r="BI326" s="218">
        <f>LN(BK$309-$B326)</f>
        <v>4.9141243937154115</v>
      </c>
      <c r="BJ326" s="101"/>
      <c r="BK326" s="100"/>
      <c r="BL326" s="205">
        <f>ROUND(BK$309-BK$314*BK$315^$D326,$G$1)</f>
        <v>170</v>
      </c>
      <c r="BM326" s="183">
        <f>($B326-BL326)^2/1000</f>
        <v>1.4399999999999726E-3</v>
      </c>
    </row>
    <row r="327" spans="1:65" ht="15" customHeight="1" thickTop="1">
      <c r="A327" s="19">
        <f t="shared" ref="A327:A348" si="36">A281</f>
        <v>2011</v>
      </c>
      <c r="B327" s="174">
        <f t="shared" ref="B327:B348" si="37">ROUND($F$309-$F$314*$F$315^D327,$G$1)</f>
        <v>172</v>
      </c>
      <c r="C327" s="219"/>
      <c r="D327" s="20">
        <f t="shared" si="34"/>
        <v>6</v>
      </c>
      <c r="E327" s="71"/>
      <c r="F327" s="55"/>
      <c r="G327" s="25"/>
      <c r="H327" s="25"/>
      <c r="I327" s="177">
        <f t="shared" si="35"/>
        <v>172</v>
      </c>
      <c r="J327" s="185"/>
      <c r="K327" s="185"/>
    </row>
    <row r="328" spans="1:65" ht="15" customHeight="1" thickBot="1">
      <c r="A328" s="19">
        <f t="shared" si="36"/>
        <v>2012</v>
      </c>
      <c r="B328" s="174">
        <f t="shared" si="37"/>
        <v>175</v>
      </c>
      <c r="C328" s="219"/>
      <c r="D328" s="20">
        <f t="shared" si="34"/>
        <v>7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35"/>
        <v>175</v>
      </c>
      <c r="J328" s="185"/>
      <c r="K328" s="185"/>
      <c r="N328" s="102"/>
    </row>
    <row r="329" spans="1:65" ht="15" customHeight="1" thickTop="1">
      <c r="A329" s="19">
        <f t="shared" si="36"/>
        <v>2013</v>
      </c>
      <c r="B329" s="174">
        <f t="shared" si="37"/>
        <v>178</v>
      </c>
      <c r="C329" s="219"/>
      <c r="D329" s="20">
        <f t="shared" si="34"/>
        <v>8</v>
      </c>
      <c r="E329" s="198">
        <f>O309</f>
        <v>169</v>
      </c>
      <c r="F329" s="201">
        <f>O317</f>
        <v>0.85879114646908017</v>
      </c>
      <c r="G329" s="635">
        <f>O318</f>
        <v>7.1499999999999828E-2</v>
      </c>
      <c r="H329" s="636"/>
      <c r="I329" s="177">
        <f t="shared" si="35"/>
        <v>178</v>
      </c>
      <c r="J329" s="185"/>
      <c r="K329" s="185"/>
      <c r="M329" s="198" t="str">
        <f>M282</f>
        <v>max(y) =</v>
      </c>
      <c r="N329" s="198">
        <f>N282</f>
        <v>168.8</v>
      </c>
      <c r="S329" s="198" t="str">
        <f>S282</f>
        <v>max(y) =</v>
      </c>
      <c r="T329" s="198">
        <f>N329</f>
        <v>168.8</v>
      </c>
      <c r="Y329" s="198" t="str">
        <f>Y282</f>
        <v>max(y) =</v>
      </c>
      <c r="Z329" s="198">
        <f>T329</f>
        <v>168.8</v>
      </c>
      <c r="AE329" s="198" t="str">
        <f>AE282</f>
        <v>max(y) =</v>
      </c>
      <c r="AF329" s="198">
        <f>Z329</f>
        <v>168.8</v>
      </c>
      <c r="AK329" s="198" t="str">
        <f>AK282</f>
        <v>max(y) =</v>
      </c>
      <c r="AL329" s="198">
        <f>AF329</f>
        <v>168.8</v>
      </c>
      <c r="AQ329" s="198" t="str">
        <f>AQ282</f>
        <v>max(y) =</v>
      </c>
      <c r="AR329" s="198">
        <f>AL329</f>
        <v>168.8</v>
      </c>
      <c r="AW329" s="198" t="str">
        <f>AW282</f>
        <v>max(y) =</v>
      </c>
      <c r="AX329" s="198">
        <f>AR329</f>
        <v>168.8</v>
      </c>
      <c r="BC329" s="198" t="str">
        <f>BC282</f>
        <v>max(y) =</v>
      </c>
      <c r="BD329" s="198">
        <f>AX329</f>
        <v>168.8</v>
      </c>
      <c r="BI329" s="198" t="str">
        <f>BI282</f>
        <v>max(y) =</v>
      </c>
      <c r="BJ329" s="198">
        <f>BD329</f>
        <v>168.8</v>
      </c>
    </row>
    <row r="330" spans="1:65" ht="15" customHeight="1">
      <c r="A330" s="19">
        <f t="shared" si="36"/>
        <v>2014</v>
      </c>
      <c r="B330" s="174">
        <f t="shared" si="37"/>
        <v>180</v>
      </c>
      <c r="C330" s="219"/>
      <c r="D330" s="20">
        <f t="shared" si="34"/>
        <v>9</v>
      </c>
      <c r="E330" s="198">
        <f>U309</f>
        <v>200</v>
      </c>
      <c r="F330" s="201">
        <f>U317</f>
        <v>0.91878148962660489</v>
      </c>
      <c r="G330" s="631">
        <f>U318</f>
        <v>9.4999999999999946E-3</v>
      </c>
      <c r="H330" s="632"/>
      <c r="I330" s="177">
        <f t="shared" si="35"/>
        <v>180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36"/>
        <v>2015</v>
      </c>
      <c r="B331" s="174">
        <f t="shared" si="37"/>
        <v>183</v>
      </c>
      <c r="C331" s="219"/>
      <c r="D331" s="20">
        <f t="shared" si="34"/>
        <v>10</v>
      </c>
      <c r="E331" s="198">
        <f>AA309</f>
        <v>215</v>
      </c>
      <c r="F331" s="201">
        <f>AA317</f>
        <v>0.90882129587753235</v>
      </c>
      <c r="G331" s="631">
        <f>AA318</f>
        <v>1.0899999999999972E-2</v>
      </c>
      <c r="H331" s="632"/>
      <c r="I331" s="177">
        <f t="shared" si="35"/>
        <v>183</v>
      </c>
      <c r="J331" s="185"/>
      <c r="K331" s="185"/>
      <c r="M331" s="198" t="s">
        <v>60</v>
      </c>
      <c r="N331" s="212">
        <v>15</v>
      </c>
      <c r="S331" s="198" t="s">
        <v>60</v>
      </c>
      <c r="T331" s="212">
        <f>N331</f>
        <v>15</v>
      </c>
      <c r="Y331" s="198" t="s">
        <v>60</v>
      </c>
      <c r="Z331" s="212">
        <f>T331</f>
        <v>15</v>
      </c>
      <c r="AE331" s="198" t="s">
        <v>60</v>
      </c>
      <c r="AF331" s="212">
        <f>Z331</f>
        <v>15</v>
      </c>
      <c r="AK331" s="198" t="s">
        <v>60</v>
      </c>
      <c r="AL331" s="212">
        <f>AF331</f>
        <v>15</v>
      </c>
      <c r="AQ331" s="198" t="s">
        <v>60</v>
      </c>
      <c r="AR331" s="212">
        <f>AL331</f>
        <v>15</v>
      </c>
      <c r="AW331" s="198" t="s">
        <v>60</v>
      </c>
      <c r="AX331" s="212">
        <f>AR331</f>
        <v>15</v>
      </c>
      <c r="BC331" s="198" t="s">
        <v>60</v>
      </c>
      <c r="BD331" s="212">
        <f>AX331</f>
        <v>15</v>
      </c>
      <c r="BI331" s="198" t="s">
        <v>60</v>
      </c>
      <c r="BJ331" s="212">
        <f>BD331</f>
        <v>15</v>
      </c>
    </row>
    <row r="332" spans="1:65" ht="15" customHeight="1">
      <c r="A332" s="19">
        <f t="shared" si="36"/>
        <v>2016</v>
      </c>
      <c r="B332" s="174">
        <f t="shared" si="37"/>
        <v>185</v>
      </c>
      <c r="C332" s="219"/>
      <c r="D332" s="20">
        <f t="shared" si="34"/>
        <v>11</v>
      </c>
      <c r="E332" s="198">
        <f>AG309</f>
        <v>230</v>
      </c>
      <c r="F332" s="201">
        <f>AG317</f>
        <v>0.92628999501446907</v>
      </c>
      <c r="G332" s="631">
        <f>AG318</f>
        <v>8.4999999999999937E-3</v>
      </c>
      <c r="H332" s="632"/>
      <c r="I332" s="177">
        <f t="shared" si="35"/>
        <v>185</v>
      </c>
      <c r="J332" s="185"/>
      <c r="K332" s="185"/>
    </row>
    <row r="333" spans="1:65" ht="15" customHeight="1">
      <c r="A333" s="19">
        <f t="shared" si="36"/>
        <v>2017</v>
      </c>
      <c r="B333" s="174">
        <f t="shared" si="37"/>
        <v>187</v>
      </c>
      <c r="C333" s="219"/>
      <c r="D333" s="20">
        <f t="shared" si="34"/>
        <v>12</v>
      </c>
      <c r="E333" s="198">
        <f>AM309</f>
        <v>245</v>
      </c>
      <c r="F333" s="201">
        <f>AM317</f>
        <v>0.92628999501446907</v>
      </c>
      <c r="G333" s="631">
        <f>AM318</f>
        <v>8.4999999999999937E-3</v>
      </c>
      <c r="H333" s="632"/>
      <c r="I333" s="177">
        <f t="shared" si="35"/>
        <v>187</v>
      </c>
      <c r="J333" s="185"/>
      <c r="K333" s="185"/>
    </row>
    <row r="334" spans="1:65" ht="15" customHeight="1">
      <c r="A334" s="19">
        <f t="shared" si="36"/>
        <v>2018</v>
      </c>
      <c r="B334" s="174">
        <f t="shared" si="37"/>
        <v>189</v>
      </c>
      <c r="C334" s="219"/>
      <c r="D334" s="20">
        <f t="shared" si="34"/>
        <v>13</v>
      </c>
      <c r="E334" s="198">
        <f>AS309</f>
        <v>260</v>
      </c>
      <c r="F334" s="201">
        <f>AS317</f>
        <v>0.92628999501446907</v>
      </c>
      <c r="G334" s="631">
        <f>AS318</f>
        <v>8.4999999999999937E-3</v>
      </c>
      <c r="H334" s="632"/>
      <c r="I334" s="177">
        <f t="shared" si="35"/>
        <v>189</v>
      </c>
      <c r="J334" s="185"/>
      <c r="K334" s="185"/>
    </row>
    <row r="335" spans="1:65" ht="15" customHeight="1">
      <c r="A335" s="19">
        <f t="shared" si="36"/>
        <v>2019</v>
      </c>
      <c r="B335" s="174">
        <f t="shared" si="37"/>
        <v>191</v>
      </c>
      <c r="C335" s="219"/>
      <c r="D335" s="20">
        <f t="shared" si="34"/>
        <v>14</v>
      </c>
      <c r="E335" s="198">
        <f>AY309</f>
        <v>275</v>
      </c>
      <c r="F335" s="201">
        <f>AY317</f>
        <v>0.92628999501446907</v>
      </c>
      <c r="G335" s="631">
        <f>AY318</f>
        <v>8.4999999999999937E-3</v>
      </c>
      <c r="H335" s="632"/>
      <c r="I335" s="177">
        <f t="shared" si="35"/>
        <v>191</v>
      </c>
      <c r="J335" s="185"/>
      <c r="K335" s="185"/>
    </row>
    <row r="336" spans="1:65" ht="15" customHeight="1">
      <c r="A336" s="19">
        <f t="shared" si="36"/>
        <v>2020</v>
      </c>
      <c r="B336" s="174">
        <f t="shared" si="37"/>
        <v>193</v>
      </c>
      <c r="C336" s="219"/>
      <c r="D336" s="20">
        <f t="shared" si="34"/>
        <v>15</v>
      </c>
      <c r="E336" s="198">
        <f>BE309</f>
        <v>290</v>
      </c>
      <c r="F336" s="201">
        <f>BE317</f>
        <v>0.92628999501446907</v>
      </c>
      <c r="G336" s="631">
        <f>BE318</f>
        <v>8.4999999999999937E-3</v>
      </c>
      <c r="H336" s="632"/>
      <c r="I336" s="177">
        <f t="shared" si="35"/>
        <v>193</v>
      </c>
      <c r="J336" s="185"/>
      <c r="K336" s="185"/>
    </row>
    <row r="337" spans="1:41" ht="15" customHeight="1">
      <c r="A337" s="19">
        <f t="shared" si="36"/>
        <v>2021</v>
      </c>
      <c r="B337" s="174">
        <f t="shared" si="37"/>
        <v>195</v>
      </c>
      <c r="C337" s="219"/>
      <c r="D337" s="20">
        <f t="shared" si="34"/>
        <v>16</v>
      </c>
      <c r="E337" s="198">
        <f>BK309</f>
        <v>305</v>
      </c>
      <c r="F337" s="201">
        <f>BK317</f>
        <v>0.92628999501446907</v>
      </c>
      <c r="G337" s="631">
        <f>BK318</f>
        <v>8.4999999999999937E-3</v>
      </c>
      <c r="H337" s="632"/>
      <c r="I337" s="177">
        <f t="shared" si="35"/>
        <v>195</v>
      </c>
      <c r="J337" s="185"/>
      <c r="K337" s="185"/>
    </row>
    <row r="338" spans="1:41" ht="15" customHeight="1">
      <c r="A338" s="19">
        <f t="shared" si="36"/>
        <v>2022</v>
      </c>
      <c r="B338" s="174">
        <f t="shared" si="37"/>
        <v>196</v>
      </c>
      <c r="C338" s="219"/>
      <c r="D338" s="20">
        <f t="shared" si="34"/>
        <v>17</v>
      </c>
      <c r="E338" s="64"/>
      <c r="F338" s="201"/>
      <c r="G338" s="213"/>
      <c r="H338" s="25"/>
      <c r="I338" s="177">
        <f t="shared" si="35"/>
        <v>196</v>
      </c>
      <c r="J338" s="185"/>
      <c r="K338" s="185"/>
    </row>
    <row r="339" spans="1:41" ht="15" customHeight="1">
      <c r="A339" s="19">
        <f t="shared" si="36"/>
        <v>2023</v>
      </c>
      <c r="B339" s="174">
        <f t="shared" si="37"/>
        <v>198</v>
      </c>
      <c r="C339" s="219"/>
      <c r="D339" s="20">
        <f t="shared" si="34"/>
        <v>18</v>
      </c>
      <c r="E339" s="64"/>
      <c r="F339" s="201"/>
      <c r="G339" s="213"/>
      <c r="H339" s="25"/>
      <c r="I339" s="177">
        <f t="shared" si="35"/>
        <v>198</v>
      </c>
      <c r="J339" s="185"/>
      <c r="K339" s="185"/>
    </row>
    <row r="340" spans="1:41" ht="15" customHeight="1">
      <c r="A340" s="19">
        <f t="shared" si="36"/>
        <v>2024</v>
      </c>
      <c r="B340" s="174">
        <f t="shared" si="37"/>
        <v>199</v>
      </c>
      <c r="C340" s="219"/>
      <c r="D340" s="20">
        <f t="shared" si="34"/>
        <v>19</v>
      </c>
      <c r="E340" s="64"/>
      <c r="F340" s="201"/>
      <c r="G340" s="213"/>
      <c r="H340" s="25"/>
      <c r="I340" s="177">
        <f t="shared" si="35"/>
        <v>199</v>
      </c>
      <c r="J340" s="185"/>
      <c r="K340" s="185"/>
    </row>
    <row r="341" spans="1:41" ht="15" customHeight="1">
      <c r="A341" s="19">
        <f t="shared" si="36"/>
        <v>2025</v>
      </c>
      <c r="B341" s="174">
        <f t="shared" si="37"/>
        <v>201</v>
      </c>
      <c r="C341" s="219"/>
      <c r="D341" s="20">
        <f t="shared" si="34"/>
        <v>20</v>
      </c>
      <c r="E341" s="64"/>
      <c r="F341" s="201"/>
      <c r="G341" s="213"/>
      <c r="H341" s="25"/>
      <c r="I341" s="177">
        <f t="shared" si="35"/>
        <v>201</v>
      </c>
      <c r="J341" s="185"/>
      <c r="K341" s="185"/>
    </row>
    <row r="342" spans="1:41" ht="15" customHeight="1">
      <c r="A342" s="19">
        <f t="shared" si="36"/>
        <v>2026</v>
      </c>
      <c r="B342" s="174">
        <f t="shared" si="37"/>
        <v>202</v>
      </c>
      <c r="C342" s="219"/>
      <c r="D342" s="20">
        <f t="shared" si="34"/>
        <v>21</v>
      </c>
      <c r="E342" s="64"/>
      <c r="F342" s="201"/>
      <c r="G342" s="213"/>
      <c r="H342" s="25"/>
      <c r="I342" s="177">
        <f t="shared" si="35"/>
        <v>202</v>
      </c>
      <c r="J342" s="185"/>
      <c r="K342" s="185"/>
    </row>
    <row r="343" spans="1:41" ht="15" customHeight="1">
      <c r="A343" s="19">
        <f t="shared" si="36"/>
        <v>2027</v>
      </c>
      <c r="B343" s="174">
        <f t="shared" si="37"/>
        <v>204</v>
      </c>
      <c r="C343" s="219"/>
      <c r="D343" s="20">
        <f t="shared" si="34"/>
        <v>22</v>
      </c>
      <c r="E343" s="71"/>
      <c r="F343" s="55"/>
      <c r="G343" s="25"/>
      <c r="H343" s="25"/>
      <c r="I343" s="177">
        <f t="shared" si="35"/>
        <v>204</v>
      </c>
      <c r="J343" s="185"/>
      <c r="K343" s="185"/>
    </row>
    <row r="344" spans="1:41" ht="15" customHeight="1">
      <c r="A344" s="19">
        <f t="shared" si="36"/>
        <v>2028</v>
      </c>
      <c r="B344" s="174">
        <f t="shared" si="37"/>
        <v>205</v>
      </c>
      <c r="C344" s="219"/>
      <c r="D344" s="20">
        <f t="shared" si="34"/>
        <v>23</v>
      </c>
      <c r="E344" s="71"/>
      <c r="F344" s="55"/>
      <c r="G344" s="25"/>
      <c r="H344" s="25"/>
      <c r="I344" s="177">
        <f t="shared" si="35"/>
        <v>205</v>
      </c>
      <c r="J344" s="185"/>
      <c r="K344" s="185"/>
    </row>
    <row r="345" spans="1:41" ht="15" customHeight="1">
      <c r="A345" s="19">
        <f t="shared" si="36"/>
        <v>2029</v>
      </c>
      <c r="B345" s="174">
        <f t="shared" si="37"/>
        <v>206</v>
      </c>
      <c r="C345" s="219"/>
      <c r="D345" s="20">
        <f t="shared" si="34"/>
        <v>24</v>
      </c>
      <c r="E345" s="71"/>
      <c r="F345" s="55"/>
      <c r="G345" s="25"/>
      <c r="H345" s="25"/>
      <c r="I345" s="177">
        <f t="shared" si="35"/>
        <v>206</v>
      </c>
      <c r="J345" s="185"/>
      <c r="K345" s="185"/>
    </row>
    <row r="346" spans="1:41" ht="15" customHeight="1">
      <c r="A346" s="19">
        <f t="shared" si="36"/>
        <v>2030</v>
      </c>
      <c r="B346" s="174">
        <f t="shared" si="37"/>
        <v>207</v>
      </c>
      <c r="C346" s="219"/>
      <c r="D346" s="20">
        <f t="shared" si="34"/>
        <v>25</v>
      </c>
      <c r="E346" s="71"/>
      <c r="F346" s="55"/>
      <c r="G346" s="25"/>
      <c r="H346" s="25"/>
      <c r="I346" s="177">
        <f t="shared" si="35"/>
        <v>207</v>
      </c>
      <c r="J346" s="185"/>
      <c r="K346" s="185"/>
    </row>
    <row r="347" spans="1:41" ht="15" customHeight="1">
      <c r="A347" s="19">
        <f t="shared" si="36"/>
        <v>2031</v>
      </c>
      <c r="B347" s="174">
        <f t="shared" si="37"/>
        <v>208</v>
      </c>
      <c r="C347" s="219"/>
      <c r="D347" s="20">
        <f t="shared" si="34"/>
        <v>26</v>
      </c>
      <c r="E347" s="71"/>
      <c r="F347" s="55"/>
      <c r="G347" s="25"/>
      <c r="H347" s="25"/>
      <c r="I347" s="177">
        <f t="shared" si="35"/>
        <v>208</v>
      </c>
      <c r="J347" s="185"/>
      <c r="K347" s="185"/>
    </row>
    <row r="348" spans="1:41" ht="15" customHeight="1">
      <c r="A348" s="103">
        <f t="shared" si="36"/>
        <v>2032</v>
      </c>
      <c r="B348" s="186">
        <f t="shared" si="37"/>
        <v>209</v>
      </c>
      <c r="C348" s="221"/>
      <c r="D348" s="33">
        <f t="shared" si="34"/>
        <v>27</v>
      </c>
      <c r="E348" s="104"/>
      <c r="F348" s="105"/>
      <c r="G348" s="9"/>
      <c r="H348" s="9"/>
      <c r="I348" s="187">
        <f t="shared" si="35"/>
        <v>209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J3:K3"/>
    <mergeCell ref="A48:B48"/>
    <mergeCell ref="D82:E82"/>
    <mergeCell ref="D83:E83"/>
    <mergeCell ref="A49:B49"/>
    <mergeCell ref="A50:B50"/>
    <mergeCell ref="A51:B51"/>
    <mergeCell ref="A52:B52"/>
    <mergeCell ref="D81:E81"/>
    <mergeCell ref="E132:F132"/>
    <mergeCell ref="E133:F133"/>
    <mergeCell ref="E134:F134"/>
    <mergeCell ref="E181:F181"/>
    <mergeCell ref="D85:E85"/>
    <mergeCell ref="G197:H197"/>
    <mergeCell ref="E135:F135"/>
    <mergeCell ref="E136:F136"/>
    <mergeCell ref="E179:F179"/>
    <mergeCell ref="E180:F180"/>
    <mergeCell ref="G195:H195"/>
    <mergeCell ref="G196:H196"/>
    <mergeCell ref="D84:E84"/>
    <mergeCell ref="E274:F274"/>
    <mergeCell ref="F225:G225"/>
    <mergeCell ref="F226:G226"/>
    <mergeCell ref="F227:G227"/>
    <mergeCell ref="F228:G228"/>
    <mergeCell ref="G198:H198"/>
    <mergeCell ref="E271:F271"/>
    <mergeCell ref="E182:F182"/>
    <mergeCell ref="E183:F183"/>
    <mergeCell ref="G183:H183"/>
    <mergeCell ref="E272:F272"/>
    <mergeCell ref="E273:F273"/>
    <mergeCell ref="G204:H204"/>
    <mergeCell ref="G199:H199"/>
    <mergeCell ref="G194:H194"/>
    <mergeCell ref="E275:F275"/>
    <mergeCell ref="E321:F321"/>
    <mergeCell ref="E317:F317"/>
    <mergeCell ref="E318:F318"/>
    <mergeCell ref="E319:F319"/>
    <mergeCell ref="E320:F320"/>
    <mergeCell ref="G275:H275"/>
    <mergeCell ref="G282:H282"/>
    <mergeCell ref="G193:H193"/>
    <mergeCell ref="G132:H132"/>
    <mergeCell ref="G133:H133"/>
    <mergeCell ref="G134:H134"/>
    <mergeCell ref="G135:H135"/>
    <mergeCell ref="G136:H136"/>
    <mergeCell ref="G190:H190"/>
    <mergeCell ref="G179:H179"/>
    <mergeCell ref="G180:H180"/>
    <mergeCell ref="G181:H181"/>
    <mergeCell ref="G182:H182"/>
    <mergeCell ref="G191:H191"/>
    <mergeCell ref="G192:H192"/>
    <mergeCell ref="G203:H203"/>
    <mergeCell ref="G289:H289"/>
    <mergeCell ref="G290:H290"/>
    <mergeCell ref="G200:H200"/>
    <mergeCell ref="G201:H201"/>
    <mergeCell ref="G271:H271"/>
    <mergeCell ref="G272:H272"/>
    <mergeCell ref="G273:H273"/>
    <mergeCell ref="G274:H274"/>
    <mergeCell ref="G202:H202"/>
    <mergeCell ref="F224:G224"/>
    <mergeCell ref="G283:H283"/>
    <mergeCell ref="G284:H284"/>
    <mergeCell ref="G285:H285"/>
    <mergeCell ref="G286:H286"/>
    <mergeCell ref="G287:H287"/>
    <mergeCell ref="G288:H288"/>
    <mergeCell ref="G291:H291"/>
    <mergeCell ref="G317:H317"/>
    <mergeCell ref="G318:H318"/>
    <mergeCell ref="G319:H319"/>
    <mergeCell ref="G328:H328"/>
    <mergeCell ref="G329:H329"/>
    <mergeCell ref="G320:H320"/>
    <mergeCell ref="G321:H321"/>
    <mergeCell ref="G330:H330"/>
    <mergeCell ref="G331:H331"/>
    <mergeCell ref="G336:H336"/>
    <mergeCell ref="G337:H337"/>
    <mergeCell ref="G332:H332"/>
    <mergeCell ref="G333:H333"/>
    <mergeCell ref="G334:H334"/>
    <mergeCell ref="G335:H335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A1:CV373"/>
  <sheetViews>
    <sheetView showGridLines="0" view="pageBreakPreview" workbookViewId="0">
      <selection activeCell="M19" sqref="M19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2.375" style="2" customWidth="1"/>
    <col min="14" max="14" width="10.75" style="2" customWidth="1"/>
    <col min="15" max="16" width="10" style="2"/>
    <col min="17" max="17" width="10.75" style="2" bestFit="1" customWidth="1"/>
    <col min="18" max="18" width="11.75" style="2" customWidth="1"/>
    <col min="19" max="19" width="10" style="2"/>
    <col min="20" max="20" width="10.875" style="2" customWidth="1"/>
    <col min="21" max="22" width="10" style="2"/>
    <col min="23" max="23" width="10.75" style="2" bestFit="1" customWidth="1"/>
    <col min="24" max="24" width="11.5" style="2" customWidth="1"/>
    <col min="25" max="25" width="10" style="2"/>
    <col min="26" max="26" width="10.75" style="2" customWidth="1"/>
    <col min="27" max="27" width="11" style="2" customWidth="1"/>
    <col min="28" max="28" width="10" style="2"/>
    <col min="29" max="29" width="10.75" style="2" bestFit="1" customWidth="1"/>
    <col min="30" max="30" width="11.375" style="2" customWidth="1"/>
    <col min="31" max="31" width="10" style="2"/>
    <col min="32" max="32" width="10.625" style="2" customWidth="1"/>
    <col min="33" max="33" width="10" style="2"/>
    <col min="34" max="34" width="11" style="2" customWidth="1"/>
    <col min="35" max="35" width="10.75" style="2" bestFit="1" customWidth="1"/>
    <col min="36" max="36" width="11.625" style="2" customWidth="1"/>
    <col min="37" max="37" width="10" style="2"/>
    <col min="38" max="38" width="10.625" style="2" customWidth="1"/>
    <col min="39" max="40" width="10" style="2"/>
    <col min="41" max="41" width="11.375" style="2" customWidth="1"/>
    <col min="42" max="42" width="11" style="2" customWidth="1"/>
    <col min="43" max="43" width="10" style="2"/>
    <col min="44" max="44" width="10.75" style="2" customWidth="1"/>
    <col min="45" max="46" width="10" style="2"/>
    <col min="47" max="47" width="10.75" style="2" bestFit="1" customWidth="1"/>
    <col min="48" max="48" width="12.375" style="2" customWidth="1"/>
    <col min="49" max="49" width="10" style="2"/>
    <col min="50" max="50" width="10.75" style="2" customWidth="1"/>
    <col min="51" max="52" width="10" style="2"/>
    <col min="53" max="53" width="10.75" style="2" bestFit="1" customWidth="1"/>
    <col min="54" max="54" width="11.5" style="2" customWidth="1"/>
    <col min="55" max="55" width="10" style="2"/>
    <col min="56" max="56" width="10.625" style="2" customWidth="1"/>
    <col min="57" max="16384" width="10" style="2"/>
  </cols>
  <sheetData>
    <row r="1" spans="1:12" ht="18.75" customHeight="1">
      <c r="D1" s="1" t="s">
        <v>0</v>
      </c>
      <c r="E1" s="3">
        <v>2003</v>
      </c>
      <c r="F1" s="2" t="s">
        <v>1</v>
      </c>
      <c r="G1" s="4">
        <v>0</v>
      </c>
      <c r="H1" s="5"/>
      <c r="I1" s="4"/>
    </row>
    <row r="2" spans="1:12" ht="21" customHeight="1">
      <c r="A2" s="6" t="s">
        <v>327</v>
      </c>
      <c r="K2" s="238" t="s">
        <v>78</v>
      </c>
    </row>
    <row r="3" spans="1:12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2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2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2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2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2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2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2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2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2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2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2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2" s="116" customFormat="1" ht="12" customHeight="1">
      <c r="A15" s="117">
        <v>2003</v>
      </c>
      <c r="B15" s="240">
        <f>'급수실적 '!D21</f>
        <v>210.30042918454936</v>
      </c>
      <c r="C15" s="119">
        <f t="shared" ref="C15:C46" si="0">I87</f>
        <v>213</v>
      </c>
      <c r="D15" s="120">
        <f t="shared" ref="D15:D46" si="1">I133</f>
        <v>214</v>
      </c>
      <c r="E15" s="120">
        <f t="shared" ref="E15:E46" si="2">I179</f>
        <v>214</v>
      </c>
      <c r="F15" s="121">
        <f>I225</f>
        <v>211</v>
      </c>
      <c r="G15" s="121">
        <f>I271</f>
        <v>213</v>
      </c>
      <c r="H15" s="121">
        <f t="shared" ref="H15:H46" si="3">I317</f>
        <v>212</v>
      </c>
      <c r="I15" s="122">
        <f t="shared" ref="I15:I46" si="4">ROUND(SUMIF(C$47:H$47,"○",C15:H15),$G$1)</f>
        <v>211</v>
      </c>
      <c r="J15" s="123"/>
      <c r="K15" s="124"/>
      <c r="L15" s="125"/>
    </row>
    <row r="16" spans="1:12" s="116" customFormat="1" ht="12" customHeight="1">
      <c r="A16" s="117">
        <f t="shared" ref="A16:A46" si="5">A15+1</f>
        <v>2004</v>
      </c>
      <c r="B16" s="240">
        <f>'급수실적 '!D22</f>
        <v>216.26617375231055</v>
      </c>
      <c r="C16" s="119">
        <f t="shared" si="0"/>
        <v>217</v>
      </c>
      <c r="D16" s="120">
        <f t="shared" si="1"/>
        <v>217</v>
      </c>
      <c r="E16" s="120">
        <f t="shared" si="2"/>
        <v>217</v>
      </c>
      <c r="F16" s="121">
        <f t="shared" ref="F16:F46" si="6">I226</f>
        <v>216</v>
      </c>
      <c r="G16" s="121">
        <f t="shared" ref="G16:G46" si="7">I272</f>
        <v>217</v>
      </c>
      <c r="H16" s="121">
        <f t="shared" si="3"/>
        <v>217</v>
      </c>
      <c r="I16" s="122">
        <f t="shared" si="4"/>
        <v>216</v>
      </c>
      <c r="J16" s="123"/>
      <c r="K16" s="124"/>
      <c r="L16" s="125"/>
    </row>
    <row r="17" spans="1:12" s="116" customFormat="1" ht="12" customHeight="1">
      <c r="A17" s="117">
        <f t="shared" si="5"/>
        <v>2005</v>
      </c>
      <c r="B17" s="240">
        <f>'급수실적 '!D23</f>
        <v>221.6358839050132</v>
      </c>
      <c r="C17" s="119">
        <f t="shared" si="0"/>
        <v>221</v>
      </c>
      <c r="D17" s="120">
        <f t="shared" si="1"/>
        <v>220</v>
      </c>
      <c r="E17" s="120">
        <f t="shared" si="2"/>
        <v>220</v>
      </c>
      <c r="F17" s="121">
        <f t="shared" si="6"/>
        <v>220</v>
      </c>
      <c r="G17" s="121">
        <f t="shared" si="7"/>
        <v>221</v>
      </c>
      <c r="H17" s="121">
        <f t="shared" si="3"/>
        <v>221</v>
      </c>
      <c r="I17" s="122">
        <f t="shared" si="4"/>
        <v>220</v>
      </c>
      <c r="J17" s="123"/>
      <c r="K17" s="124"/>
      <c r="L17" s="125"/>
    </row>
    <row r="18" spans="1:12" s="116" customFormat="1" ht="12" customHeight="1">
      <c r="A18" s="117">
        <f t="shared" si="5"/>
        <v>2006</v>
      </c>
      <c r="B18" s="240">
        <f>'급수실적 '!D24</f>
        <v>228.69515483291119</v>
      </c>
      <c r="C18" s="119">
        <f t="shared" si="0"/>
        <v>224</v>
      </c>
      <c r="D18" s="120">
        <f t="shared" si="1"/>
        <v>224</v>
      </c>
      <c r="E18" s="120">
        <f t="shared" si="2"/>
        <v>224</v>
      </c>
      <c r="F18" s="121">
        <f t="shared" si="6"/>
        <v>224</v>
      </c>
      <c r="G18" s="121">
        <f t="shared" si="7"/>
        <v>224</v>
      </c>
      <c r="H18" s="121">
        <f t="shared" si="3"/>
        <v>225</v>
      </c>
      <c r="I18" s="122">
        <f t="shared" si="4"/>
        <v>224</v>
      </c>
      <c r="J18" s="123"/>
      <c r="K18" s="124"/>
      <c r="L18" s="125"/>
    </row>
    <row r="19" spans="1:12" s="116" customFormat="1" ht="12" customHeight="1">
      <c r="A19" s="117">
        <f t="shared" si="5"/>
        <v>2007</v>
      </c>
      <c r="B19" s="240">
        <f>'급수실적 '!D25</f>
        <v>229.11954427410572</v>
      </c>
      <c r="C19" s="119">
        <f t="shared" si="0"/>
        <v>228</v>
      </c>
      <c r="D19" s="120">
        <f t="shared" si="1"/>
        <v>228</v>
      </c>
      <c r="E19" s="120">
        <f t="shared" si="2"/>
        <v>228</v>
      </c>
      <c r="F19" s="121">
        <f t="shared" si="6"/>
        <v>228</v>
      </c>
      <c r="G19" s="121">
        <f t="shared" si="7"/>
        <v>228</v>
      </c>
      <c r="H19" s="121">
        <f t="shared" si="3"/>
        <v>229</v>
      </c>
      <c r="I19" s="122">
        <f t="shared" si="4"/>
        <v>228</v>
      </c>
      <c r="J19" s="123"/>
      <c r="K19" s="124"/>
      <c r="L19" s="125"/>
    </row>
    <row r="20" spans="1:12" s="116" customFormat="1" ht="12" customHeight="1">
      <c r="A20" s="117">
        <f t="shared" si="5"/>
        <v>2008</v>
      </c>
      <c r="B20" s="240">
        <f>'급수실적 '!D26</f>
        <v>232.54412397761516</v>
      </c>
      <c r="C20" s="119">
        <f t="shared" si="0"/>
        <v>232</v>
      </c>
      <c r="D20" s="120">
        <f t="shared" si="1"/>
        <v>231</v>
      </c>
      <c r="E20" s="120">
        <f t="shared" si="2"/>
        <v>231</v>
      </c>
      <c r="F20" s="121">
        <f t="shared" si="6"/>
        <v>232</v>
      </c>
      <c r="G20" s="121">
        <f t="shared" si="7"/>
        <v>232</v>
      </c>
      <c r="H20" s="121">
        <f t="shared" si="3"/>
        <v>232</v>
      </c>
      <c r="I20" s="122">
        <f t="shared" si="4"/>
        <v>232</v>
      </c>
      <c r="J20" s="123"/>
      <c r="K20" s="124"/>
      <c r="L20" s="125"/>
    </row>
    <row r="21" spans="1:12" s="116" customFormat="1" ht="12" customHeight="1">
      <c r="A21" s="117">
        <f t="shared" si="5"/>
        <v>2009</v>
      </c>
      <c r="B21" s="240">
        <f>'급수실적 '!D27</f>
        <v>234.43965137776212</v>
      </c>
      <c r="C21" s="119">
        <f t="shared" si="0"/>
        <v>235</v>
      </c>
      <c r="D21" s="120">
        <f t="shared" si="1"/>
        <v>235</v>
      </c>
      <c r="E21" s="120">
        <f t="shared" si="2"/>
        <v>235</v>
      </c>
      <c r="F21" s="121">
        <f t="shared" si="6"/>
        <v>236</v>
      </c>
      <c r="G21" s="121">
        <f t="shared" si="7"/>
        <v>235</v>
      </c>
      <c r="H21" s="121">
        <f t="shared" si="3"/>
        <v>236</v>
      </c>
      <c r="I21" s="122">
        <f t="shared" si="4"/>
        <v>236</v>
      </c>
      <c r="J21" s="123"/>
      <c r="K21" s="124"/>
      <c r="L21" s="125"/>
    </row>
    <row r="22" spans="1:12" s="116" customFormat="1" ht="12" customHeight="1">
      <c r="A22" s="117">
        <f t="shared" si="5"/>
        <v>2010</v>
      </c>
      <c r="B22" s="240">
        <f>'급수실적 '!D28</f>
        <v>230.04577611319183</v>
      </c>
      <c r="C22" s="119">
        <f t="shared" si="0"/>
        <v>239</v>
      </c>
      <c r="D22" s="120">
        <f t="shared" si="1"/>
        <v>239</v>
      </c>
      <c r="E22" s="120">
        <f t="shared" si="2"/>
        <v>239</v>
      </c>
      <c r="F22" s="121">
        <f t="shared" si="6"/>
        <v>239</v>
      </c>
      <c r="G22" s="121">
        <f t="shared" si="7"/>
        <v>239</v>
      </c>
      <c r="H22" s="121">
        <f t="shared" si="3"/>
        <v>239</v>
      </c>
      <c r="I22" s="122">
        <f t="shared" si="4"/>
        <v>239</v>
      </c>
      <c r="J22" s="123"/>
      <c r="K22" s="124"/>
      <c r="L22" s="125"/>
    </row>
    <row r="23" spans="1:12" s="116" customFormat="1" ht="12" customHeight="1">
      <c r="A23" s="117">
        <f t="shared" si="5"/>
        <v>2011</v>
      </c>
      <c r="B23" s="240">
        <f>'급수실적 '!D29</f>
        <v>249.57676200659361</v>
      </c>
      <c r="C23" s="119">
        <f t="shared" si="0"/>
        <v>243</v>
      </c>
      <c r="D23" s="120">
        <f t="shared" si="1"/>
        <v>243</v>
      </c>
      <c r="E23" s="120">
        <f t="shared" si="2"/>
        <v>243</v>
      </c>
      <c r="F23" s="121">
        <f t="shared" si="6"/>
        <v>243</v>
      </c>
      <c r="G23" s="121">
        <f t="shared" si="7"/>
        <v>243</v>
      </c>
      <c r="H23" s="121">
        <f t="shared" si="3"/>
        <v>242</v>
      </c>
      <c r="I23" s="122">
        <f t="shared" si="4"/>
        <v>243</v>
      </c>
      <c r="J23" s="123"/>
      <c r="K23" s="124"/>
      <c r="L23" s="125"/>
    </row>
    <row r="24" spans="1:12" s="116" customFormat="1" ht="12" customHeight="1" thickBot="1">
      <c r="A24" s="126">
        <f t="shared" si="5"/>
        <v>2012</v>
      </c>
      <c r="B24" s="240">
        <f>'급수실적 '!D30</f>
        <v>244.58854689926019</v>
      </c>
      <c r="C24" s="128">
        <f t="shared" si="0"/>
        <v>246</v>
      </c>
      <c r="D24" s="129">
        <f t="shared" si="1"/>
        <v>247</v>
      </c>
      <c r="E24" s="129">
        <f t="shared" si="2"/>
        <v>247</v>
      </c>
      <c r="F24" s="130">
        <f t="shared" si="6"/>
        <v>246</v>
      </c>
      <c r="G24" s="130">
        <f t="shared" si="7"/>
        <v>246</v>
      </c>
      <c r="H24" s="130">
        <f t="shared" si="3"/>
        <v>245</v>
      </c>
      <c r="I24" s="131">
        <f t="shared" si="4"/>
        <v>246</v>
      </c>
      <c r="J24" s="132"/>
      <c r="K24" s="133"/>
      <c r="L24" s="134"/>
    </row>
    <row r="25" spans="1:12" s="116" customFormat="1" ht="12" customHeight="1" thickTop="1">
      <c r="A25" s="222">
        <f t="shared" si="5"/>
        <v>2013</v>
      </c>
      <c r="B25" s="498"/>
      <c r="C25" s="224">
        <f>I97</f>
        <v>250</v>
      </c>
      <c r="D25" s="225">
        <f t="shared" si="1"/>
        <v>251</v>
      </c>
      <c r="E25" s="224">
        <f t="shared" si="2"/>
        <v>251</v>
      </c>
      <c r="F25" s="224">
        <f t="shared" si="6"/>
        <v>250</v>
      </c>
      <c r="G25" s="224">
        <f t="shared" si="7"/>
        <v>250</v>
      </c>
      <c r="H25" s="224">
        <f t="shared" si="3"/>
        <v>248</v>
      </c>
      <c r="I25" s="226">
        <f t="shared" si="4"/>
        <v>250</v>
      </c>
      <c r="J25" s="227"/>
      <c r="K25" s="228"/>
    </row>
    <row r="26" spans="1:12" s="116" customFormat="1" ht="12" customHeight="1">
      <c r="A26" s="142">
        <f t="shared" si="5"/>
        <v>2014</v>
      </c>
      <c r="B26" s="143"/>
      <c r="C26" s="119">
        <f t="shared" si="0"/>
        <v>254</v>
      </c>
      <c r="D26" s="146">
        <f t="shared" si="1"/>
        <v>255</v>
      </c>
      <c r="E26" s="119">
        <f t="shared" si="2"/>
        <v>255</v>
      </c>
      <c r="F26" s="119">
        <f t="shared" si="6"/>
        <v>253</v>
      </c>
      <c r="G26" s="119">
        <f t="shared" si="7"/>
        <v>253</v>
      </c>
      <c r="H26" s="119">
        <f t="shared" si="3"/>
        <v>251</v>
      </c>
      <c r="I26" s="144">
        <f t="shared" si="4"/>
        <v>253</v>
      </c>
      <c r="J26" s="145"/>
      <c r="K26" s="242"/>
    </row>
    <row r="27" spans="1:12" s="319" customFormat="1" ht="12" customHeight="1">
      <c r="A27" s="312">
        <f t="shared" si="5"/>
        <v>2015</v>
      </c>
      <c r="B27" s="313"/>
      <c r="C27" s="314">
        <f t="shared" si="0"/>
        <v>257</v>
      </c>
      <c r="D27" s="315">
        <f t="shared" si="1"/>
        <v>259</v>
      </c>
      <c r="E27" s="314">
        <f t="shared" si="2"/>
        <v>259</v>
      </c>
      <c r="F27" s="314">
        <f t="shared" si="6"/>
        <v>257</v>
      </c>
      <c r="G27" s="314">
        <f t="shared" si="7"/>
        <v>256</v>
      </c>
      <c r="H27" s="314">
        <f t="shared" si="3"/>
        <v>253</v>
      </c>
      <c r="I27" s="316">
        <f t="shared" si="4"/>
        <v>257</v>
      </c>
      <c r="J27" s="317"/>
      <c r="K27" s="318"/>
    </row>
    <row r="28" spans="1:12" s="116" customFormat="1" ht="12" customHeight="1">
      <c r="A28" s="142">
        <f t="shared" si="5"/>
        <v>2016</v>
      </c>
      <c r="B28" s="143"/>
      <c r="C28" s="119">
        <f t="shared" si="0"/>
        <v>261</v>
      </c>
      <c r="D28" s="146">
        <f t="shared" si="1"/>
        <v>263</v>
      </c>
      <c r="E28" s="119">
        <f t="shared" si="2"/>
        <v>263</v>
      </c>
      <c r="F28" s="119">
        <f t="shared" si="6"/>
        <v>260</v>
      </c>
      <c r="G28" s="119">
        <f t="shared" si="7"/>
        <v>260</v>
      </c>
      <c r="H28" s="119">
        <f t="shared" si="3"/>
        <v>256</v>
      </c>
      <c r="I28" s="144">
        <f t="shared" si="4"/>
        <v>260</v>
      </c>
      <c r="J28" s="145"/>
      <c r="K28" s="242"/>
    </row>
    <row r="29" spans="1:12" s="310" customFormat="1" ht="12" customHeight="1">
      <c r="A29" s="142">
        <f t="shared" si="5"/>
        <v>2017</v>
      </c>
      <c r="B29" s="143"/>
      <c r="C29" s="119">
        <f t="shared" si="0"/>
        <v>265</v>
      </c>
      <c r="D29" s="146">
        <f t="shared" si="1"/>
        <v>267</v>
      </c>
      <c r="E29" s="119">
        <f t="shared" si="2"/>
        <v>267</v>
      </c>
      <c r="F29" s="119">
        <f t="shared" si="6"/>
        <v>263</v>
      </c>
      <c r="G29" s="119">
        <f t="shared" si="7"/>
        <v>263</v>
      </c>
      <c r="H29" s="119">
        <f t="shared" si="3"/>
        <v>258</v>
      </c>
      <c r="I29" s="144">
        <f t="shared" si="4"/>
        <v>263</v>
      </c>
      <c r="J29" s="145"/>
      <c r="K29" s="242"/>
    </row>
    <row r="30" spans="1:12" s="116" customFormat="1" ht="12" customHeight="1">
      <c r="A30" s="142">
        <f t="shared" si="5"/>
        <v>2018</v>
      </c>
      <c r="B30" s="143"/>
      <c r="C30" s="119">
        <f t="shared" si="0"/>
        <v>268</v>
      </c>
      <c r="D30" s="146">
        <f t="shared" si="1"/>
        <v>271</v>
      </c>
      <c r="E30" s="119">
        <f t="shared" si="2"/>
        <v>271</v>
      </c>
      <c r="F30" s="119">
        <f t="shared" si="6"/>
        <v>266</v>
      </c>
      <c r="G30" s="119">
        <f t="shared" si="7"/>
        <v>266</v>
      </c>
      <c r="H30" s="119">
        <f t="shared" si="3"/>
        <v>260</v>
      </c>
      <c r="I30" s="144">
        <f t="shared" si="4"/>
        <v>266</v>
      </c>
      <c r="J30" s="145"/>
      <c r="K30" s="242"/>
    </row>
    <row r="31" spans="1:12" s="116" customFormat="1" ht="12" customHeight="1">
      <c r="A31" s="142">
        <f t="shared" si="5"/>
        <v>2019</v>
      </c>
      <c r="B31" s="143"/>
      <c r="C31" s="119">
        <f t="shared" si="0"/>
        <v>272</v>
      </c>
      <c r="D31" s="146">
        <f t="shared" si="1"/>
        <v>276</v>
      </c>
      <c r="E31" s="119">
        <f t="shared" si="2"/>
        <v>276</v>
      </c>
      <c r="F31" s="119">
        <f t="shared" si="6"/>
        <v>269</v>
      </c>
      <c r="G31" s="119">
        <f t="shared" si="7"/>
        <v>269</v>
      </c>
      <c r="H31" s="119">
        <f t="shared" si="3"/>
        <v>262</v>
      </c>
      <c r="I31" s="144">
        <f t="shared" si="4"/>
        <v>269</v>
      </c>
      <c r="J31" s="145"/>
      <c r="K31" s="242"/>
    </row>
    <row r="32" spans="1:12" s="319" customFormat="1" ht="12" customHeight="1">
      <c r="A32" s="312">
        <f t="shared" si="5"/>
        <v>2020</v>
      </c>
      <c r="B32" s="313"/>
      <c r="C32" s="314">
        <f t="shared" si="0"/>
        <v>276</v>
      </c>
      <c r="D32" s="315">
        <f t="shared" si="1"/>
        <v>280</v>
      </c>
      <c r="E32" s="314">
        <f t="shared" si="2"/>
        <v>280</v>
      </c>
      <c r="F32" s="314">
        <f t="shared" si="6"/>
        <v>273</v>
      </c>
      <c r="G32" s="314">
        <f t="shared" si="7"/>
        <v>272</v>
      </c>
      <c r="H32" s="314">
        <f t="shared" si="3"/>
        <v>264</v>
      </c>
      <c r="I32" s="316">
        <f t="shared" si="4"/>
        <v>273</v>
      </c>
      <c r="J32" s="317"/>
      <c r="K32" s="318"/>
    </row>
    <row r="33" spans="1:32" s="116" customFormat="1" ht="12" customHeight="1">
      <c r="A33" s="142">
        <f t="shared" si="5"/>
        <v>2021</v>
      </c>
      <c r="B33" s="143"/>
      <c r="C33" s="119">
        <f t="shared" si="0"/>
        <v>279</v>
      </c>
      <c r="D33" s="146">
        <f t="shared" si="1"/>
        <v>285</v>
      </c>
      <c r="E33" s="119">
        <f t="shared" si="2"/>
        <v>285</v>
      </c>
      <c r="F33" s="119">
        <f t="shared" si="6"/>
        <v>276</v>
      </c>
      <c r="G33" s="119">
        <f t="shared" si="7"/>
        <v>275</v>
      </c>
      <c r="H33" s="119">
        <f t="shared" si="3"/>
        <v>266</v>
      </c>
      <c r="I33" s="144">
        <f t="shared" si="4"/>
        <v>276</v>
      </c>
      <c r="J33" s="145"/>
      <c r="K33" s="242"/>
    </row>
    <row r="34" spans="1:32" s="310" customFormat="1" ht="12" customHeight="1">
      <c r="A34" s="142">
        <f t="shared" si="5"/>
        <v>2022</v>
      </c>
      <c r="B34" s="143"/>
      <c r="C34" s="119">
        <f t="shared" si="0"/>
        <v>283</v>
      </c>
      <c r="D34" s="146">
        <f t="shared" si="1"/>
        <v>289</v>
      </c>
      <c r="E34" s="119">
        <f t="shared" si="2"/>
        <v>289</v>
      </c>
      <c r="F34" s="119">
        <f t="shared" si="6"/>
        <v>279</v>
      </c>
      <c r="G34" s="119">
        <f t="shared" si="7"/>
        <v>278</v>
      </c>
      <c r="H34" s="119">
        <f t="shared" si="3"/>
        <v>268</v>
      </c>
      <c r="I34" s="144">
        <f t="shared" si="4"/>
        <v>279</v>
      </c>
      <c r="J34" s="145"/>
      <c r="K34" s="242"/>
    </row>
    <row r="35" spans="1:32" s="116" customFormat="1" ht="12" customHeight="1">
      <c r="A35" s="142">
        <f t="shared" si="5"/>
        <v>2023</v>
      </c>
      <c r="B35" s="143"/>
      <c r="C35" s="119">
        <f t="shared" si="0"/>
        <v>287</v>
      </c>
      <c r="D35" s="146">
        <f t="shared" si="1"/>
        <v>294</v>
      </c>
      <c r="E35" s="119">
        <f t="shared" si="2"/>
        <v>294</v>
      </c>
      <c r="F35" s="119">
        <f t="shared" si="6"/>
        <v>282</v>
      </c>
      <c r="G35" s="119">
        <f t="shared" si="7"/>
        <v>281</v>
      </c>
      <c r="H35" s="119">
        <f t="shared" si="3"/>
        <v>270</v>
      </c>
      <c r="I35" s="144">
        <f t="shared" si="4"/>
        <v>282</v>
      </c>
      <c r="J35" s="145"/>
      <c r="K35" s="242"/>
    </row>
    <row r="36" spans="1:32" s="116" customFormat="1" ht="12" customHeight="1">
      <c r="A36" s="142">
        <f t="shared" si="5"/>
        <v>2024</v>
      </c>
      <c r="B36" s="143"/>
      <c r="C36" s="119">
        <f t="shared" si="0"/>
        <v>290</v>
      </c>
      <c r="D36" s="146">
        <f t="shared" si="1"/>
        <v>299</v>
      </c>
      <c r="E36" s="119">
        <f t="shared" si="2"/>
        <v>299</v>
      </c>
      <c r="F36" s="119">
        <f t="shared" si="6"/>
        <v>285</v>
      </c>
      <c r="G36" s="119">
        <f t="shared" si="7"/>
        <v>284</v>
      </c>
      <c r="H36" s="119">
        <f t="shared" si="3"/>
        <v>271</v>
      </c>
      <c r="I36" s="144">
        <f t="shared" si="4"/>
        <v>285</v>
      </c>
      <c r="J36" s="145"/>
      <c r="K36" s="242"/>
    </row>
    <row r="37" spans="1:32" s="319" customFormat="1" ht="12" customHeight="1">
      <c r="A37" s="312">
        <f t="shared" si="5"/>
        <v>2025</v>
      </c>
      <c r="B37" s="313"/>
      <c r="C37" s="314">
        <f t="shared" si="0"/>
        <v>294</v>
      </c>
      <c r="D37" s="315">
        <f t="shared" si="1"/>
        <v>304</v>
      </c>
      <c r="E37" s="314">
        <f t="shared" si="2"/>
        <v>304</v>
      </c>
      <c r="F37" s="314">
        <f t="shared" si="6"/>
        <v>288</v>
      </c>
      <c r="G37" s="314">
        <f t="shared" si="7"/>
        <v>287</v>
      </c>
      <c r="H37" s="314">
        <f t="shared" si="3"/>
        <v>273</v>
      </c>
      <c r="I37" s="316">
        <f t="shared" si="4"/>
        <v>288</v>
      </c>
      <c r="J37" s="317"/>
      <c r="K37" s="318"/>
    </row>
    <row r="38" spans="1:32" s="116" customFormat="1" ht="12" customHeight="1">
      <c r="A38" s="142">
        <f t="shared" si="5"/>
        <v>2026</v>
      </c>
      <c r="B38" s="143"/>
      <c r="C38" s="119">
        <f t="shared" si="0"/>
        <v>297</v>
      </c>
      <c r="D38" s="146">
        <f t="shared" si="1"/>
        <v>308</v>
      </c>
      <c r="E38" s="119">
        <f t="shared" si="2"/>
        <v>308</v>
      </c>
      <c r="F38" s="119">
        <f t="shared" si="6"/>
        <v>291</v>
      </c>
      <c r="G38" s="119">
        <f t="shared" si="7"/>
        <v>290</v>
      </c>
      <c r="H38" s="119">
        <f t="shared" si="3"/>
        <v>274</v>
      </c>
      <c r="I38" s="144">
        <f t="shared" si="4"/>
        <v>291</v>
      </c>
      <c r="J38" s="145"/>
      <c r="K38" s="242"/>
    </row>
    <row r="39" spans="1:32" s="310" customFormat="1" ht="12" customHeight="1">
      <c r="A39" s="142">
        <f t="shared" si="5"/>
        <v>2027</v>
      </c>
      <c r="B39" s="143"/>
      <c r="C39" s="119">
        <f t="shared" si="0"/>
        <v>301</v>
      </c>
      <c r="D39" s="146">
        <f t="shared" si="1"/>
        <v>313</v>
      </c>
      <c r="E39" s="119">
        <f t="shared" si="2"/>
        <v>313</v>
      </c>
      <c r="F39" s="119">
        <f t="shared" si="6"/>
        <v>294</v>
      </c>
      <c r="G39" s="119">
        <f t="shared" si="7"/>
        <v>292</v>
      </c>
      <c r="H39" s="119">
        <f t="shared" si="3"/>
        <v>275</v>
      </c>
      <c r="I39" s="144">
        <f t="shared" si="4"/>
        <v>294</v>
      </c>
      <c r="J39" s="145"/>
      <c r="K39" s="242"/>
    </row>
    <row r="40" spans="1:32" s="116" customFormat="1" ht="12" customHeight="1">
      <c r="A40" s="142">
        <f t="shared" si="5"/>
        <v>2028</v>
      </c>
      <c r="B40" s="143"/>
      <c r="C40" s="119">
        <f t="shared" si="0"/>
        <v>305</v>
      </c>
      <c r="D40" s="146">
        <f t="shared" si="1"/>
        <v>318</v>
      </c>
      <c r="E40" s="119">
        <f t="shared" si="2"/>
        <v>318</v>
      </c>
      <c r="F40" s="119">
        <f t="shared" si="6"/>
        <v>297</v>
      </c>
      <c r="G40" s="119">
        <f t="shared" si="7"/>
        <v>295</v>
      </c>
      <c r="H40" s="119">
        <f t="shared" si="3"/>
        <v>277</v>
      </c>
      <c r="I40" s="144">
        <f t="shared" si="4"/>
        <v>297</v>
      </c>
      <c r="J40" s="145"/>
      <c r="K40" s="242"/>
    </row>
    <row r="41" spans="1:32" s="116" customFormat="1" ht="12" customHeight="1">
      <c r="A41" s="142">
        <f t="shared" si="5"/>
        <v>2029</v>
      </c>
      <c r="B41" s="143"/>
      <c r="C41" s="119">
        <f t="shared" si="0"/>
        <v>308</v>
      </c>
      <c r="D41" s="146">
        <f t="shared" si="1"/>
        <v>324</v>
      </c>
      <c r="E41" s="119">
        <f t="shared" si="2"/>
        <v>324</v>
      </c>
      <c r="F41" s="119">
        <f t="shared" si="6"/>
        <v>300</v>
      </c>
      <c r="G41" s="119">
        <f t="shared" si="7"/>
        <v>298</v>
      </c>
      <c r="H41" s="119">
        <f t="shared" si="3"/>
        <v>278</v>
      </c>
      <c r="I41" s="144">
        <f t="shared" si="4"/>
        <v>300</v>
      </c>
      <c r="J41" s="145"/>
      <c r="K41" s="242"/>
    </row>
    <row r="42" spans="1:32" s="319" customFormat="1" ht="12" customHeight="1">
      <c r="A42" s="312">
        <f t="shared" si="5"/>
        <v>2030</v>
      </c>
      <c r="B42" s="313"/>
      <c r="C42" s="314">
        <f t="shared" si="0"/>
        <v>312</v>
      </c>
      <c r="D42" s="315">
        <f t="shared" si="1"/>
        <v>329</v>
      </c>
      <c r="E42" s="314">
        <f t="shared" si="2"/>
        <v>329</v>
      </c>
      <c r="F42" s="314">
        <f t="shared" si="6"/>
        <v>303</v>
      </c>
      <c r="G42" s="314">
        <f t="shared" si="7"/>
        <v>300</v>
      </c>
      <c r="H42" s="314">
        <f t="shared" si="3"/>
        <v>279</v>
      </c>
      <c r="I42" s="316">
        <f t="shared" si="4"/>
        <v>303</v>
      </c>
      <c r="J42" s="317"/>
      <c r="K42" s="318"/>
    </row>
    <row r="43" spans="1:32" s="116" customFormat="1" ht="12" customHeight="1">
      <c r="A43" s="142">
        <f t="shared" si="5"/>
        <v>2031</v>
      </c>
      <c r="B43" s="143"/>
      <c r="C43" s="119">
        <f t="shared" si="0"/>
        <v>316</v>
      </c>
      <c r="D43" s="146">
        <f t="shared" si="1"/>
        <v>334</v>
      </c>
      <c r="E43" s="119">
        <f t="shared" si="2"/>
        <v>334</v>
      </c>
      <c r="F43" s="119">
        <f t="shared" si="6"/>
        <v>306</v>
      </c>
      <c r="G43" s="119">
        <f t="shared" si="7"/>
        <v>303</v>
      </c>
      <c r="H43" s="119">
        <f t="shared" si="3"/>
        <v>280</v>
      </c>
      <c r="I43" s="144">
        <f t="shared" si="4"/>
        <v>306</v>
      </c>
      <c r="J43" s="145"/>
      <c r="K43" s="242"/>
    </row>
    <row r="44" spans="1:32" s="310" customFormat="1" ht="12" customHeight="1">
      <c r="A44" s="142">
        <f t="shared" si="5"/>
        <v>2032</v>
      </c>
      <c r="B44" s="143"/>
      <c r="C44" s="119">
        <f t="shared" si="0"/>
        <v>319</v>
      </c>
      <c r="D44" s="146">
        <f t="shared" si="1"/>
        <v>339</v>
      </c>
      <c r="E44" s="119">
        <f t="shared" si="2"/>
        <v>339</v>
      </c>
      <c r="F44" s="119">
        <f t="shared" si="6"/>
        <v>308</v>
      </c>
      <c r="G44" s="119">
        <f t="shared" si="7"/>
        <v>305</v>
      </c>
      <c r="H44" s="119">
        <f t="shared" si="3"/>
        <v>281</v>
      </c>
      <c r="I44" s="144">
        <f t="shared" si="4"/>
        <v>308</v>
      </c>
      <c r="J44" s="145"/>
      <c r="K44" s="242"/>
    </row>
    <row r="45" spans="1:32" s="116" customFormat="1" ht="12" customHeight="1">
      <c r="A45" s="142">
        <f t="shared" si="5"/>
        <v>2033</v>
      </c>
      <c r="B45" s="143"/>
      <c r="C45" s="119">
        <f t="shared" si="0"/>
        <v>323</v>
      </c>
      <c r="D45" s="146">
        <f t="shared" si="1"/>
        <v>345</v>
      </c>
      <c r="E45" s="119">
        <f t="shared" si="2"/>
        <v>345</v>
      </c>
      <c r="F45" s="119">
        <f t="shared" si="6"/>
        <v>311</v>
      </c>
      <c r="G45" s="119">
        <f t="shared" si="7"/>
        <v>307</v>
      </c>
      <c r="H45" s="119">
        <f t="shared" si="3"/>
        <v>282</v>
      </c>
      <c r="I45" s="144">
        <f t="shared" si="4"/>
        <v>311</v>
      </c>
      <c r="J45" s="145"/>
      <c r="K45" s="242"/>
    </row>
    <row r="46" spans="1:32" s="116" customFormat="1" ht="12" customHeight="1">
      <c r="A46" s="142">
        <f t="shared" si="5"/>
        <v>2034</v>
      </c>
      <c r="B46" s="143"/>
      <c r="C46" s="119">
        <f t="shared" si="0"/>
        <v>327</v>
      </c>
      <c r="D46" s="146">
        <f t="shared" si="1"/>
        <v>350</v>
      </c>
      <c r="E46" s="119">
        <f t="shared" si="2"/>
        <v>350</v>
      </c>
      <c r="F46" s="119">
        <f t="shared" si="6"/>
        <v>314</v>
      </c>
      <c r="G46" s="119">
        <f t="shared" si="7"/>
        <v>310</v>
      </c>
      <c r="H46" s="119">
        <f t="shared" si="3"/>
        <v>283</v>
      </c>
      <c r="I46" s="144">
        <f t="shared" si="4"/>
        <v>314</v>
      </c>
      <c r="J46" s="145"/>
      <c r="K46" s="242"/>
    </row>
    <row r="47" spans="1:32" s="116" customFormat="1" ht="14.1" customHeight="1">
      <c r="A47" s="147" t="s">
        <v>6</v>
      </c>
      <c r="B47" s="148"/>
      <c r="C47" s="149"/>
      <c r="D47" s="149"/>
      <c r="E47" s="151"/>
      <c r="F47" s="149" t="s">
        <v>325</v>
      </c>
      <c r="G47" s="149"/>
      <c r="H47" s="149"/>
      <c r="I47" s="150"/>
      <c r="J47" s="152"/>
      <c r="K47" s="153"/>
      <c r="L47" s="154"/>
      <c r="M47" s="155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</row>
    <row r="48" spans="1:32" s="116" customFormat="1" ht="14.1" customHeight="1">
      <c r="A48" s="637" t="s">
        <v>7</v>
      </c>
      <c r="B48" s="645"/>
      <c r="C48" s="261">
        <f>F81</f>
        <v>0.87604350118383811</v>
      </c>
      <c r="D48" s="261">
        <f>G132</f>
        <v>0.86473520342681653</v>
      </c>
      <c r="E48" s="261">
        <f>G179</f>
        <v>0.86473520342681653</v>
      </c>
      <c r="F48" s="261">
        <f>H224</f>
        <v>0.88108348548285942</v>
      </c>
      <c r="G48" s="261">
        <f>G271</f>
        <v>0.87604350118383811</v>
      </c>
      <c r="H48" s="239">
        <f>G317</f>
        <v>0.8758069760365752</v>
      </c>
      <c r="I48" s="159"/>
      <c r="J48" s="160"/>
      <c r="K48" s="161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</row>
    <row r="49" spans="1:32" s="116" customFormat="1" ht="14.1" customHeight="1">
      <c r="A49" s="637" t="s">
        <v>8</v>
      </c>
      <c r="B49" s="645"/>
      <c r="C49" s="250">
        <f>F82</f>
        <v>0.15756257542028462</v>
      </c>
      <c r="D49" s="250">
        <f>G133</f>
        <v>0.17214463901792224</v>
      </c>
      <c r="E49" s="250">
        <f>G180</f>
        <v>0.17214463901792224</v>
      </c>
      <c r="F49" s="250">
        <f>H225</f>
        <v>0.15468910471760533</v>
      </c>
      <c r="G49" s="250">
        <f>G272</f>
        <v>0.15756257542028462</v>
      </c>
      <c r="H49" s="250">
        <f>G318</f>
        <v>0.15798535063153291</v>
      </c>
      <c r="I49" s="233"/>
      <c r="J49" s="244" t="s">
        <v>80</v>
      </c>
      <c r="K49" s="115"/>
      <c r="L49" s="154"/>
      <c r="M49" s="155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</row>
    <row r="50" spans="1:32" s="116" customFormat="1" ht="14.1" customHeight="1">
      <c r="A50" s="637" t="s">
        <v>9</v>
      </c>
      <c r="B50" s="645"/>
      <c r="C50" s="229">
        <f>F83</f>
        <v>0.15756257542028462</v>
      </c>
      <c r="D50" s="229">
        <f>G134</f>
        <v>0.17214463901792224</v>
      </c>
      <c r="E50" s="229">
        <f>G181</f>
        <v>0.17214463901792224</v>
      </c>
      <c r="F50" s="229">
        <f>H226</f>
        <v>0.15468910471760533</v>
      </c>
      <c r="G50" s="229">
        <f>G273</f>
        <v>0.15756257542028462</v>
      </c>
      <c r="H50" s="229">
        <f>G319</f>
        <v>0.15798535063153291</v>
      </c>
      <c r="I50" s="164"/>
      <c r="J50" s="244" t="s">
        <v>81</v>
      </c>
      <c r="K50" s="115"/>
      <c r="L50" s="154"/>
      <c r="M50" s="155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</row>
    <row r="51" spans="1:32" s="116" customFormat="1" ht="14.1" customHeight="1">
      <c r="A51" s="637" t="s">
        <v>10</v>
      </c>
      <c r="B51" s="645"/>
      <c r="C51" s="229">
        <f>F84</f>
        <v>1.2029150440335392</v>
      </c>
      <c r="D51" s="229">
        <f>G135</f>
        <v>1.3794726924910889</v>
      </c>
      <c r="E51" s="229">
        <f>G182</f>
        <v>1.3794726924910889</v>
      </c>
      <c r="F51" s="229">
        <f>H227</f>
        <v>1.1739630197005009</v>
      </c>
      <c r="G51" s="229">
        <f>G274</f>
        <v>1.2029150440335392</v>
      </c>
      <c r="H51" s="229">
        <f>G320</f>
        <v>1.1098300991919028</v>
      </c>
      <c r="I51" s="168"/>
      <c r="J51" s="165"/>
      <c r="K51" s="115"/>
      <c r="L51" s="154"/>
      <c r="M51" s="155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</row>
    <row r="52" spans="1:32" s="116" customFormat="1" ht="14.1" customHeight="1">
      <c r="A52" s="637" t="s">
        <v>11</v>
      </c>
      <c r="B52" s="645"/>
      <c r="C52" s="229">
        <f>F85</f>
        <v>1.2029150440335392</v>
      </c>
      <c r="D52" s="229">
        <f>G136</f>
        <v>1.3794726924910889</v>
      </c>
      <c r="E52" s="229">
        <f>G183</f>
        <v>1.3794726924910889</v>
      </c>
      <c r="F52" s="229">
        <f>H228</f>
        <v>1.1739630197005009</v>
      </c>
      <c r="G52" s="229">
        <f>G275</f>
        <v>1.2029150440335392</v>
      </c>
      <c r="H52" s="234">
        <f>G321</f>
        <v>1.1098300991919028</v>
      </c>
      <c r="I52" s="168"/>
      <c r="J52" s="165"/>
      <c r="K52" s="115"/>
      <c r="L52" s="154"/>
      <c r="M52" s="155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</row>
    <row r="53" spans="1:32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</row>
    <row r="54" spans="1:32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</row>
    <row r="55" spans="1:32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</row>
    <row r="56" spans="1:32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</row>
    <row r="57" spans="1:32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</row>
    <row r="58" spans="1:32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</row>
    <row r="59" spans="1:32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</row>
    <row r="60" spans="1:32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</row>
    <row r="61" spans="1:32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</row>
    <row r="62" spans="1:32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</row>
    <row r="63" spans="1:32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</row>
    <row r="64" spans="1:32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</row>
    <row r="65" spans="1:31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</row>
    <row r="66" spans="1:31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</row>
    <row r="67" spans="1:31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</row>
    <row r="68" spans="1:31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</row>
    <row r="69" spans="1:31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</row>
    <row r="70" spans="1:31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</row>
    <row r="71" spans="1:31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</row>
    <row r="72" spans="1:31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</row>
    <row r="73" spans="1:31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</row>
    <row r="74" spans="1:31" ht="15" customHeight="1">
      <c r="A74" s="7" t="s">
        <v>12</v>
      </c>
      <c r="B74" s="8"/>
      <c r="I74" s="9"/>
    </row>
    <row r="75" spans="1:31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0.87604350118383811</v>
      </c>
      <c r="J75" s="17" t="s">
        <v>15</v>
      </c>
      <c r="K75" s="18" t="s">
        <v>16</v>
      </c>
    </row>
    <row r="76" spans="1:31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31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31" ht="15" customHeight="1">
      <c r="A78" s="19"/>
      <c r="B78" s="174"/>
      <c r="C78" s="20"/>
      <c r="D78" s="21" t="s">
        <v>18</v>
      </c>
      <c r="E78" s="26">
        <f>INDEX(LINEST(B87:B96,C87:C96),1)</f>
        <v>3.6634830763111172</v>
      </c>
      <c r="G78" s="27"/>
      <c r="H78" s="24"/>
      <c r="I78" s="177"/>
      <c r="J78" s="178"/>
      <c r="K78" s="177"/>
    </row>
    <row r="79" spans="1:31" ht="15" customHeight="1">
      <c r="A79" s="19"/>
      <c r="B79" s="174"/>
      <c r="C79" s="20"/>
      <c r="D79" s="21" t="s">
        <v>19</v>
      </c>
      <c r="E79" s="26">
        <f>INDEX(LINEST(B87:B96,C87:C96),2)</f>
        <v>209.57204771262013</v>
      </c>
      <c r="G79" s="27"/>
      <c r="H79" s="24"/>
      <c r="I79" s="177"/>
      <c r="J79" s="178"/>
      <c r="K79" s="177"/>
    </row>
    <row r="80" spans="1:31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0.87604350118383811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0.15756257542028462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0.15756257542028462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1.2029150440335392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1.2029150440335392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210.30042918454936</v>
      </c>
      <c r="C87" s="20">
        <v>1</v>
      </c>
      <c r="F87" s="25"/>
      <c r="G87" s="21"/>
      <c r="H87" s="25"/>
      <c r="I87" s="177">
        <f t="shared" ref="I87:I118" si="8">ROUND($E$78*C87+$E$79,$G$1)</f>
        <v>213</v>
      </c>
      <c r="J87" s="178">
        <f t="shared" ref="J87:J96" si="9">ABS(B87-I87)/B87*100</f>
        <v>1.2836734693877541</v>
      </c>
      <c r="K87" s="177">
        <f t="shared" ref="K87:K96" si="10">(B87-I87)^2/1000</f>
        <v>7.2876825876328427E-3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216.26617375231055</v>
      </c>
      <c r="C88" s="20">
        <v>2</v>
      </c>
      <c r="F88" s="25"/>
      <c r="G88" s="21"/>
      <c r="H88" s="25"/>
      <c r="I88" s="177">
        <f t="shared" si="8"/>
        <v>217</v>
      </c>
      <c r="J88" s="178">
        <f t="shared" si="9"/>
        <v>0.33931623931623284</v>
      </c>
      <c r="K88" s="177">
        <f t="shared" si="10"/>
        <v>5.3850096179797787E-4</v>
      </c>
    </row>
    <row r="89" spans="1:11" ht="15" customHeight="1">
      <c r="A89" s="19">
        <f t="shared" si="11"/>
        <v>2005</v>
      </c>
      <c r="B89" s="174">
        <f t="shared" si="12"/>
        <v>221.6358839050132</v>
      </c>
      <c r="C89" s="20">
        <v>3</v>
      </c>
      <c r="F89" s="25"/>
      <c r="G89" s="21"/>
      <c r="H89" s="25"/>
      <c r="I89" s="177">
        <f t="shared" si="8"/>
        <v>221</v>
      </c>
      <c r="J89" s="178">
        <f t="shared" si="9"/>
        <v>0.2869047619047661</v>
      </c>
      <c r="K89" s="177">
        <f t="shared" si="10"/>
        <v>4.0434834065483877E-4</v>
      </c>
    </row>
    <row r="90" spans="1:11" ht="15" customHeight="1">
      <c r="A90" s="19">
        <f t="shared" si="11"/>
        <v>2006</v>
      </c>
      <c r="B90" s="174">
        <f t="shared" si="12"/>
        <v>228.69515483291119</v>
      </c>
      <c r="C90" s="20">
        <v>4</v>
      </c>
      <c r="F90" s="25"/>
      <c r="G90" s="21"/>
      <c r="H90" s="25"/>
      <c r="I90" s="177">
        <f t="shared" si="8"/>
        <v>224</v>
      </c>
      <c r="J90" s="178">
        <f t="shared" si="9"/>
        <v>2.0530189353340478</v>
      </c>
      <c r="K90" s="177">
        <f t="shared" si="10"/>
        <v>2.2044478905009265E-2</v>
      </c>
    </row>
    <row r="91" spans="1:11" ht="15" customHeight="1">
      <c r="A91" s="19">
        <f t="shared" si="11"/>
        <v>2007</v>
      </c>
      <c r="B91" s="174">
        <f t="shared" si="12"/>
        <v>229.11954427410572</v>
      </c>
      <c r="C91" s="20">
        <v>5</v>
      </c>
      <c r="D91" s="21"/>
      <c r="E91" s="21"/>
      <c r="F91" s="25"/>
      <c r="G91" s="21"/>
      <c r="H91" s="25"/>
      <c r="I91" s="177">
        <f t="shared" si="8"/>
        <v>228</v>
      </c>
      <c r="J91" s="178">
        <f t="shared" si="9"/>
        <v>0.48862888482632494</v>
      </c>
      <c r="K91" s="177">
        <f t="shared" si="10"/>
        <v>1.2533793816829051E-3</v>
      </c>
    </row>
    <row r="92" spans="1:11" ht="15" customHeight="1">
      <c r="A92" s="19">
        <f t="shared" si="11"/>
        <v>2008</v>
      </c>
      <c r="B92" s="174">
        <f t="shared" si="12"/>
        <v>232.54412397761516</v>
      </c>
      <c r="C92" s="20">
        <v>6</v>
      </c>
      <c r="D92" s="21"/>
      <c r="E92" s="21"/>
      <c r="F92" s="25"/>
      <c r="G92" s="21"/>
      <c r="H92" s="25"/>
      <c r="I92" s="177">
        <f t="shared" si="8"/>
        <v>232</v>
      </c>
      <c r="J92" s="178">
        <f t="shared" si="9"/>
        <v>0.23398741206960591</v>
      </c>
      <c r="K92" s="177">
        <f t="shared" si="10"/>
        <v>2.9607090301574058E-4</v>
      </c>
    </row>
    <row r="93" spans="1:11" s="25" customFormat="1" ht="15" customHeight="1">
      <c r="A93" s="19">
        <f t="shared" si="11"/>
        <v>2009</v>
      </c>
      <c r="B93" s="174">
        <f t="shared" si="12"/>
        <v>234.43965137776212</v>
      </c>
      <c r="C93" s="20">
        <v>7</v>
      </c>
      <c r="G93" s="21"/>
      <c r="H93" s="21"/>
      <c r="I93" s="177">
        <f t="shared" si="8"/>
        <v>235</v>
      </c>
      <c r="J93" s="178">
        <f t="shared" si="9"/>
        <v>0.2390161472024071</v>
      </c>
      <c r="K93" s="177">
        <f t="shared" si="10"/>
        <v>3.1399057844389255E-4</v>
      </c>
    </row>
    <row r="94" spans="1:11" ht="15" customHeight="1">
      <c r="A94" s="19">
        <f t="shared" si="11"/>
        <v>2010</v>
      </c>
      <c r="B94" s="174">
        <f t="shared" si="12"/>
        <v>230.04577611319183</v>
      </c>
      <c r="C94" s="20">
        <v>8</v>
      </c>
      <c r="D94" s="25"/>
      <c r="E94" s="25"/>
      <c r="F94" s="25"/>
      <c r="G94" s="21"/>
      <c r="H94" s="25"/>
      <c r="I94" s="177">
        <f t="shared" si="8"/>
        <v>239</v>
      </c>
      <c r="J94" s="178">
        <f t="shared" si="9"/>
        <v>3.8923661360347364</v>
      </c>
      <c r="K94" s="177">
        <f t="shared" si="10"/>
        <v>8.0178125415085927E-2</v>
      </c>
    </row>
    <row r="95" spans="1:11" s="25" customFormat="1" ht="15" customHeight="1">
      <c r="A95" s="19">
        <f t="shared" si="11"/>
        <v>2011</v>
      </c>
      <c r="B95" s="174">
        <f t="shared" si="12"/>
        <v>249.57676200659361</v>
      </c>
      <c r="C95" s="20">
        <v>9</v>
      </c>
      <c r="G95" s="21"/>
      <c r="I95" s="177">
        <f t="shared" si="8"/>
        <v>243</v>
      </c>
      <c r="J95" s="178">
        <f t="shared" si="9"/>
        <v>2.6351660121385256</v>
      </c>
      <c r="K95" s="177">
        <f t="shared" si="10"/>
        <v>4.3253798491373223E-2</v>
      </c>
    </row>
    <row r="96" spans="1:11" s="25" customFormat="1" ht="15" customHeight="1" thickBot="1">
      <c r="A96" s="28">
        <f t="shared" si="11"/>
        <v>2012</v>
      </c>
      <c r="B96" s="182">
        <f t="shared" si="12"/>
        <v>244.58854689926019</v>
      </c>
      <c r="C96" s="29">
        <v>10</v>
      </c>
      <c r="D96" s="30"/>
      <c r="E96" s="30"/>
      <c r="F96" s="30"/>
      <c r="G96" s="30"/>
      <c r="H96" s="30"/>
      <c r="I96" s="183">
        <f t="shared" si="8"/>
        <v>246</v>
      </c>
      <c r="J96" s="184">
        <f t="shared" si="9"/>
        <v>0.57707244212099074</v>
      </c>
      <c r="K96" s="183">
        <f t="shared" si="10"/>
        <v>1.992199855588012E-3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250</v>
      </c>
      <c r="C97" s="20">
        <f t="shared" ref="C97:C118" si="14">C96+1</f>
        <v>11</v>
      </c>
      <c r="D97" s="31"/>
      <c r="E97" s="31"/>
      <c r="I97" s="177">
        <f>ROUND($E$78*C97+$E$79,$G$1)</f>
        <v>250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254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254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257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257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261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261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265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265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268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268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272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272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276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276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279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279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283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283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287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287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290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290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294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294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297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297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301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301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305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305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308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308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312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312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316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316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319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319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323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323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327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327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0.86473520342681653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5.347740657064886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1.5985647415143765E-2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210.13299863098365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1.6114101437571859E-2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0.86473520342681653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210.30042918454936</v>
      </c>
      <c r="C133" s="191">
        <f t="shared" ref="C133:C142" si="16">LN(B133)</f>
        <v>5.3485371235270627</v>
      </c>
      <c r="D133" s="20">
        <v>1</v>
      </c>
      <c r="E133" s="637" t="s">
        <v>8</v>
      </c>
      <c r="F133" s="638"/>
      <c r="G133" s="639">
        <f>SUM(K122:K142)</f>
        <v>0.17214463901792224</v>
      </c>
      <c r="H133" s="640"/>
      <c r="I133" s="177">
        <f t="shared" ref="I133:I164" si="17">ROUND($F$129*(1+$F$130)^D133,$G$1)</f>
        <v>214</v>
      </c>
      <c r="J133" s="178">
        <f t="shared" ref="J133:J142" si="18">ABS(B133-I133)/B133*100</f>
        <v>1.7591836734693869</v>
      </c>
      <c r="K133" s="177">
        <f t="shared" ref="K133:K142" si="19">(B133-I133)^2/1000</f>
        <v>1.3686824218534125E-2</v>
      </c>
    </row>
    <row r="134" spans="1:11" ht="15" customHeight="1">
      <c r="A134" s="19">
        <f t="shared" si="15"/>
        <v>2004</v>
      </c>
      <c r="B134" s="174">
        <f t="shared" si="15"/>
        <v>216.26617375231055</v>
      </c>
      <c r="C134" s="191">
        <f t="shared" si="16"/>
        <v>5.376509934933412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0.17214463901792224</v>
      </c>
      <c r="H134" s="640"/>
      <c r="I134" s="177">
        <f t="shared" si="17"/>
        <v>217</v>
      </c>
      <c r="J134" s="178">
        <f t="shared" si="18"/>
        <v>0.33931623931623284</v>
      </c>
      <c r="K134" s="177">
        <f t="shared" si="19"/>
        <v>5.3850096179797787E-4</v>
      </c>
    </row>
    <row r="135" spans="1:11" ht="15" customHeight="1">
      <c r="A135" s="19">
        <f t="shared" si="15"/>
        <v>2005</v>
      </c>
      <c r="B135" s="174">
        <f t="shared" si="15"/>
        <v>221.6358839050132</v>
      </c>
      <c r="C135" s="191">
        <f t="shared" si="16"/>
        <v>5.4010358727430248</v>
      </c>
      <c r="D135" s="20">
        <f t="shared" si="20"/>
        <v>3</v>
      </c>
      <c r="E135" s="637" t="s">
        <v>10</v>
      </c>
      <c r="F135" s="638"/>
      <c r="G135" s="639">
        <f>SUM(J122:J142)/D142</f>
        <v>1.3794726924910889</v>
      </c>
      <c r="H135" s="640"/>
      <c r="I135" s="177">
        <f t="shared" si="17"/>
        <v>220</v>
      </c>
      <c r="J135" s="178">
        <f t="shared" si="18"/>
        <v>0.73809523809524225</v>
      </c>
      <c r="K135" s="177">
        <f t="shared" si="19"/>
        <v>2.6761161506812427E-3</v>
      </c>
    </row>
    <row r="136" spans="1:11" ht="15" customHeight="1">
      <c r="A136" s="19">
        <f t="shared" si="15"/>
        <v>2006</v>
      </c>
      <c r="B136" s="174">
        <f t="shared" si="15"/>
        <v>228.69515483291119</v>
      </c>
      <c r="C136" s="191">
        <f t="shared" si="16"/>
        <v>5.4323899151152517</v>
      </c>
      <c r="D136" s="20">
        <f t="shared" si="20"/>
        <v>4</v>
      </c>
      <c r="E136" s="637" t="s">
        <v>11</v>
      </c>
      <c r="F136" s="638"/>
      <c r="G136" s="639">
        <f>SUM(J133:J142)/10</f>
        <v>1.3794726924910889</v>
      </c>
      <c r="H136" s="640"/>
      <c r="I136" s="177">
        <f t="shared" si="17"/>
        <v>224</v>
      </c>
      <c r="J136" s="178">
        <f t="shared" si="18"/>
        <v>2.0530189353340478</v>
      </c>
      <c r="K136" s="177">
        <f t="shared" si="19"/>
        <v>2.2044478905009265E-2</v>
      </c>
    </row>
    <row r="137" spans="1:11" ht="15" customHeight="1">
      <c r="A137" s="19">
        <f t="shared" si="15"/>
        <v>2007</v>
      </c>
      <c r="B137" s="174">
        <f t="shared" si="15"/>
        <v>229.11954427410572</v>
      </c>
      <c r="C137" s="191">
        <f t="shared" si="16"/>
        <v>5.4342438947431804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228</v>
      </c>
      <c r="J137" s="178">
        <f t="shared" si="18"/>
        <v>0.48862888482632494</v>
      </c>
      <c r="K137" s="177">
        <f t="shared" si="19"/>
        <v>1.2533793816829051E-3</v>
      </c>
    </row>
    <row r="138" spans="1:11" ht="15" customHeight="1">
      <c r="A138" s="19">
        <f t="shared" si="15"/>
        <v>2008</v>
      </c>
      <c r="B138" s="174">
        <f t="shared" si="15"/>
        <v>232.54412397761516</v>
      </c>
      <c r="C138" s="191">
        <f t="shared" si="16"/>
        <v>5.4490799875702427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231</v>
      </c>
      <c r="J138" s="178">
        <f t="shared" si="18"/>
        <v>0.66401332839689209</v>
      </c>
      <c r="K138" s="177">
        <f t="shared" si="19"/>
        <v>2.3843188582460561E-3</v>
      </c>
    </row>
    <row r="139" spans="1:11" s="25" customFormat="1" ht="15" customHeight="1">
      <c r="A139" s="19">
        <f t="shared" si="15"/>
        <v>2009</v>
      </c>
      <c r="B139" s="174">
        <f t="shared" si="15"/>
        <v>234.43965137776212</v>
      </c>
      <c r="C139" s="191">
        <f t="shared" si="16"/>
        <v>5.4571982045646479</v>
      </c>
      <c r="D139" s="20">
        <f t="shared" si="20"/>
        <v>7</v>
      </c>
      <c r="G139" s="49"/>
      <c r="H139" s="45"/>
      <c r="I139" s="177">
        <f t="shared" si="17"/>
        <v>235</v>
      </c>
      <c r="J139" s="178">
        <f t="shared" si="18"/>
        <v>0.2390161472024071</v>
      </c>
      <c r="K139" s="177">
        <f t="shared" si="19"/>
        <v>3.1399057844389255E-4</v>
      </c>
    </row>
    <row r="140" spans="1:11" ht="15" customHeight="1">
      <c r="A140" s="19">
        <f t="shared" si="15"/>
        <v>2010</v>
      </c>
      <c r="B140" s="174">
        <f t="shared" si="15"/>
        <v>230.04577611319183</v>
      </c>
      <c r="C140" s="191">
        <f t="shared" si="16"/>
        <v>5.4382783156991286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239</v>
      </c>
      <c r="J140" s="178">
        <f t="shared" si="18"/>
        <v>3.8923661360347364</v>
      </c>
      <c r="K140" s="177">
        <f t="shared" si="19"/>
        <v>8.0178125415085927E-2</v>
      </c>
    </row>
    <row r="141" spans="1:11" s="25" customFormat="1" ht="15" customHeight="1">
      <c r="A141" s="19">
        <f t="shared" si="15"/>
        <v>2011</v>
      </c>
      <c r="B141" s="174">
        <f t="shared" si="15"/>
        <v>249.57676200659361</v>
      </c>
      <c r="C141" s="191">
        <f t="shared" si="16"/>
        <v>5.51976653122599</v>
      </c>
      <c r="D141" s="20">
        <f t="shared" si="20"/>
        <v>9</v>
      </c>
      <c r="E141" s="50"/>
      <c r="I141" s="177">
        <f t="shared" si="17"/>
        <v>243</v>
      </c>
      <c r="J141" s="178">
        <f t="shared" si="18"/>
        <v>2.6351660121385256</v>
      </c>
      <c r="K141" s="177">
        <f t="shared" si="19"/>
        <v>4.3253798491373223E-2</v>
      </c>
    </row>
    <row r="142" spans="1:11" s="25" customFormat="1" ht="15" customHeight="1" thickBot="1">
      <c r="A142" s="28">
        <f t="shared" si="15"/>
        <v>2012</v>
      </c>
      <c r="B142" s="182">
        <f>B96</f>
        <v>244.58854689926019</v>
      </c>
      <c r="C142" s="192">
        <f t="shared" si="16"/>
        <v>5.4995773983598299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247</v>
      </c>
      <c r="J142" s="184">
        <f t="shared" si="18"/>
        <v>0.9859223300970924</v>
      </c>
      <c r="K142" s="183">
        <f t="shared" si="19"/>
        <v>5.8151060570676236E-3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251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251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255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255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259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259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263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263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267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267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271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271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276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276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280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280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285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285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289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289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294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294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299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299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304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304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308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308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313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313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318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318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324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324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329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329</v>
      </c>
      <c r="J160" s="185"/>
      <c r="K160" s="185"/>
    </row>
    <row r="161" spans="1:100" ht="15" customHeight="1">
      <c r="A161" s="19">
        <f t="shared" si="22"/>
        <v>2031</v>
      </c>
      <c r="B161" s="174">
        <f t="shared" si="21"/>
        <v>334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334</v>
      </c>
      <c r="J161" s="185"/>
      <c r="K161" s="185"/>
    </row>
    <row r="162" spans="1:100" ht="15" customHeight="1">
      <c r="A162" s="19">
        <f t="shared" si="22"/>
        <v>2032</v>
      </c>
      <c r="B162" s="174">
        <f t="shared" si="21"/>
        <v>339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339</v>
      </c>
      <c r="J162" s="185"/>
      <c r="K162" s="185"/>
    </row>
    <row r="163" spans="1:100" ht="15" customHeight="1">
      <c r="A163" s="19">
        <f t="shared" si="22"/>
        <v>2033</v>
      </c>
      <c r="B163" s="174">
        <f t="shared" si="21"/>
        <v>345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345</v>
      </c>
      <c r="J163" s="185"/>
      <c r="K163" s="185"/>
    </row>
    <row r="164" spans="1:100" ht="15" customHeight="1">
      <c r="A164" s="103">
        <f t="shared" si="22"/>
        <v>2034</v>
      </c>
      <c r="B164" s="186">
        <f t="shared" si="21"/>
        <v>350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350</v>
      </c>
      <c r="J164" s="188"/>
      <c r="K164" s="188"/>
    </row>
    <row r="165" spans="1:100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0" ht="15" customHeight="1">
      <c r="A166" s="7" t="s">
        <v>31</v>
      </c>
    </row>
    <row r="167" spans="1:100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0.86473520342681653</v>
      </c>
      <c r="J167" s="17" t="s">
        <v>15</v>
      </c>
      <c r="K167" s="18" t="s">
        <v>16</v>
      </c>
      <c r="M167" s="14"/>
      <c r="N167" s="107" t="s">
        <v>74</v>
      </c>
      <c r="O167" s="108" t="e">
        <f>RSQ($B168:$B188,O168:O188)</f>
        <v>#REF!</v>
      </c>
      <c r="P167" s="18" t="s">
        <v>16</v>
      </c>
      <c r="R167" s="57" t="s">
        <v>32</v>
      </c>
      <c r="S167" s="14"/>
      <c r="T167" s="14"/>
      <c r="U167" s="107" t="s">
        <v>74</v>
      </c>
      <c r="V167" s="108" t="e">
        <f>RSQ($B168:$B188,V168:V188)</f>
        <v>#VALUE!</v>
      </c>
      <c r="W167" s="18" t="s">
        <v>16</v>
      </c>
      <c r="Y167" s="57" t="s">
        <v>32</v>
      </c>
      <c r="Z167" s="14"/>
      <c r="AA167" s="14"/>
      <c r="AB167" s="107" t="s">
        <v>74</v>
      </c>
      <c r="AC167" s="108" t="e">
        <f>RSQ($B168:$B188,AC168:AC188)</f>
        <v>#VALUE!</v>
      </c>
      <c r="AD167" s="18" t="s">
        <v>16</v>
      </c>
      <c r="AF167" s="57" t="s">
        <v>32</v>
      </c>
      <c r="AG167" s="14"/>
      <c r="AH167" s="14"/>
      <c r="AI167" s="107" t="s">
        <v>74</v>
      </c>
      <c r="AJ167" s="108" t="e">
        <f>RSQ($B168:$B188,AJ168:AJ188)</f>
        <v>#VALUE!</v>
      </c>
      <c r="AK167" s="18" t="s">
        <v>16</v>
      </c>
      <c r="AM167" s="57" t="s">
        <v>32</v>
      </c>
      <c r="AN167" s="14"/>
      <c r="AO167" s="14"/>
      <c r="AP167" s="107" t="s">
        <v>74</v>
      </c>
      <c r="AQ167" s="108" t="e">
        <f>RSQ($B168:$B188,AQ168:AQ188)</f>
        <v>#VALUE!</v>
      </c>
      <c r="AR167" s="18" t="s">
        <v>16</v>
      </c>
      <c r="AT167" s="57" t="s">
        <v>32</v>
      </c>
      <c r="AU167" s="14"/>
      <c r="AV167" s="14"/>
      <c r="AW167" s="107" t="s">
        <v>74</v>
      </c>
      <c r="AX167" s="108" t="e">
        <f>RSQ($B168:$B188,AX168:AX188)</f>
        <v>#VALUE!</v>
      </c>
      <c r="AY167" s="18" t="s">
        <v>16</v>
      </c>
      <c r="BA167" s="57" t="s">
        <v>32</v>
      </c>
      <c r="BB167" s="14"/>
      <c r="BC167" s="14"/>
      <c r="BD167" s="107" t="s">
        <v>74</v>
      </c>
      <c r="BE167" s="108" t="e">
        <f>RSQ($B168:$B188,BE168:BE188)</f>
        <v>#VALUE!</v>
      </c>
      <c r="BF167" s="18" t="s">
        <v>16</v>
      </c>
      <c r="BH167" s="57" t="s">
        <v>32</v>
      </c>
      <c r="BI167" s="14"/>
      <c r="BJ167" s="14"/>
      <c r="BK167" s="107" t="s">
        <v>74</v>
      </c>
      <c r="BL167" s="108" t="e">
        <f>RSQ($B168:$B188,BL168:BL188)</f>
        <v>#VALUE!</v>
      </c>
      <c r="BM167" s="18" t="s">
        <v>16</v>
      </c>
      <c r="BO167" s="57" t="s">
        <v>32</v>
      </c>
      <c r="BP167" s="14"/>
      <c r="BQ167" s="14"/>
      <c r="BR167" s="107" t="s">
        <v>74</v>
      </c>
      <c r="BS167" s="108" t="e">
        <f>RSQ($B168:$B188,BS168:BS188)</f>
        <v>#VALUE!</v>
      </c>
      <c r="BT167" s="18" t="s">
        <v>16</v>
      </c>
      <c r="BV167" s="57" t="s">
        <v>32</v>
      </c>
      <c r="BW167" s="14"/>
      <c r="BX167" s="14"/>
      <c r="BY167" s="107" t="s">
        <v>74</v>
      </c>
      <c r="BZ167" s="108" t="e">
        <f>RSQ($B168:$B188,BZ168:BZ188)</f>
        <v>#VALUE!</v>
      </c>
      <c r="CA167" s="18" t="s">
        <v>16</v>
      </c>
      <c r="CC167" s="57" t="s">
        <v>32</v>
      </c>
      <c r="CD167" s="14"/>
      <c r="CE167" s="14"/>
      <c r="CF167" s="107" t="s">
        <v>74</v>
      </c>
      <c r="CG167" s="108" t="e">
        <f>RSQ($B168:$B188,CG168:CG188)</f>
        <v>#VALUE!</v>
      </c>
      <c r="CH167" s="18" t="s">
        <v>16</v>
      </c>
      <c r="CJ167" s="57" t="s">
        <v>32</v>
      </c>
      <c r="CK167" s="14"/>
      <c r="CL167" s="14"/>
      <c r="CM167" s="107" t="s">
        <v>74</v>
      </c>
      <c r="CN167" s="108" t="e">
        <f>RSQ($B168:$B188,CN168:CN188)</f>
        <v>#VALUE!</v>
      </c>
      <c r="CO167" s="18" t="s">
        <v>16</v>
      </c>
      <c r="CQ167" s="57" t="s">
        <v>32</v>
      </c>
      <c r="CR167" s="14"/>
      <c r="CS167" s="14"/>
      <c r="CT167" s="107" t="s">
        <v>74</v>
      </c>
      <c r="CU167" s="108" t="e">
        <f>RSQ($B168:$B188,CU168:CU188)</f>
        <v>#VALUE!</v>
      </c>
      <c r="CV167" s="18" t="s">
        <v>16</v>
      </c>
    </row>
    <row r="168" spans="1:100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58"/>
      <c r="N168" s="58"/>
      <c r="O168" s="196"/>
      <c r="P168" s="175"/>
      <c r="R168" s="195"/>
      <c r="S168" s="58"/>
      <c r="T168" s="58"/>
      <c r="U168" s="58"/>
      <c r="V168" s="196"/>
      <c r="W168" s="175"/>
      <c r="Y168" s="195"/>
      <c r="Z168" s="58"/>
      <c r="AA168" s="58"/>
      <c r="AB168" s="58"/>
      <c r="AC168" s="196"/>
      <c r="AD168" s="175"/>
      <c r="AF168" s="195"/>
      <c r="AG168" s="58"/>
      <c r="AH168" s="58"/>
      <c r="AI168" s="58"/>
      <c r="AJ168" s="196"/>
      <c r="AK168" s="175"/>
      <c r="AM168" s="195"/>
      <c r="AN168" s="58"/>
      <c r="AO168" s="58"/>
      <c r="AP168" s="58"/>
      <c r="AQ168" s="196"/>
      <c r="AR168" s="175"/>
      <c r="AT168" s="195"/>
      <c r="AU168" s="58"/>
      <c r="AV168" s="58"/>
      <c r="AW168" s="58"/>
      <c r="AX168" s="196"/>
      <c r="AY168" s="175"/>
      <c r="BA168" s="195"/>
      <c r="BB168" s="58"/>
      <c r="BC168" s="58"/>
      <c r="BD168" s="58"/>
      <c r="BE168" s="196"/>
      <c r="BF168" s="175"/>
      <c r="BH168" s="195"/>
      <c r="BI168" s="58"/>
      <c r="BJ168" s="58"/>
      <c r="BK168" s="58"/>
      <c r="BL168" s="196"/>
      <c r="BM168" s="175"/>
      <c r="BO168" s="195"/>
      <c r="BP168" s="58"/>
      <c r="BQ168" s="58"/>
      <c r="BR168" s="58"/>
      <c r="BS168" s="196"/>
      <c r="BT168" s="175"/>
      <c r="BV168" s="195"/>
      <c r="BW168" s="58"/>
      <c r="BX168" s="58"/>
      <c r="BY168" s="58"/>
      <c r="BZ168" s="196"/>
      <c r="CA168" s="175"/>
      <c r="CC168" s="195"/>
      <c r="CD168" s="58"/>
      <c r="CE168" s="58"/>
      <c r="CF168" s="58"/>
      <c r="CG168" s="196"/>
      <c r="CH168" s="175"/>
      <c r="CJ168" s="195"/>
      <c r="CK168" s="58"/>
      <c r="CL168" s="58"/>
      <c r="CM168" s="58"/>
      <c r="CN168" s="196"/>
      <c r="CO168" s="175"/>
      <c r="CQ168" s="195"/>
      <c r="CR168" s="58"/>
      <c r="CS168" s="58"/>
      <c r="CT168" s="58"/>
      <c r="CU168" s="196"/>
      <c r="CV168" s="175"/>
    </row>
    <row r="169" spans="1:100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25"/>
      <c r="N169" s="25"/>
      <c r="O169" s="177"/>
      <c r="P169" s="177"/>
      <c r="R169" s="197"/>
      <c r="S169" s="25"/>
      <c r="T169" s="25"/>
      <c r="U169" s="25"/>
      <c r="V169" s="177"/>
      <c r="W169" s="177"/>
      <c r="Y169" s="197"/>
      <c r="Z169" s="25"/>
      <c r="AA169" s="25"/>
      <c r="AB169" s="25"/>
      <c r="AC169" s="177"/>
      <c r="AD169" s="177"/>
      <c r="AF169" s="197"/>
      <c r="AG169" s="25"/>
      <c r="AH169" s="25"/>
      <c r="AI169" s="25"/>
      <c r="AJ169" s="177"/>
      <c r="AK169" s="177"/>
      <c r="AM169" s="197"/>
      <c r="AN169" s="25"/>
      <c r="AO169" s="25"/>
      <c r="AP169" s="25"/>
      <c r="AQ169" s="177"/>
      <c r="AR169" s="177"/>
      <c r="AT169" s="197"/>
      <c r="AU169" s="25"/>
      <c r="AV169" s="25"/>
      <c r="AW169" s="25"/>
      <c r="AX169" s="177"/>
      <c r="AY169" s="177"/>
      <c r="BA169" s="197"/>
      <c r="BB169" s="25"/>
      <c r="BC169" s="25"/>
      <c r="BD169" s="25"/>
      <c r="BE169" s="177"/>
      <c r="BF169" s="177"/>
      <c r="BH169" s="197"/>
      <c r="BI169" s="25"/>
      <c r="BJ169" s="25"/>
      <c r="BK169" s="25"/>
      <c r="BL169" s="177"/>
      <c r="BM169" s="177"/>
      <c r="BO169" s="197"/>
      <c r="BP169" s="25"/>
      <c r="BQ169" s="25"/>
      <c r="BR169" s="25"/>
      <c r="BS169" s="177"/>
      <c r="BT169" s="177"/>
      <c r="BV169" s="197"/>
      <c r="BW169" s="25"/>
      <c r="BX169" s="25"/>
      <c r="BY169" s="25"/>
      <c r="BZ169" s="177"/>
      <c r="CA169" s="177"/>
      <c r="CC169" s="197"/>
      <c r="CD169" s="25"/>
      <c r="CE169" s="25"/>
      <c r="CF169" s="25"/>
      <c r="CG169" s="177"/>
      <c r="CH169" s="177"/>
      <c r="CJ169" s="197"/>
      <c r="CK169" s="25"/>
      <c r="CL169" s="25"/>
      <c r="CM169" s="25"/>
      <c r="CN169" s="177"/>
      <c r="CO169" s="177"/>
      <c r="CQ169" s="197"/>
      <c r="CR169" s="25"/>
      <c r="CS169" s="25"/>
      <c r="CT169" s="25"/>
      <c r="CU169" s="177"/>
      <c r="CV169" s="177"/>
    </row>
    <row r="170" spans="1:100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25"/>
      <c r="N170" s="25"/>
      <c r="O170" s="177"/>
      <c r="P170" s="177"/>
      <c r="R170" s="197"/>
      <c r="S170" s="25"/>
      <c r="T170" s="25"/>
      <c r="U170" s="25"/>
      <c r="V170" s="177"/>
      <c r="W170" s="177"/>
      <c r="Y170" s="197"/>
      <c r="Z170" s="25"/>
      <c r="AA170" s="25"/>
      <c r="AB170" s="25"/>
      <c r="AC170" s="177"/>
      <c r="AD170" s="177"/>
      <c r="AF170" s="197"/>
      <c r="AG170" s="25"/>
      <c r="AH170" s="25"/>
      <c r="AI170" s="25"/>
      <c r="AJ170" s="177"/>
      <c r="AK170" s="177"/>
      <c r="AM170" s="197"/>
      <c r="AN170" s="25"/>
      <c r="AO170" s="25"/>
      <c r="AP170" s="25"/>
      <c r="AQ170" s="177"/>
      <c r="AR170" s="177"/>
      <c r="AT170" s="197"/>
      <c r="AU170" s="25"/>
      <c r="AV170" s="25"/>
      <c r="AW170" s="25"/>
      <c r="AX170" s="177"/>
      <c r="AY170" s="177"/>
      <c r="BA170" s="197"/>
      <c r="BB170" s="25"/>
      <c r="BC170" s="25"/>
      <c r="BD170" s="25"/>
      <c r="BE170" s="177"/>
      <c r="BF170" s="177"/>
      <c r="BH170" s="197"/>
      <c r="BI170" s="25"/>
      <c r="BJ170" s="25"/>
      <c r="BK170" s="25"/>
      <c r="BL170" s="177"/>
      <c r="BM170" s="177"/>
      <c r="BO170" s="197"/>
      <c r="BP170" s="25"/>
      <c r="BQ170" s="25"/>
      <c r="BR170" s="25"/>
      <c r="BS170" s="177"/>
      <c r="BT170" s="177"/>
      <c r="BV170" s="197"/>
      <c r="BW170" s="25"/>
      <c r="BX170" s="25"/>
      <c r="BY170" s="25"/>
      <c r="BZ170" s="177"/>
      <c r="CA170" s="177"/>
      <c r="CC170" s="197"/>
      <c r="CD170" s="25"/>
      <c r="CE170" s="25"/>
      <c r="CF170" s="25"/>
      <c r="CG170" s="177"/>
      <c r="CH170" s="177"/>
      <c r="CJ170" s="197"/>
      <c r="CK170" s="25"/>
      <c r="CL170" s="25"/>
      <c r="CM170" s="25"/>
      <c r="CN170" s="177"/>
      <c r="CO170" s="177"/>
      <c r="CQ170" s="197"/>
      <c r="CR170" s="25"/>
      <c r="CS170" s="25"/>
      <c r="CT170" s="25"/>
      <c r="CU170" s="177"/>
      <c r="CV170" s="177"/>
    </row>
    <row r="171" spans="1:100" ht="15" customHeight="1">
      <c r="A171" s="19"/>
      <c r="B171" s="174"/>
      <c r="C171" s="191"/>
      <c r="D171" s="20"/>
      <c r="H171" s="24"/>
      <c r="I171" s="177"/>
      <c r="J171" s="178"/>
      <c r="K171" s="177"/>
      <c r="M171" s="25"/>
      <c r="N171" s="25"/>
      <c r="O171" s="177"/>
      <c r="P171" s="177"/>
      <c r="R171" s="197"/>
      <c r="S171" s="25"/>
      <c r="T171" s="25"/>
      <c r="U171" s="25"/>
      <c r="V171" s="177"/>
      <c r="W171" s="177"/>
      <c r="Y171" s="197"/>
      <c r="Z171" s="25"/>
      <c r="AA171" s="25"/>
      <c r="AB171" s="25"/>
      <c r="AC171" s="177"/>
      <c r="AD171" s="177"/>
      <c r="AF171" s="197"/>
      <c r="AG171" s="25"/>
      <c r="AH171" s="25"/>
      <c r="AI171" s="25"/>
      <c r="AJ171" s="177"/>
      <c r="AK171" s="177"/>
      <c r="AM171" s="197"/>
      <c r="AN171" s="25"/>
      <c r="AO171" s="25"/>
      <c r="AP171" s="25"/>
      <c r="AQ171" s="177"/>
      <c r="AR171" s="177"/>
      <c r="AT171" s="197"/>
      <c r="AU171" s="25"/>
      <c r="AV171" s="25"/>
      <c r="AW171" s="25"/>
      <c r="AX171" s="177"/>
      <c r="AY171" s="177"/>
      <c r="BA171" s="197"/>
      <c r="BB171" s="25"/>
      <c r="BC171" s="25"/>
      <c r="BD171" s="25"/>
      <c r="BE171" s="177"/>
      <c r="BF171" s="177"/>
      <c r="BH171" s="197"/>
      <c r="BI171" s="25"/>
      <c r="BJ171" s="25"/>
      <c r="BK171" s="25"/>
      <c r="BL171" s="177"/>
      <c r="BM171" s="177"/>
      <c r="BO171" s="197"/>
      <c r="BP171" s="25"/>
      <c r="BQ171" s="25"/>
      <c r="BR171" s="25"/>
      <c r="BS171" s="177"/>
      <c r="BT171" s="177"/>
      <c r="BV171" s="197"/>
      <c r="BW171" s="25"/>
      <c r="BX171" s="25"/>
      <c r="BY171" s="25"/>
      <c r="BZ171" s="177"/>
      <c r="CA171" s="177"/>
      <c r="CC171" s="197"/>
      <c r="CD171" s="25"/>
      <c r="CE171" s="25"/>
      <c r="CF171" s="25"/>
      <c r="CG171" s="177"/>
      <c r="CH171" s="177"/>
      <c r="CJ171" s="197"/>
      <c r="CK171" s="25"/>
      <c r="CL171" s="25"/>
      <c r="CM171" s="25"/>
      <c r="CN171" s="177"/>
      <c r="CO171" s="177"/>
      <c r="CQ171" s="197"/>
      <c r="CR171" s="25"/>
      <c r="CS171" s="25"/>
      <c r="CT171" s="25"/>
      <c r="CU171" s="177"/>
      <c r="CV171" s="177"/>
    </row>
    <row r="172" spans="1:100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83" t="e">
        <f>10^#REF!</f>
        <v>#REF!</v>
      </c>
      <c r="N172" s="25"/>
      <c r="O172" s="177"/>
      <c r="P172" s="177"/>
      <c r="R172" s="197"/>
      <c r="S172" s="27" t="s">
        <v>35</v>
      </c>
      <c r="T172" s="83" t="e">
        <f>M172+S193</f>
        <v>#REF!</v>
      </c>
      <c r="U172" s="25"/>
      <c r="V172" s="177"/>
      <c r="W172" s="177"/>
      <c r="Y172" s="197"/>
      <c r="Z172" s="27" t="s">
        <v>35</v>
      </c>
      <c r="AA172" s="83" t="e">
        <f>T172+Z193</f>
        <v>#REF!</v>
      </c>
      <c r="AB172" s="25"/>
      <c r="AC172" s="177"/>
      <c r="AD172" s="177"/>
      <c r="AF172" s="197"/>
      <c r="AG172" s="27" t="s">
        <v>35</v>
      </c>
      <c r="AH172" s="83" t="e">
        <f>AA172+AG193</f>
        <v>#REF!</v>
      </c>
      <c r="AI172" s="25"/>
      <c r="AJ172" s="177"/>
      <c r="AK172" s="177"/>
      <c r="AM172" s="197"/>
      <c r="AN172" s="27" t="s">
        <v>35</v>
      </c>
      <c r="AO172" s="83" t="e">
        <f>AH172+AN193</f>
        <v>#REF!</v>
      </c>
      <c r="AP172" s="25"/>
      <c r="AQ172" s="177"/>
      <c r="AR172" s="177"/>
      <c r="AT172" s="197"/>
      <c r="AU172" s="27" t="s">
        <v>35</v>
      </c>
      <c r="AV172" s="83" t="e">
        <f>AO172+AU193</f>
        <v>#REF!</v>
      </c>
      <c r="AW172" s="25"/>
      <c r="AX172" s="177"/>
      <c r="AY172" s="177"/>
      <c r="BA172" s="197"/>
      <c r="BB172" s="27" t="s">
        <v>35</v>
      </c>
      <c r="BC172" s="83" t="e">
        <f>AV172+BB193</f>
        <v>#REF!</v>
      </c>
      <c r="BD172" s="25"/>
      <c r="BE172" s="177"/>
      <c r="BF172" s="177"/>
      <c r="BH172" s="197"/>
      <c r="BI172" s="27" t="s">
        <v>35</v>
      </c>
      <c r="BJ172" s="83" t="e">
        <f>BC172+BI193</f>
        <v>#REF!</v>
      </c>
      <c r="BK172" s="25"/>
      <c r="BL172" s="177"/>
      <c r="BM172" s="177"/>
      <c r="BO172" s="197"/>
      <c r="BP172" s="27" t="s">
        <v>35</v>
      </c>
      <c r="BQ172" s="83" t="e">
        <f>BJ172+BP193</f>
        <v>#REF!</v>
      </c>
      <c r="BR172" s="25"/>
      <c r="BS172" s="177"/>
      <c r="BT172" s="177"/>
      <c r="BV172" s="197"/>
      <c r="BW172" s="27" t="s">
        <v>35</v>
      </c>
      <c r="BX172" s="83" t="e">
        <f>BQ172+BW193</f>
        <v>#REF!</v>
      </c>
      <c r="BY172" s="25"/>
      <c r="BZ172" s="177"/>
      <c r="CA172" s="177"/>
      <c r="CC172" s="197"/>
      <c r="CD172" s="27" t="s">
        <v>35</v>
      </c>
      <c r="CE172" s="83" t="e">
        <f>BX172+CD193</f>
        <v>#REF!</v>
      </c>
      <c r="CF172" s="25"/>
      <c r="CG172" s="177"/>
      <c r="CH172" s="177"/>
      <c r="CJ172" s="197"/>
      <c r="CK172" s="27" t="s">
        <v>35</v>
      </c>
      <c r="CL172" s="83" t="e">
        <f>CE172+CK193</f>
        <v>#REF!</v>
      </c>
      <c r="CM172" s="25"/>
      <c r="CN172" s="177"/>
      <c r="CO172" s="177"/>
      <c r="CQ172" s="197"/>
      <c r="CR172" s="27" t="s">
        <v>35</v>
      </c>
      <c r="CS172" s="83" t="e">
        <f>CL172+CR193</f>
        <v>#REF!</v>
      </c>
      <c r="CT172" s="25"/>
      <c r="CU172" s="177"/>
      <c r="CV172" s="177"/>
    </row>
    <row r="173" spans="1:100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5.347740657064886</v>
      </c>
      <c r="H173" s="24"/>
      <c r="I173" s="177"/>
      <c r="J173" s="178"/>
      <c r="K173" s="177"/>
      <c r="M173" s="27" t="s">
        <v>26</v>
      </c>
      <c r="N173" s="42" t="e">
        <f>INDEX(LINEST(#REF!,$D179:$D188),2)</f>
        <v>#REF!</v>
      </c>
      <c r="O173" s="177"/>
      <c r="P173" s="177"/>
      <c r="R173" s="197"/>
      <c r="S173" s="27" t="s">
        <v>25</v>
      </c>
      <c r="T173" s="27" t="s">
        <v>26</v>
      </c>
      <c r="U173" s="42" t="e">
        <f>INDEX(LINEST(R179:R188,$D179:$D188),2)</f>
        <v>#VALUE!</v>
      </c>
      <c r="V173" s="177"/>
      <c r="W173" s="177"/>
      <c r="Y173" s="197"/>
      <c r="Z173" s="27" t="s">
        <v>25</v>
      </c>
      <c r="AA173" s="27" t="s">
        <v>26</v>
      </c>
      <c r="AB173" s="42" t="e">
        <f>INDEX(LINEST(Y179:Y188,$D179:$D188),2)</f>
        <v>#VALUE!</v>
      </c>
      <c r="AC173" s="177"/>
      <c r="AD173" s="177"/>
      <c r="AF173" s="197"/>
      <c r="AG173" s="27" t="s">
        <v>25</v>
      </c>
      <c r="AH173" s="27" t="s">
        <v>26</v>
      </c>
      <c r="AI173" s="42" t="e">
        <f>INDEX(LINEST(AF179:AF188,$D179:$D188),2)</f>
        <v>#VALUE!</v>
      </c>
      <c r="AJ173" s="177"/>
      <c r="AK173" s="177"/>
      <c r="AM173" s="197"/>
      <c r="AN173" s="27" t="s">
        <v>25</v>
      </c>
      <c r="AO173" s="27" t="s">
        <v>26</v>
      </c>
      <c r="AP173" s="42" t="e">
        <f>INDEX(LINEST(AM179:AM188,$D179:$D188),2)</f>
        <v>#VALUE!</v>
      </c>
      <c r="AQ173" s="177"/>
      <c r="AR173" s="177"/>
      <c r="AT173" s="197"/>
      <c r="AU173" s="27" t="s">
        <v>25</v>
      </c>
      <c r="AV173" s="27" t="s">
        <v>26</v>
      </c>
      <c r="AW173" s="42" t="e">
        <f>INDEX(LINEST(AT179:AT188,$D179:$D188),2)</f>
        <v>#VALUE!</v>
      </c>
      <c r="AX173" s="177"/>
      <c r="AY173" s="177"/>
      <c r="BA173" s="197"/>
      <c r="BB173" s="27" t="s">
        <v>25</v>
      </c>
      <c r="BC173" s="27" t="s">
        <v>26</v>
      </c>
      <c r="BD173" s="42" t="e">
        <f>INDEX(LINEST(BA179:BA188,$D179:$D188),2)</f>
        <v>#VALUE!</v>
      </c>
      <c r="BE173" s="177"/>
      <c r="BF173" s="177"/>
      <c r="BH173" s="197"/>
      <c r="BI173" s="27" t="s">
        <v>25</v>
      </c>
      <c r="BJ173" s="27" t="s">
        <v>26</v>
      </c>
      <c r="BK173" s="42" t="e">
        <f>INDEX(LINEST(BH179:BH188,$D179:$D188),2)</f>
        <v>#VALUE!</v>
      </c>
      <c r="BL173" s="177"/>
      <c r="BM173" s="177"/>
      <c r="BO173" s="197"/>
      <c r="BP173" s="27" t="s">
        <v>25</v>
      </c>
      <c r="BQ173" s="27" t="s">
        <v>26</v>
      </c>
      <c r="BR173" s="42" t="e">
        <f>INDEX(LINEST(BO179:BO188,$D179:$D188),2)</f>
        <v>#VALUE!</v>
      </c>
      <c r="BS173" s="177"/>
      <c r="BT173" s="177"/>
      <c r="BV173" s="197"/>
      <c r="BW173" s="27" t="s">
        <v>25</v>
      </c>
      <c r="BX173" s="27" t="s">
        <v>26</v>
      </c>
      <c r="BY173" s="42" t="e">
        <f>INDEX(LINEST(BV179:BV188,$D179:$D188),2)</f>
        <v>#VALUE!</v>
      </c>
      <c r="BZ173" s="177"/>
      <c r="CA173" s="177"/>
      <c r="CC173" s="197"/>
      <c r="CD173" s="27" t="s">
        <v>25</v>
      </c>
      <c r="CE173" s="27" t="s">
        <v>26</v>
      </c>
      <c r="CF173" s="42" t="e">
        <f>INDEX(LINEST(CC179:CC188,$D179:$D188),2)</f>
        <v>#VALUE!</v>
      </c>
      <c r="CG173" s="177"/>
      <c r="CH173" s="177"/>
      <c r="CJ173" s="197"/>
      <c r="CK173" s="27" t="s">
        <v>25</v>
      </c>
      <c r="CL173" s="27" t="s">
        <v>26</v>
      </c>
      <c r="CM173" s="42" t="e">
        <f>INDEX(LINEST(CJ179:CJ188,$D179:$D188),2)</f>
        <v>#VALUE!</v>
      </c>
      <c r="CN173" s="177"/>
      <c r="CO173" s="177"/>
      <c r="CQ173" s="197"/>
      <c r="CR173" s="27" t="s">
        <v>25</v>
      </c>
      <c r="CS173" s="27" t="s">
        <v>26</v>
      </c>
      <c r="CT173" s="42" t="e">
        <f>INDEX(LINEST(CQ179:CQ188,$D179:$D188),2)</f>
        <v>#VALUE!</v>
      </c>
      <c r="CU173" s="177"/>
      <c r="CV173" s="177"/>
    </row>
    <row r="174" spans="1:100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1.5985647415143765E-2</v>
      </c>
      <c r="H174" s="24"/>
      <c r="I174" s="177"/>
      <c r="J174" s="178"/>
      <c r="K174" s="177"/>
      <c r="M174" s="27" t="s">
        <v>28</v>
      </c>
      <c r="N174" s="42" t="e">
        <f>INDEX(LINEST(#REF!,$D179:$D188),1)</f>
        <v>#REF!</v>
      </c>
      <c r="O174" s="177"/>
      <c r="P174" s="177"/>
      <c r="R174" s="197"/>
      <c r="S174" s="27" t="s">
        <v>27</v>
      </c>
      <c r="T174" s="27" t="s">
        <v>28</v>
      </c>
      <c r="U174" s="42" t="e">
        <f>INDEX(LINEST(R179:R188,$D179:$D188),1)</f>
        <v>#VALUE!</v>
      </c>
      <c r="V174" s="177"/>
      <c r="W174" s="177"/>
      <c r="Y174" s="197"/>
      <c r="Z174" s="27" t="s">
        <v>27</v>
      </c>
      <c r="AA174" s="27" t="s">
        <v>28</v>
      </c>
      <c r="AB174" s="42" t="e">
        <f>INDEX(LINEST(Y179:Y188,$D179:$D188),1)</f>
        <v>#VALUE!</v>
      </c>
      <c r="AC174" s="177"/>
      <c r="AD174" s="177"/>
      <c r="AF174" s="197"/>
      <c r="AG174" s="27" t="s">
        <v>27</v>
      </c>
      <c r="AH174" s="27" t="s">
        <v>28</v>
      </c>
      <c r="AI174" s="42" t="e">
        <f>INDEX(LINEST(AF179:AF188,$D179:$D188),1)</f>
        <v>#VALUE!</v>
      </c>
      <c r="AJ174" s="177"/>
      <c r="AK174" s="177"/>
      <c r="AM174" s="197"/>
      <c r="AN174" s="27" t="s">
        <v>27</v>
      </c>
      <c r="AO174" s="27" t="s">
        <v>28</v>
      </c>
      <c r="AP174" s="42" t="e">
        <f>INDEX(LINEST(AM179:AM188,$D179:$D188),1)</f>
        <v>#VALUE!</v>
      </c>
      <c r="AQ174" s="177"/>
      <c r="AR174" s="177"/>
      <c r="AT174" s="197"/>
      <c r="AU174" s="27" t="s">
        <v>27</v>
      </c>
      <c r="AV174" s="27" t="s">
        <v>28</v>
      </c>
      <c r="AW174" s="42" t="e">
        <f>INDEX(LINEST(AT179:AT188,$D179:$D188),1)</f>
        <v>#VALUE!</v>
      </c>
      <c r="AX174" s="177"/>
      <c r="AY174" s="177"/>
      <c r="BA174" s="197"/>
      <c r="BB174" s="27" t="s">
        <v>27</v>
      </c>
      <c r="BC174" s="27" t="s">
        <v>28</v>
      </c>
      <c r="BD174" s="42" t="e">
        <f>INDEX(LINEST(BA179:BA188,$D179:$D188),1)</f>
        <v>#VALUE!</v>
      </c>
      <c r="BE174" s="177"/>
      <c r="BF174" s="177"/>
      <c r="BH174" s="197"/>
      <c r="BI174" s="27" t="s">
        <v>27</v>
      </c>
      <c r="BJ174" s="27" t="s">
        <v>28</v>
      </c>
      <c r="BK174" s="42" t="e">
        <f>INDEX(LINEST(BH179:BH188,$D179:$D188),1)</f>
        <v>#VALUE!</v>
      </c>
      <c r="BL174" s="177"/>
      <c r="BM174" s="177"/>
      <c r="BO174" s="197"/>
      <c r="BP174" s="27" t="s">
        <v>27</v>
      </c>
      <c r="BQ174" s="27" t="s">
        <v>28</v>
      </c>
      <c r="BR174" s="42" t="e">
        <f>INDEX(LINEST(BO179:BO188,$D179:$D188),1)</f>
        <v>#VALUE!</v>
      </c>
      <c r="BS174" s="177"/>
      <c r="BT174" s="177"/>
      <c r="BV174" s="197"/>
      <c r="BW174" s="27" t="s">
        <v>27</v>
      </c>
      <c r="BX174" s="27" t="s">
        <v>28</v>
      </c>
      <c r="BY174" s="42" t="e">
        <f>INDEX(LINEST(BV179:BV188,$D179:$D188),1)</f>
        <v>#VALUE!</v>
      </c>
      <c r="BZ174" s="177"/>
      <c r="CA174" s="177"/>
      <c r="CC174" s="197"/>
      <c r="CD174" s="27" t="s">
        <v>27</v>
      </c>
      <c r="CE174" s="27" t="s">
        <v>28</v>
      </c>
      <c r="CF174" s="42" t="e">
        <f>INDEX(LINEST(CC179:CC188,$D179:$D188),1)</f>
        <v>#VALUE!</v>
      </c>
      <c r="CG174" s="177"/>
      <c r="CH174" s="177"/>
      <c r="CJ174" s="197"/>
      <c r="CK174" s="27" t="s">
        <v>27</v>
      </c>
      <c r="CL174" s="27" t="s">
        <v>28</v>
      </c>
      <c r="CM174" s="42" t="e">
        <f>INDEX(LINEST(CJ179:CJ188,$D179:$D188),1)</f>
        <v>#VALUE!</v>
      </c>
      <c r="CN174" s="177"/>
      <c r="CO174" s="177"/>
      <c r="CQ174" s="197"/>
      <c r="CR174" s="27" t="s">
        <v>27</v>
      </c>
      <c r="CS174" s="27" t="s">
        <v>28</v>
      </c>
      <c r="CT174" s="42" t="e">
        <f>INDEX(LINEST(CQ179:CQ188,$D179:$D188),1)</f>
        <v>#VALUE!</v>
      </c>
      <c r="CU174" s="177"/>
      <c r="CV174" s="177"/>
    </row>
    <row r="175" spans="1:100" ht="15" customHeight="1">
      <c r="A175" s="19"/>
      <c r="B175" s="174"/>
      <c r="C175" s="191"/>
      <c r="D175" s="20"/>
      <c r="H175" s="24"/>
      <c r="I175" s="177"/>
      <c r="J175" s="178"/>
      <c r="K175" s="177"/>
      <c r="M175" s="25"/>
      <c r="N175" s="25"/>
      <c r="O175" s="177"/>
      <c r="P175" s="177"/>
      <c r="R175" s="197"/>
      <c r="S175" s="25"/>
      <c r="T175" s="25"/>
      <c r="U175" s="25"/>
      <c r="V175" s="177"/>
      <c r="W175" s="177"/>
      <c r="Y175" s="197"/>
      <c r="Z175" s="25"/>
      <c r="AA175" s="25"/>
      <c r="AB175" s="25"/>
      <c r="AC175" s="177"/>
      <c r="AD175" s="177"/>
      <c r="AF175" s="197"/>
      <c r="AG175" s="25"/>
      <c r="AH175" s="25"/>
      <c r="AI175" s="25"/>
      <c r="AJ175" s="177"/>
      <c r="AK175" s="177"/>
      <c r="AM175" s="197"/>
      <c r="AN175" s="25"/>
      <c r="AO175" s="25"/>
      <c r="AP175" s="25"/>
      <c r="AQ175" s="177"/>
      <c r="AR175" s="177"/>
      <c r="AT175" s="197"/>
      <c r="AU175" s="25"/>
      <c r="AV175" s="25"/>
      <c r="AW175" s="25"/>
      <c r="AX175" s="177"/>
      <c r="AY175" s="177"/>
      <c r="BA175" s="197"/>
      <c r="BB175" s="25"/>
      <c r="BC175" s="25"/>
      <c r="BD175" s="25"/>
      <c r="BE175" s="177"/>
      <c r="BF175" s="177"/>
      <c r="BH175" s="197"/>
      <c r="BI175" s="25"/>
      <c r="BJ175" s="25"/>
      <c r="BK175" s="25"/>
      <c r="BL175" s="177"/>
      <c r="BM175" s="177"/>
      <c r="BO175" s="197"/>
      <c r="BP175" s="25"/>
      <c r="BQ175" s="25"/>
      <c r="BR175" s="25"/>
      <c r="BS175" s="177"/>
      <c r="BT175" s="177"/>
      <c r="BV175" s="197"/>
      <c r="BW175" s="25"/>
      <c r="BX175" s="25"/>
      <c r="BY175" s="25"/>
      <c r="BZ175" s="177"/>
      <c r="CA175" s="177"/>
      <c r="CC175" s="197"/>
      <c r="CD175" s="25"/>
      <c r="CE175" s="25"/>
      <c r="CF175" s="25"/>
      <c r="CG175" s="177"/>
      <c r="CH175" s="177"/>
      <c r="CJ175" s="197"/>
      <c r="CK175" s="25"/>
      <c r="CL175" s="25"/>
      <c r="CM175" s="25"/>
      <c r="CN175" s="177"/>
      <c r="CO175" s="177"/>
      <c r="CQ175" s="197"/>
      <c r="CR175" s="25"/>
      <c r="CS175" s="25"/>
      <c r="CT175" s="25"/>
      <c r="CU175" s="177"/>
      <c r="CV175" s="177"/>
    </row>
    <row r="176" spans="1:100" ht="15" customHeight="1">
      <c r="A176" s="19"/>
      <c r="B176" s="174"/>
      <c r="C176" s="191"/>
      <c r="D176" s="20"/>
      <c r="E176" s="5" t="s">
        <v>29</v>
      </c>
      <c r="F176" s="43">
        <f>EXP(G173)</f>
        <v>210.13299863098365</v>
      </c>
      <c r="G176" s="25"/>
      <c r="H176" s="45"/>
      <c r="I176" s="177"/>
      <c r="J176" s="178"/>
      <c r="K176" s="177"/>
      <c r="M176" s="59" t="e">
        <f>EXP(N173)</f>
        <v>#REF!</v>
      </c>
      <c r="N176" s="25"/>
      <c r="O176" s="177"/>
      <c r="P176" s="177"/>
      <c r="R176" s="197"/>
      <c r="S176" s="27" t="s">
        <v>29</v>
      </c>
      <c r="T176" s="59" t="e">
        <f>EXP(U173)</f>
        <v>#VALUE!</v>
      </c>
      <c r="U176" s="25"/>
      <c r="V176" s="177"/>
      <c r="W176" s="177"/>
      <c r="Y176" s="197"/>
      <c r="Z176" s="27" t="s">
        <v>29</v>
      </c>
      <c r="AA176" s="59" t="e">
        <f>EXP(AB173)</f>
        <v>#VALUE!</v>
      </c>
      <c r="AB176" s="25"/>
      <c r="AC176" s="177"/>
      <c r="AD176" s="177"/>
      <c r="AF176" s="197"/>
      <c r="AG176" s="27" t="s">
        <v>29</v>
      </c>
      <c r="AH176" s="59" t="e">
        <f>EXP(AI173)</f>
        <v>#VALUE!</v>
      </c>
      <c r="AI176" s="25"/>
      <c r="AJ176" s="177"/>
      <c r="AK176" s="177"/>
      <c r="AM176" s="197"/>
      <c r="AN176" s="27" t="s">
        <v>29</v>
      </c>
      <c r="AO176" s="59" t="e">
        <f>EXP(AP173)</f>
        <v>#VALUE!</v>
      </c>
      <c r="AP176" s="25"/>
      <c r="AQ176" s="177"/>
      <c r="AR176" s="177"/>
      <c r="AT176" s="197"/>
      <c r="AU176" s="27" t="s">
        <v>29</v>
      </c>
      <c r="AV176" s="59" t="e">
        <f>EXP(AW173)</f>
        <v>#VALUE!</v>
      </c>
      <c r="AW176" s="25"/>
      <c r="AX176" s="177"/>
      <c r="AY176" s="177"/>
      <c r="BA176" s="197"/>
      <c r="BB176" s="27" t="s">
        <v>29</v>
      </c>
      <c r="BC176" s="59" t="e">
        <f>EXP(BD173)</f>
        <v>#VALUE!</v>
      </c>
      <c r="BD176" s="25"/>
      <c r="BE176" s="177"/>
      <c r="BF176" s="177"/>
      <c r="BH176" s="197"/>
      <c r="BI176" s="27" t="s">
        <v>29</v>
      </c>
      <c r="BJ176" s="59" t="e">
        <f>EXP(BK173)</f>
        <v>#VALUE!</v>
      </c>
      <c r="BK176" s="25"/>
      <c r="BL176" s="177"/>
      <c r="BM176" s="177"/>
      <c r="BO176" s="197"/>
      <c r="BP176" s="27" t="s">
        <v>29</v>
      </c>
      <c r="BQ176" s="59" t="e">
        <f>EXP(BR173)</f>
        <v>#VALUE!</v>
      </c>
      <c r="BR176" s="25"/>
      <c r="BS176" s="177"/>
      <c r="BT176" s="177"/>
      <c r="BV176" s="197"/>
      <c r="BW176" s="27" t="s">
        <v>29</v>
      </c>
      <c r="BX176" s="59" t="e">
        <f>EXP(BY173)</f>
        <v>#VALUE!</v>
      </c>
      <c r="BY176" s="25"/>
      <c r="BZ176" s="177"/>
      <c r="CA176" s="177"/>
      <c r="CC176" s="197"/>
      <c r="CD176" s="27" t="s">
        <v>29</v>
      </c>
      <c r="CE176" s="59" t="e">
        <f>EXP(CF173)</f>
        <v>#VALUE!</v>
      </c>
      <c r="CF176" s="25"/>
      <c r="CG176" s="177"/>
      <c r="CH176" s="177"/>
      <c r="CJ176" s="197"/>
      <c r="CK176" s="27" t="s">
        <v>29</v>
      </c>
      <c r="CL176" s="59" t="e">
        <f>EXP(CM173)</f>
        <v>#VALUE!</v>
      </c>
      <c r="CM176" s="25"/>
      <c r="CN176" s="177"/>
      <c r="CO176" s="177"/>
      <c r="CQ176" s="197"/>
      <c r="CR176" s="27" t="s">
        <v>29</v>
      </c>
      <c r="CS176" s="59" t="e">
        <f>EXP(CT173)</f>
        <v>#VALUE!</v>
      </c>
      <c r="CT176" s="25"/>
      <c r="CU176" s="177"/>
      <c r="CV176" s="177"/>
    </row>
    <row r="177" spans="1:100" ht="15" customHeight="1">
      <c r="A177" s="19"/>
      <c r="B177" s="174"/>
      <c r="C177" s="191"/>
      <c r="D177" s="20"/>
      <c r="E177" s="5" t="s">
        <v>30</v>
      </c>
      <c r="F177" s="44">
        <f>EXP(G174)-1</f>
        <v>1.6114101437571859E-2</v>
      </c>
      <c r="G177" s="25"/>
      <c r="H177" s="45"/>
      <c r="I177" s="177"/>
      <c r="J177" s="178"/>
      <c r="K177" s="177"/>
      <c r="M177" s="60" t="e">
        <f>EXP(N174)-1</f>
        <v>#REF!</v>
      </c>
      <c r="N177" s="25"/>
      <c r="O177" s="177"/>
      <c r="P177" s="177"/>
      <c r="R177" s="197"/>
      <c r="S177" s="27" t="s">
        <v>30</v>
      </c>
      <c r="T177" s="60" t="e">
        <f>EXP(U174)-1</f>
        <v>#VALUE!</v>
      </c>
      <c r="U177" s="25"/>
      <c r="V177" s="177"/>
      <c r="W177" s="177"/>
      <c r="Y177" s="197"/>
      <c r="Z177" s="27" t="s">
        <v>30</v>
      </c>
      <c r="AA177" s="60" t="e">
        <f>EXP(AB174)-1</f>
        <v>#VALUE!</v>
      </c>
      <c r="AB177" s="25"/>
      <c r="AC177" s="177"/>
      <c r="AD177" s="177"/>
      <c r="AF177" s="197"/>
      <c r="AG177" s="27" t="s">
        <v>30</v>
      </c>
      <c r="AH177" s="60" t="e">
        <f>EXP(AI174)-1</f>
        <v>#VALUE!</v>
      </c>
      <c r="AI177" s="25"/>
      <c r="AJ177" s="177"/>
      <c r="AK177" s="177"/>
      <c r="AM177" s="197"/>
      <c r="AN177" s="27" t="s">
        <v>30</v>
      </c>
      <c r="AO177" s="60" t="e">
        <f>EXP(AP174)-1</f>
        <v>#VALUE!</v>
      </c>
      <c r="AP177" s="25"/>
      <c r="AQ177" s="177"/>
      <c r="AR177" s="177"/>
      <c r="AT177" s="197"/>
      <c r="AU177" s="27" t="s">
        <v>30</v>
      </c>
      <c r="AV177" s="60" t="e">
        <f>EXP(AW174)-1</f>
        <v>#VALUE!</v>
      </c>
      <c r="AW177" s="25"/>
      <c r="AX177" s="177"/>
      <c r="AY177" s="177"/>
      <c r="BA177" s="197"/>
      <c r="BB177" s="27" t="s">
        <v>30</v>
      </c>
      <c r="BC177" s="60" t="e">
        <f>EXP(BD174)-1</f>
        <v>#VALUE!</v>
      </c>
      <c r="BD177" s="25"/>
      <c r="BE177" s="177"/>
      <c r="BF177" s="177"/>
      <c r="BH177" s="197"/>
      <c r="BI177" s="27" t="s">
        <v>30</v>
      </c>
      <c r="BJ177" s="60" t="e">
        <f>EXP(BK174)-1</f>
        <v>#VALUE!</v>
      </c>
      <c r="BK177" s="25"/>
      <c r="BL177" s="177"/>
      <c r="BM177" s="177"/>
      <c r="BO177" s="197"/>
      <c r="BP177" s="27" t="s">
        <v>30</v>
      </c>
      <c r="BQ177" s="60" t="e">
        <f>EXP(BR174)-1</f>
        <v>#VALUE!</v>
      </c>
      <c r="BR177" s="25"/>
      <c r="BS177" s="177"/>
      <c r="BT177" s="177"/>
      <c r="BV177" s="197"/>
      <c r="BW177" s="27" t="s">
        <v>30</v>
      </c>
      <c r="BX177" s="60" t="e">
        <f>EXP(BY174)-1</f>
        <v>#VALUE!</v>
      </c>
      <c r="BY177" s="25"/>
      <c r="BZ177" s="177"/>
      <c r="CA177" s="177"/>
      <c r="CC177" s="197"/>
      <c r="CD177" s="27" t="s">
        <v>30</v>
      </c>
      <c r="CE177" s="60" t="e">
        <f>EXP(CF174)-1</f>
        <v>#VALUE!</v>
      </c>
      <c r="CF177" s="25"/>
      <c r="CG177" s="177"/>
      <c r="CH177" s="177"/>
      <c r="CJ177" s="197"/>
      <c r="CK177" s="27" t="s">
        <v>30</v>
      </c>
      <c r="CL177" s="60" t="e">
        <f>EXP(CM174)-1</f>
        <v>#VALUE!</v>
      </c>
      <c r="CM177" s="25"/>
      <c r="CN177" s="177"/>
      <c r="CO177" s="177"/>
      <c r="CQ177" s="197"/>
      <c r="CR177" s="27" t="s">
        <v>30</v>
      </c>
      <c r="CS177" s="60" t="e">
        <f>EXP(CT174)-1</f>
        <v>#VALUE!</v>
      </c>
      <c r="CT177" s="25"/>
      <c r="CU177" s="177"/>
      <c r="CV177" s="177"/>
    </row>
    <row r="178" spans="1:100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25"/>
      <c r="N178" s="46"/>
      <c r="O178" s="177"/>
      <c r="P178" s="177"/>
      <c r="R178" s="197"/>
      <c r="S178" s="25"/>
      <c r="T178" s="25"/>
      <c r="U178" s="46"/>
      <c r="V178" s="177"/>
      <c r="W178" s="177"/>
      <c r="Y178" s="197"/>
      <c r="Z178" s="25"/>
      <c r="AA178" s="25"/>
      <c r="AB178" s="46"/>
      <c r="AC178" s="177"/>
      <c r="AD178" s="177"/>
      <c r="AF178" s="197"/>
      <c r="AG178" s="25"/>
      <c r="AH178" s="25"/>
      <c r="AI178" s="46"/>
      <c r="AJ178" s="177"/>
      <c r="AK178" s="177"/>
      <c r="AM178" s="197"/>
      <c r="AN178" s="25"/>
      <c r="AO178" s="25"/>
      <c r="AP178" s="46"/>
      <c r="AQ178" s="177"/>
      <c r="AR178" s="177"/>
      <c r="AT178" s="197"/>
      <c r="AU178" s="25"/>
      <c r="AV178" s="25"/>
      <c r="AW178" s="46"/>
      <c r="AX178" s="177"/>
      <c r="AY178" s="177"/>
      <c r="BA178" s="197"/>
      <c r="BB178" s="25"/>
      <c r="BC178" s="25"/>
      <c r="BD178" s="46"/>
      <c r="BE178" s="177"/>
      <c r="BF178" s="177"/>
      <c r="BH178" s="197"/>
      <c r="BI178" s="25"/>
      <c r="BJ178" s="25"/>
      <c r="BK178" s="46"/>
      <c r="BL178" s="177"/>
      <c r="BM178" s="177"/>
      <c r="BO178" s="197"/>
      <c r="BP178" s="25"/>
      <c r="BQ178" s="25"/>
      <c r="BR178" s="46"/>
      <c r="BS178" s="177"/>
      <c r="BT178" s="177"/>
      <c r="BV178" s="197"/>
      <c r="BW178" s="25"/>
      <c r="BX178" s="25"/>
      <c r="BY178" s="46"/>
      <c r="BZ178" s="177"/>
      <c r="CA178" s="177"/>
      <c r="CC178" s="197"/>
      <c r="CD178" s="25"/>
      <c r="CE178" s="25"/>
      <c r="CF178" s="46"/>
      <c r="CG178" s="177"/>
      <c r="CH178" s="177"/>
      <c r="CJ178" s="197"/>
      <c r="CK178" s="25"/>
      <c r="CL178" s="25"/>
      <c r="CM178" s="46"/>
      <c r="CN178" s="177"/>
      <c r="CO178" s="177"/>
      <c r="CQ178" s="197"/>
      <c r="CR178" s="25"/>
      <c r="CS178" s="25"/>
      <c r="CT178" s="46"/>
      <c r="CU178" s="177"/>
      <c r="CV178" s="177"/>
    </row>
    <row r="179" spans="1:100" ht="15" customHeight="1">
      <c r="A179" s="19">
        <f t="shared" ref="A179:B194" si="23">A133</f>
        <v>2003</v>
      </c>
      <c r="B179" s="174">
        <f t="shared" si="23"/>
        <v>210.30042918454936</v>
      </c>
      <c r="C179" s="191">
        <f t="shared" ref="C179:C188" si="24">LN(B179-$F$172)</f>
        <v>5.3485371235270627</v>
      </c>
      <c r="D179" s="20">
        <v>1</v>
      </c>
      <c r="E179" s="637" t="s">
        <v>7</v>
      </c>
      <c r="F179" s="638"/>
      <c r="G179" s="641">
        <f>I167</f>
        <v>0.86473520342681653</v>
      </c>
      <c r="H179" s="642"/>
      <c r="I179" s="177">
        <f t="shared" ref="I179:I210" si="25">ROUND($F$176*(1+$F$177)^D179+$F$172,$G$1)</f>
        <v>214</v>
      </c>
      <c r="J179" s="178">
        <f t="shared" ref="J179:J188" si="26">ABS(B179-I179)/B179*100</f>
        <v>1.7591836734693869</v>
      </c>
      <c r="K179" s="177">
        <f t="shared" ref="K179:K188" si="27">(B179-I179)^2/1000</f>
        <v>1.3686824218534125E-2</v>
      </c>
      <c r="M179" s="42" t="e">
        <f>O167</f>
        <v>#REF!</v>
      </c>
      <c r="N179" s="46"/>
      <c r="O179" s="177" t="e">
        <f t="shared" ref="O179:O188" si="28">ROUND(M$176*(1+M$177)^$D179+M$172,$G$1)</f>
        <v>#REF!</v>
      </c>
      <c r="P179" s="177" t="e">
        <f t="shared" ref="P179:P188" si="29">($B179-O179)^2/1000</f>
        <v>#REF!</v>
      </c>
      <c r="R179" s="197" t="e">
        <f t="shared" ref="R179:R188" si="30">LN($B179-T$172)</f>
        <v>#REF!</v>
      </c>
      <c r="S179" s="21" t="s">
        <v>36</v>
      </c>
      <c r="T179" s="42" t="e">
        <f>V167</f>
        <v>#VALUE!</v>
      </c>
      <c r="U179" s="46"/>
      <c r="V179" s="177" t="e">
        <f t="shared" ref="V179:V188" si="31">ROUND(T$176*(1+T$177)^$D179+T$172,$G$1)</f>
        <v>#VALUE!</v>
      </c>
      <c r="W179" s="177" t="e">
        <f t="shared" ref="W179:W188" si="32">($B179-V179)^2/1000</f>
        <v>#VALUE!</v>
      </c>
      <c r="Y179" s="197" t="e">
        <f t="shared" ref="Y179:Y188" si="33">LN($B179-AA$172)</f>
        <v>#REF!</v>
      </c>
      <c r="Z179" s="21" t="s">
        <v>36</v>
      </c>
      <c r="AA179" s="42" t="e">
        <f>AC167</f>
        <v>#VALUE!</v>
      </c>
      <c r="AB179" s="46"/>
      <c r="AC179" s="177" t="e">
        <f t="shared" ref="AC179:AC188" si="34">ROUND(AA$176*(1+AA$177)^$D179+AA$172,$G$1)</f>
        <v>#VALUE!</v>
      </c>
      <c r="AD179" s="177" t="e">
        <f t="shared" ref="AD179:AD188" si="35">($B179-AC179)^2/1000</f>
        <v>#VALUE!</v>
      </c>
      <c r="AF179" s="197" t="e">
        <f t="shared" ref="AF179:AF188" si="36">LN($B179-AH$172)</f>
        <v>#REF!</v>
      </c>
      <c r="AG179" s="21" t="s">
        <v>36</v>
      </c>
      <c r="AH179" s="42" t="e">
        <f>AJ167</f>
        <v>#VALUE!</v>
      </c>
      <c r="AI179" s="46"/>
      <c r="AJ179" s="177" t="e">
        <f t="shared" ref="AJ179:AJ188" si="37">ROUND(AH$176*(1+AH$177)^$D179+AH$172,$G$1)</f>
        <v>#VALUE!</v>
      </c>
      <c r="AK179" s="177" t="e">
        <f t="shared" ref="AK179:AK188" si="38">($B179-AJ179)^2/1000</f>
        <v>#VALUE!</v>
      </c>
      <c r="AM179" s="197" t="e">
        <f t="shared" ref="AM179:AM188" si="39">LN($B179-AO$172)</f>
        <v>#REF!</v>
      </c>
      <c r="AN179" s="21" t="s">
        <v>36</v>
      </c>
      <c r="AO179" s="42" t="e">
        <f>AQ167</f>
        <v>#VALUE!</v>
      </c>
      <c r="AP179" s="46"/>
      <c r="AQ179" s="177" t="e">
        <f t="shared" ref="AQ179:AQ188" si="40">ROUND(AO$176*(1+AO$177)^$D179+AO$172,$G$1)</f>
        <v>#VALUE!</v>
      </c>
      <c r="AR179" s="177" t="e">
        <f t="shared" ref="AR179:AR188" si="41">($B179-AQ179)^2/1000</f>
        <v>#VALUE!</v>
      </c>
      <c r="AT179" s="197" t="e">
        <f t="shared" ref="AT179:AT188" si="42">LN($B179-AV$172)</f>
        <v>#REF!</v>
      </c>
      <c r="AU179" s="21" t="s">
        <v>36</v>
      </c>
      <c r="AV179" s="42" t="e">
        <f>AX167</f>
        <v>#VALUE!</v>
      </c>
      <c r="AW179" s="46"/>
      <c r="AX179" s="177" t="e">
        <f t="shared" ref="AX179:AX188" si="43">ROUND(AV$176*(1+AV$177)^$D179+AV$172,$G$1)</f>
        <v>#VALUE!</v>
      </c>
      <c r="AY179" s="177" t="e">
        <f t="shared" ref="AY179:AY188" si="44">($B179-AX179)^2/1000</f>
        <v>#VALUE!</v>
      </c>
      <c r="BA179" s="197" t="e">
        <f t="shared" ref="BA179:BA188" si="45">LN($B179-BC$172)</f>
        <v>#REF!</v>
      </c>
      <c r="BB179" s="21" t="s">
        <v>36</v>
      </c>
      <c r="BC179" s="42" t="e">
        <f>BE167</f>
        <v>#VALUE!</v>
      </c>
      <c r="BD179" s="46"/>
      <c r="BE179" s="177" t="e">
        <f t="shared" ref="BE179:BE188" si="46">ROUND(BC$176*(1+BC$177)^$D179+BC$172,$G$1)</f>
        <v>#VALUE!</v>
      </c>
      <c r="BF179" s="177" t="e">
        <f t="shared" ref="BF179:BF188" si="47">($B179-BE179)^2/1000</f>
        <v>#VALUE!</v>
      </c>
      <c r="BH179" s="197" t="e">
        <f t="shared" ref="BH179:BH188" si="48">LN($B179-BJ$172)</f>
        <v>#REF!</v>
      </c>
      <c r="BI179" s="21" t="s">
        <v>36</v>
      </c>
      <c r="BJ179" s="42" t="e">
        <f>BL167</f>
        <v>#VALUE!</v>
      </c>
      <c r="BK179" s="46"/>
      <c r="BL179" s="177" t="e">
        <f t="shared" ref="BL179:BL188" si="49">ROUND(BJ$176*(1+BJ$177)^$D179+BJ$172,$G$1)</f>
        <v>#VALUE!</v>
      </c>
      <c r="BM179" s="177" t="e">
        <f t="shared" ref="BM179:BM188" si="50">($B179-BL179)^2/1000</f>
        <v>#VALUE!</v>
      </c>
      <c r="BO179" s="197" t="e">
        <f t="shared" ref="BO179:BO188" si="51">LN($B179-BQ$172)</f>
        <v>#REF!</v>
      </c>
      <c r="BP179" s="21" t="s">
        <v>36</v>
      </c>
      <c r="BQ179" s="42" t="e">
        <f>BS167</f>
        <v>#VALUE!</v>
      </c>
      <c r="BR179" s="46"/>
      <c r="BS179" s="177" t="e">
        <f t="shared" ref="BS179:BS188" si="52">ROUND(BQ$176*(1+BQ$177)^$D179+BQ$172,$G$1)</f>
        <v>#VALUE!</v>
      </c>
      <c r="BT179" s="177" t="e">
        <f t="shared" ref="BT179:BT188" si="53">($B179-BS179)^2/1000</f>
        <v>#VALUE!</v>
      </c>
      <c r="BV179" s="197" t="e">
        <f t="shared" ref="BV179:BV188" si="54">LN($B179-BX$172)</f>
        <v>#REF!</v>
      </c>
      <c r="BW179" s="21" t="s">
        <v>36</v>
      </c>
      <c r="BX179" s="42" t="e">
        <f>BZ167</f>
        <v>#VALUE!</v>
      </c>
      <c r="BY179" s="46"/>
      <c r="BZ179" s="177" t="e">
        <f t="shared" ref="BZ179:BZ188" si="55">ROUND(BX$176*(1+BX$177)^$D179+BX$172,$G$1)</f>
        <v>#VALUE!</v>
      </c>
      <c r="CA179" s="177" t="e">
        <f t="shared" ref="CA179:CA188" si="56">($B179-BZ179)^2/1000</f>
        <v>#VALUE!</v>
      </c>
      <c r="CC179" s="197" t="e">
        <f t="shared" ref="CC179:CC188" si="57">LN($B179-CE$172)</f>
        <v>#REF!</v>
      </c>
      <c r="CD179" s="21" t="s">
        <v>36</v>
      </c>
      <c r="CE179" s="42" t="e">
        <f>CG167</f>
        <v>#VALUE!</v>
      </c>
      <c r="CF179" s="46"/>
      <c r="CG179" s="177" t="e">
        <f t="shared" ref="CG179:CG188" si="58">ROUND(CE$176*(1+CE$177)^$D179+CE$172,$G$1)</f>
        <v>#VALUE!</v>
      </c>
      <c r="CH179" s="177" t="e">
        <f t="shared" ref="CH179:CH188" si="59">($B179-CG179)^2/1000</f>
        <v>#VALUE!</v>
      </c>
      <c r="CJ179" s="197" t="e">
        <f t="shared" ref="CJ179:CJ188" si="60">LN($B179-CL$172)</f>
        <v>#REF!</v>
      </c>
      <c r="CK179" s="21" t="s">
        <v>36</v>
      </c>
      <c r="CL179" s="42" t="e">
        <f>CN167</f>
        <v>#VALUE!</v>
      </c>
      <c r="CM179" s="46"/>
      <c r="CN179" s="177" t="e">
        <f t="shared" ref="CN179:CN188" si="61">ROUND(CL$176*(1+CL$177)^$D179+CL$172,$G$1)</f>
        <v>#VALUE!</v>
      </c>
      <c r="CO179" s="177" t="e">
        <f t="shared" ref="CO179:CO188" si="62">($B179-CN179)^2/1000</f>
        <v>#VALUE!</v>
      </c>
      <c r="CQ179" s="197" t="e">
        <f t="shared" ref="CQ179:CQ188" si="63">LN($B179-CS$172)</f>
        <v>#REF!</v>
      </c>
      <c r="CR179" s="21" t="s">
        <v>36</v>
      </c>
      <c r="CS179" s="42" t="e">
        <f>CU167</f>
        <v>#VALUE!</v>
      </c>
      <c r="CT179" s="46"/>
      <c r="CU179" s="177" t="e">
        <f t="shared" ref="CU179:CU188" si="64">ROUND(CS$176*(1+CS$177)^$D179+CS$172,$G$1)</f>
        <v>#VALUE!</v>
      </c>
      <c r="CV179" s="177" t="e">
        <f t="shared" ref="CV179:CV188" si="65">($B179-CU179)^2/1000</f>
        <v>#VALUE!</v>
      </c>
    </row>
    <row r="180" spans="1:100" ht="15" customHeight="1">
      <c r="A180" s="19">
        <f t="shared" si="23"/>
        <v>2004</v>
      </c>
      <c r="B180" s="174">
        <f t="shared" si="23"/>
        <v>216.26617375231055</v>
      </c>
      <c r="C180" s="191">
        <f t="shared" si="24"/>
        <v>5.376509934933412</v>
      </c>
      <c r="D180" s="20">
        <f t="shared" ref="D180:D210" si="66">D179+1</f>
        <v>2</v>
      </c>
      <c r="E180" s="637" t="s">
        <v>8</v>
      </c>
      <c r="F180" s="638"/>
      <c r="G180" s="639">
        <f>SUM(K168:K188)</f>
        <v>0.17214463901792224</v>
      </c>
      <c r="H180" s="640"/>
      <c r="I180" s="177">
        <f t="shared" si="25"/>
        <v>217</v>
      </c>
      <c r="J180" s="178">
        <f t="shared" si="26"/>
        <v>0.33931623931623284</v>
      </c>
      <c r="K180" s="177">
        <f t="shared" si="27"/>
        <v>5.3850096179797787E-4</v>
      </c>
      <c r="M180" s="199" t="e">
        <f>SUM(P168:P188)</f>
        <v>#REF!</v>
      </c>
      <c r="N180" s="45"/>
      <c r="O180" s="177" t="e">
        <f t="shared" si="28"/>
        <v>#REF!</v>
      </c>
      <c r="P180" s="177" t="e">
        <f t="shared" si="29"/>
        <v>#REF!</v>
      </c>
      <c r="R180" s="197" t="e">
        <f t="shared" si="30"/>
        <v>#REF!</v>
      </c>
      <c r="S180" s="21" t="s">
        <v>37</v>
      </c>
      <c r="T180" s="199" t="e">
        <f>SUM(W168:W188)</f>
        <v>#VALUE!</v>
      </c>
      <c r="U180" s="45"/>
      <c r="V180" s="177" t="e">
        <f t="shared" si="31"/>
        <v>#VALUE!</v>
      </c>
      <c r="W180" s="177" t="e">
        <f t="shared" si="32"/>
        <v>#VALUE!</v>
      </c>
      <c r="Y180" s="197" t="e">
        <f t="shared" si="33"/>
        <v>#REF!</v>
      </c>
      <c r="Z180" s="21" t="s">
        <v>37</v>
      </c>
      <c r="AA180" s="199" t="e">
        <f>SUM(AD168:AD188)</f>
        <v>#VALUE!</v>
      </c>
      <c r="AB180" s="45"/>
      <c r="AC180" s="177" t="e">
        <f t="shared" si="34"/>
        <v>#VALUE!</v>
      </c>
      <c r="AD180" s="177" t="e">
        <f t="shared" si="35"/>
        <v>#VALUE!</v>
      </c>
      <c r="AF180" s="197" t="e">
        <f t="shared" si="36"/>
        <v>#REF!</v>
      </c>
      <c r="AG180" s="21" t="s">
        <v>37</v>
      </c>
      <c r="AH180" s="199" t="e">
        <f>SUM(AK168:AK188)</f>
        <v>#VALUE!</v>
      </c>
      <c r="AI180" s="45"/>
      <c r="AJ180" s="177" t="e">
        <f t="shared" si="37"/>
        <v>#VALUE!</v>
      </c>
      <c r="AK180" s="177" t="e">
        <f t="shared" si="38"/>
        <v>#VALUE!</v>
      </c>
      <c r="AM180" s="197" t="e">
        <f t="shared" si="39"/>
        <v>#REF!</v>
      </c>
      <c r="AN180" s="21" t="s">
        <v>37</v>
      </c>
      <c r="AO180" s="199" t="e">
        <f>SUM(AR168:AR188)</f>
        <v>#VALUE!</v>
      </c>
      <c r="AP180" s="45"/>
      <c r="AQ180" s="177" t="e">
        <f t="shared" si="40"/>
        <v>#VALUE!</v>
      </c>
      <c r="AR180" s="177" t="e">
        <f t="shared" si="41"/>
        <v>#VALUE!</v>
      </c>
      <c r="AT180" s="197" t="e">
        <f t="shared" si="42"/>
        <v>#REF!</v>
      </c>
      <c r="AU180" s="21" t="s">
        <v>37</v>
      </c>
      <c r="AV180" s="199" t="e">
        <f>SUM(AY168:AY188)</f>
        <v>#VALUE!</v>
      </c>
      <c r="AW180" s="45"/>
      <c r="AX180" s="177" t="e">
        <f t="shared" si="43"/>
        <v>#VALUE!</v>
      </c>
      <c r="AY180" s="177" t="e">
        <f t="shared" si="44"/>
        <v>#VALUE!</v>
      </c>
      <c r="BA180" s="197" t="e">
        <f t="shared" si="45"/>
        <v>#REF!</v>
      </c>
      <c r="BB180" s="21" t="s">
        <v>37</v>
      </c>
      <c r="BC180" s="199" t="e">
        <f>SUM(BF168:BF188)</f>
        <v>#VALUE!</v>
      </c>
      <c r="BD180" s="45"/>
      <c r="BE180" s="177" t="e">
        <f t="shared" si="46"/>
        <v>#VALUE!</v>
      </c>
      <c r="BF180" s="177" t="e">
        <f t="shared" si="47"/>
        <v>#VALUE!</v>
      </c>
      <c r="BH180" s="197" t="e">
        <f t="shared" si="48"/>
        <v>#REF!</v>
      </c>
      <c r="BI180" s="21" t="s">
        <v>37</v>
      </c>
      <c r="BJ180" s="199" t="e">
        <f>SUM(BM168:BM188)</f>
        <v>#VALUE!</v>
      </c>
      <c r="BK180" s="45"/>
      <c r="BL180" s="177" t="e">
        <f t="shared" si="49"/>
        <v>#VALUE!</v>
      </c>
      <c r="BM180" s="177" t="e">
        <f t="shared" si="50"/>
        <v>#VALUE!</v>
      </c>
      <c r="BO180" s="197" t="e">
        <f t="shared" si="51"/>
        <v>#REF!</v>
      </c>
      <c r="BP180" s="21" t="s">
        <v>37</v>
      </c>
      <c r="BQ180" s="199" t="e">
        <f>SUM(BT168:BT188)</f>
        <v>#VALUE!</v>
      </c>
      <c r="BR180" s="45"/>
      <c r="BS180" s="177" t="e">
        <f t="shared" si="52"/>
        <v>#VALUE!</v>
      </c>
      <c r="BT180" s="177" t="e">
        <f t="shared" si="53"/>
        <v>#VALUE!</v>
      </c>
      <c r="BV180" s="197" t="e">
        <f t="shared" si="54"/>
        <v>#REF!</v>
      </c>
      <c r="BW180" s="21" t="s">
        <v>37</v>
      </c>
      <c r="BX180" s="199" t="e">
        <f>SUM(CA168:CA188)</f>
        <v>#VALUE!</v>
      </c>
      <c r="BY180" s="45"/>
      <c r="BZ180" s="177" t="e">
        <f t="shared" si="55"/>
        <v>#VALUE!</v>
      </c>
      <c r="CA180" s="177" t="e">
        <f t="shared" si="56"/>
        <v>#VALUE!</v>
      </c>
      <c r="CC180" s="197" t="e">
        <f t="shared" si="57"/>
        <v>#REF!</v>
      </c>
      <c r="CD180" s="21" t="s">
        <v>37</v>
      </c>
      <c r="CE180" s="199" t="e">
        <f>SUM(CH168:CH188)</f>
        <v>#VALUE!</v>
      </c>
      <c r="CF180" s="45"/>
      <c r="CG180" s="177" t="e">
        <f t="shared" si="58"/>
        <v>#VALUE!</v>
      </c>
      <c r="CH180" s="177" t="e">
        <f t="shared" si="59"/>
        <v>#VALUE!</v>
      </c>
      <c r="CJ180" s="197" t="e">
        <f t="shared" si="60"/>
        <v>#REF!</v>
      </c>
      <c r="CK180" s="21" t="s">
        <v>37</v>
      </c>
      <c r="CL180" s="199" t="e">
        <f>SUM(CO168:CO188)</f>
        <v>#VALUE!</v>
      </c>
      <c r="CM180" s="45"/>
      <c r="CN180" s="177" t="e">
        <f t="shared" si="61"/>
        <v>#VALUE!</v>
      </c>
      <c r="CO180" s="177" t="e">
        <f t="shared" si="62"/>
        <v>#VALUE!</v>
      </c>
      <c r="CQ180" s="197" t="e">
        <f t="shared" si="63"/>
        <v>#REF!</v>
      </c>
      <c r="CR180" s="21" t="s">
        <v>37</v>
      </c>
      <c r="CS180" s="199" t="e">
        <f>SUM(CV168:CV188)</f>
        <v>#VALUE!</v>
      </c>
      <c r="CT180" s="45"/>
      <c r="CU180" s="177" t="e">
        <f t="shared" si="64"/>
        <v>#VALUE!</v>
      </c>
      <c r="CV180" s="177" t="e">
        <f t="shared" si="65"/>
        <v>#VALUE!</v>
      </c>
    </row>
    <row r="181" spans="1:100" ht="15" customHeight="1">
      <c r="A181" s="19">
        <f t="shared" si="23"/>
        <v>2005</v>
      </c>
      <c r="B181" s="174">
        <f t="shared" si="23"/>
        <v>221.6358839050132</v>
      </c>
      <c r="C181" s="191">
        <f t="shared" si="24"/>
        <v>5.4010358727430248</v>
      </c>
      <c r="D181" s="20">
        <f t="shared" si="66"/>
        <v>3</v>
      </c>
      <c r="E181" s="637" t="s">
        <v>9</v>
      </c>
      <c r="F181" s="638"/>
      <c r="G181" s="639">
        <f>SUM(K179:K188)</f>
        <v>0.17214463901792224</v>
      </c>
      <c r="H181" s="640"/>
      <c r="I181" s="177">
        <f t="shared" si="25"/>
        <v>220</v>
      </c>
      <c r="J181" s="178">
        <f t="shared" si="26"/>
        <v>0.73809523809524225</v>
      </c>
      <c r="K181" s="177">
        <f t="shared" si="27"/>
        <v>2.6761161506812427E-3</v>
      </c>
      <c r="M181" s="61"/>
      <c r="N181" s="25"/>
      <c r="O181" s="177" t="e">
        <f t="shared" si="28"/>
        <v>#REF!</v>
      </c>
      <c r="P181" s="177" t="e">
        <f t="shared" si="29"/>
        <v>#REF!</v>
      </c>
      <c r="R181" s="197" t="e">
        <f t="shared" si="30"/>
        <v>#REF!</v>
      </c>
      <c r="S181" s="25"/>
      <c r="T181" s="61"/>
      <c r="U181" s="25"/>
      <c r="V181" s="177" t="e">
        <f t="shared" si="31"/>
        <v>#VALUE!</v>
      </c>
      <c r="W181" s="177" t="e">
        <f t="shared" si="32"/>
        <v>#VALUE!</v>
      </c>
      <c r="Y181" s="197" t="e">
        <f t="shared" si="33"/>
        <v>#REF!</v>
      </c>
      <c r="Z181" s="25"/>
      <c r="AA181" s="61"/>
      <c r="AB181" s="25"/>
      <c r="AC181" s="177" t="e">
        <f t="shared" si="34"/>
        <v>#VALUE!</v>
      </c>
      <c r="AD181" s="177" t="e">
        <f t="shared" si="35"/>
        <v>#VALUE!</v>
      </c>
      <c r="AF181" s="197" t="e">
        <f t="shared" si="36"/>
        <v>#REF!</v>
      </c>
      <c r="AG181" s="25"/>
      <c r="AH181" s="61"/>
      <c r="AI181" s="25"/>
      <c r="AJ181" s="177" t="e">
        <f t="shared" si="37"/>
        <v>#VALUE!</v>
      </c>
      <c r="AK181" s="177" t="e">
        <f t="shared" si="38"/>
        <v>#VALUE!</v>
      </c>
      <c r="AM181" s="197" t="e">
        <f t="shared" si="39"/>
        <v>#REF!</v>
      </c>
      <c r="AN181" s="25"/>
      <c r="AO181" s="61"/>
      <c r="AP181" s="25"/>
      <c r="AQ181" s="177" t="e">
        <f t="shared" si="40"/>
        <v>#VALUE!</v>
      </c>
      <c r="AR181" s="177" t="e">
        <f t="shared" si="41"/>
        <v>#VALUE!</v>
      </c>
      <c r="AT181" s="197" t="e">
        <f t="shared" si="42"/>
        <v>#REF!</v>
      </c>
      <c r="AU181" s="25"/>
      <c r="AV181" s="61"/>
      <c r="AW181" s="25"/>
      <c r="AX181" s="177" t="e">
        <f t="shared" si="43"/>
        <v>#VALUE!</v>
      </c>
      <c r="AY181" s="177" t="e">
        <f t="shared" si="44"/>
        <v>#VALUE!</v>
      </c>
      <c r="BA181" s="197" t="e">
        <f t="shared" si="45"/>
        <v>#REF!</v>
      </c>
      <c r="BB181" s="25"/>
      <c r="BC181" s="61"/>
      <c r="BD181" s="25"/>
      <c r="BE181" s="177" t="e">
        <f t="shared" si="46"/>
        <v>#VALUE!</v>
      </c>
      <c r="BF181" s="177" t="e">
        <f t="shared" si="47"/>
        <v>#VALUE!</v>
      </c>
      <c r="BH181" s="197" t="e">
        <f t="shared" si="48"/>
        <v>#REF!</v>
      </c>
      <c r="BI181" s="25"/>
      <c r="BJ181" s="61"/>
      <c r="BK181" s="25"/>
      <c r="BL181" s="177" t="e">
        <f t="shared" si="49"/>
        <v>#VALUE!</v>
      </c>
      <c r="BM181" s="177" t="e">
        <f t="shared" si="50"/>
        <v>#VALUE!</v>
      </c>
      <c r="BO181" s="197" t="e">
        <f t="shared" si="51"/>
        <v>#REF!</v>
      </c>
      <c r="BP181" s="25"/>
      <c r="BQ181" s="61"/>
      <c r="BR181" s="25"/>
      <c r="BS181" s="177" t="e">
        <f t="shared" si="52"/>
        <v>#VALUE!</v>
      </c>
      <c r="BT181" s="177" t="e">
        <f t="shared" si="53"/>
        <v>#VALUE!</v>
      </c>
      <c r="BV181" s="197" t="e">
        <f t="shared" si="54"/>
        <v>#REF!</v>
      </c>
      <c r="BW181" s="25"/>
      <c r="BX181" s="61"/>
      <c r="BY181" s="25"/>
      <c r="BZ181" s="177" t="e">
        <f t="shared" si="55"/>
        <v>#VALUE!</v>
      </c>
      <c r="CA181" s="177" t="e">
        <f t="shared" si="56"/>
        <v>#VALUE!</v>
      </c>
      <c r="CC181" s="197" t="e">
        <f t="shared" si="57"/>
        <v>#REF!</v>
      </c>
      <c r="CD181" s="25"/>
      <c r="CE181" s="61"/>
      <c r="CF181" s="25"/>
      <c r="CG181" s="177" t="e">
        <f t="shared" si="58"/>
        <v>#VALUE!</v>
      </c>
      <c r="CH181" s="177" t="e">
        <f t="shared" si="59"/>
        <v>#VALUE!</v>
      </c>
      <c r="CJ181" s="197" t="e">
        <f t="shared" si="60"/>
        <v>#REF!</v>
      </c>
      <c r="CK181" s="25"/>
      <c r="CL181" s="61"/>
      <c r="CM181" s="25"/>
      <c r="CN181" s="177" t="e">
        <f t="shared" si="61"/>
        <v>#VALUE!</v>
      </c>
      <c r="CO181" s="177" t="e">
        <f t="shared" si="62"/>
        <v>#VALUE!</v>
      </c>
      <c r="CQ181" s="197" t="e">
        <f t="shared" si="63"/>
        <v>#REF!</v>
      </c>
      <c r="CR181" s="25"/>
      <c r="CS181" s="61"/>
      <c r="CT181" s="25"/>
      <c r="CU181" s="177" t="e">
        <f t="shared" si="64"/>
        <v>#VALUE!</v>
      </c>
      <c r="CV181" s="177" t="e">
        <f t="shared" si="65"/>
        <v>#VALUE!</v>
      </c>
    </row>
    <row r="182" spans="1:100" ht="15" customHeight="1">
      <c r="A182" s="19">
        <f t="shared" si="23"/>
        <v>2006</v>
      </c>
      <c r="B182" s="174">
        <f t="shared" si="23"/>
        <v>228.69515483291119</v>
      </c>
      <c r="C182" s="191">
        <f t="shared" si="24"/>
        <v>5.4323899151152517</v>
      </c>
      <c r="D182" s="20">
        <f t="shared" si="66"/>
        <v>4</v>
      </c>
      <c r="E182" s="637" t="s">
        <v>10</v>
      </c>
      <c r="F182" s="638"/>
      <c r="G182" s="639">
        <f>SUM(J168:J188)/D188</f>
        <v>1.3794726924910889</v>
      </c>
      <c r="H182" s="640"/>
      <c r="I182" s="177">
        <f t="shared" si="25"/>
        <v>224</v>
      </c>
      <c r="J182" s="178">
        <f t="shared" si="26"/>
        <v>2.0530189353340478</v>
      </c>
      <c r="K182" s="177">
        <f t="shared" si="27"/>
        <v>2.2044478905009265E-2</v>
      </c>
      <c r="M182" s="25"/>
      <c r="N182" s="25"/>
      <c r="O182" s="177" t="e">
        <f t="shared" si="28"/>
        <v>#REF!</v>
      </c>
      <c r="P182" s="177" t="e">
        <f t="shared" si="29"/>
        <v>#REF!</v>
      </c>
      <c r="R182" s="197" t="e">
        <f t="shared" si="30"/>
        <v>#REF!</v>
      </c>
      <c r="S182" s="25"/>
      <c r="T182" s="25"/>
      <c r="U182" s="25"/>
      <c r="V182" s="177" t="e">
        <f t="shared" si="31"/>
        <v>#VALUE!</v>
      </c>
      <c r="W182" s="177" t="e">
        <f t="shared" si="32"/>
        <v>#VALUE!</v>
      </c>
      <c r="Y182" s="197" t="e">
        <f t="shared" si="33"/>
        <v>#REF!</v>
      </c>
      <c r="Z182" s="25"/>
      <c r="AA182" s="25"/>
      <c r="AB182" s="25"/>
      <c r="AC182" s="177" t="e">
        <f t="shared" si="34"/>
        <v>#VALUE!</v>
      </c>
      <c r="AD182" s="177" t="e">
        <f t="shared" si="35"/>
        <v>#VALUE!</v>
      </c>
      <c r="AF182" s="197" t="e">
        <f t="shared" si="36"/>
        <v>#REF!</v>
      </c>
      <c r="AG182" s="25"/>
      <c r="AH182" s="25"/>
      <c r="AI182" s="25"/>
      <c r="AJ182" s="177" t="e">
        <f t="shared" si="37"/>
        <v>#VALUE!</v>
      </c>
      <c r="AK182" s="177" t="e">
        <f t="shared" si="38"/>
        <v>#VALUE!</v>
      </c>
      <c r="AM182" s="197" t="e">
        <f t="shared" si="39"/>
        <v>#REF!</v>
      </c>
      <c r="AN182" s="25"/>
      <c r="AO182" s="25"/>
      <c r="AP182" s="25"/>
      <c r="AQ182" s="177" t="e">
        <f t="shared" si="40"/>
        <v>#VALUE!</v>
      </c>
      <c r="AR182" s="177" t="e">
        <f t="shared" si="41"/>
        <v>#VALUE!</v>
      </c>
      <c r="AT182" s="197" t="e">
        <f t="shared" si="42"/>
        <v>#REF!</v>
      </c>
      <c r="AU182" s="25"/>
      <c r="AV182" s="25"/>
      <c r="AW182" s="25"/>
      <c r="AX182" s="177" t="e">
        <f t="shared" si="43"/>
        <v>#VALUE!</v>
      </c>
      <c r="AY182" s="177" t="e">
        <f t="shared" si="44"/>
        <v>#VALUE!</v>
      </c>
      <c r="BA182" s="197" t="e">
        <f t="shared" si="45"/>
        <v>#REF!</v>
      </c>
      <c r="BB182" s="25"/>
      <c r="BC182" s="25"/>
      <c r="BD182" s="25"/>
      <c r="BE182" s="177" t="e">
        <f t="shared" si="46"/>
        <v>#VALUE!</v>
      </c>
      <c r="BF182" s="177" t="e">
        <f t="shared" si="47"/>
        <v>#VALUE!</v>
      </c>
      <c r="BH182" s="197" t="e">
        <f t="shared" si="48"/>
        <v>#REF!</v>
      </c>
      <c r="BI182" s="25"/>
      <c r="BJ182" s="25"/>
      <c r="BK182" s="25"/>
      <c r="BL182" s="177" t="e">
        <f t="shared" si="49"/>
        <v>#VALUE!</v>
      </c>
      <c r="BM182" s="177" t="e">
        <f t="shared" si="50"/>
        <v>#VALUE!</v>
      </c>
      <c r="BO182" s="197" t="e">
        <f t="shared" si="51"/>
        <v>#REF!</v>
      </c>
      <c r="BP182" s="25"/>
      <c r="BQ182" s="25"/>
      <c r="BR182" s="25"/>
      <c r="BS182" s="177" t="e">
        <f t="shared" si="52"/>
        <v>#VALUE!</v>
      </c>
      <c r="BT182" s="177" t="e">
        <f t="shared" si="53"/>
        <v>#VALUE!</v>
      </c>
      <c r="BV182" s="197" t="e">
        <f t="shared" si="54"/>
        <v>#REF!</v>
      </c>
      <c r="BW182" s="25"/>
      <c r="BX182" s="25"/>
      <c r="BY182" s="25"/>
      <c r="BZ182" s="177" t="e">
        <f t="shared" si="55"/>
        <v>#VALUE!</v>
      </c>
      <c r="CA182" s="177" t="e">
        <f t="shared" si="56"/>
        <v>#VALUE!</v>
      </c>
      <c r="CC182" s="197" t="e">
        <f t="shared" si="57"/>
        <v>#REF!</v>
      </c>
      <c r="CD182" s="25"/>
      <c r="CE182" s="25"/>
      <c r="CF182" s="25"/>
      <c r="CG182" s="177" t="e">
        <f t="shared" si="58"/>
        <v>#VALUE!</v>
      </c>
      <c r="CH182" s="177" t="e">
        <f t="shared" si="59"/>
        <v>#VALUE!</v>
      </c>
      <c r="CJ182" s="197" t="e">
        <f t="shared" si="60"/>
        <v>#REF!</v>
      </c>
      <c r="CK182" s="25"/>
      <c r="CL182" s="25"/>
      <c r="CM182" s="25"/>
      <c r="CN182" s="177" t="e">
        <f t="shared" si="61"/>
        <v>#VALUE!</v>
      </c>
      <c r="CO182" s="177" t="e">
        <f t="shared" si="62"/>
        <v>#VALUE!</v>
      </c>
      <c r="CQ182" s="197" t="e">
        <f t="shared" si="63"/>
        <v>#REF!</v>
      </c>
      <c r="CR182" s="25"/>
      <c r="CS182" s="25"/>
      <c r="CT182" s="25"/>
      <c r="CU182" s="177" t="e">
        <f t="shared" si="64"/>
        <v>#VALUE!</v>
      </c>
      <c r="CV182" s="177" t="e">
        <f t="shared" si="65"/>
        <v>#VALUE!</v>
      </c>
    </row>
    <row r="183" spans="1:100" ht="15" customHeight="1">
      <c r="A183" s="19">
        <f t="shared" si="23"/>
        <v>2007</v>
      </c>
      <c r="B183" s="174">
        <f t="shared" si="23"/>
        <v>229.11954427410572</v>
      </c>
      <c r="C183" s="191">
        <f t="shared" si="24"/>
        <v>5.4342438947431804</v>
      </c>
      <c r="D183" s="20">
        <f t="shared" si="66"/>
        <v>5</v>
      </c>
      <c r="E183" s="637" t="s">
        <v>11</v>
      </c>
      <c r="F183" s="638"/>
      <c r="G183" s="639">
        <f>SUM(J179:J188)/10</f>
        <v>1.3794726924910889</v>
      </c>
      <c r="H183" s="640"/>
      <c r="I183" s="177">
        <f t="shared" si="25"/>
        <v>228</v>
      </c>
      <c r="J183" s="178">
        <f t="shared" si="26"/>
        <v>0.48862888482632494</v>
      </c>
      <c r="K183" s="177">
        <f t="shared" si="27"/>
        <v>1.2533793816829051E-3</v>
      </c>
      <c r="M183" s="25"/>
      <c r="N183" s="25"/>
      <c r="O183" s="177" t="e">
        <f t="shared" si="28"/>
        <v>#REF!</v>
      </c>
      <c r="P183" s="177" t="e">
        <f t="shared" si="29"/>
        <v>#REF!</v>
      </c>
      <c r="R183" s="197" t="e">
        <f t="shared" si="30"/>
        <v>#REF!</v>
      </c>
      <c r="S183" s="25"/>
      <c r="T183" s="25"/>
      <c r="U183" s="25"/>
      <c r="V183" s="177" t="e">
        <f t="shared" si="31"/>
        <v>#VALUE!</v>
      </c>
      <c r="W183" s="177" t="e">
        <f t="shared" si="32"/>
        <v>#VALUE!</v>
      </c>
      <c r="Y183" s="197" t="e">
        <f t="shared" si="33"/>
        <v>#REF!</v>
      </c>
      <c r="Z183" s="25"/>
      <c r="AA183" s="25"/>
      <c r="AB183" s="25"/>
      <c r="AC183" s="177" t="e">
        <f t="shared" si="34"/>
        <v>#VALUE!</v>
      </c>
      <c r="AD183" s="177" t="e">
        <f t="shared" si="35"/>
        <v>#VALUE!</v>
      </c>
      <c r="AF183" s="197" t="e">
        <f t="shared" si="36"/>
        <v>#REF!</v>
      </c>
      <c r="AG183" s="25"/>
      <c r="AH183" s="25"/>
      <c r="AI183" s="25"/>
      <c r="AJ183" s="177" t="e">
        <f t="shared" si="37"/>
        <v>#VALUE!</v>
      </c>
      <c r="AK183" s="177" t="e">
        <f t="shared" si="38"/>
        <v>#VALUE!</v>
      </c>
      <c r="AM183" s="197" t="e">
        <f t="shared" si="39"/>
        <v>#REF!</v>
      </c>
      <c r="AN183" s="25"/>
      <c r="AO183" s="25"/>
      <c r="AP183" s="25"/>
      <c r="AQ183" s="177" t="e">
        <f t="shared" si="40"/>
        <v>#VALUE!</v>
      </c>
      <c r="AR183" s="177" t="e">
        <f t="shared" si="41"/>
        <v>#VALUE!</v>
      </c>
      <c r="AT183" s="197" t="e">
        <f t="shared" si="42"/>
        <v>#REF!</v>
      </c>
      <c r="AU183" s="25"/>
      <c r="AV183" s="25"/>
      <c r="AW183" s="25"/>
      <c r="AX183" s="177" t="e">
        <f t="shared" si="43"/>
        <v>#VALUE!</v>
      </c>
      <c r="AY183" s="177" t="e">
        <f t="shared" si="44"/>
        <v>#VALUE!</v>
      </c>
      <c r="BA183" s="197" t="e">
        <f t="shared" si="45"/>
        <v>#REF!</v>
      </c>
      <c r="BB183" s="25"/>
      <c r="BC183" s="25"/>
      <c r="BD183" s="25"/>
      <c r="BE183" s="177" t="e">
        <f t="shared" si="46"/>
        <v>#VALUE!</v>
      </c>
      <c r="BF183" s="177" t="e">
        <f t="shared" si="47"/>
        <v>#VALUE!</v>
      </c>
      <c r="BH183" s="197" t="e">
        <f t="shared" si="48"/>
        <v>#REF!</v>
      </c>
      <c r="BI183" s="25"/>
      <c r="BJ183" s="25"/>
      <c r="BK183" s="25"/>
      <c r="BL183" s="177" t="e">
        <f t="shared" si="49"/>
        <v>#VALUE!</v>
      </c>
      <c r="BM183" s="177" t="e">
        <f t="shared" si="50"/>
        <v>#VALUE!</v>
      </c>
      <c r="BO183" s="197" t="e">
        <f t="shared" si="51"/>
        <v>#REF!</v>
      </c>
      <c r="BP183" s="25"/>
      <c r="BQ183" s="25"/>
      <c r="BR183" s="25"/>
      <c r="BS183" s="177" t="e">
        <f t="shared" si="52"/>
        <v>#VALUE!</v>
      </c>
      <c r="BT183" s="177" t="e">
        <f t="shared" si="53"/>
        <v>#VALUE!</v>
      </c>
      <c r="BV183" s="197" t="e">
        <f t="shared" si="54"/>
        <v>#REF!</v>
      </c>
      <c r="BW183" s="25"/>
      <c r="BX183" s="25"/>
      <c r="BY183" s="25"/>
      <c r="BZ183" s="177" t="e">
        <f t="shared" si="55"/>
        <v>#VALUE!</v>
      </c>
      <c r="CA183" s="177" t="e">
        <f t="shared" si="56"/>
        <v>#VALUE!</v>
      </c>
      <c r="CC183" s="197" t="e">
        <f t="shared" si="57"/>
        <v>#REF!</v>
      </c>
      <c r="CD183" s="25"/>
      <c r="CE183" s="25"/>
      <c r="CF183" s="25"/>
      <c r="CG183" s="177" t="e">
        <f t="shared" si="58"/>
        <v>#VALUE!</v>
      </c>
      <c r="CH183" s="177" t="e">
        <f t="shared" si="59"/>
        <v>#VALUE!</v>
      </c>
      <c r="CJ183" s="197" t="e">
        <f t="shared" si="60"/>
        <v>#REF!</v>
      </c>
      <c r="CK183" s="25"/>
      <c r="CL183" s="25"/>
      <c r="CM183" s="25"/>
      <c r="CN183" s="177" t="e">
        <f t="shared" si="61"/>
        <v>#VALUE!</v>
      </c>
      <c r="CO183" s="177" t="e">
        <f t="shared" si="62"/>
        <v>#VALUE!</v>
      </c>
      <c r="CQ183" s="197" t="e">
        <f t="shared" si="63"/>
        <v>#REF!</v>
      </c>
      <c r="CR183" s="25"/>
      <c r="CS183" s="25"/>
      <c r="CT183" s="25"/>
      <c r="CU183" s="177" t="e">
        <f t="shared" si="64"/>
        <v>#VALUE!</v>
      </c>
      <c r="CV183" s="177" t="e">
        <f t="shared" si="65"/>
        <v>#VALUE!</v>
      </c>
    </row>
    <row r="184" spans="1:100" ht="15" customHeight="1">
      <c r="A184" s="19">
        <f t="shared" si="23"/>
        <v>2008</v>
      </c>
      <c r="B184" s="174">
        <f t="shared" si="23"/>
        <v>232.54412397761516</v>
      </c>
      <c r="C184" s="191">
        <f t="shared" si="24"/>
        <v>5.4490799875702427</v>
      </c>
      <c r="D184" s="20">
        <f t="shared" si="66"/>
        <v>6</v>
      </c>
      <c r="E184" s="45"/>
      <c r="F184" s="45"/>
      <c r="G184" s="49"/>
      <c r="H184" s="45"/>
      <c r="I184" s="177">
        <f t="shared" si="25"/>
        <v>231</v>
      </c>
      <c r="J184" s="178">
        <f t="shared" si="26"/>
        <v>0.66401332839689209</v>
      </c>
      <c r="K184" s="177">
        <f t="shared" si="27"/>
        <v>2.3843188582460561E-3</v>
      </c>
      <c r="M184" s="25"/>
      <c r="N184" s="25"/>
      <c r="O184" s="177" t="e">
        <f t="shared" si="28"/>
        <v>#REF!</v>
      </c>
      <c r="P184" s="177" t="e">
        <f t="shared" si="29"/>
        <v>#REF!</v>
      </c>
      <c r="R184" s="197" t="e">
        <f t="shared" si="30"/>
        <v>#REF!</v>
      </c>
      <c r="S184" s="25"/>
      <c r="T184" s="25"/>
      <c r="U184" s="25"/>
      <c r="V184" s="177" t="e">
        <f t="shared" si="31"/>
        <v>#VALUE!</v>
      </c>
      <c r="W184" s="177" t="e">
        <f t="shared" si="32"/>
        <v>#VALUE!</v>
      </c>
      <c r="Y184" s="197" t="e">
        <f t="shared" si="33"/>
        <v>#REF!</v>
      </c>
      <c r="Z184" s="25"/>
      <c r="AA184" s="25"/>
      <c r="AB184" s="25"/>
      <c r="AC184" s="177" t="e">
        <f t="shared" si="34"/>
        <v>#VALUE!</v>
      </c>
      <c r="AD184" s="177" t="e">
        <f t="shared" si="35"/>
        <v>#VALUE!</v>
      </c>
      <c r="AF184" s="197" t="e">
        <f t="shared" si="36"/>
        <v>#REF!</v>
      </c>
      <c r="AG184" s="25"/>
      <c r="AH184" s="25"/>
      <c r="AI184" s="25"/>
      <c r="AJ184" s="177" t="e">
        <f t="shared" si="37"/>
        <v>#VALUE!</v>
      </c>
      <c r="AK184" s="177" t="e">
        <f t="shared" si="38"/>
        <v>#VALUE!</v>
      </c>
      <c r="AM184" s="197" t="e">
        <f t="shared" si="39"/>
        <v>#REF!</v>
      </c>
      <c r="AN184" s="25"/>
      <c r="AO184" s="25"/>
      <c r="AP184" s="25"/>
      <c r="AQ184" s="177" t="e">
        <f t="shared" si="40"/>
        <v>#VALUE!</v>
      </c>
      <c r="AR184" s="177" t="e">
        <f t="shared" si="41"/>
        <v>#VALUE!</v>
      </c>
      <c r="AT184" s="197" t="e">
        <f t="shared" si="42"/>
        <v>#REF!</v>
      </c>
      <c r="AU184" s="25"/>
      <c r="AV184" s="25"/>
      <c r="AW184" s="25"/>
      <c r="AX184" s="177" t="e">
        <f t="shared" si="43"/>
        <v>#VALUE!</v>
      </c>
      <c r="AY184" s="177" t="e">
        <f t="shared" si="44"/>
        <v>#VALUE!</v>
      </c>
      <c r="BA184" s="197" t="e">
        <f t="shared" si="45"/>
        <v>#REF!</v>
      </c>
      <c r="BB184" s="25"/>
      <c r="BC184" s="25"/>
      <c r="BD184" s="25"/>
      <c r="BE184" s="177" t="e">
        <f t="shared" si="46"/>
        <v>#VALUE!</v>
      </c>
      <c r="BF184" s="177" t="e">
        <f t="shared" si="47"/>
        <v>#VALUE!</v>
      </c>
      <c r="BH184" s="197" t="e">
        <f t="shared" si="48"/>
        <v>#REF!</v>
      </c>
      <c r="BI184" s="25"/>
      <c r="BJ184" s="25"/>
      <c r="BK184" s="25"/>
      <c r="BL184" s="177" t="e">
        <f t="shared" si="49"/>
        <v>#VALUE!</v>
      </c>
      <c r="BM184" s="177" t="e">
        <f t="shared" si="50"/>
        <v>#VALUE!</v>
      </c>
      <c r="BO184" s="197" t="e">
        <f t="shared" si="51"/>
        <v>#REF!</v>
      </c>
      <c r="BP184" s="25"/>
      <c r="BQ184" s="25"/>
      <c r="BR184" s="25"/>
      <c r="BS184" s="177" t="e">
        <f t="shared" si="52"/>
        <v>#VALUE!</v>
      </c>
      <c r="BT184" s="177" t="e">
        <f t="shared" si="53"/>
        <v>#VALUE!</v>
      </c>
      <c r="BV184" s="197" t="e">
        <f t="shared" si="54"/>
        <v>#REF!</v>
      </c>
      <c r="BW184" s="25"/>
      <c r="BX184" s="25"/>
      <c r="BY184" s="25"/>
      <c r="BZ184" s="177" t="e">
        <f t="shared" si="55"/>
        <v>#VALUE!</v>
      </c>
      <c r="CA184" s="177" t="e">
        <f t="shared" si="56"/>
        <v>#VALUE!</v>
      </c>
      <c r="CC184" s="197" t="e">
        <f t="shared" si="57"/>
        <v>#REF!</v>
      </c>
      <c r="CD184" s="25"/>
      <c r="CE184" s="25"/>
      <c r="CF184" s="25"/>
      <c r="CG184" s="177" t="e">
        <f t="shared" si="58"/>
        <v>#VALUE!</v>
      </c>
      <c r="CH184" s="177" t="e">
        <f t="shared" si="59"/>
        <v>#VALUE!</v>
      </c>
      <c r="CJ184" s="197" t="e">
        <f t="shared" si="60"/>
        <v>#REF!</v>
      </c>
      <c r="CK184" s="25"/>
      <c r="CL184" s="25"/>
      <c r="CM184" s="25"/>
      <c r="CN184" s="177" t="e">
        <f t="shared" si="61"/>
        <v>#VALUE!</v>
      </c>
      <c r="CO184" s="177" t="e">
        <f t="shared" si="62"/>
        <v>#VALUE!</v>
      </c>
      <c r="CQ184" s="197" t="e">
        <f t="shared" si="63"/>
        <v>#REF!</v>
      </c>
      <c r="CR184" s="25"/>
      <c r="CS184" s="25"/>
      <c r="CT184" s="25"/>
      <c r="CU184" s="177" t="e">
        <f t="shared" si="64"/>
        <v>#VALUE!</v>
      </c>
      <c r="CV184" s="177" t="e">
        <f t="shared" si="65"/>
        <v>#VALUE!</v>
      </c>
    </row>
    <row r="185" spans="1:100" s="25" customFormat="1" ht="15" customHeight="1">
      <c r="A185" s="19">
        <f t="shared" si="23"/>
        <v>2009</v>
      </c>
      <c r="B185" s="174">
        <f t="shared" si="23"/>
        <v>234.43965137776212</v>
      </c>
      <c r="C185" s="191">
        <f t="shared" si="24"/>
        <v>5.4571982045646479</v>
      </c>
      <c r="D185" s="20">
        <f t="shared" si="66"/>
        <v>7</v>
      </c>
      <c r="G185" s="49"/>
      <c r="H185" s="45"/>
      <c r="I185" s="177">
        <f t="shared" si="25"/>
        <v>235</v>
      </c>
      <c r="J185" s="178">
        <f t="shared" si="26"/>
        <v>0.2390161472024071</v>
      </c>
      <c r="K185" s="177">
        <f t="shared" si="27"/>
        <v>3.1399057844389255E-4</v>
      </c>
      <c r="O185" s="177" t="e">
        <f t="shared" si="28"/>
        <v>#REF!</v>
      </c>
      <c r="P185" s="177" t="e">
        <f t="shared" si="29"/>
        <v>#REF!</v>
      </c>
      <c r="R185" s="197" t="e">
        <f t="shared" si="30"/>
        <v>#REF!</v>
      </c>
      <c r="V185" s="177" t="e">
        <f t="shared" si="31"/>
        <v>#VALUE!</v>
      </c>
      <c r="W185" s="177" t="e">
        <f t="shared" si="32"/>
        <v>#VALUE!</v>
      </c>
      <c r="Y185" s="197" t="e">
        <f t="shared" si="33"/>
        <v>#REF!</v>
      </c>
      <c r="AC185" s="177" t="e">
        <f t="shared" si="34"/>
        <v>#VALUE!</v>
      </c>
      <c r="AD185" s="177" t="e">
        <f t="shared" si="35"/>
        <v>#VALUE!</v>
      </c>
      <c r="AF185" s="197" t="e">
        <f t="shared" si="36"/>
        <v>#REF!</v>
      </c>
      <c r="AJ185" s="177" t="e">
        <f t="shared" si="37"/>
        <v>#VALUE!</v>
      </c>
      <c r="AK185" s="177" t="e">
        <f t="shared" si="38"/>
        <v>#VALUE!</v>
      </c>
      <c r="AM185" s="197" t="e">
        <f t="shared" si="39"/>
        <v>#REF!</v>
      </c>
      <c r="AQ185" s="177" t="e">
        <f t="shared" si="40"/>
        <v>#VALUE!</v>
      </c>
      <c r="AR185" s="177" t="e">
        <f t="shared" si="41"/>
        <v>#VALUE!</v>
      </c>
      <c r="AT185" s="197" t="e">
        <f t="shared" si="42"/>
        <v>#REF!</v>
      </c>
      <c r="AX185" s="177" t="e">
        <f t="shared" si="43"/>
        <v>#VALUE!</v>
      </c>
      <c r="AY185" s="177" t="e">
        <f t="shared" si="44"/>
        <v>#VALUE!</v>
      </c>
      <c r="BA185" s="197" t="e">
        <f t="shared" si="45"/>
        <v>#REF!</v>
      </c>
      <c r="BE185" s="177" t="e">
        <f t="shared" si="46"/>
        <v>#VALUE!</v>
      </c>
      <c r="BF185" s="177" t="e">
        <f t="shared" si="47"/>
        <v>#VALUE!</v>
      </c>
      <c r="BH185" s="197" t="e">
        <f t="shared" si="48"/>
        <v>#REF!</v>
      </c>
      <c r="BL185" s="177" t="e">
        <f t="shared" si="49"/>
        <v>#VALUE!</v>
      </c>
      <c r="BM185" s="177" t="e">
        <f t="shared" si="50"/>
        <v>#VALUE!</v>
      </c>
      <c r="BO185" s="197" t="e">
        <f t="shared" si="51"/>
        <v>#REF!</v>
      </c>
      <c r="BS185" s="177" t="e">
        <f t="shared" si="52"/>
        <v>#VALUE!</v>
      </c>
      <c r="BT185" s="177" t="e">
        <f t="shared" si="53"/>
        <v>#VALUE!</v>
      </c>
      <c r="BV185" s="197" t="e">
        <f t="shared" si="54"/>
        <v>#REF!</v>
      </c>
      <c r="BZ185" s="177" t="e">
        <f t="shared" si="55"/>
        <v>#VALUE!</v>
      </c>
      <c r="CA185" s="177" t="e">
        <f t="shared" si="56"/>
        <v>#VALUE!</v>
      </c>
      <c r="CC185" s="197" t="e">
        <f t="shared" si="57"/>
        <v>#REF!</v>
      </c>
      <c r="CG185" s="177" t="e">
        <f t="shared" si="58"/>
        <v>#VALUE!</v>
      </c>
      <c r="CH185" s="177" t="e">
        <f t="shared" si="59"/>
        <v>#VALUE!</v>
      </c>
      <c r="CJ185" s="197" t="e">
        <f t="shared" si="60"/>
        <v>#REF!</v>
      </c>
      <c r="CN185" s="177" t="e">
        <f t="shared" si="61"/>
        <v>#VALUE!</v>
      </c>
      <c r="CO185" s="177" t="e">
        <f t="shared" si="62"/>
        <v>#VALUE!</v>
      </c>
      <c r="CQ185" s="197" t="e">
        <f t="shared" si="63"/>
        <v>#REF!</v>
      </c>
      <c r="CU185" s="177" t="e">
        <f t="shared" si="64"/>
        <v>#VALUE!</v>
      </c>
      <c r="CV185" s="177" t="e">
        <f t="shared" si="65"/>
        <v>#VALUE!</v>
      </c>
    </row>
    <row r="186" spans="1:100" ht="15" customHeight="1">
      <c r="A186" s="19">
        <f t="shared" si="23"/>
        <v>2010</v>
      </c>
      <c r="B186" s="174">
        <f t="shared" si="23"/>
        <v>230.04577611319183</v>
      </c>
      <c r="C186" s="191">
        <f t="shared" si="24"/>
        <v>5.4382783156991286</v>
      </c>
      <c r="D186" s="20">
        <f t="shared" si="66"/>
        <v>8</v>
      </c>
      <c r="E186" s="50"/>
      <c r="F186" s="25"/>
      <c r="G186" s="25"/>
      <c r="H186" s="25"/>
      <c r="I186" s="177">
        <f t="shared" si="25"/>
        <v>239</v>
      </c>
      <c r="J186" s="178">
        <f t="shared" si="26"/>
        <v>3.8923661360347364</v>
      </c>
      <c r="K186" s="177">
        <f t="shared" si="27"/>
        <v>8.0178125415085927E-2</v>
      </c>
      <c r="M186" s="25"/>
      <c r="N186" s="25"/>
      <c r="O186" s="177" t="e">
        <f t="shared" si="28"/>
        <v>#REF!</v>
      </c>
      <c r="P186" s="177" t="e">
        <f t="shared" si="29"/>
        <v>#REF!</v>
      </c>
      <c r="R186" s="197" t="e">
        <f t="shared" si="30"/>
        <v>#REF!</v>
      </c>
      <c r="S186" s="25"/>
      <c r="T186" s="25"/>
      <c r="U186" s="25"/>
      <c r="V186" s="177" t="e">
        <f t="shared" si="31"/>
        <v>#VALUE!</v>
      </c>
      <c r="W186" s="177" t="e">
        <f t="shared" si="32"/>
        <v>#VALUE!</v>
      </c>
      <c r="Y186" s="197" t="e">
        <f t="shared" si="33"/>
        <v>#REF!</v>
      </c>
      <c r="Z186" s="25"/>
      <c r="AA186" s="25"/>
      <c r="AB186" s="25"/>
      <c r="AC186" s="177" t="e">
        <f t="shared" si="34"/>
        <v>#VALUE!</v>
      </c>
      <c r="AD186" s="177" t="e">
        <f t="shared" si="35"/>
        <v>#VALUE!</v>
      </c>
      <c r="AF186" s="197" t="e">
        <f t="shared" si="36"/>
        <v>#REF!</v>
      </c>
      <c r="AG186" s="25"/>
      <c r="AH186" s="25"/>
      <c r="AI186" s="25"/>
      <c r="AJ186" s="177" t="e">
        <f t="shared" si="37"/>
        <v>#VALUE!</v>
      </c>
      <c r="AK186" s="177" t="e">
        <f t="shared" si="38"/>
        <v>#VALUE!</v>
      </c>
      <c r="AM186" s="197" t="e">
        <f t="shared" si="39"/>
        <v>#REF!</v>
      </c>
      <c r="AN186" s="25"/>
      <c r="AO186" s="25"/>
      <c r="AP186" s="25"/>
      <c r="AQ186" s="177" t="e">
        <f t="shared" si="40"/>
        <v>#VALUE!</v>
      </c>
      <c r="AR186" s="177" t="e">
        <f t="shared" si="41"/>
        <v>#VALUE!</v>
      </c>
      <c r="AT186" s="197" t="e">
        <f t="shared" si="42"/>
        <v>#REF!</v>
      </c>
      <c r="AU186" s="25"/>
      <c r="AV186" s="25"/>
      <c r="AW186" s="25"/>
      <c r="AX186" s="177" t="e">
        <f t="shared" si="43"/>
        <v>#VALUE!</v>
      </c>
      <c r="AY186" s="177" t="e">
        <f t="shared" si="44"/>
        <v>#VALUE!</v>
      </c>
      <c r="BA186" s="197" t="e">
        <f t="shared" si="45"/>
        <v>#REF!</v>
      </c>
      <c r="BB186" s="25"/>
      <c r="BC186" s="25"/>
      <c r="BD186" s="25"/>
      <c r="BE186" s="177" t="e">
        <f t="shared" si="46"/>
        <v>#VALUE!</v>
      </c>
      <c r="BF186" s="177" t="e">
        <f t="shared" si="47"/>
        <v>#VALUE!</v>
      </c>
      <c r="BH186" s="197" t="e">
        <f t="shared" si="48"/>
        <v>#REF!</v>
      </c>
      <c r="BI186" s="25"/>
      <c r="BJ186" s="25"/>
      <c r="BK186" s="25"/>
      <c r="BL186" s="177" t="e">
        <f t="shared" si="49"/>
        <v>#VALUE!</v>
      </c>
      <c r="BM186" s="177" t="e">
        <f t="shared" si="50"/>
        <v>#VALUE!</v>
      </c>
      <c r="BO186" s="197" t="e">
        <f t="shared" si="51"/>
        <v>#REF!</v>
      </c>
      <c r="BP186" s="25"/>
      <c r="BQ186" s="25"/>
      <c r="BR186" s="25"/>
      <c r="BS186" s="177" t="e">
        <f t="shared" si="52"/>
        <v>#VALUE!</v>
      </c>
      <c r="BT186" s="177" t="e">
        <f t="shared" si="53"/>
        <v>#VALUE!</v>
      </c>
      <c r="BV186" s="197" t="e">
        <f t="shared" si="54"/>
        <v>#REF!</v>
      </c>
      <c r="BW186" s="25"/>
      <c r="BX186" s="25"/>
      <c r="BY186" s="25"/>
      <c r="BZ186" s="177" t="e">
        <f t="shared" si="55"/>
        <v>#VALUE!</v>
      </c>
      <c r="CA186" s="177" t="e">
        <f t="shared" si="56"/>
        <v>#VALUE!</v>
      </c>
      <c r="CC186" s="197" t="e">
        <f t="shared" si="57"/>
        <v>#REF!</v>
      </c>
      <c r="CD186" s="25"/>
      <c r="CE186" s="25"/>
      <c r="CF186" s="25"/>
      <c r="CG186" s="177" t="e">
        <f t="shared" si="58"/>
        <v>#VALUE!</v>
      </c>
      <c r="CH186" s="177" t="e">
        <f t="shared" si="59"/>
        <v>#VALUE!</v>
      </c>
      <c r="CJ186" s="197" t="e">
        <f t="shared" si="60"/>
        <v>#REF!</v>
      </c>
      <c r="CK186" s="25"/>
      <c r="CL186" s="25"/>
      <c r="CM186" s="25"/>
      <c r="CN186" s="177" t="e">
        <f t="shared" si="61"/>
        <v>#VALUE!</v>
      </c>
      <c r="CO186" s="177" t="e">
        <f t="shared" si="62"/>
        <v>#VALUE!</v>
      </c>
      <c r="CQ186" s="197" t="e">
        <f t="shared" si="63"/>
        <v>#REF!</v>
      </c>
      <c r="CR186" s="25"/>
      <c r="CS186" s="25"/>
      <c r="CT186" s="25"/>
      <c r="CU186" s="177" t="e">
        <f t="shared" si="64"/>
        <v>#VALUE!</v>
      </c>
      <c r="CV186" s="177" t="e">
        <f t="shared" si="65"/>
        <v>#VALUE!</v>
      </c>
    </row>
    <row r="187" spans="1:100" s="25" customFormat="1" ht="15" customHeight="1">
      <c r="A187" s="19">
        <f t="shared" si="23"/>
        <v>2011</v>
      </c>
      <c r="B187" s="174">
        <f t="shared" si="23"/>
        <v>249.57676200659361</v>
      </c>
      <c r="C187" s="191">
        <f t="shared" si="24"/>
        <v>5.51976653122599</v>
      </c>
      <c r="D187" s="20">
        <f t="shared" si="66"/>
        <v>9</v>
      </c>
      <c r="E187" s="50"/>
      <c r="I187" s="177">
        <f t="shared" si="25"/>
        <v>243</v>
      </c>
      <c r="J187" s="178">
        <f t="shared" si="26"/>
        <v>2.6351660121385256</v>
      </c>
      <c r="K187" s="177">
        <f t="shared" si="27"/>
        <v>4.3253798491373223E-2</v>
      </c>
      <c r="O187" s="177" t="e">
        <f t="shared" si="28"/>
        <v>#REF!</v>
      </c>
      <c r="P187" s="177" t="e">
        <f t="shared" si="29"/>
        <v>#REF!</v>
      </c>
      <c r="R187" s="197" t="e">
        <f t="shared" si="30"/>
        <v>#REF!</v>
      </c>
      <c r="V187" s="177" t="e">
        <f t="shared" si="31"/>
        <v>#VALUE!</v>
      </c>
      <c r="W187" s="177" t="e">
        <f t="shared" si="32"/>
        <v>#VALUE!</v>
      </c>
      <c r="Y187" s="197" t="e">
        <f t="shared" si="33"/>
        <v>#REF!</v>
      </c>
      <c r="AC187" s="177" t="e">
        <f t="shared" si="34"/>
        <v>#VALUE!</v>
      </c>
      <c r="AD187" s="177" t="e">
        <f t="shared" si="35"/>
        <v>#VALUE!</v>
      </c>
      <c r="AF187" s="197" t="e">
        <f t="shared" si="36"/>
        <v>#REF!</v>
      </c>
      <c r="AJ187" s="177" t="e">
        <f t="shared" si="37"/>
        <v>#VALUE!</v>
      </c>
      <c r="AK187" s="177" t="e">
        <f t="shared" si="38"/>
        <v>#VALUE!</v>
      </c>
      <c r="AM187" s="197" t="e">
        <f t="shared" si="39"/>
        <v>#REF!</v>
      </c>
      <c r="AQ187" s="177" t="e">
        <f t="shared" si="40"/>
        <v>#VALUE!</v>
      </c>
      <c r="AR187" s="177" t="e">
        <f t="shared" si="41"/>
        <v>#VALUE!</v>
      </c>
      <c r="AT187" s="197" t="e">
        <f t="shared" si="42"/>
        <v>#REF!</v>
      </c>
      <c r="AX187" s="177" t="e">
        <f t="shared" si="43"/>
        <v>#VALUE!</v>
      </c>
      <c r="AY187" s="177" t="e">
        <f t="shared" si="44"/>
        <v>#VALUE!</v>
      </c>
      <c r="BA187" s="197" t="e">
        <f t="shared" si="45"/>
        <v>#REF!</v>
      </c>
      <c r="BE187" s="177" t="e">
        <f t="shared" si="46"/>
        <v>#VALUE!</v>
      </c>
      <c r="BF187" s="177" t="e">
        <f t="shared" si="47"/>
        <v>#VALUE!</v>
      </c>
      <c r="BH187" s="197" t="e">
        <f t="shared" si="48"/>
        <v>#REF!</v>
      </c>
      <c r="BL187" s="177" t="e">
        <f t="shared" si="49"/>
        <v>#VALUE!</v>
      </c>
      <c r="BM187" s="177" t="e">
        <f t="shared" si="50"/>
        <v>#VALUE!</v>
      </c>
      <c r="BO187" s="197" t="e">
        <f t="shared" si="51"/>
        <v>#REF!</v>
      </c>
      <c r="BS187" s="177" t="e">
        <f t="shared" si="52"/>
        <v>#VALUE!</v>
      </c>
      <c r="BT187" s="177" t="e">
        <f t="shared" si="53"/>
        <v>#VALUE!</v>
      </c>
      <c r="BV187" s="197" t="e">
        <f t="shared" si="54"/>
        <v>#REF!</v>
      </c>
      <c r="BZ187" s="177" t="e">
        <f t="shared" si="55"/>
        <v>#VALUE!</v>
      </c>
      <c r="CA187" s="177" t="e">
        <f t="shared" si="56"/>
        <v>#VALUE!</v>
      </c>
      <c r="CC187" s="197" t="e">
        <f t="shared" si="57"/>
        <v>#REF!</v>
      </c>
      <c r="CG187" s="177" t="e">
        <f t="shared" si="58"/>
        <v>#VALUE!</v>
      </c>
      <c r="CH187" s="177" t="e">
        <f t="shared" si="59"/>
        <v>#VALUE!</v>
      </c>
      <c r="CJ187" s="197" t="e">
        <f t="shared" si="60"/>
        <v>#REF!</v>
      </c>
      <c r="CN187" s="177" t="e">
        <f t="shared" si="61"/>
        <v>#VALUE!</v>
      </c>
      <c r="CO187" s="177" t="e">
        <f t="shared" si="62"/>
        <v>#VALUE!</v>
      </c>
      <c r="CQ187" s="197" t="e">
        <f t="shared" si="63"/>
        <v>#REF!</v>
      </c>
      <c r="CU187" s="177" t="e">
        <f t="shared" si="64"/>
        <v>#VALUE!</v>
      </c>
      <c r="CV187" s="177" t="e">
        <f t="shared" si="65"/>
        <v>#VALUE!</v>
      </c>
    </row>
    <row r="188" spans="1:100" s="25" customFormat="1" ht="15" customHeight="1" thickBot="1">
      <c r="A188" s="28">
        <f t="shared" si="23"/>
        <v>2012</v>
      </c>
      <c r="B188" s="182">
        <f>B142</f>
        <v>244.58854689926019</v>
      </c>
      <c r="C188" s="192">
        <f t="shared" si="24"/>
        <v>5.4995773983598299</v>
      </c>
      <c r="D188" s="29">
        <f t="shared" si="66"/>
        <v>10</v>
      </c>
      <c r="E188" s="51"/>
      <c r="F188" s="30"/>
      <c r="G188" s="30"/>
      <c r="H188" s="30"/>
      <c r="I188" s="183">
        <f t="shared" si="25"/>
        <v>247</v>
      </c>
      <c r="J188" s="184">
        <f t="shared" si="26"/>
        <v>0.9859223300970924</v>
      </c>
      <c r="K188" s="183">
        <f t="shared" si="27"/>
        <v>5.8151060570676236E-3</v>
      </c>
      <c r="M188" s="9"/>
      <c r="N188" s="9"/>
      <c r="O188" s="187" t="e">
        <f t="shared" si="28"/>
        <v>#REF!</v>
      </c>
      <c r="P188" s="187" t="e">
        <f t="shared" si="29"/>
        <v>#REF!</v>
      </c>
      <c r="R188" s="200" t="e">
        <f t="shared" si="30"/>
        <v>#REF!</v>
      </c>
      <c r="S188" s="9"/>
      <c r="T188" s="9"/>
      <c r="U188" s="9"/>
      <c r="V188" s="187" t="e">
        <f t="shared" si="31"/>
        <v>#VALUE!</v>
      </c>
      <c r="W188" s="187" t="e">
        <f t="shared" si="32"/>
        <v>#VALUE!</v>
      </c>
      <c r="Y188" s="200" t="e">
        <f t="shared" si="33"/>
        <v>#REF!</v>
      </c>
      <c r="Z188" s="9"/>
      <c r="AA188" s="9"/>
      <c r="AB188" s="9"/>
      <c r="AC188" s="187" t="e">
        <f t="shared" si="34"/>
        <v>#VALUE!</v>
      </c>
      <c r="AD188" s="187" t="e">
        <f t="shared" si="35"/>
        <v>#VALUE!</v>
      </c>
      <c r="AF188" s="200" t="e">
        <f t="shared" si="36"/>
        <v>#REF!</v>
      </c>
      <c r="AG188" s="9"/>
      <c r="AH188" s="9"/>
      <c r="AI188" s="9"/>
      <c r="AJ188" s="187" t="e">
        <f t="shared" si="37"/>
        <v>#VALUE!</v>
      </c>
      <c r="AK188" s="187" t="e">
        <f t="shared" si="38"/>
        <v>#VALUE!</v>
      </c>
      <c r="AM188" s="200" t="e">
        <f t="shared" si="39"/>
        <v>#REF!</v>
      </c>
      <c r="AN188" s="9"/>
      <c r="AO188" s="9"/>
      <c r="AP188" s="9"/>
      <c r="AQ188" s="187" t="e">
        <f t="shared" si="40"/>
        <v>#VALUE!</v>
      </c>
      <c r="AR188" s="187" t="e">
        <f t="shared" si="41"/>
        <v>#VALUE!</v>
      </c>
      <c r="AT188" s="200" t="e">
        <f t="shared" si="42"/>
        <v>#REF!</v>
      </c>
      <c r="AU188" s="9"/>
      <c r="AV188" s="9"/>
      <c r="AW188" s="9"/>
      <c r="AX188" s="187" t="e">
        <f t="shared" si="43"/>
        <v>#VALUE!</v>
      </c>
      <c r="AY188" s="187" t="e">
        <f t="shared" si="44"/>
        <v>#VALUE!</v>
      </c>
      <c r="BA188" s="200" t="e">
        <f t="shared" si="45"/>
        <v>#REF!</v>
      </c>
      <c r="BB188" s="9"/>
      <c r="BC188" s="9"/>
      <c r="BD188" s="9"/>
      <c r="BE188" s="187" t="e">
        <f t="shared" si="46"/>
        <v>#VALUE!</v>
      </c>
      <c r="BF188" s="187" t="e">
        <f t="shared" si="47"/>
        <v>#VALUE!</v>
      </c>
      <c r="BH188" s="200" t="e">
        <f t="shared" si="48"/>
        <v>#REF!</v>
      </c>
      <c r="BI188" s="9"/>
      <c r="BJ188" s="9"/>
      <c r="BK188" s="9"/>
      <c r="BL188" s="187" t="e">
        <f t="shared" si="49"/>
        <v>#VALUE!</v>
      </c>
      <c r="BM188" s="187" t="e">
        <f t="shared" si="50"/>
        <v>#VALUE!</v>
      </c>
      <c r="BO188" s="200" t="e">
        <f t="shared" si="51"/>
        <v>#REF!</v>
      </c>
      <c r="BP188" s="9"/>
      <c r="BQ188" s="9"/>
      <c r="BR188" s="9"/>
      <c r="BS188" s="187" t="e">
        <f t="shared" si="52"/>
        <v>#VALUE!</v>
      </c>
      <c r="BT188" s="187" t="e">
        <f t="shared" si="53"/>
        <v>#VALUE!</v>
      </c>
      <c r="BV188" s="200" t="e">
        <f t="shared" si="54"/>
        <v>#REF!</v>
      </c>
      <c r="BW188" s="9"/>
      <c r="BX188" s="9"/>
      <c r="BY188" s="9"/>
      <c r="BZ188" s="187" t="e">
        <f t="shared" si="55"/>
        <v>#VALUE!</v>
      </c>
      <c r="CA188" s="187" t="e">
        <f t="shared" si="56"/>
        <v>#VALUE!</v>
      </c>
      <c r="CC188" s="200" t="e">
        <f t="shared" si="57"/>
        <v>#REF!</v>
      </c>
      <c r="CD188" s="9"/>
      <c r="CE188" s="9"/>
      <c r="CF188" s="9"/>
      <c r="CG188" s="187" t="e">
        <f t="shared" si="58"/>
        <v>#VALUE!</v>
      </c>
      <c r="CH188" s="187" t="e">
        <f t="shared" si="59"/>
        <v>#VALUE!</v>
      </c>
      <c r="CJ188" s="200" t="e">
        <f t="shared" si="60"/>
        <v>#REF!</v>
      </c>
      <c r="CK188" s="9"/>
      <c r="CL188" s="9"/>
      <c r="CM188" s="9"/>
      <c r="CN188" s="187" t="e">
        <f t="shared" si="61"/>
        <v>#VALUE!</v>
      </c>
      <c r="CO188" s="187" t="e">
        <f t="shared" si="62"/>
        <v>#VALUE!</v>
      </c>
      <c r="CQ188" s="200" t="e">
        <f t="shared" si="63"/>
        <v>#REF!</v>
      </c>
      <c r="CR188" s="9"/>
      <c r="CS188" s="9"/>
      <c r="CT188" s="9"/>
      <c r="CU188" s="187" t="e">
        <f t="shared" si="64"/>
        <v>#VALUE!</v>
      </c>
      <c r="CV188" s="187" t="e">
        <f t="shared" si="65"/>
        <v>#VALUE!</v>
      </c>
    </row>
    <row r="189" spans="1:100" ht="15" customHeight="1" thickTop="1">
      <c r="A189" s="19">
        <f t="shared" si="23"/>
        <v>2013</v>
      </c>
      <c r="B189" s="174">
        <f t="shared" ref="B189:B210" si="67">ROUND($F$176*(1+$F$177)^D189+$F$172,$G$1)</f>
        <v>251</v>
      </c>
      <c r="C189" s="52"/>
      <c r="D189" s="20">
        <f t="shared" si="66"/>
        <v>11</v>
      </c>
      <c r="E189" s="53"/>
      <c r="F189" s="31"/>
      <c r="G189" s="25"/>
      <c r="H189" s="25"/>
      <c r="I189" s="177">
        <f t="shared" si="25"/>
        <v>251</v>
      </c>
      <c r="J189" s="185"/>
      <c r="K189" s="185"/>
    </row>
    <row r="190" spans="1:100" ht="15" customHeight="1" thickBot="1">
      <c r="A190" s="19">
        <f t="shared" si="23"/>
        <v>2014</v>
      </c>
      <c r="B190" s="174">
        <f t="shared" si="67"/>
        <v>255</v>
      </c>
      <c r="C190" s="52"/>
      <c r="D190" s="20">
        <f t="shared" si="66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255</v>
      </c>
      <c r="J190" s="185"/>
      <c r="K190" s="185"/>
    </row>
    <row r="191" spans="1:100" ht="15" customHeight="1" thickTop="1">
      <c r="A191" s="19">
        <f t="shared" si="23"/>
        <v>2015</v>
      </c>
      <c r="B191" s="174">
        <f t="shared" si="67"/>
        <v>259</v>
      </c>
      <c r="C191" s="52"/>
      <c r="D191" s="20">
        <f t="shared" si="66"/>
        <v>13</v>
      </c>
      <c r="E191" s="198" t="e">
        <f>#REF!</f>
        <v>#REF!</v>
      </c>
      <c r="F191" s="201" t="e">
        <f>#REF!</f>
        <v>#REF!</v>
      </c>
      <c r="G191" s="643" t="e">
        <f>#REF!</f>
        <v>#REF!</v>
      </c>
      <c r="H191" s="644"/>
      <c r="I191" s="177">
        <f t="shared" si="25"/>
        <v>259</v>
      </c>
      <c r="J191" s="185"/>
      <c r="K191" s="185"/>
      <c r="R191" s="198" t="s">
        <v>72</v>
      </c>
      <c r="S191" s="198" t="e">
        <f>#REF!</f>
        <v>#REF!</v>
      </c>
      <c r="Y191" s="198" t="s">
        <v>72</v>
      </c>
      <c r="Z191" s="198" t="e">
        <f>S191</f>
        <v>#REF!</v>
      </c>
      <c r="AF191" s="198" t="s">
        <v>72</v>
      </c>
      <c r="AG191" s="198" t="e">
        <f>Z191</f>
        <v>#REF!</v>
      </c>
      <c r="AM191" s="198" t="s">
        <v>72</v>
      </c>
      <c r="AN191" s="198" t="e">
        <f>AG191</f>
        <v>#REF!</v>
      </c>
      <c r="AT191" s="198" t="s">
        <v>72</v>
      </c>
      <c r="AU191" s="198" t="e">
        <f>AN191</f>
        <v>#REF!</v>
      </c>
      <c r="BA191" s="198" t="s">
        <v>72</v>
      </c>
      <c r="BB191" s="198" t="e">
        <f>AU191</f>
        <v>#REF!</v>
      </c>
      <c r="BH191" s="198" t="s">
        <v>72</v>
      </c>
      <c r="BI191" s="198" t="e">
        <f>BB191</f>
        <v>#REF!</v>
      </c>
      <c r="BO191" s="198" t="s">
        <v>72</v>
      </c>
      <c r="BP191" s="198" t="e">
        <f>BI191</f>
        <v>#REF!</v>
      </c>
      <c r="BV191" s="198" t="s">
        <v>72</v>
      </c>
      <c r="BW191" s="198" t="e">
        <f>BP191</f>
        <v>#REF!</v>
      </c>
      <c r="CC191" s="198" t="s">
        <v>72</v>
      </c>
      <c r="CD191" s="198" t="e">
        <f>BW191</f>
        <v>#REF!</v>
      </c>
      <c r="CJ191" s="198" t="s">
        <v>72</v>
      </c>
      <c r="CK191" s="198" t="e">
        <f>CD191</f>
        <v>#REF!</v>
      </c>
      <c r="CQ191" s="198" t="s">
        <v>72</v>
      </c>
      <c r="CR191" s="198" t="e">
        <f>CK191</f>
        <v>#REF!</v>
      </c>
    </row>
    <row r="192" spans="1:100" ht="15" customHeight="1">
      <c r="A192" s="19">
        <f t="shared" si="23"/>
        <v>2016</v>
      </c>
      <c r="B192" s="174">
        <f t="shared" si="67"/>
        <v>263</v>
      </c>
      <c r="C192" s="52"/>
      <c r="D192" s="20">
        <f t="shared" si="66"/>
        <v>14</v>
      </c>
      <c r="E192" s="198" t="e">
        <f>M172</f>
        <v>#REF!</v>
      </c>
      <c r="F192" s="201" t="e">
        <f>M179</f>
        <v>#REF!</v>
      </c>
      <c r="G192" s="643" t="e">
        <f>M180</f>
        <v>#REF!</v>
      </c>
      <c r="H192" s="644"/>
      <c r="I192" s="177">
        <f t="shared" si="25"/>
        <v>263</v>
      </c>
      <c r="J192" s="185"/>
      <c r="K192" s="185"/>
      <c r="R192" s="198" t="s">
        <v>73</v>
      </c>
      <c r="S192" s="198" t="e">
        <f>#REF!</f>
        <v>#REF!</v>
      </c>
      <c r="Y192" s="198" t="s">
        <v>73</v>
      </c>
      <c r="Z192" s="198" t="e">
        <f>S192</f>
        <v>#REF!</v>
      </c>
      <c r="AF192" s="198" t="s">
        <v>73</v>
      </c>
      <c r="AG192" s="198" t="e">
        <f>Z192</f>
        <v>#REF!</v>
      </c>
      <c r="AM192" s="198" t="s">
        <v>73</v>
      </c>
      <c r="AN192" s="198" t="e">
        <f>AG192</f>
        <v>#REF!</v>
      </c>
      <c r="AT192" s="198" t="s">
        <v>73</v>
      </c>
      <c r="AU192" s="198" t="e">
        <f>AN192</f>
        <v>#REF!</v>
      </c>
      <c r="BA192" s="198" t="s">
        <v>73</v>
      </c>
      <c r="BB192" s="198" t="e">
        <f>AU192</f>
        <v>#REF!</v>
      </c>
      <c r="BH192" s="198" t="s">
        <v>73</v>
      </c>
      <c r="BI192" s="198" t="e">
        <f>BB192</f>
        <v>#REF!</v>
      </c>
      <c r="BO192" s="198" t="s">
        <v>73</v>
      </c>
      <c r="BP192" s="198" t="e">
        <f>BI192</f>
        <v>#REF!</v>
      </c>
      <c r="BV192" s="198" t="s">
        <v>73</v>
      </c>
      <c r="BW192" s="198" t="e">
        <f>BP192</f>
        <v>#REF!</v>
      </c>
      <c r="CC192" s="198" t="s">
        <v>73</v>
      </c>
      <c r="CD192" s="198" t="e">
        <f>BW192</f>
        <v>#REF!</v>
      </c>
      <c r="CJ192" s="198" t="s">
        <v>73</v>
      </c>
      <c r="CK192" s="198" t="e">
        <f>CD192</f>
        <v>#REF!</v>
      </c>
      <c r="CQ192" s="198" t="s">
        <v>73</v>
      </c>
      <c r="CR192" s="198" t="e">
        <f>CK192</f>
        <v>#REF!</v>
      </c>
    </row>
    <row r="193" spans="1:96" ht="15" customHeight="1">
      <c r="A193" s="19">
        <f t="shared" si="23"/>
        <v>2017</v>
      </c>
      <c r="B193" s="174">
        <f t="shared" si="67"/>
        <v>267</v>
      </c>
      <c r="C193" s="52"/>
      <c r="D193" s="20">
        <f t="shared" si="66"/>
        <v>15</v>
      </c>
      <c r="E193" s="198" t="e">
        <f>T172</f>
        <v>#REF!</v>
      </c>
      <c r="F193" s="201" t="e">
        <f>T179</f>
        <v>#VALUE!</v>
      </c>
      <c r="G193" s="643" t="e">
        <f>T180</f>
        <v>#VALUE!</v>
      </c>
      <c r="H193" s="644"/>
      <c r="I193" s="177">
        <f t="shared" si="25"/>
        <v>267</v>
      </c>
      <c r="J193" s="185"/>
      <c r="K193" s="185"/>
      <c r="R193" s="198" t="s">
        <v>50</v>
      </c>
      <c r="S193" s="198" t="e">
        <f>#REF!</f>
        <v>#REF!</v>
      </c>
      <c r="Y193" s="198" t="s">
        <v>50</v>
      </c>
      <c r="Z193" s="198" t="e">
        <f>S193</f>
        <v>#REF!</v>
      </c>
      <c r="AF193" s="198" t="s">
        <v>50</v>
      </c>
      <c r="AG193" s="198" t="e">
        <f>Z193</f>
        <v>#REF!</v>
      </c>
      <c r="AM193" s="198" t="s">
        <v>50</v>
      </c>
      <c r="AN193" s="198" t="e">
        <f>AG193</f>
        <v>#REF!</v>
      </c>
      <c r="AT193" s="198" t="s">
        <v>50</v>
      </c>
      <c r="AU193" s="198" t="e">
        <f>AN193</f>
        <v>#REF!</v>
      </c>
      <c r="BA193" s="198" t="s">
        <v>50</v>
      </c>
      <c r="BB193" s="198" t="e">
        <f>AU193</f>
        <v>#REF!</v>
      </c>
      <c r="BH193" s="198" t="s">
        <v>50</v>
      </c>
      <c r="BI193" s="198" t="e">
        <f>BB193</f>
        <v>#REF!</v>
      </c>
      <c r="BO193" s="198" t="s">
        <v>50</v>
      </c>
      <c r="BP193" s="198" t="e">
        <f>BI193</f>
        <v>#REF!</v>
      </c>
      <c r="BV193" s="198" t="s">
        <v>50</v>
      </c>
      <c r="BW193" s="198" t="e">
        <f>BP193</f>
        <v>#REF!</v>
      </c>
      <c r="CC193" s="198" t="s">
        <v>50</v>
      </c>
      <c r="CD193" s="198" t="e">
        <f>BW193</f>
        <v>#REF!</v>
      </c>
      <c r="CJ193" s="198" t="s">
        <v>50</v>
      </c>
      <c r="CK193" s="198" t="e">
        <f>CD193</f>
        <v>#REF!</v>
      </c>
      <c r="CQ193" s="198" t="s">
        <v>50</v>
      </c>
      <c r="CR193" s="198" t="e">
        <f>CK193</f>
        <v>#REF!</v>
      </c>
    </row>
    <row r="194" spans="1:96" ht="15" customHeight="1">
      <c r="A194" s="19">
        <f t="shared" si="23"/>
        <v>2018</v>
      </c>
      <c r="B194" s="174">
        <f t="shared" si="67"/>
        <v>271</v>
      </c>
      <c r="C194" s="52"/>
      <c r="D194" s="20">
        <f t="shared" si="66"/>
        <v>16</v>
      </c>
      <c r="E194" s="198" t="e">
        <f>AA172</f>
        <v>#REF!</v>
      </c>
      <c r="F194" s="201" t="e">
        <f>AA179</f>
        <v>#VALUE!</v>
      </c>
      <c r="G194" s="643" t="e">
        <f>AA180</f>
        <v>#VALUE!</v>
      </c>
      <c r="H194" s="644"/>
      <c r="I194" s="177">
        <f t="shared" si="25"/>
        <v>271</v>
      </c>
      <c r="J194" s="185"/>
      <c r="K194" s="185"/>
    </row>
    <row r="195" spans="1:96" ht="15" customHeight="1">
      <c r="A195" s="19">
        <f t="shared" ref="A195:A210" si="68">A149</f>
        <v>2019</v>
      </c>
      <c r="B195" s="174">
        <f t="shared" si="67"/>
        <v>276</v>
      </c>
      <c r="C195" s="52"/>
      <c r="D195" s="20">
        <f t="shared" si="66"/>
        <v>17</v>
      </c>
      <c r="E195" s="198" t="e">
        <f>AH172</f>
        <v>#REF!</v>
      </c>
      <c r="F195" s="201" t="e">
        <f>AH179</f>
        <v>#VALUE!</v>
      </c>
      <c r="G195" s="643" t="e">
        <f>AH180</f>
        <v>#VALUE!</v>
      </c>
      <c r="H195" s="644"/>
      <c r="I195" s="177">
        <f t="shared" si="25"/>
        <v>276</v>
      </c>
      <c r="J195" s="185"/>
      <c r="K195" s="185"/>
    </row>
    <row r="196" spans="1:96" ht="15" customHeight="1">
      <c r="A196" s="19">
        <f t="shared" si="68"/>
        <v>2020</v>
      </c>
      <c r="B196" s="174">
        <f t="shared" si="67"/>
        <v>280</v>
      </c>
      <c r="C196" s="52"/>
      <c r="D196" s="20">
        <f t="shared" si="66"/>
        <v>18</v>
      </c>
      <c r="E196" s="198" t="e">
        <f>AO172</f>
        <v>#REF!</v>
      </c>
      <c r="F196" s="201" t="e">
        <f>AO179</f>
        <v>#VALUE!</v>
      </c>
      <c r="G196" s="643" t="e">
        <f>AO180</f>
        <v>#VALUE!</v>
      </c>
      <c r="H196" s="644"/>
      <c r="I196" s="177">
        <f t="shared" si="25"/>
        <v>280</v>
      </c>
      <c r="J196" s="185"/>
      <c r="K196" s="185"/>
    </row>
    <row r="197" spans="1:96" ht="15" customHeight="1">
      <c r="A197" s="19">
        <f t="shared" si="68"/>
        <v>2021</v>
      </c>
      <c r="B197" s="174">
        <f t="shared" si="67"/>
        <v>285</v>
      </c>
      <c r="C197" s="52"/>
      <c r="D197" s="20">
        <f t="shared" si="66"/>
        <v>19</v>
      </c>
      <c r="E197" s="198" t="e">
        <f>AV172</f>
        <v>#REF!</v>
      </c>
      <c r="F197" s="201" t="e">
        <f>AV179</f>
        <v>#VALUE!</v>
      </c>
      <c r="G197" s="643" t="e">
        <f>AV180</f>
        <v>#VALUE!</v>
      </c>
      <c r="H197" s="644"/>
      <c r="I197" s="177">
        <f t="shared" si="25"/>
        <v>285</v>
      </c>
      <c r="J197" s="185"/>
      <c r="K197" s="185"/>
    </row>
    <row r="198" spans="1:96" ht="15" customHeight="1">
      <c r="A198" s="19">
        <f t="shared" si="68"/>
        <v>2022</v>
      </c>
      <c r="B198" s="174">
        <f t="shared" si="67"/>
        <v>289</v>
      </c>
      <c r="C198" s="52"/>
      <c r="D198" s="20">
        <f t="shared" si="66"/>
        <v>20</v>
      </c>
      <c r="E198" s="198" t="e">
        <f>BC172</f>
        <v>#REF!</v>
      </c>
      <c r="F198" s="201" t="e">
        <f>BC179</f>
        <v>#VALUE!</v>
      </c>
      <c r="G198" s="643" t="e">
        <f>BC180</f>
        <v>#VALUE!</v>
      </c>
      <c r="H198" s="644"/>
      <c r="I198" s="177">
        <f t="shared" si="25"/>
        <v>289</v>
      </c>
      <c r="J198" s="185"/>
      <c r="K198" s="185"/>
    </row>
    <row r="199" spans="1:96" ht="15" customHeight="1">
      <c r="A199" s="19">
        <f t="shared" si="68"/>
        <v>2023</v>
      </c>
      <c r="B199" s="174">
        <f t="shared" si="67"/>
        <v>294</v>
      </c>
      <c r="C199" s="52"/>
      <c r="D199" s="20">
        <f t="shared" si="66"/>
        <v>21</v>
      </c>
      <c r="E199" s="198" t="e">
        <f>BJ172</f>
        <v>#REF!</v>
      </c>
      <c r="F199" s="201" t="e">
        <f>BJ179</f>
        <v>#VALUE!</v>
      </c>
      <c r="G199" s="643" t="e">
        <f>BJ180</f>
        <v>#VALUE!</v>
      </c>
      <c r="H199" s="644"/>
      <c r="I199" s="177">
        <f t="shared" si="25"/>
        <v>294</v>
      </c>
      <c r="J199" s="185"/>
      <c r="K199" s="185"/>
    </row>
    <row r="200" spans="1:96" ht="15" customHeight="1">
      <c r="A200" s="19">
        <f t="shared" si="68"/>
        <v>2024</v>
      </c>
      <c r="B200" s="174">
        <f t="shared" si="67"/>
        <v>299</v>
      </c>
      <c r="C200" s="52"/>
      <c r="D200" s="20">
        <f t="shared" si="66"/>
        <v>22</v>
      </c>
      <c r="E200" s="198" t="e">
        <f>BQ172</f>
        <v>#REF!</v>
      </c>
      <c r="F200" s="201" t="e">
        <f>BQ179</f>
        <v>#VALUE!</v>
      </c>
      <c r="G200" s="643" t="e">
        <f>BQ180</f>
        <v>#VALUE!</v>
      </c>
      <c r="H200" s="644"/>
      <c r="I200" s="177">
        <f t="shared" si="25"/>
        <v>299</v>
      </c>
      <c r="J200" s="185"/>
      <c r="K200" s="185"/>
    </row>
    <row r="201" spans="1:96" ht="15" customHeight="1">
      <c r="A201" s="19">
        <f t="shared" si="68"/>
        <v>2025</v>
      </c>
      <c r="B201" s="174">
        <f t="shared" si="67"/>
        <v>304</v>
      </c>
      <c r="C201" s="52"/>
      <c r="D201" s="20">
        <f t="shared" si="66"/>
        <v>23</v>
      </c>
      <c r="E201" s="198" t="e">
        <f>BX172</f>
        <v>#REF!</v>
      </c>
      <c r="F201" s="201" t="e">
        <f>BX179</f>
        <v>#VALUE!</v>
      </c>
      <c r="G201" s="643" t="e">
        <f>BX180</f>
        <v>#VALUE!</v>
      </c>
      <c r="H201" s="644"/>
      <c r="I201" s="177">
        <f t="shared" si="25"/>
        <v>304</v>
      </c>
      <c r="J201" s="185"/>
      <c r="K201" s="185"/>
    </row>
    <row r="202" spans="1:96" ht="15" customHeight="1">
      <c r="A202" s="19">
        <f t="shared" si="68"/>
        <v>2026</v>
      </c>
      <c r="B202" s="174">
        <f t="shared" si="67"/>
        <v>308</v>
      </c>
      <c r="C202" s="52"/>
      <c r="D202" s="20">
        <f t="shared" si="66"/>
        <v>24</v>
      </c>
      <c r="E202" s="198" t="e">
        <f>CE172</f>
        <v>#REF!</v>
      </c>
      <c r="F202" s="201" t="e">
        <f>CE179</f>
        <v>#VALUE!</v>
      </c>
      <c r="G202" s="643" t="e">
        <f>CE180</f>
        <v>#VALUE!</v>
      </c>
      <c r="H202" s="644"/>
      <c r="I202" s="177">
        <f t="shared" si="25"/>
        <v>308</v>
      </c>
      <c r="J202" s="185"/>
      <c r="K202" s="185"/>
    </row>
    <row r="203" spans="1:96" ht="15" customHeight="1">
      <c r="A203" s="19">
        <f t="shared" si="68"/>
        <v>2027</v>
      </c>
      <c r="B203" s="174">
        <f t="shared" si="67"/>
        <v>313</v>
      </c>
      <c r="C203" s="52"/>
      <c r="D203" s="20">
        <f t="shared" si="66"/>
        <v>25</v>
      </c>
      <c r="E203" s="198" t="e">
        <f>CL172</f>
        <v>#REF!</v>
      </c>
      <c r="F203" s="201" t="e">
        <f>CL179</f>
        <v>#VALUE!</v>
      </c>
      <c r="G203" s="643" t="e">
        <f>CL180</f>
        <v>#VALUE!</v>
      </c>
      <c r="H203" s="644"/>
      <c r="I203" s="177">
        <f t="shared" si="25"/>
        <v>313</v>
      </c>
      <c r="J203" s="185"/>
      <c r="K203" s="185"/>
    </row>
    <row r="204" spans="1:96" ht="15" customHeight="1">
      <c r="A204" s="19">
        <f t="shared" si="68"/>
        <v>2028</v>
      </c>
      <c r="B204" s="174">
        <f t="shared" si="67"/>
        <v>318</v>
      </c>
      <c r="C204" s="52"/>
      <c r="D204" s="20">
        <f t="shared" si="66"/>
        <v>26</v>
      </c>
      <c r="E204" s="198" t="e">
        <f>CS172</f>
        <v>#REF!</v>
      </c>
      <c r="F204" s="201" t="e">
        <f>CS179</f>
        <v>#VALUE!</v>
      </c>
      <c r="G204" s="643" t="e">
        <f>CS180</f>
        <v>#VALUE!</v>
      </c>
      <c r="H204" s="644"/>
      <c r="I204" s="177">
        <f t="shared" si="25"/>
        <v>318</v>
      </c>
      <c r="J204" s="185"/>
      <c r="K204" s="185"/>
    </row>
    <row r="205" spans="1:96" ht="15" customHeight="1">
      <c r="A205" s="19">
        <f t="shared" si="68"/>
        <v>2029</v>
      </c>
      <c r="B205" s="174">
        <f t="shared" si="67"/>
        <v>324</v>
      </c>
      <c r="C205" s="52"/>
      <c r="D205" s="20">
        <f t="shared" si="66"/>
        <v>27</v>
      </c>
      <c r="E205" s="53"/>
      <c r="F205" s="31"/>
      <c r="G205" s="25"/>
      <c r="H205" s="25"/>
      <c r="I205" s="177">
        <f t="shared" si="25"/>
        <v>324</v>
      </c>
      <c r="J205" s="185"/>
      <c r="K205" s="185"/>
    </row>
    <row r="206" spans="1:96" ht="15" customHeight="1">
      <c r="A206" s="19">
        <f t="shared" si="68"/>
        <v>2030</v>
      </c>
      <c r="B206" s="174">
        <f t="shared" si="67"/>
        <v>329</v>
      </c>
      <c r="C206" s="52"/>
      <c r="D206" s="20">
        <f t="shared" si="66"/>
        <v>28</v>
      </c>
      <c r="E206" s="53"/>
      <c r="F206" s="31"/>
      <c r="G206" s="25"/>
      <c r="H206" s="25"/>
      <c r="I206" s="177">
        <f t="shared" si="25"/>
        <v>329</v>
      </c>
      <c r="J206" s="185"/>
      <c r="K206" s="185"/>
    </row>
    <row r="207" spans="1:96" ht="15" customHeight="1">
      <c r="A207" s="19">
        <f t="shared" si="68"/>
        <v>2031</v>
      </c>
      <c r="B207" s="174">
        <f t="shared" si="67"/>
        <v>334</v>
      </c>
      <c r="C207" s="52"/>
      <c r="D207" s="20">
        <f t="shared" si="66"/>
        <v>29</v>
      </c>
      <c r="E207" s="53"/>
      <c r="F207" s="31"/>
      <c r="G207" s="25"/>
      <c r="H207" s="25"/>
      <c r="I207" s="177">
        <f t="shared" si="25"/>
        <v>334</v>
      </c>
      <c r="J207" s="185"/>
      <c r="K207" s="185"/>
    </row>
    <row r="208" spans="1:96" ht="15" customHeight="1">
      <c r="A208" s="19">
        <f t="shared" si="68"/>
        <v>2032</v>
      </c>
      <c r="B208" s="174">
        <f t="shared" si="67"/>
        <v>339</v>
      </c>
      <c r="C208" s="52"/>
      <c r="D208" s="20">
        <f t="shared" si="66"/>
        <v>30</v>
      </c>
      <c r="E208" s="53"/>
      <c r="F208" s="31"/>
      <c r="G208" s="25"/>
      <c r="H208" s="25"/>
      <c r="I208" s="177">
        <f t="shared" si="25"/>
        <v>339</v>
      </c>
      <c r="J208" s="185"/>
      <c r="K208" s="185"/>
    </row>
    <row r="209" spans="1:100" ht="15" customHeight="1">
      <c r="A209" s="19">
        <f t="shared" si="68"/>
        <v>2033</v>
      </c>
      <c r="B209" s="174">
        <f t="shared" si="67"/>
        <v>345</v>
      </c>
      <c r="C209" s="52"/>
      <c r="D209" s="20">
        <f t="shared" si="66"/>
        <v>31</v>
      </c>
      <c r="E209" s="53"/>
      <c r="F209" s="31"/>
      <c r="G209" s="25"/>
      <c r="H209" s="25"/>
      <c r="I209" s="177">
        <f t="shared" si="25"/>
        <v>345</v>
      </c>
      <c r="J209" s="185"/>
      <c r="K209" s="185"/>
    </row>
    <row r="210" spans="1:100" ht="15" customHeight="1">
      <c r="A210" s="103">
        <f t="shared" si="68"/>
        <v>2034</v>
      </c>
      <c r="B210" s="186">
        <f t="shared" si="67"/>
        <v>350</v>
      </c>
      <c r="C210" s="193"/>
      <c r="D210" s="33">
        <f t="shared" si="66"/>
        <v>32</v>
      </c>
      <c r="E210" s="54"/>
      <c r="F210" s="34"/>
      <c r="G210" s="9"/>
      <c r="H210" s="9"/>
      <c r="I210" s="187">
        <f t="shared" si="25"/>
        <v>350</v>
      </c>
      <c r="J210" s="188"/>
      <c r="K210" s="188"/>
    </row>
    <row r="211" spans="1:100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0" ht="15" customHeight="1">
      <c r="A212" s="7" t="s">
        <v>41</v>
      </c>
    </row>
    <row r="213" spans="1:100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0.88108348548285942</v>
      </c>
      <c r="J213" s="17" t="s">
        <v>15</v>
      </c>
      <c r="K213" s="18" t="s">
        <v>16</v>
      </c>
      <c r="M213" s="13"/>
      <c r="N213" s="107" t="s">
        <v>74</v>
      </c>
      <c r="O213" s="108" t="e">
        <f>RSQ($B214:$B234,O214:O234)</f>
        <v>#REF!</v>
      </c>
      <c r="P213" s="18" t="s">
        <v>16</v>
      </c>
      <c r="R213" s="66" t="s">
        <v>32</v>
      </c>
      <c r="S213" s="37"/>
      <c r="T213" s="13"/>
      <c r="U213" s="107" t="s">
        <v>74</v>
      </c>
      <c r="V213" s="108" t="e">
        <f>RSQ($B214:$B234,V214:V234)</f>
        <v>#REF!</v>
      </c>
      <c r="W213" s="18" t="s">
        <v>16</v>
      </c>
      <c r="Y213" s="66" t="s">
        <v>32</v>
      </c>
      <c r="Z213" s="37"/>
      <c r="AA213" s="13"/>
      <c r="AB213" s="107" t="s">
        <v>74</v>
      </c>
      <c r="AC213" s="108" t="e">
        <f>RSQ($B214:$B234,AC214:AC234)</f>
        <v>#REF!</v>
      </c>
      <c r="AD213" s="18" t="s">
        <v>16</v>
      </c>
      <c r="AF213" s="66" t="s">
        <v>32</v>
      </c>
      <c r="AG213" s="37"/>
      <c r="AH213" s="13"/>
      <c r="AI213" s="107" t="s">
        <v>74</v>
      </c>
      <c r="AJ213" s="108" t="e">
        <f>RSQ($B214:$B234,AJ214:AJ234)</f>
        <v>#REF!</v>
      </c>
      <c r="AK213" s="18" t="s">
        <v>16</v>
      </c>
      <c r="AM213" s="66" t="s">
        <v>32</v>
      </c>
      <c r="AN213" s="37"/>
      <c r="AO213" s="13"/>
      <c r="AP213" s="107" t="s">
        <v>74</v>
      </c>
      <c r="AQ213" s="108" t="e">
        <f>RSQ($B214:$B234,AQ214:AQ234)</f>
        <v>#REF!</v>
      </c>
      <c r="AR213" s="18" t="s">
        <v>16</v>
      </c>
      <c r="AT213" s="66" t="s">
        <v>32</v>
      </c>
      <c r="AU213" s="37"/>
      <c r="AV213" s="13"/>
      <c r="AW213" s="107" t="s">
        <v>74</v>
      </c>
      <c r="AX213" s="108" t="e">
        <f>RSQ($B214:$B234,AX214:AX234)</f>
        <v>#REF!</v>
      </c>
      <c r="AY213" s="18" t="s">
        <v>16</v>
      </c>
      <c r="BA213" s="66" t="s">
        <v>32</v>
      </c>
      <c r="BB213" s="37"/>
      <c r="BC213" s="13"/>
      <c r="BD213" s="107" t="s">
        <v>74</v>
      </c>
      <c r="BE213" s="108" t="e">
        <f>RSQ($B214:$B234,BE214:BE234)</f>
        <v>#REF!</v>
      </c>
      <c r="BF213" s="18" t="s">
        <v>16</v>
      </c>
      <c r="BH213" s="66" t="s">
        <v>32</v>
      </c>
      <c r="BI213" s="37"/>
      <c r="BJ213" s="13"/>
      <c r="BK213" s="107" t="s">
        <v>74</v>
      </c>
      <c r="BL213" s="108" t="e">
        <f>RSQ($B214:$B234,BL214:BL234)</f>
        <v>#REF!</v>
      </c>
      <c r="BM213" s="18" t="s">
        <v>16</v>
      </c>
      <c r="BO213" s="66" t="s">
        <v>32</v>
      </c>
      <c r="BP213" s="37"/>
      <c r="BQ213" s="13"/>
      <c r="BR213" s="107" t="s">
        <v>74</v>
      </c>
      <c r="BS213" s="108" t="e">
        <f>RSQ($B214:$B234,BS214:BS234)</f>
        <v>#REF!</v>
      </c>
      <c r="BT213" s="18" t="s">
        <v>16</v>
      </c>
      <c r="BV213" s="66" t="s">
        <v>32</v>
      </c>
      <c r="BW213" s="37"/>
      <c r="BX213" s="13"/>
      <c r="BY213" s="107" t="s">
        <v>74</v>
      </c>
      <c r="BZ213" s="108" t="e">
        <f>RSQ($B214:$B234,BZ214:BZ234)</f>
        <v>#REF!</v>
      </c>
      <c r="CA213" s="18" t="s">
        <v>16</v>
      </c>
      <c r="CC213" s="66" t="s">
        <v>32</v>
      </c>
      <c r="CD213" s="37"/>
      <c r="CE213" s="13"/>
      <c r="CF213" s="107" t="s">
        <v>74</v>
      </c>
      <c r="CG213" s="108" t="e">
        <f>RSQ($B214:$B234,CG214:CG234)</f>
        <v>#REF!</v>
      </c>
      <c r="CH213" s="18" t="s">
        <v>16</v>
      </c>
      <c r="CJ213" s="66" t="s">
        <v>32</v>
      </c>
      <c r="CK213" s="37"/>
      <c r="CL213" s="13"/>
      <c r="CM213" s="107" t="s">
        <v>74</v>
      </c>
      <c r="CN213" s="108" t="e">
        <f>RSQ($B214:$B234,CN214:CN234)</f>
        <v>#REF!</v>
      </c>
      <c r="CO213" s="18" t="s">
        <v>16</v>
      </c>
      <c r="CQ213" s="66" t="s">
        <v>32</v>
      </c>
      <c r="CR213" s="37"/>
      <c r="CS213" s="13"/>
      <c r="CT213" s="107" t="s">
        <v>74</v>
      </c>
      <c r="CU213" s="108" t="e">
        <f>RSQ($B214:$B234,CU214:CU234)</f>
        <v>#REF!</v>
      </c>
      <c r="CV213" s="18" t="s">
        <v>16</v>
      </c>
    </row>
    <row r="214" spans="1:100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O214" s="203"/>
      <c r="P214" s="175"/>
      <c r="R214" s="68"/>
      <c r="S214" s="38" t="s">
        <v>43</v>
      </c>
      <c r="V214" s="203"/>
      <c r="W214" s="175"/>
      <c r="Y214" s="68"/>
      <c r="Z214" s="38" t="s">
        <v>43</v>
      </c>
      <c r="AC214" s="203"/>
      <c r="AD214" s="175"/>
      <c r="AF214" s="68"/>
      <c r="AG214" s="38" t="s">
        <v>43</v>
      </c>
      <c r="AJ214" s="203"/>
      <c r="AK214" s="175"/>
      <c r="AM214" s="68"/>
      <c r="AN214" s="38" t="s">
        <v>43</v>
      </c>
      <c r="AQ214" s="203"/>
      <c r="AR214" s="175"/>
      <c r="AT214" s="68"/>
      <c r="AU214" s="38" t="s">
        <v>43</v>
      </c>
      <c r="AX214" s="203"/>
      <c r="AY214" s="175"/>
      <c r="BA214" s="68"/>
      <c r="BB214" s="38" t="s">
        <v>43</v>
      </c>
      <c r="BE214" s="203"/>
      <c r="BF214" s="175"/>
      <c r="BH214" s="68"/>
      <c r="BI214" s="38" t="s">
        <v>43</v>
      </c>
      <c r="BL214" s="203"/>
      <c r="BM214" s="175"/>
      <c r="BO214" s="68"/>
      <c r="BP214" s="38" t="s">
        <v>43</v>
      </c>
      <c r="BS214" s="203"/>
      <c r="BT214" s="175"/>
      <c r="BV214" s="68"/>
      <c r="BW214" s="38" t="s">
        <v>43</v>
      </c>
      <c r="BZ214" s="203"/>
      <c r="CA214" s="175"/>
      <c r="CC214" s="68"/>
      <c r="CD214" s="38" t="s">
        <v>43</v>
      </c>
      <c r="CG214" s="203"/>
      <c r="CH214" s="175"/>
      <c r="CJ214" s="68"/>
      <c r="CK214" s="38" t="s">
        <v>43</v>
      </c>
      <c r="CN214" s="203"/>
      <c r="CO214" s="175"/>
      <c r="CQ214" s="68"/>
      <c r="CR214" s="38" t="s">
        <v>43</v>
      </c>
      <c r="CU214" s="203"/>
      <c r="CV214" s="175"/>
    </row>
    <row r="215" spans="1:100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O215" s="185"/>
      <c r="P215" s="177"/>
      <c r="R215" s="68"/>
      <c r="S215" s="38" t="s">
        <v>44</v>
      </c>
      <c r="V215" s="185"/>
      <c r="W215" s="177"/>
      <c r="Y215" s="68"/>
      <c r="Z215" s="38" t="s">
        <v>44</v>
      </c>
      <c r="AC215" s="185"/>
      <c r="AD215" s="177"/>
      <c r="AF215" s="68"/>
      <c r="AG215" s="38" t="s">
        <v>44</v>
      </c>
      <c r="AJ215" s="185"/>
      <c r="AK215" s="177"/>
      <c r="AM215" s="68"/>
      <c r="AN215" s="38" t="s">
        <v>44</v>
      </c>
      <c r="AQ215" s="185"/>
      <c r="AR215" s="177"/>
      <c r="AT215" s="68"/>
      <c r="AU215" s="38" t="s">
        <v>44</v>
      </c>
      <c r="AX215" s="185"/>
      <c r="AY215" s="177"/>
      <c r="BA215" s="68"/>
      <c r="BB215" s="38" t="s">
        <v>44</v>
      </c>
      <c r="BE215" s="185"/>
      <c r="BF215" s="177"/>
      <c r="BH215" s="68"/>
      <c r="BI215" s="38" t="s">
        <v>44</v>
      </c>
      <c r="BL215" s="185"/>
      <c r="BM215" s="177"/>
      <c r="BO215" s="68"/>
      <c r="BP215" s="38" t="s">
        <v>44</v>
      </c>
      <c r="BS215" s="185"/>
      <c r="BT215" s="177"/>
      <c r="BV215" s="68"/>
      <c r="BW215" s="38" t="s">
        <v>44</v>
      </c>
      <c r="BZ215" s="185"/>
      <c r="CA215" s="177"/>
      <c r="CC215" s="68"/>
      <c r="CD215" s="38" t="s">
        <v>44</v>
      </c>
      <c r="CG215" s="185"/>
      <c r="CH215" s="177"/>
      <c r="CJ215" s="68"/>
      <c r="CK215" s="38" t="s">
        <v>44</v>
      </c>
      <c r="CN215" s="185"/>
      <c r="CO215" s="177"/>
      <c r="CQ215" s="68"/>
      <c r="CR215" s="38" t="s">
        <v>44</v>
      </c>
      <c r="CU215" s="185"/>
      <c r="CV215" s="177"/>
    </row>
    <row r="216" spans="1:100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70"/>
      <c r="N216" s="21"/>
      <c r="O216" s="185"/>
      <c r="P216" s="177"/>
      <c r="R216" s="68"/>
      <c r="S216" s="25" t="s">
        <v>45</v>
      </c>
      <c r="T216" s="70"/>
      <c r="U216" s="21"/>
      <c r="V216" s="185"/>
      <c r="W216" s="177"/>
      <c r="Y216" s="68"/>
      <c r="Z216" s="25" t="s">
        <v>45</v>
      </c>
      <c r="AA216" s="70"/>
      <c r="AB216" s="21"/>
      <c r="AC216" s="185"/>
      <c r="AD216" s="177"/>
      <c r="AF216" s="68"/>
      <c r="AG216" s="25" t="s">
        <v>45</v>
      </c>
      <c r="AH216" s="70"/>
      <c r="AI216" s="21"/>
      <c r="AJ216" s="185"/>
      <c r="AK216" s="177"/>
      <c r="AM216" s="68"/>
      <c r="AN216" s="25" t="s">
        <v>45</v>
      </c>
      <c r="AO216" s="70"/>
      <c r="AP216" s="21"/>
      <c r="AQ216" s="185"/>
      <c r="AR216" s="177"/>
      <c r="AT216" s="68"/>
      <c r="AU216" s="25" t="s">
        <v>45</v>
      </c>
      <c r="AV216" s="70"/>
      <c r="AW216" s="21"/>
      <c r="AX216" s="185"/>
      <c r="AY216" s="177"/>
      <c r="BA216" s="68"/>
      <c r="BB216" s="25" t="s">
        <v>45</v>
      </c>
      <c r="BC216" s="70"/>
      <c r="BD216" s="21"/>
      <c r="BE216" s="185"/>
      <c r="BF216" s="177"/>
      <c r="BH216" s="68"/>
      <c r="BI216" s="25" t="s">
        <v>45</v>
      </c>
      <c r="BJ216" s="70"/>
      <c r="BK216" s="21"/>
      <c r="BL216" s="185"/>
      <c r="BM216" s="177"/>
      <c r="BO216" s="68"/>
      <c r="BP216" s="25" t="s">
        <v>45</v>
      </c>
      <c r="BQ216" s="70"/>
      <c r="BR216" s="21"/>
      <c r="BS216" s="185"/>
      <c r="BT216" s="177"/>
      <c r="BV216" s="68"/>
      <c r="BW216" s="25" t="s">
        <v>45</v>
      </c>
      <c r="BX216" s="70"/>
      <c r="BY216" s="21"/>
      <c r="BZ216" s="185"/>
      <c r="CA216" s="177"/>
      <c r="CC216" s="68"/>
      <c r="CD216" s="25" t="s">
        <v>45</v>
      </c>
      <c r="CE216" s="70"/>
      <c r="CF216" s="21"/>
      <c r="CG216" s="185"/>
      <c r="CH216" s="177"/>
      <c r="CJ216" s="68"/>
      <c r="CK216" s="25" t="s">
        <v>45</v>
      </c>
      <c r="CL216" s="70"/>
      <c r="CM216" s="21"/>
      <c r="CN216" s="185"/>
      <c r="CO216" s="177"/>
      <c r="CQ216" s="68"/>
      <c r="CR216" s="25" t="s">
        <v>45</v>
      </c>
      <c r="CS216" s="70"/>
      <c r="CT216" s="21"/>
      <c r="CU216" s="185"/>
      <c r="CV216" s="177"/>
    </row>
    <row r="217" spans="1:100" ht="15" customHeight="1">
      <c r="A217" s="19"/>
      <c r="B217" s="174"/>
      <c r="C217" s="67"/>
      <c r="D217" s="20"/>
      <c r="E217" s="69"/>
      <c r="I217" s="177"/>
      <c r="J217" s="178"/>
      <c r="K217" s="177"/>
      <c r="O217" s="185"/>
      <c r="P217" s="177"/>
      <c r="R217" s="68"/>
      <c r="V217" s="185"/>
      <c r="W217" s="177"/>
      <c r="Y217" s="68"/>
      <c r="AC217" s="185"/>
      <c r="AD217" s="177"/>
      <c r="AF217" s="68"/>
      <c r="AJ217" s="185"/>
      <c r="AK217" s="177"/>
      <c r="AM217" s="68"/>
      <c r="AQ217" s="185"/>
      <c r="AR217" s="177"/>
      <c r="AT217" s="68"/>
      <c r="AX217" s="185"/>
      <c r="AY217" s="177"/>
      <c r="BA217" s="68"/>
      <c r="BE217" s="185"/>
      <c r="BF217" s="177"/>
      <c r="BH217" s="68"/>
      <c r="BL217" s="185"/>
      <c r="BM217" s="177"/>
      <c r="BO217" s="68"/>
      <c r="BS217" s="185"/>
      <c r="BT217" s="177"/>
      <c r="BV217" s="68"/>
      <c r="BZ217" s="185"/>
      <c r="CA217" s="177"/>
      <c r="CC217" s="68"/>
      <c r="CG217" s="185"/>
      <c r="CH217" s="177"/>
      <c r="CJ217" s="68"/>
      <c r="CN217" s="185"/>
      <c r="CO217" s="177"/>
      <c r="CQ217" s="68"/>
      <c r="CU217" s="185"/>
      <c r="CV217" s="177"/>
    </row>
    <row r="218" spans="1:100" ht="15" customHeight="1">
      <c r="A218" s="19"/>
      <c r="B218" s="174"/>
      <c r="C218" s="67"/>
      <c r="D218" s="20"/>
      <c r="E218" s="69"/>
      <c r="F218" s="71" t="s">
        <v>35</v>
      </c>
      <c r="G218" s="237">
        <v>205</v>
      </c>
      <c r="H218" s="21"/>
      <c r="I218" s="177"/>
      <c r="J218" s="178"/>
      <c r="K218" s="177"/>
      <c r="M218" s="204" t="e">
        <f>10^#REF!</f>
        <v>#REF!</v>
      </c>
      <c r="N218" s="21"/>
      <c r="O218" s="185"/>
      <c r="P218" s="177"/>
      <c r="R218" s="68"/>
      <c r="S218" s="71" t="s">
        <v>35</v>
      </c>
      <c r="T218" s="204" t="e">
        <f>M218+S239</f>
        <v>#REF!</v>
      </c>
      <c r="U218" s="21"/>
      <c r="V218" s="185"/>
      <c r="W218" s="177"/>
      <c r="Y218" s="68"/>
      <c r="Z218" s="71" t="s">
        <v>35</v>
      </c>
      <c r="AA218" s="204" t="e">
        <f>T218+Z239</f>
        <v>#REF!</v>
      </c>
      <c r="AB218" s="21"/>
      <c r="AC218" s="185"/>
      <c r="AD218" s="177"/>
      <c r="AF218" s="68"/>
      <c r="AG218" s="71" t="s">
        <v>35</v>
      </c>
      <c r="AH218" s="204" t="e">
        <f>AA218+AG239</f>
        <v>#REF!</v>
      </c>
      <c r="AI218" s="21"/>
      <c r="AJ218" s="185"/>
      <c r="AK218" s="177"/>
      <c r="AM218" s="68"/>
      <c r="AN218" s="71" t="s">
        <v>35</v>
      </c>
      <c r="AO218" s="204" t="e">
        <f>AH218+AN239</f>
        <v>#REF!</v>
      </c>
      <c r="AP218" s="21"/>
      <c r="AQ218" s="185"/>
      <c r="AR218" s="177"/>
      <c r="AT218" s="68"/>
      <c r="AU218" s="71" t="s">
        <v>35</v>
      </c>
      <c r="AV218" s="204" t="e">
        <f>AO218+AU239</f>
        <v>#REF!</v>
      </c>
      <c r="AW218" s="21"/>
      <c r="AX218" s="185"/>
      <c r="AY218" s="177"/>
      <c r="BA218" s="68"/>
      <c r="BB218" s="71" t="s">
        <v>35</v>
      </c>
      <c r="BC218" s="204" t="e">
        <f>AV218+BB239</f>
        <v>#REF!</v>
      </c>
      <c r="BD218" s="21"/>
      <c r="BE218" s="185"/>
      <c r="BF218" s="177"/>
      <c r="BH218" s="68"/>
      <c r="BI218" s="71" t="s">
        <v>35</v>
      </c>
      <c r="BJ218" s="204" t="e">
        <f>BC218+BI239</f>
        <v>#REF!</v>
      </c>
      <c r="BK218" s="21"/>
      <c r="BL218" s="185"/>
      <c r="BM218" s="177"/>
      <c r="BO218" s="68"/>
      <c r="BP218" s="71" t="s">
        <v>35</v>
      </c>
      <c r="BQ218" s="204" t="e">
        <f>BJ218+BP239</f>
        <v>#REF!</v>
      </c>
      <c r="BR218" s="21"/>
      <c r="BS218" s="185"/>
      <c r="BT218" s="177"/>
      <c r="BV218" s="68"/>
      <c r="BW218" s="71" t="s">
        <v>35</v>
      </c>
      <c r="BX218" s="204" t="e">
        <f>BQ218+BW239</f>
        <v>#REF!</v>
      </c>
      <c r="BY218" s="21"/>
      <c r="BZ218" s="185"/>
      <c r="CA218" s="177"/>
      <c r="CC218" s="68"/>
      <c r="CD218" s="71" t="s">
        <v>35</v>
      </c>
      <c r="CE218" s="204" t="e">
        <f>BX218+CD239</f>
        <v>#REF!</v>
      </c>
      <c r="CF218" s="21"/>
      <c r="CG218" s="185"/>
      <c r="CH218" s="177"/>
      <c r="CJ218" s="68"/>
      <c r="CK218" s="71" t="s">
        <v>35</v>
      </c>
      <c r="CL218" s="204" t="e">
        <f>CE218+CK239</f>
        <v>#REF!</v>
      </c>
      <c r="CM218" s="21"/>
      <c r="CN218" s="185"/>
      <c r="CO218" s="177"/>
      <c r="CQ218" s="68"/>
      <c r="CR218" s="71" t="s">
        <v>35</v>
      </c>
      <c r="CS218" s="204" t="e">
        <f>CL218+CR239</f>
        <v>#REF!</v>
      </c>
      <c r="CT218" s="21"/>
      <c r="CU218" s="185"/>
      <c r="CV218" s="177"/>
    </row>
    <row r="219" spans="1:100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0.83250397045024727</v>
      </c>
      <c r="H219" s="21"/>
      <c r="I219" s="177"/>
      <c r="J219" s="178"/>
      <c r="K219" s="177"/>
      <c r="M219" s="42" t="e">
        <f>INDEX(LINEST(#REF!,$E225:$E234),1)</f>
        <v>#REF!</v>
      </c>
      <c r="N219" s="21"/>
      <c r="O219" s="185"/>
      <c r="P219" s="177"/>
      <c r="R219" s="68"/>
      <c r="S219" s="71" t="s">
        <v>30</v>
      </c>
      <c r="T219" s="42" t="e">
        <f>INDEX(LINEST(R225:R234,$E225:$E234),1)</f>
        <v>#VALUE!</v>
      </c>
      <c r="U219" s="21"/>
      <c r="V219" s="185"/>
      <c r="W219" s="177"/>
      <c r="Y219" s="68"/>
      <c r="Z219" s="71" t="s">
        <v>30</v>
      </c>
      <c r="AA219" s="42" t="e">
        <f>INDEX(LINEST(Y225:Y234,$E225:$E234),1)</f>
        <v>#VALUE!</v>
      </c>
      <c r="AB219" s="21"/>
      <c r="AC219" s="185"/>
      <c r="AD219" s="177"/>
      <c r="AF219" s="68"/>
      <c r="AG219" s="71" t="s">
        <v>30</v>
      </c>
      <c r="AH219" s="42" t="e">
        <f>INDEX(LINEST(AF225:AF234,$E225:$E234),1)</f>
        <v>#VALUE!</v>
      </c>
      <c r="AI219" s="21"/>
      <c r="AJ219" s="185"/>
      <c r="AK219" s="177"/>
      <c r="AM219" s="68"/>
      <c r="AN219" s="71" t="s">
        <v>30</v>
      </c>
      <c r="AO219" s="42" t="e">
        <f>INDEX(LINEST(AM225:AM234,$E225:$E234),1)</f>
        <v>#VALUE!</v>
      </c>
      <c r="AP219" s="21"/>
      <c r="AQ219" s="185"/>
      <c r="AR219" s="177"/>
      <c r="AT219" s="68"/>
      <c r="AU219" s="71" t="s">
        <v>30</v>
      </c>
      <c r="AV219" s="42" t="e">
        <f>INDEX(LINEST(AT225:AT234,$E225:$E234),1)</f>
        <v>#VALUE!</v>
      </c>
      <c r="AW219" s="21"/>
      <c r="AX219" s="185"/>
      <c r="AY219" s="177"/>
      <c r="BA219" s="68"/>
      <c r="BB219" s="71" t="s">
        <v>30</v>
      </c>
      <c r="BC219" s="42" t="e">
        <f>INDEX(LINEST(BA225:BA234,$E225:$E234),1)</f>
        <v>#VALUE!</v>
      </c>
      <c r="BD219" s="21"/>
      <c r="BE219" s="185"/>
      <c r="BF219" s="177"/>
      <c r="BH219" s="68"/>
      <c r="BI219" s="71" t="s">
        <v>30</v>
      </c>
      <c r="BJ219" s="42" t="e">
        <f>INDEX(LINEST(BH225:BH234,$E225:$E234),1)</f>
        <v>#VALUE!</v>
      </c>
      <c r="BK219" s="21"/>
      <c r="BL219" s="185"/>
      <c r="BM219" s="177"/>
      <c r="BO219" s="68"/>
      <c r="BP219" s="71" t="s">
        <v>30</v>
      </c>
      <c r="BQ219" s="42" t="e">
        <f>INDEX(LINEST(BO225:BO234,$E225:$E234),1)</f>
        <v>#VALUE!</v>
      </c>
      <c r="BR219" s="21"/>
      <c r="BS219" s="185"/>
      <c r="BT219" s="177"/>
      <c r="BV219" s="68"/>
      <c r="BW219" s="71" t="s">
        <v>30</v>
      </c>
      <c r="BX219" s="42" t="e">
        <f>INDEX(LINEST(BV225:BV234,$E225:$E234),1)</f>
        <v>#VALUE!</v>
      </c>
      <c r="BY219" s="21"/>
      <c r="BZ219" s="185"/>
      <c r="CA219" s="177"/>
      <c r="CC219" s="68"/>
      <c r="CD219" s="71" t="s">
        <v>30</v>
      </c>
      <c r="CE219" s="42" t="e">
        <f>INDEX(LINEST(CC225:CC234,$E225:$E234),1)</f>
        <v>#VALUE!</v>
      </c>
      <c r="CF219" s="21"/>
      <c r="CG219" s="185"/>
      <c r="CH219" s="177"/>
      <c r="CJ219" s="68"/>
      <c r="CK219" s="71" t="s">
        <v>30</v>
      </c>
      <c r="CL219" s="42" t="e">
        <f>INDEX(LINEST(CJ225:CJ234,$E225:$E234),1)</f>
        <v>#VALUE!</v>
      </c>
      <c r="CM219" s="21"/>
      <c r="CN219" s="185"/>
      <c r="CO219" s="177"/>
      <c r="CQ219" s="68"/>
      <c r="CR219" s="71" t="s">
        <v>30</v>
      </c>
      <c r="CS219" s="42" t="e">
        <f>INDEX(LINEST(CQ225:CQ234,$E225:$E234),1)</f>
        <v>#VALUE!</v>
      </c>
      <c r="CT219" s="21"/>
      <c r="CU219" s="185"/>
      <c r="CV219" s="177"/>
    </row>
    <row r="220" spans="1:100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1.8069553653754673</v>
      </c>
      <c r="H220" s="72" t="s">
        <v>46</v>
      </c>
      <c r="I220" s="177"/>
      <c r="J220" s="178"/>
      <c r="K220" s="177"/>
      <c r="M220" s="42" t="e">
        <f>INDEX(LINEST(#REF!,$E225:$E234),2)</f>
        <v>#REF!</v>
      </c>
      <c r="N220" s="72" t="s">
        <v>46</v>
      </c>
      <c r="O220" s="185"/>
      <c r="P220" s="177"/>
      <c r="R220" s="68"/>
      <c r="S220" s="71" t="s">
        <v>25</v>
      </c>
      <c r="T220" s="42" t="e">
        <f>INDEX(LINEST(R225:R234,$E225:$E234),2)</f>
        <v>#VALUE!</v>
      </c>
      <c r="U220" s="72" t="s">
        <v>46</v>
      </c>
      <c r="V220" s="185"/>
      <c r="W220" s="177"/>
      <c r="Y220" s="68"/>
      <c r="Z220" s="71" t="s">
        <v>25</v>
      </c>
      <c r="AA220" s="42" t="e">
        <f>INDEX(LINEST(Y225:Y234,$E225:$E234),2)</f>
        <v>#VALUE!</v>
      </c>
      <c r="AB220" s="72" t="s">
        <v>46</v>
      </c>
      <c r="AC220" s="185"/>
      <c r="AD220" s="177"/>
      <c r="AF220" s="68"/>
      <c r="AG220" s="71" t="s">
        <v>25</v>
      </c>
      <c r="AH220" s="42" t="e">
        <f>INDEX(LINEST(AF225:AF234,$E225:$E234),2)</f>
        <v>#VALUE!</v>
      </c>
      <c r="AI220" s="72" t="s">
        <v>46</v>
      </c>
      <c r="AJ220" s="185"/>
      <c r="AK220" s="177"/>
      <c r="AM220" s="68"/>
      <c r="AN220" s="71" t="s">
        <v>25</v>
      </c>
      <c r="AO220" s="42" t="e">
        <f>INDEX(LINEST(AM225:AM234,$E225:$E234),2)</f>
        <v>#VALUE!</v>
      </c>
      <c r="AP220" s="72" t="s">
        <v>46</v>
      </c>
      <c r="AQ220" s="185"/>
      <c r="AR220" s="177"/>
      <c r="AT220" s="68"/>
      <c r="AU220" s="71" t="s">
        <v>25</v>
      </c>
      <c r="AV220" s="42" t="e">
        <f>INDEX(LINEST(AT225:AT234,$E225:$E234),2)</f>
        <v>#VALUE!</v>
      </c>
      <c r="AW220" s="72" t="s">
        <v>46</v>
      </c>
      <c r="AX220" s="185"/>
      <c r="AY220" s="177"/>
      <c r="BA220" s="68"/>
      <c r="BB220" s="71" t="s">
        <v>25</v>
      </c>
      <c r="BC220" s="42" t="e">
        <f>INDEX(LINEST(BA225:BA234,$E225:$E234),2)</f>
        <v>#VALUE!</v>
      </c>
      <c r="BD220" s="72" t="s">
        <v>46</v>
      </c>
      <c r="BE220" s="185"/>
      <c r="BF220" s="177"/>
      <c r="BH220" s="68"/>
      <c r="BI220" s="71" t="s">
        <v>25</v>
      </c>
      <c r="BJ220" s="42" t="e">
        <f>INDEX(LINEST(BH225:BH234,$E225:$E234),2)</f>
        <v>#VALUE!</v>
      </c>
      <c r="BK220" s="72" t="s">
        <v>46</v>
      </c>
      <c r="BL220" s="185"/>
      <c r="BM220" s="177"/>
      <c r="BO220" s="68"/>
      <c r="BP220" s="71" t="s">
        <v>25</v>
      </c>
      <c r="BQ220" s="42" t="e">
        <f>INDEX(LINEST(BO225:BO234,$E225:$E234),2)</f>
        <v>#VALUE!</v>
      </c>
      <c r="BR220" s="72" t="s">
        <v>46</v>
      </c>
      <c r="BS220" s="185"/>
      <c r="BT220" s="177"/>
      <c r="BV220" s="68"/>
      <c r="BW220" s="71" t="s">
        <v>25</v>
      </c>
      <c r="BX220" s="42" t="e">
        <f>INDEX(LINEST(BV225:BV234,$E225:$E234),2)</f>
        <v>#VALUE!</v>
      </c>
      <c r="BY220" s="72" t="s">
        <v>46</v>
      </c>
      <c r="BZ220" s="185"/>
      <c r="CA220" s="177"/>
      <c r="CC220" s="68"/>
      <c r="CD220" s="71" t="s">
        <v>25</v>
      </c>
      <c r="CE220" s="42" t="e">
        <f>INDEX(LINEST(CC225:CC234,$E225:$E234),2)</f>
        <v>#VALUE!</v>
      </c>
      <c r="CF220" s="72" t="s">
        <v>46</v>
      </c>
      <c r="CG220" s="185"/>
      <c r="CH220" s="177"/>
      <c r="CJ220" s="68"/>
      <c r="CK220" s="71" t="s">
        <v>25</v>
      </c>
      <c r="CL220" s="42" t="e">
        <f>INDEX(LINEST(CJ225:CJ234,$E225:$E234),2)</f>
        <v>#VALUE!</v>
      </c>
      <c r="CM220" s="72" t="s">
        <v>46</v>
      </c>
      <c r="CN220" s="185"/>
      <c r="CO220" s="177"/>
      <c r="CQ220" s="68"/>
      <c r="CR220" s="71" t="s">
        <v>25</v>
      </c>
      <c r="CS220" s="42" t="e">
        <f>INDEX(LINEST(CQ225:CQ234,$E225:$E234),2)</f>
        <v>#VALUE!</v>
      </c>
      <c r="CT220" s="72" t="s">
        <v>46</v>
      </c>
      <c r="CU220" s="185"/>
      <c r="CV220" s="177"/>
    </row>
    <row r="221" spans="1:100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6.0918716449990287</v>
      </c>
      <c r="I221" s="177"/>
      <c r="J221" s="178"/>
      <c r="K221" s="177"/>
      <c r="M221" s="73" t="e">
        <f>EXP(M220)</f>
        <v>#REF!</v>
      </c>
      <c r="O221" s="185"/>
      <c r="P221" s="177"/>
      <c r="R221" s="68"/>
      <c r="S221" s="71" t="s">
        <v>29</v>
      </c>
      <c r="T221" s="73" t="e">
        <f>EXP(T220)</f>
        <v>#VALUE!</v>
      </c>
      <c r="V221" s="185"/>
      <c r="W221" s="177"/>
      <c r="Y221" s="68"/>
      <c r="Z221" s="71" t="s">
        <v>29</v>
      </c>
      <c r="AA221" s="73" t="e">
        <f>EXP(AA220)</f>
        <v>#VALUE!</v>
      </c>
      <c r="AC221" s="185"/>
      <c r="AD221" s="177"/>
      <c r="AF221" s="68"/>
      <c r="AG221" s="71" t="s">
        <v>29</v>
      </c>
      <c r="AH221" s="73" t="e">
        <f>EXP(AH220)</f>
        <v>#VALUE!</v>
      </c>
      <c r="AJ221" s="185"/>
      <c r="AK221" s="177"/>
      <c r="AM221" s="68"/>
      <c r="AN221" s="71" t="s">
        <v>29</v>
      </c>
      <c r="AO221" s="73" t="e">
        <f>EXP(AO220)</f>
        <v>#VALUE!</v>
      </c>
      <c r="AQ221" s="185"/>
      <c r="AR221" s="177"/>
      <c r="AT221" s="68"/>
      <c r="AU221" s="71" t="s">
        <v>29</v>
      </c>
      <c r="AV221" s="73" t="e">
        <f>EXP(AV220)</f>
        <v>#VALUE!</v>
      </c>
      <c r="AX221" s="185"/>
      <c r="AY221" s="177"/>
      <c r="BA221" s="68"/>
      <c r="BB221" s="71" t="s">
        <v>29</v>
      </c>
      <c r="BC221" s="73" t="e">
        <f>EXP(BC220)</f>
        <v>#VALUE!</v>
      </c>
      <c r="BE221" s="185"/>
      <c r="BF221" s="177"/>
      <c r="BH221" s="68"/>
      <c r="BI221" s="71" t="s">
        <v>29</v>
      </c>
      <c r="BJ221" s="73" t="e">
        <f>EXP(BJ220)</f>
        <v>#VALUE!</v>
      </c>
      <c r="BL221" s="185"/>
      <c r="BM221" s="177"/>
      <c r="BO221" s="68"/>
      <c r="BP221" s="71" t="s">
        <v>29</v>
      </c>
      <c r="BQ221" s="73" t="e">
        <f>EXP(BQ220)</f>
        <v>#VALUE!</v>
      </c>
      <c r="BS221" s="185"/>
      <c r="BT221" s="177"/>
      <c r="BV221" s="68"/>
      <c r="BW221" s="71" t="s">
        <v>29</v>
      </c>
      <c r="BX221" s="73" t="e">
        <f>EXP(BX220)</f>
        <v>#VALUE!</v>
      </c>
      <c r="BZ221" s="185"/>
      <c r="CA221" s="177"/>
      <c r="CC221" s="68"/>
      <c r="CD221" s="71" t="s">
        <v>29</v>
      </c>
      <c r="CE221" s="73" t="e">
        <f>EXP(CE220)</f>
        <v>#VALUE!</v>
      </c>
      <c r="CG221" s="185"/>
      <c r="CH221" s="177"/>
      <c r="CJ221" s="68"/>
      <c r="CK221" s="71" t="s">
        <v>29</v>
      </c>
      <c r="CL221" s="73" t="e">
        <f>EXP(CL220)</f>
        <v>#VALUE!</v>
      </c>
      <c r="CN221" s="185"/>
      <c r="CO221" s="177"/>
      <c r="CQ221" s="68"/>
      <c r="CR221" s="71" t="s">
        <v>29</v>
      </c>
      <c r="CS221" s="73" t="e">
        <f>EXP(CS220)</f>
        <v>#VALUE!</v>
      </c>
      <c r="CU221" s="185"/>
      <c r="CV221" s="177"/>
    </row>
    <row r="222" spans="1:100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N222" s="21"/>
      <c r="O222" s="185"/>
      <c r="P222" s="177"/>
      <c r="R222" s="68"/>
      <c r="U222" s="21"/>
      <c r="V222" s="185"/>
      <c r="W222" s="177"/>
      <c r="Y222" s="68"/>
      <c r="AB222" s="21"/>
      <c r="AC222" s="185"/>
      <c r="AD222" s="177"/>
      <c r="AF222" s="68"/>
      <c r="AI222" s="21"/>
      <c r="AJ222" s="185"/>
      <c r="AK222" s="177"/>
      <c r="AM222" s="68"/>
      <c r="AP222" s="21"/>
      <c r="AQ222" s="185"/>
      <c r="AR222" s="177"/>
      <c r="AT222" s="68"/>
      <c r="AW222" s="21"/>
      <c r="AX222" s="185"/>
      <c r="AY222" s="177"/>
      <c r="BA222" s="68"/>
      <c r="BD222" s="21"/>
      <c r="BE222" s="185"/>
      <c r="BF222" s="177"/>
      <c r="BH222" s="68"/>
      <c r="BK222" s="21"/>
      <c r="BL222" s="185"/>
      <c r="BM222" s="177"/>
      <c r="BO222" s="68"/>
      <c r="BR222" s="21"/>
      <c r="BS222" s="185"/>
      <c r="BT222" s="177"/>
      <c r="BV222" s="68"/>
      <c r="BY222" s="21"/>
      <c r="BZ222" s="185"/>
      <c r="CA222" s="177"/>
      <c r="CC222" s="68"/>
      <c r="CF222" s="21"/>
      <c r="CG222" s="185"/>
      <c r="CH222" s="177"/>
      <c r="CJ222" s="68"/>
      <c r="CM222" s="21"/>
      <c r="CN222" s="185"/>
      <c r="CO222" s="177"/>
      <c r="CQ222" s="68"/>
      <c r="CT222" s="21"/>
      <c r="CU222" s="185"/>
      <c r="CV222" s="177"/>
    </row>
    <row r="223" spans="1:100" ht="15" customHeight="1">
      <c r="A223" s="19"/>
      <c r="B223" s="174"/>
      <c r="C223" s="67"/>
      <c r="D223" s="20"/>
      <c r="E223" s="69"/>
      <c r="I223" s="177"/>
      <c r="J223" s="178"/>
      <c r="K223" s="177"/>
      <c r="O223" s="185"/>
      <c r="P223" s="177"/>
      <c r="R223" s="68"/>
      <c r="V223" s="185"/>
      <c r="W223" s="177"/>
      <c r="Y223" s="68"/>
      <c r="AC223" s="185"/>
      <c r="AD223" s="177"/>
      <c r="AF223" s="68"/>
      <c r="AJ223" s="185"/>
      <c r="AK223" s="177"/>
      <c r="AM223" s="68"/>
      <c r="AQ223" s="185"/>
      <c r="AR223" s="177"/>
      <c r="AT223" s="68"/>
      <c r="AX223" s="185"/>
      <c r="AY223" s="177"/>
      <c r="BA223" s="68"/>
      <c r="BE223" s="185"/>
      <c r="BF223" s="177"/>
      <c r="BH223" s="68"/>
      <c r="BL223" s="185"/>
      <c r="BM223" s="177"/>
      <c r="BO223" s="68"/>
      <c r="BS223" s="185"/>
      <c r="BT223" s="177"/>
      <c r="BV223" s="68"/>
      <c r="BZ223" s="185"/>
      <c r="CA223" s="177"/>
      <c r="CC223" s="68"/>
      <c r="CG223" s="185"/>
      <c r="CH223" s="177"/>
      <c r="CJ223" s="68"/>
      <c r="CN223" s="185"/>
      <c r="CO223" s="177"/>
      <c r="CQ223" s="68"/>
      <c r="CU223" s="185"/>
      <c r="CV223" s="177"/>
    </row>
    <row r="224" spans="1:100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0.88108348548285942</v>
      </c>
      <c r="I224" s="177"/>
      <c r="J224" s="178"/>
      <c r="K224" s="177"/>
      <c r="M224" s="42" t="e">
        <f>O213</f>
        <v>#REF!</v>
      </c>
      <c r="O224" s="185"/>
      <c r="P224" s="177"/>
      <c r="R224" s="68"/>
      <c r="S224" s="21" t="s">
        <v>36</v>
      </c>
      <c r="T224" s="42" t="e">
        <f>V213</f>
        <v>#REF!</v>
      </c>
      <c r="V224" s="185"/>
      <c r="W224" s="177"/>
      <c r="Y224" s="68"/>
      <c r="Z224" s="21" t="s">
        <v>36</v>
      </c>
      <c r="AA224" s="42" t="e">
        <f>AC213</f>
        <v>#REF!</v>
      </c>
      <c r="AC224" s="185"/>
      <c r="AD224" s="177"/>
      <c r="AF224" s="68"/>
      <c r="AG224" s="21" t="s">
        <v>36</v>
      </c>
      <c r="AH224" s="42" t="e">
        <f>AJ213</f>
        <v>#REF!</v>
      </c>
      <c r="AJ224" s="185"/>
      <c r="AK224" s="177"/>
      <c r="AM224" s="68"/>
      <c r="AN224" s="21" t="s">
        <v>36</v>
      </c>
      <c r="AO224" s="42" t="e">
        <f>AQ213</f>
        <v>#REF!</v>
      </c>
      <c r="AQ224" s="185"/>
      <c r="AR224" s="177"/>
      <c r="AT224" s="68"/>
      <c r="AU224" s="21" t="s">
        <v>36</v>
      </c>
      <c r="AV224" s="42" t="e">
        <f>AX213</f>
        <v>#REF!</v>
      </c>
      <c r="AX224" s="185"/>
      <c r="AY224" s="177"/>
      <c r="BA224" s="68"/>
      <c r="BB224" s="21" t="s">
        <v>36</v>
      </c>
      <c r="BC224" s="42" t="e">
        <f>BE213</f>
        <v>#REF!</v>
      </c>
      <c r="BE224" s="185"/>
      <c r="BF224" s="177"/>
      <c r="BH224" s="68"/>
      <c r="BI224" s="21" t="s">
        <v>36</v>
      </c>
      <c r="BJ224" s="42" t="e">
        <f>BL213</f>
        <v>#REF!</v>
      </c>
      <c r="BL224" s="185"/>
      <c r="BM224" s="177"/>
      <c r="BO224" s="68"/>
      <c r="BP224" s="21" t="s">
        <v>36</v>
      </c>
      <c r="BQ224" s="42" t="e">
        <f>BS213</f>
        <v>#REF!</v>
      </c>
      <c r="BS224" s="185"/>
      <c r="BT224" s="177"/>
      <c r="BV224" s="68"/>
      <c r="BW224" s="21" t="s">
        <v>36</v>
      </c>
      <c r="BX224" s="42" t="e">
        <f>BZ213</f>
        <v>#REF!</v>
      </c>
      <c r="BZ224" s="185"/>
      <c r="CA224" s="177"/>
      <c r="CC224" s="68"/>
      <c r="CD224" s="21" t="s">
        <v>36</v>
      </c>
      <c r="CE224" s="42" t="e">
        <f>CG213</f>
        <v>#REF!</v>
      </c>
      <c r="CG224" s="185"/>
      <c r="CH224" s="177"/>
      <c r="CJ224" s="68"/>
      <c r="CK224" s="21" t="s">
        <v>36</v>
      </c>
      <c r="CL224" s="42" t="e">
        <f>CN213</f>
        <v>#REF!</v>
      </c>
      <c r="CN224" s="185"/>
      <c r="CO224" s="177"/>
      <c r="CQ224" s="68"/>
      <c r="CR224" s="21" t="s">
        <v>36</v>
      </c>
      <c r="CS224" s="42" t="e">
        <f>CU213</f>
        <v>#REF!</v>
      </c>
      <c r="CU224" s="185"/>
      <c r="CV224" s="177"/>
    </row>
    <row r="225" spans="1:100" ht="15" customHeight="1">
      <c r="A225" s="19">
        <f t="shared" ref="A225:B240" si="69">A133</f>
        <v>2003</v>
      </c>
      <c r="B225" s="174">
        <f t="shared" si="69"/>
        <v>210.30042918454936</v>
      </c>
      <c r="C225" s="67">
        <f t="shared" ref="C225:C234" si="70">LN(B225-$G$218)</f>
        <v>1.6677877954963773</v>
      </c>
      <c r="D225" s="20">
        <v>1</v>
      </c>
      <c r="E225" s="69">
        <f t="shared" ref="E225:E234" si="71">LN(D225)</f>
        <v>0</v>
      </c>
      <c r="F225" s="637" t="s">
        <v>8</v>
      </c>
      <c r="G225" s="638"/>
      <c r="H225" s="231">
        <f>SUM(K214:K234)</f>
        <v>0.15468910471760533</v>
      </c>
      <c r="I225" s="177">
        <f t="shared" ref="I225:I237" si="72">ROUND($G$218+$G$221*D225^$G$219,$G$1)</f>
        <v>211</v>
      </c>
      <c r="J225" s="178">
        <f t="shared" ref="J225:J234" si="73">ABS(B225-I225)/B225*100</f>
        <v>0.33265306122448879</v>
      </c>
      <c r="K225" s="177">
        <f t="shared" ref="K225:K234" si="74">(B225-I225)^2/1000</f>
        <v>4.893993258302758E-4</v>
      </c>
      <c r="M225" s="198" t="e">
        <f>SUM(P214:P234)</f>
        <v>#REF!</v>
      </c>
      <c r="O225" s="185" t="e">
        <f t="shared" ref="O225:O234" si="75">ROUND(M$218+M$221*$D225^M$219,$G$1)</f>
        <v>#REF!</v>
      </c>
      <c r="P225" s="177" t="e">
        <f t="shared" ref="P225:P234" si="76">($B225-O225)^2/1000</f>
        <v>#REF!</v>
      </c>
      <c r="R225" s="68" t="e">
        <f t="shared" ref="R225:R234" si="77">LN($B225-T$218)</f>
        <v>#REF!</v>
      </c>
      <c r="S225" s="21" t="s">
        <v>37</v>
      </c>
      <c r="T225" s="198" t="e">
        <f>SUM(W214:W234)</f>
        <v>#REF!</v>
      </c>
      <c r="V225" s="185" t="e">
        <f t="shared" ref="V225:V234" si="78">ROUND(T$218+T$221*$D225^T$219,$G$1)</f>
        <v>#REF!</v>
      </c>
      <c r="W225" s="177" t="e">
        <f t="shared" ref="W225:W234" si="79">($B225-V225)^2/1000</f>
        <v>#REF!</v>
      </c>
      <c r="Y225" s="68" t="e">
        <f t="shared" ref="Y225:Y234" si="80">LN($B225-AA$218)</f>
        <v>#REF!</v>
      </c>
      <c r="Z225" s="21" t="s">
        <v>37</v>
      </c>
      <c r="AA225" s="198" t="e">
        <f>SUM(AD214:AD234)</f>
        <v>#REF!</v>
      </c>
      <c r="AC225" s="185" t="e">
        <f t="shared" ref="AC225:AC234" si="81">ROUND(AA$218+AA$221*$D225^AA$219,$G$1)</f>
        <v>#REF!</v>
      </c>
      <c r="AD225" s="177" t="e">
        <f t="shared" ref="AD225:AD234" si="82">($B225-AC225)^2/1000</f>
        <v>#REF!</v>
      </c>
      <c r="AF225" s="68" t="e">
        <f t="shared" ref="AF225:AF234" si="83">LN($B225-AH$218)</f>
        <v>#REF!</v>
      </c>
      <c r="AG225" s="21" t="s">
        <v>37</v>
      </c>
      <c r="AH225" s="198" t="e">
        <f>SUM(AK214:AK234)</f>
        <v>#REF!</v>
      </c>
      <c r="AJ225" s="185" t="e">
        <f t="shared" ref="AJ225:AJ234" si="84">ROUND(AH$218+AH$221*$D225^AH$219,$G$1)</f>
        <v>#REF!</v>
      </c>
      <c r="AK225" s="177" t="e">
        <f t="shared" ref="AK225:AK234" si="85">($B225-AJ225)^2/1000</f>
        <v>#REF!</v>
      </c>
      <c r="AM225" s="68" t="e">
        <f t="shared" ref="AM225:AM234" si="86">LN($B225-AO$218)</f>
        <v>#REF!</v>
      </c>
      <c r="AN225" s="21" t="s">
        <v>37</v>
      </c>
      <c r="AO225" s="198" t="e">
        <f>SUM(AR214:AR234)</f>
        <v>#REF!</v>
      </c>
      <c r="AQ225" s="185" t="e">
        <f t="shared" ref="AQ225:AQ234" si="87">ROUND(AO$218+AO$221*$D225^AO$219,$G$1)</f>
        <v>#REF!</v>
      </c>
      <c r="AR225" s="177" t="e">
        <f t="shared" ref="AR225:AR234" si="88">($B225-AQ225)^2/1000</f>
        <v>#REF!</v>
      </c>
      <c r="AT225" s="68" t="e">
        <f t="shared" ref="AT225:AT234" si="89">LN($B225-AV$218)</f>
        <v>#REF!</v>
      </c>
      <c r="AU225" s="21" t="s">
        <v>37</v>
      </c>
      <c r="AV225" s="198" t="e">
        <f>SUM(AY214:AY234)</f>
        <v>#REF!</v>
      </c>
      <c r="AX225" s="185" t="e">
        <f t="shared" ref="AX225:AX234" si="90">ROUND(AV$218+AV$221*$D225^AV$219,$G$1)</f>
        <v>#REF!</v>
      </c>
      <c r="AY225" s="177" t="e">
        <f t="shared" ref="AY225:AY234" si="91">($B225-AX225)^2/1000</f>
        <v>#REF!</v>
      </c>
      <c r="BA225" s="68" t="e">
        <f t="shared" ref="BA225:BA234" si="92">LN($B225-BC$218)</f>
        <v>#REF!</v>
      </c>
      <c r="BB225" s="21" t="s">
        <v>37</v>
      </c>
      <c r="BC225" s="198" t="e">
        <f>SUM(BF214:BF234)</f>
        <v>#REF!</v>
      </c>
      <c r="BE225" s="185" t="e">
        <f t="shared" ref="BE225:BE234" si="93">ROUND(BC$218+BC$221*$D225^BC$219,$G$1)</f>
        <v>#REF!</v>
      </c>
      <c r="BF225" s="177" t="e">
        <f t="shared" ref="BF225:BF234" si="94">($B225-BE225)^2/1000</f>
        <v>#REF!</v>
      </c>
      <c r="BH225" s="68" t="e">
        <f t="shared" ref="BH225:BH234" si="95">LN($B225-BJ$218)</f>
        <v>#REF!</v>
      </c>
      <c r="BI225" s="21" t="s">
        <v>37</v>
      </c>
      <c r="BJ225" s="198" t="e">
        <f>SUM(BM214:BM234)</f>
        <v>#REF!</v>
      </c>
      <c r="BL225" s="185" t="e">
        <f t="shared" ref="BL225:BL234" si="96">ROUND(BJ$218+BJ$221*$D225^BJ$219,$G$1)</f>
        <v>#REF!</v>
      </c>
      <c r="BM225" s="177" t="e">
        <f t="shared" ref="BM225:BM234" si="97">($B225-BL225)^2/1000</f>
        <v>#REF!</v>
      </c>
      <c r="BO225" s="68" t="e">
        <f t="shared" ref="BO225:BO234" si="98">LN($B225-BQ$218)</f>
        <v>#REF!</v>
      </c>
      <c r="BP225" s="21" t="s">
        <v>37</v>
      </c>
      <c r="BQ225" s="198" t="e">
        <f>SUM(BT214:BT234)</f>
        <v>#REF!</v>
      </c>
      <c r="BS225" s="185" t="e">
        <f t="shared" ref="BS225:BS234" si="99">ROUND(BQ$218+BQ$221*$D225^BQ$219,$G$1)</f>
        <v>#REF!</v>
      </c>
      <c r="BT225" s="177" t="e">
        <f t="shared" ref="BT225:BT234" si="100">($B225-BS225)^2/1000</f>
        <v>#REF!</v>
      </c>
      <c r="BV225" s="68" t="e">
        <f t="shared" ref="BV225:BV234" si="101">LN($B225-BX$218)</f>
        <v>#REF!</v>
      </c>
      <c r="BW225" s="21" t="s">
        <v>37</v>
      </c>
      <c r="BX225" s="198" t="e">
        <f>SUM(CA214:CA234)</f>
        <v>#REF!</v>
      </c>
      <c r="BZ225" s="185" t="e">
        <f t="shared" ref="BZ225:BZ234" si="102">ROUND(BX$218+BX$221*$D225^BX$219,$G$1)</f>
        <v>#REF!</v>
      </c>
      <c r="CA225" s="177" t="e">
        <f t="shared" ref="CA225:CA234" si="103">($B225-BZ225)^2/1000</f>
        <v>#REF!</v>
      </c>
      <c r="CC225" s="68" t="e">
        <f t="shared" ref="CC225:CC234" si="104">LN($B225-CE$218)</f>
        <v>#REF!</v>
      </c>
      <c r="CD225" s="21" t="s">
        <v>37</v>
      </c>
      <c r="CE225" s="198" t="e">
        <f>SUM(CH214:CH234)</f>
        <v>#REF!</v>
      </c>
      <c r="CG225" s="185" t="e">
        <f t="shared" ref="CG225:CG234" si="105">ROUND(CE$218+CE$221*$D225^CE$219,$G$1)</f>
        <v>#REF!</v>
      </c>
      <c r="CH225" s="177" t="e">
        <f t="shared" ref="CH225:CH234" si="106">($B225-CG225)^2/1000</f>
        <v>#REF!</v>
      </c>
      <c r="CJ225" s="68" t="e">
        <f t="shared" ref="CJ225:CJ234" si="107">LN($B225-CL$218)</f>
        <v>#REF!</v>
      </c>
      <c r="CK225" s="21" t="s">
        <v>37</v>
      </c>
      <c r="CL225" s="198" t="e">
        <f>SUM(CO214:CO234)</f>
        <v>#REF!</v>
      </c>
      <c r="CN225" s="185" t="e">
        <f t="shared" ref="CN225:CN234" si="108">ROUND(CL$218+CL$221*$D225^CL$219,$G$1)</f>
        <v>#REF!</v>
      </c>
      <c r="CO225" s="177" t="e">
        <f t="shared" ref="CO225:CO234" si="109">($B225-CN225)^2/1000</f>
        <v>#REF!</v>
      </c>
      <c r="CQ225" s="68" t="e">
        <f t="shared" ref="CQ225:CQ234" si="110">LN($B225-CS$218)</f>
        <v>#REF!</v>
      </c>
      <c r="CR225" s="21" t="s">
        <v>37</v>
      </c>
      <c r="CS225" s="198" t="e">
        <f>SUM(CV214:CV234)</f>
        <v>#REF!</v>
      </c>
      <c r="CU225" s="185" t="e">
        <f t="shared" ref="CU225:CU234" si="111">ROUND(CS$218+CS$221*$D225^CS$219,$G$1)</f>
        <v>#REF!</v>
      </c>
      <c r="CV225" s="177" t="e">
        <f t="shared" ref="CV225:CV234" si="112">($B225-CU225)^2/1000</f>
        <v>#REF!</v>
      </c>
    </row>
    <row r="226" spans="1:100" ht="15" customHeight="1">
      <c r="A226" s="19">
        <f t="shared" si="69"/>
        <v>2004</v>
      </c>
      <c r="B226" s="174">
        <f t="shared" si="69"/>
        <v>216.26617375231055</v>
      </c>
      <c r="C226" s="67">
        <f t="shared" si="70"/>
        <v>2.4218047630688915</v>
      </c>
      <c r="D226" s="20">
        <f t="shared" ref="D226:D256" si="113">D225+1</f>
        <v>2</v>
      </c>
      <c r="E226" s="69">
        <f t="shared" si="71"/>
        <v>0.69314718055994529</v>
      </c>
      <c r="F226" s="637" t="s">
        <v>9</v>
      </c>
      <c r="G226" s="638"/>
      <c r="H226" s="231">
        <f>SUM(K225:K234)</f>
        <v>0.15468910471760533</v>
      </c>
      <c r="I226" s="177">
        <f t="shared" si="72"/>
        <v>216</v>
      </c>
      <c r="J226" s="178">
        <f t="shared" si="73"/>
        <v>0.12307692307692956</v>
      </c>
      <c r="K226" s="177">
        <f t="shared" si="74"/>
        <v>7.0848466419078066E-5</v>
      </c>
      <c r="M226" s="74"/>
      <c r="O226" s="185" t="e">
        <f t="shared" si="75"/>
        <v>#REF!</v>
      </c>
      <c r="P226" s="177" t="e">
        <f t="shared" si="76"/>
        <v>#REF!</v>
      </c>
      <c r="R226" s="68" t="e">
        <f t="shared" si="77"/>
        <v>#REF!</v>
      </c>
      <c r="T226" s="74"/>
      <c r="V226" s="185" t="e">
        <f t="shared" si="78"/>
        <v>#REF!</v>
      </c>
      <c r="W226" s="177" t="e">
        <f t="shared" si="79"/>
        <v>#REF!</v>
      </c>
      <c r="Y226" s="68" t="e">
        <f t="shared" si="80"/>
        <v>#REF!</v>
      </c>
      <c r="AA226" s="74"/>
      <c r="AC226" s="185" t="e">
        <f t="shared" si="81"/>
        <v>#REF!</v>
      </c>
      <c r="AD226" s="177" t="e">
        <f t="shared" si="82"/>
        <v>#REF!</v>
      </c>
      <c r="AF226" s="68" t="e">
        <f t="shared" si="83"/>
        <v>#REF!</v>
      </c>
      <c r="AH226" s="74"/>
      <c r="AJ226" s="185" t="e">
        <f t="shared" si="84"/>
        <v>#REF!</v>
      </c>
      <c r="AK226" s="177" t="e">
        <f t="shared" si="85"/>
        <v>#REF!</v>
      </c>
      <c r="AM226" s="68" t="e">
        <f t="shared" si="86"/>
        <v>#REF!</v>
      </c>
      <c r="AO226" s="74"/>
      <c r="AQ226" s="185" t="e">
        <f t="shared" si="87"/>
        <v>#REF!</v>
      </c>
      <c r="AR226" s="177" t="e">
        <f t="shared" si="88"/>
        <v>#REF!</v>
      </c>
      <c r="AT226" s="68" t="e">
        <f t="shared" si="89"/>
        <v>#REF!</v>
      </c>
      <c r="AV226" s="74"/>
      <c r="AX226" s="185" t="e">
        <f t="shared" si="90"/>
        <v>#REF!</v>
      </c>
      <c r="AY226" s="177" t="e">
        <f t="shared" si="91"/>
        <v>#REF!</v>
      </c>
      <c r="BA226" s="68" t="e">
        <f t="shared" si="92"/>
        <v>#REF!</v>
      </c>
      <c r="BC226" s="74"/>
      <c r="BE226" s="185" t="e">
        <f t="shared" si="93"/>
        <v>#REF!</v>
      </c>
      <c r="BF226" s="177" t="e">
        <f t="shared" si="94"/>
        <v>#REF!</v>
      </c>
      <c r="BH226" s="68" t="e">
        <f t="shared" si="95"/>
        <v>#REF!</v>
      </c>
      <c r="BJ226" s="74"/>
      <c r="BL226" s="185" t="e">
        <f t="shared" si="96"/>
        <v>#REF!</v>
      </c>
      <c r="BM226" s="177" t="e">
        <f t="shared" si="97"/>
        <v>#REF!</v>
      </c>
      <c r="BO226" s="68" t="e">
        <f t="shared" si="98"/>
        <v>#REF!</v>
      </c>
      <c r="BQ226" s="74"/>
      <c r="BS226" s="185" t="e">
        <f t="shared" si="99"/>
        <v>#REF!</v>
      </c>
      <c r="BT226" s="177" t="e">
        <f t="shared" si="100"/>
        <v>#REF!</v>
      </c>
      <c r="BV226" s="68" t="e">
        <f t="shared" si="101"/>
        <v>#REF!</v>
      </c>
      <c r="BX226" s="74"/>
      <c r="BZ226" s="185" t="e">
        <f t="shared" si="102"/>
        <v>#REF!</v>
      </c>
      <c r="CA226" s="177" t="e">
        <f t="shared" si="103"/>
        <v>#REF!</v>
      </c>
      <c r="CC226" s="68" t="e">
        <f t="shared" si="104"/>
        <v>#REF!</v>
      </c>
      <c r="CE226" s="74"/>
      <c r="CG226" s="185" t="e">
        <f t="shared" si="105"/>
        <v>#REF!</v>
      </c>
      <c r="CH226" s="177" t="e">
        <f t="shared" si="106"/>
        <v>#REF!</v>
      </c>
      <c r="CJ226" s="68" t="e">
        <f t="shared" si="107"/>
        <v>#REF!</v>
      </c>
      <c r="CL226" s="74"/>
      <c r="CN226" s="185" t="e">
        <f t="shared" si="108"/>
        <v>#REF!</v>
      </c>
      <c r="CO226" s="177" t="e">
        <f t="shared" si="109"/>
        <v>#REF!</v>
      </c>
      <c r="CQ226" s="68" t="e">
        <f t="shared" si="110"/>
        <v>#REF!</v>
      </c>
      <c r="CS226" s="74"/>
      <c r="CU226" s="185" t="e">
        <f t="shared" si="111"/>
        <v>#REF!</v>
      </c>
      <c r="CV226" s="177" t="e">
        <f t="shared" si="112"/>
        <v>#REF!</v>
      </c>
    </row>
    <row r="227" spans="1:100" ht="15" customHeight="1">
      <c r="A227" s="19">
        <f t="shared" si="69"/>
        <v>2005</v>
      </c>
      <c r="B227" s="174">
        <f t="shared" si="69"/>
        <v>221.6358839050132</v>
      </c>
      <c r="C227" s="67">
        <f t="shared" si="70"/>
        <v>2.8115620433165942</v>
      </c>
      <c r="D227" s="20">
        <f t="shared" si="113"/>
        <v>3</v>
      </c>
      <c r="E227" s="69">
        <f t="shared" si="71"/>
        <v>1.0986122886681098</v>
      </c>
      <c r="F227" s="637" t="s">
        <v>10</v>
      </c>
      <c r="G227" s="638"/>
      <c r="H227" s="231">
        <f>SUM(J214:J234)/D234</f>
        <v>1.1739630197005009</v>
      </c>
      <c r="I227" s="177">
        <f t="shared" si="72"/>
        <v>220</v>
      </c>
      <c r="J227" s="178">
        <f t="shared" si="73"/>
        <v>0.73809523809524225</v>
      </c>
      <c r="K227" s="177">
        <f t="shared" si="74"/>
        <v>2.6761161506812427E-3</v>
      </c>
      <c r="O227" s="185" t="e">
        <f t="shared" si="75"/>
        <v>#REF!</v>
      </c>
      <c r="P227" s="177" t="e">
        <f t="shared" si="76"/>
        <v>#REF!</v>
      </c>
      <c r="R227" s="68" t="e">
        <f t="shared" si="77"/>
        <v>#REF!</v>
      </c>
      <c r="V227" s="185" t="e">
        <f t="shared" si="78"/>
        <v>#REF!</v>
      </c>
      <c r="W227" s="177" t="e">
        <f t="shared" si="79"/>
        <v>#REF!</v>
      </c>
      <c r="Y227" s="68" t="e">
        <f t="shared" si="80"/>
        <v>#REF!</v>
      </c>
      <c r="AC227" s="185" t="e">
        <f t="shared" si="81"/>
        <v>#REF!</v>
      </c>
      <c r="AD227" s="177" t="e">
        <f t="shared" si="82"/>
        <v>#REF!</v>
      </c>
      <c r="AF227" s="68" t="e">
        <f t="shared" si="83"/>
        <v>#REF!</v>
      </c>
      <c r="AJ227" s="185" t="e">
        <f t="shared" si="84"/>
        <v>#REF!</v>
      </c>
      <c r="AK227" s="177" t="e">
        <f t="shared" si="85"/>
        <v>#REF!</v>
      </c>
      <c r="AM227" s="68" t="e">
        <f t="shared" si="86"/>
        <v>#REF!</v>
      </c>
      <c r="AQ227" s="185" t="e">
        <f t="shared" si="87"/>
        <v>#REF!</v>
      </c>
      <c r="AR227" s="177" t="e">
        <f t="shared" si="88"/>
        <v>#REF!</v>
      </c>
      <c r="AT227" s="68" t="e">
        <f t="shared" si="89"/>
        <v>#REF!</v>
      </c>
      <c r="AX227" s="185" t="e">
        <f t="shared" si="90"/>
        <v>#REF!</v>
      </c>
      <c r="AY227" s="177" t="e">
        <f t="shared" si="91"/>
        <v>#REF!</v>
      </c>
      <c r="BA227" s="68" t="e">
        <f t="shared" si="92"/>
        <v>#REF!</v>
      </c>
      <c r="BE227" s="185" t="e">
        <f t="shared" si="93"/>
        <v>#REF!</v>
      </c>
      <c r="BF227" s="177" t="e">
        <f t="shared" si="94"/>
        <v>#REF!</v>
      </c>
      <c r="BH227" s="68" t="e">
        <f t="shared" si="95"/>
        <v>#REF!</v>
      </c>
      <c r="BL227" s="185" t="e">
        <f t="shared" si="96"/>
        <v>#REF!</v>
      </c>
      <c r="BM227" s="177" t="e">
        <f t="shared" si="97"/>
        <v>#REF!</v>
      </c>
      <c r="BO227" s="68" t="e">
        <f t="shared" si="98"/>
        <v>#REF!</v>
      </c>
      <c r="BS227" s="185" t="e">
        <f t="shared" si="99"/>
        <v>#REF!</v>
      </c>
      <c r="BT227" s="177" t="e">
        <f t="shared" si="100"/>
        <v>#REF!</v>
      </c>
      <c r="BV227" s="68" t="e">
        <f t="shared" si="101"/>
        <v>#REF!</v>
      </c>
      <c r="BZ227" s="185" t="e">
        <f t="shared" si="102"/>
        <v>#REF!</v>
      </c>
      <c r="CA227" s="177" t="e">
        <f t="shared" si="103"/>
        <v>#REF!</v>
      </c>
      <c r="CC227" s="68" t="e">
        <f t="shared" si="104"/>
        <v>#REF!</v>
      </c>
      <c r="CG227" s="185" t="e">
        <f t="shared" si="105"/>
        <v>#REF!</v>
      </c>
      <c r="CH227" s="177" t="e">
        <f t="shared" si="106"/>
        <v>#REF!</v>
      </c>
      <c r="CJ227" s="68" t="e">
        <f t="shared" si="107"/>
        <v>#REF!</v>
      </c>
      <c r="CN227" s="185" t="e">
        <f t="shared" si="108"/>
        <v>#REF!</v>
      </c>
      <c r="CO227" s="177" t="e">
        <f t="shared" si="109"/>
        <v>#REF!</v>
      </c>
      <c r="CQ227" s="68" t="e">
        <f t="shared" si="110"/>
        <v>#REF!</v>
      </c>
      <c r="CU227" s="185" t="e">
        <f t="shared" si="111"/>
        <v>#REF!</v>
      </c>
      <c r="CV227" s="177" t="e">
        <f t="shared" si="112"/>
        <v>#REF!</v>
      </c>
    </row>
    <row r="228" spans="1:100" ht="15" customHeight="1">
      <c r="A228" s="19">
        <f t="shared" si="69"/>
        <v>2006</v>
      </c>
      <c r="B228" s="174">
        <f t="shared" si="69"/>
        <v>228.69515483291119</v>
      </c>
      <c r="C228" s="67">
        <f t="shared" si="70"/>
        <v>3.1652705898109978</v>
      </c>
      <c r="D228" s="20">
        <f t="shared" si="113"/>
        <v>4</v>
      </c>
      <c r="E228" s="69">
        <f t="shared" si="71"/>
        <v>1.3862943611198906</v>
      </c>
      <c r="F228" s="637" t="s">
        <v>11</v>
      </c>
      <c r="G228" s="638"/>
      <c r="H228" s="231">
        <f>SUM(J225:J234)/10</f>
        <v>1.1739630197005009</v>
      </c>
      <c r="I228" s="177">
        <f t="shared" si="72"/>
        <v>224</v>
      </c>
      <c r="J228" s="178">
        <f t="shared" si="73"/>
        <v>2.0530189353340478</v>
      </c>
      <c r="K228" s="177">
        <f t="shared" si="74"/>
        <v>2.2044478905009265E-2</v>
      </c>
      <c r="O228" s="185" t="e">
        <f t="shared" si="75"/>
        <v>#REF!</v>
      </c>
      <c r="P228" s="177" t="e">
        <f t="shared" si="76"/>
        <v>#REF!</v>
      </c>
      <c r="R228" s="68" t="e">
        <f t="shared" si="77"/>
        <v>#REF!</v>
      </c>
      <c r="V228" s="185" t="e">
        <f t="shared" si="78"/>
        <v>#REF!</v>
      </c>
      <c r="W228" s="177" t="e">
        <f t="shared" si="79"/>
        <v>#REF!</v>
      </c>
      <c r="Y228" s="68" t="e">
        <f t="shared" si="80"/>
        <v>#REF!</v>
      </c>
      <c r="AC228" s="185" t="e">
        <f t="shared" si="81"/>
        <v>#REF!</v>
      </c>
      <c r="AD228" s="177" t="e">
        <f t="shared" si="82"/>
        <v>#REF!</v>
      </c>
      <c r="AF228" s="68" t="e">
        <f t="shared" si="83"/>
        <v>#REF!</v>
      </c>
      <c r="AJ228" s="185" t="e">
        <f t="shared" si="84"/>
        <v>#REF!</v>
      </c>
      <c r="AK228" s="177" t="e">
        <f t="shared" si="85"/>
        <v>#REF!</v>
      </c>
      <c r="AM228" s="68" t="e">
        <f t="shared" si="86"/>
        <v>#REF!</v>
      </c>
      <c r="AQ228" s="185" t="e">
        <f t="shared" si="87"/>
        <v>#REF!</v>
      </c>
      <c r="AR228" s="177" t="e">
        <f t="shared" si="88"/>
        <v>#REF!</v>
      </c>
      <c r="AT228" s="68" t="e">
        <f t="shared" si="89"/>
        <v>#REF!</v>
      </c>
      <c r="AX228" s="185" t="e">
        <f t="shared" si="90"/>
        <v>#REF!</v>
      </c>
      <c r="AY228" s="177" t="e">
        <f t="shared" si="91"/>
        <v>#REF!</v>
      </c>
      <c r="BA228" s="68" t="e">
        <f t="shared" si="92"/>
        <v>#REF!</v>
      </c>
      <c r="BE228" s="185" t="e">
        <f t="shared" si="93"/>
        <v>#REF!</v>
      </c>
      <c r="BF228" s="177" t="e">
        <f t="shared" si="94"/>
        <v>#REF!</v>
      </c>
      <c r="BH228" s="68" t="e">
        <f t="shared" si="95"/>
        <v>#REF!</v>
      </c>
      <c r="BL228" s="185" t="e">
        <f t="shared" si="96"/>
        <v>#REF!</v>
      </c>
      <c r="BM228" s="177" t="e">
        <f t="shared" si="97"/>
        <v>#REF!</v>
      </c>
      <c r="BO228" s="68" t="e">
        <f t="shared" si="98"/>
        <v>#REF!</v>
      </c>
      <c r="BS228" s="185" t="e">
        <f t="shared" si="99"/>
        <v>#REF!</v>
      </c>
      <c r="BT228" s="177" t="e">
        <f t="shared" si="100"/>
        <v>#REF!</v>
      </c>
      <c r="BV228" s="68" t="e">
        <f t="shared" si="101"/>
        <v>#REF!</v>
      </c>
      <c r="BZ228" s="185" t="e">
        <f t="shared" si="102"/>
        <v>#REF!</v>
      </c>
      <c r="CA228" s="177" t="e">
        <f t="shared" si="103"/>
        <v>#REF!</v>
      </c>
      <c r="CC228" s="68" t="e">
        <f t="shared" si="104"/>
        <v>#REF!</v>
      </c>
      <c r="CG228" s="185" t="e">
        <f t="shared" si="105"/>
        <v>#REF!</v>
      </c>
      <c r="CH228" s="177" t="e">
        <f t="shared" si="106"/>
        <v>#REF!</v>
      </c>
      <c r="CJ228" s="68" t="e">
        <f t="shared" si="107"/>
        <v>#REF!</v>
      </c>
      <c r="CN228" s="185" t="e">
        <f t="shared" si="108"/>
        <v>#REF!</v>
      </c>
      <c r="CO228" s="177" t="e">
        <f t="shared" si="109"/>
        <v>#REF!</v>
      </c>
      <c r="CQ228" s="68" t="e">
        <f t="shared" si="110"/>
        <v>#REF!</v>
      </c>
      <c r="CU228" s="185" t="e">
        <f t="shared" si="111"/>
        <v>#REF!</v>
      </c>
      <c r="CV228" s="177" t="e">
        <f t="shared" si="112"/>
        <v>#REF!</v>
      </c>
    </row>
    <row r="229" spans="1:100" ht="15" customHeight="1">
      <c r="A229" s="19">
        <f t="shared" si="69"/>
        <v>2007</v>
      </c>
      <c r="B229" s="174">
        <f t="shared" si="69"/>
        <v>229.11954427410572</v>
      </c>
      <c r="C229" s="67">
        <f t="shared" si="70"/>
        <v>3.1830224775721025</v>
      </c>
      <c r="D229" s="20">
        <f t="shared" si="113"/>
        <v>5</v>
      </c>
      <c r="E229" s="69">
        <f t="shared" si="71"/>
        <v>1.6094379124341003</v>
      </c>
      <c r="I229" s="177">
        <f t="shared" si="72"/>
        <v>228</v>
      </c>
      <c r="J229" s="178">
        <f t="shared" si="73"/>
        <v>0.48862888482632494</v>
      </c>
      <c r="K229" s="177">
        <f t="shared" si="74"/>
        <v>1.2533793816829051E-3</v>
      </c>
      <c r="O229" s="185" t="e">
        <f t="shared" si="75"/>
        <v>#REF!</v>
      </c>
      <c r="P229" s="177" t="e">
        <f t="shared" si="76"/>
        <v>#REF!</v>
      </c>
      <c r="R229" s="68" t="e">
        <f t="shared" si="77"/>
        <v>#REF!</v>
      </c>
      <c r="V229" s="185" t="e">
        <f t="shared" si="78"/>
        <v>#REF!</v>
      </c>
      <c r="W229" s="177" t="e">
        <f t="shared" si="79"/>
        <v>#REF!</v>
      </c>
      <c r="Y229" s="68" t="e">
        <f t="shared" si="80"/>
        <v>#REF!</v>
      </c>
      <c r="AC229" s="185" t="e">
        <f t="shared" si="81"/>
        <v>#REF!</v>
      </c>
      <c r="AD229" s="177" t="e">
        <f t="shared" si="82"/>
        <v>#REF!</v>
      </c>
      <c r="AF229" s="68" t="e">
        <f t="shared" si="83"/>
        <v>#REF!</v>
      </c>
      <c r="AJ229" s="185" t="e">
        <f t="shared" si="84"/>
        <v>#REF!</v>
      </c>
      <c r="AK229" s="177" t="e">
        <f t="shared" si="85"/>
        <v>#REF!</v>
      </c>
      <c r="AM229" s="68" t="e">
        <f t="shared" si="86"/>
        <v>#REF!</v>
      </c>
      <c r="AQ229" s="185" t="e">
        <f t="shared" si="87"/>
        <v>#REF!</v>
      </c>
      <c r="AR229" s="177" t="e">
        <f t="shared" si="88"/>
        <v>#REF!</v>
      </c>
      <c r="AT229" s="68" t="e">
        <f t="shared" si="89"/>
        <v>#REF!</v>
      </c>
      <c r="AX229" s="185" t="e">
        <f t="shared" si="90"/>
        <v>#REF!</v>
      </c>
      <c r="AY229" s="177" t="e">
        <f t="shared" si="91"/>
        <v>#REF!</v>
      </c>
      <c r="BA229" s="68" t="e">
        <f t="shared" si="92"/>
        <v>#REF!</v>
      </c>
      <c r="BE229" s="185" t="e">
        <f t="shared" si="93"/>
        <v>#REF!</v>
      </c>
      <c r="BF229" s="177" t="e">
        <f t="shared" si="94"/>
        <v>#REF!</v>
      </c>
      <c r="BH229" s="68" t="e">
        <f t="shared" si="95"/>
        <v>#REF!</v>
      </c>
      <c r="BL229" s="185" t="e">
        <f t="shared" si="96"/>
        <v>#REF!</v>
      </c>
      <c r="BM229" s="177" t="e">
        <f t="shared" si="97"/>
        <v>#REF!</v>
      </c>
      <c r="BO229" s="68" t="e">
        <f t="shared" si="98"/>
        <v>#REF!</v>
      </c>
      <c r="BS229" s="185" t="e">
        <f t="shared" si="99"/>
        <v>#REF!</v>
      </c>
      <c r="BT229" s="177" t="e">
        <f t="shared" si="100"/>
        <v>#REF!</v>
      </c>
      <c r="BV229" s="68" t="e">
        <f t="shared" si="101"/>
        <v>#REF!</v>
      </c>
      <c r="BZ229" s="185" t="e">
        <f t="shared" si="102"/>
        <v>#REF!</v>
      </c>
      <c r="CA229" s="177" t="e">
        <f t="shared" si="103"/>
        <v>#REF!</v>
      </c>
      <c r="CC229" s="68" t="e">
        <f t="shared" si="104"/>
        <v>#REF!</v>
      </c>
      <c r="CG229" s="185" t="e">
        <f t="shared" si="105"/>
        <v>#REF!</v>
      </c>
      <c r="CH229" s="177" t="e">
        <f t="shared" si="106"/>
        <v>#REF!</v>
      </c>
      <c r="CJ229" s="68" t="e">
        <f t="shared" si="107"/>
        <v>#REF!</v>
      </c>
      <c r="CN229" s="185" t="e">
        <f t="shared" si="108"/>
        <v>#REF!</v>
      </c>
      <c r="CO229" s="177" t="e">
        <f t="shared" si="109"/>
        <v>#REF!</v>
      </c>
      <c r="CQ229" s="68" t="e">
        <f t="shared" si="110"/>
        <v>#REF!</v>
      </c>
      <c r="CU229" s="185" t="e">
        <f t="shared" si="111"/>
        <v>#REF!</v>
      </c>
      <c r="CV229" s="177" t="e">
        <f t="shared" si="112"/>
        <v>#REF!</v>
      </c>
    </row>
    <row r="230" spans="1:100" ht="15" customHeight="1">
      <c r="A230" s="19">
        <f t="shared" si="69"/>
        <v>2008</v>
      </c>
      <c r="B230" s="174">
        <f t="shared" si="69"/>
        <v>232.54412397761516</v>
      </c>
      <c r="C230" s="67">
        <f t="shared" si="70"/>
        <v>3.3157892271012872</v>
      </c>
      <c r="D230" s="20">
        <f t="shared" si="113"/>
        <v>6</v>
      </c>
      <c r="E230" s="69">
        <f t="shared" si="71"/>
        <v>1.791759469228055</v>
      </c>
      <c r="I230" s="177">
        <f t="shared" si="72"/>
        <v>232</v>
      </c>
      <c r="J230" s="178">
        <f t="shared" si="73"/>
        <v>0.23398741206960591</v>
      </c>
      <c r="K230" s="177">
        <f t="shared" si="74"/>
        <v>2.9607090301574058E-4</v>
      </c>
      <c r="O230" s="185" t="e">
        <f t="shared" si="75"/>
        <v>#REF!</v>
      </c>
      <c r="P230" s="177" t="e">
        <f t="shared" si="76"/>
        <v>#REF!</v>
      </c>
      <c r="R230" s="68" t="e">
        <f t="shared" si="77"/>
        <v>#REF!</v>
      </c>
      <c r="V230" s="185" t="e">
        <f t="shared" si="78"/>
        <v>#REF!</v>
      </c>
      <c r="W230" s="177" t="e">
        <f t="shared" si="79"/>
        <v>#REF!</v>
      </c>
      <c r="Y230" s="68" t="e">
        <f t="shared" si="80"/>
        <v>#REF!</v>
      </c>
      <c r="AC230" s="185" t="e">
        <f t="shared" si="81"/>
        <v>#REF!</v>
      </c>
      <c r="AD230" s="177" t="e">
        <f t="shared" si="82"/>
        <v>#REF!</v>
      </c>
      <c r="AF230" s="68" t="e">
        <f t="shared" si="83"/>
        <v>#REF!</v>
      </c>
      <c r="AJ230" s="185" t="e">
        <f t="shared" si="84"/>
        <v>#REF!</v>
      </c>
      <c r="AK230" s="177" t="e">
        <f t="shared" si="85"/>
        <v>#REF!</v>
      </c>
      <c r="AM230" s="68" t="e">
        <f t="shared" si="86"/>
        <v>#REF!</v>
      </c>
      <c r="AQ230" s="185" t="e">
        <f t="shared" si="87"/>
        <v>#REF!</v>
      </c>
      <c r="AR230" s="177" t="e">
        <f t="shared" si="88"/>
        <v>#REF!</v>
      </c>
      <c r="AT230" s="68" t="e">
        <f t="shared" si="89"/>
        <v>#REF!</v>
      </c>
      <c r="AX230" s="185" t="e">
        <f t="shared" si="90"/>
        <v>#REF!</v>
      </c>
      <c r="AY230" s="177" t="e">
        <f t="shared" si="91"/>
        <v>#REF!</v>
      </c>
      <c r="BA230" s="68" t="e">
        <f t="shared" si="92"/>
        <v>#REF!</v>
      </c>
      <c r="BE230" s="185" t="e">
        <f t="shared" si="93"/>
        <v>#REF!</v>
      </c>
      <c r="BF230" s="177" t="e">
        <f t="shared" si="94"/>
        <v>#REF!</v>
      </c>
      <c r="BH230" s="68" t="e">
        <f t="shared" si="95"/>
        <v>#REF!</v>
      </c>
      <c r="BL230" s="185" t="e">
        <f t="shared" si="96"/>
        <v>#REF!</v>
      </c>
      <c r="BM230" s="177" t="e">
        <f t="shared" si="97"/>
        <v>#REF!</v>
      </c>
      <c r="BO230" s="68" t="e">
        <f t="shared" si="98"/>
        <v>#REF!</v>
      </c>
      <c r="BS230" s="185" t="e">
        <f t="shared" si="99"/>
        <v>#REF!</v>
      </c>
      <c r="BT230" s="177" t="e">
        <f t="shared" si="100"/>
        <v>#REF!</v>
      </c>
      <c r="BV230" s="68" t="e">
        <f t="shared" si="101"/>
        <v>#REF!</v>
      </c>
      <c r="BZ230" s="185" t="e">
        <f t="shared" si="102"/>
        <v>#REF!</v>
      </c>
      <c r="CA230" s="177" t="e">
        <f t="shared" si="103"/>
        <v>#REF!</v>
      </c>
      <c r="CC230" s="68" t="e">
        <f t="shared" si="104"/>
        <v>#REF!</v>
      </c>
      <c r="CG230" s="185" t="e">
        <f t="shared" si="105"/>
        <v>#REF!</v>
      </c>
      <c r="CH230" s="177" t="e">
        <f t="shared" si="106"/>
        <v>#REF!</v>
      </c>
      <c r="CJ230" s="68" t="e">
        <f t="shared" si="107"/>
        <v>#REF!</v>
      </c>
      <c r="CN230" s="185" t="e">
        <f t="shared" si="108"/>
        <v>#REF!</v>
      </c>
      <c r="CO230" s="177" t="e">
        <f t="shared" si="109"/>
        <v>#REF!</v>
      </c>
      <c r="CQ230" s="68" t="e">
        <f t="shared" si="110"/>
        <v>#REF!</v>
      </c>
      <c r="CU230" s="185" t="e">
        <f t="shared" si="111"/>
        <v>#REF!</v>
      </c>
      <c r="CV230" s="177" t="e">
        <f t="shared" si="112"/>
        <v>#REF!</v>
      </c>
    </row>
    <row r="231" spans="1:100" s="25" customFormat="1" ht="15" customHeight="1">
      <c r="A231" s="19">
        <f t="shared" si="69"/>
        <v>2009</v>
      </c>
      <c r="B231" s="174">
        <f t="shared" si="69"/>
        <v>234.43965137776212</v>
      </c>
      <c r="C231" s="67">
        <f t="shared" si="70"/>
        <v>3.3823424520025895</v>
      </c>
      <c r="D231" s="20">
        <f t="shared" si="113"/>
        <v>7</v>
      </c>
      <c r="E231" s="69">
        <f t="shared" si="71"/>
        <v>1.9459101490553132</v>
      </c>
      <c r="F231" s="50"/>
      <c r="H231" s="75"/>
      <c r="I231" s="177">
        <f t="shared" si="72"/>
        <v>236</v>
      </c>
      <c r="J231" s="178">
        <f t="shared" si="73"/>
        <v>0.66556515208411948</v>
      </c>
      <c r="K231" s="177">
        <f t="shared" si="74"/>
        <v>2.4346878229196561E-3</v>
      </c>
      <c r="N231" s="75"/>
      <c r="O231" s="185" t="e">
        <f t="shared" si="75"/>
        <v>#REF!</v>
      </c>
      <c r="P231" s="177" t="e">
        <f t="shared" si="76"/>
        <v>#REF!</v>
      </c>
      <c r="R231" s="68" t="e">
        <f t="shared" si="77"/>
        <v>#REF!</v>
      </c>
      <c r="S231" s="50"/>
      <c r="U231" s="75"/>
      <c r="V231" s="185" t="e">
        <f t="shared" si="78"/>
        <v>#REF!</v>
      </c>
      <c r="W231" s="177" t="e">
        <f t="shared" si="79"/>
        <v>#REF!</v>
      </c>
      <c r="Y231" s="68" t="e">
        <f t="shared" si="80"/>
        <v>#REF!</v>
      </c>
      <c r="Z231" s="50"/>
      <c r="AB231" s="75"/>
      <c r="AC231" s="185" t="e">
        <f t="shared" si="81"/>
        <v>#REF!</v>
      </c>
      <c r="AD231" s="177" t="e">
        <f t="shared" si="82"/>
        <v>#REF!</v>
      </c>
      <c r="AF231" s="68" t="e">
        <f t="shared" si="83"/>
        <v>#REF!</v>
      </c>
      <c r="AG231" s="50"/>
      <c r="AI231" s="75"/>
      <c r="AJ231" s="185" t="e">
        <f t="shared" si="84"/>
        <v>#REF!</v>
      </c>
      <c r="AK231" s="177" t="e">
        <f t="shared" si="85"/>
        <v>#REF!</v>
      </c>
      <c r="AM231" s="68" t="e">
        <f t="shared" si="86"/>
        <v>#REF!</v>
      </c>
      <c r="AN231" s="50"/>
      <c r="AP231" s="75"/>
      <c r="AQ231" s="185" t="e">
        <f t="shared" si="87"/>
        <v>#REF!</v>
      </c>
      <c r="AR231" s="177" t="e">
        <f t="shared" si="88"/>
        <v>#REF!</v>
      </c>
      <c r="AT231" s="68" t="e">
        <f t="shared" si="89"/>
        <v>#REF!</v>
      </c>
      <c r="AU231" s="50"/>
      <c r="AW231" s="75"/>
      <c r="AX231" s="185" t="e">
        <f t="shared" si="90"/>
        <v>#REF!</v>
      </c>
      <c r="AY231" s="177" t="e">
        <f t="shared" si="91"/>
        <v>#REF!</v>
      </c>
      <c r="BA231" s="68" t="e">
        <f t="shared" si="92"/>
        <v>#REF!</v>
      </c>
      <c r="BB231" s="50"/>
      <c r="BD231" s="75"/>
      <c r="BE231" s="185" t="e">
        <f t="shared" si="93"/>
        <v>#REF!</v>
      </c>
      <c r="BF231" s="177" t="e">
        <f t="shared" si="94"/>
        <v>#REF!</v>
      </c>
      <c r="BH231" s="68" t="e">
        <f t="shared" si="95"/>
        <v>#REF!</v>
      </c>
      <c r="BI231" s="50"/>
      <c r="BK231" s="75"/>
      <c r="BL231" s="185" t="e">
        <f t="shared" si="96"/>
        <v>#REF!</v>
      </c>
      <c r="BM231" s="177" t="e">
        <f t="shared" si="97"/>
        <v>#REF!</v>
      </c>
      <c r="BO231" s="68" t="e">
        <f t="shared" si="98"/>
        <v>#REF!</v>
      </c>
      <c r="BP231" s="50"/>
      <c r="BR231" s="75"/>
      <c r="BS231" s="185" t="e">
        <f t="shared" si="99"/>
        <v>#REF!</v>
      </c>
      <c r="BT231" s="177" t="e">
        <f t="shared" si="100"/>
        <v>#REF!</v>
      </c>
      <c r="BV231" s="68" t="e">
        <f t="shared" si="101"/>
        <v>#REF!</v>
      </c>
      <c r="BW231" s="50"/>
      <c r="BY231" s="75"/>
      <c r="BZ231" s="185" t="e">
        <f t="shared" si="102"/>
        <v>#REF!</v>
      </c>
      <c r="CA231" s="177" t="e">
        <f t="shared" si="103"/>
        <v>#REF!</v>
      </c>
      <c r="CC231" s="68" t="e">
        <f t="shared" si="104"/>
        <v>#REF!</v>
      </c>
      <c r="CD231" s="50"/>
      <c r="CF231" s="75"/>
      <c r="CG231" s="185" t="e">
        <f t="shared" si="105"/>
        <v>#REF!</v>
      </c>
      <c r="CH231" s="177" t="e">
        <f t="shared" si="106"/>
        <v>#REF!</v>
      </c>
      <c r="CJ231" s="68" t="e">
        <f t="shared" si="107"/>
        <v>#REF!</v>
      </c>
      <c r="CK231" s="50"/>
      <c r="CM231" s="75"/>
      <c r="CN231" s="185" t="e">
        <f t="shared" si="108"/>
        <v>#REF!</v>
      </c>
      <c r="CO231" s="177" t="e">
        <f t="shared" si="109"/>
        <v>#REF!</v>
      </c>
      <c r="CQ231" s="68" t="e">
        <f t="shared" si="110"/>
        <v>#REF!</v>
      </c>
      <c r="CR231" s="50"/>
      <c r="CT231" s="75"/>
      <c r="CU231" s="185" t="e">
        <f t="shared" si="111"/>
        <v>#REF!</v>
      </c>
      <c r="CV231" s="177" t="e">
        <f t="shared" si="112"/>
        <v>#REF!</v>
      </c>
    </row>
    <row r="232" spans="1:100" ht="15" customHeight="1">
      <c r="A232" s="19">
        <f t="shared" si="69"/>
        <v>2010</v>
      </c>
      <c r="B232" s="174">
        <f t="shared" si="69"/>
        <v>230.04577611319183</v>
      </c>
      <c r="C232" s="67">
        <f t="shared" si="70"/>
        <v>3.220705195077366</v>
      </c>
      <c r="D232" s="20">
        <f t="shared" si="113"/>
        <v>8</v>
      </c>
      <c r="E232" s="69">
        <f t="shared" si="71"/>
        <v>2.0794415416798357</v>
      </c>
      <c r="F232" s="50"/>
      <c r="G232" s="25"/>
      <c r="H232" s="75"/>
      <c r="I232" s="177">
        <f t="shared" si="72"/>
        <v>239</v>
      </c>
      <c r="J232" s="178">
        <f t="shared" si="73"/>
        <v>3.8923661360347364</v>
      </c>
      <c r="K232" s="177">
        <f t="shared" si="74"/>
        <v>8.0178125415085927E-2</v>
      </c>
      <c r="M232" s="25"/>
      <c r="N232" s="75"/>
      <c r="O232" s="185" t="e">
        <f t="shared" si="75"/>
        <v>#REF!</v>
      </c>
      <c r="P232" s="177" t="e">
        <f t="shared" si="76"/>
        <v>#REF!</v>
      </c>
      <c r="R232" s="68" t="e">
        <f t="shared" si="77"/>
        <v>#REF!</v>
      </c>
      <c r="S232" s="50"/>
      <c r="T232" s="25"/>
      <c r="U232" s="75"/>
      <c r="V232" s="185" t="e">
        <f t="shared" si="78"/>
        <v>#REF!</v>
      </c>
      <c r="W232" s="177" t="e">
        <f t="shared" si="79"/>
        <v>#REF!</v>
      </c>
      <c r="Y232" s="68" t="e">
        <f t="shared" si="80"/>
        <v>#REF!</v>
      </c>
      <c r="Z232" s="50"/>
      <c r="AA232" s="25"/>
      <c r="AB232" s="75"/>
      <c r="AC232" s="185" t="e">
        <f t="shared" si="81"/>
        <v>#REF!</v>
      </c>
      <c r="AD232" s="177" t="e">
        <f t="shared" si="82"/>
        <v>#REF!</v>
      </c>
      <c r="AF232" s="68" t="e">
        <f t="shared" si="83"/>
        <v>#REF!</v>
      </c>
      <c r="AG232" s="50"/>
      <c r="AH232" s="25"/>
      <c r="AI232" s="75"/>
      <c r="AJ232" s="185" t="e">
        <f t="shared" si="84"/>
        <v>#REF!</v>
      </c>
      <c r="AK232" s="177" t="e">
        <f t="shared" si="85"/>
        <v>#REF!</v>
      </c>
      <c r="AM232" s="68" t="e">
        <f t="shared" si="86"/>
        <v>#REF!</v>
      </c>
      <c r="AN232" s="50"/>
      <c r="AO232" s="25"/>
      <c r="AP232" s="75"/>
      <c r="AQ232" s="185" t="e">
        <f t="shared" si="87"/>
        <v>#REF!</v>
      </c>
      <c r="AR232" s="177" t="e">
        <f t="shared" si="88"/>
        <v>#REF!</v>
      </c>
      <c r="AT232" s="68" t="e">
        <f t="shared" si="89"/>
        <v>#REF!</v>
      </c>
      <c r="AU232" s="50"/>
      <c r="AV232" s="25"/>
      <c r="AW232" s="75"/>
      <c r="AX232" s="185" t="e">
        <f t="shared" si="90"/>
        <v>#REF!</v>
      </c>
      <c r="AY232" s="177" t="e">
        <f t="shared" si="91"/>
        <v>#REF!</v>
      </c>
      <c r="BA232" s="68" t="e">
        <f t="shared" si="92"/>
        <v>#REF!</v>
      </c>
      <c r="BB232" s="50"/>
      <c r="BC232" s="25"/>
      <c r="BD232" s="75"/>
      <c r="BE232" s="185" t="e">
        <f t="shared" si="93"/>
        <v>#REF!</v>
      </c>
      <c r="BF232" s="177" t="e">
        <f t="shared" si="94"/>
        <v>#REF!</v>
      </c>
      <c r="BH232" s="68" t="e">
        <f t="shared" si="95"/>
        <v>#REF!</v>
      </c>
      <c r="BI232" s="50"/>
      <c r="BJ232" s="25"/>
      <c r="BK232" s="75"/>
      <c r="BL232" s="185" t="e">
        <f t="shared" si="96"/>
        <v>#REF!</v>
      </c>
      <c r="BM232" s="177" t="e">
        <f t="shared" si="97"/>
        <v>#REF!</v>
      </c>
      <c r="BO232" s="68" t="e">
        <f t="shared" si="98"/>
        <v>#REF!</v>
      </c>
      <c r="BP232" s="50"/>
      <c r="BQ232" s="25"/>
      <c r="BR232" s="75"/>
      <c r="BS232" s="185" t="e">
        <f t="shared" si="99"/>
        <v>#REF!</v>
      </c>
      <c r="BT232" s="177" t="e">
        <f t="shared" si="100"/>
        <v>#REF!</v>
      </c>
      <c r="BV232" s="68" t="e">
        <f t="shared" si="101"/>
        <v>#REF!</v>
      </c>
      <c r="BW232" s="50"/>
      <c r="BX232" s="25"/>
      <c r="BY232" s="75"/>
      <c r="BZ232" s="185" t="e">
        <f t="shared" si="102"/>
        <v>#REF!</v>
      </c>
      <c r="CA232" s="177" t="e">
        <f t="shared" si="103"/>
        <v>#REF!</v>
      </c>
      <c r="CC232" s="68" t="e">
        <f t="shared" si="104"/>
        <v>#REF!</v>
      </c>
      <c r="CD232" s="50"/>
      <c r="CE232" s="25"/>
      <c r="CF232" s="75"/>
      <c r="CG232" s="185" t="e">
        <f t="shared" si="105"/>
        <v>#REF!</v>
      </c>
      <c r="CH232" s="177" t="e">
        <f t="shared" si="106"/>
        <v>#REF!</v>
      </c>
      <c r="CJ232" s="68" t="e">
        <f t="shared" si="107"/>
        <v>#REF!</v>
      </c>
      <c r="CK232" s="50"/>
      <c r="CL232" s="25"/>
      <c r="CM232" s="75"/>
      <c r="CN232" s="185" t="e">
        <f t="shared" si="108"/>
        <v>#REF!</v>
      </c>
      <c r="CO232" s="177" t="e">
        <f t="shared" si="109"/>
        <v>#REF!</v>
      </c>
      <c r="CQ232" s="68" t="e">
        <f t="shared" si="110"/>
        <v>#REF!</v>
      </c>
      <c r="CR232" s="50"/>
      <c r="CS232" s="25"/>
      <c r="CT232" s="75"/>
      <c r="CU232" s="185" t="e">
        <f t="shared" si="111"/>
        <v>#REF!</v>
      </c>
      <c r="CV232" s="177" t="e">
        <f t="shared" si="112"/>
        <v>#REF!</v>
      </c>
    </row>
    <row r="233" spans="1:100" s="25" customFormat="1" ht="15" customHeight="1">
      <c r="A233" s="19">
        <f t="shared" si="69"/>
        <v>2011</v>
      </c>
      <c r="B233" s="174">
        <f t="shared" si="69"/>
        <v>249.57676200659361</v>
      </c>
      <c r="C233" s="67">
        <f t="shared" si="70"/>
        <v>3.797212691999778</v>
      </c>
      <c r="D233" s="20">
        <f t="shared" si="113"/>
        <v>9</v>
      </c>
      <c r="E233" s="69">
        <f t="shared" si="71"/>
        <v>2.1972245773362196</v>
      </c>
      <c r="F233" s="50"/>
      <c r="H233" s="32"/>
      <c r="I233" s="177">
        <f t="shared" si="72"/>
        <v>243</v>
      </c>
      <c r="J233" s="178">
        <f t="shared" si="73"/>
        <v>2.6351660121385256</v>
      </c>
      <c r="K233" s="177">
        <f t="shared" si="74"/>
        <v>4.3253798491373223E-2</v>
      </c>
      <c r="N233" s="32"/>
      <c r="O233" s="185" t="e">
        <f t="shared" si="75"/>
        <v>#REF!</v>
      </c>
      <c r="P233" s="177" t="e">
        <f t="shared" si="76"/>
        <v>#REF!</v>
      </c>
      <c r="R233" s="68" t="e">
        <f t="shared" si="77"/>
        <v>#REF!</v>
      </c>
      <c r="S233" s="50"/>
      <c r="U233" s="32"/>
      <c r="V233" s="185" t="e">
        <f t="shared" si="78"/>
        <v>#REF!</v>
      </c>
      <c r="W233" s="177" t="e">
        <f t="shared" si="79"/>
        <v>#REF!</v>
      </c>
      <c r="Y233" s="68" t="e">
        <f t="shared" si="80"/>
        <v>#REF!</v>
      </c>
      <c r="Z233" s="50"/>
      <c r="AB233" s="32"/>
      <c r="AC233" s="185" t="e">
        <f t="shared" si="81"/>
        <v>#REF!</v>
      </c>
      <c r="AD233" s="177" t="e">
        <f t="shared" si="82"/>
        <v>#REF!</v>
      </c>
      <c r="AF233" s="68" t="e">
        <f t="shared" si="83"/>
        <v>#REF!</v>
      </c>
      <c r="AG233" s="50"/>
      <c r="AI233" s="32"/>
      <c r="AJ233" s="185" t="e">
        <f t="shared" si="84"/>
        <v>#REF!</v>
      </c>
      <c r="AK233" s="177" t="e">
        <f t="shared" si="85"/>
        <v>#REF!</v>
      </c>
      <c r="AM233" s="68" t="e">
        <f t="shared" si="86"/>
        <v>#REF!</v>
      </c>
      <c r="AN233" s="50"/>
      <c r="AP233" s="32"/>
      <c r="AQ233" s="185" t="e">
        <f t="shared" si="87"/>
        <v>#REF!</v>
      </c>
      <c r="AR233" s="177" t="e">
        <f t="shared" si="88"/>
        <v>#REF!</v>
      </c>
      <c r="AT233" s="68" t="e">
        <f t="shared" si="89"/>
        <v>#REF!</v>
      </c>
      <c r="AU233" s="50"/>
      <c r="AW233" s="32"/>
      <c r="AX233" s="185" t="e">
        <f t="shared" si="90"/>
        <v>#REF!</v>
      </c>
      <c r="AY233" s="177" t="e">
        <f t="shared" si="91"/>
        <v>#REF!</v>
      </c>
      <c r="BA233" s="68" t="e">
        <f t="shared" si="92"/>
        <v>#REF!</v>
      </c>
      <c r="BB233" s="50"/>
      <c r="BD233" s="32"/>
      <c r="BE233" s="185" t="e">
        <f t="shared" si="93"/>
        <v>#REF!</v>
      </c>
      <c r="BF233" s="177" t="e">
        <f t="shared" si="94"/>
        <v>#REF!</v>
      </c>
      <c r="BH233" s="68" t="e">
        <f t="shared" si="95"/>
        <v>#REF!</v>
      </c>
      <c r="BI233" s="50"/>
      <c r="BK233" s="32"/>
      <c r="BL233" s="185" t="e">
        <f t="shared" si="96"/>
        <v>#REF!</v>
      </c>
      <c r="BM233" s="177" t="e">
        <f t="shared" si="97"/>
        <v>#REF!</v>
      </c>
      <c r="BO233" s="68" t="e">
        <f t="shared" si="98"/>
        <v>#REF!</v>
      </c>
      <c r="BP233" s="50"/>
      <c r="BR233" s="32"/>
      <c r="BS233" s="185" t="e">
        <f t="shared" si="99"/>
        <v>#REF!</v>
      </c>
      <c r="BT233" s="177" t="e">
        <f t="shared" si="100"/>
        <v>#REF!</v>
      </c>
      <c r="BV233" s="68" t="e">
        <f t="shared" si="101"/>
        <v>#REF!</v>
      </c>
      <c r="BW233" s="50"/>
      <c r="BY233" s="32"/>
      <c r="BZ233" s="185" t="e">
        <f t="shared" si="102"/>
        <v>#REF!</v>
      </c>
      <c r="CA233" s="177" t="e">
        <f t="shared" si="103"/>
        <v>#REF!</v>
      </c>
      <c r="CC233" s="68" t="e">
        <f t="shared" si="104"/>
        <v>#REF!</v>
      </c>
      <c r="CD233" s="50"/>
      <c r="CF233" s="32"/>
      <c r="CG233" s="185" t="e">
        <f t="shared" si="105"/>
        <v>#REF!</v>
      </c>
      <c r="CH233" s="177" t="e">
        <f t="shared" si="106"/>
        <v>#REF!</v>
      </c>
      <c r="CJ233" s="68" t="e">
        <f t="shared" si="107"/>
        <v>#REF!</v>
      </c>
      <c r="CK233" s="50"/>
      <c r="CM233" s="32"/>
      <c r="CN233" s="185" t="e">
        <f t="shared" si="108"/>
        <v>#REF!</v>
      </c>
      <c r="CO233" s="177" t="e">
        <f t="shared" si="109"/>
        <v>#REF!</v>
      </c>
      <c r="CQ233" s="68" t="e">
        <f t="shared" si="110"/>
        <v>#REF!</v>
      </c>
      <c r="CR233" s="50"/>
      <c r="CT233" s="32"/>
      <c r="CU233" s="185" t="e">
        <f t="shared" si="111"/>
        <v>#REF!</v>
      </c>
      <c r="CV233" s="177" t="e">
        <f t="shared" si="112"/>
        <v>#REF!</v>
      </c>
    </row>
    <row r="234" spans="1:100" s="25" customFormat="1" ht="15" customHeight="1" thickBot="1">
      <c r="A234" s="28">
        <f t="shared" si="69"/>
        <v>2012</v>
      </c>
      <c r="B234" s="182">
        <f t="shared" si="69"/>
        <v>244.58854689926019</v>
      </c>
      <c r="C234" s="76">
        <f t="shared" si="70"/>
        <v>3.6785398567126952</v>
      </c>
      <c r="D234" s="29">
        <f t="shared" si="113"/>
        <v>10</v>
      </c>
      <c r="E234" s="77">
        <f t="shared" si="71"/>
        <v>2.3025850929940459</v>
      </c>
      <c r="F234" s="51"/>
      <c r="G234" s="30"/>
      <c r="H234" s="78"/>
      <c r="I234" s="183">
        <f t="shared" si="72"/>
        <v>246</v>
      </c>
      <c r="J234" s="184">
        <f t="shared" si="73"/>
        <v>0.57707244212099074</v>
      </c>
      <c r="K234" s="183">
        <f t="shared" si="74"/>
        <v>1.992199855588012E-3</v>
      </c>
      <c r="M234" s="30"/>
      <c r="N234" s="78"/>
      <c r="O234" s="205" t="e">
        <f t="shared" si="75"/>
        <v>#REF!</v>
      </c>
      <c r="P234" s="183" t="e">
        <f t="shared" si="76"/>
        <v>#REF!</v>
      </c>
      <c r="R234" s="79" t="e">
        <f t="shared" si="77"/>
        <v>#REF!</v>
      </c>
      <c r="S234" s="51"/>
      <c r="T234" s="30"/>
      <c r="U234" s="78"/>
      <c r="V234" s="205" t="e">
        <f t="shared" si="78"/>
        <v>#REF!</v>
      </c>
      <c r="W234" s="183" t="e">
        <f t="shared" si="79"/>
        <v>#REF!</v>
      </c>
      <c r="Y234" s="79" t="e">
        <f t="shared" si="80"/>
        <v>#REF!</v>
      </c>
      <c r="Z234" s="51"/>
      <c r="AA234" s="30"/>
      <c r="AB234" s="78"/>
      <c r="AC234" s="205" t="e">
        <f t="shared" si="81"/>
        <v>#REF!</v>
      </c>
      <c r="AD234" s="183" t="e">
        <f t="shared" si="82"/>
        <v>#REF!</v>
      </c>
      <c r="AF234" s="79" t="e">
        <f t="shared" si="83"/>
        <v>#REF!</v>
      </c>
      <c r="AG234" s="51"/>
      <c r="AH234" s="30"/>
      <c r="AI234" s="78"/>
      <c r="AJ234" s="205" t="e">
        <f t="shared" si="84"/>
        <v>#REF!</v>
      </c>
      <c r="AK234" s="183" t="e">
        <f t="shared" si="85"/>
        <v>#REF!</v>
      </c>
      <c r="AM234" s="79" t="e">
        <f t="shared" si="86"/>
        <v>#REF!</v>
      </c>
      <c r="AN234" s="51"/>
      <c r="AO234" s="30"/>
      <c r="AP234" s="78"/>
      <c r="AQ234" s="205" t="e">
        <f t="shared" si="87"/>
        <v>#REF!</v>
      </c>
      <c r="AR234" s="183" t="e">
        <f t="shared" si="88"/>
        <v>#REF!</v>
      </c>
      <c r="AT234" s="79" t="e">
        <f t="shared" si="89"/>
        <v>#REF!</v>
      </c>
      <c r="AU234" s="51"/>
      <c r="AV234" s="30"/>
      <c r="AW234" s="78"/>
      <c r="AX234" s="205" t="e">
        <f t="shared" si="90"/>
        <v>#REF!</v>
      </c>
      <c r="AY234" s="183" t="e">
        <f t="shared" si="91"/>
        <v>#REF!</v>
      </c>
      <c r="BA234" s="79" t="e">
        <f t="shared" si="92"/>
        <v>#REF!</v>
      </c>
      <c r="BB234" s="51"/>
      <c r="BC234" s="30"/>
      <c r="BD234" s="78"/>
      <c r="BE234" s="205" t="e">
        <f t="shared" si="93"/>
        <v>#REF!</v>
      </c>
      <c r="BF234" s="183" t="e">
        <f t="shared" si="94"/>
        <v>#REF!</v>
      </c>
      <c r="BH234" s="79" t="e">
        <f t="shared" si="95"/>
        <v>#REF!</v>
      </c>
      <c r="BI234" s="51"/>
      <c r="BJ234" s="30"/>
      <c r="BK234" s="78"/>
      <c r="BL234" s="205" t="e">
        <f t="shared" si="96"/>
        <v>#REF!</v>
      </c>
      <c r="BM234" s="183" t="e">
        <f t="shared" si="97"/>
        <v>#REF!</v>
      </c>
      <c r="BO234" s="79" t="e">
        <f t="shared" si="98"/>
        <v>#REF!</v>
      </c>
      <c r="BP234" s="51"/>
      <c r="BQ234" s="30"/>
      <c r="BR234" s="78"/>
      <c r="BS234" s="205" t="e">
        <f t="shared" si="99"/>
        <v>#REF!</v>
      </c>
      <c r="BT234" s="183" t="e">
        <f t="shared" si="100"/>
        <v>#REF!</v>
      </c>
      <c r="BV234" s="79" t="e">
        <f t="shared" si="101"/>
        <v>#REF!</v>
      </c>
      <c r="BW234" s="51"/>
      <c r="BX234" s="30"/>
      <c r="BY234" s="78"/>
      <c r="BZ234" s="205" t="e">
        <f t="shared" si="102"/>
        <v>#REF!</v>
      </c>
      <c r="CA234" s="183" t="e">
        <f t="shared" si="103"/>
        <v>#REF!</v>
      </c>
      <c r="CC234" s="79" t="e">
        <f t="shared" si="104"/>
        <v>#REF!</v>
      </c>
      <c r="CD234" s="51"/>
      <c r="CE234" s="30"/>
      <c r="CF234" s="78"/>
      <c r="CG234" s="205" t="e">
        <f t="shared" si="105"/>
        <v>#REF!</v>
      </c>
      <c r="CH234" s="183" t="e">
        <f t="shared" si="106"/>
        <v>#REF!</v>
      </c>
      <c r="CJ234" s="79" t="e">
        <f t="shared" si="107"/>
        <v>#REF!</v>
      </c>
      <c r="CK234" s="51"/>
      <c r="CL234" s="30"/>
      <c r="CM234" s="78"/>
      <c r="CN234" s="205" t="e">
        <f t="shared" si="108"/>
        <v>#REF!</v>
      </c>
      <c r="CO234" s="183" t="e">
        <f t="shared" si="109"/>
        <v>#REF!</v>
      </c>
      <c r="CQ234" s="79" t="e">
        <f t="shared" si="110"/>
        <v>#REF!</v>
      </c>
      <c r="CR234" s="51"/>
      <c r="CS234" s="30"/>
      <c r="CT234" s="78"/>
      <c r="CU234" s="205" t="e">
        <f t="shared" si="111"/>
        <v>#REF!</v>
      </c>
      <c r="CV234" s="183" t="e">
        <f t="shared" si="112"/>
        <v>#REF!</v>
      </c>
    </row>
    <row r="235" spans="1:100" ht="15" customHeight="1" thickTop="1">
      <c r="A235" s="19">
        <f t="shared" si="69"/>
        <v>2013</v>
      </c>
      <c r="B235" s="174">
        <f t="shared" ref="B235:B256" si="114">ROUND($G$218+$G$221*D235^$G$219,$G$1)</f>
        <v>250</v>
      </c>
      <c r="C235" s="52"/>
      <c r="D235" s="20">
        <f t="shared" si="113"/>
        <v>11</v>
      </c>
      <c r="E235" s="20"/>
      <c r="F235" s="53"/>
      <c r="G235" s="80"/>
      <c r="H235" s="32"/>
      <c r="I235" s="177">
        <f t="shared" si="72"/>
        <v>250</v>
      </c>
      <c r="J235" s="185"/>
      <c r="K235" s="185"/>
    </row>
    <row r="236" spans="1:100" ht="15" customHeight="1" thickBot="1">
      <c r="A236" s="19">
        <f t="shared" si="69"/>
        <v>2014</v>
      </c>
      <c r="B236" s="174">
        <f t="shared" si="114"/>
        <v>253</v>
      </c>
      <c r="C236" s="52"/>
      <c r="D236" s="20">
        <f t="shared" si="113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2"/>
        <v>253</v>
      </c>
      <c r="J236" s="185"/>
      <c r="K236" s="185"/>
    </row>
    <row r="237" spans="1:100" ht="15" customHeight="1" thickTop="1">
      <c r="A237" s="19">
        <f t="shared" si="69"/>
        <v>2015</v>
      </c>
      <c r="B237" s="174">
        <f t="shared" si="114"/>
        <v>257</v>
      </c>
      <c r="C237" s="52"/>
      <c r="D237" s="20">
        <f t="shared" si="113"/>
        <v>13</v>
      </c>
      <c r="E237" s="20"/>
      <c r="F237" s="198" t="e">
        <f>#REF!</f>
        <v>#REF!</v>
      </c>
      <c r="G237" s="201" t="e">
        <f>#REF!</f>
        <v>#REF!</v>
      </c>
      <c r="H237" s="245" t="e">
        <f>#REF!</f>
        <v>#REF!</v>
      </c>
      <c r="I237" s="177">
        <f t="shared" si="72"/>
        <v>257</v>
      </c>
      <c r="J237" s="185"/>
      <c r="K237" s="185"/>
      <c r="M237" s="198"/>
      <c r="N237" s="198"/>
      <c r="O237" s="198"/>
      <c r="P237" s="198"/>
      <c r="Q237" s="198"/>
      <c r="R237" s="198" t="s">
        <v>48</v>
      </c>
      <c r="S237" s="198" t="e">
        <f>#REF!</f>
        <v>#REF!</v>
      </c>
      <c r="Y237" s="198" t="s">
        <v>48</v>
      </c>
      <c r="Z237" s="198" t="e">
        <f>S237</f>
        <v>#REF!</v>
      </c>
      <c r="AF237" s="198" t="s">
        <v>48</v>
      </c>
      <c r="AG237" s="198" t="e">
        <f>Z237</f>
        <v>#REF!</v>
      </c>
      <c r="AM237" s="198" t="s">
        <v>48</v>
      </c>
      <c r="AN237" s="198" t="e">
        <f>AG237</f>
        <v>#REF!</v>
      </c>
      <c r="AT237" s="198" t="s">
        <v>48</v>
      </c>
      <c r="AU237" s="198" t="e">
        <f>AN237</f>
        <v>#REF!</v>
      </c>
      <c r="BA237" s="198" t="s">
        <v>48</v>
      </c>
      <c r="BB237" s="198" t="e">
        <f>AU237</f>
        <v>#REF!</v>
      </c>
      <c r="BH237" s="198" t="s">
        <v>48</v>
      </c>
      <c r="BI237" s="198" t="e">
        <f>BB237</f>
        <v>#REF!</v>
      </c>
      <c r="BO237" s="198" t="s">
        <v>48</v>
      </c>
      <c r="BP237" s="198" t="e">
        <f>BI237</f>
        <v>#REF!</v>
      </c>
      <c r="BV237" s="198" t="s">
        <v>48</v>
      </c>
      <c r="BW237" s="198" t="e">
        <f>BP237</f>
        <v>#REF!</v>
      </c>
      <c r="CC237" s="198" t="s">
        <v>48</v>
      </c>
      <c r="CD237" s="198" t="e">
        <f>BW237</f>
        <v>#REF!</v>
      </c>
      <c r="CJ237" s="198" t="s">
        <v>48</v>
      </c>
      <c r="CK237" s="198" t="e">
        <f>CD237</f>
        <v>#REF!</v>
      </c>
      <c r="CQ237" s="198" t="s">
        <v>48</v>
      </c>
      <c r="CR237" s="198" t="e">
        <f>CK237</f>
        <v>#REF!</v>
      </c>
    </row>
    <row r="238" spans="1:100" ht="15" customHeight="1">
      <c r="A238" s="19">
        <f t="shared" si="69"/>
        <v>2016</v>
      </c>
      <c r="B238" s="174">
        <f t="shared" si="114"/>
        <v>260</v>
      </c>
      <c r="C238" s="52"/>
      <c r="D238" s="20">
        <f t="shared" si="113"/>
        <v>14</v>
      </c>
      <c r="E238" s="20"/>
      <c r="F238" s="198" t="e">
        <f>M218</f>
        <v>#REF!</v>
      </c>
      <c r="G238" s="201" t="e">
        <f>M224</f>
        <v>#REF!</v>
      </c>
      <c r="H238" s="245" t="e">
        <f>M225</f>
        <v>#REF!</v>
      </c>
      <c r="I238" s="177">
        <f>ROUNDUP($G$218+$G$221*D238^$G$219,$G$1)</f>
        <v>260</v>
      </c>
      <c r="J238" s="185"/>
      <c r="K238" s="185"/>
      <c r="M238" s="198"/>
      <c r="N238" s="198"/>
      <c r="O238" s="198"/>
      <c r="P238" s="198"/>
      <c r="Q238" s="198"/>
      <c r="R238" s="198" t="s">
        <v>49</v>
      </c>
      <c r="S238" s="198" t="e">
        <f>#REF!</f>
        <v>#REF!</v>
      </c>
      <c r="Y238" s="198" t="s">
        <v>49</v>
      </c>
      <c r="Z238" s="198" t="e">
        <f>S238</f>
        <v>#REF!</v>
      </c>
      <c r="AF238" s="198" t="s">
        <v>49</v>
      </c>
      <c r="AG238" s="198" t="e">
        <f>Z238</f>
        <v>#REF!</v>
      </c>
      <c r="AM238" s="198" t="s">
        <v>49</v>
      </c>
      <c r="AN238" s="198" t="e">
        <f>AG238</f>
        <v>#REF!</v>
      </c>
      <c r="AT238" s="198" t="s">
        <v>49</v>
      </c>
      <c r="AU238" s="198" t="e">
        <f>AN238</f>
        <v>#REF!</v>
      </c>
      <c r="BA238" s="198" t="s">
        <v>49</v>
      </c>
      <c r="BB238" s="198" t="e">
        <f>AU238</f>
        <v>#REF!</v>
      </c>
      <c r="BH238" s="198" t="s">
        <v>49</v>
      </c>
      <c r="BI238" s="198" t="e">
        <f>BB238</f>
        <v>#REF!</v>
      </c>
      <c r="BO238" s="198" t="s">
        <v>49</v>
      </c>
      <c r="BP238" s="198" t="e">
        <f>BI238</f>
        <v>#REF!</v>
      </c>
      <c r="BV238" s="198" t="s">
        <v>49</v>
      </c>
      <c r="BW238" s="198" t="e">
        <f>BP238</f>
        <v>#REF!</v>
      </c>
      <c r="CC238" s="198" t="s">
        <v>49</v>
      </c>
      <c r="CD238" s="198" t="e">
        <f>BW238</f>
        <v>#REF!</v>
      </c>
      <c r="CJ238" s="198" t="s">
        <v>49</v>
      </c>
      <c r="CK238" s="198" t="e">
        <f>CD238</f>
        <v>#REF!</v>
      </c>
      <c r="CQ238" s="198" t="s">
        <v>49</v>
      </c>
      <c r="CR238" s="198" t="e">
        <f>CK238</f>
        <v>#REF!</v>
      </c>
    </row>
    <row r="239" spans="1:100" ht="15" customHeight="1">
      <c r="A239" s="19">
        <f t="shared" si="69"/>
        <v>2017</v>
      </c>
      <c r="B239" s="174">
        <f t="shared" si="114"/>
        <v>263</v>
      </c>
      <c r="C239" s="52"/>
      <c r="D239" s="20">
        <f t="shared" si="113"/>
        <v>15</v>
      </c>
      <c r="E239" s="20"/>
      <c r="F239" s="198" t="e">
        <f>T218</f>
        <v>#REF!</v>
      </c>
      <c r="G239" s="201" t="e">
        <f>T224</f>
        <v>#REF!</v>
      </c>
      <c r="H239" s="245" t="e">
        <f>T225</f>
        <v>#REF!</v>
      </c>
      <c r="I239" s="177">
        <f t="shared" ref="I239:I256" si="115">ROUND($G$218+$G$221*D239^$G$219,$G$1)</f>
        <v>263</v>
      </c>
      <c r="J239" s="185"/>
      <c r="K239" s="185"/>
      <c r="M239" s="198"/>
      <c r="N239" s="198"/>
      <c r="O239" s="198"/>
      <c r="P239" s="198"/>
      <c r="Q239" s="198"/>
      <c r="R239" s="198" t="s">
        <v>50</v>
      </c>
      <c r="S239" s="198" t="e">
        <f>#REF!</f>
        <v>#REF!</v>
      </c>
      <c r="Y239" s="198" t="s">
        <v>50</v>
      </c>
      <c r="Z239" s="198" t="e">
        <f>S239</f>
        <v>#REF!</v>
      </c>
      <c r="AF239" s="198" t="s">
        <v>50</v>
      </c>
      <c r="AG239" s="198" t="e">
        <f>Z239</f>
        <v>#REF!</v>
      </c>
      <c r="AM239" s="198" t="s">
        <v>50</v>
      </c>
      <c r="AN239" s="198" t="e">
        <f>AG239</f>
        <v>#REF!</v>
      </c>
      <c r="AT239" s="198" t="s">
        <v>50</v>
      </c>
      <c r="AU239" s="198" t="e">
        <f>AN239</f>
        <v>#REF!</v>
      </c>
      <c r="BA239" s="198" t="s">
        <v>50</v>
      </c>
      <c r="BB239" s="198" t="e">
        <f>AU239</f>
        <v>#REF!</v>
      </c>
      <c r="BH239" s="198" t="s">
        <v>50</v>
      </c>
      <c r="BI239" s="198" t="e">
        <f>BB239</f>
        <v>#REF!</v>
      </c>
      <c r="BO239" s="198" t="s">
        <v>50</v>
      </c>
      <c r="BP239" s="198" t="e">
        <f>BI239</f>
        <v>#REF!</v>
      </c>
      <c r="BV239" s="198" t="s">
        <v>50</v>
      </c>
      <c r="BW239" s="198" t="e">
        <f>BP239</f>
        <v>#REF!</v>
      </c>
      <c r="CC239" s="198" t="s">
        <v>50</v>
      </c>
      <c r="CD239" s="198" t="e">
        <f>BW239</f>
        <v>#REF!</v>
      </c>
      <c r="CJ239" s="198" t="s">
        <v>50</v>
      </c>
      <c r="CK239" s="198" t="e">
        <f>CD239</f>
        <v>#REF!</v>
      </c>
      <c r="CQ239" s="198" t="s">
        <v>50</v>
      </c>
      <c r="CR239" s="198" t="e">
        <f>CK239</f>
        <v>#REF!</v>
      </c>
    </row>
    <row r="240" spans="1:100" ht="15" customHeight="1">
      <c r="A240" s="19">
        <f t="shared" si="69"/>
        <v>2018</v>
      </c>
      <c r="B240" s="174">
        <f t="shared" si="114"/>
        <v>266</v>
      </c>
      <c r="C240" s="52"/>
      <c r="D240" s="20">
        <f t="shared" si="113"/>
        <v>16</v>
      </c>
      <c r="E240" s="20"/>
      <c r="F240" s="198" t="e">
        <f>AA218</f>
        <v>#REF!</v>
      </c>
      <c r="G240" s="201" t="e">
        <f>AA224</f>
        <v>#REF!</v>
      </c>
      <c r="H240" s="245" t="e">
        <f>AA225</f>
        <v>#REF!</v>
      </c>
      <c r="I240" s="177">
        <f t="shared" si="115"/>
        <v>266</v>
      </c>
      <c r="J240" s="185"/>
      <c r="K240" s="185"/>
    </row>
    <row r="241" spans="1:11" ht="15" customHeight="1">
      <c r="A241" s="19">
        <f t="shared" ref="A241:A256" si="116">A149</f>
        <v>2019</v>
      </c>
      <c r="B241" s="174">
        <f t="shared" si="114"/>
        <v>269</v>
      </c>
      <c r="C241" s="52"/>
      <c r="D241" s="20">
        <f t="shared" si="113"/>
        <v>17</v>
      </c>
      <c r="E241" s="20"/>
      <c r="F241" s="198" t="e">
        <f>AH218</f>
        <v>#REF!</v>
      </c>
      <c r="G241" s="201" t="e">
        <f>AH224</f>
        <v>#REF!</v>
      </c>
      <c r="H241" s="245" t="e">
        <f>AH225</f>
        <v>#REF!</v>
      </c>
      <c r="I241" s="177">
        <f t="shared" si="115"/>
        <v>269</v>
      </c>
      <c r="J241" s="185"/>
      <c r="K241" s="185"/>
    </row>
    <row r="242" spans="1:11" ht="15" customHeight="1">
      <c r="A242" s="19">
        <f t="shared" si="116"/>
        <v>2020</v>
      </c>
      <c r="B242" s="174">
        <f t="shared" si="114"/>
        <v>273</v>
      </c>
      <c r="C242" s="52"/>
      <c r="D242" s="20">
        <f t="shared" si="113"/>
        <v>18</v>
      </c>
      <c r="E242" s="20"/>
      <c r="F242" s="198" t="e">
        <f>AO218</f>
        <v>#REF!</v>
      </c>
      <c r="G242" s="201" t="e">
        <f>AO224</f>
        <v>#REF!</v>
      </c>
      <c r="H242" s="245" t="e">
        <f>AO225</f>
        <v>#REF!</v>
      </c>
      <c r="I242" s="177">
        <f t="shared" si="115"/>
        <v>273</v>
      </c>
      <c r="J242" s="185"/>
      <c r="K242" s="185"/>
    </row>
    <row r="243" spans="1:11" ht="15" customHeight="1">
      <c r="A243" s="19">
        <f t="shared" si="116"/>
        <v>2021</v>
      </c>
      <c r="B243" s="174">
        <f t="shared" si="114"/>
        <v>276</v>
      </c>
      <c r="C243" s="52"/>
      <c r="D243" s="20">
        <f t="shared" si="113"/>
        <v>19</v>
      </c>
      <c r="E243" s="20"/>
      <c r="F243" s="198" t="e">
        <f>AV218</f>
        <v>#REF!</v>
      </c>
      <c r="G243" s="201" t="e">
        <f>AV224</f>
        <v>#REF!</v>
      </c>
      <c r="H243" s="245" t="e">
        <f>AV225</f>
        <v>#REF!</v>
      </c>
      <c r="I243" s="177">
        <f t="shared" si="115"/>
        <v>276</v>
      </c>
      <c r="J243" s="185"/>
      <c r="K243" s="185"/>
    </row>
    <row r="244" spans="1:11" ht="15" customHeight="1">
      <c r="A244" s="19">
        <f t="shared" si="116"/>
        <v>2022</v>
      </c>
      <c r="B244" s="174">
        <f t="shared" si="114"/>
        <v>279</v>
      </c>
      <c r="C244" s="52"/>
      <c r="D244" s="20">
        <f t="shared" si="113"/>
        <v>20</v>
      </c>
      <c r="E244" s="20"/>
      <c r="F244" s="198" t="e">
        <f>BC218</f>
        <v>#REF!</v>
      </c>
      <c r="G244" s="201" t="e">
        <f>BC224</f>
        <v>#REF!</v>
      </c>
      <c r="H244" s="245" t="e">
        <f>BC225</f>
        <v>#REF!</v>
      </c>
      <c r="I244" s="177">
        <f t="shared" si="115"/>
        <v>279</v>
      </c>
      <c r="J244" s="185"/>
      <c r="K244" s="185"/>
    </row>
    <row r="245" spans="1:11" ht="15" customHeight="1">
      <c r="A245" s="19">
        <f t="shared" si="116"/>
        <v>2023</v>
      </c>
      <c r="B245" s="174">
        <f t="shared" si="114"/>
        <v>282</v>
      </c>
      <c r="C245" s="52"/>
      <c r="D245" s="20">
        <f t="shared" si="113"/>
        <v>21</v>
      </c>
      <c r="E245" s="20"/>
      <c r="F245" s="198" t="e">
        <f>BJ218</f>
        <v>#REF!</v>
      </c>
      <c r="G245" s="201" t="e">
        <f>BJ224</f>
        <v>#REF!</v>
      </c>
      <c r="H245" s="245" t="e">
        <f>BJ225</f>
        <v>#REF!</v>
      </c>
      <c r="I245" s="177">
        <f t="shared" si="115"/>
        <v>282</v>
      </c>
      <c r="J245" s="185"/>
      <c r="K245" s="185"/>
    </row>
    <row r="246" spans="1:11" ht="15" customHeight="1">
      <c r="A246" s="19">
        <f t="shared" si="116"/>
        <v>2024</v>
      </c>
      <c r="B246" s="174">
        <f t="shared" si="114"/>
        <v>285</v>
      </c>
      <c r="C246" s="52"/>
      <c r="D246" s="20">
        <f t="shared" si="113"/>
        <v>22</v>
      </c>
      <c r="E246" s="20"/>
      <c r="F246" s="198" t="e">
        <f>BQ218</f>
        <v>#REF!</v>
      </c>
      <c r="G246" s="201" t="e">
        <f>BQ224</f>
        <v>#REF!</v>
      </c>
      <c r="H246" s="245" t="e">
        <f>BQ225</f>
        <v>#REF!</v>
      </c>
      <c r="I246" s="177">
        <f t="shared" si="115"/>
        <v>285</v>
      </c>
      <c r="J246" s="185"/>
      <c r="K246" s="185"/>
    </row>
    <row r="247" spans="1:11" ht="15" customHeight="1">
      <c r="A247" s="19">
        <f t="shared" si="116"/>
        <v>2025</v>
      </c>
      <c r="B247" s="174">
        <f t="shared" si="114"/>
        <v>288</v>
      </c>
      <c r="C247" s="52"/>
      <c r="D247" s="20">
        <f t="shared" si="113"/>
        <v>23</v>
      </c>
      <c r="E247" s="20"/>
      <c r="F247" s="198" t="e">
        <f>BX218</f>
        <v>#REF!</v>
      </c>
      <c r="G247" s="201" t="e">
        <f>BX224</f>
        <v>#REF!</v>
      </c>
      <c r="H247" s="245" t="e">
        <f>BX225</f>
        <v>#REF!</v>
      </c>
      <c r="I247" s="177">
        <f t="shared" si="115"/>
        <v>288</v>
      </c>
      <c r="J247" s="185"/>
      <c r="K247" s="185"/>
    </row>
    <row r="248" spans="1:11" ht="15" customHeight="1">
      <c r="A248" s="19">
        <f t="shared" si="116"/>
        <v>2026</v>
      </c>
      <c r="B248" s="174">
        <f t="shared" si="114"/>
        <v>291</v>
      </c>
      <c r="C248" s="52"/>
      <c r="D248" s="20">
        <f t="shared" si="113"/>
        <v>24</v>
      </c>
      <c r="E248" s="20"/>
      <c r="F248" s="198" t="e">
        <f>CE218</f>
        <v>#REF!</v>
      </c>
      <c r="G248" s="201" t="e">
        <f>CE224</f>
        <v>#REF!</v>
      </c>
      <c r="H248" s="245" t="e">
        <f>CE225</f>
        <v>#REF!</v>
      </c>
      <c r="I248" s="177">
        <f t="shared" si="115"/>
        <v>291</v>
      </c>
      <c r="J248" s="185"/>
      <c r="K248" s="185"/>
    </row>
    <row r="249" spans="1:11" ht="15" customHeight="1">
      <c r="A249" s="19">
        <f t="shared" si="116"/>
        <v>2027</v>
      </c>
      <c r="B249" s="174">
        <f t="shared" si="114"/>
        <v>294</v>
      </c>
      <c r="C249" s="52"/>
      <c r="D249" s="20">
        <f t="shared" si="113"/>
        <v>25</v>
      </c>
      <c r="E249" s="20"/>
      <c r="F249" s="198" t="e">
        <f>CL218</f>
        <v>#REF!</v>
      </c>
      <c r="G249" s="201" t="e">
        <f>CL224</f>
        <v>#REF!</v>
      </c>
      <c r="H249" s="245" t="e">
        <f>CL225</f>
        <v>#REF!</v>
      </c>
      <c r="I249" s="177">
        <f t="shared" si="115"/>
        <v>294</v>
      </c>
      <c r="J249" s="185"/>
      <c r="K249" s="185"/>
    </row>
    <row r="250" spans="1:11" ht="15" customHeight="1">
      <c r="A250" s="19">
        <f t="shared" si="116"/>
        <v>2028</v>
      </c>
      <c r="B250" s="174">
        <f t="shared" si="114"/>
        <v>297</v>
      </c>
      <c r="C250" s="52"/>
      <c r="D250" s="20">
        <f t="shared" si="113"/>
        <v>26</v>
      </c>
      <c r="E250" s="20"/>
      <c r="F250" s="198" t="e">
        <f>CS218</f>
        <v>#REF!</v>
      </c>
      <c r="G250" s="201" t="e">
        <f>CS224</f>
        <v>#REF!</v>
      </c>
      <c r="H250" s="245" t="e">
        <f>CS225</f>
        <v>#REF!</v>
      </c>
      <c r="I250" s="177">
        <f t="shared" si="115"/>
        <v>297</v>
      </c>
      <c r="J250" s="185"/>
      <c r="K250" s="185"/>
    </row>
    <row r="251" spans="1:11" ht="15" customHeight="1">
      <c r="A251" s="19">
        <f t="shared" si="116"/>
        <v>2029</v>
      </c>
      <c r="B251" s="174">
        <f t="shared" si="114"/>
        <v>300</v>
      </c>
      <c r="C251" s="52"/>
      <c r="D251" s="20">
        <f t="shared" si="113"/>
        <v>27</v>
      </c>
      <c r="E251" s="20"/>
      <c r="F251" s="53"/>
      <c r="G251" s="80"/>
      <c r="H251" s="32"/>
      <c r="I251" s="177">
        <f t="shared" si="115"/>
        <v>300</v>
      </c>
      <c r="J251" s="185"/>
      <c r="K251" s="185"/>
    </row>
    <row r="252" spans="1:11" ht="15" customHeight="1">
      <c r="A252" s="19">
        <f t="shared" si="116"/>
        <v>2030</v>
      </c>
      <c r="B252" s="174">
        <f t="shared" si="114"/>
        <v>303</v>
      </c>
      <c r="C252" s="52"/>
      <c r="D252" s="20">
        <f t="shared" si="113"/>
        <v>28</v>
      </c>
      <c r="E252" s="20"/>
      <c r="F252" s="53"/>
      <c r="G252" s="80"/>
      <c r="H252" s="32"/>
      <c r="I252" s="177">
        <f t="shared" si="115"/>
        <v>303</v>
      </c>
      <c r="J252" s="185"/>
      <c r="K252" s="185"/>
    </row>
    <row r="253" spans="1:11" ht="15" customHeight="1">
      <c r="A253" s="19">
        <f t="shared" si="116"/>
        <v>2031</v>
      </c>
      <c r="B253" s="174">
        <f t="shared" si="114"/>
        <v>306</v>
      </c>
      <c r="C253" s="52"/>
      <c r="D253" s="20">
        <f t="shared" si="113"/>
        <v>29</v>
      </c>
      <c r="E253" s="20"/>
      <c r="F253" s="53"/>
      <c r="G253" s="80"/>
      <c r="H253" s="32"/>
      <c r="I253" s="177">
        <f t="shared" si="115"/>
        <v>306</v>
      </c>
      <c r="J253" s="185"/>
      <c r="K253" s="185"/>
    </row>
    <row r="254" spans="1:11" ht="15" customHeight="1">
      <c r="A254" s="19">
        <f t="shared" si="116"/>
        <v>2032</v>
      </c>
      <c r="B254" s="174">
        <f t="shared" si="114"/>
        <v>308</v>
      </c>
      <c r="C254" s="52"/>
      <c r="D254" s="20">
        <f t="shared" si="113"/>
        <v>30</v>
      </c>
      <c r="E254" s="20"/>
      <c r="F254" s="53"/>
      <c r="G254" s="80"/>
      <c r="H254" s="32"/>
      <c r="I254" s="177">
        <f t="shared" si="115"/>
        <v>308</v>
      </c>
      <c r="J254" s="185"/>
      <c r="K254" s="185"/>
    </row>
    <row r="255" spans="1:11" ht="15" customHeight="1">
      <c r="A255" s="19">
        <f t="shared" si="116"/>
        <v>2033</v>
      </c>
      <c r="B255" s="174">
        <f t="shared" si="114"/>
        <v>311</v>
      </c>
      <c r="C255" s="52"/>
      <c r="D255" s="20">
        <f t="shared" si="113"/>
        <v>31</v>
      </c>
      <c r="E255" s="20"/>
      <c r="F255" s="53"/>
      <c r="G255" s="80"/>
      <c r="H255" s="32"/>
      <c r="I255" s="177">
        <f t="shared" si="115"/>
        <v>311</v>
      </c>
      <c r="J255" s="185"/>
      <c r="K255" s="185"/>
    </row>
    <row r="256" spans="1:11" ht="15" customHeight="1">
      <c r="A256" s="103">
        <f t="shared" si="116"/>
        <v>2034</v>
      </c>
      <c r="B256" s="186">
        <f t="shared" si="114"/>
        <v>314</v>
      </c>
      <c r="C256" s="193"/>
      <c r="D256" s="33">
        <f t="shared" si="113"/>
        <v>32</v>
      </c>
      <c r="E256" s="33"/>
      <c r="F256" s="54"/>
      <c r="G256" s="82"/>
      <c r="H256" s="35"/>
      <c r="I256" s="187">
        <f t="shared" si="115"/>
        <v>314</v>
      </c>
      <c r="J256" s="188"/>
      <c r="K256" s="188"/>
    </row>
    <row r="257" spans="1:56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</row>
    <row r="258" spans="1:56" ht="15" customHeight="1">
      <c r="A258" s="7" t="s">
        <v>51</v>
      </c>
    </row>
    <row r="259" spans="1:56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0.87604350118383811</v>
      </c>
      <c r="J259" s="17" t="s">
        <v>15</v>
      </c>
      <c r="K259" s="18" t="s">
        <v>16</v>
      </c>
      <c r="M259" s="108" t="e">
        <f>RSQ($B260:$B280,M260:M280)</f>
        <v>#REF!</v>
      </c>
      <c r="N259" s="18" t="s">
        <v>16</v>
      </c>
      <c r="P259" s="66" t="s">
        <v>52</v>
      </c>
      <c r="Q259" s="37"/>
      <c r="R259" s="107" t="s">
        <v>74</v>
      </c>
      <c r="S259" s="108" t="e">
        <f>RSQ($B260:$B280,S260:S280)</f>
        <v>#REF!</v>
      </c>
      <c r="T259" s="18" t="s">
        <v>16</v>
      </c>
      <c r="V259" s="66" t="s">
        <v>52</v>
      </c>
      <c r="W259" s="37"/>
      <c r="X259" s="107" t="s">
        <v>74</v>
      </c>
      <c r="Y259" s="108" t="e">
        <f>RSQ($B260:$B280,Y260:Y280)</f>
        <v>#REF!</v>
      </c>
      <c r="Z259" s="18" t="s">
        <v>16</v>
      </c>
      <c r="AB259" s="66" t="s">
        <v>52</v>
      </c>
      <c r="AC259" s="37"/>
      <c r="AD259" s="107" t="s">
        <v>74</v>
      </c>
      <c r="AE259" s="108" t="e">
        <f>RSQ($B260:$B280,AE260:AE280)</f>
        <v>#REF!</v>
      </c>
      <c r="AF259" s="18" t="s">
        <v>16</v>
      </c>
      <c r="AH259" s="66" t="s">
        <v>52</v>
      </c>
      <c r="AI259" s="37"/>
      <c r="AJ259" s="107" t="s">
        <v>74</v>
      </c>
      <c r="AK259" s="108" t="e">
        <f>RSQ($B260:$B280,AK260:AK280)</f>
        <v>#REF!</v>
      </c>
      <c r="AL259" s="18" t="s">
        <v>16</v>
      </c>
      <c r="AN259" s="66" t="s">
        <v>52</v>
      </c>
      <c r="AO259" s="37"/>
      <c r="AP259" s="107" t="s">
        <v>74</v>
      </c>
      <c r="AQ259" s="108" t="e">
        <f>RSQ($B260:$B280,AQ260:AQ280)</f>
        <v>#REF!</v>
      </c>
      <c r="AR259" s="18" t="s">
        <v>16</v>
      </c>
      <c r="AT259" s="66" t="s">
        <v>52</v>
      </c>
      <c r="AU259" s="37"/>
      <c r="AV259" s="107" t="s">
        <v>74</v>
      </c>
      <c r="AW259" s="108" t="e">
        <f>RSQ($B260:$B280,AW260:AW280)</f>
        <v>#REF!</v>
      </c>
      <c r="AX259" s="18" t="s">
        <v>16</v>
      </c>
      <c r="AZ259" s="66" t="s">
        <v>52</v>
      </c>
      <c r="BA259" s="37"/>
      <c r="BB259" s="107" t="s">
        <v>74</v>
      </c>
      <c r="BC259" s="108" t="e">
        <f>RSQ($B260:$B280,BC260:BC280)</f>
        <v>#REF!</v>
      </c>
      <c r="BD259" s="18" t="s">
        <v>16</v>
      </c>
    </row>
    <row r="260" spans="1:56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3"/>
      <c r="N260" s="175"/>
      <c r="P260" s="208"/>
      <c r="Q260" s="38" t="s">
        <v>53</v>
      </c>
      <c r="R260" s="21"/>
      <c r="S260" s="203"/>
      <c r="T260" s="175"/>
      <c r="V260" s="208"/>
      <c r="W260" s="38" t="s">
        <v>53</v>
      </c>
      <c r="X260" s="21"/>
      <c r="Y260" s="203"/>
      <c r="Z260" s="175"/>
      <c r="AB260" s="208"/>
      <c r="AC260" s="38" t="s">
        <v>53</v>
      </c>
      <c r="AD260" s="21"/>
      <c r="AE260" s="203"/>
      <c r="AF260" s="175"/>
      <c r="AH260" s="208"/>
      <c r="AI260" s="38" t="s">
        <v>53</v>
      </c>
      <c r="AJ260" s="21"/>
      <c r="AK260" s="203"/>
      <c r="AL260" s="175"/>
      <c r="AN260" s="208"/>
      <c r="AO260" s="38" t="s">
        <v>53</v>
      </c>
      <c r="AP260" s="21"/>
      <c r="AQ260" s="203"/>
      <c r="AR260" s="175"/>
      <c r="AT260" s="208"/>
      <c r="AU260" s="38" t="s">
        <v>53</v>
      </c>
      <c r="AV260" s="21"/>
      <c r="AW260" s="203"/>
      <c r="AX260" s="175"/>
      <c r="AZ260" s="208"/>
      <c r="BA260" s="38" t="s">
        <v>53</v>
      </c>
      <c r="BB260" s="21"/>
      <c r="BC260" s="203"/>
      <c r="BD260" s="175"/>
    </row>
    <row r="261" spans="1:56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185"/>
      <c r="N261" s="177"/>
      <c r="P261" s="208"/>
      <c r="Q261" s="38" t="s">
        <v>54</v>
      </c>
      <c r="R261" s="21"/>
      <c r="S261" s="185"/>
      <c r="T261" s="177"/>
      <c r="V261" s="208"/>
      <c r="W261" s="38" t="s">
        <v>54</v>
      </c>
      <c r="X261" s="21"/>
      <c r="Y261" s="185"/>
      <c r="Z261" s="177"/>
      <c r="AB261" s="208"/>
      <c r="AC261" s="38" t="s">
        <v>54</v>
      </c>
      <c r="AD261" s="21"/>
      <c r="AE261" s="185"/>
      <c r="AF261" s="177"/>
      <c r="AH261" s="208"/>
      <c r="AI261" s="38" t="s">
        <v>54</v>
      </c>
      <c r="AJ261" s="21"/>
      <c r="AK261" s="185"/>
      <c r="AL261" s="177"/>
      <c r="AN261" s="208"/>
      <c r="AO261" s="38" t="s">
        <v>54</v>
      </c>
      <c r="AP261" s="21"/>
      <c r="AQ261" s="185"/>
      <c r="AR261" s="177"/>
      <c r="AT261" s="208"/>
      <c r="AU261" s="38" t="s">
        <v>54</v>
      </c>
      <c r="AV261" s="21"/>
      <c r="AW261" s="185"/>
      <c r="AX261" s="177"/>
      <c r="AZ261" s="208"/>
      <c r="BA261" s="38" t="s">
        <v>54</v>
      </c>
      <c r="BB261" s="21"/>
      <c r="BC261" s="185"/>
      <c r="BD261" s="177"/>
    </row>
    <row r="262" spans="1:56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185"/>
      <c r="N262" s="177"/>
      <c r="P262" s="208"/>
      <c r="Q262" s="71"/>
      <c r="S262" s="185"/>
      <c r="T262" s="177"/>
      <c r="V262" s="208"/>
      <c r="W262" s="71"/>
      <c r="Y262" s="185"/>
      <c r="Z262" s="177"/>
      <c r="AB262" s="208"/>
      <c r="AC262" s="71"/>
      <c r="AE262" s="185"/>
      <c r="AF262" s="177"/>
      <c r="AH262" s="208"/>
      <c r="AI262" s="71"/>
      <c r="AK262" s="185"/>
      <c r="AL262" s="177"/>
      <c r="AN262" s="208"/>
      <c r="AO262" s="71"/>
      <c r="AQ262" s="185"/>
      <c r="AR262" s="177"/>
      <c r="AT262" s="208"/>
      <c r="AU262" s="71"/>
      <c r="AW262" s="185"/>
      <c r="AX262" s="177"/>
      <c r="AZ262" s="208"/>
      <c r="BA262" s="71"/>
      <c r="BC262" s="185"/>
      <c r="BD262" s="177"/>
    </row>
    <row r="263" spans="1:56" ht="15" customHeight="1">
      <c r="A263" s="19"/>
      <c r="B263" s="174"/>
      <c r="C263" s="207"/>
      <c r="D263" s="20"/>
      <c r="E263" s="71" t="s">
        <v>55</v>
      </c>
      <c r="F263" s="235">
        <v>375</v>
      </c>
      <c r="G263" s="25"/>
      <c r="I263" s="177"/>
      <c r="J263" s="178"/>
      <c r="K263" s="177"/>
      <c r="M263" s="185"/>
      <c r="N263" s="177"/>
      <c r="P263" s="208"/>
      <c r="Q263" s="71" t="s">
        <v>55</v>
      </c>
      <c r="R263" s="209" t="e">
        <f>#REF!+Q284</f>
        <v>#REF!</v>
      </c>
      <c r="S263" s="185"/>
      <c r="T263" s="177"/>
      <c r="V263" s="208"/>
      <c r="W263" s="71" t="s">
        <v>55</v>
      </c>
      <c r="X263" s="209" t="e">
        <f>R263+W284</f>
        <v>#REF!</v>
      </c>
      <c r="Y263" s="185"/>
      <c r="Z263" s="177"/>
      <c r="AB263" s="208"/>
      <c r="AC263" s="71" t="s">
        <v>55</v>
      </c>
      <c r="AD263" s="209" t="e">
        <f>X263+AC284</f>
        <v>#REF!</v>
      </c>
      <c r="AE263" s="185"/>
      <c r="AF263" s="177"/>
      <c r="AH263" s="208"/>
      <c r="AI263" s="71" t="s">
        <v>55</v>
      </c>
      <c r="AJ263" s="209" t="e">
        <f>AD263+AI284</f>
        <v>#REF!</v>
      </c>
      <c r="AK263" s="185"/>
      <c r="AL263" s="177"/>
      <c r="AN263" s="208"/>
      <c r="AO263" s="71" t="s">
        <v>55</v>
      </c>
      <c r="AP263" s="209" t="e">
        <f>AJ263+AO284</f>
        <v>#REF!</v>
      </c>
      <c r="AQ263" s="185"/>
      <c r="AR263" s="177"/>
      <c r="AT263" s="208"/>
      <c r="AU263" s="71" t="s">
        <v>55</v>
      </c>
      <c r="AV263" s="209" t="e">
        <f>AP263+AU284</f>
        <v>#REF!</v>
      </c>
      <c r="AW263" s="185"/>
      <c r="AX263" s="177"/>
      <c r="AZ263" s="208"/>
      <c r="BA263" s="71" t="s">
        <v>55</v>
      </c>
      <c r="BB263" s="209" t="e">
        <f>AV263+BA284</f>
        <v>#REF!</v>
      </c>
      <c r="BC263" s="185"/>
      <c r="BD263" s="177"/>
    </row>
    <row r="264" spans="1:56" ht="15" customHeight="1">
      <c r="A264" s="19"/>
      <c r="B264" s="174"/>
      <c r="C264" s="207"/>
      <c r="D264" s="20"/>
      <c r="E264" s="86" t="s">
        <v>56</v>
      </c>
      <c r="F264" s="198">
        <f>MAX(B260:B280)</f>
        <v>249.57676200659361</v>
      </c>
      <c r="G264" s="25"/>
      <c r="H264" s="24"/>
      <c r="I264" s="177"/>
      <c r="J264" s="178"/>
      <c r="K264" s="177"/>
      <c r="M264" s="185"/>
      <c r="N264" s="177"/>
      <c r="P264" s="208"/>
      <c r="Q264" s="86" t="s">
        <v>56</v>
      </c>
      <c r="R264" s="198">
        <f>MAX($B260:$B280)</f>
        <v>249.57676200659361</v>
      </c>
      <c r="S264" s="185"/>
      <c r="T264" s="177"/>
      <c r="V264" s="208"/>
      <c r="W264" s="86" t="s">
        <v>56</v>
      </c>
      <c r="X264" s="198">
        <f>MAX($B260:$B280)</f>
        <v>249.57676200659361</v>
      </c>
      <c r="Y264" s="185"/>
      <c r="Z264" s="177"/>
      <c r="AB264" s="208"/>
      <c r="AC264" s="86" t="s">
        <v>56</v>
      </c>
      <c r="AD264" s="198">
        <f>MAX($B260:$B280)</f>
        <v>249.57676200659361</v>
      </c>
      <c r="AE264" s="185"/>
      <c r="AF264" s="177"/>
      <c r="AH264" s="208"/>
      <c r="AI264" s="86" t="s">
        <v>56</v>
      </c>
      <c r="AJ264" s="198">
        <f>MAX($B260:$B280)</f>
        <v>249.57676200659361</v>
      </c>
      <c r="AK264" s="185"/>
      <c r="AL264" s="177"/>
      <c r="AN264" s="208"/>
      <c r="AO264" s="86" t="s">
        <v>56</v>
      </c>
      <c r="AP264" s="198">
        <f>MAX($B260:$B280)</f>
        <v>249.57676200659361</v>
      </c>
      <c r="AQ264" s="185"/>
      <c r="AR264" s="177"/>
      <c r="AT264" s="208"/>
      <c r="AU264" s="86" t="s">
        <v>56</v>
      </c>
      <c r="AV264" s="198">
        <f>MAX($B260:$B280)</f>
        <v>249.57676200659361</v>
      </c>
      <c r="AW264" s="185"/>
      <c r="AX264" s="177"/>
      <c r="AZ264" s="208"/>
      <c r="BA264" s="86" t="s">
        <v>56</v>
      </c>
      <c r="BB264" s="198">
        <f>MAX($B260:$B280)</f>
        <v>249.57676200659361</v>
      </c>
      <c r="BC264" s="185"/>
      <c r="BD264" s="177"/>
    </row>
    <row r="265" spans="1:56" ht="15" customHeight="1">
      <c r="A265" s="19"/>
      <c r="B265" s="174"/>
      <c r="C265" s="207"/>
      <c r="D265" s="20"/>
      <c r="E265" s="86" t="s">
        <v>57</v>
      </c>
      <c r="F265" s="198">
        <f>AVERAGE(B276:B280)</f>
        <v>238.23897207488457</v>
      </c>
      <c r="G265" s="25"/>
      <c r="H265" s="24"/>
      <c r="I265" s="177"/>
      <c r="J265" s="178"/>
      <c r="K265" s="177"/>
      <c r="M265" s="185"/>
      <c r="N265" s="177"/>
      <c r="P265" s="208"/>
      <c r="Q265" s="86" t="s">
        <v>57</v>
      </c>
      <c r="R265" s="198">
        <f>AVERAGE($B276:$B280)</f>
        <v>238.23897207488457</v>
      </c>
      <c r="S265" s="185"/>
      <c r="T265" s="177"/>
      <c r="V265" s="208"/>
      <c r="W265" s="86" t="s">
        <v>57</v>
      </c>
      <c r="X265" s="198">
        <f>AVERAGE($B276:$B280)</f>
        <v>238.23897207488457</v>
      </c>
      <c r="Y265" s="185"/>
      <c r="Z265" s="177"/>
      <c r="AB265" s="208"/>
      <c r="AC265" s="86" t="s">
        <v>57</v>
      </c>
      <c r="AD265" s="198">
        <f>AVERAGE($B276:$B280)</f>
        <v>238.23897207488457</v>
      </c>
      <c r="AE265" s="185"/>
      <c r="AF265" s="177"/>
      <c r="AH265" s="208"/>
      <c r="AI265" s="86" t="s">
        <v>57</v>
      </c>
      <c r="AJ265" s="198">
        <f>AVERAGE($B276:$B280)</f>
        <v>238.23897207488457</v>
      </c>
      <c r="AK265" s="185"/>
      <c r="AL265" s="177"/>
      <c r="AN265" s="208"/>
      <c r="AO265" s="86" t="s">
        <v>57</v>
      </c>
      <c r="AP265" s="198">
        <f>AVERAGE($B276:$B280)</f>
        <v>238.23897207488457</v>
      </c>
      <c r="AQ265" s="185"/>
      <c r="AR265" s="177"/>
      <c r="AT265" s="208"/>
      <c r="AU265" s="86" t="s">
        <v>57</v>
      </c>
      <c r="AV265" s="198">
        <f>AVERAGE($B276:$B280)</f>
        <v>238.23897207488457</v>
      </c>
      <c r="AW265" s="185"/>
      <c r="AX265" s="177"/>
      <c r="AZ265" s="208"/>
      <c r="BA265" s="86" t="s">
        <v>57</v>
      </c>
      <c r="BB265" s="198">
        <f>AVERAGE($B276:$B280)</f>
        <v>238.23897207488457</v>
      </c>
      <c r="BC265" s="185"/>
      <c r="BD265" s="177"/>
    </row>
    <row r="266" spans="1:56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185"/>
      <c r="N266" s="177"/>
      <c r="P266" s="208"/>
      <c r="S266" s="185"/>
      <c r="T266" s="177"/>
      <c r="V266" s="208"/>
      <c r="Y266" s="185"/>
      <c r="Z266" s="177"/>
      <c r="AB266" s="208"/>
      <c r="AE266" s="185"/>
      <c r="AF266" s="177"/>
      <c r="AH266" s="208"/>
      <c r="AK266" s="185"/>
      <c r="AL266" s="177"/>
      <c r="AN266" s="208"/>
      <c r="AQ266" s="185"/>
      <c r="AR266" s="177"/>
      <c r="AT266" s="208"/>
      <c r="AW266" s="185"/>
      <c r="AX266" s="177"/>
      <c r="AZ266" s="208"/>
      <c r="BC266" s="185"/>
      <c r="BD266" s="177"/>
    </row>
    <row r="267" spans="1:56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-4.1291751623590132E-2</v>
      </c>
      <c r="G267" s="88"/>
      <c r="H267" s="24"/>
      <c r="I267" s="177"/>
      <c r="J267" s="178"/>
      <c r="K267" s="177"/>
      <c r="M267" s="185"/>
      <c r="N267" s="177"/>
      <c r="P267" s="208"/>
      <c r="Q267" s="87" t="s">
        <v>58</v>
      </c>
      <c r="R267" s="42" t="e">
        <f>INDEX(LINEST(P271:P280,$D271:$D280),1)</f>
        <v>#VALUE!</v>
      </c>
      <c r="S267" s="185"/>
      <c r="T267" s="177"/>
      <c r="V267" s="208"/>
      <c r="W267" s="87" t="s">
        <v>58</v>
      </c>
      <c r="X267" s="42" t="e">
        <f>INDEX(LINEST(V271:V280,$D271:$D280),1)</f>
        <v>#VALUE!</v>
      </c>
      <c r="Y267" s="185"/>
      <c r="Z267" s="177"/>
      <c r="AB267" s="208"/>
      <c r="AC267" s="87" t="s">
        <v>58</v>
      </c>
      <c r="AD267" s="42" t="e">
        <f>INDEX(LINEST(AB271:AB280,$D271:$D280),1)</f>
        <v>#VALUE!</v>
      </c>
      <c r="AE267" s="185"/>
      <c r="AF267" s="177"/>
      <c r="AH267" s="208"/>
      <c r="AI267" s="87" t="s">
        <v>58</v>
      </c>
      <c r="AJ267" s="42" t="e">
        <f>INDEX(LINEST(AH271:AH280,$D271:$D280),1)</f>
        <v>#VALUE!</v>
      </c>
      <c r="AK267" s="185"/>
      <c r="AL267" s="177"/>
      <c r="AN267" s="208"/>
      <c r="AO267" s="87" t="s">
        <v>58</v>
      </c>
      <c r="AP267" s="42" t="e">
        <f>INDEX(LINEST(AN271:AN280,$D271:$D280),1)</f>
        <v>#VALUE!</v>
      </c>
      <c r="AQ267" s="185"/>
      <c r="AR267" s="177"/>
      <c r="AT267" s="208"/>
      <c r="AU267" s="87" t="s">
        <v>58</v>
      </c>
      <c r="AV267" s="42" t="e">
        <f>INDEX(LINEST(AT271:AT280,$D271:$D280),1)</f>
        <v>#VALUE!</v>
      </c>
      <c r="AW267" s="185"/>
      <c r="AX267" s="177"/>
      <c r="AZ267" s="208"/>
      <c r="BA267" s="87" t="s">
        <v>58</v>
      </c>
      <c r="BB267" s="42" t="e">
        <f>INDEX(LINEST(AZ271:AZ280,$D271:$D280),1)</f>
        <v>#VALUE!</v>
      </c>
      <c r="BC267" s="185"/>
      <c r="BD267" s="177"/>
    </row>
    <row r="268" spans="1:56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-0.23294485766422884</v>
      </c>
      <c r="G268" s="25"/>
      <c r="H268" s="21"/>
      <c r="I268" s="177"/>
      <c r="J268" s="178"/>
      <c r="K268" s="177"/>
      <c r="M268" s="185"/>
      <c r="N268" s="177"/>
      <c r="P268" s="208"/>
      <c r="Q268" s="71" t="s">
        <v>29</v>
      </c>
      <c r="R268" s="42" t="e">
        <f>INDEX(LINEST(P271:P280,$D271:$D280),2)</f>
        <v>#VALUE!</v>
      </c>
      <c r="S268" s="185"/>
      <c r="T268" s="177"/>
      <c r="V268" s="208"/>
      <c r="W268" s="71" t="s">
        <v>29</v>
      </c>
      <c r="X268" s="42" t="e">
        <f>INDEX(LINEST(V271:V280,$D271:$D280),2)</f>
        <v>#VALUE!</v>
      </c>
      <c r="Y268" s="185"/>
      <c r="Z268" s="177"/>
      <c r="AB268" s="208"/>
      <c r="AC268" s="71" t="s">
        <v>29</v>
      </c>
      <c r="AD268" s="42" t="e">
        <f>INDEX(LINEST(AB271:AB280,$D271:$D280),2)</f>
        <v>#VALUE!</v>
      </c>
      <c r="AE268" s="185"/>
      <c r="AF268" s="177"/>
      <c r="AH268" s="208"/>
      <c r="AI268" s="71" t="s">
        <v>29</v>
      </c>
      <c r="AJ268" s="42" t="e">
        <f>INDEX(LINEST(AH271:AH280,$D271:$D280),2)</f>
        <v>#VALUE!</v>
      </c>
      <c r="AK268" s="185"/>
      <c r="AL268" s="177"/>
      <c r="AN268" s="208"/>
      <c r="AO268" s="71" t="s">
        <v>29</v>
      </c>
      <c r="AP268" s="42" t="e">
        <f>INDEX(LINEST(AN271:AN280,$D271:$D280),2)</f>
        <v>#VALUE!</v>
      </c>
      <c r="AQ268" s="185"/>
      <c r="AR268" s="177"/>
      <c r="AT268" s="208"/>
      <c r="AU268" s="71" t="s">
        <v>29</v>
      </c>
      <c r="AV268" s="42" t="e">
        <f>INDEX(LINEST(AT271:AT280,$D271:$D280),2)</f>
        <v>#VALUE!</v>
      </c>
      <c r="AW268" s="185"/>
      <c r="AX268" s="177"/>
      <c r="AZ268" s="208"/>
      <c r="BA268" s="71" t="s">
        <v>29</v>
      </c>
      <c r="BB268" s="42" t="e">
        <f>INDEX(LINEST(AZ271:AZ280,$D271:$D280),2)</f>
        <v>#VALUE!</v>
      </c>
      <c r="BC268" s="185"/>
      <c r="BD268" s="177"/>
    </row>
    <row r="269" spans="1:56" ht="15" customHeight="1">
      <c r="A269" s="19"/>
      <c r="B269" s="174"/>
      <c r="C269" s="207"/>
      <c r="D269" s="20"/>
      <c r="E269" s="86" t="s">
        <v>30</v>
      </c>
      <c r="F269" s="89">
        <f>F267*-1</f>
        <v>4.1291751623590132E-2</v>
      </c>
      <c r="H269" s="75"/>
      <c r="I269" s="177"/>
      <c r="J269" s="178"/>
      <c r="K269" s="177"/>
      <c r="M269" s="185"/>
      <c r="N269" s="177"/>
      <c r="P269" s="208"/>
      <c r="Q269" s="86" t="s">
        <v>30</v>
      </c>
      <c r="R269" s="89" t="e">
        <f>R267*-1</f>
        <v>#VALUE!</v>
      </c>
      <c r="S269" s="185"/>
      <c r="T269" s="177"/>
      <c r="V269" s="208"/>
      <c r="W269" s="86" t="s">
        <v>30</v>
      </c>
      <c r="X269" s="89" t="e">
        <f>X267*-1</f>
        <v>#VALUE!</v>
      </c>
      <c r="Y269" s="185"/>
      <c r="Z269" s="177"/>
      <c r="AB269" s="208"/>
      <c r="AC269" s="86" t="s">
        <v>30</v>
      </c>
      <c r="AD269" s="89" t="e">
        <f>AD267*-1</f>
        <v>#VALUE!</v>
      </c>
      <c r="AE269" s="185"/>
      <c r="AF269" s="177"/>
      <c r="AH269" s="208"/>
      <c r="AI269" s="86" t="s">
        <v>30</v>
      </c>
      <c r="AJ269" s="89" t="e">
        <f>AJ267*-1</f>
        <v>#VALUE!</v>
      </c>
      <c r="AK269" s="185"/>
      <c r="AL269" s="177"/>
      <c r="AN269" s="208"/>
      <c r="AO269" s="86" t="s">
        <v>30</v>
      </c>
      <c r="AP269" s="89" t="e">
        <f>AP267*-1</f>
        <v>#VALUE!</v>
      </c>
      <c r="AQ269" s="185"/>
      <c r="AR269" s="177"/>
      <c r="AT269" s="208"/>
      <c r="AU269" s="86" t="s">
        <v>30</v>
      </c>
      <c r="AV269" s="89" t="e">
        <f>AV267*-1</f>
        <v>#VALUE!</v>
      </c>
      <c r="AW269" s="185"/>
      <c r="AX269" s="177"/>
      <c r="AZ269" s="208"/>
      <c r="BA269" s="86" t="s">
        <v>30</v>
      </c>
      <c r="BB269" s="89" t="e">
        <f>BB267*-1</f>
        <v>#VALUE!</v>
      </c>
      <c r="BC269" s="185"/>
      <c r="BD269" s="177"/>
    </row>
    <row r="270" spans="1:56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185"/>
      <c r="N270" s="177"/>
      <c r="P270" s="208"/>
      <c r="Q270" s="86"/>
      <c r="S270" s="185"/>
      <c r="T270" s="177"/>
      <c r="V270" s="208"/>
      <c r="W270" s="86"/>
      <c r="Y270" s="185"/>
      <c r="Z270" s="177"/>
      <c r="AB270" s="208"/>
      <c r="AC270" s="86"/>
      <c r="AE270" s="185"/>
      <c r="AF270" s="177"/>
      <c r="AH270" s="208"/>
      <c r="AI270" s="86"/>
      <c r="AK270" s="185"/>
      <c r="AL270" s="177"/>
      <c r="AN270" s="208"/>
      <c r="AO270" s="86"/>
      <c r="AQ270" s="185"/>
      <c r="AR270" s="177"/>
      <c r="AT270" s="208"/>
      <c r="AU270" s="86"/>
      <c r="AW270" s="185"/>
      <c r="AX270" s="177"/>
      <c r="AZ270" s="208"/>
      <c r="BA270" s="86"/>
      <c r="BC270" s="185"/>
      <c r="BD270" s="177"/>
    </row>
    <row r="271" spans="1:56" ht="15" customHeight="1">
      <c r="A271" s="19">
        <f t="shared" ref="A271:B286" si="117">A225</f>
        <v>2003</v>
      </c>
      <c r="B271" s="174">
        <f t="shared" si="117"/>
        <v>210.30042918454936</v>
      </c>
      <c r="C271" s="207">
        <f t="shared" ref="C271:C280" si="118">LN(F$263/B271-1)</f>
        <v>-0.24441409220326538</v>
      </c>
      <c r="D271" s="20">
        <v>1</v>
      </c>
      <c r="E271" s="637" t="s">
        <v>7</v>
      </c>
      <c r="F271" s="638"/>
      <c r="G271" s="641">
        <f>I259</f>
        <v>0.87604350118383811</v>
      </c>
      <c r="H271" s="642"/>
      <c r="I271" s="177">
        <f t="shared" ref="I271:I302" si="119">ROUND($F$263/(1+EXP($F$268+$F$267*D271)),$G$1)</f>
        <v>213</v>
      </c>
      <c r="J271" s="178">
        <f t="shared" ref="J271:J280" si="120">ABS(B271-I271)/B271*100</f>
        <v>1.2836734693877541</v>
      </c>
      <c r="K271" s="177">
        <f t="shared" ref="K271:K280" si="121">(B271-I271)^2/1000</f>
        <v>7.2876825876328427E-3</v>
      </c>
      <c r="M271" s="185" t="e">
        <f>ROUND(#REF!/(1+EXP(#REF!+#REF!*$D271)),$G$1)</f>
        <v>#REF!</v>
      </c>
      <c r="N271" s="177" t="e">
        <f t="shared" ref="N271:N280" si="122">($B271-M271)^2/1000</f>
        <v>#REF!</v>
      </c>
      <c r="P271" s="208" t="e">
        <f t="shared" ref="P271:P280" si="123">LN(R$263/$B271-1)</f>
        <v>#REF!</v>
      </c>
      <c r="Q271" s="21" t="s">
        <v>36</v>
      </c>
      <c r="R271" s="42" t="e">
        <f>S259</f>
        <v>#REF!</v>
      </c>
      <c r="S271" s="185" t="e">
        <f t="shared" ref="S271:S280" si="124">ROUND(R$263/(1+EXP(R$268+R$267*$D271)),$G$1)</f>
        <v>#REF!</v>
      </c>
      <c r="T271" s="177" t="e">
        <f t="shared" ref="T271:T280" si="125">($B271-S271)^2/1000</f>
        <v>#REF!</v>
      </c>
      <c r="V271" s="208" t="e">
        <f t="shared" ref="V271:V280" si="126">LN(X$263/$B271-1)</f>
        <v>#REF!</v>
      </c>
      <c r="W271" s="21" t="s">
        <v>36</v>
      </c>
      <c r="X271" s="42" t="e">
        <f>Y259</f>
        <v>#REF!</v>
      </c>
      <c r="Y271" s="185" t="e">
        <f t="shared" ref="Y271:Y280" si="127">ROUND(X$263/(1+EXP(X$268+X$267*$D271)),$G$1)</f>
        <v>#REF!</v>
      </c>
      <c r="Z271" s="177" t="e">
        <f t="shared" ref="Z271:Z280" si="128">($B271-Y271)^2/1000</f>
        <v>#REF!</v>
      </c>
      <c r="AB271" s="208" t="e">
        <f t="shared" ref="AB271:AB280" si="129">LN(AD$263/$B271-1)</f>
        <v>#REF!</v>
      </c>
      <c r="AC271" s="21" t="s">
        <v>36</v>
      </c>
      <c r="AD271" s="42" t="e">
        <f>AE259</f>
        <v>#REF!</v>
      </c>
      <c r="AE271" s="185" t="e">
        <f t="shared" ref="AE271:AE280" si="130">ROUND(AD$263/(1+EXP(AD$268+AD$267*$D271)),$G$1)</f>
        <v>#REF!</v>
      </c>
      <c r="AF271" s="177" t="e">
        <f t="shared" ref="AF271:AF280" si="131">($B271-AE271)^2/1000</f>
        <v>#REF!</v>
      </c>
      <c r="AH271" s="208" t="e">
        <f t="shared" ref="AH271:AH280" si="132">LN(AJ$263/$B271-1)</f>
        <v>#REF!</v>
      </c>
      <c r="AI271" s="21" t="s">
        <v>36</v>
      </c>
      <c r="AJ271" s="42" t="e">
        <f>AK259</f>
        <v>#REF!</v>
      </c>
      <c r="AK271" s="185" t="e">
        <f t="shared" ref="AK271:AK280" si="133">ROUND(AJ$263/(1+EXP(AJ$268+AJ$267*$D271)),$G$1)</f>
        <v>#REF!</v>
      </c>
      <c r="AL271" s="177" t="e">
        <f t="shared" ref="AL271:AL280" si="134">($B271-AK271)^2/1000</f>
        <v>#REF!</v>
      </c>
      <c r="AN271" s="208" t="e">
        <f t="shared" ref="AN271:AN280" si="135">LN(AP$263/$B271-1)</f>
        <v>#REF!</v>
      </c>
      <c r="AO271" s="21" t="s">
        <v>36</v>
      </c>
      <c r="AP271" s="42" t="e">
        <f>AQ259</f>
        <v>#REF!</v>
      </c>
      <c r="AQ271" s="185" t="e">
        <f t="shared" ref="AQ271:AQ280" si="136">ROUND(AP$263/(1+EXP(AP$268+AP$267*$D271)),$G$1)</f>
        <v>#REF!</v>
      </c>
      <c r="AR271" s="177" t="e">
        <f t="shared" ref="AR271:AR280" si="137">($B271-AQ271)^2/1000</f>
        <v>#REF!</v>
      </c>
      <c r="AT271" s="208" t="e">
        <f t="shared" ref="AT271:AT280" si="138">LN(AV$263/$B271-1)</f>
        <v>#REF!</v>
      </c>
      <c r="AU271" s="21" t="s">
        <v>36</v>
      </c>
      <c r="AV271" s="42" t="e">
        <f>AW259</f>
        <v>#REF!</v>
      </c>
      <c r="AW271" s="185" t="e">
        <f t="shared" ref="AW271:AW280" si="139">ROUND(AV$263/(1+EXP(AV$268+AV$267*$D271)),$G$1)</f>
        <v>#REF!</v>
      </c>
      <c r="AX271" s="177" t="e">
        <f t="shared" ref="AX271:AX280" si="140">($B271-AW271)^2/1000</f>
        <v>#REF!</v>
      </c>
      <c r="AZ271" s="208" t="e">
        <f t="shared" ref="AZ271:AZ280" si="141">LN(BB$263/$B271-1)</f>
        <v>#REF!</v>
      </c>
      <c r="BA271" s="21" t="s">
        <v>36</v>
      </c>
      <c r="BB271" s="42" t="e">
        <f>BC259</f>
        <v>#REF!</v>
      </c>
      <c r="BC271" s="185" t="e">
        <f t="shared" ref="BC271:BC280" si="142">ROUND(BB$263/(1+EXP(BB$268+BB$267*$D271)),$G$1)</f>
        <v>#REF!</v>
      </c>
      <c r="BD271" s="177" t="e">
        <f t="shared" ref="BD271:BD280" si="143">($B271-BC271)^2/1000</f>
        <v>#REF!</v>
      </c>
    </row>
    <row r="272" spans="1:56" ht="15" customHeight="1">
      <c r="A272" s="19">
        <f t="shared" si="117"/>
        <v>2004</v>
      </c>
      <c r="B272" s="174">
        <f t="shared" si="117"/>
        <v>216.26617375231055</v>
      </c>
      <c r="C272" s="207">
        <f t="shared" si="118"/>
        <v>-0.30928118425524292</v>
      </c>
      <c r="D272" s="20">
        <f t="shared" ref="D272:D302" si="144">D271+1</f>
        <v>2</v>
      </c>
      <c r="E272" s="637" t="s">
        <v>8</v>
      </c>
      <c r="F272" s="638"/>
      <c r="G272" s="639">
        <f>SUM(K260:K280)</f>
        <v>0.15756257542028462</v>
      </c>
      <c r="H272" s="640"/>
      <c r="I272" s="177">
        <f t="shared" si="119"/>
        <v>217</v>
      </c>
      <c r="J272" s="178">
        <f t="shared" si="120"/>
        <v>0.33931623931623284</v>
      </c>
      <c r="K272" s="177">
        <f t="shared" si="121"/>
        <v>5.3850096179797787E-4</v>
      </c>
      <c r="M272" s="185" t="e">
        <f>ROUND(#REF!/(1+EXP(#REF!+#REF!*$D272)),$G$1)</f>
        <v>#REF!</v>
      </c>
      <c r="N272" s="177" t="e">
        <f t="shared" si="122"/>
        <v>#REF!</v>
      </c>
      <c r="P272" s="208" t="e">
        <f t="shared" si="123"/>
        <v>#REF!</v>
      </c>
      <c r="Q272" s="21" t="s">
        <v>37</v>
      </c>
      <c r="R272" s="209" t="e">
        <f>SUM(T260:T280)</f>
        <v>#REF!</v>
      </c>
      <c r="S272" s="185" t="e">
        <f t="shared" si="124"/>
        <v>#REF!</v>
      </c>
      <c r="T272" s="177" t="e">
        <f t="shared" si="125"/>
        <v>#REF!</v>
      </c>
      <c r="V272" s="208" t="e">
        <f t="shared" si="126"/>
        <v>#REF!</v>
      </c>
      <c r="W272" s="21" t="s">
        <v>37</v>
      </c>
      <c r="X272" s="209" t="e">
        <f>SUM(Z260:Z280)</f>
        <v>#REF!</v>
      </c>
      <c r="Y272" s="185" t="e">
        <f t="shared" si="127"/>
        <v>#REF!</v>
      </c>
      <c r="Z272" s="177" t="e">
        <f t="shared" si="128"/>
        <v>#REF!</v>
      </c>
      <c r="AB272" s="208" t="e">
        <f t="shared" si="129"/>
        <v>#REF!</v>
      </c>
      <c r="AC272" s="21" t="s">
        <v>37</v>
      </c>
      <c r="AD272" s="209" t="e">
        <f>SUM(AF260:AF280)</f>
        <v>#REF!</v>
      </c>
      <c r="AE272" s="185" t="e">
        <f t="shared" si="130"/>
        <v>#REF!</v>
      </c>
      <c r="AF272" s="177" t="e">
        <f t="shared" si="131"/>
        <v>#REF!</v>
      </c>
      <c r="AH272" s="208" t="e">
        <f t="shared" si="132"/>
        <v>#REF!</v>
      </c>
      <c r="AI272" s="21" t="s">
        <v>37</v>
      </c>
      <c r="AJ272" s="209" t="e">
        <f>SUM(AL260:AL280)</f>
        <v>#REF!</v>
      </c>
      <c r="AK272" s="185" t="e">
        <f t="shared" si="133"/>
        <v>#REF!</v>
      </c>
      <c r="AL272" s="177" t="e">
        <f t="shared" si="134"/>
        <v>#REF!</v>
      </c>
      <c r="AN272" s="208" t="e">
        <f t="shared" si="135"/>
        <v>#REF!</v>
      </c>
      <c r="AO272" s="21" t="s">
        <v>37</v>
      </c>
      <c r="AP272" s="209" t="e">
        <f>SUM(AR260:AR280)</f>
        <v>#REF!</v>
      </c>
      <c r="AQ272" s="185" t="e">
        <f t="shared" si="136"/>
        <v>#REF!</v>
      </c>
      <c r="AR272" s="177" t="e">
        <f t="shared" si="137"/>
        <v>#REF!</v>
      </c>
      <c r="AT272" s="208" t="e">
        <f t="shared" si="138"/>
        <v>#REF!</v>
      </c>
      <c r="AU272" s="21" t="s">
        <v>37</v>
      </c>
      <c r="AV272" s="209" t="e">
        <f>SUM(AX260:AX280)</f>
        <v>#REF!</v>
      </c>
      <c r="AW272" s="185" t="e">
        <f t="shared" si="139"/>
        <v>#REF!</v>
      </c>
      <c r="AX272" s="177" t="e">
        <f t="shared" si="140"/>
        <v>#REF!</v>
      </c>
      <c r="AZ272" s="208" t="e">
        <f t="shared" si="141"/>
        <v>#REF!</v>
      </c>
      <c r="BA272" s="21" t="s">
        <v>37</v>
      </c>
      <c r="BB272" s="209" t="e">
        <f>SUM(BD260:BD280)</f>
        <v>#REF!</v>
      </c>
      <c r="BC272" s="185" t="e">
        <f t="shared" si="142"/>
        <v>#REF!</v>
      </c>
      <c r="BD272" s="177" t="e">
        <f t="shared" si="143"/>
        <v>#REF!</v>
      </c>
    </row>
    <row r="273" spans="1:61" ht="15" customHeight="1">
      <c r="A273" s="19">
        <f t="shared" si="117"/>
        <v>2005</v>
      </c>
      <c r="B273" s="174">
        <f t="shared" si="117"/>
        <v>221.6358839050132</v>
      </c>
      <c r="C273" s="207">
        <f t="shared" si="118"/>
        <v>-0.36822093493579344</v>
      </c>
      <c r="D273" s="20">
        <f t="shared" si="144"/>
        <v>3</v>
      </c>
      <c r="E273" s="637" t="s">
        <v>9</v>
      </c>
      <c r="F273" s="638"/>
      <c r="G273" s="639">
        <f>SUM(K271:K280)</f>
        <v>0.15756257542028462</v>
      </c>
      <c r="H273" s="640"/>
      <c r="I273" s="177">
        <f t="shared" si="119"/>
        <v>221</v>
      </c>
      <c r="J273" s="178">
        <f t="shared" si="120"/>
        <v>0.2869047619047661</v>
      </c>
      <c r="K273" s="177">
        <f t="shared" si="121"/>
        <v>4.0434834065483877E-4</v>
      </c>
      <c r="M273" s="185" t="e">
        <f>ROUND(#REF!/(1+EXP(#REF!+#REF!*$D273)),$G$1)</f>
        <v>#REF!</v>
      </c>
      <c r="N273" s="177" t="e">
        <f t="shared" si="122"/>
        <v>#REF!</v>
      </c>
      <c r="P273" s="208" t="e">
        <f t="shared" si="123"/>
        <v>#REF!</v>
      </c>
      <c r="R273" s="39"/>
      <c r="S273" s="185" t="e">
        <f t="shared" si="124"/>
        <v>#REF!</v>
      </c>
      <c r="T273" s="177" t="e">
        <f t="shared" si="125"/>
        <v>#REF!</v>
      </c>
      <c r="V273" s="208" t="e">
        <f t="shared" si="126"/>
        <v>#REF!</v>
      </c>
      <c r="X273" s="39"/>
      <c r="Y273" s="185" t="e">
        <f t="shared" si="127"/>
        <v>#REF!</v>
      </c>
      <c r="Z273" s="177" t="e">
        <f t="shared" si="128"/>
        <v>#REF!</v>
      </c>
      <c r="AB273" s="208" t="e">
        <f t="shared" si="129"/>
        <v>#REF!</v>
      </c>
      <c r="AD273" s="39"/>
      <c r="AE273" s="185" t="e">
        <f t="shared" si="130"/>
        <v>#REF!</v>
      </c>
      <c r="AF273" s="177" t="e">
        <f t="shared" si="131"/>
        <v>#REF!</v>
      </c>
      <c r="AH273" s="208" t="e">
        <f t="shared" si="132"/>
        <v>#REF!</v>
      </c>
      <c r="AJ273" s="39"/>
      <c r="AK273" s="185" t="e">
        <f t="shared" si="133"/>
        <v>#REF!</v>
      </c>
      <c r="AL273" s="177" t="e">
        <f t="shared" si="134"/>
        <v>#REF!</v>
      </c>
      <c r="AN273" s="208" t="e">
        <f t="shared" si="135"/>
        <v>#REF!</v>
      </c>
      <c r="AP273" s="39"/>
      <c r="AQ273" s="185" t="e">
        <f t="shared" si="136"/>
        <v>#REF!</v>
      </c>
      <c r="AR273" s="177" t="e">
        <f t="shared" si="137"/>
        <v>#REF!</v>
      </c>
      <c r="AT273" s="208" t="e">
        <f t="shared" si="138"/>
        <v>#REF!</v>
      </c>
      <c r="AV273" s="39"/>
      <c r="AW273" s="185" t="e">
        <f t="shared" si="139"/>
        <v>#REF!</v>
      </c>
      <c r="AX273" s="177" t="e">
        <f t="shared" si="140"/>
        <v>#REF!</v>
      </c>
      <c r="AZ273" s="208" t="e">
        <f t="shared" si="141"/>
        <v>#REF!</v>
      </c>
      <c r="BB273" s="39"/>
      <c r="BC273" s="185" t="e">
        <f t="shared" si="142"/>
        <v>#REF!</v>
      </c>
      <c r="BD273" s="177" t="e">
        <f t="shared" si="143"/>
        <v>#REF!</v>
      </c>
    </row>
    <row r="274" spans="1:61" ht="15" customHeight="1">
      <c r="A274" s="19">
        <f t="shared" si="117"/>
        <v>2006</v>
      </c>
      <c r="B274" s="174">
        <f t="shared" si="117"/>
        <v>228.69515483291119</v>
      </c>
      <c r="C274" s="207">
        <f t="shared" si="118"/>
        <v>-0.44669748961234901</v>
      </c>
      <c r="D274" s="20">
        <f t="shared" si="144"/>
        <v>4</v>
      </c>
      <c r="E274" s="637" t="s">
        <v>10</v>
      </c>
      <c r="F274" s="638"/>
      <c r="G274" s="639">
        <f>SUM(J260:J280)/D280</f>
        <v>1.2029150440335392</v>
      </c>
      <c r="H274" s="640"/>
      <c r="I274" s="177">
        <f t="shared" si="119"/>
        <v>224</v>
      </c>
      <c r="J274" s="178">
        <f t="shared" si="120"/>
        <v>2.0530189353340478</v>
      </c>
      <c r="K274" s="177">
        <f t="shared" si="121"/>
        <v>2.2044478905009265E-2</v>
      </c>
      <c r="M274" s="185" t="e">
        <f>ROUND(#REF!/(1+EXP(#REF!+#REF!*$D274)),$G$1)</f>
        <v>#REF!</v>
      </c>
      <c r="N274" s="177" t="e">
        <f t="shared" si="122"/>
        <v>#REF!</v>
      </c>
      <c r="P274" s="208" t="e">
        <f t="shared" si="123"/>
        <v>#REF!</v>
      </c>
      <c r="S274" s="185" t="e">
        <f t="shared" si="124"/>
        <v>#REF!</v>
      </c>
      <c r="T274" s="177" t="e">
        <f t="shared" si="125"/>
        <v>#REF!</v>
      </c>
      <c r="V274" s="208" t="e">
        <f t="shared" si="126"/>
        <v>#REF!</v>
      </c>
      <c r="Y274" s="185" t="e">
        <f t="shared" si="127"/>
        <v>#REF!</v>
      </c>
      <c r="Z274" s="177" t="e">
        <f t="shared" si="128"/>
        <v>#REF!</v>
      </c>
      <c r="AB274" s="208" t="e">
        <f t="shared" si="129"/>
        <v>#REF!</v>
      </c>
      <c r="AE274" s="185" t="e">
        <f t="shared" si="130"/>
        <v>#REF!</v>
      </c>
      <c r="AF274" s="177" t="e">
        <f t="shared" si="131"/>
        <v>#REF!</v>
      </c>
      <c r="AH274" s="208" t="e">
        <f t="shared" si="132"/>
        <v>#REF!</v>
      </c>
      <c r="AK274" s="185" t="e">
        <f t="shared" si="133"/>
        <v>#REF!</v>
      </c>
      <c r="AL274" s="177" t="e">
        <f t="shared" si="134"/>
        <v>#REF!</v>
      </c>
      <c r="AN274" s="208" t="e">
        <f t="shared" si="135"/>
        <v>#REF!</v>
      </c>
      <c r="AQ274" s="185" t="e">
        <f t="shared" si="136"/>
        <v>#REF!</v>
      </c>
      <c r="AR274" s="177" t="e">
        <f t="shared" si="137"/>
        <v>#REF!</v>
      </c>
      <c r="AT274" s="208" t="e">
        <f t="shared" si="138"/>
        <v>#REF!</v>
      </c>
      <c r="AW274" s="185" t="e">
        <f t="shared" si="139"/>
        <v>#REF!</v>
      </c>
      <c r="AX274" s="177" t="e">
        <f t="shared" si="140"/>
        <v>#REF!</v>
      </c>
      <c r="AZ274" s="208" t="e">
        <f t="shared" si="141"/>
        <v>#REF!</v>
      </c>
      <c r="BC274" s="185" t="e">
        <f t="shared" si="142"/>
        <v>#REF!</v>
      </c>
      <c r="BD274" s="177" t="e">
        <f t="shared" si="143"/>
        <v>#REF!</v>
      </c>
    </row>
    <row r="275" spans="1:61" ht="15" customHeight="1">
      <c r="A275" s="19">
        <f t="shared" si="117"/>
        <v>2007</v>
      </c>
      <c r="B275" s="174">
        <f t="shared" si="117"/>
        <v>229.11954427410572</v>
      </c>
      <c r="C275" s="207">
        <f t="shared" si="118"/>
        <v>-0.45145640482969268</v>
      </c>
      <c r="D275" s="20">
        <f t="shared" si="144"/>
        <v>5</v>
      </c>
      <c r="E275" s="637" t="s">
        <v>11</v>
      </c>
      <c r="F275" s="638"/>
      <c r="G275" s="639">
        <f>SUM(J271:J280)/10</f>
        <v>1.2029150440335392</v>
      </c>
      <c r="H275" s="640"/>
      <c r="I275" s="177">
        <f t="shared" si="119"/>
        <v>228</v>
      </c>
      <c r="J275" s="178">
        <f t="shared" si="120"/>
        <v>0.48862888482632494</v>
      </c>
      <c r="K275" s="177">
        <f t="shared" si="121"/>
        <v>1.2533793816829051E-3</v>
      </c>
      <c r="M275" s="185" t="e">
        <f>ROUND(#REF!/(1+EXP(#REF!+#REF!*$D275)),$G$1)</f>
        <v>#REF!</v>
      </c>
      <c r="N275" s="177" t="e">
        <f t="shared" si="122"/>
        <v>#REF!</v>
      </c>
      <c r="P275" s="208" t="e">
        <f t="shared" si="123"/>
        <v>#REF!</v>
      </c>
      <c r="S275" s="185" t="e">
        <f t="shared" si="124"/>
        <v>#REF!</v>
      </c>
      <c r="T275" s="177" t="e">
        <f t="shared" si="125"/>
        <v>#REF!</v>
      </c>
      <c r="V275" s="208" t="e">
        <f t="shared" si="126"/>
        <v>#REF!</v>
      </c>
      <c r="Y275" s="185" t="e">
        <f t="shared" si="127"/>
        <v>#REF!</v>
      </c>
      <c r="Z275" s="177" t="e">
        <f t="shared" si="128"/>
        <v>#REF!</v>
      </c>
      <c r="AB275" s="208" t="e">
        <f t="shared" si="129"/>
        <v>#REF!</v>
      </c>
      <c r="AE275" s="185" t="e">
        <f t="shared" si="130"/>
        <v>#REF!</v>
      </c>
      <c r="AF275" s="177" t="e">
        <f t="shared" si="131"/>
        <v>#REF!</v>
      </c>
      <c r="AH275" s="208" t="e">
        <f t="shared" si="132"/>
        <v>#REF!</v>
      </c>
      <c r="AK275" s="185" t="e">
        <f t="shared" si="133"/>
        <v>#REF!</v>
      </c>
      <c r="AL275" s="177" t="e">
        <f t="shared" si="134"/>
        <v>#REF!</v>
      </c>
      <c r="AN275" s="208" t="e">
        <f t="shared" si="135"/>
        <v>#REF!</v>
      </c>
      <c r="AQ275" s="185" t="e">
        <f t="shared" si="136"/>
        <v>#REF!</v>
      </c>
      <c r="AR275" s="177" t="e">
        <f t="shared" si="137"/>
        <v>#REF!</v>
      </c>
      <c r="AT275" s="208" t="e">
        <f t="shared" si="138"/>
        <v>#REF!</v>
      </c>
      <c r="AW275" s="185" t="e">
        <f t="shared" si="139"/>
        <v>#REF!</v>
      </c>
      <c r="AX275" s="177" t="e">
        <f t="shared" si="140"/>
        <v>#REF!</v>
      </c>
      <c r="AZ275" s="208" t="e">
        <f t="shared" si="141"/>
        <v>#REF!</v>
      </c>
      <c r="BC275" s="185" t="e">
        <f t="shared" si="142"/>
        <v>#REF!</v>
      </c>
      <c r="BD275" s="177" t="e">
        <f t="shared" si="143"/>
        <v>#REF!</v>
      </c>
    </row>
    <row r="276" spans="1:61" ht="15" customHeight="1">
      <c r="A276" s="19">
        <f t="shared" si="117"/>
        <v>2008</v>
      </c>
      <c r="B276" s="174">
        <f t="shared" si="117"/>
        <v>232.54412397761516</v>
      </c>
      <c r="C276" s="207">
        <f t="shared" si="118"/>
        <v>-0.49004767775868074</v>
      </c>
      <c r="D276" s="20">
        <f t="shared" si="144"/>
        <v>6</v>
      </c>
      <c r="G276" s="25"/>
      <c r="H276" s="75"/>
      <c r="I276" s="177">
        <f t="shared" si="119"/>
        <v>232</v>
      </c>
      <c r="J276" s="178">
        <f t="shared" si="120"/>
        <v>0.23398741206960591</v>
      </c>
      <c r="K276" s="177">
        <f t="shared" si="121"/>
        <v>2.9607090301574058E-4</v>
      </c>
      <c r="M276" s="185" t="e">
        <f>ROUND(#REF!/(1+EXP(#REF!+#REF!*$D276)),$G$1)</f>
        <v>#REF!</v>
      </c>
      <c r="N276" s="177" t="e">
        <f t="shared" si="122"/>
        <v>#REF!</v>
      </c>
      <c r="P276" s="208" t="e">
        <f t="shared" si="123"/>
        <v>#REF!</v>
      </c>
      <c r="S276" s="185" t="e">
        <f t="shared" si="124"/>
        <v>#REF!</v>
      </c>
      <c r="T276" s="177" t="e">
        <f t="shared" si="125"/>
        <v>#REF!</v>
      </c>
      <c r="V276" s="208" t="e">
        <f t="shared" si="126"/>
        <v>#REF!</v>
      </c>
      <c r="Y276" s="185" t="e">
        <f t="shared" si="127"/>
        <v>#REF!</v>
      </c>
      <c r="Z276" s="177" t="e">
        <f t="shared" si="128"/>
        <v>#REF!</v>
      </c>
      <c r="AB276" s="208" t="e">
        <f t="shared" si="129"/>
        <v>#REF!</v>
      </c>
      <c r="AE276" s="185" t="e">
        <f t="shared" si="130"/>
        <v>#REF!</v>
      </c>
      <c r="AF276" s="177" t="e">
        <f t="shared" si="131"/>
        <v>#REF!</v>
      </c>
      <c r="AH276" s="208" t="e">
        <f t="shared" si="132"/>
        <v>#REF!</v>
      </c>
      <c r="AK276" s="185" t="e">
        <f t="shared" si="133"/>
        <v>#REF!</v>
      </c>
      <c r="AL276" s="177" t="e">
        <f t="shared" si="134"/>
        <v>#REF!</v>
      </c>
      <c r="AN276" s="208" t="e">
        <f t="shared" si="135"/>
        <v>#REF!</v>
      </c>
      <c r="AQ276" s="185" t="e">
        <f t="shared" si="136"/>
        <v>#REF!</v>
      </c>
      <c r="AR276" s="177" t="e">
        <f t="shared" si="137"/>
        <v>#REF!</v>
      </c>
      <c r="AT276" s="208" t="e">
        <f t="shared" si="138"/>
        <v>#REF!</v>
      </c>
      <c r="AW276" s="185" t="e">
        <f t="shared" si="139"/>
        <v>#REF!</v>
      </c>
      <c r="AX276" s="177" t="e">
        <f t="shared" si="140"/>
        <v>#REF!</v>
      </c>
      <c r="AZ276" s="208" t="e">
        <f t="shared" si="141"/>
        <v>#REF!</v>
      </c>
      <c r="BC276" s="185" t="e">
        <f t="shared" si="142"/>
        <v>#REF!</v>
      </c>
      <c r="BD276" s="177" t="e">
        <f t="shared" si="143"/>
        <v>#REF!</v>
      </c>
    </row>
    <row r="277" spans="1:61" s="25" customFormat="1" ht="15" customHeight="1">
      <c r="A277" s="19">
        <f t="shared" si="117"/>
        <v>2009</v>
      </c>
      <c r="B277" s="174">
        <f t="shared" si="117"/>
        <v>234.43965137776212</v>
      </c>
      <c r="C277" s="207">
        <f t="shared" si="118"/>
        <v>-0.51156128045099125</v>
      </c>
      <c r="D277" s="20">
        <f t="shared" si="144"/>
        <v>7</v>
      </c>
      <c r="H277" s="75"/>
      <c r="I277" s="177">
        <f t="shared" si="119"/>
        <v>235</v>
      </c>
      <c r="J277" s="178">
        <f t="shared" si="120"/>
        <v>0.2390161472024071</v>
      </c>
      <c r="K277" s="177">
        <f t="shared" si="121"/>
        <v>3.1399057844389255E-4</v>
      </c>
      <c r="M277" s="185" t="e">
        <f>ROUND(#REF!/(1+EXP(#REF!+#REF!*$D277)),$G$1)</f>
        <v>#REF!</v>
      </c>
      <c r="N277" s="177" t="e">
        <f t="shared" si="122"/>
        <v>#REF!</v>
      </c>
      <c r="P277" s="208" t="e">
        <f t="shared" si="123"/>
        <v>#REF!</v>
      </c>
      <c r="S277" s="185" t="e">
        <f t="shared" si="124"/>
        <v>#REF!</v>
      </c>
      <c r="T277" s="177" t="e">
        <f t="shared" si="125"/>
        <v>#REF!</v>
      </c>
      <c r="V277" s="208" t="e">
        <f t="shared" si="126"/>
        <v>#REF!</v>
      </c>
      <c r="Y277" s="185" t="e">
        <f t="shared" si="127"/>
        <v>#REF!</v>
      </c>
      <c r="Z277" s="177" t="e">
        <f t="shared" si="128"/>
        <v>#REF!</v>
      </c>
      <c r="AB277" s="208" t="e">
        <f t="shared" si="129"/>
        <v>#REF!</v>
      </c>
      <c r="AE277" s="185" t="e">
        <f t="shared" si="130"/>
        <v>#REF!</v>
      </c>
      <c r="AF277" s="177" t="e">
        <f t="shared" si="131"/>
        <v>#REF!</v>
      </c>
      <c r="AH277" s="208" t="e">
        <f t="shared" si="132"/>
        <v>#REF!</v>
      </c>
      <c r="AK277" s="185" t="e">
        <f t="shared" si="133"/>
        <v>#REF!</v>
      </c>
      <c r="AL277" s="177" t="e">
        <f t="shared" si="134"/>
        <v>#REF!</v>
      </c>
      <c r="AN277" s="208" t="e">
        <f t="shared" si="135"/>
        <v>#REF!</v>
      </c>
      <c r="AQ277" s="185" t="e">
        <f t="shared" si="136"/>
        <v>#REF!</v>
      </c>
      <c r="AR277" s="177" t="e">
        <f t="shared" si="137"/>
        <v>#REF!</v>
      </c>
      <c r="AT277" s="208" t="e">
        <f t="shared" si="138"/>
        <v>#REF!</v>
      </c>
      <c r="AW277" s="185" t="e">
        <f t="shared" si="139"/>
        <v>#REF!</v>
      </c>
      <c r="AX277" s="177" t="e">
        <f t="shared" si="140"/>
        <v>#REF!</v>
      </c>
      <c r="AZ277" s="208" t="e">
        <f t="shared" si="141"/>
        <v>#REF!</v>
      </c>
      <c r="BC277" s="185" t="e">
        <f t="shared" si="142"/>
        <v>#REF!</v>
      </c>
      <c r="BD277" s="177" t="e">
        <f t="shared" si="143"/>
        <v>#REF!</v>
      </c>
    </row>
    <row r="278" spans="1:61" ht="15" customHeight="1">
      <c r="A278" s="19">
        <f t="shared" si="117"/>
        <v>2010</v>
      </c>
      <c r="B278" s="174">
        <f t="shared" si="117"/>
        <v>230.04577611319183</v>
      </c>
      <c r="C278" s="207">
        <f t="shared" si="118"/>
        <v>-0.4618603204538046</v>
      </c>
      <c r="D278" s="20">
        <f t="shared" si="144"/>
        <v>8</v>
      </c>
      <c r="E278" s="50"/>
      <c r="F278" s="25"/>
      <c r="G278" s="25"/>
      <c r="H278" s="75"/>
      <c r="I278" s="177">
        <f t="shared" si="119"/>
        <v>239</v>
      </c>
      <c r="J278" s="178">
        <f t="shared" si="120"/>
        <v>3.8923661360347364</v>
      </c>
      <c r="K278" s="177">
        <f t="shared" si="121"/>
        <v>8.0178125415085927E-2</v>
      </c>
      <c r="M278" s="185" t="e">
        <f>ROUND(#REF!/(1+EXP(#REF!+#REF!*$D278)),$G$1)</f>
        <v>#REF!</v>
      </c>
      <c r="N278" s="177" t="e">
        <f t="shared" si="122"/>
        <v>#REF!</v>
      </c>
      <c r="P278" s="208" t="e">
        <f t="shared" si="123"/>
        <v>#REF!</v>
      </c>
      <c r="Q278" s="50"/>
      <c r="R278" s="25"/>
      <c r="S278" s="185" t="e">
        <f t="shared" si="124"/>
        <v>#REF!</v>
      </c>
      <c r="T278" s="177" t="e">
        <f t="shared" si="125"/>
        <v>#REF!</v>
      </c>
      <c r="V278" s="208" t="e">
        <f t="shared" si="126"/>
        <v>#REF!</v>
      </c>
      <c r="W278" s="50"/>
      <c r="X278" s="25"/>
      <c r="Y278" s="185" t="e">
        <f t="shared" si="127"/>
        <v>#REF!</v>
      </c>
      <c r="Z278" s="177" t="e">
        <f t="shared" si="128"/>
        <v>#REF!</v>
      </c>
      <c r="AB278" s="208" t="e">
        <f t="shared" si="129"/>
        <v>#REF!</v>
      </c>
      <c r="AC278" s="50"/>
      <c r="AD278" s="25"/>
      <c r="AE278" s="185" t="e">
        <f t="shared" si="130"/>
        <v>#REF!</v>
      </c>
      <c r="AF278" s="177" t="e">
        <f t="shared" si="131"/>
        <v>#REF!</v>
      </c>
      <c r="AH278" s="208" t="e">
        <f t="shared" si="132"/>
        <v>#REF!</v>
      </c>
      <c r="AI278" s="50"/>
      <c r="AJ278" s="25"/>
      <c r="AK278" s="185" t="e">
        <f t="shared" si="133"/>
        <v>#REF!</v>
      </c>
      <c r="AL278" s="177" t="e">
        <f t="shared" si="134"/>
        <v>#REF!</v>
      </c>
      <c r="AN278" s="208" t="e">
        <f t="shared" si="135"/>
        <v>#REF!</v>
      </c>
      <c r="AO278" s="50"/>
      <c r="AP278" s="25"/>
      <c r="AQ278" s="185" t="e">
        <f t="shared" si="136"/>
        <v>#REF!</v>
      </c>
      <c r="AR278" s="177" t="e">
        <f t="shared" si="137"/>
        <v>#REF!</v>
      </c>
      <c r="AT278" s="208" t="e">
        <f t="shared" si="138"/>
        <v>#REF!</v>
      </c>
      <c r="AU278" s="50"/>
      <c r="AV278" s="25"/>
      <c r="AW278" s="185" t="e">
        <f t="shared" si="139"/>
        <v>#REF!</v>
      </c>
      <c r="AX278" s="177" t="e">
        <f t="shared" si="140"/>
        <v>#REF!</v>
      </c>
      <c r="AZ278" s="208" t="e">
        <f t="shared" si="141"/>
        <v>#REF!</v>
      </c>
      <c r="BA278" s="50"/>
      <c r="BB278" s="25"/>
      <c r="BC278" s="185" t="e">
        <f t="shared" si="142"/>
        <v>#REF!</v>
      </c>
      <c r="BD278" s="177" t="e">
        <f t="shared" si="143"/>
        <v>#REF!</v>
      </c>
    </row>
    <row r="279" spans="1:61" s="25" customFormat="1" ht="15" customHeight="1">
      <c r="A279" s="19">
        <f t="shared" si="117"/>
        <v>2011</v>
      </c>
      <c r="B279" s="174">
        <f t="shared" si="117"/>
        <v>249.57676200659361</v>
      </c>
      <c r="C279" s="207">
        <f t="shared" si="118"/>
        <v>-0.68807260924291902</v>
      </c>
      <c r="D279" s="20">
        <f t="shared" si="144"/>
        <v>9</v>
      </c>
      <c r="E279" s="50"/>
      <c r="H279" s="32"/>
      <c r="I279" s="177">
        <f t="shared" si="119"/>
        <v>243</v>
      </c>
      <c r="J279" s="178">
        <f t="shared" si="120"/>
        <v>2.6351660121385256</v>
      </c>
      <c r="K279" s="177">
        <f t="shared" si="121"/>
        <v>4.3253798491373223E-2</v>
      </c>
      <c r="M279" s="185" t="e">
        <f>ROUND(#REF!/(1+EXP(#REF!+#REF!*$D279)),$G$1)</f>
        <v>#REF!</v>
      </c>
      <c r="N279" s="177" t="e">
        <f t="shared" si="122"/>
        <v>#REF!</v>
      </c>
      <c r="P279" s="208" t="e">
        <f t="shared" si="123"/>
        <v>#REF!</v>
      </c>
      <c r="Q279" s="50"/>
      <c r="S279" s="185" t="e">
        <f t="shared" si="124"/>
        <v>#REF!</v>
      </c>
      <c r="T279" s="177" t="e">
        <f t="shared" si="125"/>
        <v>#REF!</v>
      </c>
      <c r="V279" s="208" t="e">
        <f t="shared" si="126"/>
        <v>#REF!</v>
      </c>
      <c r="W279" s="50"/>
      <c r="Y279" s="185" t="e">
        <f t="shared" si="127"/>
        <v>#REF!</v>
      </c>
      <c r="Z279" s="177" t="e">
        <f t="shared" si="128"/>
        <v>#REF!</v>
      </c>
      <c r="AB279" s="208" t="e">
        <f t="shared" si="129"/>
        <v>#REF!</v>
      </c>
      <c r="AC279" s="50"/>
      <c r="AE279" s="185" t="e">
        <f t="shared" si="130"/>
        <v>#REF!</v>
      </c>
      <c r="AF279" s="177" t="e">
        <f t="shared" si="131"/>
        <v>#REF!</v>
      </c>
      <c r="AH279" s="208" t="e">
        <f t="shared" si="132"/>
        <v>#REF!</v>
      </c>
      <c r="AI279" s="50"/>
      <c r="AK279" s="185" t="e">
        <f t="shared" si="133"/>
        <v>#REF!</v>
      </c>
      <c r="AL279" s="177" t="e">
        <f t="shared" si="134"/>
        <v>#REF!</v>
      </c>
      <c r="AN279" s="208" t="e">
        <f t="shared" si="135"/>
        <v>#REF!</v>
      </c>
      <c r="AO279" s="50"/>
      <c r="AQ279" s="185" t="e">
        <f t="shared" si="136"/>
        <v>#REF!</v>
      </c>
      <c r="AR279" s="177" t="e">
        <f t="shared" si="137"/>
        <v>#REF!</v>
      </c>
      <c r="AT279" s="208" t="e">
        <f t="shared" si="138"/>
        <v>#REF!</v>
      </c>
      <c r="AU279" s="50"/>
      <c r="AW279" s="185" t="e">
        <f t="shared" si="139"/>
        <v>#REF!</v>
      </c>
      <c r="AX279" s="177" t="e">
        <f t="shared" si="140"/>
        <v>#REF!</v>
      </c>
      <c r="AZ279" s="208" t="e">
        <f t="shared" si="141"/>
        <v>#REF!</v>
      </c>
      <c r="BA279" s="50"/>
      <c r="BC279" s="185" t="e">
        <f t="shared" si="142"/>
        <v>#REF!</v>
      </c>
      <c r="BD279" s="177" t="e">
        <f t="shared" si="143"/>
        <v>#REF!</v>
      </c>
    </row>
    <row r="280" spans="1:61" s="25" customFormat="1" ht="15" customHeight="1" thickBot="1">
      <c r="A280" s="28">
        <f t="shared" si="117"/>
        <v>2012</v>
      </c>
      <c r="B280" s="182">
        <f t="shared" si="117"/>
        <v>244.58854689926019</v>
      </c>
      <c r="C280" s="210">
        <f t="shared" si="118"/>
        <v>-0.62888292219700637</v>
      </c>
      <c r="D280" s="29">
        <f t="shared" si="144"/>
        <v>10</v>
      </c>
      <c r="E280" s="51"/>
      <c r="F280" s="30"/>
      <c r="G280" s="30"/>
      <c r="H280" s="78"/>
      <c r="I280" s="183">
        <f t="shared" si="119"/>
        <v>246</v>
      </c>
      <c r="J280" s="184">
        <f t="shared" si="120"/>
        <v>0.57707244212099074</v>
      </c>
      <c r="K280" s="183">
        <f t="shared" si="121"/>
        <v>1.992199855588012E-3</v>
      </c>
      <c r="M280" s="205" t="e">
        <f>ROUND(#REF!/(1+EXP(#REF!+#REF!*$D280)),$G$1)</f>
        <v>#REF!</v>
      </c>
      <c r="N280" s="183" t="e">
        <f t="shared" si="122"/>
        <v>#REF!</v>
      </c>
      <c r="P280" s="211" t="e">
        <f t="shared" si="123"/>
        <v>#REF!</v>
      </c>
      <c r="Q280" s="51"/>
      <c r="R280" s="30"/>
      <c r="S280" s="205" t="e">
        <f t="shared" si="124"/>
        <v>#REF!</v>
      </c>
      <c r="T280" s="183" t="e">
        <f t="shared" si="125"/>
        <v>#REF!</v>
      </c>
      <c r="V280" s="211" t="e">
        <f t="shared" si="126"/>
        <v>#REF!</v>
      </c>
      <c r="W280" s="51"/>
      <c r="X280" s="30"/>
      <c r="Y280" s="205" t="e">
        <f t="shared" si="127"/>
        <v>#REF!</v>
      </c>
      <c r="Z280" s="183" t="e">
        <f t="shared" si="128"/>
        <v>#REF!</v>
      </c>
      <c r="AB280" s="211" t="e">
        <f t="shared" si="129"/>
        <v>#REF!</v>
      </c>
      <c r="AC280" s="51"/>
      <c r="AD280" s="30"/>
      <c r="AE280" s="205" t="e">
        <f t="shared" si="130"/>
        <v>#REF!</v>
      </c>
      <c r="AF280" s="183" t="e">
        <f t="shared" si="131"/>
        <v>#REF!</v>
      </c>
      <c r="AH280" s="211" t="e">
        <f t="shared" si="132"/>
        <v>#REF!</v>
      </c>
      <c r="AI280" s="51"/>
      <c r="AJ280" s="30"/>
      <c r="AK280" s="205" t="e">
        <f t="shared" si="133"/>
        <v>#REF!</v>
      </c>
      <c r="AL280" s="183" t="e">
        <f t="shared" si="134"/>
        <v>#REF!</v>
      </c>
      <c r="AN280" s="211" t="e">
        <f t="shared" si="135"/>
        <v>#REF!</v>
      </c>
      <c r="AO280" s="51"/>
      <c r="AP280" s="30"/>
      <c r="AQ280" s="205" t="e">
        <f t="shared" si="136"/>
        <v>#REF!</v>
      </c>
      <c r="AR280" s="183" t="e">
        <f t="shared" si="137"/>
        <v>#REF!</v>
      </c>
      <c r="AT280" s="211" t="e">
        <f t="shared" si="138"/>
        <v>#REF!</v>
      </c>
      <c r="AU280" s="51"/>
      <c r="AV280" s="30"/>
      <c r="AW280" s="205" t="e">
        <f t="shared" si="139"/>
        <v>#REF!</v>
      </c>
      <c r="AX280" s="183" t="e">
        <f t="shared" si="140"/>
        <v>#REF!</v>
      </c>
      <c r="AZ280" s="211" t="e">
        <f t="shared" si="141"/>
        <v>#REF!</v>
      </c>
      <c r="BA280" s="51"/>
      <c r="BB280" s="30"/>
      <c r="BC280" s="205" t="e">
        <f t="shared" si="142"/>
        <v>#REF!</v>
      </c>
      <c r="BD280" s="183" t="e">
        <f t="shared" si="143"/>
        <v>#REF!</v>
      </c>
    </row>
    <row r="281" spans="1:61" ht="15" customHeight="1" thickTop="1">
      <c r="A281" s="19">
        <f t="shared" si="117"/>
        <v>2013</v>
      </c>
      <c r="B281" s="174">
        <f t="shared" ref="B281:B302" si="145">ROUND(F$263/(1+EXP(F$268+F$267*D281)),$G$1)</f>
        <v>250</v>
      </c>
      <c r="C281" s="52"/>
      <c r="D281" s="20">
        <f t="shared" si="144"/>
        <v>11</v>
      </c>
      <c r="E281" s="53"/>
      <c r="F281" s="80"/>
      <c r="G281" s="25"/>
      <c r="H281" s="32"/>
      <c r="I281" s="177">
        <f t="shared" si="119"/>
        <v>250</v>
      </c>
      <c r="J281" s="185"/>
      <c r="K281" s="185"/>
    </row>
    <row r="282" spans="1:61" ht="15" customHeight="1" thickBot="1">
      <c r="A282" s="19">
        <f t="shared" si="117"/>
        <v>2014</v>
      </c>
      <c r="B282" s="174">
        <f t="shared" si="145"/>
        <v>253</v>
      </c>
      <c r="C282" s="52"/>
      <c r="D282" s="20">
        <f t="shared" si="144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19"/>
        <v>253</v>
      </c>
      <c r="J282" s="185"/>
      <c r="K282" s="185"/>
      <c r="M282" s="198"/>
      <c r="N282" s="198"/>
      <c r="O282" s="198"/>
      <c r="P282" s="198" t="e">
        <f>#REF!</f>
        <v>#REF!</v>
      </c>
      <c r="Q282" s="198" t="e">
        <f>#REF!</f>
        <v>#REF!</v>
      </c>
      <c r="R282" s="198"/>
      <c r="S282" s="198"/>
      <c r="T282" s="198"/>
      <c r="U282" s="198"/>
      <c r="V282" s="198" t="e">
        <f>P282</f>
        <v>#REF!</v>
      </c>
      <c r="W282" s="198" t="e">
        <f>Q282</f>
        <v>#REF!</v>
      </c>
      <c r="X282" s="198"/>
      <c r="Y282" s="198"/>
      <c r="Z282" s="198"/>
      <c r="AA282" s="198"/>
      <c r="AB282" s="198" t="e">
        <f>V282</f>
        <v>#REF!</v>
      </c>
      <c r="AC282" s="198" t="e">
        <f>W282</f>
        <v>#REF!</v>
      </c>
      <c r="AD282" s="198"/>
      <c r="AE282" s="198"/>
      <c r="AF282" s="198"/>
      <c r="AG282" s="198"/>
      <c r="AH282" s="198" t="e">
        <f>AB282</f>
        <v>#REF!</v>
      </c>
      <c r="AI282" s="198" t="e">
        <f>AC282</f>
        <v>#REF!</v>
      </c>
      <c r="AJ282" s="198"/>
      <c r="AK282" s="198"/>
      <c r="AL282" s="198"/>
      <c r="AM282" s="198"/>
      <c r="AN282" s="198" t="e">
        <f>AH282</f>
        <v>#REF!</v>
      </c>
      <c r="AO282" s="198" t="e">
        <f>AI282</f>
        <v>#REF!</v>
      </c>
      <c r="AP282" s="198"/>
      <c r="AQ282" s="198"/>
      <c r="AR282" s="198"/>
      <c r="AS282" s="198"/>
      <c r="AT282" s="198" t="e">
        <f>AN282</f>
        <v>#REF!</v>
      </c>
      <c r="AU282" s="198" t="e">
        <f>AO282</f>
        <v>#REF!</v>
      </c>
      <c r="AV282" s="198"/>
      <c r="AW282" s="198"/>
      <c r="AX282" s="198"/>
      <c r="AY282" s="198"/>
      <c r="AZ282" s="198" t="e">
        <f>AT282</f>
        <v>#REF!</v>
      </c>
      <c r="BA282" s="198" t="e">
        <f>AU282</f>
        <v>#REF!</v>
      </c>
    </row>
    <row r="283" spans="1:61" ht="15" customHeight="1" thickTop="1">
      <c r="A283" s="19">
        <f t="shared" si="117"/>
        <v>2015</v>
      </c>
      <c r="B283" s="174">
        <f t="shared" si="145"/>
        <v>256</v>
      </c>
      <c r="C283" s="52"/>
      <c r="D283" s="20">
        <f t="shared" si="144"/>
        <v>13</v>
      </c>
      <c r="E283" s="198" t="e">
        <f>#REF!</f>
        <v>#REF!</v>
      </c>
      <c r="F283" s="201" t="e">
        <f>#REF!</f>
        <v>#REF!</v>
      </c>
      <c r="G283" s="631" t="e">
        <f>#REF!</f>
        <v>#REF!</v>
      </c>
      <c r="H283" s="632"/>
      <c r="I283" s="177">
        <f t="shared" si="119"/>
        <v>256</v>
      </c>
      <c r="J283" s="185"/>
      <c r="K283" s="185"/>
      <c r="M283" s="198"/>
      <c r="N283" s="198"/>
      <c r="O283" s="198"/>
      <c r="P283" s="198" t="s">
        <v>49</v>
      </c>
      <c r="Q283" s="198" t="e">
        <f>#REF!</f>
        <v>#REF!</v>
      </c>
      <c r="R283" s="198"/>
      <c r="S283" s="198"/>
      <c r="T283" s="198"/>
      <c r="U283" s="198"/>
      <c r="V283" s="198" t="s">
        <v>49</v>
      </c>
      <c r="W283" s="198" t="e">
        <f>Q283</f>
        <v>#REF!</v>
      </c>
      <c r="X283" s="198"/>
      <c r="Y283" s="198"/>
      <c r="Z283" s="198"/>
      <c r="AA283" s="198"/>
      <c r="AB283" s="198" t="s">
        <v>49</v>
      </c>
      <c r="AC283" s="198" t="e">
        <f>W283</f>
        <v>#REF!</v>
      </c>
      <c r="AD283" s="198"/>
      <c r="AE283" s="198"/>
      <c r="AF283" s="198"/>
      <c r="AG283" s="198"/>
      <c r="AH283" s="198" t="s">
        <v>49</v>
      </c>
      <c r="AI283" s="198" t="e">
        <f>AC283</f>
        <v>#REF!</v>
      </c>
      <c r="AJ283" s="198"/>
      <c r="AK283" s="198"/>
      <c r="AL283" s="198"/>
      <c r="AM283" s="198"/>
      <c r="AN283" s="198" t="s">
        <v>49</v>
      </c>
      <c r="AO283" s="198" t="e">
        <f>AI283</f>
        <v>#REF!</v>
      </c>
      <c r="AP283" s="198"/>
      <c r="AQ283" s="198"/>
      <c r="AR283" s="198"/>
      <c r="AS283" s="198"/>
      <c r="AT283" s="198" t="s">
        <v>49</v>
      </c>
      <c r="AU283" s="198" t="e">
        <f>AO283</f>
        <v>#REF!</v>
      </c>
      <c r="AV283" s="198"/>
      <c r="AW283" s="198"/>
      <c r="AX283" s="198"/>
      <c r="AY283" s="198"/>
      <c r="AZ283" s="198" t="s">
        <v>49</v>
      </c>
      <c r="BA283" s="198" t="e">
        <f>AU283</f>
        <v>#REF!</v>
      </c>
      <c r="BB283" s="198"/>
      <c r="BC283" s="198"/>
      <c r="BD283" s="198"/>
      <c r="BE283" s="198"/>
      <c r="BF283" s="198"/>
      <c r="BG283" s="198"/>
      <c r="BH283" s="198"/>
      <c r="BI283" s="198"/>
    </row>
    <row r="284" spans="1:61" ht="15" customHeight="1">
      <c r="A284" s="19">
        <f t="shared" si="117"/>
        <v>2016</v>
      </c>
      <c r="B284" s="174">
        <f t="shared" si="145"/>
        <v>260</v>
      </c>
      <c r="C284" s="52"/>
      <c r="D284" s="20">
        <f t="shared" si="144"/>
        <v>14</v>
      </c>
      <c r="E284" s="198" t="e">
        <f>#REF!</f>
        <v>#REF!</v>
      </c>
      <c r="F284" s="201" t="e">
        <f>#REF!</f>
        <v>#REF!</v>
      </c>
      <c r="G284" s="631" t="e">
        <f>#REF!</f>
        <v>#REF!</v>
      </c>
      <c r="H284" s="632"/>
      <c r="I284" s="177">
        <f t="shared" si="119"/>
        <v>260</v>
      </c>
      <c r="J284" s="185"/>
      <c r="K284" s="185"/>
      <c r="M284" s="198"/>
      <c r="N284" s="198"/>
      <c r="O284" s="198"/>
      <c r="P284" s="198" t="s">
        <v>60</v>
      </c>
      <c r="Q284" s="198" t="e">
        <f>#REF!</f>
        <v>#REF!</v>
      </c>
      <c r="R284" s="198"/>
      <c r="S284" s="198"/>
      <c r="T284" s="198"/>
      <c r="U284" s="198"/>
      <c r="V284" s="198" t="s">
        <v>60</v>
      </c>
      <c r="W284" s="198" t="e">
        <f>Q284</f>
        <v>#REF!</v>
      </c>
      <c r="X284" s="198"/>
      <c r="Y284" s="198"/>
      <c r="Z284" s="198"/>
      <c r="AA284" s="198"/>
      <c r="AB284" s="198" t="s">
        <v>60</v>
      </c>
      <c r="AC284" s="198" t="e">
        <f>W284</f>
        <v>#REF!</v>
      </c>
      <c r="AD284" s="198"/>
      <c r="AE284" s="198"/>
      <c r="AF284" s="198"/>
      <c r="AG284" s="198"/>
      <c r="AH284" s="198" t="s">
        <v>60</v>
      </c>
      <c r="AI284" s="198" t="e">
        <f>AC284</f>
        <v>#REF!</v>
      </c>
      <c r="AJ284" s="198"/>
      <c r="AK284" s="198"/>
      <c r="AL284" s="198"/>
      <c r="AM284" s="198"/>
      <c r="AN284" s="198" t="s">
        <v>60</v>
      </c>
      <c r="AO284" s="198" t="e">
        <f>AI284</f>
        <v>#REF!</v>
      </c>
      <c r="AP284" s="198"/>
      <c r="AQ284" s="198"/>
      <c r="AR284" s="198"/>
      <c r="AS284" s="198"/>
      <c r="AT284" s="198" t="s">
        <v>60</v>
      </c>
      <c r="AU284" s="198" t="e">
        <f>AO284</f>
        <v>#REF!</v>
      </c>
      <c r="AV284" s="198"/>
      <c r="AW284" s="198"/>
      <c r="AX284" s="198"/>
      <c r="AY284" s="198"/>
      <c r="AZ284" s="198" t="s">
        <v>60</v>
      </c>
      <c r="BA284" s="198" t="e">
        <f>AU284</f>
        <v>#REF!</v>
      </c>
    </row>
    <row r="285" spans="1:61" ht="15" customHeight="1">
      <c r="A285" s="19">
        <f t="shared" si="117"/>
        <v>2017</v>
      </c>
      <c r="B285" s="174">
        <f t="shared" si="145"/>
        <v>263</v>
      </c>
      <c r="C285" s="52"/>
      <c r="D285" s="20">
        <f t="shared" si="144"/>
        <v>15</v>
      </c>
      <c r="E285" s="198" t="e">
        <f>R263</f>
        <v>#REF!</v>
      </c>
      <c r="F285" s="201" t="e">
        <f>R271</f>
        <v>#REF!</v>
      </c>
      <c r="G285" s="631" t="e">
        <f>R272</f>
        <v>#REF!</v>
      </c>
      <c r="H285" s="632"/>
      <c r="I285" s="177">
        <f t="shared" si="119"/>
        <v>263</v>
      </c>
      <c r="J285" s="185"/>
      <c r="K285" s="185"/>
    </row>
    <row r="286" spans="1:61" ht="15" customHeight="1">
      <c r="A286" s="19">
        <f t="shared" si="117"/>
        <v>2018</v>
      </c>
      <c r="B286" s="174">
        <f t="shared" si="145"/>
        <v>266</v>
      </c>
      <c r="C286" s="52"/>
      <c r="D286" s="20">
        <f t="shared" si="144"/>
        <v>16</v>
      </c>
      <c r="E286" s="198" t="e">
        <f>X263</f>
        <v>#REF!</v>
      </c>
      <c r="F286" s="201" t="e">
        <f>X271</f>
        <v>#REF!</v>
      </c>
      <c r="G286" s="631" t="e">
        <f>X272</f>
        <v>#REF!</v>
      </c>
      <c r="H286" s="632"/>
      <c r="I286" s="177">
        <f t="shared" si="119"/>
        <v>266</v>
      </c>
      <c r="J286" s="185"/>
      <c r="K286" s="185"/>
    </row>
    <row r="287" spans="1:61" ht="15" customHeight="1">
      <c r="A287" s="19">
        <f t="shared" ref="A287:A302" si="146">A241</f>
        <v>2019</v>
      </c>
      <c r="B287" s="174">
        <f t="shared" si="145"/>
        <v>269</v>
      </c>
      <c r="C287" s="52"/>
      <c r="D287" s="20">
        <f t="shared" si="144"/>
        <v>17</v>
      </c>
      <c r="E287" s="198" t="e">
        <f>AD263</f>
        <v>#REF!</v>
      </c>
      <c r="F287" s="201" t="e">
        <f>AD271</f>
        <v>#REF!</v>
      </c>
      <c r="G287" s="631" t="e">
        <f>AD272</f>
        <v>#REF!</v>
      </c>
      <c r="H287" s="632"/>
      <c r="I287" s="177">
        <f t="shared" si="119"/>
        <v>269</v>
      </c>
      <c r="J287" s="185"/>
      <c r="K287" s="185"/>
    </row>
    <row r="288" spans="1:61" ht="15" customHeight="1">
      <c r="A288" s="19">
        <f t="shared" si="146"/>
        <v>2020</v>
      </c>
      <c r="B288" s="174">
        <f t="shared" si="145"/>
        <v>272</v>
      </c>
      <c r="C288" s="52"/>
      <c r="D288" s="20">
        <f t="shared" si="144"/>
        <v>18</v>
      </c>
      <c r="E288" s="198" t="e">
        <f>AJ263</f>
        <v>#REF!</v>
      </c>
      <c r="F288" s="201" t="e">
        <f>AJ271</f>
        <v>#REF!</v>
      </c>
      <c r="G288" s="631" t="e">
        <f>AJ272</f>
        <v>#REF!</v>
      </c>
      <c r="H288" s="632"/>
      <c r="I288" s="177">
        <f t="shared" si="119"/>
        <v>272</v>
      </c>
      <c r="J288" s="185"/>
      <c r="K288" s="185"/>
    </row>
    <row r="289" spans="1:11" ht="15" customHeight="1">
      <c r="A289" s="19">
        <f t="shared" si="146"/>
        <v>2021</v>
      </c>
      <c r="B289" s="174">
        <f t="shared" si="145"/>
        <v>275</v>
      </c>
      <c r="C289" s="52"/>
      <c r="D289" s="20">
        <f t="shared" si="144"/>
        <v>19</v>
      </c>
      <c r="E289" s="198" t="e">
        <f>AP263</f>
        <v>#REF!</v>
      </c>
      <c r="F289" s="201" t="e">
        <f>AP271</f>
        <v>#REF!</v>
      </c>
      <c r="G289" s="631" t="e">
        <f>AP272</f>
        <v>#REF!</v>
      </c>
      <c r="H289" s="632"/>
      <c r="I289" s="177">
        <f t="shared" si="119"/>
        <v>275</v>
      </c>
      <c r="J289" s="185"/>
      <c r="K289" s="185"/>
    </row>
    <row r="290" spans="1:11" ht="15" customHeight="1">
      <c r="A290" s="19">
        <f t="shared" si="146"/>
        <v>2022</v>
      </c>
      <c r="B290" s="174">
        <f t="shared" si="145"/>
        <v>278</v>
      </c>
      <c r="C290" s="52"/>
      <c r="D290" s="20">
        <f t="shared" si="144"/>
        <v>20</v>
      </c>
      <c r="E290" s="198" t="e">
        <f>AV263</f>
        <v>#REF!</v>
      </c>
      <c r="F290" s="201" t="e">
        <f>AV271</f>
        <v>#REF!</v>
      </c>
      <c r="G290" s="631" t="e">
        <f>AV272</f>
        <v>#REF!</v>
      </c>
      <c r="H290" s="632"/>
      <c r="I290" s="177">
        <f t="shared" si="119"/>
        <v>278</v>
      </c>
      <c r="J290" s="185"/>
      <c r="K290" s="185"/>
    </row>
    <row r="291" spans="1:11" ht="15" customHeight="1">
      <c r="A291" s="19">
        <f t="shared" si="146"/>
        <v>2023</v>
      </c>
      <c r="B291" s="174">
        <f t="shared" si="145"/>
        <v>281</v>
      </c>
      <c r="C291" s="52"/>
      <c r="D291" s="20">
        <f t="shared" si="144"/>
        <v>21</v>
      </c>
      <c r="E291" s="198" t="e">
        <f>BB263</f>
        <v>#REF!</v>
      </c>
      <c r="F291" s="201" t="e">
        <f>BB271</f>
        <v>#REF!</v>
      </c>
      <c r="G291" s="631" t="e">
        <f>BB272</f>
        <v>#REF!</v>
      </c>
      <c r="H291" s="632"/>
      <c r="I291" s="177">
        <f t="shared" si="119"/>
        <v>281</v>
      </c>
      <c r="J291" s="185"/>
      <c r="K291" s="185"/>
    </row>
    <row r="292" spans="1:11" ht="15" customHeight="1">
      <c r="A292" s="19">
        <f t="shared" si="146"/>
        <v>2024</v>
      </c>
      <c r="B292" s="174">
        <f t="shared" si="145"/>
        <v>284</v>
      </c>
      <c r="C292" s="52"/>
      <c r="D292" s="20">
        <f t="shared" si="144"/>
        <v>22</v>
      </c>
      <c r="E292" s="64"/>
      <c r="F292" s="201"/>
      <c r="G292" s="213"/>
      <c r="H292" s="32"/>
      <c r="I292" s="177">
        <f t="shared" si="119"/>
        <v>284</v>
      </c>
      <c r="J292" s="185"/>
      <c r="K292" s="185"/>
    </row>
    <row r="293" spans="1:11" ht="15" customHeight="1">
      <c r="A293" s="19">
        <f t="shared" si="146"/>
        <v>2025</v>
      </c>
      <c r="B293" s="174">
        <f t="shared" si="145"/>
        <v>287</v>
      </c>
      <c r="C293" s="52"/>
      <c r="D293" s="20">
        <f t="shared" si="144"/>
        <v>23</v>
      </c>
      <c r="E293" s="64"/>
      <c r="F293" s="201"/>
      <c r="G293" s="213"/>
      <c r="H293" s="32"/>
      <c r="I293" s="177">
        <f t="shared" si="119"/>
        <v>287</v>
      </c>
      <c r="J293" s="185"/>
      <c r="K293" s="185"/>
    </row>
    <row r="294" spans="1:11" ht="15" customHeight="1">
      <c r="A294" s="19">
        <f t="shared" si="146"/>
        <v>2026</v>
      </c>
      <c r="B294" s="174">
        <f t="shared" si="145"/>
        <v>290</v>
      </c>
      <c r="C294" s="52"/>
      <c r="D294" s="20">
        <f t="shared" si="144"/>
        <v>24</v>
      </c>
      <c r="E294" s="64"/>
      <c r="F294" s="201"/>
      <c r="G294" s="213"/>
      <c r="H294" s="32"/>
      <c r="I294" s="177">
        <f t="shared" si="119"/>
        <v>290</v>
      </c>
      <c r="J294" s="185"/>
      <c r="K294" s="185"/>
    </row>
    <row r="295" spans="1:11" ht="15" customHeight="1">
      <c r="A295" s="19">
        <f t="shared" si="146"/>
        <v>2027</v>
      </c>
      <c r="B295" s="174">
        <f t="shared" si="145"/>
        <v>292</v>
      </c>
      <c r="C295" s="52"/>
      <c r="D295" s="20">
        <f t="shared" si="144"/>
        <v>25</v>
      </c>
      <c r="E295" s="64"/>
      <c r="F295" s="201"/>
      <c r="G295" s="213"/>
      <c r="H295" s="32"/>
      <c r="I295" s="177">
        <f t="shared" si="119"/>
        <v>292</v>
      </c>
      <c r="J295" s="185"/>
      <c r="K295" s="185"/>
    </row>
    <row r="296" spans="1:11" ht="15" customHeight="1">
      <c r="A296" s="19">
        <f t="shared" si="146"/>
        <v>2028</v>
      </c>
      <c r="B296" s="174">
        <f t="shared" si="145"/>
        <v>295</v>
      </c>
      <c r="C296" s="52"/>
      <c r="D296" s="20">
        <f t="shared" si="144"/>
        <v>26</v>
      </c>
      <c r="E296" s="64"/>
      <c r="F296" s="201"/>
      <c r="G296" s="213"/>
      <c r="H296" s="32"/>
      <c r="I296" s="177">
        <f t="shared" si="119"/>
        <v>295</v>
      </c>
      <c r="J296" s="185"/>
      <c r="K296" s="185"/>
    </row>
    <row r="297" spans="1:11" ht="15" customHeight="1">
      <c r="A297" s="19">
        <f t="shared" si="146"/>
        <v>2029</v>
      </c>
      <c r="B297" s="174">
        <f t="shared" si="145"/>
        <v>298</v>
      </c>
      <c r="C297" s="52"/>
      <c r="D297" s="20">
        <f t="shared" si="144"/>
        <v>27</v>
      </c>
      <c r="E297" s="53"/>
      <c r="F297" s="80"/>
      <c r="G297" s="25"/>
      <c r="H297" s="32"/>
      <c r="I297" s="177">
        <f t="shared" si="119"/>
        <v>298</v>
      </c>
      <c r="J297" s="185"/>
      <c r="K297" s="185"/>
    </row>
    <row r="298" spans="1:11" ht="15" customHeight="1">
      <c r="A298" s="19">
        <f t="shared" si="146"/>
        <v>2030</v>
      </c>
      <c r="B298" s="174">
        <f t="shared" si="145"/>
        <v>300</v>
      </c>
      <c r="C298" s="52"/>
      <c r="D298" s="20">
        <f t="shared" si="144"/>
        <v>28</v>
      </c>
      <c r="E298" s="53"/>
      <c r="F298" s="80"/>
      <c r="G298" s="25"/>
      <c r="H298" s="32"/>
      <c r="I298" s="177">
        <f t="shared" si="119"/>
        <v>300</v>
      </c>
      <c r="J298" s="185"/>
      <c r="K298" s="185"/>
    </row>
    <row r="299" spans="1:11" ht="15" customHeight="1">
      <c r="A299" s="19">
        <f t="shared" si="146"/>
        <v>2031</v>
      </c>
      <c r="B299" s="174">
        <f t="shared" si="145"/>
        <v>303</v>
      </c>
      <c r="C299" s="52"/>
      <c r="D299" s="20">
        <f t="shared" si="144"/>
        <v>29</v>
      </c>
      <c r="E299" s="53"/>
      <c r="F299" s="80"/>
      <c r="G299" s="25"/>
      <c r="H299" s="32"/>
      <c r="I299" s="177">
        <f t="shared" si="119"/>
        <v>303</v>
      </c>
      <c r="J299" s="185"/>
      <c r="K299" s="185"/>
    </row>
    <row r="300" spans="1:11" ht="15" customHeight="1">
      <c r="A300" s="19">
        <f t="shared" si="146"/>
        <v>2032</v>
      </c>
      <c r="B300" s="174">
        <f t="shared" si="145"/>
        <v>305</v>
      </c>
      <c r="C300" s="52"/>
      <c r="D300" s="20">
        <f t="shared" si="144"/>
        <v>30</v>
      </c>
      <c r="E300" s="53"/>
      <c r="F300" s="80"/>
      <c r="G300" s="25"/>
      <c r="H300" s="32"/>
      <c r="I300" s="177">
        <f t="shared" si="119"/>
        <v>305</v>
      </c>
      <c r="J300" s="185"/>
      <c r="K300" s="185"/>
    </row>
    <row r="301" spans="1:11" ht="15" customHeight="1">
      <c r="A301" s="19">
        <f t="shared" si="146"/>
        <v>2033</v>
      </c>
      <c r="B301" s="174">
        <f t="shared" si="145"/>
        <v>307</v>
      </c>
      <c r="C301" s="52"/>
      <c r="D301" s="20">
        <f t="shared" si="144"/>
        <v>31</v>
      </c>
      <c r="E301" s="53"/>
      <c r="F301" s="80"/>
      <c r="G301" s="25"/>
      <c r="H301" s="32"/>
      <c r="I301" s="177">
        <f t="shared" si="119"/>
        <v>307</v>
      </c>
      <c r="J301" s="185"/>
      <c r="K301" s="185"/>
    </row>
    <row r="302" spans="1:11" ht="15" customHeight="1">
      <c r="A302" s="103">
        <f t="shared" si="146"/>
        <v>2034</v>
      </c>
      <c r="B302" s="186">
        <f t="shared" si="145"/>
        <v>310</v>
      </c>
      <c r="C302" s="193"/>
      <c r="D302" s="33">
        <f t="shared" si="144"/>
        <v>32</v>
      </c>
      <c r="E302" s="54"/>
      <c r="F302" s="82"/>
      <c r="G302" s="9"/>
      <c r="H302" s="35"/>
      <c r="I302" s="187">
        <f t="shared" si="119"/>
        <v>310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56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0.8758069760365752</v>
      </c>
      <c r="J305" s="17" t="s">
        <v>15</v>
      </c>
      <c r="K305" s="18" t="s">
        <v>16</v>
      </c>
      <c r="M305" s="16" t="e">
        <f>RSQ($B317:$B326,M317:M326)</f>
        <v>#REF!</v>
      </c>
      <c r="N305" s="18" t="s">
        <v>16</v>
      </c>
      <c r="P305" s="93" t="s">
        <v>62</v>
      </c>
      <c r="Q305" s="13"/>
      <c r="R305" s="15" t="s">
        <v>14</v>
      </c>
      <c r="S305" s="16" t="e">
        <f>RSQ($B317:$B326,S317:S326)</f>
        <v>#REF!</v>
      </c>
      <c r="T305" s="18" t="s">
        <v>16</v>
      </c>
      <c r="V305" s="93" t="s">
        <v>62</v>
      </c>
      <c r="W305" s="13"/>
      <c r="X305" s="15" t="s">
        <v>14</v>
      </c>
      <c r="Y305" s="16" t="e">
        <f>RSQ($B317:$B326,Y317:Y326)</f>
        <v>#REF!</v>
      </c>
      <c r="Z305" s="18" t="s">
        <v>16</v>
      </c>
      <c r="AB305" s="93" t="s">
        <v>62</v>
      </c>
      <c r="AC305" s="13"/>
      <c r="AD305" s="15" t="s">
        <v>14</v>
      </c>
      <c r="AE305" s="16" t="e">
        <f>RSQ($B317:$B326,AE317:AE326)</f>
        <v>#REF!</v>
      </c>
      <c r="AF305" s="18" t="s">
        <v>16</v>
      </c>
      <c r="AH305" s="93" t="s">
        <v>62</v>
      </c>
      <c r="AI305" s="13"/>
      <c r="AJ305" s="15" t="s">
        <v>14</v>
      </c>
      <c r="AK305" s="16" t="e">
        <f>RSQ($B317:$B326,AK317:AK326)</f>
        <v>#REF!</v>
      </c>
      <c r="AL305" s="18" t="s">
        <v>16</v>
      </c>
      <c r="AN305" s="93" t="s">
        <v>62</v>
      </c>
      <c r="AO305" s="13"/>
      <c r="AP305" s="15" t="s">
        <v>14</v>
      </c>
      <c r="AQ305" s="16" t="e">
        <f>RSQ($B317:$B326,AQ317:AQ326)</f>
        <v>#REF!</v>
      </c>
      <c r="AR305" s="18" t="s">
        <v>16</v>
      </c>
      <c r="AT305" s="93" t="s">
        <v>62</v>
      </c>
      <c r="AU305" s="13"/>
      <c r="AV305" s="15" t="s">
        <v>14</v>
      </c>
      <c r="AW305" s="16" t="e">
        <f>RSQ($B317:$B326,AW317:AW326)</f>
        <v>#REF!</v>
      </c>
      <c r="AX305" s="18" t="s">
        <v>16</v>
      </c>
      <c r="AZ305" s="93" t="s">
        <v>62</v>
      </c>
      <c r="BA305" s="13"/>
      <c r="BB305" s="15" t="s">
        <v>14</v>
      </c>
      <c r="BC305" s="16" t="e">
        <f>RSQ($B317:$B326,BC317:BC326)</f>
        <v>#REF!</v>
      </c>
      <c r="BD305" s="18" t="s">
        <v>16</v>
      </c>
    </row>
    <row r="306" spans="1:56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03"/>
      <c r="N306" s="175"/>
      <c r="P306" s="216"/>
      <c r="Q306" s="96" t="s">
        <v>63</v>
      </c>
      <c r="R306" s="95"/>
      <c r="S306" s="203"/>
      <c r="T306" s="175"/>
      <c r="V306" s="216"/>
      <c r="W306" s="96" t="s">
        <v>63</v>
      </c>
      <c r="X306" s="95"/>
      <c r="Y306" s="203"/>
      <c r="Z306" s="175"/>
      <c r="AB306" s="216"/>
      <c r="AC306" s="96" t="s">
        <v>63</v>
      </c>
      <c r="AD306" s="95"/>
      <c r="AE306" s="203"/>
      <c r="AF306" s="175"/>
      <c r="AH306" s="216"/>
      <c r="AI306" s="96" t="s">
        <v>63</v>
      </c>
      <c r="AJ306" s="95"/>
      <c r="AK306" s="203"/>
      <c r="AL306" s="175"/>
      <c r="AN306" s="216"/>
      <c r="AO306" s="96" t="s">
        <v>63</v>
      </c>
      <c r="AP306" s="95"/>
      <c r="AQ306" s="203"/>
      <c r="AR306" s="175"/>
      <c r="AT306" s="216"/>
      <c r="AU306" s="96" t="s">
        <v>63</v>
      </c>
      <c r="AV306" s="95"/>
      <c r="AW306" s="203"/>
      <c r="AX306" s="175"/>
      <c r="AZ306" s="216"/>
      <c r="BA306" s="96" t="s">
        <v>63</v>
      </c>
      <c r="BB306" s="95"/>
      <c r="BC306" s="203"/>
      <c r="BD306" s="175"/>
    </row>
    <row r="307" spans="1:56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185"/>
      <c r="N307" s="177"/>
      <c r="P307" s="216"/>
      <c r="Q307" s="70" t="s">
        <v>64</v>
      </c>
      <c r="R307" s="55"/>
      <c r="S307" s="185"/>
      <c r="T307" s="177"/>
      <c r="V307" s="216"/>
      <c r="W307" s="70" t="s">
        <v>64</v>
      </c>
      <c r="X307" s="55"/>
      <c r="Y307" s="185"/>
      <c r="Z307" s="177"/>
      <c r="AB307" s="216"/>
      <c r="AC307" s="70" t="s">
        <v>64</v>
      </c>
      <c r="AD307" s="55"/>
      <c r="AE307" s="185"/>
      <c r="AF307" s="177"/>
      <c r="AH307" s="216"/>
      <c r="AI307" s="70" t="s">
        <v>64</v>
      </c>
      <c r="AJ307" s="55"/>
      <c r="AK307" s="185"/>
      <c r="AL307" s="177"/>
      <c r="AN307" s="216"/>
      <c r="AO307" s="70" t="s">
        <v>64</v>
      </c>
      <c r="AP307" s="55"/>
      <c r="AQ307" s="185"/>
      <c r="AR307" s="177"/>
      <c r="AT307" s="216"/>
      <c r="AU307" s="70" t="s">
        <v>64</v>
      </c>
      <c r="AV307" s="55"/>
      <c r="AW307" s="185"/>
      <c r="AX307" s="177"/>
      <c r="AZ307" s="216"/>
      <c r="BA307" s="70" t="s">
        <v>64</v>
      </c>
      <c r="BB307" s="55"/>
      <c r="BC307" s="185"/>
      <c r="BD307" s="177"/>
    </row>
    <row r="308" spans="1:56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185"/>
      <c r="N308" s="177"/>
      <c r="P308" s="216"/>
      <c r="S308" s="185"/>
      <c r="T308" s="177"/>
      <c r="V308" s="216"/>
      <c r="Y308" s="185"/>
      <c r="Z308" s="177"/>
      <c r="AB308" s="216"/>
      <c r="AE308" s="185"/>
      <c r="AF308" s="177"/>
      <c r="AH308" s="216"/>
      <c r="AK308" s="185"/>
      <c r="AL308" s="177"/>
      <c r="AN308" s="216"/>
      <c r="AQ308" s="185"/>
      <c r="AR308" s="177"/>
      <c r="AT308" s="216"/>
      <c r="AW308" s="185"/>
      <c r="AX308" s="177"/>
      <c r="AZ308" s="216"/>
      <c r="BC308" s="185"/>
      <c r="BD308" s="177"/>
    </row>
    <row r="309" spans="1:56" ht="15" customHeight="1">
      <c r="A309" s="19"/>
      <c r="B309" s="174"/>
      <c r="C309" s="189"/>
      <c r="D309" s="20"/>
      <c r="E309" s="97" t="s">
        <v>65</v>
      </c>
      <c r="F309" s="236">
        <v>300</v>
      </c>
      <c r="G309" s="21"/>
      <c r="H309" s="25"/>
      <c r="I309" s="177"/>
      <c r="J309" s="178"/>
      <c r="K309" s="177"/>
      <c r="M309" s="185"/>
      <c r="N309" s="177"/>
      <c r="P309" s="216"/>
      <c r="Q309" s="95" t="s">
        <v>65</v>
      </c>
      <c r="R309" s="199" t="e">
        <f>#REF!+Q331</f>
        <v>#REF!</v>
      </c>
      <c r="S309" s="185"/>
      <c r="T309" s="177"/>
      <c r="V309" s="216"/>
      <c r="W309" s="95" t="s">
        <v>65</v>
      </c>
      <c r="X309" s="199" t="e">
        <f>R309+W331</f>
        <v>#REF!</v>
      </c>
      <c r="Y309" s="185"/>
      <c r="Z309" s="177"/>
      <c r="AB309" s="216"/>
      <c r="AC309" s="95" t="s">
        <v>65</v>
      </c>
      <c r="AD309" s="199" t="e">
        <f>X309+AC331</f>
        <v>#REF!</v>
      </c>
      <c r="AE309" s="185"/>
      <c r="AF309" s="177"/>
      <c r="AH309" s="216"/>
      <c r="AI309" s="95" t="s">
        <v>65</v>
      </c>
      <c r="AJ309" s="199" t="e">
        <f>AD309+AI331</f>
        <v>#REF!</v>
      </c>
      <c r="AK309" s="185"/>
      <c r="AL309" s="177"/>
      <c r="AN309" s="216"/>
      <c r="AO309" s="95" t="s">
        <v>65</v>
      </c>
      <c r="AP309" s="199" t="e">
        <f>AJ309+AO331</f>
        <v>#REF!</v>
      </c>
      <c r="AQ309" s="185"/>
      <c r="AR309" s="177"/>
      <c r="AT309" s="216"/>
      <c r="AU309" s="95" t="s">
        <v>65</v>
      </c>
      <c r="AV309" s="199" t="e">
        <f>AP309+AU331</f>
        <v>#REF!</v>
      </c>
      <c r="AW309" s="185"/>
      <c r="AX309" s="177"/>
      <c r="AZ309" s="216"/>
      <c r="BA309" s="95" t="s">
        <v>65</v>
      </c>
      <c r="BB309" s="199" t="e">
        <f>AV309+BA331</f>
        <v>#REF!</v>
      </c>
      <c r="BC309" s="185"/>
      <c r="BD309" s="177"/>
    </row>
    <row r="310" spans="1:56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185"/>
      <c r="N310" s="177"/>
      <c r="P310" s="216"/>
      <c r="S310" s="185"/>
      <c r="T310" s="177"/>
      <c r="V310" s="216"/>
      <c r="Y310" s="185"/>
      <c r="Z310" s="177"/>
      <c r="AB310" s="216"/>
      <c r="AE310" s="185"/>
      <c r="AF310" s="177"/>
      <c r="AH310" s="216"/>
      <c r="AK310" s="185"/>
      <c r="AL310" s="177"/>
      <c r="AN310" s="216"/>
      <c r="AQ310" s="185"/>
      <c r="AR310" s="177"/>
      <c r="AT310" s="216"/>
      <c r="AW310" s="185"/>
      <c r="AX310" s="177"/>
      <c r="AZ310" s="216"/>
      <c r="BC310" s="185"/>
      <c r="BD310" s="177"/>
    </row>
    <row r="311" spans="1:56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4.5309151513157362</v>
      </c>
      <c r="G311" s="21"/>
      <c r="H311" s="25"/>
      <c r="I311" s="177"/>
      <c r="J311" s="178"/>
      <c r="K311" s="177"/>
      <c r="M311" s="185"/>
      <c r="N311" s="177"/>
      <c r="P311" s="216"/>
      <c r="Q311" s="95" t="s">
        <v>66</v>
      </c>
      <c r="R311" s="40" t="e">
        <f>INDEX(LINEST(P317:P326,$D317:$D326),2)</f>
        <v>#VALUE!</v>
      </c>
      <c r="S311" s="185"/>
      <c r="T311" s="177"/>
      <c r="V311" s="216"/>
      <c r="W311" s="95" t="s">
        <v>66</v>
      </c>
      <c r="X311" s="40" t="e">
        <f>INDEX(LINEST(V317:V326,$D317:$D326),2)</f>
        <v>#VALUE!</v>
      </c>
      <c r="Y311" s="185"/>
      <c r="Z311" s="177"/>
      <c r="AB311" s="216"/>
      <c r="AC311" s="95" t="s">
        <v>66</v>
      </c>
      <c r="AD311" s="40" t="e">
        <f>INDEX(LINEST(AB317:AB326,$D317:$D326),2)</f>
        <v>#VALUE!</v>
      </c>
      <c r="AE311" s="185"/>
      <c r="AF311" s="177"/>
      <c r="AH311" s="216"/>
      <c r="AI311" s="95" t="s">
        <v>66</v>
      </c>
      <c r="AJ311" s="40" t="e">
        <f>INDEX(LINEST(AH317:AH326,$D317:$D326),2)</f>
        <v>#VALUE!</v>
      </c>
      <c r="AK311" s="185"/>
      <c r="AL311" s="177"/>
      <c r="AN311" s="216"/>
      <c r="AO311" s="95" t="s">
        <v>66</v>
      </c>
      <c r="AP311" s="40" t="e">
        <f>INDEX(LINEST(AN317:AN326,$D317:$D326),2)</f>
        <v>#VALUE!</v>
      </c>
      <c r="AQ311" s="185"/>
      <c r="AR311" s="177"/>
      <c r="AT311" s="216"/>
      <c r="AU311" s="95" t="s">
        <v>66</v>
      </c>
      <c r="AV311" s="40" t="e">
        <f>INDEX(LINEST(AT317:AT326,$D317:$D326),2)</f>
        <v>#VALUE!</v>
      </c>
      <c r="AW311" s="185"/>
      <c r="AX311" s="177"/>
      <c r="AZ311" s="216"/>
      <c r="BA311" s="95" t="s">
        <v>66</v>
      </c>
      <c r="BB311" s="40" t="e">
        <f>INDEX(LINEST(AZ317:AZ326,$D317:$D326),2)</f>
        <v>#VALUE!</v>
      </c>
      <c r="BC311" s="185"/>
      <c r="BD311" s="177"/>
    </row>
    <row r="312" spans="1:56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-5.3058055690508213E-2</v>
      </c>
      <c r="G312" s="25"/>
      <c r="H312" s="25"/>
      <c r="I312" s="177"/>
      <c r="J312" s="178"/>
      <c r="K312" s="177"/>
      <c r="M312" s="185"/>
      <c r="N312" s="177"/>
      <c r="P312" s="216"/>
      <c r="Q312" s="95" t="s">
        <v>67</v>
      </c>
      <c r="R312" s="40" t="e">
        <f>INDEX(LINEST(P317:P326,$D317:$D326),1)</f>
        <v>#VALUE!</v>
      </c>
      <c r="S312" s="185"/>
      <c r="T312" s="177"/>
      <c r="V312" s="216"/>
      <c r="W312" s="95" t="s">
        <v>67</v>
      </c>
      <c r="X312" s="40" t="e">
        <f>INDEX(LINEST(V317:V326,$D317:$D326),1)</f>
        <v>#VALUE!</v>
      </c>
      <c r="Y312" s="185"/>
      <c r="Z312" s="177"/>
      <c r="AB312" s="216"/>
      <c r="AC312" s="95" t="s">
        <v>67</v>
      </c>
      <c r="AD312" s="40" t="e">
        <f>INDEX(LINEST(AB317:AB326,$D317:$D326),1)</f>
        <v>#VALUE!</v>
      </c>
      <c r="AE312" s="185"/>
      <c r="AF312" s="177"/>
      <c r="AH312" s="216"/>
      <c r="AI312" s="95" t="s">
        <v>67</v>
      </c>
      <c r="AJ312" s="40" t="e">
        <f>INDEX(LINEST(AH317:AH326,$D317:$D326),1)</f>
        <v>#VALUE!</v>
      </c>
      <c r="AK312" s="185"/>
      <c r="AL312" s="177"/>
      <c r="AN312" s="216"/>
      <c r="AO312" s="95" t="s">
        <v>67</v>
      </c>
      <c r="AP312" s="40" t="e">
        <f>INDEX(LINEST(AN317:AN326,$D317:$D326),1)</f>
        <v>#VALUE!</v>
      </c>
      <c r="AQ312" s="185"/>
      <c r="AR312" s="177"/>
      <c r="AT312" s="216"/>
      <c r="AU312" s="95" t="s">
        <v>67</v>
      </c>
      <c r="AV312" s="40" t="e">
        <f>INDEX(LINEST(AT317:AT326,$D317:$D326),1)</f>
        <v>#VALUE!</v>
      </c>
      <c r="AW312" s="185"/>
      <c r="AX312" s="177"/>
      <c r="AZ312" s="216"/>
      <c r="BA312" s="95" t="s">
        <v>67</v>
      </c>
      <c r="BB312" s="40" t="e">
        <f>INDEX(LINEST(AZ317:AZ326,$D317:$D326),1)</f>
        <v>#VALUE!</v>
      </c>
      <c r="BC312" s="185"/>
      <c r="BD312" s="177"/>
    </row>
    <row r="313" spans="1:56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185"/>
      <c r="N313" s="177"/>
      <c r="P313" s="216"/>
      <c r="S313" s="185"/>
      <c r="T313" s="177"/>
      <c r="V313" s="216"/>
      <c r="Y313" s="185"/>
      <c r="Z313" s="177"/>
      <c r="AB313" s="216"/>
      <c r="AE313" s="185"/>
      <c r="AF313" s="177"/>
      <c r="AH313" s="216"/>
      <c r="AK313" s="185"/>
      <c r="AL313" s="177"/>
      <c r="AN313" s="216"/>
      <c r="AQ313" s="185"/>
      <c r="AR313" s="177"/>
      <c r="AT313" s="216"/>
      <c r="AW313" s="185"/>
      <c r="AX313" s="177"/>
      <c r="AZ313" s="216"/>
      <c r="BC313" s="185"/>
      <c r="BD313" s="177"/>
    </row>
    <row r="314" spans="1:56" ht="15" customHeight="1">
      <c r="A314" s="19"/>
      <c r="B314" s="174"/>
      <c r="C314" s="189"/>
      <c r="D314" s="20"/>
      <c r="E314" s="97" t="s">
        <v>29</v>
      </c>
      <c r="F314" s="232">
        <f>EXP(F311)</f>
        <v>92.843488055920531</v>
      </c>
      <c r="G314" s="25"/>
      <c r="H314" s="25"/>
      <c r="I314" s="177"/>
      <c r="J314" s="178"/>
      <c r="K314" s="177"/>
      <c r="M314" s="185"/>
      <c r="N314" s="177"/>
      <c r="P314" s="216"/>
      <c r="Q314" s="95" t="s">
        <v>29</v>
      </c>
      <c r="R314" s="199" t="e">
        <f>EXP(R311)</f>
        <v>#VALUE!</v>
      </c>
      <c r="S314" s="185"/>
      <c r="T314" s="177"/>
      <c r="V314" s="216"/>
      <c r="W314" s="95" t="s">
        <v>29</v>
      </c>
      <c r="X314" s="199" t="e">
        <f>EXP(X311)</f>
        <v>#VALUE!</v>
      </c>
      <c r="Y314" s="185"/>
      <c r="Z314" s="177"/>
      <c r="AB314" s="216"/>
      <c r="AC314" s="95" t="s">
        <v>29</v>
      </c>
      <c r="AD314" s="199" t="e">
        <f>EXP(AD311)</f>
        <v>#VALUE!</v>
      </c>
      <c r="AE314" s="185"/>
      <c r="AF314" s="177"/>
      <c r="AH314" s="216"/>
      <c r="AI314" s="95" t="s">
        <v>29</v>
      </c>
      <c r="AJ314" s="199" t="e">
        <f>EXP(AJ311)</f>
        <v>#VALUE!</v>
      </c>
      <c r="AK314" s="185"/>
      <c r="AL314" s="177"/>
      <c r="AN314" s="216"/>
      <c r="AO314" s="95" t="s">
        <v>29</v>
      </c>
      <c r="AP314" s="199" t="e">
        <f>EXP(AP311)</f>
        <v>#VALUE!</v>
      </c>
      <c r="AQ314" s="185"/>
      <c r="AR314" s="177"/>
      <c r="AT314" s="216"/>
      <c r="AU314" s="95" t="s">
        <v>29</v>
      </c>
      <c r="AV314" s="199" t="e">
        <f>EXP(AV311)</f>
        <v>#VALUE!</v>
      </c>
      <c r="AW314" s="185"/>
      <c r="AX314" s="177"/>
      <c r="AZ314" s="216"/>
      <c r="BA314" s="95" t="s">
        <v>29</v>
      </c>
      <c r="BB314" s="199" t="e">
        <f>EXP(BB311)</f>
        <v>#VALUE!</v>
      </c>
      <c r="BC314" s="185"/>
      <c r="BD314" s="177"/>
    </row>
    <row r="315" spans="1:56" ht="15" customHeight="1">
      <c r="A315" s="19"/>
      <c r="B315" s="174"/>
      <c r="C315" s="189"/>
      <c r="D315" s="20"/>
      <c r="E315" s="97" t="s">
        <v>30</v>
      </c>
      <c r="F315" s="40">
        <f>EXP(F312)</f>
        <v>0.94832495522401838</v>
      </c>
      <c r="G315" s="25"/>
      <c r="H315" s="25"/>
      <c r="I315" s="177"/>
      <c r="J315" s="178"/>
      <c r="K315" s="177"/>
      <c r="M315" s="185"/>
      <c r="N315" s="177"/>
      <c r="P315" s="216"/>
      <c r="Q315" s="95" t="s">
        <v>30</v>
      </c>
      <c r="R315" s="40" t="e">
        <f>EXP(R312)</f>
        <v>#VALUE!</v>
      </c>
      <c r="S315" s="185"/>
      <c r="T315" s="177"/>
      <c r="V315" s="216"/>
      <c r="W315" s="95" t="s">
        <v>30</v>
      </c>
      <c r="X315" s="40" t="e">
        <f>EXP(X312)</f>
        <v>#VALUE!</v>
      </c>
      <c r="Y315" s="185"/>
      <c r="Z315" s="177"/>
      <c r="AB315" s="216"/>
      <c r="AC315" s="95" t="s">
        <v>30</v>
      </c>
      <c r="AD315" s="40" t="e">
        <f>EXP(AD312)</f>
        <v>#VALUE!</v>
      </c>
      <c r="AE315" s="185"/>
      <c r="AF315" s="177"/>
      <c r="AH315" s="216"/>
      <c r="AI315" s="95" t="s">
        <v>30</v>
      </c>
      <c r="AJ315" s="40" t="e">
        <f>EXP(AJ312)</f>
        <v>#VALUE!</v>
      </c>
      <c r="AK315" s="185"/>
      <c r="AL315" s="177"/>
      <c r="AN315" s="216"/>
      <c r="AO315" s="95" t="s">
        <v>30</v>
      </c>
      <c r="AP315" s="40" t="e">
        <f>EXP(AP312)</f>
        <v>#VALUE!</v>
      </c>
      <c r="AQ315" s="185"/>
      <c r="AR315" s="177"/>
      <c r="AT315" s="216"/>
      <c r="AU315" s="95" t="s">
        <v>30</v>
      </c>
      <c r="AV315" s="40" t="e">
        <f>EXP(AV312)</f>
        <v>#VALUE!</v>
      </c>
      <c r="AW315" s="185"/>
      <c r="AX315" s="177"/>
      <c r="AZ315" s="216"/>
      <c r="BA315" s="95" t="s">
        <v>30</v>
      </c>
      <c r="BB315" s="40" t="e">
        <f>EXP(BB312)</f>
        <v>#VALUE!</v>
      </c>
      <c r="BC315" s="185"/>
      <c r="BD315" s="177"/>
    </row>
    <row r="316" spans="1:56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185"/>
      <c r="N316" s="177"/>
      <c r="P316" s="216"/>
      <c r="Q316" s="21"/>
      <c r="R316" s="21"/>
      <c r="S316" s="185"/>
      <c r="T316" s="177"/>
      <c r="V316" s="216"/>
      <c r="W316" s="21"/>
      <c r="X316" s="21"/>
      <c r="Y316" s="185"/>
      <c r="Z316" s="177"/>
      <c r="AB316" s="216"/>
      <c r="AC316" s="21"/>
      <c r="AD316" s="21"/>
      <c r="AE316" s="185"/>
      <c r="AF316" s="177"/>
      <c r="AH316" s="216"/>
      <c r="AI316" s="21"/>
      <c r="AJ316" s="21"/>
      <c r="AK316" s="185"/>
      <c r="AL316" s="177"/>
      <c r="AN316" s="216"/>
      <c r="AO316" s="21"/>
      <c r="AP316" s="21"/>
      <c r="AQ316" s="185"/>
      <c r="AR316" s="177"/>
      <c r="AT316" s="216"/>
      <c r="AU316" s="21"/>
      <c r="AV316" s="21"/>
      <c r="AW316" s="185"/>
      <c r="AX316" s="177"/>
      <c r="AZ316" s="216"/>
      <c r="BA316" s="21"/>
      <c r="BB316" s="21"/>
      <c r="BC316" s="185"/>
      <c r="BD316" s="177"/>
    </row>
    <row r="317" spans="1:56" ht="15" customHeight="1">
      <c r="A317" s="19">
        <f t="shared" ref="A317:B332" si="147">A271</f>
        <v>2003</v>
      </c>
      <c r="B317" s="174">
        <f t="shared" si="147"/>
        <v>210.30042918454936</v>
      </c>
      <c r="C317" s="189">
        <f t="shared" ref="C317:C326" si="148">LN($F$309-B317)</f>
        <v>4.4964659843872017</v>
      </c>
      <c r="D317" s="20">
        <v>1</v>
      </c>
      <c r="E317" s="637" t="s">
        <v>7</v>
      </c>
      <c r="F317" s="638"/>
      <c r="G317" s="641">
        <f>I305</f>
        <v>0.8758069760365752</v>
      </c>
      <c r="H317" s="642"/>
      <c r="I317" s="177">
        <f t="shared" ref="I317:I348" si="149">ROUND($F$309-$F$314*$F$315^D317,$G$1)</f>
        <v>212</v>
      </c>
      <c r="J317" s="178">
        <f t="shared" ref="J317:J326" si="150">ABS(B317-I317)/B317*100</f>
        <v>0.80816326530612148</v>
      </c>
      <c r="K317" s="177">
        <f t="shared" ref="K317:K326" si="151">(B317-I317)^2/1000</f>
        <v>2.8885409567315592E-3</v>
      </c>
      <c r="M317" s="185" t="e">
        <f>ROUND(#REF!-#REF!*#REF!^$D317,$G$1)</f>
        <v>#REF!</v>
      </c>
      <c r="N317" s="177" t="e">
        <f t="shared" ref="N317:N326" si="152">($B317-M317)^2/1000</f>
        <v>#REF!</v>
      </c>
      <c r="P317" s="216" t="e">
        <f t="shared" ref="P317:P326" si="153">LN(R$309-$B317)</f>
        <v>#REF!</v>
      </c>
      <c r="Q317" s="21" t="s">
        <v>36</v>
      </c>
      <c r="R317" s="42" t="e">
        <f>S305</f>
        <v>#REF!</v>
      </c>
      <c r="S317" s="185" t="e">
        <f t="shared" ref="S317:S326" si="154">ROUND(R$309-R$314*R$315^$D317,$G$1)</f>
        <v>#REF!</v>
      </c>
      <c r="T317" s="177" t="e">
        <f t="shared" ref="T317:T326" si="155">($B317-S317)^2/1000</f>
        <v>#REF!</v>
      </c>
      <c r="V317" s="216" t="e">
        <f t="shared" ref="V317:V326" si="156">LN(X$309-$B317)</f>
        <v>#REF!</v>
      </c>
      <c r="W317" s="21" t="s">
        <v>36</v>
      </c>
      <c r="X317" s="42" t="e">
        <f>Y305</f>
        <v>#REF!</v>
      </c>
      <c r="Y317" s="185" t="e">
        <f t="shared" ref="Y317:Y326" si="157">ROUND(X$309-X$314*X$315^$D317,$G$1)</f>
        <v>#REF!</v>
      </c>
      <c r="Z317" s="177" t="e">
        <f t="shared" ref="Z317:Z326" si="158">($B317-Y317)^2/1000</f>
        <v>#REF!</v>
      </c>
      <c r="AB317" s="216" t="e">
        <f t="shared" ref="AB317:AB326" si="159">LN(AD$309-$B317)</f>
        <v>#REF!</v>
      </c>
      <c r="AC317" s="21" t="s">
        <v>36</v>
      </c>
      <c r="AD317" s="42" t="e">
        <f>AE305</f>
        <v>#REF!</v>
      </c>
      <c r="AE317" s="185" t="e">
        <f t="shared" ref="AE317:AE326" si="160">ROUND(AD$309-AD$314*AD$315^$D317,$G$1)</f>
        <v>#REF!</v>
      </c>
      <c r="AF317" s="177" t="e">
        <f t="shared" ref="AF317:AF326" si="161">($B317-AE317)^2/1000</f>
        <v>#REF!</v>
      </c>
      <c r="AH317" s="216" t="e">
        <f t="shared" ref="AH317:AH326" si="162">LN(AJ$309-$B317)</f>
        <v>#REF!</v>
      </c>
      <c r="AI317" s="21" t="s">
        <v>36</v>
      </c>
      <c r="AJ317" s="42" t="e">
        <f>AK305</f>
        <v>#REF!</v>
      </c>
      <c r="AK317" s="185" t="e">
        <f t="shared" ref="AK317:AK326" si="163">ROUND(AJ$309-AJ$314*AJ$315^$D317,$G$1)</f>
        <v>#REF!</v>
      </c>
      <c r="AL317" s="177" t="e">
        <f t="shared" ref="AL317:AL326" si="164">($B317-AK317)^2/1000</f>
        <v>#REF!</v>
      </c>
      <c r="AN317" s="216" t="e">
        <f t="shared" ref="AN317:AN326" si="165">LN(AP$309-$B317)</f>
        <v>#REF!</v>
      </c>
      <c r="AO317" s="21" t="s">
        <v>36</v>
      </c>
      <c r="AP317" s="42" t="e">
        <f>AQ305</f>
        <v>#REF!</v>
      </c>
      <c r="AQ317" s="185" t="e">
        <f t="shared" ref="AQ317:AQ326" si="166">ROUND(AP$309-AP$314*AP$315^$D317,$G$1)</f>
        <v>#REF!</v>
      </c>
      <c r="AR317" s="177" t="e">
        <f t="shared" ref="AR317:AR326" si="167">($B317-AQ317)^2/1000</f>
        <v>#REF!</v>
      </c>
      <c r="AT317" s="216" t="e">
        <f t="shared" ref="AT317:AT326" si="168">LN(AV$309-$B317)</f>
        <v>#REF!</v>
      </c>
      <c r="AU317" s="21" t="s">
        <v>36</v>
      </c>
      <c r="AV317" s="42" t="e">
        <f>AW305</f>
        <v>#REF!</v>
      </c>
      <c r="AW317" s="185" t="e">
        <f t="shared" ref="AW317:AW326" si="169">ROUND(AV$309-AV$314*AV$315^$D317,$G$1)</f>
        <v>#REF!</v>
      </c>
      <c r="AX317" s="177" t="e">
        <f t="shared" ref="AX317:AX326" si="170">($B317-AW317)^2/1000</f>
        <v>#REF!</v>
      </c>
      <c r="AZ317" s="216" t="e">
        <f t="shared" ref="AZ317:AZ326" si="171">LN(BB$309-$B317)</f>
        <v>#REF!</v>
      </c>
      <c r="BA317" s="21" t="s">
        <v>36</v>
      </c>
      <c r="BB317" s="42" t="e">
        <f>BC305</f>
        <v>#REF!</v>
      </c>
      <c r="BC317" s="185" t="e">
        <f t="shared" ref="BC317:BC326" si="172">ROUND(BB$309-BB$314*BB$315^$D317,$G$1)</f>
        <v>#REF!</v>
      </c>
      <c r="BD317" s="177" t="e">
        <f t="shared" ref="BD317:BD326" si="173">($B317-BC317)^2/1000</f>
        <v>#REF!</v>
      </c>
    </row>
    <row r="318" spans="1:56" ht="15" customHeight="1">
      <c r="A318" s="19">
        <f t="shared" si="147"/>
        <v>2004</v>
      </c>
      <c r="B318" s="174">
        <f t="shared" si="147"/>
        <v>216.26617375231055</v>
      </c>
      <c r="C318" s="189">
        <f t="shared" si="148"/>
        <v>4.4276430326246441</v>
      </c>
      <c r="D318" s="20">
        <f t="shared" ref="D318:D348" si="174">D317+1</f>
        <v>2</v>
      </c>
      <c r="E318" s="637" t="s">
        <v>8</v>
      </c>
      <c r="F318" s="638"/>
      <c r="G318" s="639">
        <f>SUM(K317:K326)</f>
        <v>0.15798535063153291</v>
      </c>
      <c r="H318" s="640"/>
      <c r="I318" s="177">
        <f t="shared" si="149"/>
        <v>217</v>
      </c>
      <c r="J318" s="178">
        <f t="shared" si="150"/>
        <v>0.33931623931623284</v>
      </c>
      <c r="K318" s="177">
        <f t="shared" si="151"/>
        <v>5.3850096179797787E-4</v>
      </c>
      <c r="M318" s="185" t="e">
        <f>ROUND(#REF!-#REF!*#REF!^$D318,$G$1)</f>
        <v>#REF!</v>
      </c>
      <c r="N318" s="177" t="e">
        <f t="shared" si="152"/>
        <v>#REF!</v>
      </c>
      <c r="P318" s="216" t="e">
        <f t="shared" si="153"/>
        <v>#REF!</v>
      </c>
      <c r="Q318" s="21" t="s">
        <v>37</v>
      </c>
      <c r="R318" s="199" t="e">
        <f>SUM(T317:T326)</f>
        <v>#REF!</v>
      </c>
      <c r="S318" s="185" t="e">
        <f t="shared" si="154"/>
        <v>#REF!</v>
      </c>
      <c r="T318" s="177" t="e">
        <f t="shared" si="155"/>
        <v>#REF!</v>
      </c>
      <c r="V318" s="216" t="e">
        <f t="shared" si="156"/>
        <v>#REF!</v>
      </c>
      <c r="W318" s="21" t="s">
        <v>37</v>
      </c>
      <c r="X318" s="199" t="e">
        <f>SUM(Z317:Z326)</f>
        <v>#REF!</v>
      </c>
      <c r="Y318" s="185" t="e">
        <f t="shared" si="157"/>
        <v>#REF!</v>
      </c>
      <c r="Z318" s="177" t="e">
        <f t="shared" si="158"/>
        <v>#REF!</v>
      </c>
      <c r="AB318" s="216" t="e">
        <f t="shared" si="159"/>
        <v>#REF!</v>
      </c>
      <c r="AC318" s="21" t="s">
        <v>37</v>
      </c>
      <c r="AD318" s="199" t="e">
        <f>SUM(AF317:AF326)</f>
        <v>#REF!</v>
      </c>
      <c r="AE318" s="185" t="e">
        <f t="shared" si="160"/>
        <v>#REF!</v>
      </c>
      <c r="AF318" s="177" t="e">
        <f t="shared" si="161"/>
        <v>#REF!</v>
      </c>
      <c r="AH318" s="216" t="e">
        <f t="shared" si="162"/>
        <v>#REF!</v>
      </c>
      <c r="AI318" s="21" t="s">
        <v>37</v>
      </c>
      <c r="AJ318" s="199" t="e">
        <f>SUM(AL317:AL326)</f>
        <v>#REF!</v>
      </c>
      <c r="AK318" s="185" t="e">
        <f t="shared" si="163"/>
        <v>#REF!</v>
      </c>
      <c r="AL318" s="177" t="e">
        <f t="shared" si="164"/>
        <v>#REF!</v>
      </c>
      <c r="AN318" s="216" t="e">
        <f t="shared" si="165"/>
        <v>#REF!</v>
      </c>
      <c r="AO318" s="21" t="s">
        <v>37</v>
      </c>
      <c r="AP318" s="199" t="e">
        <f>SUM(AR317:AR326)</f>
        <v>#REF!</v>
      </c>
      <c r="AQ318" s="185" t="e">
        <f t="shared" si="166"/>
        <v>#REF!</v>
      </c>
      <c r="AR318" s="177" t="e">
        <f t="shared" si="167"/>
        <v>#REF!</v>
      </c>
      <c r="AT318" s="216" t="e">
        <f t="shared" si="168"/>
        <v>#REF!</v>
      </c>
      <c r="AU318" s="21" t="s">
        <v>37</v>
      </c>
      <c r="AV318" s="199" t="e">
        <f>SUM(AX317:AX326)</f>
        <v>#REF!</v>
      </c>
      <c r="AW318" s="185" t="e">
        <f t="shared" si="169"/>
        <v>#REF!</v>
      </c>
      <c r="AX318" s="177" t="e">
        <f t="shared" si="170"/>
        <v>#REF!</v>
      </c>
      <c r="AZ318" s="216" t="e">
        <f t="shared" si="171"/>
        <v>#REF!</v>
      </c>
      <c r="BA318" s="21" t="s">
        <v>37</v>
      </c>
      <c r="BB318" s="199" t="e">
        <f>SUM(BD317:BD326)</f>
        <v>#REF!</v>
      </c>
      <c r="BC318" s="185" t="e">
        <f t="shared" si="172"/>
        <v>#REF!</v>
      </c>
      <c r="BD318" s="177" t="e">
        <f t="shared" si="173"/>
        <v>#REF!</v>
      </c>
    </row>
    <row r="319" spans="1:56" ht="15" customHeight="1">
      <c r="A319" s="19">
        <f t="shared" si="147"/>
        <v>2005</v>
      </c>
      <c r="B319" s="174">
        <f t="shared" si="147"/>
        <v>221.6358839050132</v>
      </c>
      <c r="C319" s="189">
        <f t="shared" si="148"/>
        <v>4.3613661197083644</v>
      </c>
      <c r="D319" s="20">
        <f t="shared" si="174"/>
        <v>3</v>
      </c>
      <c r="E319" s="637" t="s">
        <v>9</v>
      </c>
      <c r="F319" s="638"/>
      <c r="G319" s="639">
        <f>SUM(K317:K326)</f>
        <v>0.15798535063153291</v>
      </c>
      <c r="H319" s="640"/>
      <c r="I319" s="177">
        <f t="shared" si="149"/>
        <v>221</v>
      </c>
      <c r="J319" s="178">
        <f t="shared" si="150"/>
        <v>0.2869047619047661</v>
      </c>
      <c r="K319" s="177">
        <f t="shared" si="151"/>
        <v>4.0434834065483877E-4</v>
      </c>
      <c r="M319" s="185" t="e">
        <f>ROUND(#REF!-#REF!*#REF!^$D319,$G$1)</f>
        <v>#REF!</v>
      </c>
      <c r="N319" s="177" t="e">
        <f t="shared" si="152"/>
        <v>#REF!</v>
      </c>
      <c r="P319" s="216" t="e">
        <f t="shared" si="153"/>
        <v>#REF!</v>
      </c>
      <c r="R319" s="98"/>
      <c r="S319" s="185" t="e">
        <f t="shared" si="154"/>
        <v>#REF!</v>
      </c>
      <c r="T319" s="177" t="e">
        <f t="shared" si="155"/>
        <v>#REF!</v>
      </c>
      <c r="V319" s="216" t="e">
        <f t="shared" si="156"/>
        <v>#REF!</v>
      </c>
      <c r="X319" s="98"/>
      <c r="Y319" s="185" t="e">
        <f t="shared" si="157"/>
        <v>#REF!</v>
      </c>
      <c r="Z319" s="177" t="e">
        <f t="shared" si="158"/>
        <v>#REF!</v>
      </c>
      <c r="AB319" s="216" t="e">
        <f t="shared" si="159"/>
        <v>#REF!</v>
      </c>
      <c r="AD319" s="98"/>
      <c r="AE319" s="185" t="e">
        <f t="shared" si="160"/>
        <v>#REF!</v>
      </c>
      <c r="AF319" s="177" t="e">
        <f t="shared" si="161"/>
        <v>#REF!</v>
      </c>
      <c r="AH319" s="216" t="e">
        <f t="shared" si="162"/>
        <v>#REF!</v>
      </c>
      <c r="AJ319" s="98"/>
      <c r="AK319" s="185" t="e">
        <f t="shared" si="163"/>
        <v>#REF!</v>
      </c>
      <c r="AL319" s="177" t="e">
        <f t="shared" si="164"/>
        <v>#REF!</v>
      </c>
      <c r="AN319" s="216" t="e">
        <f t="shared" si="165"/>
        <v>#REF!</v>
      </c>
      <c r="AP319" s="98"/>
      <c r="AQ319" s="185" t="e">
        <f t="shared" si="166"/>
        <v>#REF!</v>
      </c>
      <c r="AR319" s="177" t="e">
        <f t="shared" si="167"/>
        <v>#REF!</v>
      </c>
      <c r="AT319" s="216" t="e">
        <f t="shared" si="168"/>
        <v>#REF!</v>
      </c>
      <c r="AV319" s="98"/>
      <c r="AW319" s="185" t="e">
        <f t="shared" si="169"/>
        <v>#REF!</v>
      </c>
      <c r="AX319" s="177" t="e">
        <f t="shared" si="170"/>
        <v>#REF!</v>
      </c>
      <c r="AZ319" s="216" t="e">
        <f t="shared" si="171"/>
        <v>#REF!</v>
      </c>
      <c r="BB319" s="98"/>
      <c r="BC319" s="185" t="e">
        <f t="shared" si="172"/>
        <v>#REF!</v>
      </c>
      <c r="BD319" s="177" t="e">
        <f t="shared" si="173"/>
        <v>#REF!</v>
      </c>
    </row>
    <row r="320" spans="1:56" ht="15" customHeight="1">
      <c r="A320" s="19">
        <f t="shared" si="147"/>
        <v>2006</v>
      </c>
      <c r="B320" s="174">
        <f t="shared" si="147"/>
        <v>228.69515483291119</v>
      </c>
      <c r="C320" s="189">
        <f t="shared" si="148"/>
        <v>4.2669642797690646</v>
      </c>
      <c r="D320" s="20">
        <f t="shared" si="174"/>
        <v>4</v>
      </c>
      <c r="E320" s="637" t="s">
        <v>10</v>
      </c>
      <c r="F320" s="638"/>
      <c r="G320" s="639">
        <f>SUM(J317:J326)/D326</f>
        <v>1.1098300991919028</v>
      </c>
      <c r="H320" s="640"/>
      <c r="I320" s="177">
        <f t="shared" si="149"/>
        <v>225</v>
      </c>
      <c r="J320" s="178">
        <f t="shared" si="150"/>
        <v>1.6157556270096463</v>
      </c>
      <c r="K320" s="177">
        <f t="shared" si="151"/>
        <v>1.3654169239186893E-2</v>
      </c>
      <c r="M320" s="185" t="e">
        <f>ROUND(#REF!-#REF!*#REF!^$D320,$G$1)</f>
        <v>#REF!</v>
      </c>
      <c r="N320" s="177" t="e">
        <f t="shared" si="152"/>
        <v>#REF!</v>
      </c>
      <c r="P320" s="216" t="e">
        <f t="shared" si="153"/>
        <v>#REF!</v>
      </c>
      <c r="S320" s="185" t="e">
        <f t="shared" si="154"/>
        <v>#REF!</v>
      </c>
      <c r="T320" s="177" t="e">
        <f t="shared" si="155"/>
        <v>#REF!</v>
      </c>
      <c r="V320" s="216" t="e">
        <f t="shared" si="156"/>
        <v>#REF!</v>
      </c>
      <c r="Y320" s="185" t="e">
        <f t="shared" si="157"/>
        <v>#REF!</v>
      </c>
      <c r="Z320" s="177" t="e">
        <f t="shared" si="158"/>
        <v>#REF!</v>
      </c>
      <c r="AB320" s="216" t="e">
        <f t="shared" si="159"/>
        <v>#REF!</v>
      </c>
      <c r="AE320" s="185" t="e">
        <f t="shared" si="160"/>
        <v>#REF!</v>
      </c>
      <c r="AF320" s="177" t="e">
        <f t="shared" si="161"/>
        <v>#REF!</v>
      </c>
      <c r="AH320" s="216" t="e">
        <f t="shared" si="162"/>
        <v>#REF!</v>
      </c>
      <c r="AK320" s="185" t="e">
        <f t="shared" si="163"/>
        <v>#REF!</v>
      </c>
      <c r="AL320" s="177" t="e">
        <f t="shared" si="164"/>
        <v>#REF!</v>
      </c>
      <c r="AN320" s="216" t="e">
        <f t="shared" si="165"/>
        <v>#REF!</v>
      </c>
      <c r="AQ320" s="185" t="e">
        <f t="shared" si="166"/>
        <v>#REF!</v>
      </c>
      <c r="AR320" s="177" t="e">
        <f t="shared" si="167"/>
        <v>#REF!</v>
      </c>
      <c r="AT320" s="216" t="e">
        <f t="shared" si="168"/>
        <v>#REF!</v>
      </c>
      <c r="AW320" s="185" t="e">
        <f t="shared" si="169"/>
        <v>#REF!</v>
      </c>
      <c r="AX320" s="177" t="e">
        <f t="shared" si="170"/>
        <v>#REF!</v>
      </c>
      <c r="AZ320" s="216" t="e">
        <f t="shared" si="171"/>
        <v>#REF!</v>
      </c>
      <c r="BC320" s="185" t="e">
        <f t="shared" si="172"/>
        <v>#REF!</v>
      </c>
      <c r="BD320" s="177" t="e">
        <f t="shared" si="173"/>
        <v>#REF!</v>
      </c>
    </row>
    <row r="321" spans="1:56" ht="15" customHeight="1">
      <c r="A321" s="19">
        <f t="shared" si="147"/>
        <v>2007</v>
      </c>
      <c r="B321" s="174">
        <f t="shared" si="147"/>
        <v>229.11954427410572</v>
      </c>
      <c r="C321" s="189">
        <f t="shared" si="148"/>
        <v>4.2609947358175537</v>
      </c>
      <c r="D321" s="20">
        <f t="shared" si="174"/>
        <v>5</v>
      </c>
      <c r="E321" s="637" t="s">
        <v>11</v>
      </c>
      <c r="F321" s="638"/>
      <c r="G321" s="639">
        <f>SUM(J317:J326)/10</f>
        <v>1.1098300991919028</v>
      </c>
      <c r="H321" s="640"/>
      <c r="I321" s="177">
        <f t="shared" si="149"/>
        <v>229</v>
      </c>
      <c r="J321" s="178">
        <f t="shared" si="150"/>
        <v>5.2175502742229894E-2</v>
      </c>
      <c r="K321" s="177">
        <f t="shared" si="151"/>
        <v>1.4290833471463674E-5</v>
      </c>
      <c r="M321" s="185" t="e">
        <f>ROUND(#REF!-#REF!*#REF!^$D321,$G$1)</f>
        <v>#REF!</v>
      </c>
      <c r="N321" s="177" t="e">
        <f t="shared" si="152"/>
        <v>#REF!</v>
      </c>
      <c r="P321" s="216" t="e">
        <f t="shared" si="153"/>
        <v>#REF!</v>
      </c>
      <c r="Q321" s="21"/>
      <c r="R321" s="55"/>
      <c r="S321" s="185" t="e">
        <f t="shared" si="154"/>
        <v>#REF!</v>
      </c>
      <c r="T321" s="177" t="e">
        <f t="shared" si="155"/>
        <v>#REF!</v>
      </c>
      <c r="V321" s="216" t="e">
        <f t="shared" si="156"/>
        <v>#REF!</v>
      </c>
      <c r="W321" s="21"/>
      <c r="X321" s="55"/>
      <c r="Y321" s="185" t="e">
        <f t="shared" si="157"/>
        <v>#REF!</v>
      </c>
      <c r="Z321" s="177" t="e">
        <f t="shared" si="158"/>
        <v>#REF!</v>
      </c>
      <c r="AB321" s="216" t="e">
        <f t="shared" si="159"/>
        <v>#REF!</v>
      </c>
      <c r="AC321" s="21"/>
      <c r="AD321" s="55"/>
      <c r="AE321" s="185" t="e">
        <f t="shared" si="160"/>
        <v>#REF!</v>
      </c>
      <c r="AF321" s="177" t="e">
        <f t="shared" si="161"/>
        <v>#REF!</v>
      </c>
      <c r="AH321" s="216" t="e">
        <f t="shared" si="162"/>
        <v>#REF!</v>
      </c>
      <c r="AI321" s="21"/>
      <c r="AJ321" s="55"/>
      <c r="AK321" s="185" t="e">
        <f t="shared" si="163"/>
        <v>#REF!</v>
      </c>
      <c r="AL321" s="177" t="e">
        <f t="shared" si="164"/>
        <v>#REF!</v>
      </c>
      <c r="AN321" s="216" t="e">
        <f t="shared" si="165"/>
        <v>#REF!</v>
      </c>
      <c r="AO321" s="21"/>
      <c r="AP321" s="55"/>
      <c r="AQ321" s="185" t="e">
        <f t="shared" si="166"/>
        <v>#REF!</v>
      </c>
      <c r="AR321" s="177" t="e">
        <f t="shared" si="167"/>
        <v>#REF!</v>
      </c>
      <c r="AT321" s="216" t="e">
        <f t="shared" si="168"/>
        <v>#REF!</v>
      </c>
      <c r="AU321" s="21"/>
      <c r="AV321" s="55"/>
      <c r="AW321" s="185" t="e">
        <f t="shared" si="169"/>
        <v>#REF!</v>
      </c>
      <c r="AX321" s="177" t="e">
        <f t="shared" si="170"/>
        <v>#REF!</v>
      </c>
      <c r="AZ321" s="216" t="e">
        <f t="shared" si="171"/>
        <v>#REF!</v>
      </c>
      <c r="BA321" s="21"/>
      <c r="BB321" s="55"/>
      <c r="BC321" s="185" t="e">
        <f t="shared" si="172"/>
        <v>#REF!</v>
      </c>
      <c r="BD321" s="177" t="e">
        <f t="shared" si="173"/>
        <v>#REF!</v>
      </c>
    </row>
    <row r="322" spans="1:56" ht="15" customHeight="1">
      <c r="A322" s="19">
        <f t="shared" si="147"/>
        <v>2008</v>
      </c>
      <c r="B322" s="174">
        <f t="shared" si="147"/>
        <v>232.54412397761516</v>
      </c>
      <c r="C322" s="189">
        <f t="shared" si="148"/>
        <v>4.2114736955737033</v>
      </c>
      <c r="D322" s="20">
        <f t="shared" si="174"/>
        <v>6</v>
      </c>
      <c r="E322" s="71"/>
      <c r="F322" s="55"/>
      <c r="G322" s="25"/>
      <c r="H322" s="25"/>
      <c r="I322" s="177">
        <f t="shared" si="149"/>
        <v>232</v>
      </c>
      <c r="J322" s="178">
        <f t="shared" si="150"/>
        <v>0.23398741206960591</v>
      </c>
      <c r="K322" s="177">
        <f t="shared" si="151"/>
        <v>2.9607090301574058E-4</v>
      </c>
      <c r="M322" s="185" t="e">
        <f>ROUND(#REF!-#REF!*#REF!^$D322,$G$1)</f>
        <v>#REF!</v>
      </c>
      <c r="N322" s="177" t="e">
        <f t="shared" si="152"/>
        <v>#REF!</v>
      </c>
      <c r="P322" s="216" t="e">
        <f t="shared" si="153"/>
        <v>#REF!</v>
      </c>
      <c r="Q322" s="21"/>
      <c r="R322" s="55"/>
      <c r="S322" s="185" t="e">
        <f t="shared" si="154"/>
        <v>#REF!</v>
      </c>
      <c r="T322" s="177" t="e">
        <f t="shared" si="155"/>
        <v>#REF!</v>
      </c>
      <c r="V322" s="216" t="e">
        <f t="shared" si="156"/>
        <v>#REF!</v>
      </c>
      <c r="W322" s="21"/>
      <c r="X322" s="55"/>
      <c r="Y322" s="185" t="e">
        <f t="shared" si="157"/>
        <v>#REF!</v>
      </c>
      <c r="Z322" s="177" t="e">
        <f t="shared" si="158"/>
        <v>#REF!</v>
      </c>
      <c r="AB322" s="216" t="e">
        <f t="shared" si="159"/>
        <v>#REF!</v>
      </c>
      <c r="AC322" s="21"/>
      <c r="AD322" s="55"/>
      <c r="AE322" s="185" t="e">
        <f t="shared" si="160"/>
        <v>#REF!</v>
      </c>
      <c r="AF322" s="177" t="e">
        <f t="shared" si="161"/>
        <v>#REF!</v>
      </c>
      <c r="AH322" s="216" t="e">
        <f t="shared" si="162"/>
        <v>#REF!</v>
      </c>
      <c r="AI322" s="21"/>
      <c r="AJ322" s="55"/>
      <c r="AK322" s="185" t="e">
        <f t="shared" si="163"/>
        <v>#REF!</v>
      </c>
      <c r="AL322" s="177" t="e">
        <f t="shared" si="164"/>
        <v>#REF!</v>
      </c>
      <c r="AN322" s="216" t="e">
        <f t="shared" si="165"/>
        <v>#REF!</v>
      </c>
      <c r="AO322" s="21"/>
      <c r="AP322" s="55"/>
      <c r="AQ322" s="185" t="e">
        <f t="shared" si="166"/>
        <v>#REF!</v>
      </c>
      <c r="AR322" s="177" t="e">
        <f t="shared" si="167"/>
        <v>#REF!</v>
      </c>
      <c r="AT322" s="216" t="e">
        <f t="shared" si="168"/>
        <v>#REF!</v>
      </c>
      <c r="AU322" s="21"/>
      <c r="AV322" s="55"/>
      <c r="AW322" s="185" t="e">
        <f t="shared" si="169"/>
        <v>#REF!</v>
      </c>
      <c r="AX322" s="177" t="e">
        <f t="shared" si="170"/>
        <v>#REF!</v>
      </c>
      <c r="AZ322" s="216" t="e">
        <f t="shared" si="171"/>
        <v>#REF!</v>
      </c>
      <c r="BA322" s="21"/>
      <c r="BB322" s="55"/>
      <c r="BC322" s="185" t="e">
        <f t="shared" si="172"/>
        <v>#REF!</v>
      </c>
      <c r="BD322" s="177" t="e">
        <f t="shared" si="173"/>
        <v>#REF!</v>
      </c>
    </row>
    <row r="323" spans="1:56" ht="15" customHeight="1">
      <c r="A323" s="19">
        <f t="shared" si="147"/>
        <v>2009</v>
      </c>
      <c r="B323" s="174">
        <f t="shared" si="147"/>
        <v>234.43965137776212</v>
      </c>
      <c r="C323" s="189">
        <f t="shared" si="148"/>
        <v>4.1829710714673158</v>
      </c>
      <c r="D323" s="20">
        <f t="shared" si="174"/>
        <v>7</v>
      </c>
      <c r="E323" s="71"/>
      <c r="F323" s="55"/>
      <c r="G323" s="25"/>
      <c r="H323" s="25"/>
      <c r="I323" s="177">
        <f t="shared" si="149"/>
        <v>236</v>
      </c>
      <c r="J323" s="178">
        <f t="shared" si="150"/>
        <v>0.66556515208411948</v>
      </c>
      <c r="K323" s="177">
        <f t="shared" si="151"/>
        <v>2.4346878229196561E-3</v>
      </c>
      <c r="M323" s="185" t="e">
        <f>ROUND(#REF!-#REF!*#REF!^$D323,$G$1)</f>
        <v>#REF!</v>
      </c>
      <c r="N323" s="177" t="e">
        <f t="shared" si="152"/>
        <v>#REF!</v>
      </c>
      <c r="P323" s="216" t="e">
        <f t="shared" si="153"/>
        <v>#REF!</v>
      </c>
      <c r="Q323" s="21"/>
      <c r="R323" s="55"/>
      <c r="S323" s="185" t="e">
        <f t="shared" si="154"/>
        <v>#REF!</v>
      </c>
      <c r="T323" s="177" t="e">
        <f t="shared" si="155"/>
        <v>#REF!</v>
      </c>
      <c r="V323" s="216" t="e">
        <f t="shared" si="156"/>
        <v>#REF!</v>
      </c>
      <c r="W323" s="21"/>
      <c r="X323" s="55"/>
      <c r="Y323" s="185" t="e">
        <f t="shared" si="157"/>
        <v>#REF!</v>
      </c>
      <c r="Z323" s="177" t="e">
        <f t="shared" si="158"/>
        <v>#REF!</v>
      </c>
      <c r="AB323" s="216" t="e">
        <f t="shared" si="159"/>
        <v>#REF!</v>
      </c>
      <c r="AC323" s="21"/>
      <c r="AD323" s="55"/>
      <c r="AE323" s="185" t="e">
        <f t="shared" si="160"/>
        <v>#REF!</v>
      </c>
      <c r="AF323" s="177" t="e">
        <f t="shared" si="161"/>
        <v>#REF!</v>
      </c>
      <c r="AH323" s="216" t="e">
        <f t="shared" si="162"/>
        <v>#REF!</v>
      </c>
      <c r="AI323" s="21"/>
      <c r="AJ323" s="55"/>
      <c r="AK323" s="185" t="e">
        <f t="shared" si="163"/>
        <v>#REF!</v>
      </c>
      <c r="AL323" s="177" t="e">
        <f t="shared" si="164"/>
        <v>#REF!</v>
      </c>
      <c r="AN323" s="216" t="e">
        <f t="shared" si="165"/>
        <v>#REF!</v>
      </c>
      <c r="AO323" s="21"/>
      <c r="AP323" s="55"/>
      <c r="AQ323" s="185" t="e">
        <f t="shared" si="166"/>
        <v>#REF!</v>
      </c>
      <c r="AR323" s="177" t="e">
        <f t="shared" si="167"/>
        <v>#REF!</v>
      </c>
      <c r="AT323" s="216" t="e">
        <f t="shared" si="168"/>
        <v>#REF!</v>
      </c>
      <c r="AU323" s="21"/>
      <c r="AV323" s="55"/>
      <c r="AW323" s="185" t="e">
        <f t="shared" si="169"/>
        <v>#REF!</v>
      </c>
      <c r="AX323" s="177" t="e">
        <f t="shared" si="170"/>
        <v>#REF!</v>
      </c>
      <c r="AZ323" s="216" t="e">
        <f t="shared" si="171"/>
        <v>#REF!</v>
      </c>
      <c r="BA323" s="21"/>
      <c r="BB323" s="55"/>
      <c r="BC323" s="185" t="e">
        <f t="shared" si="172"/>
        <v>#REF!</v>
      </c>
      <c r="BD323" s="177" t="e">
        <f t="shared" si="173"/>
        <v>#REF!</v>
      </c>
    </row>
    <row r="324" spans="1:56" ht="15" customHeight="1">
      <c r="A324" s="19">
        <f t="shared" si="147"/>
        <v>2010</v>
      </c>
      <c r="B324" s="174">
        <f t="shared" si="147"/>
        <v>230.04577611319183</v>
      </c>
      <c r="C324" s="189">
        <f t="shared" si="148"/>
        <v>4.247841083660238</v>
      </c>
      <c r="D324" s="20">
        <f t="shared" si="174"/>
        <v>8</v>
      </c>
      <c r="E324" s="71"/>
      <c r="F324" s="55"/>
      <c r="G324" s="25"/>
      <c r="H324" s="25"/>
      <c r="I324" s="177">
        <f t="shared" si="149"/>
        <v>239</v>
      </c>
      <c r="J324" s="178">
        <f t="shared" si="150"/>
        <v>3.8923661360347364</v>
      </c>
      <c r="K324" s="177">
        <f t="shared" si="151"/>
        <v>8.0178125415085927E-2</v>
      </c>
      <c r="M324" s="185" t="e">
        <f>ROUND(#REF!-#REF!*#REF!^$D324,$G$1)</f>
        <v>#REF!</v>
      </c>
      <c r="N324" s="177" t="e">
        <f t="shared" si="152"/>
        <v>#REF!</v>
      </c>
      <c r="P324" s="216" t="e">
        <f t="shared" si="153"/>
        <v>#REF!</v>
      </c>
      <c r="Q324" s="21"/>
      <c r="R324" s="55"/>
      <c r="S324" s="185" t="e">
        <f t="shared" si="154"/>
        <v>#REF!</v>
      </c>
      <c r="T324" s="177" t="e">
        <f t="shared" si="155"/>
        <v>#REF!</v>
      </c>
      <c r="V324" s="216" t="e">
        <f t="shared" si="156"/>
        <v>#REF!</v>
      </c>
      <c r="W324" s="21"/>
      <c r="X324" s="55"/>
      <c r="Y324" s="185" t="e">
        <f t="shared" si="157"/>
        <v>#REF!</v>
      </c>
      <c r="Z324" s="177" t="e">
        <f t="shared" si="158"/>
        <v>#REF!</v>
      </c>
      <c r="AB324" s="216" t="e">
        <f t="shared" si="159"/>
        <v>#REF!</v>
      </c>
      <c r="AC324" s="21"/>
      <c r="AD324" s="55"/>
      <c r="AE324" s="185" t="e">
        <f t="shared" si="160"/>
        <v>#REF!</v>
      </c>
      <c r="AF324" s="177" t="e">
        <f t="shared" si="161"/>
        <v>#REF!</v>
      </c>
      <c r="AH324" s="216" t="e">
        <f t="shared" si="162"/>
        <v>#REF!</v>
      </c>
      <c r="AI324" s="21"/>
      <c r="AJ324" s="55"/>
      <c r="AK324" s="185" t="e">
        <f t="shared" si="163"/>
        <v>#REF!</v>
      </c>
      <c r="AL324" s="177" t="e">
        <f t="shared" si="164"/>
        <v>#REF!</v>
      </c>
      <c r="AN324" s="216" t="e">
        <f t="shared" si="165"/>
        <v>#REF!</v>
      </c>
      <c r="AO324" s="21"/>
      <c r="AP324" s="55"/>
      <c r="AQ324" s="185" t="e">
        <f t="shared" si="166"/>
        <v>#REF!</v>
      </c>
      <c r="AR324" s="177" t="e">
        <f t="shared" si="167"/>
        <v>#REF!</v>
      </c>
      <c r="AT324" s="216" t="e">
        <f t="shared" si="168"/>
        <v>#REF!</v>
      </c>
      <c r="AU324" s="21"/>
      <c r="AV324" s="55"/>
      <c r="AW324" s="185" t="e">
        <f t="shared" si="169"/>
        <v>#REF!</v>
      </c>
      <c r="AX324" s="177" t="e">
        <f t="shared" si="170"/>
        <v>#REF!</v>
      </c>
      <c r="AZ324" s="216" t="e">
        <f t="shared" si="171"/>
        <v>#REF!</v>
      </c>
      <c r="BA324" s="21"/>
      <c r="BB324" s="55"/>
      <c r="BC324" s="185" t="e">
        <f t="shared" si="172"/>
        <v>#REF!</v>
      </c>
      <c r="BD324" s="177" t="e">
        <f t="shared" si="173"/>
        <v>#REF!</v>
      </c>
    </row>
    <row r="325" spans="1:56" ht="15" customHeight="1">
      <c r="A325" s="19">
        <f t="shared" si="147"/>
        <v>2011</v>
      </c>
      <c r="B325" s="174">
        <f t="shared" si="147"/>
        <v>249.57676200659361</v>
      </c>
      <c r="C325" s="189">
        <f t="shared" si="148"/>
        <v>3.9204521401143593</v>
      </c>
      <c r="D325" s="20">
        <f t="shared" si="174"/>
        <v>9</v>
      </c>
      <c r="E325" s="71"/>
      <c r="F325" s="55"/>
      <c r="G325" s="25"/>
      <c r="H325" s="25"/>
      <c r="I325" s="177">
        <f t="shared" si="149"/>
        <v>242</v>
      </c>
      <c r="J325" s="178">
        <f t="shared" si="150"/>
        <v>3.0358443413066798</v>
      </c>
      <c r="K325" s="177">
        <f t="shared" si="151"/>
        <v>5.7407322504560446E-2</v>
      </c>
      <c r="M325" s="185" t="e">
        <f>ROUND(#REF!-#REF!*#REF!^$D325,$G$1)</f>
        <v>#REF!</v>
      </c>
      <c r="N325" s="177" t="e">
        <f t="shared" si="152"/>
        <v>#REF!</v>
      </c>
      <c r="P325" s="216" t="e">
        <f t="shared" si="153"/>
        <v>#REF!</v>
      </c>
      <c r="Q325" s="21"/>
      <c r="R325" s="55"/>
      <c r="S325" s="185" t="e">
        <f t="shared" si="154"/>
        <v>#REF!</v>
      </c>
      <c r="T325" s="177" t="e">
        <f t="shared" si="155"/>
        <v>#REF!</v>
      </c>
      <c r="V325" s="216" t="e">
        <f t="shared" si="156"/>
        <v>#REF!</v>
      </c>
      <c r="W325" s="21"/>
      <c r="X325" s="55"/>
      <c r="Y325" s="185" t="e">
        <f t="shared" si="157"/>
        <v>#REF!</v>
      </c>
      <c r="Z325" s="177" t="e">
        <f t="shared" si="158"/>
        <v>#REF!</v>
      </c>
      <c r="AB325" s="216" t="e">
        <f t="shared" si="159"/>
        <v>#REF!</v>
      </c>
      <c r="AC325" s="21"/>
      <c r="AD325" s="55"/>
      <c r="AE325" s="185" t="e">
        <f t="shared" si="160"/>
        <v>#REF!</v>
      </c>
      <c r="AF325" s="177" t="e">
        <f t="shared" si="161"/>
        <v>#REF!</v>
      </c>
      <c r="AH325" s="216" t="e">
        <f t="shared" si="162"/>
        <v>#REF!</v>
      </c>
      <c r="AI325" s="21"/>
      <c r="AJ325" s="55"/>
      <c r="AK325" s="185" t="e">
        <f t="shared" si="163"/>
        <v>#REF!</v>
      </c>
      <c r="AL325" s="177" t="e">
        <f t="shared" si="164"/>
        <v>#REF!</v>
      </c>
      <c r="AN325" s="216" t="e">
        <f t="shared" si="165"/>
        <v>#REF!</v>
      </c>
      <c r="AO325" s="21"/>
      <c r="AP325" s="55"/>
      <c r="AQ325" s="185" t="e">
        <f t="shared" si="166"/>
        <v>#REF!</v>
      </c>
      <c r="AR325" s="177" t="e">
        <f t="shared" si="167"/>
        <v>#REF!</v>
      </c>
      <c r="AT325" s="216" t="e">
        <f t="shared" si="168"/>
        <v>#REF!</v>
      </c>
      <c r="AU325" s="21"/>
      <c r="AV325" s="55"/>
      <c r="AW325" s="185" t="e">
        <f t="shared" si="169"/>
        <v>#REF!</v>
      </c>
      <c r="AX325" s="177" t="e">
        <f t="shared" si="170"/>
        <v>#REF!</v>
      </c>
      <c r="AZ325" s="216" t="e">
        <f t="shared" si="171"/>
        <v>#REF!</v>
      </c>
      <c r="BA325" s="21"/>
      <c r="BB325" s="55"/>
      <c r="BC325" s="185" t="e">
        <f t="shared" si="172"/>
        <v>#REF!</v>
      </c>
      <c r="BD325" s="177" t="e">
        <f t="shared" si="173"/>
        <v>#REF!</v>
      </c>
    </row>
    <row r="326" spans="1:56" ht="15" customHeight="1" thickBot="1">
      <c r="A326" s="28">
        <f t="shared" si="147"/>
        <v>2012</v>
      </c>
      <c r="B326" s="182">
        <f t="shared" si="147"/>
        <v>244.58854689926019</v>
      </c>
      <c r="C326" s="217">
        <f t="shared" si="148"/>
        <v>4.0147863070569647</v>
      </c>
      <c r="D326" s="29">
        <f t="shared" si="174"/>
        <v>10</v>
      </c>
      <c r="E326" s="99"/>
      <c r="F326" s="100"/>
      <c r="G326" s="30"/>
      <c r="H326" s="30"/>
      <c r="I326" s="183">
        <f t="shared" si="149"/>
        <v>245</v>
      </c>
      <c r="J326" s="184">
        <f t="shared" si="150"/>
        <v>0.16822255414488918</v>
      </c>
      <c r="K326" s="183">
        <f t="shared" si="151"/>
        <v>1.6929365410840068E-4</v>
      </c>
      <c r="M326" s="205" t="e">
        <f>ROUND(#REF!-#REF!*#REF!^$D326,$G$1)</f>
        <v>#REF!</v>
      </c>
      <c r="N326" s="183" t="e">
        <f t="shared" si="152"/>
        <v>#REF!</v>
      </c>
      <c r="P326" s="218" t="e">
        <f t="shared" si="153"/>
        <v>#REF!</v>
      </c>
      <c r="Q326" s="101"/>
      <c r="R326" s="100"/>
      <c r="S326" s="205" t="e">
        <f t="shared" si="154"/>
        <v>#REF!</v>
      </c>
      <c r="T326" s="183" t="e">
        <f t="shared" si="155"/>
        <v>#REF!</v>
      </c>
      <c r="V326" s="218" t="e">
        <f t="shared" si="156"/>
        <v>#REF!</v>
      </c>
      <c r="W326" s="101"/>
      <c r="X326" s="100"/>
      <c r="Y326" s="205" t="e">
        <f t="shared" si="157"/>
        <v>#REF!</v>
      </c>
      <c r="Z326" s="183" t="e">
        <f t="shared" si="158"/>
        <v>#REF!</v>
      </c>
      <c r="AB326" s="218" t="e">
        <f t="shared" si="159"/>
        <v>#REF!</v>
      </c>
      <c r="AC326" s="101"/>
      <c r="AD326" s="100"/>
      <c r="AE326" s="205" t="e">
        <f t="shared" si="160"/>
        <v>#REF!</v>
      </c>
      <c r="AF326" s="183" t="e">
        <f t="shared" si="161"/>
        <v>#REF!</v>
      </c>
      <c r="AH326" s="218" t="e">
        <f t="shared" si="162"/>
        <v>#REF!</v>
      </c>
      <c r="AI326" s="101"/>
      <c r="AJ326" s="100"/>
      <c r="AK326" s="205" t="e">
        <f t="shared" si="163"/>
        <v>#REF!</v>
      </c>
      <c r="AL326" s="183" t="e">
        <f t="shared" si="164"/>
        <v>#REF!</v>
      </c>
      <c r="AN326" s="218" t="e">
        <f t="shared" si="165"/>
        <v>#REF!</v>
      </c>
      <c r="AO326" s="101"/>
      <c r="AP326" s="100"/>
      <c r="AQ326" s="205" t="e">
        <f t="shared" si="166"/>
        <v>#REF!</v>
      </c>
      <c r="AR326" s="183" t="e">
        <f t="shared" si="167"/>
        <v>#REF!</v>
      </c>
      <c r="AT326" s="218" t="e">
        <f t="shared" si="168"/>
        <v>#REF!</v>
      </c>
      <c r="AU326" s="101"/>
      <c r="AV326" s="100"/>
      <c r="AW326" s="205" t="e">
        <f t="shared" si="169"/>
        <v>#REF!</v>
      </c>
      <c r="AX326" s="183" t="e">
        <f t="shared" si="170"/>
        <v>#REF!</v>
      </c>
      <c r="AZ326" s="218" t="e">
        <f t="shared" si="171"/>
        <v>#REF!</v>
      </c>
      <c r="BA326" s="101"/>
      <c r="BB326" s="100"/>
      <c r="BC326" s="205" t="e">
        <f t="shared" si="172"/>
        <v>#REF!</v>
      </c>
      <c r="BD326" s="183" t="e">
        <f t="shared" si="173"/>
        <v>#REF!</v>
      </c>
    </row>
    <row r="327" spans="1:56" ht="15" customHeight="1" thickTop="1">
      <c r="A327" s="19">
        <f t="shared" si="147"/>
        <v>2013</v>
      </c>
      <c r="B327" s="174">
        <f t="shared" ref="B327:B348" si="175">ROUND($F$309-$F$314*$F$315^D327,$G$1)</f>
        <v>248</v>
      </c>
      <c r="C327" s="219"/>
      <c r="D327" s="20">
        <f t="shared" si="174"/>
        <v>11</v>
      </c>
      <c r="E327" s="71"/>
      <c r="F327" s="55"/>
      <c r="G327" s="25"/>
      <c r="H327" s="25"/>
      <c r="I327" s="177">
        <f t="shared" si="149"/>
        <v>248</v>
      </c>
      <c r="J327" s="185"/>
      <c r="K327" s="185"/>
    </row>
    <row r="328" spans="1:56" ht="15" customHeight="1" thickBot="1">
      <c r="A328" s="19">
        <f t="shared" si="147"/>
        <v>2014</v>
      </c>
      <c r="B328" s="174">
        <f t="shared" si="175"/>
        <v>251</v>
      </c>
      <c r="C328" s="219"/>
      <c r="D328" s="20">
        <f t="shared" si="174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49"/>
        <v>251</v>
      </c>
      <c r="J328" s="185"/>
      <c r="K328" s="185"/>
    </row>
    <row r="329" spans="1:56" ht="15" customHeight="1" thickTop="1">
      <c r="A329" s="19">
        <f t="shared" si="147"/>
        <v>2015</v>
      </c>
      <c r="B329" s="174">
        <f t="shared" si="175"/>
        <v>253</v>
      </c>
      <c r="C329" s="219"/>
      <c r="D329" s="20">
        <f t="shared" si="174"/>
        <v>13</v>
      </c>
      <c r="E329" s="198" t="e">
        <f>#REF!</f>
        <v>#REF!</v>
      </c>
      <c r="F329" s="201" t="e">
        <f>#REF!</f>
        <v>#REF!</v>
      </c>
      <c r="G329" s="635" t="e">
        <f>#REF!</f>
        <v>#REF!</v>
      </c>
      <c r="H329" s="636"/>
      <c r="I329" s="177">
        <f t="shared" si="149"/>
        <v>253</v>
      </c>
      <c r="J329" s="185"/>
      <c r="K329" s="185"/>
      <c r="P329" s="198" t="e">
        <f>P282</f>
        <v>#REF!</v>
      </c>
      <c r="Q329" s="198" t="e">
        <f>#REF!</f>
        <v>#REF!</v>
      </c>
      <c r="V329" s="198" t="e">
        <f>V282</f>
        <v>#REF!</v>
      </c>
      <c r="W329" s="198" t="e">
        <f>Q329</f>
        <v>#REF!</v>
      </c>
      <c r="AB329" s="198" t="e">
        <f>AB282</f>
        <v>#REF!</v>
      </c>
      <c r="AC329" s="198" t="e">
        <f>W329</f>
        <v>#REF!</v>
      </c>
      <c r="AH329" s="198" t="e">
        <f>AH282</f>
        <v>#REF!</v>
      </c>
      <c r="AI329" s="198" t="e">
        <f>AC329</f>
        <v>#REF!</v>
      </c>
      <c r="AN329" s="198" t="e">
        <f>AN282</f>
        <v>#REF!</v>
      </c>
      <c r="AO329" s="198" t="e">
        <f>AI329</f>
        <v>#REF!</v>
      </c>
      <c r="AT329" s="198" t="e">
        <f>AT282</f>
        <v>#REF!</v>
      </c>
      <c r="AU329" s="198" t="e">
        <f>AO329</f>
        <v>#REF!</v>
      </c>
      <c r="AZ329" s="198" t="e">
        <f>AZ282</f>
        <v>#REF!</v>
      </c>
      <c r="BA329" s="198" t="e">
        <f>AU329</f>
        <v>#REF!</v>
      </c>
    </row>
    <row r="330" spans="1:56" ht="15" customHeight="1">
      <c r="A330" s="19">
        <f t="shared" si="147"/>
        <v>2016</v>
      </c>
      <c r="B330" s="174">
        <f t="shared" si="175"/>
        <v>256</v>
      </c>
      <c r="C330" s="219"/>
      <c r="D330" s="20">
        <f t="shared" si="174"/>
        <v>14</v>
      </c>
      <c r="E330" s="198" t="e">
        <f>#REF!</f>
        <v>#REF!</v>
      </c>
      <c r="F330" s="201" t="e">
        <f>#REF!</f>
        <v>#REF!</v>
      </c>
      <c r="G330" s="631" t="e">
        <f>#REF!</f>
        <v>#REF!</v>
      </c>
      <c r="H330" s="632"/>
      <c r="I330" s="177">
        <f t="shared" si="149"/>
        <v>256</v>
      </c>
      <c r="J330" s="185"/>
      <c r="K330" s="185"/>
      <c r="P330" s="198" t="s">
        <v>49</v>
      </c>
      <c r="Q330" s="212" t="e">
        <f>#REF!</f>
        <v>#REF!</v>
      </c>
      <c r="V330" s="198" t="s">
        <v>49</v>
      </c>
      <c r="W330" s="212" t="e">
        <f>Q330</f>
        <v>#REF!</v>
      </c>
      <c r="AB330" s="198" t="s">
        <v>49</v>
      </c>
      <c r="AC330" s="212" t="e">
        <f>W330</f>
        <v>#REF!</v>
      </c>
      <c r="AH330" s="198" t="s">
        <v>49</v>
      </c>
      <c r="AI330" s="212" t="e">
        <f>AC330</f>
        <v>#REF!</v>
      </c>
      <c r="AN330" s="198" t="s">
        <v>49</v>
      </c>
      <c r="AO330" s="212" t="e">
        <f>AI330</f>
        <v>#REF!</v>
      </c>
      <c r="AT330" s="198" t="s">
        <v>49</v>
      </c>
      <c r="AU330" s="212" t="e">
        <f>AO330</f>
        <v>#REF!</v>
      </c>
      <c r="AZ330" s="198" t="s">
        <v>49</v>
      </c>
      <c r="BA330" s="212" t="e">
        <f>AU330</f>
        <v>#REF!</v>
      </c>
    </row>
    <row r="331" spans="1:56" ht="15" customHeight="1">
      <c r="A331" s="19">
        <f t="shared" si="147"/>
        <v>2017</v>
      </c>
      <c r="B331" s="174">
        <f t="shared" si="175"/>
        <v>258</v>
      </c>
      <c r="C331" s="219"/>
      <c r="D331" s="20">
        <f t="shared" si="174"/>
        <v>15</v>
      </c>
      <c r="E331" s="198" t="e">
        <f>R309</f>
        <v>#REF!</v>
      </c>
      <c r="F331" s="201" t="e">
        <f>R317</f>
        <v>#REF!</v>
      </c>
      <c r="G331" s="631" t="e">
        <f>R318</f>
        <v>#REF!</v>
      </c>
      <c r="H331" s="632"/>
      <c r="I331" s="177">
        <f t="shared" si="149"/>
        <v>258</v>
      </c>
      <c r="J331" s="185"/>
      <c r="K331" s="185"/>
      <c r="P331" s="198" t="s">
        <v>60</v>
      </c>
      <c r="Q331" s="212" t="e">
        <f>#REF!</f>
        <v>#REF!</v>
      </c>
      <c r="V331" s="198" t="s">
        <v>60</v>
      </c>
      <c r="W331" s="212" t="e">
        <f>Q331</f>
        <v>#REF!</v>
      </c>
      <c r="AB331" s="198" t="s">
        <v>60</v>
      </c>
      <c r="AC331" s="212" t="e">
        <f>W331</f>
        <v>#REF!</v>
      </c>
      <c r="AH331" s="198" t="s">
        <v>60</v>
      </c>
      <c r="AI331" s="212" t="e">
        <f>AC331</f>
        <v>#REF!</v>
      </c>
      <c r="AN331" s="198" t="s">
        <v>60</v>
      </c>
      <c r="AO331" s="212" t="e">
        <f>AI331</f>
        <v>#REF!</v>
      </c>
      <c r="AT331" s="198" t="s">
        <v>60</v>
      </c>
      <c r="AU331" s="212" t="e">
        <f>AO331</f>
        <v>#REF!</v>
      </c>
      <c r="AZ331" s="198" t="s">
        <v>60</v>
      </c>
      <c r="BA331" s="212" t="e">
        <f>AU331</f>
        <v>#REF!</v>
      </c>
    </row>
    <row r="332" spans="1:56" ht="15" customHeight="1">
      <c r="A332" s="19">
        <f t="shared" si="147"/>
        <v>2018</v>
      </c>
      <c r="B332" s="174">
        <f t="shared" si="175"/>
        <v>260</v>
      </c>
      <c r="C332" s="219"/>
      <c r="D332" s="20">
        <f t="shared" si="174"/>
        <v>16</v>
      </c>
      <c r="E332" s="198" t="e">
        <f>X309</f>
        <v>#REF!</v>
      </c>
      <c r="F332" s="201" t="e">
        <f>X317</f>
        <v>#REF!</v>
      </c>
      <c r="G332" s="631" t="e">
        <f>X318</f>
        <v>#REF!</v>
      </c>
      <c r="H332" s="632"/>
      <c r="I332" s="177">
        <f t="shared" si="149"/>
        <v>260</v>
      </c>
      <c r="J332" s="185"/>
      <c r="K332" s="185"/>
    </row>
    <row r="333" spans="1:56" ht="15" customHeight="1">
      <c r="A333" s="19">
        <f t="shared" ref="A333:A348" si="176">A287</f>
        <v>2019</v>
      </c>
      <c r="B333" s="174">
        <f t="shared" si="175"/>
        <v>262</v>
      </c>
      <c r="C333" s="219"/>
      <c r="D333" s="20">
        <f t="shared" si="174"/>
        <v>17</v>
      </c>
      <c r="E333" s="198" t="e">
        <f>AD309</f>
        <v>#REF!</v>
      </c>
      <c r="F333" s="201" t="e">
        <f>AD317</f>
        <v>#REF!</v>
      </c>
      <c r="G333" s="631" t="e">
        <f>AD318</f>
        <v>#REF!</v>
      </c>
      <c r="H333" s="632"/>
      <c r="I333" s="177">
        <f t="shared" si="149"/>
        <v>262</v>
      </c>
      <c r="J333" s="185"/>
      <c r="K333" s="185"/>
    </row>
    <row r="334" spans="1:56" ht="15" customHeight="1">
      <c r="A334" s="19">
        <f t="shared" si="176"/>
        <v>2020</v>
      </c>
      <c r="B334" s="174">
        <f t="shared" si="175"/>
        <v>264</v>
      </c>
      <c r="C334" s="219"/>
      <c r="D334" s="20">
        <f t="shared" si="174"/>
        <v>18</v>
      </c>
      <c r="E334" s="198" t="e">
        <f>AJ309</f>
        <v>#REF!</v>
      </c>
      <c r="F334" s="201" t="e">
        <f>AJ317</f>
        <v>#REF!</v>
      </c>
      <c r="G334" s="631" t="e">
        <f>AJ318</f>
        <v>#REF!</v>
      </c>
      <c r="H334" s="632"/>
      <c r="I334" s="177">
        <f t="shared" si="149"/>
        <v>264</v>
      </c>
      <c r="J334" s="185"/>
      <c r="K334" s="185"/>
    </row>
    <row r="335" spans="1:56" ht="15" customHeight="1">
      <c r="A335" s="19">
        <f t="shared" si="176"/>
        <v>2021</v>
      </c>
      <c r="B335" s="174">
        <f t="shared" si="175"/>
        <v>266</v>
      </c>
      <c r="C335" s="219"/>
      <c r="D335" s="20">
        <f t="shared" si="174"/>
        <v>19</v>
      </c>
      <c r="E335" s="198" t="e">
        <f>AP309</f>
        <v>#REF!</v>
      </c>
      <c r="F335" s="201" t="e">
        <f>AP317</f>
        <v>#REF!</v>
      </c>
      <c r="G335" s="631" t="e">
        <f>AP318</f>
        <v>#REF!</v>
      </c>
      <c r="H335" s="632"/>
      <c r="I335" s="177">
        <f t="shared" si="149"/>
        <v>266</v>
      </c>
      <c r="J335" s="185"/>
      <c r="K335" s="185"/>
    </row>
    <row r="336" spans="1:56" ht="15" customHeight="1">
      <c r="A336" s="19">
        <f t="shared" si="176"/>
        <v>2022</v>
      </c>
      <c r="B336" s="174">
        <f t="shared" si="175"/>
        <v>268</v>
      </c>
      <c r="C336" s="219"/>
      <c r="D336" s="20">
        <f t="shared" si="174"/>
        <v>20</v>
      </c>
      <c r="E336" s="198" t="e">
        <f>AV309</f>
        <v>#REF!</v>
      </c>
      <c r="F336" s="201" t="e">
        <f>AV317</f>
        <v>#REF!</v>
      </c>
      <c r="G336" s="631" t="e">
        <f>AV318</f>
        <v>#REF!</v>
      </c>
      <c r="H336" s="632"/>
      <c r="I336" s="177">
        <f t="shared" si="149"/>
        <v>268</v>
      </c>
      <c r="J336" s="185"/>
      <c r="K336" s="185"/>
    </row>
    <row r="337" spans="1:32" ht="15" customHeight="1">
      <c r="A337" s="19">
        <f t="shared" si="176"/>
        <v>2023</v>
      </c>
      <c r="B337" s="174">
        <f t="shared" si="175"/>
        <v>270</v>
      </c>
      <c r="C337" s="219"/>
      <c r="D337" s="20">
        <f t="shared" si="174"/>
        <v>21</v>
      </c>
      <c r="E337" s="198" t="e">
        <f>BB309</f>
        <v>#REF!</v>
      </c>
      <c r="F337" s="201" t="e">
        <f>BB317</f>
        <v>#REF!</v>
      </c>
      <c r="G337" s="631" t="e">
        <f>BB318</f>
        <v>#REF!</v>
      </c>
      <c r="H337" s="632"/>
      <c r="I337" s="177">
        <f t="shared" si="149"/>
        <v>270</v>
      </c>
      <c r="J337" s="185"/>
      <c r="K337" s="185"/>
    </row>
    <row r="338" spans="1:32" ht="15" customHeight="1">
      <c r="A338" s="19">
        <f t="shared" si="176"/>
        <v>2024</v>
      </c>
      <c r="B338" s="174">
        <f t="shared" si="175"/>
        <v>271</v>
      </c>
      <c r="C338" s="219"/>
      <c r="D338" s="20">
        <f t="shared" si="174"/>
        <v>22</v>
      </c>
      <c r="E338" s="64"/>
      <c r="F338" s="201"/>
      <c r="G338" s="213"/>
      <c r="H338" s="25"/>
      <c r="I338" s="177">
        <f t="shared" si="149"/>
        <v>271</v>
      </c>
      <c r="J338" s="185"/>
      <c r="K338" s="185"/>
    </row>
    <row r="339" spans="1:32" ht="15" customHeight="1">
      <c r="A339" s="19">
        <f t="shared" si="176"/>
        <v>2025</v>
      </c>
      <c r="B339" s="174">
        <f t="shared" si="175"/>
        <v>273</v>
      </c>
      <c r="C339" s="219"/>
      <c r="D339" s="20">
        <f t="shared" si="174"/>
        <v>23</v>
      </c>
      <c r="E339" s="64"/>
      <c r="F339" s="201"/>
      <c r="G339" s="213"/>
      <c r="H339" s="25"/>
      <c r="I339" s="177">
        <f t="shared" si="149"/>
        <v>273</v>
      </c>
      <c r="J339" s="185"/>
      <c r="K339" s="185"/>
    </row>
    <row r="340" spans="1:32" ht="15" customHeight="1">
      <c r="A340" s="19">
        <f t="shared" si="176"/>
        <v>2026</v>
      </c>
      <c r="B340" s="174">
        <f t="shared" si="175"/>
        <v>274</v>
      </c>
      <c r="C340" s="219"/>
      <c r="D340" s="20">
        <f t="shared" si="174"/>
        <v>24</v>
      </c>
      <c r="E340" s="64"/>
      <c r="F340" s="201"/>
      <c r="G340" s="213"/>
      <c r="H340" s="25"/>
      <c r="I340" s="177">
        <f t="shared" si="149"/>
        <v>274</v>
      </c>
      <c r="J340" s="185"/>
      <c r="K340" s="185"/>
    </row>
    <row r="341" spans="1:32" ht="15" customHeight="1">
      <c r="A341" s="19">
        <f t="shared" si="176"/>
        <v>2027</v>
      </c>
      <c r="B341" s="174">
        <f t="shared" si="175"/>
        <v>275</v>
      </c>
      <c r="C341" s="219"/>
      <c r="D341" s="20">
        <f t="shared" si="174"/>
        <v>25</v>
      </c>
      <c r="E341" s="64"/>
      <c r="F341" s="201"/>
      <c r="G341" s="213"/>
      <c r="H341" s="25"/>
      <c r="I341" s="177">
        <f t="shared" si="149"/>
        <v>275</v>
      </c>
      <c r="J341" s="185"/>
      <c r="K341" s="185"/>
    </row>
    <row r="342" spans="1:32" ht="15" customHeight="1">
      <c r="A342" s="19">
        <f t="shared" si="176"/>
        <v>2028</v>
      </c>
      <c r="B342" s="174">
        <f t="shared" si="175"/>
        <v>277</v>
      </c>
      <c r="C342" s="219"/>
      <c r="D342" s="20">
        <f t="shared" si="174"/>
        <v>26</v>
      </c>
      <c r="E342" s="64"/>
      <c r="F342" s="201"/>
      <c r="G342" s="213"/>
      <c r="H342" s="25"/>
      <c r="I342" s="177">
        <f t="shared" si="149"/>
        <v>277</v>
      </c>
      <c r="J342" s="185"/>
      <c r="K342" s="185"/>
    </row>
    <row r="343" spans="1:32" ht="15" customHeight="1">
      <c r="A343" s="19">
        <f t="shared" si="176"/>
        <v>2029</v>
      </c>
      <c r="B343" s="174">
        <f t="shared" si="175"/>
        <v>278</v>
      </c>
      <c r="C343" s="219"/>
      <c r="D343" s="20">
        <f t="shared" si="174"/>
        <v>27</v>
      </c>
      <c r="E343" s="71"/>
      <c r="F343" s="55"/>
      <c r="G343" s="25"/>
      <c r="H343" s="25"/>
      <c r="I343" s="177">
        <f t="shared" si="149"/>
        <v>278</v>
      </c>
      <c r="J343" s="185"/>
      <c r="K343" s="185"/>
    </row>
    <row r="344" spans="1:32" ht="15" customHeight="1">
      <c r="A344" s="19">
        <f t="shared" si="176"/>
        <v>2030</v>
      </c>
      <c r="B344" s="174">
        <f t="shared" si="175"/>
        <v>279</v>
      </c>
      <c r="C344" s="219"/>
      <c r="D344" s="20">
        <f t="shared" si="174"/>
        <v>28</v>
      </c>
      <c r="E344" s="71"/>
      <c r="F344" s="55"/>
      <c r="G344" s="25"/>
      <c r="H344" s="25"/>
      <c r="I344" s="177">
        <f t="shared" si="149"/>
        <v>279</v>
      </c>
      <c r="J344" s="185"/>
      <c r="K344" s="185"/>
    </row>
    <row r="345" spans="1:32" ht="15" customHeight="1">
      <c r="A345" s="19">
        <f t="shared" si="176"/>
        <v>2031</v>
      </c>
      <c r="B345" s="174">
        <f t="shared" si="175"/>
        <v>280</v>
      </c>
      <c r="C345" s="219"/>
      <c r="D345" s="20">
        <f t="shared" si="174"/>
        <v>29</v>
      </c>
      <c r="E345" s="71"/>
      <c r="F345" s="55"/>
      <c r="G345" s="25"/>
      <c r="H345" s="25"/>
      <c r="I345" s="177">
        <f t="shared" si="149"/>
        <v>280</v>
      </c>
      <c r="J345" s="185"/>
      <c r="K345" s="185"/>
    </row>
    <row r="346" spans="1:32" ht="15" customHeight="1">
      <c r="A346" s="19">
        <f t="shared" si="176"/>
        <v>2032</v>
      </c>
      <c r="B346" s="174">
        <f t="shared" si="175"/>
        <v>281</v>
      </c>
      <c r="C346" s="219"/>
      <c r="D346" s="20">
        <f t="shared" si="174"/>
        <v>30</v>
      </c>
      <c r="E346" s="71"/>
      <c r="F346" s="55"/>
      <c r="G346" s="25"/>
      <c r="H346" s="25"/>
      <c r="I346" s="177">
        <f t="shared" si="149"/>
        <v>281</v>
      </c>
      <c r="J346" s="185"/>
      <c r="K346" s="185"/>
    </row>
    <row r="347" spans="1:32" ht="15" customHeight="1">
      <c r="A347" s="19">
        <f t="shared" si="176"/>
        <v>2033</v>
      </c>
      <c r="B347" s="174">
        <f t="shared" si="175"/>
        <v>282</v>
      </c>
      <c r="C347" s="219"/>
      <c r="D347" s="20">
        <f t="shared" si="174"/>
        <v>31</v>
      </c>
      <c r="E347" s="71"/>
      <c r="F347" s="55"/>
      <c r="G347" s="25"/>
      <c r="H347" s="25"/>
      <c r="I347" s="177">
        <f t="shared" si="149"/>
        <v>282</v>
      </c>
      <c r="J347" s="185"/>
      <c r="K347" s="185"/>
    </row>
    <row r="348" spans="1:32" ht="15" customHeight="1">
      <c r="A348" s="103">
        <f t="shared" si="176"/>
        <v>2034</v>
      </c>
      <c r="B348" s="186">
        <f t="shared" si="175"/>
        <v>283</v>
      </c>
      <c r="C348" s="221"/>
      <c r="D348" s="33">
        <f t="shared" si="174"/>
        <v>32</v>
      </c>
      <c r="E348" s="104"/>
      <c r="F348" s="105"/>
      <c r="G348" s="9"/>
      <c r="H348" s="9"/>
      <c r="I348" s="187">
        <f t="shared" si="149"/>
        <v>283</v>
      </c>
      <c r="J348" s="188"/>
      <c r="K348" s="188"/>
    </row>
    <row r="349" spans="1:32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32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32" ht="20.100000000000001" customHeight="1">
      <c r="K351" s="86"/>
      <c r="L351" s="86"/>
      <c r="M351" s="10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</row>
    <row r="352" spans="1:32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</row>
    <row r="353" spans="11:32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</row>
    <row r="354" spans="11:32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</row>
    <row r="355" spans="11:32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</row>
    <row r="356" spans="11:32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</row>
    <row r="357" spans="11:32" ht="20.100000000000001" customHeight="1"/>
    <row r="358" spans="11:32" ht="20.100000000000001" customHeight="1"/>
    <row r="359" spans="11:32" ht="20.100000000000001" customHeight="1"/>
    <row r="360" spans="11:32" ht="20.100000000000001" customHeight="1"/>
    <row r="361" spans="11:32" ht="20.100000000000001" customHeight="1"/>
    <row r="362" spans="11:32" ht="20.100000000000001" customHeight="1"/>
    <row r="363" spans="11:32" ht="20.100000000000001" customHeight="1"/>
    <row r="364" spans="11:32" ht="20.100000000000001" customHeight="1"/>
    <row r="365" spans="11:32" ht="20.100000000000001" customHeight="1"/>
    <row r="366" spans="11:32" ht="20.100000000000001" customHeight="1"/>
    <row r="367" spans="11:32" ht="20.100000000000001" customHeight="1"/>
    <row r="368" spans="11:32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26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topLeftCell="A11" workbookViewId="0">
      <selection activeCell="F48" sqref="F48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328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'!I21</f>
        <v>166.01575428609254</v>
      </c>
      <c r="C15" s="119">
        <f t="shared" ref="C15:C46" si="0">I87</f>
        <v>152</v>
      </c>
      <c r="D15" s="120">
        <f t="shared" ref="D15:D46" si="1">I133</f>
        <v>155</v>
      </c>
      <c r="E15" s="120">
        <f t="shared" ref="E15:E46" si="2">I179</f>
        <v>156</v>
      </c>
      <c r="F15" s="121">
        <f>I225</f>
        <v>164</v>
      </c>
      <c r="G15" s="121">
        <f>I271</f>
        <v>153</v>
      </c>
      <c r="H15" s="121">
        <f t="shared" ref="H15:H46" si="3">I317</f>
        <v>149</v>
      </c>
      <c r="I15" s="122">
        <f t="shared" ref="I15:I46" si="4">ROUND(SUMIF(C$47:H$47,"○",C15:H15),$G$1)</f>
        <v>164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'!I22</f>
        <v>175.18651561204751</v>
      </c>
      <c r="C16" s="119">
        <f t="shared" si="0"/>
        <v>162</v>
      </c>
      <c r="D16" s="120">
        <f t="shared" si="1"/>
        <v>163</v>
      </c>
      <c r="E16" s="120">
        <f t="shared" si="2"/>
        <v>164</v>
      </c>
      <c r="F16" s="121">
        <f t="shared" ref="F16:F46" si="6">I226</f>
        <v>168</v>
      </c>
      <c r="G16" s="121">
        <f t="shared" ref="G16:G46" si="7">I272</f>
        <v>162</v>
      </c>
      <c r="H16" s="121">
        <f t="shared" si="3"/>
        <v>160</v>
      </c>
      <c r="I16" s="122">
        <f t="shared" si="4"/>
        <v>168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'!I23</f>
        <v>174.84111633047803</v>
      </c>
      <c r="C17" s="119">
        <f t="shared" si="0"/>
        <v>171</v>
      </c>
      <c r="D17" s="120">
        <f t="shared" si="1"/>
        <v>171</v>
      </c>
      <c r="E17" s="120">
        <f t="shared" si="2"/>
        <v>171</v>
      </c>
      <c r="F17" s="121">
        <f t="shared" si="6"/>
        <v>173</v>
      </c>
      <c r="G17" s="121">
        <f t="shared" si="7"/>
        <v>171</v>
      </c>
      <c r="H17" s="121">
        <f t="shared" si="3"/>
        <v>172</v>
      </c>
      <c r="I17" s="122">
        <f t="shared" si="4"/>
        <v>173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'!I24</f>
        <v>168.39931153184165</v>
      </c>
      <c r="C18" s="119">
        <f t="shared" si="0"/>
        <v>181</v>
      </c>
      <c r="D18" s="120">
        <f t="shared" si="1"/>
        <v>180</v>
      </c>
      <c r="E18" s="120">
        <f t="shared" si="2"/>
        <v>179</v>
      </c>
      <c r="F18" s="121">
        <f t="shared" si="6"/>
        <v>178</v>
      </c>
      <c r="G18" s="121">
        <f t="shared" si="7"/>
        <v>181</v>
      </c>
      <c r="H18" s="121">
        <f t="shared" si="3"/>
        <v>182</v>
      </c>
      <c r="I18" s="122">
        <f t="shared" si="4"/>
        <v>178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'!I25</f>
        <v>163.42412451361866</v>
      </c>
      <c r="C19" s="119">
        <f t="shared" si="0"/>
        <v>191</v>
      </c>
      <c r="D19" s="120">
        <f t="shared" si="1"/>
        <v>189</v>
      </c>
      <c r="E19" s="120">
        <f t="shared" si="2"/>
        <v>188</v>
      </c>
      <c r="F19" s="121">
        <f t="shared" si="6"/>
        <v>183</v>
      </c>
      <c r="G19" s="121">
        <f t="shared" si="7"/>
        <v>190</v>
      </c>
      <c r="H19" s="121">
        <f t="shared" si="3"/>
        <v>193</v>
      </c>
      <c r="I19" s="122">
        <f t="shared" si="4"/>
        <v>183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'!I26</f>
        <v>170.09296844310595</v>
      </c>
      <c r="C20" s="119">
        <f t="shared" si="0"/>
        <v>201</v>
      </c>
      <c r="D20" s="120">
        <f t="shared" si="1"/>
        <v>198</v>
      </c>
      <c r="E20" s="120">
        <f t="shared" si="2"/>
        <v>197</v>
      </c>
      <c r="F20" s="121">
        <f t="shared" si="6"/>
        <v>188</v>
      </c>
      <c r="G20" s="121">
        <f t="shared" si="7"/>
        <v>200</v>
      </c>
      <c r="H20" s="121">
        <f t="shared" si="3"/>
        <v>203</v>
      </c>
      <c r="I20" s="122">
        <f t="shared" si="4"/>
        <v>188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'!I27</f>
        <v>223.97526361690319</v>
      </c>
      <c r="C21" s="119">
        <f t="shared" si="0"/>
        <v>211</v>
      </c>
      <c r="D21" s="120">
        <f t="shared" si="1"/>
        <v>208</v>
      </c>
      <c r="E21" s="120">
        <f t="shared" si="2"/>
        <v>207</v>
      </c>
      <c r="F21" s="121">
        <f t="shared" si="6"/>
        <v>193</v>
      </c>
      <c r="G21" s="121">
        <f t="shared" si="7"/>
        <v>210</v>
      </c>
      <c r="H21" s="121">
        <f t="shared" si="3"/>
        <v>213</v>
      </c>
      <c r="I21" s="122">
        <f t="shared" si="4"/>
        <v>193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'!I28</f>
        <v>237.21612853391008</v>
      </c>
      <c r="C22" s="119">
        <f t="shared" si="0"/>
        <v>221</v>
      </c>
      <c r="D22" s="120">
        <f t="shared" si="1"/>
        <v>219</v>
      </c>
      <c r="E22" s="120">
        <f t="shared" si="2"/>
        <v>218</v>
      </c>
      <c r="F22" s="121">
        <f t="shared" si="6"/>
        <v>198</v>
      </c>
      <c r="G22" s="121">
        <f t="shared" si="7"/>
        <v>220</v>
      </c>
      <c r="H22" s="121">
        <f t="shared" si="3"/>
        <v>222</v>
      </c>
      <c r="I22" s="122">
        <f t="shared" si="4"/>
        <v>198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'!I29</f>
        <v>238.18853138422122</v>
      </c>
      <c r="C23" s="119">
        <f t="shared" si="0"/>
        <v>231</v>
      </c>
      <c r="D23" s="120">
        <f t="shared" si="1"/>
        <v>230</v>
      </c>
      <c r="E23" s="120">
        <f t="shared" si="2"/>
        <v>229</v>
      </c>
      <c r="F23" s="121">
        <f t="shared" si="6"/>
        <v>203</v>
      </c>
      <c r="G23" s="121">
        <f t="shared" si="7"/>
        <v>231</v>
      </c>
      <c r="H23" s="121">
        <f t="shared" si="3"/>
        <v>232</v>
      </c>
      <c r="I23" s="122">
        <f t="shared" si="4"/>
        <v>203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'!I30</f>
        <v>244.81237799146845</v>
      </c>
      <c r="C24" s="128">
        <f t="shared" si="0"/>
        <v>241</v>
      </c>
      <c r="D24" s="129">
        <f t="shared" si="1"/>
        <v>241</v>
      </c>
      <c r="E24" s="129">
        <f t="shared" si="2"/>
        <v>241</v>
      </c>
      <c r="F24" s="130">
        <f t="shared" si="6"/>
        <v>208</v>
      </c>
      <c r="G24" s="130">
        <f t="shared" si="7"/>
        <v>241</v>
      </c>
      <c r="H24" s="130">
        <f t="shared" si="3"/>
        <v>241</v>
      </c>
      <c r="I24" s="131">
        <f t="shared" si="4"/>
        <v>208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498"/>
      <c r="C25" s="224">
        <f>I97</f>
        <v>251</v>
      </c>
      <c r="D25" s="225">
        <f t="shared" si="1"/>
        <v>253</v>
      </c>
      <c r="E25" s="224">
        <f t="shared" si="2"/>
        <v>254</v>
      </c>
      <c r="F25" s="224">
        <f t="shared" si="6"/>
        <v>214</v>
      </c>
      <c r="G25" s="224">
        <f t="shared" si="7"/>
        <v>251</v>
      </c>
      <c r="H25" s="224">
        <f t="shared" si="3"/>
        <v>249</v>
      </c>
      <c r="I25" s="226">
        <f t="shared" si="4"/>
        <v>214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261</v>
      </c>
      <c r="D26" s="146">
        <f t="shared" si="1"/>
        <v>266</v>
      </c>
      <c r="E26" s="119">
        <f t="shared" si="2"/>
        <v>268</v>
      </c>
      <c r="F26" s="119">
        <f t="shared" si="6"/>
        <v>219</v>
      </c>
      <c r="G26" s="119">
        <f t="shared" si="7"/>
        <v>262</v>
      </c>
      <c r="H26" s="119">
        <f t="shared" si="3"/>
        <v>258</v>
      </c>
      <c r="I26" s="144">
        <f t="shared" si="4"/>
        <v>219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271</v>
      </c>
      <c r="D27" s="315">
        <f t="shared" si="1"/>
        <v>279</v>
      </c>
      <c r="E27" s="314">
        <f t="shared" si="2"/>
        <v>282</v>
      </c>
      <c r="F27" s="314">
        <f t="shared" si="6"/>
        <v>224</v>
      </c>
      <c r="G27" s="314">
        <f t="shared" si="7"/>
        <v>272</v>
      </c>
      <c r="H27" s="314">
        <f t="shared" si="3"/>
        <v>266</v>
      </c>
      <c r="I27" s="316">
        <f t="shared" si="4"/>
        <v>224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280</v>
      </c>
      <c r="D28" s="146">
        <f t="shared" si="1"/>
        <v>293</v>
      </c>
      <c r="E28" s="119">
        <f t="shared" si="2"/>
        <v>298</v>
      </c>
      <c r="F28" s="119">
        <f t="shared" si="6"/>
        <v>230</v>
      </c>
      <c r="G28" s="119">
        <f t="shared" si="7"/>
        <v>282</v>
      </c>
      <c r="H28" s="119">
        <f t="shared" si="3"/>
        <v>273</v>
      </c>
      <c r="I28" s="144">
        <f t="shared" si="4"/>
        <v>230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290</v>
      </c>
      <c r="D29" s="146">
        <f t="shared" si="1"/>
        <v>308</v>
      </c>
      <c r="E29" s="119">
        <f t="shared" si="2"/>
        <v>314</v>
      </c>
      <c r="F29" s="119">
        <f t="shared" si="6"/>
        <v>235</v>
      </c>
      <c r="G29" s="119">
        <f t="shared" si="7"/>
        <v>292</v>
      </c>
      <c r="H29" s="119">
        <f t="shared" si="3"/>
        <v>281</v>
      </c>
      <c r="I29" s="144">
        <f t="shared" si="4"/>
        <v>235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300</v>
      </c>
      <c r="D30" s="146">
        <f t="shared" si="1"/>
        <v>323</v>
      </c>
      <c r="E30" s="119">
        <f t="shared" si="2"/>
        <v>332</v>
      </c>
      <c r="F30" s="119">
        <f t="shared" si="6"/>
        <v>241</v>
      </c>
      <c r="G30" s="119">
        <f t="shared" si="7"/>
        <v>302</v>
      </c>
      <c r="H30" s="119">
        <f t="shared" si="3"/>
        <v>288</v>
      </c>
      <c r="I30" s="144">
        <f t="shared" si="4"/>
        <v>241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310</v>
      </c>
      <c r="D31" s="146">
        <f t="shared" si="1"/>
        <v>340</v>
      </c>
      <c r="E31" s="119">
        <f t="shared" si="2"/>
        <v>351</v>
      </c>
      <c r="F31" s="119">
        <f t="shared" si="6"/>
        <v>246</v>
      </c>
      <c r="G31" s="119">
        <f t="shared" si="7"/>
        <v>312</v>
      </c>
      <c r="H31" s="119">
        <f t="shared" si="3"/>
        <v>295</v>
      </c>
      <c r="I31" s="144">
        <f t="shared" si="4"/>
        <v>246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320</v>
      </c>
      <c r="D32" s="315">
        <f t="shared" si="1"/>
        <v>357</v>
      </c>
      <c r="E32" s="314">
        <f t="shared" si="2"/>
        <v>371</v>
      </c>
      <c r="F32" s="314">
        <f t="shared" si="6"/>
        <v>252</v>
      </c>
      <c r="G32" s="314">
        <f t="shared" si="7"/>
        <v>321</v>
      </c>
      <c r="H32" s="314">
        <f t="shared" si="3"/>
        <v>302</v>
      </c>
      <c r="I32" s="316">
        <f t="shared" si="4"/>
        <v>252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330</v>
      </c>
      <c r="D33" s="146">
        <f t="shared" si="1"/>
        <v>374</v>
      </c>
      <c r="E33" s="119">
        <f t="shared" si="2"/>
        <v>392</v>
      </c>
      <c r="F33" s="119">
        <f t="shared" si="6"/>
        <v>257</v>
      </c>
      <c r="G33" s="119">
        <f t="shared" si="7"/>
        <v>331</v>
      </c>
      <c r="H33" s="119">
        <f t="shared" si="3"/>
        <v>309</v>
      </c>
      <c r="I33" s="144">
        <f t="shared" si="4"/>
        <v>257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340</v>
      </c>
      <c r="D34" s="146">
        <f t="shared" si="1"/>
        <v>393</v>
      </c>
      <c r="E34" s="119">
        <f t="shared" si="2"/>
        <v>414</v>
      </c>
      <c r="F34" s="119">
        <f t="shared" si="6"/>
        <v>263</v>
      </c>
      <c r="G34" s="119">
        <f t="shared" si="7"/>
        <v>340</v>
      </c>
      <c r="H34" s="119">
        <f t="shared" si="3"/>
        <v>315</v>
      </c>
      <c r="I34" s="144">
        <f t="shared" si="4"/>
        <v>263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350</v>
      </c>
      <c r="D35" s="146">
        <f t="shared" si="1"/>
        <v>413</v>
      </c>
      <c r="E35" s="119">
        <f t="shared" si="2"/>
        <v>439</v>
      </c>
      <c r="F35" s="119">
        <f t="shared" si="6"/>
        <v>269</v>
      </c>
      <c r="G35" s="119">
        <f t="shared" si="7"/>
        <v>349</v>
      </c>
      <c r="H35" s="119">
        <f t="shared" si="3"/>
        <v>321</v>
      </c>
      <c r="I35" s="144">
        <f t="shared" si="4"/>
        <v>269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360</v>
      </c>
      <c r="D36" s="146">
        <f t="shared" si="1"/>
        <v>434</v>
      </c>
      <c r="E36" s="119">
        <f t="shared" si="2"/>
        <v>464</v>
      </c>
      <c r="F36" s="119">
        <f t="shared" si="6"/>
        <v>274</v>
      </c>
      <c r="G36" s="119">
        <f t="shared" si="7"/>
        <v>357</v>
      </c>
      <c r="H36" s="119">
        <f t="shared" si="3"/>
        <v>327</v>
      </c>
      <c r="I36" s="144">
        <f t="shared" si="4"/>
        <v>274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370</v>
      </c>
      <c r="D37" s="315">
        <f t="shared" si="1"/>
        <v>455</v>
      </c>
      <c r="E37" s="314">
        <f t="shared" si="2"/>
        <v>492</v>
      </c>
      <c r="F37" s="314">
        <f t="shared" si="6"/>
        <v>280</v>
      </c>
      <c r="G37" s="314">
        <f t="shared" si="7"/>
        <v>366</v>
      </c>
      <c r="H37" s="314">
        <f t="shared" si="3"/>
        <v>333</v>
      </c>
      <c r="I37" s="316">
        <f t="shared" si="4"/>
        <v>280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380</v>
      </c>
      <c r="D38" s="146">
        <f t="shared" si="1"/>
        <v>478</v>
      </c>
      <c r="E38" s="119">
        <f t="shared" si="2"/>
        <v>521</v>
      </c>
      <c r="F38" s="119">
        <f t="shared" si="6"/>
        <v>285</v>
      </c>
      <c r="G38" s="119">
        <f t="shared" si="7"/>
        <v>374</v>
      </c>
      <c r="H38" s="119">
        <f t="shared" si="3"/>
        <v>338</v>
      </c>
      <c r="I38" s="144">
        <f t="shared" si="4"/>
        <v>285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389</v>
      </c>
      <c r="D39" s="146">
        <f t="shared" si="1"/>
        <v>502</v>
      </c>
      <c r="E39" s="119">
        <f t="shared" si="2"/>
        <v>552</v>
      </c>
      <c r="F39" s="119">
        <f t="shared" si="6"/>
        <v>291</v>
      </c>
      <c r="G39" s="119">
        <f t="shared" si="7"/>
        <v>381</v>
      </c>
      <c r="H39" s="119">
        <f t="shared" si="3"/>
        <v>344</v>
      </c>
      <c r="I39" s="144">
        <f t="shared" si="4"/>
        <v>291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399</v>
      </c>
      <c r="D40" s="146">
        <f t="shared" si="1"/>
        <v>527</v>
      </c>
      <c r="E40" s="119">
        <f t="shared" si="2"/>
        <v>585</v>
      </c>
      <c r="F40" s="119">
        <f t="shared" si="6"/>
        <v>297</v>
      </c>
      <c r="G40" s="119">
        <f t="shared" si="7"/>
        <v>389</v>
      </c>
      <c r="H40" s="119">
        <f t="shared" si="3"/>
        <v>349</v>
      </c>
      <c r="I40" s="144">
        <f t="shared" si="4"/>
        <v>297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409</v>
      </c>
      <c r="D41" s="146">
        <f t="shared" si="1"/>
        <v>554</v>
      </c>
      <c r="E41" s="119">
        <f t="shared" si="2"/>
        <v>621</v>
      </c>
      <c r="F41" s="119">
        <f t="shared" si="6"/>
        <v>303</v>
      </c>
      <c r="G41" s="119">
        <f t="shared" si="7"/>
        <v>396</v>
      </c>
      <c r="H41" s="119">
        <f t="shared" si="3"/>
        <v>354</v>
      </c>
      <c r="I41" s="144">
        <f t="shared" si="4"/>
        <v>303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419</v>
      </c>
      <c r="D42" s="315">
        <f t="shared" si="1"/>
        <v>581</v>
      </c>
      <c r="E42" s="314">
        <f t="shared" si="2"/>
        <v>658</v>
      </c>
      <c r="F42" s="314">
        <f t="shared" si="6"/>
        <v>308</v>
      </c>
      <c r="G42" s="314">
        <f t="shared" si="7"/>
        <v>402</v>
      </c>
      <c r="H42" s="314">
        <f t="shared" si="3"/>
        <v>359</v>
      </c>
      <c r="I42" s="316">
        <f t="shared" si="4"/>
        <v>308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429</v>
      </c>
      <c r="D43" s="146">
        <f t="shared" si="1"/>
        <v>611</v>
      </c>
      <c r="E43" s="119">
        <f t="shared" si="2"/>
        <v>698</v>
      </c>
      <c r="F43" s="119">
        <f t="shared" si="6"/>
        <v>314</v>
      </c>
      <c r="G43" s="119">
        <f t="shared" si="7"/>
        <v>409</v>
      </c>
      <c r="H43" s="119">
        <f t="shared" si="3"/>
        <v>363</v>
      </c>
      <c r="I43" s="144">
        <f t="shared" si="4"/>
        <v>314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439</v>
      </c>
      <c r="D44" s="146">
        <f t="shared" si="1"/>
        <v>641</v>
      </c>
      <c r="E44" s="119">
        <f t="shared" si="2"/>
        <v>741</v>
      </c>
      <c r="F44" s="119">
        <f t="shared" si="6"/>
        <v>320</v>
      </c>
      <c r="G44" s="119">
        <f t="shared" si="7"/>
        <v>415</v>
      </c>
      <c r="H44" s="119">
        <f t="shared" si="3"/>
        <v>368</v>
      </c>
      <c r="I44" s="144">
        <f t="shared" si="4"/>
        <v>320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449</v>
      </c>
      <c r="D45" s="146">
        <f t="shared" si="1"/>
        <v>673</v>
      </c>
      <c r="E45" s="119">
        <f t="shared" si="2"/>
        <v>787</v>
      </c>
      <c r="F45" s="119">
        <f t="shared" si="6"/>
        <v>326</v>
      </c>
      <c r="G45" s="119">
        <f t="shared" si="7"/>
        <v>420</v>
      </c>
      <c r="H45" s="119">
        <f t="shared" si="3"/>
        <v>372</v>
      </c>
      <c r="I45" s="144">
        <f t="shared" si="4"/>
        <v>326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459</v>
      </c>
      <c r="D46" s="146">
        <f t="shared" si="1"/>
        <v>707</v>
      </c>
      <c r="E46" s="119">
        <f t="shared" si="2"/>
        <v>835</v>
      </c>
      <c r="F46" s="119">
        <f t="shared" si="6"/>
        <v>332</v>
      </c>
      <c r="G46" s="119">
        <f t="shared" si="7"/>
        <v>426</v>
      </c>
      <c r="H46" s="119">
        <f t="shared" si="3"/>
        <v>377</v>
      </c>
      <c r="I46" s="144">
        <f t="shared" si="4"/>
        <v>332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/>
      <c r="E47" s="151"/>
      <c r="F47" s="149" t="s">
        <v>329</v>
      </c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0.74747910312793664</v>
      </c>
      <c r="D48" s="261">
        <f>G132</f>
        <v>0.77190539261664814</v>
      </c>
      <c r="E48" s="261">
        <f>G179</f>
        <v>0.78252658619522641</v>
      </c>
      <c r="F48" s="261">
        <f>H224</f>
        <v>0.74745563697595463</v>
      </c>
      <c r="G48" s="261">
        <f>G271</f>
        <v>0.75531711448662431</v>
      </c>
      <c r="H48" s="239">
        <f>G317</f>
        <v>0.72008337427492541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2.7570600951981805</v>
      </c>
      <c r="D49" s="250">
        <f>G133</f>
        <v>2.5207386286398261</v>
      </c>
      <c r="E49" s="250">
        <f>G180</f>
        <v>2.4369267448907479</v>
      </c>
      <c r="F49" s="250">
        <f>H225</f>
        <v>5.9459044883168657</v>
      </c>
      <c r="G49" s="250">
        <f>G272</f>
        <v>2.6754455568410718</v>
      </c>
      <c r="H49" s="250">
        <f>G318</f>
        <v>3.0756410815075133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2.7570600951981805</v>
      </c>
      <c r="D50" s="229">
        <f>G134</f>
        <v>2.5207386286398261</v>
      </c>
      <c r="E50" s="229">
        <f>G181</f>
        <v>2.4369267448907479</v>
      </c>
      <c r="F50" s="229">
        <f>H226</f>
        <v>5.9459044883168657</v>
      </c>
      <c r="G50" s="229">
        <f>G273</f>
        <v>2.6754455568410718</v>
      </c>
      <c r="H50" s="229">
        <f>G319</f>
        <v>3.0756410815075133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7.7898024068824778</v>
      </c>
      <c r="D51" s="229">
        <f>G135</f>
        <v>7.4541151060142115</v>
      </c>
      <c r="E51" s="229">
        <f>G182</f>
        <v>7.2862203068736395</v>
      </c>
      <c r="F51" s="229">
        <f>H227</f>
        <v>9.4748885993806908</v>
      </c>
      <c r="G51" s="229">
        <f>G274</f>
        <v>7.6963887427361559</v>
      </c>
      <c r="H51" s="229">
        <f>G320</f>
        <v>8.1533890012611856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7.7898024068824778</v>
      </c>
      <c r="D52" s="229">
        <f>G136</f>
        <v>7.4541151060142115</v>
      </c>
      <c r="E52" s="229">
        <f>G183</f>
        <v>7.2862203068736395</v>
      </c>
      <c r="F52" s="229">
        <f>H228</f>
        <v>9.4748885993806908</v>
      </c>
      <c r="G52" s="229">
        <f>G275</f>
        <v>7.6963887427361559</v>
      </c>
      <c r="H52" s="234">
        <f>G321</f>
        <v>8.1533890012611856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0.74747910312793664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9.9118514239723101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141.70002639252104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0.74747910312793664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2.7570600951981805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2.7570600951981805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7.7898024068824778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7.7898024068824778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166.01575428609254</v>
      </c>
      <c r="C87" s="20">
        <v>1</v>
      </c>
      <c r="F87" s="25"/>
      <c r="G87" s="21"/>
      <c r="H87" s="25"/>
      <c r="I87" s="177">
        <f t="shared" ref="I87:I118" si="8">ROUND($E$78*C87+$E$79,$G$1)</f>
        <v>152</v>
      </c>
      <c r="J87" s="178">
        <f t="shared" ref="J87:J96" si="9">ABS(B87-I87)/B87*100</f>
        <v>8.4424242424242451</v>
      </c>
      <c r="K87" s="177">
        <f t="shared" ref="K87:K96" si="10">(B87-I87)^2/1000</f>
        <v>0.19644136820812153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175.18651561204751</v>
      </c>
      <c r="C88" s="20">
        <v>2</v>
      </c>
      <c r="F88" s="25"/>
      <c r="G88" s="21"/>
      <c r="H88" s="25"/>
      <c r="I88" s="177">
        <f t="shared" si="8"/>
        <v>162</v>
      </c>
      <c r="J88" s="178">
        <f t="shared" si="9"/>
        <v>7.5271293375394261</v>
      </c>
      <c r="K88" s="177">
        <f t="shared" si="10"/>
        <v>0.17388419398677285</v>
      </c>
    </row>
    <row r="89" spans="1:11" ht="15" customHeight="1">
      <c r="A89" s="19">
        <f t="shared" si="11"/>
        <v>2005</v>
      </c>
      <c r="B89" s="174">
        <f t="shared" si="12"/>
        <v>174.84111633047803</v>
      </c>
      <c r="C89" s="20">
        <v>3</v>
      </c>
      <c r="F89" s="25"/>
      <c r="G89" s="21"/>
      <c r="H89" s="25"/>
      <c r="I89" s="177">
        <f t="shared" si="8"/>
        <v>171</v>
      </c>
      <c r="J89" s="178">
        <f t="shared" si="9"/>
        <v>2.1969182141446058</v>
      </c>
      <c r="K89" s="177">
        <f t="shared" si="10"/>
        <v>1.4754174664265008E-2</v>
      </c>
    </row>
    <row r="90" spans="1:11" ht="15" customHeight="1">
      <c r="A90" s="19">
        <f t="shared" si="11"/>
        <v>2006</v>
      </c>
      <c r="B90" s="174">
        <f t="shared" si="12"/>
        <v>168.39931153184165</v>
      </c>
      <c r="C90" s="20">
        <v>4</v>
      </c>
      <c r="F90" s="25"/>
      <c r="G90" s="21"/>
      <c r="H90" s="25"/>
      <c r="I90" s="177">
        <f t="shared" si="8"/>
        <v>181</v>
      </c>
      <c r="J90" s="178">
        <f t="shared" si="9"/>
        <v>7.4826246933769447</v>
      </c>
      <c r="K90" s="177">
        <f t="shared" si="10"/>
        <v>0.1587773498715789</v>
      </c>
    </row>
    <row r="91" spans="1:11" ht="15" customHeight="1">
      <c r="A91" s="19">
        <f t="shared" si="11"/>
        <v>2007</v>
      </c>
      <c r="B91" s="174">
        <f t="shared" si="12"/>
        <v>163.42412451361866</v>
      </c>
      <c r="C91" s="20">
        <v>5</v>
      </c>
      <c r="D91" s="21"/>
      <c r="E91" s="21"/>
      <c r="F91" s="25"/>
      <c r="G91" s="21"/>
      <c r="H91" s="25"/>
      <c r="I91" s="177">
        <f t="shared" si="8"/>
        <v>191</v>
      </c>
      <c r="J91" s="178">
        <f t="shared" si="9"/>
        <v>16.873809523809534</v>
      </c>
      <c r="K91" s="177">
        <f t="shared" si="10"/>
        <v>0.76042890884040704</v>
      </c>
    </row>
    <row r="92" spans="1:11" ht="15" customHeight="1">
      <c r="A92" s="19">
        <f t="shared" si="11"/>
        <v>2008</v>
      </c>
      <c r="B92" s="174">
        <f t="shared" si="12"/>
        <v>170.09296844310595</v>
      </c>
      <c r="C92" s="20">
        <v>6</v>
      </c>
      <c r="D92" s="21"/>
      <c r="E92" s="21"/>
      <c r="F92" s="25"/>
      <c r="G92" s="21"/>
      <c r="H92" s="25"/>
      <c r="I92" s="177">
        <f t="shared" si="8"/>
        <v>201</v>
      </c>
      <c r="J92" s="178">
        <f t="shared" si="9"/>
        <v>18.170669745958421</v>
      </c>
      <c r="K92" s="177">
        <f t="shared" si="10"/>
        <v>0.9552445996588449</v>
      </c>
    </row>
    <row r="93" spans="1:11" s="25" customFormat="1" ht="15" customHeight="1">
      <c r="A93" s="19">
        <f t="shared" si="11"/>
        <v>2009</v>
      </c>
      <c r="B93" s="174">
        <f t="shared" si="12"/>
        <v>223.97526361690319</v>
      </c>
      <c r="C93" s="20">
        <v>7</v>
      </c>
      <c r="G93" s="21"/>
      <c r="H93" s="21"/>
      <c r="I93" s="177">
        <f t="shared" si="8"/>
        <v>211</v>
      </c>
      <c r="J93" s="178">
        <f t="shared" si="9"/>
        <v>5.7931681415929184</v>
      </c>
      <c r="K93" s="177">
        <f t="shared" si="10"/>
        <v>0.16835746592813169</v>
      </c>
    </row>
    <row r="94" spans="1:11" ht="15" customHeight="1">
      <c r="A94" s="19">
        <f t="shared" si="11"/>
        <v>2010</v>
      </c>
      <c r="B94" s="174">
        <f t="shared" si="12"/>
        <v>237.21612853391008</v>
      </c>
      <c r="C94" s="20">
        <v>8</v>
      </c>
      <c r="D94" s="25"/>
      <c r="E94" s="25"/>
      <c r="F94" s="25"/>
      <c r="G94" s="21"/>
      <c r="H94" s="25"/>
      <c r="I94" s="177">
        <f t="shared" si="8"/>
        <v>221</v>
      </c>
      <c r="J94" s="178">
        <f t="shared" si="9"/>
        <v>6.8360143275805889</v>
      </c>
      <c r="K94" s="177">
        <f t="shared" si="10"/>
        <v>0.26296282462829274</v>
      </c>
    </row>
    <row r="95" spans="1:11" s="25" customFormat="1" ht="15" customHeight="1">
      <c r="A95" s="19">
        <f t="shared" si="11"/>
        <v>2011</v>
      </c>
      <c r="B95" s="174">
        <f t="shared" si="12"/>
        <v>238.18853138422122</v>
      </c>
      <c r="C95" s="20">
        <v>9</v>
      </c>
      <c r="G95" s="21"/>
      <c r="I95" s="177">
        <f t="shared" si="8"/>
        <v>231</v>
      </c>
      <c r="J95" s="178">
        <f t="shared" si="9"/>
        <v>3.0180006327111619</v>
      </c>
      <c r="K95" s="177">
        <f t="shared" si="10"/>
        <v>5.1674983461933464E-2</v>
      </c>
    </row>
    <row r="96" spans="1:11" s="25" customFormat="1" ht="15" customHeight="1" thickBot="1">
      <c r="A96" s="28">
        <f t="shared" si="11"/>
        <v>2012</v>
      </c>
      <c r="B96" s="182">
        <f t="shared" si="12"/>
        <v>244.81237799146845</v>
      </c>
      <c r="C96" s="29">
        <v>10</v>
      </c>
      <c r="D96" s="30"/>
      <c r="E96" s="30"/>
      <c r="F96" s="30"/>
      <c r="G96" s="30"/>
      <c r="H96" s="30"/>
      <c r="I96" s="183">
        <f t="shared" si="8"/>
        <v>241</v>
      </c>
      <c r="J96" s="184">
        <f t="shared" si="9"/>
        <v>1.5572652096869508</v>
      </c>
      <c r="K96" s="183">
        <f t="shared" si="10"/>
        <v>1.4534225949833028E-2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251</v>
      </c>
      <c r="C97" s="20">
        <f t="shared" ref="C97:C118" si="14">C96+1</f>
        <v>11</v>
      </c>
      <c r="D97" s="31"/>
      <c r="E97" s="31"/>
      <c r="I97" s="177">
        <f t="shared" si="8"/>
        <v>251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261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261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271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271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280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280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290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290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300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300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310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310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320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320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330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330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340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340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350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350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360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360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370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370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380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380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389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389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399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399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409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409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419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419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429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429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439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439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449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449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459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459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0.77190539261664814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4.9965831075228175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4.8892261143819671E-2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147.90691268305733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5.0107207295784217E-2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0.77190539261664814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166.01575428609254</v>
      </c>
      <c r="C133" s="191">
        <f t="shared" ref="C133:C142" si="16">LN(B133)</f>
        <v>5.1120826891912232</v>
      </c>
      <c r="D133" s="20">
        <v>1</v>
      </c>
      <c r="E133" s="637" t="s">
        <v>8</v>
      </c>
      <c r="F133" s="638"/>
      <c r="G133" s="639">
        <f>SUM(K122:K142)</f>
        <v>2.5207386286398261</v>
      </c>
      <c r="H133" s="640"/>
      <c r="I133" s="177">
        <f t="shared" ref="I133:I164" si="17">ROUND($F$129*(1+$F$130)^D133,$G$1)</f>
        <v>155</v>
      </c>
      <c r="J133" s="178">
        <f t="shared" ref="J133:J142" si="18">ABS(B133-I133)/B133*100</f>
        <v>6.6353668261563028</v>
      </c>
      <c r="K133" s="177">
        <f t="shared" ref="K133:K142" si="19">(B133-I133)^2/1000</f>
        <v>0.12134684249156627</v>
      </c>
    </row>
    <row r="134" spans="1:11" ht="15" customHeight="1">
      <c r="A134" s="19">
        <f t="shared" si="15"/>
        <v>2004</v>
      </c>
      <c r="B134" s="174">
        <f t="shared" si="15"/>
        <v>175.18651561204751</v>
      </c>
      <c r="C134" s="191">
        <f t="shared" si="16"/>
        <v>5.1658512098556209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2.5207386286398261</v>
      </c>
      <c r="H134" s="640"/>
      <c r="I134" s="177">
        <f t="shared" si="17"/>
        <v>163</v>
      </c>
      <c r="J134" s="178">
        <f t="shared" si="18"/>
        <v>6.9563091482649773</v>
      </c>
      <c r="K134" s="177">
        <f t="shared" si="19"/>
        <v>0.14851116276267784</v>
      </c>
    </row>
    <row r="135" spans="1:11" ht="15" customHeight="1">
      <c r="A135" s="19">
        <f t="shared" si="15"/>
        <v>2005</v>
      </c>
      <c r="B135" s="174">
        <f t="shared" si="15"/>
        <v>174.84111633047803</v>
      </c>
      <c r="C135" s="191">
        <f t="shared" si="16"/>
        <v>5.1638776548436276</v>
      </c>
      <c r="D135" s="20">
        <f t="shared" si="20"/>
        <v>3</v>
      </c>
      <c r="E135" s="637" t="s">
        <v>10</v>
      </c>
      <c r="F135" s="638"/>
      <c r="G135" s="639">
        <f>SUM(J122:J142)/D142</f>
        <v>7.4541151060142115</v>
      </c>
      <c r="H135" s="640"/>
      <c r="I135" s="177">
        <f t="shared" si="17"/>
        <v>171</v>
      </c>
      <c r="J135" s="178">
        <f t="shared" si="18"/>
        <v>2.1969182141446058</v>
      </c>
      <c r="K135" s="177">
        <f t="shared" si="19"/>
        <v>1.4754174664265008E-2</v>
      </c>
    </row>
    <row r="136" spans="1:11" ht="15" customHeight="1">
      <c r="A136" s="19">
        <f t="shared" si="15"/>
        <v>2006</v>
      </c>
      <c r="B136" s="174">
        <f t="shared" si="15"/>
        <v>168.39931153184165</v>
      </c>
      <c r="C136" s="191">
        <f t="shared" si="16"/>
        <v>5.1263380135091428</v>
      </c>
      <c r="D136" s="20">
        <f t="shared" si="20"/>
        <v>4</v>
      </c>
      <c r="E136" s="637" t="s">
        <v>11</v>
      </c>
      <c r="F136" s="638"/>
      <c r="G136" s="639">
        <f>SUM(J133:J142)/10</f>
        <v>7.4541151060142115</v>
      </c>
      <c r="H136" s="640"/>
      <c r="I136" s="177">
        <f t="shared" si="17"/>
        <v>180</v>
      </c>
      <c r="J136" s="178">
        <f t="shared" si="18"/>
        <v>6.8887980376124318</v>
      </c>
      <c r="K136" s="177">
        <f t="shared" si="19"/>
        <v>0.13457597293526219</v>
      </c>
    </row>
    <row r="137" spans="1:11" ht="15" customHeight="1">
      <c r="A137" s="19">
        <f t="shared" si="15"/>
        <v>2007</v>
      </c>
      <c r="B137" s="174">
        <f t="shared" si="15"/>
        <v>163.42412451361866</v>
      </c>
      <c r="C137" s="191">
        <f t="shared" si="16"/>
        <v>5.0963488123702856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189</v>
      </c>
      <c r="J137" s="178">
        <f t="shared" si="18"/>
        <v>15.650000000000009</v>
      </c>
      <c r="K137" s="177">
        <f t="shared" si="19"/>
        <v>0.65412540689488174</v>
      </c>
    </row>
    <row r="138" spans="1:11" ht="15" customHeight="1">
      <c r="A138" s="19">
        <f t="shared" si="15"/>
        <v>2008</v>
      </c>
      <c r="B138" s="174">
        <f t="shared" si="15"/>
        <v>170.09296844310595</v>
      </c>
      <c r="C138" s="191">
        <f t="shared" si="16"/>
        <v>5.1363451607643524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198</v>
      </c>
      <c r="J138" s="178">
        <f t="shared" si="18"/>
        <v>16.406928406466502</v>
      </c>
      <c r="K138" s="177">
        <f t="shared" si="19"/>
        <v>0.77880241031748065</v>
      </c>
    </row>
    <row r="139" spans="1:11" s="25" customFormat="1" ht="15" customHeight="1">
      <c r="A139" s="19">
        <f t="shared" si="15"/>
        <v>2009</v>
      </c>
      <c r="B139" s="174">
        <f t="shared" si="15"/>
        <v>223.97526361690319</v>
      </c>
      <c r="C139" s="191">
        <f t="shared" si="16"/>
        <v>5.4115356154754855</v>
      </c>
      <c r="D139" s="20">
        <f t="shared" si="20"/>
        <v>7</v>
      </c>
      <c r="G139" s="49"/>
      <c r="H139" s="45"/>
      <c r="I139" s="177">
        <f t="shared" si="17"/>
        <v>208</v>
      </c>
      <c r="J139" s="178">
        <f t="shared" si="18"/>
        <v>7.1326017699115036</v>
      </c>
      <c r="K139" s="177">
        <f t="shared" si="19"/>
        <v>0.25520904762955082</v>
      </c>
    </row>
    <row r="140" spans="1:11" ht="15" customHeight="1">
      <c r="A140" s="19">
        <f t="shared" si="15"/>
        <v>2010</v>
      </c>
      <c r="B140" s="174">
        <f t="shared" si="15"/>
        <v>237.21612853391008</v>
      </c>
      <c r="C140" s="191">
        <f t="shared" si="16"/>
        <v>5.4689716603175036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219</v>
      </c>
      <c r="J140" s="178">
        <f t="shared" si="18"/>
        <v>7.6791273200911725</v>
      </c>
      <c r="K140" s="177">
        <f t="shared" si="19"/>
        <v>0.33182733876393306</v>
      </c>
    </row>
    <row r="141" spans="1:11" s="25" customFormat="1" ht="15" customHeight="1">
      <c r="A141" s="19">
        <f t="shared" si="15"/>
        <v>2011</v>
      </c>
      <c r="B141" s="174">
        <f t="shared" si="15"/>
        <v>238.18853138422122</v>
      </c>
      <c r="C141" s="191">
        <f t="shared" si="16"/>
        <v>5.4730625087605054</v>
      </c>
      <c r="D141" s="20">
        <f t="shared" si="20"/>
        <v>9</v>
      </c>
      <c r="E141" s="50"/>
      <c r="I141" s="177">
        <f t="shared" si="17"/>
        <v>230</v>
      </c>
      <c r="J141" s="178">
        <f t="shared" si="18"/>
        <v>3.4378361278076501</v>
      </c>
      <c r="K141" s="177">
        <f t="shared" si="19"/>
        <v>6.7052046230375903E-2</v>
      </c>
    </row>
    <row r="142" spans="1:11" s="25" customFormat="1" ht="15" customHeight="1" thickBot="1">
      <c r="A142" s="28">
        <f t="shared" si="15"/>
        <v>2012</v>
      </c>
      <c r="B142" s="182">
        <f t="shared" si="15"/>
        <v>244.81237799146845</v>
      </c>
      <c r="C142" s="192">
        <f t="shared" si="16"/>
        <v>5.5004921130505098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241</v>
      </c>
      <c r="J142" s="184">
        <f t="shared" si="18"/>
        <v>1.5572652096869508</v>
      </c>
      <c r="K142" s="183">
        <f t="shared" si="19"/>
        <v>1.4534225949833028E-2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253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253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266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266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279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279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293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293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308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308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323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323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340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340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357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357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374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374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393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393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413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413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434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434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455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455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478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478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502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502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527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527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554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554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581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581</v>
      </c>
      <c r="J160" s="185"/>
      <c r="K160" s="185"/>
    </row>
    <row r="161" spans="1:109" ht="15" customHeight="1">
      <c r="A161" s="19">
        <f t="shared" si="22"/>
        <v>2031</v>
      </c>
      <c r="B161" s="174">
        <f t="shared" si="21"/>
        <v>611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611</v>
      </c>
      <c r="J161" s="185"/>
      <c r="K161" s="185"/>
    </row>
    <row r="162" spans="1:109" ht="15" customHeight="1">
      <c r="A162" s="19">
        <f t="shared" si="22"/>
        <v>2032</v>
      </c>
      <c r="B162" s="174">
        <f t="shared" si="21"/>
        <v>641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641</v>
      </c>
      <c r="J162" s="185"/>
      <c r="K162" s="185"/>
    </row>
    <row r="163" spans="1:109" ht="15" customHeight="1">
      <c r="A163" s="19">
        <f t="shared" si="22"/>
        <v>2033</v>
      </c>
      <c r="B163" s="174">
        <f t="shared" si="21"/>
        <v>673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673</v>
      </c>
      <c r="J163" s="185"/>
      <c r="K163" s="185"/>
    </row>
    <row r="164" spans="1:109" ht="15" customHeight="1">
      <c r="A164" s="103">
        <f t="shared" si="22"/>
        <v>2034</v>
      </c>
      <c r="B164" s="186">
        <f t="shared" si="21"/>
        <v>707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707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0.78252658619522641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0.77190539261664814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0.77190539261664814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0.77105096629289505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0.77497844841716146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0.78252658619522641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0.78483358593463581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0.78153109684087751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RSQ($B168:$B188,BN168:BN188)</f>
        <v>0.78906640801597794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RSQ($B168:$B188,BU168:BU188)</f>
        <v>0.78967776788289135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RSQ($B168:$B188,CB168:CB188)</f>
        <v>0.79994540143841619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RSQ($B168:$B188,CI168:CI188)</f>
        <v>0.80501383044271502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RSQ($B168:$B188,CP168:CP188)</f>
        <v>0.81052642093724725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RSQ($B168:$B188,CW168:CW188)</f>
        <v>0.81505308211993954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RSQ($B168:$B188,DD168:DD188)</f>
        <v>0.81594705175674065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46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22</v>
      </c>
      <c r="AD172" s="25"/>
      <c r="AE172" s="177"/>
      <c r="AF172" s="177"/>
      <c r="AH172" s="197"/>
      <c r="AI172" s="27" t="s">
        <v>35</v>
      </c>
      <c r="AJ172" s="83">
        <f>AC172+AI193</f>
        <v>34</v>
      </c>
      <c r="AK172" s="25"/>
      <c r="AL172" s="177"/>
      <c r="AM172" s="177"/>
      <c r="AO172" s="197"/>
      <c r="AP172" s="27" t="s">
        <v>35</v>
      </c>
      <c r="AQ172" s="83">
        <f>AJ172+AP193</f>
        <v>46</v>
      </c>
      <c r="AR172" s="25"/>
      <c r="AS172" s="177"/>
      <c r="AT172" s="177"/>
      <c r="AV172" s="197"/>
      <c r="AW172" s="27" t="s">
        <v>35</v>
      </c>
      <c r="AX172" s="83">
        <f>AQ172+AW193</f>
        <v>58</v>
      </c>
      <c r="AY172" s="25"/>
      <c r="AZ172" s="177"/>
      <c r="BA172" s="177"/>
      <c r="BC172" s="197"/>
      <c r="BD172" s="27" t="s">
        <v>35</v>
      </c>
      <c r="BE172" s="83">
        <f>AX172+BD193</f>
        <v>70</v>
      </c>
      <c r="BF172" s="25"/>
      <c r="BG172" s="177"/>
      <c r="BH172" s="177"/>
      <c r="BJ172" s="197"/>
      <c r="BK172" s="27" t="s">
        <v>35</v>
      </c>
      <c r="BL172" s="83">
        <f>BE172+BK193</f>
        <v>82</v>
      </c>
      <c r="BM172" s="25"/>
      <c r="BN172" s="177"/>
      <c r="BO172" s="177"/>
      <c r="BQ172" s="197"/>
      <c r="BR172" s="27" t="s">
        <v>35</v>
      </c>
      <c r="BS172" s="83">
        <f>BL172+BR193</f>
        <v>94</v>
      </c>
      <c r="BT172" s="25"/>
      <c r="BU172" s="177"/>
      <c r="BV172" s="177"/>
      <c r="BX172" s="197"/>
      <c r="BY172" s="27" t="s">
        <v>35</v>
      </c>
      <c r="BZ172" s="83">
        <f>BS172+BY193</f>
        <v>106</v>
      </c>
      <c r="CA172" s="25"/>
      <c r="CB172" s="177"/>
      <c r="CC172" s="177"/>
      <c r="CE172" s="197"/>
      <c r="CF172" s="27" t="s">
        <v>35</v>
      </c>
      <c r="CG172" s="83">
        <f>BZ172+CF193</f>
        <v>118</v>
      </c>
      <c r="CH172" s="25"/>
      <c r="CI172" s="177"/>
      <c r="CJ172" s="177"/>
      <c r="CL172" s="197"/>
      <c r="CM172" s="27" t="s">
        <v>35</v>
      </c>
      <c r="CN172" s="83">
        <f>CG172+CM193</f>
        <v>130</v>
      </c>
      <c r="CO172" s="25"/>
      <c r="CP172" s="177"/>
      <c r="CQ172" s="177"/>
      <c r="CS172" s="197"/>
      <c r="CT172" s="27" t="s">
        <v>35</v>
      </c>
      <c r="CU172" s="83">
        <f>CN172+CT193</f>
        <v>142</v>
      </c>
      <c r="CV172" s="25"/>
      <c r="CW172" s="177"/>
      <c r="CX172" s="177"/>
      <c r="CZ172" s="197"/>
      <c r="DA172" s="27" t="s">
        <v>35</v>
      </c>
      <c r="DB172" s="83">
        <f>CU172+DA193</f>
        <v>154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4.6395589008938716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INDEX(LINEST(M179:M188,$D179:$D188),2)</f>
        <v>4.9965831075228175</v>
      </c>
      <c r="Q173" s="177"/>
      <c r="R173" s="177"/>
      <c r="T173" s="197"/>
      <c r="U173" s="27" t="s">
        <v>25</v>
      </c>
      <c r="V173" s="27" t="s">
        <v>26</v>
      </c>
      <c r="W173" s="42">
        <f>INDEX(LINEST(T179:T188,$D179:$D188),2)</f>
        <v>4.9286642911336402</v>
      </c>
      <c r="X173" s="177"/>
      <c r="Y173" s="177"/>
      <c r="AA173" s="197"/>
      <c r="AB173" s="27" t="s">
        <v>25</v>
      </c>
      <c r="AC173" s="27" t="s">
        <v>26</v>
      </c>
      <c r="AD173" s="42">
        <f>INDEX(LINEST(AA179:AA188,$D179:$D188),2)</f>
        <v>4.8408572690506304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INDEX(LINEST(AH179:AH188,$D179:$D188),2)</f>
        <v>4.7450117984772406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INDEX(LINEST(AO179:AO188,$D179:$D188),2)</f>
        <v>4.6395589008938716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INDEX(LINEST(AV179:AV188,$D179:$D188),2)</f>
        <v>4.5224310514285886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INDEX(LINEST(BC179:BC188,$D179:$D188),2)</f>
        <v>4.3908290235945575</v>
      </c>
      <c r="BG173" s="177"/>
      <c r="BH173" s="177"/>
      <c r="BJ173" s="197"/>
      <c r="BK173" s="27" t="s">
        <v>25</v>
      </c>
      <c r="BL173" s="27" t="s">
        <v>26</v>
      </c>
      <c r="BM173" s="42">
        <f>INDEX(LINEST(BJ179:BJ188,$D179:$D188),2)</f>
        <v>4.2408355334839873</v>
      </c>
      <c r="BN173" s="177"/>
      <c r="BO173" s="177"/>
      <c r="BQ173" s="197"/>
      <c r="BR173" s="27" t="s">
        <v>25</v>
      </c>
      <c r="BS173" s="27" t="s">
        <v>26</v>
      </c>
      <c r="BT173" s="42">
        <f>INDEX(LINEST(BQ179:BQ188,$D179:$D188),2)</f>
        <v>4.0667369996069178</v>
      </c>
      <c r="BU173" s="177"/>
      <c r="BV173" s="177"/>
      <c r="BX173" s="197"/>
      <c r="BY173" s="27" t="s">
        <v>25</v>
      </c>
      <c r="BZ173" s="27" t="s">
        <v>26</v>
      </c>
      <c r="CA173" s="42">
        <f>INDEX(LINEST(BX179:BX188,$D179:$D188),2)</f>
        <v>3.859741989322067</v>
      </c>
      <c r="CB173" s="177"/>
      <c r="CC173" s="177"/>
      <c r="CE173" s="197"/>
      <c r="CF173" s="27" t="s">
        <v>25</v>
      </c>
      <c r="CG173" s="27" t="s">
        <v>26</v>
      </c>
      <c r="CH173" s="42">
        <f>INDEX(LINEST(CE179:CE188,$D179:$D188),2)</f>
        <v>3.6053111615299778</v>
      </c>
      <c r="CI173" s="177"/>
      <c r="CJ173" s="177"/>
      <c r="CL173" s="197"/>
      <c r="CM173" s="27" t="s">
        <v>25</v>
      </c>
      <c r="CN173" s="27" t="s">
        <v>26</v>
      </c>
      <c r="CO173" s="42">
        <f>INDEX(LINEST(CL179:CL188,$D179:$D188),2)</f>
        <v>3.2767742945665295</v>
      </c>
      <c r="CP173" s="177"/>
      <c r="CQ173" s="177"/>
      <c r="CS173" s="197"/>
      <c r="CT173" s="27" t="s">
        <v>25</v>
      </c>
      <c r="CU173" s="27" t="s">
        <v>26</v>
      </c>
      <c r="CV173" s="42">
        <f>INDEX(LINEST(CS179:CS188,$D179:$D188),2)</f>
        <v>2.8164523324735873</v>
      </c>
      <c r="CW173" s="177"/>
      <c r="CX173" s="177"/>
      <c r="CZ173" s="197"/>
      <c r="DA173" s="27" t="s">
        <v>25</v>
      </c>
      <c r="DB173" s="27" t="s">
        <v>26</v>
      </c>
      <c r="DC173" s="42">
        <f>INDEX(LINEST(CZ179:CZ188,$D179:$D188),2)</f>
        <v>2.0522914355385122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6.3488557690524056E-2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INDEX(LINEST(M179:M188,$D179:$D188),1)</f>
        <v>4.8892261143819671E-2</v>
      </c>
      <c r="Q174" s="177"/>
      <c r="R174" s="177"/>
      <c r="T174" s="197"/>
      <c r="U174" s="27" t="s">
        <v>27</v>
      </c>
      <c r="V174" s="27" t="s">
        <v>28</v>
      </c>
      <c r="W174" s="42">
        <f>INDEX(LINEST(T179:T188,$D179:$D188),1)</f>
        <v>5.1457680713156442E-2</v>
      </c>
      <c r="X174" s="177"/>
      <c r="Y174" s="177"/>
      <c r="AA174" s="197"/>
      <c r="AB174" s="27" t="s">
        <v>27</v>
      </c>
      <c r="AC174" s="27" t="s">
        <v>28</v>
      </c>
      <c r="AD174" s="42">
        <f>INDEX(LINEST(AA179:AA188,$D179:$D188),1)</f>
        <v>5.4920283384093826E-2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INDEX(LINEST(AH179:AH188,$D179:$D188),1)</f>
        <v>5.8889856426068782E-2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INDEX(LINEST(AO179:AO188,$D179:$D188),1)</f>
        <v>6.3488557690524056E-2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INDEX(LINEST(AV179:AV188,$D179:$D188),1)</f>
        <v>6.8882039400045655E-2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INDEX(LINEST(BC179:BC188,$D179:$D188),1)</f>
        <v>7.5301163551044215E-2</v>
      </c>
      <c r="BG174" s="177"/>
      <c r="BH174" s="177"/>
      <c r="BJ174" s="197"/>
      <c r="BK174" s="27" t="s">
        <v>27</v>
      </c>
      <c r="BL174" s="27" t="s">
        <v>28</v>
      </c>
      <c r="BM174" s="42">
        <f>INDEX(LINEST(BJ179:BJ188,$D179:$D188),1)</f>
        <v>8.3078533005633545E-2</v>
      </c>
      <c r="BN174" s="177"/>
      <c r="BO174" s="177"/>
      <c r="BQ174" s="197"/>
      <c r="BR174" s="27" t="s">
        <v>27</v>
      </c>
      <c r="BS174" s="27" t="s">
        <v>28</v>
      </c>
      <c r="BT174" s="42">
        <f>INDEX(LINEST(BQ179:BQ188,$D179:$D188),1)</f>
        <v>9.2713527373023005E-2</v>
      </c>
      <c r="BU174" s="177"/>
      <c r="BV174" s="177"/>
      <c r="BX174" s="197"/>
      <c r="BY174" s="27" t="s">
        <v>27</v>
      </c>
      <c r="BZ174" s="27" t="s">
        <v>28</v>
      </c>
      <c r="CA174" s="42">
        <f>INDEX(LINEST(BX179:BX188,$D179:$D188),1)</f>
        <v>0.10499674451792412</v>
      </c>
      <c r="CB174" s="177"/>
      <c r="CC174" s="177"/>
      <c r="CE174" s="197"/>
      <c r="CF174" s="27" t="s">
        <v>27</v>
      </c>
      <c r="CG174" s="27" t="s">
        <v>28</v>
      </c>
      <c r="CH174" s="42">
        <f>INDEX(LINEST(CE179:CE188,$D179:$D188),1)</f>
        <v>0.12127200869472911</v>
      </c>
      <c r="CI174" s="177"/>
      <c r="CJ174" s="177"/>
      <c r="CL174" s="197"/>
      <c r="CM174" s="27" t="s">
        <v>27</v>
      </c>
      <c r="CN174" s="27" t="s">
        <v>28</v>
      </c>
      <c r="CO174" s="42">
        <f>INDEX(LINEST(CL179:CL188,$D179:$D188),1)</f>
        <v>0.14406743827765481</v>
      </c>
      <c r="CP174" s="177"/>
      <c r="CQ174" s="177"/>
      <c r="CS174" s="197"/>
      <c r="CT174" s="27" t="s">
        <v>27</v>
      </c>
      <c r="CU174" s="27" t="s">
        <v>28</v>
      </c>
      <c r="CV174" s="42">
        <f>INDEX(LINEST(CS179:CS188,$D179:$D188),1)</f>
        <v>0.17896671361423799</v>
      </c>
      <c r="CW174" s="177"/>
      <c r="CX174" s="177"/>
      <c r="CZ174" s="197"/>
      <c r="DA174" s="27" t="s">
        <v>27</v>
      </c>
      <c r="DB174" s="27" t="s">
        <v>28</v>
      </c>
      <c r="DC174" s="42">
        <f>INDEX(LINEST(CZ179:CZ188,$D179:$D188),1)</f>
        <v>0.24279763548220917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103.4986843358666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147.90691268305733</v>
      </c>
      <c r="P176" s="25"/>
      <c r="Q176" s="177"/>
      <c r="R176" s="177"/>
      <c r="T176" s="197"/>
      <c r="U176" s="27" t="s">
        <v>29</v>
      </c>
      <c r="V176" s="59">
        <f>EXP(W173)</f>
        <v>138.19480098616435</v>
      </c>
      <c r="W176" s="25"/>
      <c r="X176" s="177"/>
      <c r="Y176" s="177"/>
      <c r="AA176" s="197"/>
      <c r="AB176" s="27" t="s">
        <v>29</v>
      </c>
      <c r="AC176" s="59">
        <f>EXP(AD173)</f>
        <v>126.57781647629864</v>
      </c>
      <c r="AD176" s="25"/>
      <c r="AE176" s="177"/>
      <c r="AF176" s="177"/>
      <c r="AH176" s="197"/>
      <c r="AI176" s="27" t="s">
        <v>29</v>
      </c>
      <c r="AJ176" s="59">
        <f>EXP(AK173)</f>
        <v>115.00916242808991</v>
      </c>
      <c r="AK176" s="25"/>
      <c r="AL176" s="177"/>
      <c r="AM176" s="177"/>
      <c r="AO176" s="197"/>
      <c r="AP176" s="27" t="s">
        <v>29</v>
      </c>
      <c r="AQ176" s="59">
        <f>EXP(AR173)</f>
        <v>103.4986843358666</v>
      </c>
      <c r="AR176" s="25"/>
      <c r="AS176" s="177"/>
      <c r="AT176" s="177"/>
      <c r="AV176" s="197"/>
      <c r="AW176" s="27" t="s">
        <v>29</v>
      </c>
      <c r="AX176" s="59">
        <f>EXP(AY173)</f>
        <v>92.059126634558538</v>
      </c>
      <c r="AY176" s="25"/>
      <c r="AZ176" s="177"/>
      <c r="BA176" s="177"/>
      <c r="BC176" s="197"/>
      <c r="BD176" s="27" t="s">
        <v>29</v>
      </c>
      <c r="BE176" s="59">
        <f>EXP(BF173)</f>
        <v>80.707299509424615</v>
      </c>
      <c r="BF176" s="25"/>
      <c r="BG176" s="177"/>
      <c r="BH176" s="177"/>
      <c r="BJ176" s="197"/>
      <c r="BK176" s="27" t="s">
        <v>29</v>
      </c>
      <c r="BL176" s="59">
        <f>EXP(BM173)</f>
        <v>69.465868657140092</v>
      </c>
      <c r="BM176" s="25"/>
      <c r="BN176" s="177"/>
      <c r="BO176" s="177"/>
      <c r="BQ176" s="197"/>
      <c r="BR176" s="27" t="s">
        <v>29</v>
      </c>
      <c r="BS176" s="59">
        <f>EXP(BT173)</f>
        <v>58.366202594165614</v>
      </c>
      <c r="BT176" s="25"/>
      <c r="BU176" s="177"/>
      <c r="BV176" s="177"/>
      <c r="BX176" s="197"/>
      <c r="BY176" s="27" t="s">
        <v>29</v>
      </c>
      <c r="BZ176" s="59">
        <f>EXP(CA173)</f>
        <v>47.453106381105243</v>
      </c>
      <c r="CA176" s="25"/>
      <c r="CB176" s="177"/>
      <c r="CC176" s="177"/>
      <c r="CE176" s="197"/>
      <c r="CF176" s="27" t="s">
        <v>29</v>
      </c>
      <c r="CG176" s="59">
        <f>EXP(CH173)</f>
        <v>36.793130683081912</v>
      </c>
      <c r="CH176" s="25"/>
      <c r="CI176" s="177"/>
      <c r="CJ176" s="177"/>
      <c r="CL176" s="197"/>
      <c r="CM176" s="27" t="s">
        <v>29</v>
      </c>
      <c r="CN176" s="59">
        <f>EXP(CO173)</f>
        <v>26.49018519972217</v>
      </c>
      <c r="CO176" s="25"/>
      <c r="CP176" s="177"/>
      <c r="CQ176" s="177"/>
      <c r="CS176" s="197"/>
      <c r="CT176" s="27" t="s">
        <v>29</v>
      </c>
      <c r="CU176" s="59">
        <f>EXP(CV173)</f>
        <v>16.71743743533457</v>
      </c>
      <c r="CV176" s="25"/>
      <c r="CW176" s="177"/>
      <c r="CX176" s="177"/>
      <c r="CZ176" s="197"/>
      <c r="DA176" s="27" t="s">
        <v>29</v>
      </c>
      <c r="DB176" s="59">
        <f>EXP(DC173)</f>
        <v>7.7857211599162035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6.5547293409820018E-2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5.0107207295784217E-2</v>
      </c>
      <c r="P177" s="25"/>
      <c r="Q177" s="177"/>
      <c r="R177" s="177"/>
      <c r="T177" s="197"/>
      <c r="U177" s="27" t="s">
        <v>30</v>
      </c>
      <c r="V177" s="60">
        <f>EXP(W174)-1</f>
        <v>5.2804631408187808E-2</v>
      </c>
      <c r="W177" s="25"/>
      <c r="X177" s="177"/>
      <c r="Y177" s="177"/>
      <c r="AA177" s="197"/>
      <c r="AB177" s="27" t="s">
        <v>30</v>
      </c>
      <c r="AC177" s="60">
        <f>EXP(AD174)-1</f>
        <v>5.6456394190055548E-2</v>
      </c>
      <c r="AD177" s="25"/>
      <c r="AE177" s="177"/>
      <c r="AF177" s="177"/>
      <c r="AH177" s="197"/>
      <c r="AI177" s="27" t="s">
        <v>30</v>
      </c>
      <c r="AJ177" s="60">
        <f>EXP(AK174)-1</f>
        <v>6.0658409598224106E-2</v>
      </c>
      <c r="AK177" s="25"/>
      <c r="AL177" s="177"/>
      <c r="AM177" s="177"/>
      <c r="AO177" s="197"/>
      <c r="AP177" s="27" t="s">
        <v>30</v>
      </c>
      <c r="AQ177" s="60">
        <f>EXP(AR174)-1</f>
        <v>6.5547293409820018E-2</v>
      </c>
      <c r="AR177" s="25"/>
      <c r="AS177" s="177"/>
      <c r="AT177" s="177"/>
      <c r="AV177" s="197"/>
      <c r="AW177" s="27" t="s">
        <v>30</v>
      </c>
      <c r="AX177" s="60">
        <f>EXP(AY174)-1</f>
        <v>7.130982934436747E-2</v>
      </c>
      <c r="AY177" s="25"/>
      <c r="AZ177" s="177"/>
      <c r="BA177" s="177"/>
      <c r="BC177" s="197"/>
      <c r="BD177" s="27" t="s">
        <v>30</v>
      </c>
      <c r="BE177" s="60">
        <f>EXP(BF174)-1</f>
        <v>7.8208819189802048E-2</v>
      </c>
      <c r="BF177" s="25"/>
      <c r="BG177" s="177"/>
      <c r="BH177" s="177"/>
      <c r="BJ177" s="197"/>
      <c r="BK177" s="27" t="s">
        <v>30</v>
      </c>
      <c r="BL177" s="60">
        <f>EXP(BM174)-1</f>
        <v>8.6627141292884513E-2</v>
      </c>
      <c r="BM177" s="25"/>
      <c r="BN177" s="177"/>
      <c r="BO177" s="177"/>
      <c r="BQ177" s="197"/>
      <c r="BR177" s="27" t="s">
        <v>30</v>
      </c>
      <c r="BS177" s="60">
        <f>EXP(BT174)-1</f>
        <v>9.714738754993113E-2</v>
      </c>
      <c r="BT177" s="25"/>
      <c r="BU177" s="177"/>
      <c r="BV177" s="177"/>
      <c r="BX177" s="197"/>
      <c r="BY177" s="27" t="s">
        <v>30</v>
      </c>
      <c r="BZ177" s="60">
        <f>EXP(CA174)-1</f>
        <v>0.11070699446310739</v>
      </c>
      <c r="CA177" s="25"/>
      <c r="CB177" s="177"/>
      <c r="CC177" s="177"/>
      <c r="CE177" s="197"/>
      <c r="CF177" s="27" t="s">
        <v>30</v>
      </c>
      <c r="CG177" s="60">
        <f>EXP(CH174)-1</f>
        <v>0.12893194991314361</v>
      </c>
      <c r="CH177" s="25"/>
      <c r="CI177" s="177"/>
      <c r="CJ177" s="177"/>
      <c r="CL177" s="197"/>
      <c r="CM177" s="27" t="s">
        <v>30</v>
      </c>
      <c r="CN177" s="60">
        <f>EXP(CO174)-1</f>
        <v>0.15496199454630344</v>
      </c>
      <c r="CO177" s="25"/>
      <c r="CP177" s="177"/>
      <c r="CQ177" s="177"/>
      <c r="CS177" s="197"/>
      <c r="CT177" s="27" t="s">
        <v>30</v>
      </c>
      <c r="CU177" s="60">
        <f>EXP(CV174)-1</f>
        <v>0.19598093362259217</v>
      </c>
      <c r="CV177" s="25"/>
      <c r="CW177" s="177"/>
      <c r="CX177" s="177"/>
      <c r="CZ177" s="197"/>
      <c r="DA177" s="27" t="s">
        <v>30</v>
      </c>
      <c r="DB177" s="60">
        <f>EXP(DC174)-1</f>
        <v>0.27481062157735003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166.01575428609254</v>
      </c>
      <c r="C179" s="191">
        <f t="shared" ref="C179:C188" si="24">LN(B179-$F$172)</f>
        <v>4.7876230198822682</v>
      </c>
      <c r="D179" s="20">
        <v>1</v>
      </c>
      <c r="E179" s="637" t="s">
        <v>7</v>
      </c>
      <c r="F179" s="638"/>
      <c r="G179" s="641">
        <f>I167</f>
        <v>0.78252658619522641</v>
      </c>
      <c r="H179" s="642"/>
      <c r="I179" s="177">
        <f t="shared" ref="I179:I210" si="25">ROUND($F$176*(1+$F$177)^D179+$F$172,$G$1)</f>
        <v>156</v>
      </c>
      <c r="J179" s="178">
        <f t="shared" ref="J179:J188" si="26">ABS(B179-I179)/B179*100</f>
        <v>6.0330143540669878</v>
      </c>
      <c r="K179" s="177">
        <f t="shared" ref="K179:K188" si="27">(B179-I179)^2/1000</f>
        <v>0.10031533391938117</v>
      </c>
      <c r="M179" s="197">
        <f t="shared" ref="M179:M188" si="28">LN($B179-O$172)</f>
        <v>5.1120826891912232</v>
      </c>
      <c r="N179" s="21" t="s">
        <v>36</v>
      </c>
      <c r="O179" s="42">
        <f>Q167</f>
        <v>0.77190539261664814</v>
      </c>
      <c r="P179" s="46"/>
      <c r="Q179" s="177">
        <f t="shared" ref="Q179:Q188" si="29">ROUND(O$176*(1+O$177)^$D179+O$172,$G$1)</f>
        <v>155</v>
      </c>
      <c r="R179" s="177">
        <f t="shared" ref="R179:R188" si="30">($B179-Q179)^2/1000</f>
        <v>0.12134684249156627</v>
      </c>
      <c r="T179" s="197">
        <f t="shared" ref="T179:T188" si="31">LN($B179-V$172)</f>
        <v>5.0499569911639037</v>
      </c>
      <c r="U179" s="21" t="s">
        <v>36</v>
      </c>
      <c r="V179" s="42">
        <f>X167</f>
        <v>0.77190539261664814</v>
      </c>
      <c r="W179" s="46"/>
      <c r="X179" s="177">
        <f t="shared" ref="X179:X188" si="32">ROUND(V$176*(1+V$177)^$D179+V$172,$G$1)</f>
        <v>155</v>
      </c>
      <c r="Y179" s="177">
        <f t="shared" ref="Y179:Y188" si="33">($B179-X179)^2/1000</f>
        <v>0.12134684249156627</v>
      </c>
      <c r="AA179" s="197">
        <f t="shared" ref="AA179:AA188" si="34">LN($B179-AC$172)</f>
        <v>4.9699226983562674</v>
      </c>
      <c r="AB179" s="21" t="s">
        <v>36</v>
      </c>
      <c r="AC179" s="42">
        <f>AE167</f>
        <v>0.77105096629289505</v>
      </c>
      <c r="AD179" s="46"/>
      <c r="AE179" s="177">
        <f t="shared" ref="AE179:AE188" si="35">ROUND(AC$176*(1+AC$177)^$D179+AC$172,$G$1)</f>
        <v>156</v>
      </c>
      <c r="AF179" s="177">
        <f t="shared" ref="AF179:AF188" si="36">($B179-AE179)^2/1000</f>
        <v>0.10031533391938117</v>
      </c>
      <c r="AH179" s="197">
        <f t="shared" ref="AH179:AH188" si="37">LN($B179-AJ$172)</f>
        <v>4.8829212661168651</v>
      </c>
      <c r="AI179" s="21" t="s">
        <v>36</v>
      </c>
      <c r="AJ179" s="42">
        <f>AL167</f>
        <v>0.77497844841716146</v>
      </c>
      <c r="AK179" s="46"/>
      <c r="AL179" s="177">
        <f t="shared" ref="AL179:AL188" si="38">ROUND(AJ$176*(1+AJ$177)^$D179+AJ$172,$G$1)</f>
        <v>156</v>
      </c>
      <c r="AM179" s="177">
        <f t="shared" ref="AM179:AM188" si="39">($B179-AL179)^2/1000</f>
        <v>0.10031533391938117</v>
      </c>
      <c r="AO179" s="197">
        <f t="shared" ref="AO179:AO188" si="40">LN($B179-AQ$172)</f>
        <v>4.7876230198822682</v>
      </c>
      <c r="AP179" s="21" t="s">
        <v>36</v>
      </c>
      <c r="AQ179" s="42">
        <f>AS167</f>
        <v>0.78252658619522641</v>
      </c>
      <c r="AR179" s="46"/>
      <c r="AS179" s="177">
        <f t="shared" ref="AS179:AS188" si="41">ROUND(AQ$176*(1+AQ$177)^$D179+AQ$172,$G$1)</f>
        <v>156</v>
      </c>
      <c r="AT179" s="177">
        <f t="shared" ref="AT179:AT188" si="42">($B179-AS179)^2/1000</f>
        <v>0.10031533391938117</v>
      </c>
      <c r="AV179" s="197">
        <f t="shared" ref="AV179:AV188" si="43">LN($B179-AX$172)</f>
        <v>4.6822770895051606</v>
      </c>
      <c r="AW179" s="21" t="s">
        <v>36</v>
      </c>
      <c r="AX179" s="42">
        <f>AZ167</f>
        <v>0.78483358593463581</v>
      </c>
      <c r="AY179" s="46"/>
      <c r="AZ179" s="177">
        <f t="shared" ref="AZ179:AZ188" si="44">ROUND(AX$176*(1+AX$177)^$D179+AX$172,$G$1)</f>
        <v>157</v>
      </c>
      <c r="BA179" s="177">
        <f t="shared" ref="BA179:BA188" si="45">($B179-AZ179)^2/1000</f>
        <v>8.1283825347196081E-2</v>
      </c>
      <c r="BC179" s="197">
        <f t="shared" ref="BC179:BC188" si="46">LN($B179-BE$172)</f>
        <v>4.5645122851505286</v>
      </c>
      <c r="BD179" s="21" t="s">
        <v>36</v>
      </c>
      <c r="BE179" s="42">
        <f>BG167</f>
        <v>0.78153109684087751</v>
      </c>
      <c r="BF179" s="46"/>
      <c r="BG179" s="177">
        <f t="shared" ref="BG179:BG188" si="47">ROUND(BE$176*(1+BE$177)^$D179+BE$172,$G$1)</f>
        <v>157</v>
      </c>
      <c r="BH179" s="177">
        <f t="shared" ref="BH179:BH188" si="48">($B179-BG179)^2/1000</f>
        <v>8.1283825347196081E-2</v>
      </c>
      <c r="BJ179" s="197">
        <f t="shared" ref="BJ179:BJ188" si="49">LN($B179-BL$172)</f>
        <v>4.4310043322827299</v>
      </c>
      <c r="BK179" s="21" t="s">
        <v>36</v>
      </c>
      <c r="BL179" s="42">
        <f>BN167</f>
        <v>0.78906640801597794</v>
      </c>
      <c r="BM179" s="46"/>
      <c r="BN179" s="177">
        <f t="shared" ref="BN179:BN188" si="50">ROUND(BL$176*(1+BL$177)^$D179+BL$172,$G$1)</f>
        <v>157</v>
      </c>
      <c r="BO179" s="177">
        <f t="shared" ref="BO179:BO188" si="51">($B179-BN179)^2/1000</f>
        <v>8.1283825347196081E-2</v>
      </c>
      <c r="BQ179" s="197">
        <f t="shared" ref="BQ179:BQ188" si="52">LN($B179-BS$172)</f>
        <v>4.2768849046098047</v>
      </c>
      <c r="BR179" s="21" t="s">
        <v>36</v>
      </c>
      <c r="BS179" s="42">
        <f>BU167</f>
        <v>0.78967776788289135</v>
      </c>
      <c r="BT179" s="46"/>
      <c r="BU179" s="177">
        <f t="shared" ref="BU179:BU188" si="53">ROUND(BS$176*(1+BS$177)^$D179+BS$172,$G$1)</f>
        <v>158</v>
      </c>
      <c r="BV179" s="177">
        <f t="shared" ref="BV179:BV188" si="54">($B179-BU179)^2/1000</f>
        <v>6.425231677501099E-2</v>
      </c>
      <c r="BX179" s="197">
        <f t="shared" ref="BX179:BX188" si="55">LN($B179-BZ$172)</f>
        <v>4.0946070991911299</v>
      </c>
      <c r="BY179" s="21" t="s">
        <v>36</v>
      </c>
      <c r="BZ179" s="42">
        <f>CB167</f>
        <v>0.79994540143841619</v>
      </c>
      <c r="CA179" s="46"/>
      <c r="CB179" s="177">
        <f t="shared" ref="CB179:CB188" si="56">ROUND(BZ$176*(1+BZ$177)^$D179+BZ$172,$G$1)</f>
        <v>159</v>
      </c>
      <c r="CC179" s="177">
        <f t="shared" ref="CC179:CC188" si="57">($B179-CB179)^2/1000</f>
        <v>4.9220808202825907E-2</v>
      </c>
      <c r="CE179" s="197">
        <f t="shared" ref="CE179:CE188" si="58">LN($B179-CG$172)</f>
        <v>3.8715291713509572</v>
      </c>
      <c r="CF179" s="21" t="s">
        <v>36</v>
      </c>
      <c r="CG179" s="42">
        <f>CI167</f>
        <v>0.80501383044271502</v>
      </c>
      <c r="CH179" s="46"/>
      <c r="CI179" s="177">
        <f t="shared" ref="CI179:CI188" si="59">ROUND(CG$176*(1+CG$177)^$D179+CG$172,$G$1)</f>
        <v>160</v>
      </c>
      <c r="CJ179" s="177">
        <f t="shared" ref="CJ179:CJ188" si="60">($B179-CI179)^2/1000</f>
        <v>3.6189299630640819E-2</v>
      </c>
      <c r="CL179" s="197">
        <f t="shared" ref="CL179:CL188" si="61">LN($B179-CN$172)</f>
        <v>3.583956461786943</v>
      </c>
      <c r="CM179" s="21" t="s">
        <v>36</v>
      </c>
      <c r="CN179" s="42">
        <f>CP167</f>
        <v>0.81052642093724725</v>
      </c>
      <c r="CO179" s="46"/>
      <c r="CP179" s="177">
        <f t="shared" ref="CP179:CP188" si="62">ROUND(CN$176*(1+CN$177)^$D179+CN$172,$G$1)</f>
        <v>161</v>
      </c>
      <c r="CQ179" s="177">
        <f t="shared" ref="CQ179:CQ188" si="63">($B179-CP179)^2/1000</f>
        <v>2.5157791058455732E-2</v>
      </c>
      <c r="CS179" s="197">
        <f t="shared" ref="CS179:CS188" si="64">LN($B179-CU$172)</f>
        <v>3.1787100435801281</v>
      </c>
      <c r="CT179" s="21" t="s">
        <v>36</v>
      </c>
      <c r="CU179" s="42">
        <f>CW167</f>
        <v>0.81505308211993954</v>
      </c>
      <c r="CV179" s="46"/>
      <c r="CW179" s="177">
        <f t="shared" ref="CW179:CW188" si="65">ROUND(CU$176*(1+CU$177)^$D179+CU$172,$G$1)</f>
        <v>162</v>
      </c>
      <c r="CX179" s="177">
        <f t="shared" ref="CX179:CX188" si="66">($B179-CW179)^2/1000</f>
        <v>1.6126282486270644E-2</v>
      </c>
      <c r="CZ179" s="197">
        <f t="shared" ref="CZ179:CZ188" si="67">LN($B179-DB$172)</f>
        <v>2.4862186459189344</v>
      </c>
      <c r="DA179" s="21" t="s">
        <v>36</v>
      </c>
      <c r="DB179" s="42">
        <f>DD167</f>
        <v>0.81594705175674065</v>
      </c>
      <c r="DC179" s="46"/>
      <c r="DD179" s="177">
        <f t="shared" ref="DD179:DD188" si="68">ROUND(DB$176*(1+DB$177)^$D179+DB$172,$G$1)</f>
        <v>164</v>
      </c>
      <c r="DE179" s="177">
        <f t="shared" ref="DE179:DE188" si="69">($B179-DD179)^2/1000</f>
        <v>4.0632653419004636E-3</v>
      </c>
    </row>
    <row r="180" spans="1:109" ht="15" customHeight="1">
      <c r="A180" s="19">
        <f t="shared" si="23"/>
        <v>2004</v>
      </c>
      <c r="B180" s="174">
        <f t="shared" si="23"/>
        <v>175.18651561204751</v>
      </c>
      <c r="C180" s="191">
        <f t="shared" si="24"/>
        <v>4.861257217573943</v>
      </c>
      <c r="D180" s="20">
        <f t="shared" ref="D180:D210" si="70">D179+1</f>
        <v>2</v>
      </c>
      <c r="E180" s="637" t="s">
        <v>8</v>
      </c>
      <c r="F180" s="638"/>
      <c r="G180" s="639">
        <f>SUM(K168:K188)</f>
        <v>2.4369267448907479</v>
      </c>
      <c r="H180" s="640"/>
      <c r="I180" s="177">
        <f t="shared" si="25"/>
        <v>164</v>
      </c>
      <c r="J180" s="178">
        <f t="shared" si="26"/>
        <v>6.3854889589905302</v>
      </c>
      <c r="K180" s="177">
        <f t="shared" si="27"/>
        <v>0.12513813153858278</v>
      </c>
      <c r="M180" s="197">
        <f t="shared" si="28"/>
        <v>5.1658512098556209</v>
      </c>
      <c r="N180" s="21" t="s">
        <v>37</v>
      </c>
      <c r="O180" s="199">
        <f>SUM(R168:R188)</f>
        <v>2.5207386286398261</v>
      </c>
      <c r="P180" s="45"/>
      <c r="Q180" s="177">
        <f t="shared" si="29"/>
        <v>163</v>
      </c>
      <c r="R180" s="177">
        <f t="shared" si="30"/>
        <v>0.14851116276267784</v>
      </c>
      <c r="T180" s="197">
        <f t="shared" si="31"/>
        <v>5.1070752331309972</v>
      </c>
      <c r="U180" s="21" t="s">
        <v>37</v>
      </c>
      <c r="V180" s="199">
        <f>SUM(Y168:Y188)</f>
        <v>2.5207386286398261</v>
      </c>
      <c r="W180" s="45"/>
      <c r="X180" s="177">
        <f t="shared" si="32"/>
        <v>163</v>
      </c>
      <c r="Y180" s="177">
        <f t="shared" si="33"/>
        <v>0.14851116276267784</v>
      </c>
      <c r="AA180" s="197">
        <f t="shared" si="34"/>
        <v>5.0316562352345384</v>
      </c>
      <c r="AB180" s="21" t="s">
        <v>37</v>
      </c>
      <c r="AC180" s="199">
        <f>SUM(AF168:AF188)</f>
        <v>2.5371393771354613</v>
      </c>
      <c r="AD180" s="45"/>
      <c r="AE180" s="177">
        <f t="shared" si="35"/>
        <v>163</v>
      </c>
      <c r="AF180" s="177">
        <f t="shared" si="36"/>
        <v>0.14851116276267784</v>
      </c>
      <c r="AH180" s="197">
        <f t="shared" si="37"/>
        <v>4.9500818220006231</v>
      </c>
      <c r="AI180" s="21" t="s">
        <v>37</v>
      </c>
      <c r="AJ180" s="199">
        <f>SUM(AM168:AM188)</f>
        <v>2.5043646889311413</v>
      </c>
      <c r="AK180" s="45"/>
      <c r="AL180" s="177">
        <f t="shared" si="38"/>
        <v>163</v>
      </c>
      <c r="AM180" s="177">
        <f t="shared" si="39"/>
        <v>0.14851116276267784</v>
      </c>
      <c r="AO180" s="197">
        <f t="shared" si="40"/>
        <v>4.861257217573943</v>
      </c>
      <c r="AP180" s="21" t="s">
        <v>37</v>
      </c>
      <c r="AQ180" s="199">
        <f>SUM(AT168:AT188)</f>
        <v>2.4369267448907479</v>
      </c>
      <c r="AR180" s="45"/>
      <c r="AS180" s="177">
        <f t="shared" si="41"/>
        <v>164</v>
      </c>
      <c r="AT180" s="177">
        <f t="shared" si="42"/>
        <v>0.12513813153858278</v>
      </c>
      <c r="AV180" s="197">
        <f t="shared" si="43"/>
        <v>4.7637668160189213</v>
      </c>
      <c r="AW180" s="21" t="s">
        <v>37</v>
      </c>
      <c r="AX180" s="199">
        <f>SUM(BA168:BA188)</f>
        <v>2.4178952363185626</v>
      </c>
      <c r="AY180" s="45"/>
      <c r="AZ180" s="177">
        <f t="shared" si="44"/>
        <v>164</v>
      </c>
      <c r="BA180" s="177">
        <f t="shared" si="45"/>
        <v>0.12513813153858278</v>
      </c>
      <c r="BC180" s="197">
        <f t="shared" si="46"/>
        <v>4.6557351134953278</v>
      </c>
      <c r="BD180" s="21" t="s">
        <v>37</v>
      </c>
      <c r="BE180" s="199">
        <f>SUM(BH168:BH188)</f>
        <v>2.4573274933863827</v>
      </c>
      <c r="BF180" s="45"/>
      <c r="BG180" s="177">
        <f t="shared" si="47"/>
        <v>164</v>
      </c>
      <c r="BH180" s="177">
        <f t="shared" si="48"/>
        <v>0.12513813153858278</v>
      </c>
      <c r="BJ180" s="197">
        <f t="shared" si="49"/>
        <v>4.5346030289498875</v>
      </c>
      <c r="BK180" s="21" t="s">
        <v>37</v>
      </c>
      <c r="BL180" s="199">
        <f>SUM(BO168:BO188)</f>
        <v>2.3913122065336383</v>
      </c>
      <c r="BM180" s="45"/>
      <c r="BN180" s="177">
        <f t="shared" si="50"/>
        <v>164</v>
      </c>
      <c r="BO180" s="177">
        <f t="shared" si="51"/>
        <v>0.12513813153858278</v>
      </c>
      <c r="BQ180" s="197">
        <f t="shared" si="52"/>
        <v>4.3967491694864576</v>
      </c>
      <c r="BR180" s="21" t="s">
        <v>37</v>
      </c>
      <c r="BS180" s="199">
        <f>SUM(BV168:BV188)</f>
        <v>2.3870330047469595</v>
      </c>
      <c r="BT180" s="45"/>
      <c r="BU180" s="177">
        <f t="shared" si="53"/>
        <v>164</v>
      </c>
      <c r="BV180" s="177">
        <f t="shared" si="54"/>
        <v>0.12513813153858278</v>
      </c>
      <c r="BX180" s="197">
        <f t="shared" si="55"/>
        <v>4.2368059825381543</v>
      </c>
      <c r="BY180" s="21" t="s">
        <v>37</v>
      </c>
      <c r="BZ180" s="199">
        <f>SUM(CC168:CC188)</f>
        <v>2.3118440582294379</v>
      </c>
      <c r="CA180" s="45"/>
      <c r="CB180" s="177">
        <f t="shared" si="56"/>
        <v>165</v>
      </c>
      <c r="CC180" s="177">
        <f t="shared" si="57"/>
        <v>0.10376510031448775</v>
      </c>
      <c r="CE180" s="197">
        <f t="shared" si="58"/>
        <v>4.0463181295463428</v>
      </c>
      <c r="CF180" s="21" t="s">
        <v>37</v>
      </c>
      <c r="CG180" s="199">
        <f>SUM(CJ168:CJ188)</f>
        <v>2.288229519872329</v>
      </c>
      <c r="CH180" s="45"/>
      <c r="CI180" s="177">
        <f t="shared" si="59"/>
        <v>165</v>
      </c>
      <c r="CJ180" s="177">
        <f t="shared" si="60"/>
        <v>0.10376510031448775</v>
      </c>
      <c r="CL180" s="197">
        <f t="shared" si="61"/>
        <v>3.8107987151626936</v>
      </c>
      <c r="CM180" s="21" t="s">
        <v>37</v>
      </c>
      <c r="CN180" s="199">
        <f>SUM(CQ168:CQ188)</f>
        <v>2.2777906673473445</v>
      </c>
      <c r="CO180" s="45"/>
      <c r="CP180" s="177">
        <f t="shared" si="62"/>
        <v>165</v>
      </c>
      <c r="CQ180" s="177">
        <f t="shared" si="63"/>
        <v>0.10376510031448775</v>
      </c>
      <c r="CS180" s="197">
        <f t="shared" si="64"/>
        <v>3.5021436371550183</v>
      </c>
      <c r="CT180" s="21" t="s">
        <v>37</v>
      </c>
      <c r="CU180" s="199">
        <f>SUM(CX168:CX188)</f>
        <v>2.3135475047861043</v>
      </c>
      <c r="CV180" s="45"/>
      <c r="CW180" s="177">
        <f t="shared" si="65"/>
        <v>166</v>
      </c>
      <c r="CX180" s="177">
        <f t="shared" si="66"/>
        <v>8.4392069090392721E-2</v>
      </c>
      <c r="CZ180" s="197">
        <f t="shared" si="67"/>
        <v>3.0533649232730151</v>
      </c>
      <c r="DA180" s="21" t="s">
        <v>37</v>
      </c>
      <c r="DB180" s="199">
        <f>SUM(DE168:DE188)</f>
        <v>2.5185431322806719</v>
      </c>
      <c r="DC180" s="45"/>
      <c r="DD180" s="177">
        <f t="shared" si="68"/>
        <v>167</v>
      </c>
      <c r="DE180" s="177">
        <f t="shared" si="69"/>
        <v>6.701903786629769E-2</v>
      </c>
    </row>
    <row r="181" spans="1:109" ht="15" customHeight="1">
      <c r="A181" s="19">
        <f t="shared" si="23"/>
        <v>2005</v>
      </c>
      <c r="B181" s="174">
        <f t="shared" si="23"/>
        <v>174.84111633047803</v>
      </c>
      <c r="C181" s="191">
        <f t="shared" si="24"/>
        <v>4.8585799888967287</v>
      </c>
      <c r="D181" s="20">
        <f t="shared" si="70"/>
        <v>3</v>
      </c>
      <c r="E181" s="637" t="s">
        <v>9</v>
      </c>
      <c r="F181" s="638"/>
      <c r="G181" s="639">
        <f>SUM(K179:K188)</f>
        <v>2.4369267448907479</v>
      </c>
      <c r="H181" s="640"/>
      <c r="I181" s="177">
        <f t="shared" si="25"/>
        <v>171</v>
      </c>
      <c r="J181" s="178">
        <f t="shared" si="26"/>
        <v>2.1969182141446058</v>
      </c>
      <c r="K181" s="177">
        <f t="shared" si="27"/>
        <v>1.4754174664265008E-2</v>
      </c>
      <c r="M181" s="197">
        <f t="shared" si="28"/>
        <v>5.1638776548436276</v>
      </c>
      <c r="N181" s="25"/>
      <c r="O181" s="61"/>
      <c r="P181" s="25"/>
      <c r="Q181" s="177">
        <f t="shared" si="29"/>
        <v>171</v>
      </c>
      <c r="R181" s="177">
        <f t="shared" si="30"/>
        <v>1.4754174664265008E-2</v>
      </c>
      <c r="T181" s="197">
        <f t="shared" si="31"/>
        <v>5.1049820786539337</v>
      </c>
      <c r="U181" s="25"/>
      <c r="V181" s="61"/>
      <c r="W181" s="25"/>
      <c r="X181" s="177">
        <f t="shared" si="32"/>
        <v>171</v>
      </c>
      <c r="Y181" s="177">
        <f t="shared" si="33"/>
        <v>1.4754174664265008E-2</v>
      </c>
      <c r="AA181" s="197">
        <f t="shared" si="34"/>
        <v>5.0293989264677421</v>
      </c>
      <c r="AB181" s="25"/>
      <c r="AC181" s="61"/>
      <c r="AD181" s="25"/>
      <c r="AE181" s="177">
        <f t="shared" si="35"/>
        <v>171</v>
      </c>
      <c r="AF181" s="177">
        <f t="shared" si="36"/>
        <v>1.4754174664265008E-2</v>
      </c>
      <c r="AH181" s="197">
        <f t="shared" si="37"/>
        <v>4.947632420487178</v>
      </c>
      <c r="AI181" s="25"/>
      <c r="AJ181" s="61"/>
      <c r="AK181" s="25"/>
      <c r="AL181" s="177">
        <f t="shared" si="38"/>
        <v>171</v>
      </c>
      <c r="AM181" s="177">
        <f t="shared" si="39"/>
        <v>1.4754174664265008E-2</v>
      </c>
      <c r="AO181" s="197">
        <f t="shared" si="40"/>
        <v>4.8585799888967287</v>
      </c>
      <c r="AP181" s="25"/>
      <c r="AQ181" s="61"/>
      <c r="AR181" s="25"/>
      <c r="AS181" s="177">
        <f t="shared" si="41"/>
        <v>171</v>
      </c>
      <c r="AT181" s="177">
        <f t="shared" si="42"/>
        <v>1.4754174664265008E-2</v>
      </c>
      <c r="AV181" s="197">
        <f t="shared" si="43"/>
        <v>4.7608150318258149</v>
      </c>
      <c r="AW181" s="25"/>
      <c r="AX181" s="61"/>
      <c r="AY181" s="25"/>
      <c r="AZ181" s="177">
        <f t="shared" si="44"/>
        <v>171</v>
      </c>
      <c r="BA181" s="177">
        <f t="shared" si="45"/>
        <v>1.4754174664265008E-2</v>
      </c>
      <c r="BC181" s="197">
        <f t="shared" si="46"/>
        <v>4.652446026342794</v>
      </c>
      <c r="BD181" s="25"/>
      <c r="BE181" s="61"/>
      <c r="BF181" s="25"/>
      <c r="BG181" s="177">
        <f t="shared" si="47"/>
        <v>171</v>
      </c>
      <c r="BH181" s="177">
        <f t="shared" si="48"/>
        <v>1.4754174664265008E-2</v>
      </c>
      <c r="BJ181" s="197">
        <f t="shared" si="49"/>
        <v>4.5308896055743384</v>
      </c>
      <c r="BK181" s="25"/>
      <c r="BL181" s="61"/>
      <c r="BM181" s="25"/>
      <c r="BN181" s="177">
        <f t="shared" si="50"/>
        <v>171</v>
      </c>
      <c r="BO181" s="177">
        <f t="shared" si="51"/>
        <v>1.4754174664265008E-2</v>
      </c>
      <c r="BQ181" s="197">
        <f t="shared" si="52"/>
        <v>4.392485701575132</v>
      </c>
      <c r="BR181" s="25"/>
      <c r="BS181" s="61"/>
      <c r="BT181" s="25"/>
      <c r="BU181" s="177">
        <f t="shared" si="53"/>
        <v>171</v>
      </c>
      <c r="BV181" s="177">
        <f t="shared" si="54"/>
        <v>1.4754174664265008E-2</v>
      </c>
      <c r="BX181" s="197">
        <f t="shared" si="55"/>
        <v>4.2318011875174637</v>
      </c>
      <c r="BY181" s="25"/>
      <c r="BZ181" s="61"/>
      <c r="CA181" s="25"/>
      <c r="CB181" s="177">
        <f t="shared" si="56"/>
        <v>171</v>
      </c>
      <c r="CC181" s="177">
        <f t="shared" si="57"/>
        <v>1.4754174664265008E-2</v>
      </c>
      <c r="CE181" s="197">
        <f t="shared" si="58"/>
        <v>4.0402599429107413</v>
      </c>
      <c r="CF181" s="25"/>
      <c r="CG181" s="61"/>
      <c r="CH181" s="25"/>
      <c r="CI181" s="177">
        <f t="shared" si="59"/>
        <v>171</v>
      </c>
      <c r="CJ181" s="177">
        <f t="shared" si="60"/>
        <v>1.4754174664265008E-2</v>
      </c>
      <c r="CL181" s="197">
        <f t="shared" si="61"/>
        <v>3.803125493756641</v>
      </c>
      <c r="CM181" s="25"/>
      <c r="CN181" s="61"/>
      <c r="CO181" s="25"/>
      <c r="CP181" s="177">
        <f t="shared" si="62"/>
        <v>171</v>
      </c>
      <c r="CQ181" s="177">
        <f t="shared" si="63"/>
        <v>1.4754174664265008E-2</v>
      </c>
      <c r="CS181" s="197">
        <f t="shared" si="64"/>
        <v>3.4916812770173804</v>
      </c>
      <c r="CT181" s="25"/>
      <c r="CU181" s="61"/>
      <c r="CV181" s="25"/>
      <c r="CW181" s="177">
        <f t="shared" si="65"/>
        <v>171</v>
      </c>
      <c r="CX181" s="177">
        <f t="shared" si="66"/>
        <v>1.4754174664265008E-2</v>
      </c>
      <c r="CZ181" s="197">
        <f t="shared" si="67"/>
        <v>3.036927782172115</v>
      </c>
      <c r="DA181" s="25"/>
      <c r="DB181" s="61"/>
      <c r="DC181" s="25"/>
      <c r="DD181" s="177">
        <f t="shared" si="68"/>
        <v>170</v>
      </c>
      <c r="DE181" s="177">
        <f t="shared" si="69"/>
        <v>2.3436407325221068E-2</v>
      </c>
    </row>
    <row r="182" spans="1:109" ht="15" customHeight="1">
      <c r="A182" s="19">
        <f t="shared" si="23"/>
        <v>2006</v>
      </c>
      <c r="B182" s="174">
        <f t="shared" si="23"/>
        <v>168.39931153184165</v>
      </c>
      <c r="C182" s="191">
        <f t="shared" si="24"/>
        <v>4.807288745322551</v>
      </c>
      <c r="D182" s="20">
        <f t="shared" si="70"/>
        <v>4</v>
      </c>
      <c r="E182" s="637" t="s">
        <v>10</v>
      </c>
      <c r="F182" s="638"/>
      <c r="G182" s="639">
        <f>SUM(J168:J188)/D188</f>
        <v>7.2862203068736395</v>
      </c>
      <c r="H182" s="640"/>
      <c r="I182" s="177">
        <f t="shared" si="25"/>
        <v>179</v>
      </c>
      <c r="J182" s="178">
        <f t="shared" si="26"/>
        <v>6.294971381847918</v>
      </c>
      <c r="K182" s="177">
        <f t="shared" si="27"/>
        <v>0.11237459599894548</v>
      </c>
      <c r="M182" s="197">
        <f t="shared" si="28"/>
        <v>5.1263380135091428</v>
      </c>
      <c r="N182" s="25"/>
      <c r="O182" s="25"/>
      <c r="P182" s="25"/>
      <c r="Q182" s="177">
        <f t="shared" si="29"/>
        <v>180</v>
      </c>
      <c r="R182" s="177">
        <f t="shared" si="30"/>
        <v>0.13457597293526219</v>
      </c>
      <c r="T182" s="197">
        <f t="shared" si="31"/>
        <v>5.0651191329809917</v>
      </c>
      <c r="U182" s="25"/>
      <c r="V182" s="25"/>
      <c r="W182" s="25"/>
      <c r="X182" s="177">
        <f t="shared" si="32"/>
        <v>180</v>
      </c>
      <c r="Y182" s="177">
        <f t="shared" si="33"/>
        <v>0.13457597293526219</v>
      </c>
      <c r="AA182" s="197">
        <f t="shared" si="34"/>
        <v>4.9863378988647984</v>
      </c>
      <c r="AB182" s="25"/>
      <c r="AC182" s="25"/>
      <c r="AD182" s="25"/>
      <c r="AE182" s="177">
        <f t="shared" si="35"/>
        <v>180</v>
      </c>
      <c r="AF182" s="177">
        <f t="shared" si="36"/>
        <v>0.13457597293526219</v>
      </c>
      <c r="AH182" s="197">
        <f t="shared" si="37"/>
        <v>4.900815305544989</v>
      </c>
      <c r="AI182" s="25"/>
      <c r="AJ182" s="25"/>
      <c r="AK182" s="25"/>
      <c r="AL182" s="177">
        <f t="shared" si="38"/>
        <v>180</v>
      </c>
      <c r="AM182" s="177">
        <f t="shared" si="39"/>
        <v>0.13457597293526219</v>
      </c>
      <c r="AO182" s="197">
        <f t="shared" si="40"/>
        <v>4.807288745322551</v>
      </c>
      <c r="AP182" s="25"/>
      <c r="AQ182" s="25"/>
      <c r="AR182" s="25"/>
      <c r="AS182" s="177">
        <f t="shared" si="41"/>
        <v>179</v>
      </c>
      <c r="AT182" s="177">
        <f t="shared" si="42"/>
        <v>0.11237459599894548</v>
      </c>
      <c r="AV182" s="197">
        <f t="shared" si="43"/>
        <v>4.7041038976989276</v>
      </c>
      <c r="AW182" s="25"/>
      <c r="AX182" s="25"/>
      <c r="AY182" s="25"/>
      <c r="AZ182" s="177">
        <f t="shared" si="44"/>
        <v>179</v>
      </c>
      <c r="BA182" s="177">
        <f t="shared" si="45"/>
        <v>0.11237459599894548</v>
      </c>
      <c r="BC182" s="197">
        <f t="shared" si="46"/>
        <v>4.5890338074061061</v>
      </c>
      <c r="BD182" s="25"/>
      <c r="BE182" s="25"/>
      <c r="BF182" s="25"/>
      <c r="BG182" s="177">
        <f t="shared" si="47"/>
        <v>179</v>
      </c>
      <c r="BH182" s="177">
        <f t="shared" si="48"/>
        <v>0.11237459599894548</v>
      </c>
      <c r="BJ182" s="197">
        <f t="shared" si="49"/>
        <v>4.4589797073968001</v>
      </c>
      <c r="BK182" s="25"/>
      <c r="BL182" s="25"/>
      <c r="BM182" s="25"/>
      <c r="BN182" s="177">
        <f t="shared" si="50"/>
        <v>179</v>
      </c>
      <c r="BO182" s="177">
        <f t="shared" si="51"/>
        <v>0.11237459599894548</v>
      </c>
      <c r="BQ182" s="197">
        <f t="shared" si="52"/>
        <v>4.3094466881919526</v>
      </c>
      <c r="BR182" s="25"/>
      <c r="BS182" s="25"/>
      <c r="BT182" s="25"/>
      <c r="BU182" s="177">
        <f t="shared" si="53"/>
        <v>179</v>
      </c>
      <c r="BV182" s="177">
        <f t="shared" si="54"/>
        <v>0.11237459599894548</v>
      </c>
      <c r="BX182" s="197">
        <f t="shared" si="55"/>
        <v>4.1335542421709528</v>
      </c>
      <c r="BY182" s="25"/>
      <c r="BZ182" s="25"/>
      <c r="CA182" s="25"/>
      <c r="CB182" s="177">
        <f t="shared" si="56"/>
        <v>178</v>
      </c>
      <c r="CC182" s="177">
        <f t="shared" si="57"/>
        <v>9.2173219062628778E-2</v>
      </c>
      <c r="CE182" s="197">
        <f t="shared" si="58"/>
        <v>3.9199775149015164</v>
      </c>
      <c r="CF182" s="25"/>
      <c r="CG182" s="25"/>
      <c r="CH182" s="25"/>
      <c r="CI182" s="177">
        <f t="shared" si="59"/>
        <v>178</v>
      </c>
      <c r="CJ182" s="177">
        <f t="shared" si="60"/>
        <v>9.2173219062628778E-2</v>
      </c>
      <c r="CL182" s="197">
        <f t="shared" si="61"/>
        <v>3.6480395305746667</v>
      </c>
      <c r="CM182" s="25"/>
      <c r="CN182" s="25"/>
      <c r="CO182" s="25"/>
      <c r="CP182" s="177">
        <f t="shared" si="62"/>
        <v>177</v>
      </c>
      <c r="CQ182" s="177">
        <f t="shared" si="63"/>
        <v>7.3971842126312068E-2</v>
      </c>
      <c r="CS182" s="197">
        <f t="shared" si="64"/>
        <v>3.2733379314728932</v>
      </c>
      <c r="CT182" s="25"/>
      <c r="CU182" s="25"/>
      <c r="CV182" s="25"/>
      <c r="CW182" s="177">
        <f t="shared" si="65"/>
        <v>176</v>
      </c>
      <c r="CX182" s="177">
        <f t="shared" si="66"/>
        <v>5.7770465189995374E-2</v>
      </c>
      <c r="CZ182" s="197">
        <f t="shared" si="67"/>
        <v>2.6671803951502322</v>
      </c>
      <c r="DA182" s="25"/>
      <c r="DB182" s="25"/>
      <c r="DC182" s="25"/>
      <c r="DD182" s="177">
        <f t="shared" si="68"/>
        <v>175</v>
      </c>
      <c r="DE182" s="177">
        <f t="shared" si="69"/>
        <v>4.3569088253678667E-2</v>
      </c>
    </row>
    <row r="183" spans="1:109" ht="15" customHeight="1">
      <c r="A183" s="19">
        <f t="shared" si="23"/>
        <v>2007</v>
      </c>
      <c r="B183" s="174">
        <f t="shared" si="23"/>
        <v>163.42412451361866</v>
      </c>
      <c r="C183" s="191">
        <f t="shared" si="24"/>
        <v>4.7657923761783767</v>
      </c>
      <c r="D183" s="20">
        <f t="shared" si="70"/>
        <v>5</v>
      </c>
      <c r="E183" s="637" t="s">
        <v>11</v>
      </c>
      <c r="F183" s="638"/>
      <c r="G183" s="639">
        <f>SUM(J179:J188)/10</f>
        <v>7.2862203068736395</v>
      </c>
      <c r="H183" s="640"/>
      <c r="I183" s="177">
        <f t="shared" si="25"/>
        <v>188</v>
      </c>
      <c r="J183" s="178">
        <f t="shared" si="26"/>
        <v>15.038095238095247</v>
      </c>
      <c r="K183" s="177">
        <f t="shared" si="27"/>
        <v>0.60397365592211905</v>
      </c>
      <c r="M183" s="197">
        <f t="shared" si="28"/>
        <v>5.0963488123702856</v>
      </c>
      <c r="N183" s="25"/>
      <c r="O183" s="25"/>
      <c r="P183" s="25"/>
      <c r="Q183" s="177">
        <f t="shared" si="29"/>
        <v>189</v>
      </c>
      <c r="R183" s="177">
        <f t="shared" si="30"/>
        <v>0.65412540689488174</v>
      </c>
      <c r="T183" s="197">
        <f t="shared" si="31"/>
        <v>5.0332061419764527</v>
      </c>
      <c r="U183" s="25"/>
      <c r="V183" s="25"/>
      <c r="W183" s="25"/>
      <c r="X183" s="177">
        <f t="shared" si="32"/>
        <v>189</v>
      </c>
      <c r="Y183" s="177">
        <f t="shared" si="33"/>
        <v>0.65412540689488174</v>
      </c>
      <c r="AA183" s="197">
        <f t="shared" si="34"/>
        <v>4.9517633507459866</v>
      </c>
      <c r="AB183" s="25"/>
      <c r="AC183" s="25"/>
      <c r="AD183" s="25"/>
      <c r="AE183" s="177">
        <f t="shared" si="35"/>
        <v>189</v>
      </c>
      <c r="AF183" s="177">
        <f t="shared" si="36"/>
        <v>0.65412540689488174</v>
      </c>
      <c r="AH183" s="197">
        <f t="shared" si="37"/>
        <v>4.8630947983348651</v>
      </c>
      <c r="AI183" s="25"/>
      <c r="AJ183" s="25"/>
      <c r="AK183" s="25"/>
      <c r="AL183" s="177">
        <f t="shared" si="38"/>
        <v>188</v>
      </c>
      <c r="AM183" s="177">
        <f t="shared" si="39"/>
        <v>0.60397365592211905</v>
      </c>
      <c r="AO183" s="197">
        <f t="shared" si="40"/>
        <v>4.7657923761783767</v>
      </c>
      <c r="AP183" s="25"/>
      <c r="AQ183" s="25"/>
      <c r="AR183" s="25"/>
      <c r="AS183" s="177">
        <f t="shared" si="41"/>
        <v>188</v>
      </c>
      <c r="AT183" s="177">
        <f t="shared" si="42"/>
        <v>0.60397365592211905</v>
      </c>
      <c r="AV183" s="197">
        <f t="shared" si="43"/>
        <v>4.6579914952454615</v>
      </c>
      <c r="AW183" s="25"/>
      <c r="AX183" s="25"/>
      <c r="AY183" s="25"/>
      <c r="AZ183" s="177">
        <f t="shared" si="44"/>
        <v>188</v>
      </c>
      <c r="BA183" s="177">
        <f t="shared" si="45"/>
        <v>0.60397365592211905</v>
      </c>
      <c r="BC183" s="197">
        <f t="shared" si="46"/>
        <v>4.5371496043200787</v>
      </c>
      <c r="BD183" s="25"/>
      <c r="BE183" s="25"/>
      <c r="BF183" s="25"/>
      <c r="BG183" s="177">
        <f t="shared" si="47"/>
        <v>188</v>
      </c>
      <c r="BH183" s="177">
        <f t="shared" si="48"/>
        <v>0.60397365592211905</v>
      </c>
      <c r="BJ183" s="197">
        <f t="shared" si="49"/>
        <v>4.3996715990457727</v>
      </c>
      <c r="BK183" s="25"/>
      <c r="BL183" s="25"/>
      <c r="BM183" s="25"/>
      <c r="BN183" s="177">
        <f t="shared" si="50"/>
        <v>187</v>
      </c>
      <c r="BO183" s="177">
        <f t="shared" si="51"/>
        <v>0.55582190494935635</v>
      </c>
      <c r="BQ183" s="197">
        <f t="shared" si="52"/>
        <v>4.2402344225785091</v>
      </c>
      <c r="BR183" s="25"/>
      <c r="BS183" s="25"/>
      <c r="BT183" s="25"/>
      <c r="BU183" s="177">
        <f t="shared" si="53"/>
        <v>187</v>
      </c>
      <c r="BV183" s="177">
        <f t="shared" si="54"/>
        <v>0.55582190494935635</v>
      </c>
      <c r="BX183" s="197">
        <f t="shared" si="55"/>
        <v>4.0504645027230923</v>
      </c>
      <c r="BY183" s="25"/>
      <c r="BZ183" s="25"/>
      <c r="CA183" s="25"/>
      <c r="CB183" s="177">
        <f t="shared" si="56"/>
        <v>186</v>
      </c>
      <c r="CC183" s="177">
        <f t="shared" si="57"/>
        <v>0.50967015397659365</v>
      </c>
      <c r="CE183" s="197">
        <f t="shared" si="58"/>
        <v>3.8160433408685162</v>
      </c>
      <c r="CF183" s="25"/>
      <c r="CG183" s="25"/>
      <c r="CH183" s="25"/>
      <c r="CI183" s="177">
        <f t="shared" si="59"/>
        <v>185</v>
      </c>
      <c r="CJ183" s="177">
        <f t="shared" si="60"/>
        <v>0.46551840300383102</v>
      </c>
      <c r="CL183" s="197">
        <f t="shared" si="61"/>
        <v>3.5092779300830808</v>
      </c>
      <c r="CM183" s="25"/>
      <c r="CN183" s="25"/>
      <c r="CO183" s="25"/>
      <c r="CP183" s="177">
        <f t="shared" si="62"/>
        <v>184</v>
      </c>
      <c r="CQ183" s="177">
        <f t="shared" si="63"/>
        <v>0.42336665203106832</v>
      </c>
      <c r="CS183" s="197">
        <f t="shared" si="64"/>
        <v>3.0645176008073323</v>
      </c>
      <c r="CT183" s="25"/>
      <c r="CU183" s="25"/>
      <c r="CV183" s="25"/>
      <c r="CW183" s="177">
        <f t="shared" si="65"/>
        <v>183</v>
      </c>
      <c r="CX183" s="177">
        <f t="shared" si="66"/>
        <v>0.38321490105830563</v>
      </c>
      <c r="CZ183" s="197">
        <f t="shared" si="67"/>
        <v>2.2432728392178163</v>
      </c>
      <c r="DA183" s="25"/>
      <c r="DB183" s="25"/>
      <c r="DC183" s="25"/>
      <c r="DD183" s="177">
        <f t="shared" si="68"/>
        <v>180</v>
      </c>
      <c r="DE183" s="177">
        <f t="shared" si="69"/>
        <v>0.27475964814001763</v>
      </c>
    </row>
    <row r="184" spans="1:109" ht="15" customHeight="1">
      <c r="A184" s="19">
        <f t="shared" si="23"/>
        <v>2008</v>
      </c>
      <c r="B184" s="174">
        <f t="shared" si="23"/>
        <v>170.09296844310595</v>
      </c>
      <c r="C184" s="191">
        <f t="shared" si="24"/>
        <v>4.8210310301951944</v>
      </c>
      <c r="D184" s="20">
        <f t="shared" si="70"/>
        <v>6</v>
      </c>
      <c r="E184" s="45"/>
      <c r="F184" s="45"/>
      <c r="G184" s="49"/>
      <c r="H184" s="45"/>
      <c r="I184" s="177">
        <f t="shared" si="25"/>
        <v>197</v>
      </c>
      <c r="J184" s="178">
        <f t="shared" si="26"/>
        <v>15.819014626635862</v>
      </c>
      <c r="K184" s="177">
        <f t="shared" si="27"/>
        <v>0.72398834720369243</v>
      </c>
      <c r="M184" s="197">
        <f t="shared" si="28"/>
        <v>5.1363451607643524</v>
      </c>
      <c r="N184" s="25"/>
      <c r="O184" s="25"/>
      <c r="P184" s="25"/>
      <c r="Q184" s="177">
        <f t="shared" si="29"/>
        <v>198</v>
      </c>
      <c r="R184" s="177">
        <f t="shared" si="30"/>
        <v>0.77880241031748065</v>
      </c>
      <c r="T184" s="197">
        <f t="shared" si="31"/>
        <v>5.075754699257442</v>
      </c>
      <c r="U184" s="25"/>
      <c r="V184" s="25"/>
      <c r="W184" s="25"/>
      <c r="X184" s="177">
        <f t="shared" si="32"/>
        <v>198</v>
      </c>
      <c r="Y184" s="177">
        <f t="shared" si="33"/>
        <v>0.77880241031748065</v>
      </c>
      <c r="AA184" s="197">
        <f t="shared" si="34"/>
        <v>4.9978402417070882</v>
      </c>
      <c r="AB184" s="25"/>
      <c r="AC184" s="25"/>
      <c r="AD184" s="25"/>
      <c r="AE184" s="177">
        <f t="shared" si="35"/>
        <v>198</v>
      </c>
      <c r="AF184" s="177">
        <f t="shared" si="36"/>
        <v>0.77880241031748065</v>
      </c>
      <c r="AH184" s="197">
        <f t="shared" si="37"/>
        <v>4.9133382436872388</v>
      </c>
      <c r="AI184" s="25"/>
      <c r="AJ184" s="25"/>
      <c r="AK184" s="25"/>
      <c r="AL184" s="177">
        <f t="shared" si="38"/>
        <v>198</v>
      </c>
      <c r="AM184" s="177">
        <f t="shared" si="39"/>
        <v>0.77880241031748065</v>
      </c>
      <c r="AO184" s="197">
        <f t="shared" si="40"/>
        <v>4.8210310301951944</v>
      </c>
      <c r="AP184" s="25"/>
      <c r="AQ184" s="25"/>
      <c r="AR184" s="25"/>
      <c r="AS184" s="177">
        <f t="shared" si="41"/>
        <v>197</v>
      </c>
      <c r="AT184" s="177">
        <f t="shared" si="42"/>
        <v>0.72398834720369243</v>
      </c>
      <c r="AV184" s="197">
        <f t="shared" si="43"/>
        <v>4.7193286023579262</v>
      </c>
      <c r="AW184" s="25"/>
      <c r="AX184" s="25"/>
      <c r="AY184" s="25"/>
      <c r="AZ184" s="177">
        <f t="shared" si="44"/>
        <v>197</v>
      </c>
      <c r="BA184" s="177">
        <f t="shared" si="45"/>
        <v>0.72398834720369243</v>
      </c>
      <c r="BC184" s="197">
        <f t="shared" si="46"/>
        <v>4.6060994385302401</v>
      </c>
      <c r="BD184" s="25"/>
      <c r="BE184" s="25"/>
      <c r="BF184" s="25"/>
      <c r="BG184" s="177">
        <f t="shared" si="47"/>
        <v>197</v>
      </c>
      <c r="BH184" s="177">
        <f t="shared" si="48"/>
        <v>0.72398834720369243</v>
      </c>
      <c r="BJ184" s="197">
        <f t="shared" si="49"/>
        <v>4.478392716398262</v>
      </c>
      <c r="BK184" s="25"/>
      <c r="BL184" s="25"/>
      <c r="BM184" s="25"/>
      <c r="BN184" s="177">
        <f t="shared" si="50"/>
        <v>196</v>
      </c>
      <c r="BO184" s="177">
        <f t="shared" si="51"/>
        <v>0.67117428408990443</v>
      </c>
      <c r="BQ184" s="197">
        <f t="shared" si="52"/>
        <v>4.3319558616906608</v>
      </c>
      <c r="BR184" s="25"/>
      <c r="BS184" s="25"/>
      <c r="BT184" s="25"/>
      <c r="BU184" s="177">
        <f t="shared" si="53"/>
        <v>196</v>
      </c>
      <c r="BV184" s="177">
        <f t="shared" si="54"/>
        <v>0.67117428408990443</v>
      </c>
      <c r="BX184" s="197">
        <f t="shared" si="55"/>
        <v>4.1603346612340895</v>
      </c>
      <c r="BY184" s="25"/>
      <c r="BZ184" s="25"/>
      <c r="CA184" s="25"/>
      <c r="CB184" s="177">
        <f t="shared" si="56"/>
        <v>195</v>
      </c>
      <c r="CC184" s="177">
        <f t="shared" si="57"/>
        <v>0.62036022097611621</v>
      </c>
      <c r="CE184" s="197">
        <f t="shared" si="58"/>
        <v>3.9530299769467354</v>
      </c>
      <c r="CF184" s="25"/>
      <c r="CG184" s="25"/>
      <c r="CH184" s="25"/>
      <c r="CI184" s="177">
        <f t="shared" si="59"/>
        <v>194</v>
      </c>
      <c r="CJ184" s="177">
        <f t="shared" si="60"/>
        <v>0.57154615786232821</v>
      </c>
      <c r="CL184" s="197">
        <f t="shared" si="61"/>
        <v>3.6912009683908327</v>
      </c>
      <c r="CM184" s="25"/>
      <c r="CN184" s="25"/>
      <c r="CO184" s="25"/>
      <c r="CP184" s="177">
        <f t="shared" si="62"/>
        <v>193</v>
      </c>
      <c r="CQ184" s="177">
        <f t="shared" si="63"/>
        <v>0.52473209474853999</v>
      </c>
      <c r="CS184" s="197">
        <f t="shared" si="64"/>
        <v>3.335519311684688</v>
      </c>
      <c r="CT184" s="25"/>
      <c r="CU184" s="25"/>
      <c r="CV184" s="25"/>
      <c r="CW184" s="177">
        <f t="shared" si="65"/>
        <v>191</v>
      </c>
      <c r="CX184" s="177">
        <f t="shared" si="66"/>
        <v>0.43710396852096378</v>
      </c>
      <c r="CZ184" s="197">
        <f t="shared" si="67"/>
        <v>2.778382433926335</v>
      </c>
      <c r="DA184" s="25"/>
      <c r="DB184" s="25"/>
      <c r="DC184" s="25"/>
      <c r="DD184" s="177">
        <f t="shared" si="68"/>
        <v>187</v>
      </c>
      <c r="DE184" s="177">
        <f t="shared" si="69"/>
        <v>0.28584771606581139</v>
      </c>
    </row>
    <row r="185" spans="1:109" s="25" customFormat="1" ht="15" customHeight="1">
      <c r="A185" s="19">
        <f t="shared" si="23"/>
        <v>2009</v>
      </c>
      <c r="B185" s="174">
        <f t="shared" si="23"/>
        <v>223.97526361690319</v>
      </c>
      <c r="C185" s="191">
        <f t="shared" si="24"/>
        <v>5.1816445721907121</v>
      </c>
      <c r="D185" s="20">
        <f t="shared" si="70"/>
        <v>7</v>
      </c>
      <c r="G185" s="49"/>
      <c r="H185" s="45"/>
      <c r="I185" s="177">
        <f t="shared" si="25"/>
        <v>207</v>
      </c>
      <c r="J185" s="178">
        <f t="shared" si="26"/>
        <v>7.5790796460176972</v>
      </c>
      <c r="K185" s="177">
        <f t="shared" si="27"/>
        <v>0.28815957486335725</v>
      </c>
      <c r="M185" s="197">
        <f t="shared" si="28"/>
        <v>5.4115356154754855</v>
      </c>
      <c r="Q185" s="177">
        <f t="shared" si="29"/>
        <v>208</v>
      </c>
      <c r="R185" s="177">
        <f t="shared" si="30"/>
        <v>0.25520904762955082</v>
      </c>
      <c r="T185" s="197">
        <f t="shared" si="31"/>
        <v>5.3658604177655276</v>
      </c>
      <c r="X185" s="177">
        <f t="shared" si="32"/>
        <v>208</v>
      </c>
      <c r="Y185" s="177">
        <f t="shared" si="33"/>
        <v>0.25520904762955082</v>
      </c>
      <c r="AA185" s="197">
        <f t="shared" si="34"/>
        <v>5.3081452325606291</v>
      </c>
      <c r="AE185" s="177">
        <f t="shared" si="35"/>
        <v>208</v>
      </c>
      <c r="AF185" s="177">
        <f t="shared" si="36"/>
        <v>0.25520904762955082</v>
      </c>
      <c r="AH185" s="197">
        <f t="shared" si="37"/>
        <v>5.246893872194855</v>
      </c>
      <c r="AL185" s="177">
        <f t="shared" si="38"/>
        <v>208</v>
      </c>
      <c r="AM185" s="177">
        <f t="shared" si="39"/>
        <v>0.25520904762955082</v>
      </c>
      <c r="AO185" s="197">
        <f t="shared" si="40"/>
        <v>5.1816445721907121</v>
      </c>
      <c r="AS185" s="177">
        <f t="shared" si="41"/>
        <v>207</v>
      </c>
      <c r="AT185" s="177">
        <f t="shared" si="42"/>
        <v>0.28815957486335725</v>
      </c>
      <c r="AV185" s="197">
        <f t="shared" si="43"/>
        <v>5.1118387628967961</v>
      </c>
      <c r="AZ185" s="177">
        <f t="shared" si="44"/>
        <v>207</v>
      </c>
      <c r="BA185" s="177">
        <f t="shared" si="45"/>
        <v>0.28815957486335725</v>
      </c>
      <c r="BC185" s="197">
        <f t="shared" si="46"/>
        <v>5.0367919636476488</v>
      </c>
      <c r="BG185" s="177">
        <f t="shared" si="47"/>
        <v>207</v>
      </c>
      <c r="BH185" s="177">
        <f t="shared" si="48"/>
        <v>0.28815957486335725</v>
      </c>
      <c r="BJ185" s="197">
        <f t="shared" si="49"/>
        <v>4.955652842545736</v>
      </c>
      <c r="BN185" s="177">
        <f t="shared" si="50"/>
        <v>206</v>
      </c>
      <c r="BO185" s="177">
        <f t="shared" si="51"/>
        <v>0.32311010209716362</v>
      </c>
      <c r="BQ185" s="197">
        <f t="shared" si="52"/>
        <v>4.8673441524800953</v>
      </c>
      <c r="BU185" s="177">
        <f t="shared" si="53"/>
        <v>206</v>
      </c>
      <c r="BV185" s="177">
        <f t="shared" si="54"/>
        <v>0.32311010209716362</v>
      </c>
      <c r="BX185" s="197">
        <f t="shared" si="55"/>
        <v>4.7704749721249211</v>
      </c>
      <c r="CB185" s="177">
        <f t="shared" si="56"/>
        <v>205</v>
      </c>
      <c r="CC185" s="177">
        <f t="shared" si="57"/>
        <v>0.36006062933096999</v>
      </c>
      <c r="CE185" s="197">
        <f t="shared" si="58"/>
        <v>4.6632057047742075</v>
      </c>
      <c r="CI185" s="177">
        <f t="shared" si="59"/>
        <v>204</v>
      </c>
      <c r="CJ185" s="177">
        <f t="shared" si="60"/>
        <v>0.39901115656477643</v>
      </c>
      <c r="CL185" s="197">
        <f t="shared" si="61"/>
        <v>4.5430315946275064</v>
      </c>
      <c r="CP185" s="177">
        <f t="shared" si="62"/>
        <v>203</v>
      </c>
      <c r="CQ185" s="177">
        <f t="shared" si="63"/>
        <v>0.4399616837985828</v>
      </c>
      <c r="CS185" s="197">
        <f t="shared" si="64"/>
        <v>4.4064175385462576</v>
      </c>
      <c r="CW185" s="177">
        <f t="shared" si="65"/>
        <v>201</v>
      </c>
      <c r="CX185" s="177">
        <f t="shared" si="66"/>
        <v>0.52786273826619545</v>
      </c>
      <c r="CZ185" s="197">
        <f t="shared" si="67"/>
        <v>4.2481418026956455</v>
      </c>
      <c r="DD185" s="177">
        <f t="shared" si="68"/>
        <v>197</v>
      </c>
      <c r="DE185" s="177">
        <f t="shared" si="69"/>
        <v>0.72766484720142099</v>
      </c>
    </row>
    <row r="186" spans="1:109" ht="15" customHeight="1">
      <c r="A186" s="19">
        <f t="shared" si="23"/>
        <v>2010</v>
      </c>
      <c r="B186" s="174">
        <f t="shared" si="23"/>
        <v>237.21612853391008</v>
      </c>
      <c r="C186" s="191">
        <f t="shared" si="24"/>
        <v>5.2534043513165329</v>
      </c>
      <c r="D186" s="20">
        <f t="shared" si="70"/>
        <v>8</v>
      </c>
      <c r="E186" s="50"/>
      <c r="F186" s="25"/>
      <c r="G186" s="25"/>
      <c r="H186" s="25"/>
      <c r="I186" s="177">
        <f t="shared" si="25"/>
        <v>218</v>
      </c>
      <c r="J186" s="178">
        <f t="shared" si="26"/>
        <v>8.1006838163464643</v>
      </c>
      <c r="K186" s="177">
        <f t="shared" si="27"/>
        <v>0.36925959583175316</v>
      </c>
      <c r="M186" s="197">
        <f t="shared" si="28"/>
        <v>5.4689716603175036</v>
      </c>
      <c r="N186" s="25"/>
      <c r="O186" s="25"/>
      <c r="P186" s="25"/>
      <c r="Q186" s="177">
        <f t="shared" si="29"/>
        <v>219</v>
      </c>
      <c r="R186" s="177">
        <f t="shared" si="30"/>
        <v>0.33182733876393306</v>
      </c>
      <c r="T186" s="197">
        <f t="shared" si="31"/>
        <v>5.4259016725928975</v>
      </c>
      <c r="U186" s="25"/>
      <c r="V186" s="25"/>
      <c r="W186" s="25"/>
      <c r="X186" s="177">
        <f t="shared" si="32"/>
        <v>219</v>
      </c>
      <c r="Y186" s="177">
        <f t="shared" si="33"/>
        <v>0.33182733876393306</v>
      </c>
      <c r="AA186" s="197">
        <f t="shared" si="34"/>
        <v>5.371642772198177</v>
      </c>
      <c r="AB186" s="25"/>
      <c r="AC186" s="25"/>
      <c r="AD186" s="25"/>
      <c r="AE186" s="177">
        <f t="shared" si="35"/>
        <v>218</v>
      </c>
      <c r="AF186" s="177">
        <f t="shared" si="36"/>
        <v>0.36925959583175316</v>
      </c>
      <c r="AH186" s="197">
        <f t="shared" si="37"/>
        <v>5.3142700852607305</v>
      </c>
      <c r="AI186" s="25"/>
      <c r="AJ186" s="25"/>
      <c r="AK186" s="25"/>
      <c r="AL186" s="177">
        <f t="shared" si="38"/>
        <v>218</v>
      </c>
      <c r="AM186" s="177">
        <f t="shared" si="39"/>
        <v>0.36925959583175316</v>
      </c>
      <c r="AO186" s="197">
        <f t="shared" si="40"/>
        <v>5.2534043513165329</v>
      </c>
      <c r="AP186" s="25"/>
      <c r="AQ186" s="25"/>
      <c r="AR186" s="25"/>
      <c r="AS186" s="177">
        <f t="shared" si="41"/>
        <v>218</v>
      </c>
      <c r="AT186" s="177">
        <f t="shared" si="42"/>
        <v>0.36925959583175316</v>
      </c>
      <c r="AV186" s="197">
        <f t="shared" si="43"/>
        <v>5.1885924994702135</v>
      </c>
      <c r="AW186" s="25"/>
      <c r="AX186" s="25"/>
      <c r="AY186" s="25"/>
      <c r="AZ186" s="177">
        <f t="shared" si="44"/>
        <v>218</v>
      </c>
      <c r="BA186" s="177">
        <f t="shared" si="45"/>
        <v>0.36925959583175316</v>
      </c>
      <c r="BC186" s="197">
        <f t="shared" si="46"/>
        <v>5.119287158521777</v>
      </c>
      <c r="BD186" s="25"/>
      <c r="BE186" s="25"/>
      <c r="BF186" s="25"/>
      <c r="BG186" s="177">
        <f t="shared" si="47"/>
        <v>217</v>
      </c>
      <c r="BH186" s="177">
        <f t="shared" si="48"/>
        <v>0.40869185289957333</v>
      </c>
      <c r="BJ186" s="197">
        <f t="shared" si="49"/>
        <v>5.044818523315624</v>
      </c>
      <c r="BK186" s="25"/>
      <c r="BL186" s="25"/>
      <c r="BM186" s="25"/>
      <c r="BN186" s="177">
        <f t="shared" si="50"/>
        <v>217</v>
      </c>
      <c r="BO186" s="177">
        <f t="shared" si="51"/>
        <v>0.40869185289957333</v>
      </c>
      <c r="BQ186" s="197">
        <f t="shared" si="52"/>
        <v>4.9643548776110737</v>
      </c>
      <c r="BR186" s="25"/>
      <c r="BS186" s="25"/>
      <c r="BT186" s="25"/>
      <c r="BU186" s="177">
        <f t="shared" si="53"/>
        <v>217</v>
      </c>
      <c r="BV186" s="177">
        <f t="shared" si="54"/>
        <v>0.40869185289957333</v>
      </c>
      <c r="BX186" s="197">
        <f t="shared" si="55"/>
        <v>4.8768457998533101</v>
      </c>
      <c r="BY186" s="25"/>
      <c r="BZ186" s="25"/>
      <c r="CA186" s="25"/>
      <c r="CB186" s="177">
        <f t="shared" si="56"/>
        <v>216</v>
      </c>
      <c r="CC186" s="177">
        <f t="shared" si="57"/>
        <v>0.45012410996739349</v>
      </c>
      <c r="CE186" s="197">
        <f t="shared" si="58"/>
        <v>4.7809380519706854</v>
      </c>
      <c r="CF186" s="25"/>
      <c r="CG186" s="25"/>
      <c r="CH186" s="25"/>
      <c r="CI186" s="177">
        <f t="shared" si="59"/>
        <v>215</v>
      </c>
      <c r="CJ186" s="177">
        <f t="shared" si="60"/>
        <v>0.49355636703521366</v>
      </c>
      <c r="CL186" s="197">
        <f t="shared" si="61"/>
        <v>4.6748466900615213</v>
      </c>
      <c r="CM186" s="25"/>
      <c r="CN186" s="25"/>
      <c r="CO186" s="25"/>
      <c r="CP186" s="177">
        <f t="shared" si="62"/>
        <v>214</v>
      </c>
      <c r="CQ186" s="177">
        <f t="shared" si="63"/>
        <v>0.53898862410303372</v>
      </c>
      <c r="CS186" s="197">
        <f t="shared" si="64"/>
        <v>4.5561493448208221</v>
      </c>
      <c r="CT186" s="25"/>
      <c r="CU186" s="25"/>
      <c r="CV186" s="25"/>
      <c r="CW186" s="177">
        <f t="shared" si="65"/>
        <v>212</v>
      </c>
      <c r="CX186" s="177">
        <f t="shared" si="66"/>
        <v>0.63585313823867406</v>
      </c>
      <c r="CZ186" s="197">
        <f t="shared" si="67"/>
        <v>4.4214411816112156</v>
      </c>
      <c r="DA186" s="25"/>
      <c r="DB186" s="25"/>
      <c r="DC186" s="25"/>
      <c r="DD186" s="177">
        <f t="shared" si="68"/>
        <v>208</v>
      </c>
      <c r="DE186" s="177">
        <f t="shared" si="69"/>
        <v>0.85358216650995478</v>
      </c>
    </row>
    <row r="187" spans="1:109" s="25" customFormat="1" ht="15" customHeight="1">
      <c r="A187" s="19">
        <f t="shared" si="23"/>
        <v>2011</v>
      </c>
      <c r="B187" s="174">
        <f t="shared" si="23"/>
        <v>238.18853138422122</v>
      </c>
      <c r="C187" s="191">
        <f t="shared" si="24"/>
        <v>5.2584768245384828</v>
      </c>
      <c r="D187" s="20">
        <f t="shared" si="70"/>
        <v>9</v>
      </c>
      <c r="E187" s="50"/>
      <c r="I187" s="177">
        <f t="shared" si="25"/>
        <v>229</v>
      </c>
      <c r="J187" s="178">
        <f t="shared" si="26"/>
        <v>3.8576716229041388</v>
      </c>
      <c r="K187" s="177">
        <f t="shared" si="27"/>
        <v>8.442910899881835E-2</v>
      </c>
      <c r="M187" s="197">
        <f t="shared" si="28"/>
        <v>5.4730625087605054</v>
      </c>
      <c r="Q187" s="177">
        <f t="shared" si="29"/>
        <v>230</v>
      </c>
      <c r="R187" s="177">
        <f t="shared" si="30"/>
        <v>6.7052046230375903E-2</v>
      </c>
      <c r="T187" s="197">
        <f t="shared" si="31"/>
        <v>5.4301721793036251</v>
      </c>
      <c r="X187" s="177">
        <f t="shared" si="32"/>
        <v>230</v>
      </c>
      <c r="Y187" s="177">
        <f t="shared" si="33"/>
        <v>6.7052046230375903E-2</v>
      </c>
      <c r="AA187" s="197">
        <f t="shared" si="34"/>
        <v>5.3761508574716501</v>
      </c>
      <c r="AE187" s="177">
        <f t="shared" si="35"/>
        <v>230</v>
      </c>
      <c r="AF187" s="177">
        <f t="shared" si="36"/>
        <v>6.7052046230375903E-2</v>
      </c>
      <c r="AH187" s="197">
        <f t="shared" si="37"/>
        <v>5.3190437405109252</v>
      </c>
      <c r="AL187" s="177">
        <f t="shared" si="38"/>
        <v>229</v>
      </c>
      <c r="AM187" s="177">
        <f t="shared" si="39"/>
        <v>8.442910899881835E-2</v>
      </c>
      <c r="AO187" s="197">
        <f t="shared" si="40"/>
        <v>5.2584768245384828</v>
      </c>
      <c r="AS187" s="177">
        <f t="shared" si="41"/>
        <v>229</v>
      </c>
      <c r="AT187" s="177">
        <f t="shared" si="42"/>
        <v>8.442910899881835E-2</v>
      </c>
      <c r="AV187" s="197">
        <f t="shared" si="43"/>
        <v>5.1940036993321312</v>
      </c>
      <c r="AZ187" s="177">
        <f t="shared" si="44"/>
        <v>229</v>
      </c>
      <c r="BA187" s="177">
        <f t="shared" si="45"/>
        <v>8.442910899881835E-2</v>
      </c>
      <c r="BC187" s="197">
        <f t="shared" si="46"/>
        <v>5.1250855608159771</v>
      </c>
      <c r="BG187" s="177">
        <f t="shared" si="47"/>
        <v>229</v>
      </c>
      <c r="BH187" s="177">
        <f t="shared" si="48"/>
        <v>8.442910899881835E-2</v>
      </c>
      <c r="BJ187" s="197">
        <f t="shared" si="49"/>
        <v>5.0510638120737843</v>
      </c>
      <c r="BN187" s="177">
        <f t="shared" si="50"/>
        <v>229</v>
      </c>
      <c r="BO187" s="177">
        <f t="shared" si="51"/>
        <v>8.442910899881835E-2</v>
      </c>
      <c r="BQ187" s="197">
        <f t="shared" si="52"/>
        <v>4.9711216889849128</v>
      </c>
      <c r="BU187" s="177">
        <f t="shared" si="53"/>
        <v>228</v>
      </c>
      <c r="BV187" s="177">
        <f t="shared" si="54"/>
        <v>0.1038061717672608</v>
      </c>
      <c r="BX187" s="197">
        <f t="shared" si="55"/>
        <v>4.884229171643983</v>
      </c>
      <c r="CB187" s="177">
        <f t="shared" si="56"/>
        <v>228</v>
      </c>
      <c r="CC187" s="177">
        <f t="shared" si="57"/>
        <v>0.1038061717672608</v>
      </c>
      <c r="CE187" s="197">
        <f t="shared" si="58"/>
        <v>4.789061604772157</v>
      </c>
      <c r="CI187" s="177">
        <f t="shared" si="59"/>
        <v>228</v>
      </c>
      <c r="CJ187" s="177">
        <f t="shared" si="60"/>
        <v>0.1038061717672608</v>
      </c>
      <c r="CL187" s="197">
        <f t="shared" si="61"/>
        <v>4.6838753661940133</v>
      </c>
      <c r="CP187" s="177">
        <f t="shared" si="62"/>
        <v>227</v>
      </c>
      <c r="CQ187" s="177">
        <f t="shared" si="63"/>
        <v>0.12518323453570324</v>
      </c>
      <c r="CS187" s="197">
        <f t="shared" si="64"/>
        <v>4.5663101341845866</v>
      </c>
      <c r="CW187" s="177">
        <f t="shared" si="65"/>
        <v>226</v>
      </c>
      <c r="CX187" s="177">
        <f t="shared" si="66"/>
        <v>0.14856029730414569</v>
      </c>
      <c r="CZ187" s="197">
        <f t="shared" si="67"/>
        <v>4.4330587051330594</v>
      </c>
      <c r="DD187" s="177">
        <f t="shared" si="68"/>
        <v>223</v>
      </c>
      <c r="DE187" s="177">
        <f t="shared" si="69"/>
        <v>0.230691485609473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244.81237799146845</v>
      </c>
      <c r="C188" s="192">
        <f t="shared" si="24"/>
        <v>5.2923615558227537</v>
      </c>
      <c r="D188" s="29">
        <f t="shared" si="70"/>
        <v>10</v>
      </c>
      <c r="E188" s="51"/>
      <c r="F188" s="30"/>
      <c r="G188" s="30"/>
      <c r="H188" s="30"/>
      <c r="I188" s="183">
        <f t="shared" si="25"/>
        <v>241</v>
      </c>
      <c r="J188" s="184">
        <f t="shared" si="26"/>
        <v>1.5572652096869508</v>
      </c>
      <c r="K188" s="183">
        <f t="shared" si="27"/>
        <v>1.4534225949833028E-2</v>
      </c>
      <c r="M188" s="200">
        <f t="shared" si="28"/>
        <v>5.5004921130505098</v>
      </c>
      <c r="N188" s="9"/>
      <c r="O188" s="9"/>
      <c r="P188" s="9"/>
      <c r="Q188" s="187">
        <f t="shared" si="29"/>
        <v>241</v>
      </c>
      <c r="R188" s="187">
        <f t="shared" si="30"/>
        <v>1.4534225949833028E-2</v>
      </c>
      <c r="T188" s="200">
        <f t="shared" si="31"/>
        <v>5.4587868037342373</v>
      </c>
      <c r="U188" s="9"/>
      <c r="V188" s="9"/>
      <c r="W188" s="9"/>
      <c r="X188" s="187">
        <f t="shared" si="32"/>
        <v>241</v>
      </c>
      <c r="Y188" s="187">
        <f t="shared" si="33"/>
        <v>1.4534225949833028E-2</v>
      </c>
      <c r="AA188" s="200">
        <f t="shared" si="34"/>
        <v>5.4063300630245932</v>
      </c>
      <c r="AB188" s="9"/>
      <c r="AC188" s="9"/>
      <c r="AD188" s="9"/>
      <c r="AE188" s="187">
        <f t="shared" si="35"/>
        <v>241</v>
      </c>
      <c r="AF188" s="187">
        <f t="shared" si="36"/>
        <v>1.4534225949833028E-2</v>
      </c>
      <c r="AH188" s="200">
        <f t="shared" si="37"/>
        <v>5.3509685340679205</v>
      </c>
      <c r="AI188" s="9"/>
      <c r="AJ188" s="9"/>
      <c r="AK188" s="9"/>
      <c r="AL188" s="187">
        <f t="shared" si="38"/>
        <v>241</v>
      </c>
      <c r="AM188" s="187">
        <f t="shared" si="39"/>
        <v>1.4534225949833028E-2</v>
      </c>
      <c r="AO188" s="200">
        <f t="shared" si="40"/>
        <v>5.2923615558227537</v>
      </c>
      <c r="AP188" s="9"/>
      <c r="AQ188" s="9"/>
      <c r="AR188" s="9"/>
      <c r="AS188" s="187">
        <f t="shared" si="41"/>
        <v>241</v>
      </c>
      <c r="AT188" s="187">
        <f t="shared" si="42"/>
        <v>1.4534225949833028E-2</v>
      </c>
      <c r="AV188" s="200">
        <f t="shared" si="43"/>
        <v>5.2301047869370496</v>
      </c>
      <c r="AW188" s="9"/>
      <c r="AX188" s="9"/>
      <c r="AY188" s="9"/>
      <c r="AZ188" s="187">
        <f t="shared" si="44"/>
        <v>241</v>
      </c>
      <c r="BA188" s="187">
        <f t="shared" si="45"/>
        <v>1.4534225949833028E-2</v>
      </c>
      <c r="BC188" s="200">
        <f t="shared" si="46"/>
        <v>5.1637132730225339</v>
      </c>
      <c r="BD188" s="9"/>
      <c r="BE188" s="9"/>
      <c r="BF188" s="9"/>
      <c r="BG188" s="187">
        <f t="shared" si="47"/>
        <v>241</v>
      </c>
      <c r="BH188" s="187">
        <f t="shared" si="48"/>
        <v>1.4534225949833028E-2</v>
      </c>
      <c r="BJ188" s="200">
        <f t="shared" si="49"/>
        <v>5.0925984825667889</v>
      </c>
      <c r="BK188" s="9"/>
      <c r="BL188" s="9"/>
      <c r="BM188" s="9"/>
      <c r="BN188" s="187">
        <f t="shared" si="50"/>
        <v>241</v>
      </c>
      <c r="BO188" s="187">
        <f t="shared" si="51"/>
        <v>1.4534225949833028E-2</v>
      </c>
      <c r="BQ188" s="200">
        <f t="shared" si="52"/>
        <v>5.0160365343768403</v>
      </c>
      <c r="BR188" s="9"/>
      <c r="BS188" s="9"/>
      <c r="BT188" s="9"/>
      <c r="BU188" s="187">
        <f t="shared" si="53"/>
        <v>242</v>
      </c>
      <c r="BV188" s="187">
        <f t="shared" si="54"/>
        <v>7.9094699668961245E-3</v>
      </c>
      <c r="BX188" s="200">
        <f t="shared" si="55"/>
        <v>4.9331232227094128</v>
      </c>
      <c r="BY188" s="9"/>
      <c r="BZ188" s="9"/>
      <c r="CA188" s="9"/>
      <c r="CB188" s="187">
        <f t="shared" si="56"/>
        <v>242</v>
      </c>
      <c r="CC188" s="187">
        <f t="shared" si="57"/>
        <v>7.9094699668961245E-3</v>
      </c>
      <c r="CE188" s="200">
        <f t="shared" si="58"/>
        <v>4.842708655468023</v>
      </c>
      <c r="CF188" s="9"/>
      <c r="CG188" s="9"/>
      <c r="CH188" s="9"/>
      <c r="CI188" s="187">
        <f t="shared" si="59"/>
        <v>242</v>
      </c>
      <c r="CJ188" s="187">
        <f t="shared" si="60"/>
        <v>7.9094699668961245E-3</v>
      </c>
      <c r="CL188" s="200">
        <f t="shared" si="61"/>
        <v>4.7432993002984025</v>
      </c>
      <c r="CM188" s="9"/>
      <c r="CN188" s="9"/>
      <c r="CO188" s="9"/>
      <c r="CP188" s="187">
        <f t="shared" si="62"/>
        <v>242</v>
      </c>
      <c r="CQ188" s="187">
        <f t="shared" si="63"/>
        <v>7.9094699668961245E-3</v>
      </c>
      <c r="CS188" s="200">
        <f t="shared" si="64"/>
        <v>4.6329057542498653</v>
      </c>
      <c r="CT188" s="9"/>
      <c r="CU188" s="9"/>
      <c r="CV188" s="9"/>
      <c r="CW188" s="187">
        <f t="shared" si="65"/>
        <v>242</v>
      </c>
      <c r="CX188" s="187">
        <f t="shared" si="66"/>
        <v>7.9094699668961245E-3</v>
      </c>
      <c r="CZ188" s="200">
        <f t="shared" si="67"/>
        <v>4.5087955978082608</v>
      </c>
      <c r="DA188" s="9"/>
      <c r="DB188" s="9"/>
      <c r="DC188" s="9"/>
      <c r="DD188" s="187">
        <f t="shared" si="68"/>
        <v>242</v>
      </c>
      <c r="DE188" s="187">
        <f t="shared" si="69"/>
        <v>7.9094699668961245E-3</v>
      </c>
    </row>
    <row r="189" spans="1:109" ht="15" customHeight="1" thickTop="1">
      <c r="A189" s="19">
        <f t="shared" si="23"/>
        <v>2013</v>
      </c>
      <c r="B189" s="174">
        <f t="shared" ref="B189:B210" si="71">ROUND($F$176*(1+$F$177)^D189+$F$172,$G$1)</f>
        <v>254</v>
      </c>
      <c r="C189" s="52"/>
      <c r="D189" s="20">
        <f t="shared" si="70"/>
        <v>11</v>
      </c>
      <c r="E189" s="53"/>
      <c r="F189" s="31"/>
      <c r="G189" s="25"/>
      <c r="H189" s="25"/>
      <c r="I189" s="177">
        <f t="shared" si="25"/>
        <v>254</v>
      </c>
      <c r="J189" s="185"/>
      <c r="K189" s="185"/>
    </row>
    <row r="190" spans="1:109" ht="15" customHeight="1" thickBot="1">
      <c r="A190" s="19">
        <f t="shared" si="23"/>
        <v>2014</v>
      </c>
      <c r="B190" s="174">
        <f t="shared" si="71"/>
        <v>268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268</v>
      </c>
      <c r="J190" s="185"/>
      <c r="K190" s="185"/>
    </row>
    <row r="191" spans="1:109" ht="15" customHeight="1" thickTop="1">
      <c r="A191" s="19">
        <f t="shared" si="23"/>
        <v>2015</v>
      </c>
      <c r="B191" s="174">
        <f t="shared" si="71"/>
        <v>282</v>
      </c>
      <c r="C191" s="52"/>
      <c r="D191" s="20">
        <f t="shared" si="70"/>
        <v>13</v>
      </c>
      <c r="E191" s="198">
        <f>O172</f>
        <v>0</v>
      </c>
      <c r="F191" s="201">
        <f>O179</f>
        <v>0.77190539261664814</v>
      </c>
      <c r="G191" s="643">
        <f>O180</f>
        <v>2.5207386286398261</v>
      </c>
      <c r="H191" s="644"/>
      <c r="I191" s="177">
        <f t="shared" si="25"/>
        <v>282</v>
      </c>
      <c r="J191" s="185"/>
      <c r="K191" s="185"/>
      <c r="M191" s="198" t="s">
        <v>72</v>
      </c>
      <c r="N191" s="198">
        <f>MIN(B168:B188)</f>
        <v>163.42412451361866</v>
      </c>
      <c r="T191" s="198" t="s">
        <v>72</v>
      </c>
      <c r="U191" s="198">
        <f>N191</f>
        <v>163.42412451361866</v>
      </c>
      <c r="AA191" s="198" t="s">
        <v>72</v>
      </c>
      <c r="AB191" s="198">
        <f>U191</f>
        <v>163.42412451361866</v>
      </c>
      <c r="AH191" s="198" t="s">
        <v>72</v>
      </c>
      <c r="AI191" s="198">
        <f>AB191</f>
        <v>163.42412451361866</v>
      </c>
      <c r="AO191" s="198" t="s">
        <v>72</v>
      </c>
      <c r="AP191" s="198">
        <f>AI191</f>
        <v>163.42412451361866</v>
      </c>
      <c r="AV191" s="198" t="s">
        <v>72</v>
      </c>
      <c r="AW191" s="198">
        <f>AP191</f>
        <v>163.42412451361866</v>
      </c>
      <c r="BC191" s="198" t="s">
        <v>72</v>
      </c>
      <c r="BD191" s="198">
        <f>AW191</f>
        <v>163.42412451361866</v>
      </c>
      <c r="BJ191" s="198" t="s">
        <v>72</v>
      </c>
      <c r="BK191" s="198">
        <f>BD191</f>
        <v>163.42412451361866</v>
      </c>
      <c r="BQ191" s="198" t="s">
        <v>72</v>
      </c>
      <c r="BR191" s="198">
        <f>BK191</f>
        <v>163.42412451361866</v>
      </c>
      <c r="BX191" s="198" t="s">
        <v>72</v>
      </c>
      <c r="BY191" s="198">
        <f>BR191</f>
        <v>163.42412451361866</v>
      </c>
      <c r="CE191" s="198" t="s">
        <v>72</v>
      </c>
      <c r="CF191" s="198">
        <f>BY191</f>
        <v>163.42412451361866</v>
      </c>
      <c r="CL191" s="198" t="s">
        <v>72</v>
      </c>
      <c r="CM191" s="198">
        <f>CF191</f>
        <v>163.42412451361866</v>
      </c>
      <c r="CS191" s="198" t="s">
        <v>72</v>
      </c>
      <c r="CT191" s="198">
        <f>CM191</f>
        <v>163.42412451361866</v>
      </c>
      <c r="CZ191" s="198" t="s">
        <v>72</v>
      </c>
      <c r="DA191" s="198">
        <f>CT191</f>
        <v>163.42412451361866</v>
      </c>
    </row>
    <row r="192" spans="1:109" ht="15" customHeight="1">
      <c r="A192" s="19">
        <f t="shared" si="23"/>
        <v>2016</v>
      </c>
      <c r="B192" s="174">
        <f t="shared" si="71"/>
        <v>298</v>
      </c>
      <c r="C192" s="52"/>
      <c r="D192" s="20">
        <f t="shared" si="70"/>
        <v>14</v>
      </c>
      <c r="E192" s="198">
        <f>V172</f>
        <v>10</v>
      </c>
      <c r="F192" s="201">
        <f>V179</f>
        <v>0.77190539261664814</v>
      </c>
      <c r="G192" s="643">
        <f>V180</f>
        <v>2.5207386286398261</v>
      </c>
      <c r="H192" s="644"/>
      <c r="I192" s="177">
        <f t="shared" si="25"/>
        <v>298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>
        <f t="shared" si="71"/>
        <v>314</v>
      </c>
      <c r="C193" s="52"/>
      <c r="D193" s="20">
        <f t="shared" si="70"/>
        <v>15</v>
      </c>
      <c r="E193" s="198">
        <f>AC172</f>
        <v>22</v>
      </c>
      <c r="F193" s="201">
        <f>AC179</f>
        <v>0.77105096629289505</v>
      </c>
      <c r="G193" s="643">
        <f>AC180</f>
        <v>2.5371393771354613</v>
      </c>
      <c r="H193" s="644"/>
      <c r="I193" s="177">
        <f t="shared" si="25"/>
        <v>314</v>
      </c>
      <c r="J193" s="185"/>
      <c r="K193" s="185"/>
      <c r="M193" s="198" t="s">
        <v>50</v>
      </c>
      <c r="N193" s="212">
        <v>12</v>
      </c>
      <c r="T193" s="198" t="s">
        <v>50</v>
      </c>
      <c r="U193" s="198">
        <f>N193</f>
        <v>12</v>
      </c>
      <c r="AA193" s="198" t="s">
        <v>50</v>
      </c>
      <c r="AB193" s="198">
        <f>U193</f>
        <v>12</v>
      </c>
      <c r="AH193" s="198" t="s">
        <v>50</v>
      </c>
      <c r="AI193" s="198">
        <f>AB193</f>
        <v>12</v>
      </c>
      <c r="AO193" s="198" t="s">
        <v>50</v>
      </c>
      <c r="AP193" s="198">
        <f>AI193</f>
        <v>12</v>
      </c>
      <c r="AV193" s="198" t="s">
        <v>50</v>
      </c>
      <c r="AW193" s="198">
        <f>AP193</f>
        <v>12</v>
      </c>
      <c r="BC193" s="198" t="s">
        <v>50</v>
      </c>
      <c r="BD193" s="198">
        <f>AW193</f>
        <v>12</v>
      </c>
      <c r="BJ193" s="198" t="s">
        <v>50</v>
      </c>
      <c r="BK193" s="198">
        <f>BD193</f>
        <v>12</v>
      </c>
      <c r="BQ193" s="198" t="s">
        <v>50</v>
      </c>
      <c r="BR193" s="198">
        <f>BK193</f>
        <v>12</v>
      </c>
      <c r="BX193" s="198" t="s">
        <v>50</v>
      </c>
      <c r="BY193" s="198">
        <f>BR193</f>
        <v>12</v>
      </c>
      <c r="CE193" s="198" t="s">
        <v>50</v>
      </c>
      <c r="CF193" s="198">
        <f>BY193</f>
        <v>12</v>
      </c>
      <c r="CL193" s="198" t="s">
        <v>50</v>
      </c>
      <c r="CM193" s="198">
        <f>CF193</f>
        <v>12</v>
      </c>
      <c r="CS193" s="198" t="s">
        <v>50</v>
      </c>
      <c r="CT193" s="198">
        <f>CM193</f>
        <v>12</v>
      </c>
      <c r="CZ193" s="198" t="s">
        <v>50</v>
      </c>
      <c r="DA193" s="198">
        <f>CT193</f>
        <v>12</v>
      </c>
    </row>
    <row r="194" spans="1:105" ht="15" customHeight="1">
      <c r="A194" s="19">
        <f t="shared" si="23"/>
        <v>2018</v>
      </c>
      <c r="B194" s="174">
        <f t="shared" si="71"/>
        <v>332</v>
      </c>
      <c r="C194" s="52"/>
      <c r="D194" s="20">
        <f t="shared" si="70"/>
        <v>16</v>
      </c>
      <c r="E194" s="198">
        <f>AJ172</f>
        <v>34</v>
      </c>
      <c r="F194" s="201">
        <f>AJ179</f>
        <v>0.77497844841716146</v>
      </c>
      <c r="G194" s="643">
        <f>AJ180</f>
        <v>2.5043646889311413</v>
      </c>
      <c r="H194" s="644"/>
      <c r="I194" s="177">
        <f t="shared" si="25"/>
        <v>332</v>
      </c>
      <c r="J194" s="185"/>
      <c r="K194" s="185"/>
    </row>
    <row r="195" spans="1:105" ht="15" customHeight="1">
      <c r="A195" s="19">
        <f t="shared" ref="A195:A210" si="72">A149</f>
        <v>2019</v>
      </c>
      <c r="B195" s="174">
        <f t="shared" si="71"/>
        <v>351</v>
      </c>
      <c r="C195" s="52"/>
      <c r="D195" s="20">
        <f t="shared" si="70"/>
        <v>17</v>
      </c>
      <c r="E195" s="198">
        <f>AQ172</f>
        <v>46</v>
      </c>
      <c r="F195" s="201">
        <f>AQ179</f>
        <v>0.78252658619522641</v>
      </c>
      <c r="G195" s="643">
        <f>AQ180</f>
        <v>2.4369267448907479</v>
      </c>
      <c r="H195" s="644"/>
      <c r="I195" s="177">
        <f t="shared" si="25"/>
        <v>351</v>
      </c>
      <c r="J195" s="185"/>
      <c r="K195" s="185"/>
    </row>
    <row r="196" spans="1:105" ht="15" customHeight="1">
      <c r="A196" s="19">
        <f t="shared" si="72"/>
        <v>2020</v>
      </c>
      <c r="B196" s="174">
        <f t="shared" si="71"/>
        <v>371</v>
      </c>
      <c r="C196" s="52"/>
      <c r="D196" s="20">
        <f t="shared" si="70"/>
        <v>18</v>
      </c>
      <c r="E196" s="198">
        <f>AX172</f>
        <v>58</v>
      </c>
      <c r="F196" s="201">
        <f>AX179</f>
        <v>0.78483358593463581</v>
      </c>
      <c r="G196" s="643">
        <f>AX180</f>
        <v>2.4178952363185626</v>
      </c>
      <c r="H196" s="644"/>
      <c r="I196" s="177">
        <f t="shared" si="25"/>
        <v>371</v>
      </c>
      <c r="J196" s="185"/>
      <c r="K196" s="185"/>
    </row>
    <row r="197" spans="1:105" ht="15" customHeight="1">
      <c r="A197" s="19">
        <f t="shared" si="72"/>
        <v>2021</v>
      </c>
      <c r="B197" s="174">
        <f t="shared" si="71"/>
        <v>392</v>
      </c>
      <c r="C197" s="52"/>
      <c r="D197" s="20">
        <f t="shared" si="70"/>
        <v>19</v>
      </c>
      <c r="E197" s="198">
        <f>BE172</f>
        <v>70</v>
      </c>
      <c r="F197" s="201">
        <f>BE179</f>
        <v>0.78153109684087751</v>
      </c>
      <c r="G197" s="643">
        <f>BE180</f>
        <v>2.4573274933863827</v>
      </c>
      <c r="H197" s="644"/>
      <c r="I197" s="177">
        <f t="shared" si="25"/>
        <v>392</v>
      </c>
      <c r="J197" s="185"/>
      <c r="K197" s="185"/>
    </row>
    <row r="198" spans="1:105" ht="15" customHeight="1">
      <c r="A198" s="19">
        <f t="shared" si="72"/>
        <v>2022</v>
      </c>
      <c r="B198" s="174">
        <f t="shared" si="71"/>
        <v>414</v>
      </c>
      <c r="C198" s="52"/>
      <c r="D198" s="20">
        <f t="shared" si="70"/>
        <v>20</v>
      </c>
      <c r="E198" s="198">
        <f>BL172</f>
        <v>82</v>
      </c>
      <c r="F198" s="201">
        <f>BL179</f>
        <v>0.78906640801597794</v>
      </c>
      <c r="G198" s="643">
        <f>BL180</f>
        <v>2.3913122065336383</v>
      </c>
      <c r="H198" s="644"/>
      <c r="I198" s="177">
        <f t="shared" si="25"/>
        <v>414</v>
      </c>
      <c r="J198" s="185"/>
      <c r="K198" s="185"/>
    </row>
    <row r="199" spans="1:105" ht="15" customHeight="1">
      <c r="A199" s="19">
        <f t="shared" si="72"/>
        <v>2023</v>
      </c>
      <c r="B199" s="174">
        <f t="shared" si="71"/>
        <v>439</v>
      </c>
      <c r="C199" s="52"/>
      <c r="D199" s="20">
        <f t="shared" si="70"/>
        <v>21</v>
      </c>
      <c r="E199" s="198">
        <f>BS172</f>
        <v>94</v>
      </c>
      <c r="F199" s="201">
        <f>BS179</f>
        <v>0.78967776788289135</v>
      </c>
      <c r="G199" s="643">
        <f>BS180</f>
        <v>2.3870330047469595</v>
      </c>
      <c r="H199" s="644"/>
      <c r="I199" s="177">
        <f t="shared" si="25"/>
        <v>439</v>
      </c>
      <c r="J199" s="185"/>
      <c r="K199" s="185"/>
    </row>
    <row r="200" spans="1:105" ht="15" customHeight="1">
      <c r="A200" s="19">
        <f t="shared" si="72"/>
        <v>2024</v>
      </c>
      <c r="B200" s="174">
        <f t="shared" si="71"/>
        <v>464</v>
      </c>
      <c r="C200" s="52"/>
      <c r="D200" s="20">
        <f t="shared" si="70"/>
        <v>22</v>
      </c>
      <c r="E200" s="198">
        <f>BZ172</f>
        <v>106</v>
      </c>
      <c r="F200" s="201">
        <f>BZ179</f>
        <v>0.79994540143841619</v>
      </c>
      <c r="G200" s="643">
        <f>BZ180</f>
        <v>2.3118440582294379</v>
      </c>
      <c r="H200" s="644"/>
      <c r="I200" s="177">
        <f t="shared" si="25"/>
        <v>464</v>
      </c>
      <c r="J200" s="185"/>
      <c r="K200" s="185"/>
    </row>
    <row r="201" spans="1:105" ht="15" customHeight="1">
      <c r="A201" s="19">
        <f t="shared" si="72"/>
        <v>2025</v>
      </c>
      <c r="B201" s="174">
        <f t="shared" si="71"/>
        <v>492</v>
      </c>
      <c r="C201" s="52"/>
      <c r="D201" s="20">
        <f t="shared" si="70"/>
        <v>23</v>
      </c>
      <c r="E201" s="198">
        <f>CG172</f>
        <v>118</v>
      </c>
      <c r="F201" s="201">
        <f>CG179</f>
        <v>0.80501383044271502</v>
      </c>
      <c r="G201" s="643">
        <f>CG180</f>
        <v>2.288229519872329</v>
      </c>
      <c r="H201" s="644"/>
      <c r="I201" s="177">
        <f t="shared" si="25"/>
        <v>492</v>
      </c>
      <c r="J201" s="185"/>
      <c r="K201" s="185"/>
    </row>
    <row r="202" spans="1:105" ht="15" customHeight="1">
      <c r="A202" s="19">
        <f t="shared" si="72"/>
        <v>2026</v>
      </c>
      <c r="B202" s="174">
        <f t="shared" si="71"/>
        <v>521</v>
      </c>
      <c r="C202" s="52"/>
      <c r="D202" s="20">
        <f t="shared" si="70"/>
        <v>24</v>
      </c>
      <c r="E202" s="198">
        <f>CN172</f>
        <v>130</v>
      </c>
      <c r="F202" s="201">
        <f>CN179</f>
        <v>0.81052642093724725</v>
      </c>
      <c r="G202" s="643">
        <f>CN180</f>
        <v>2.2777906673473445</v>
      </c>
      <c r="H202" s="644"/>
      <c r="I202" s="177">
        <f t="shared" si="25"/>
        <v>521</v>
      </c>
      <c r="J202" s="185"/>
      <c r="K202" s="185"/>
    </row>
    <row r="203" spans="1:105" ht="15" customHeight="1">
      <c r="A203" s="19">
        <f t="shared" si="72"/>
        <v>2027</v>
      </c>
      <c r="B203" s="174">
        <f t="shared" si="71"/>
        <v>552</v>
      </c>
      <c r="C203" s="52"/>
      <c r="D203" s="20">
        <f t="shared" si="70"/>
        <v>25</v>
      </c>
      <c r="E203" s="198">
        <f>CU172</f>
        <v>142</v>
      </c>
      <c r="F203" s="201">
        <f>CU179</f>
        <v>0.81505308211993954</v>
      </c>
      <c r="G203" s="643">
        <f>CU180</f>
        <v>2.3135475047861043</v>
      </c>
      <c r="H203" s="644"/>
      <c r="I203" s="177">
        <f t="shared" si="25"/>
        <v>552</v>
      </c>
      <c r="J203" s="185"/>
      <c r="K203" s="185"/>
    </row>
    <row r="204" spans="1:105" ht="15" customHeight="1">
      <c r="A204" s="19">
        <f t="shared" si="72"/>
        <v>2028</v>
      </c>
      <c r="B204" s="174">
        <f t="shared" si="71"/>
        <v>585</v>
      </c>
      <c r="C204" s="52"/>
      <c r="D204" s="20">
        <f t="shared" si="70"/>
        <v>26</v>
      </c>
      <c r="E204" s="198">
        <f>DB172</f>
        <v>154</v>
      </c>
      <c r="F204" s="201">
        <f>DB179</f>
        <v>0.81594705175674065</v>
      </c>
      <c r="G204" s="643">
        <f>DB180</f>
        <v>2.5185431322806719</v>
      </c>
      <c r="H204" s="644"/>
      <c r="I204" s="177">
        <f t="shared" si="25"/>
        <v>585</v>
      </c>
      <c r="J204" s="185"/>
      <c r="K204" s="185"/>
    </row>
    <row r="205" spans="1:105" ht="15" customHeight="1">
      <c r="A205" s="19">
        <f t="shared" si="72"/>
        <v>2029</v>
      </c>
      <c r="B205" s="174">
        <f t="shared" si="71"/>
        <v>621</v>
      </c>
      <c r="C205" s="52"/>
      <c r="D205" s="20">
        <f t="shared" si="70"/>
        <v>27</v>
      </c>
      <c r="E205" s="53"/>
      <c r="F205" s="31"/>
      <c r="G205" s="25"/>
      <c r="H205" s="25"/>
      <c r="I205" s="177">
        <f t="shared" si="25"/>
        <v>621</v>
      </c>
      <c r="J205" s="185"/>
      <c r="K205" s="185"/>
    </row>
    <row r="206" spans="1:105" ht="15" customHeight="1">
      <c r="A206" s="19">
        <f t="shared" si="72"/>
        <v>2030</v>
      </c>
      <c r="B206" s="174">
        <f t="shared" si="71"/>
        <v>658</v>
      </c>
      <c r="C206" s="52"/>
      <c r="D206" s="20">
        <f t="shared" si="70"/>
        <v>28</v>
      </c>
      <c r="E206" s="53"/>
      <c r="F206" s="31"/>
      <c r="G206" s="25"/>
      <c r="H206" s="25"/>
      <c r="I206" s="177">
        <f t="shared" si="25"/>
        <v>658</v>
      </c>
      <c r="J206" s="185"/>
      <c r="K206" s="185"/>
    </row>
    <row r="207" spans="1:105" ht="15" customHeight="1">
      <c r="A207" s="19">
        <f t="shared" si="72"/>
        <v>2031</v>
      </c>
      <c r="B207" s="174">
        <f t="shared" si="71"/>
        <v>698</v>
      </c>
      <c r="C207" s="52"/>
      <c r="D207" s="20">
        <f t="shared" si="70"/>
        <v>29</v>
      </c>
      <c r="E207" s="53"/>
      <c r="F207" s="31"/>
      <c r="G207" s="25"/>
      <c r="H207" s="25"/>
      <c r="I207" s="177">
        <f t="shared" si="25"/>
        <v>698</v>
      </c>
      <c r="J207" s="185"/>
      <c r="K207" s="185"/>
    </row>
    <row r="208" spans="1:105" ht="15" customHeight="1">
      <c r="A208" s="19">
        <f t="shared" si="72"/>
        <v>2032</v>
      </c>
      <c r="B208" s="174">
        <f t="shared" si="71"/>
        <v>741</v>
      </c>
      <c r="C208" s="52"/>
      <c r="D208" s="20">
        <f t="shared" si="70"/>
        <v>30</v>
      </c>
      <c r="E208" s="53"/>
      <c r="F208" s="31"/>
      <c r="G208" s="25"/>
      <c r="H208" s="25"/>
      <c r="I208" s="177">
        <f t="shared" si="25"/>
        <v>741</v>
      </c>
      <c r="J208" s="185"/>
      <c r="K208" s="185"/>
    </row>
    <row r="209" spans="1:109" ht="15" customHeight="1">
      <c r="A209" s="19">
        <f t="shared" si="72"/>
        <v>2033</v>
      </c>
      <c r="B209" s="174">
        <f t="shared" si="71"/>
        <v>787</v>
      </c>
      <c r="C209" s="52"/>
      <c r="D209" s="20">
        <f t="shared" si="70"/>
        <v>31</v>
      </c>
      <c r="E209" s="53"/>
      <c r="F209" s="31"/>
      <c r="G209" s="25"/>
      <c r="H209" s="25"/>
      <c r="I209" s="177">
        <f t="shared" si="25"/>
        <v>787</v>
      </c>
      <c r="J209" s="185"/>
      <c r="K209" s="185"/>
    </row>
    <row r="210" spans="1:109" ht="15" customHeight="1">
      <c r="A210" s="103">
        <f t="shared" si="72"/>
        <v>2034</v>
      </c>
      <c r="B210" s="186">
        <f t="shared" si="71"/>
        <v>835</v>
      </c>
      <c r="C210" s="193"/>
      <c r="D210" s="33">
        <f t="shared" si="70"/>
        <v>32</v>
      </c>
      <c r="E210" s="54"/>
      <c r="F210" s="34"/>
      <c r="G210" s="9"/>
      <c r="H210" s="9"/>
      <c r="I210" s="187">
        <f t="shared" si="25"/>
        <v>835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0.74745563697595463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0.57474188202953069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0.57659219387260774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0.56950104799905177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0.58440484615256383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0.58896796302083554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0.58661219260483322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0.59537491112931551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RSQ($B214:$B234,BN214:BN234)</f>
        <v>0.60073098940674896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RSQ($B214:$B234,BU214:BU234)</f>
        <v>0.61273422137756295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RSQ($B214:$B234,CB214:CB234)</f>
        <v>0.61168582450257214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RSQ($B214:$B234,CI214:CI234)</f>
        <v>0.62904429637295434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RSQ($B214:$B234,CP214:CP234)</f>
        <v>0.65065601277826446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RSQ($B214:$B234,CW214:CW234)</f>
        <v>0.68059230323526287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RSQ($B214:$B234,DD214:DD234)</f>
        <v>0.71467886473932718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160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22</v>
      </c>
      <c r="AD218" s="21"/>
      <c r="AE218" s="185"/>
      <c r="AF218" s="177"/>
      <c r="AH218" s="68"/>
      <c r="AI218" s="71" t="s">
        <v>35</v>
      </c>
      <c r="AJ218" s="204">
        <f>AC218+AI239</f>
        <v>34</v>
      </c>
      <c r="AK218" s="21"/>
      <c r="AL218" s="185"/>
      <c r="AM218" s="177"/>
      <c r="AO218" s="68"/>
      <c r="AP218" s="71" t="s">
        <v>35</v>
      </c>
      <c r="AQ218" s="204">
        <f>AJ218+AP239</f>
        <v>46</v>
      </c>
      <c r="AR218" s="21"/>
      <c r="AS218" s="185"/>
      <c r="AT218" s="177"/>
      <c r="AV218" s="68"/>
      <c r="AW218" s="71" t="s">
        <v>35</v>
      </c>
      <c r="AX218" s="204">
        <f>AQ218+AW239</f>
        <v>58</v>
      </c>
      <c r="AY218" s="21"/>
      <c r="AZ218" s="185"/>
      <c r="BA218" s="177"/>
      <c r="BC218" s="68"/>
      <c r="BD218" s="71" t="s">
        <v>35</v>
      </c>
      <c r="BE218" s="204">
        <f>AX218+BD239</f>
        <v>70</v>
      </c>
      <c r="BF218" s="21"/>
      <c r="BG218" s="185"/>
      <c r="BH218" s="177"/>
      <c r="BJ218" s="68"/>
      <c r="BK218" s="71" t="s">
        <v>35</v>
      </c>
      <c r="BL218" s="204">
        <f>BE218+BK239</f>
        <v>82</v>
      </c>
      <c r="BM218" s="21"/>
      <c r="BN218" s="185"/>
      <c r="BO218" s="177"/>
      <c r="BQ218" s="68"/>
      <c r="BR218" s="71" t="s">
        <v>35</v>
      </c>
      <c r="BS218" s="204">
        <f>BL218+BR239</f>
        <v>94</v>
      </c>
      <c r="BT218" s="21"/>
      <c r="BU218" s="185"/>
      <c r="BV218" s="177"/>
      <c r="BX218" s="68"/>
      <c r="BY218" s="71" t="s">
        <v>35</v>
      </c>
      <c r="BZ218" s="204">
        <f>BS218+BY239</f>
        <v>106</v>
      </c>
      <c r="CA218" s="21"/>
      <c r="CB218" s="185"/>
      <c r="CC218" s="177"/>
      <c r="CE218" s="68"/>
      <c r="CF218" s="71" t="s">
        <v>35</v>
      </c>
      <c r="CG218" s="204">
        <f>BZ218+CF239</f>
        <v>118</v>
      </c>
      <c r="CH218" s="21"/>
      <c r="CI218" s="185"/>
      <c r="CJ218" s="177"/>
      <c r="CL218" s="68"/>
      <c r="CM218" s="71" t="s">
        <v>35</v>
      </c>
      <c r="CN218" s="204">
        <f>CG218+CM239</f>
        <v>130</v>
      </c>
      <c r="CO218" s="21"/>
      <c r="CP218" s="185"/>
      <c r="CQ218" s="177"/>
      <c r="CS218" s="68"/>
      <c r="CT218" s="71" t="s">
        <v>35</v>
      </c>
      <c r="CU218" s="204">
        <f>CN218+CT239</f>
        <v>142</v>
      </c>
      <c r="CV218" s="21"/>
      <c r="CW218" s="185"/>
      <c r="CX218" s="177"/>
      <c r="CZ218" s="68"/>
      <c r="DA218" s="71" t="s">
        <v>35</v>
      </c>
      <c r="DB218" s="204">
        <f>CU218+DA239</f>
        <v>154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1.0874502347055655</v>
      </c>
      <c r="H219" s="21"/>
      <c r="I219" s="177"/>
      <c r="J219" s="178"/>
      <c r="K219" s="177"/>
      <c r="M219" s="68"/>
      <c r="N219" s="71" t="s">
        <v>30</v>
      </c>
      <c r="O219" s="42">
        <f>INDEX(LINEST(M225:M234,$E225:$E234),1)</f>
        <v>0.17107124847473471</v>
      </c>
      <c r="P219" s="21"/>
      <c r="Q219" s="185"/>
      <c r="R219" s="177"/>
      <c r="T219" s="68"/>
      <c r="U219" s="71" t="s">
        <v>30</v>
      </c>
      <c r="V219" s="42">
        <f>INDEX(LINEST(T225:T234,$E225:$E234),1)</f>
        <v>0.18007543123463571</v>
      </c>
      <c r="W219" s="21"/>
      <c r="X219" s="185"/>
      <c r="Y219" s="177"/>
      <c r="AA219" s="68"/>
      <c r="AB219" s="71" t="s">
        <v>30</v>
      </c>
      <c r="AC219" s="42">
        <f>INDEX(LINEST(AA225:AA234,$E225:$E234),1)</f>
        <v>0.19223286592084274</v>
      </c>
      <c r="AD219" s="21"/>
      <c r="AE219" s="185"/>
      <c r="AF219" s="177"/>
      <c r="AH219" s="68"/>
      <c r="AI219" s="71" t="s">
        <v>30</v>
      </c>
      <c r="AJ219" s="42">
        <f>INDEX(LINEST(AH225:AH234,$E225:$E234),1)</f>
        <v>0.20617635289696959</v>
      </c>
      <c r="AK219" s="21"/>
      <c r="AL219" s="185"/>
      <c r="AM219" s="177"/>
      <c r="AO219" s="68"/>
      <c r="AP219" s="71" t="s">
        <v>30</v>
      </c>
      <c r="AQ219" s="42">
        <f>INDEX(LINEST(AO225:AO234,$E225:$E234),1)</f>
        <v>0.22233774856572863</v>
      </c>
      <c r="AR219" s="21"/>
      <c r="AS219" s="185"/>
      <c r="AT219" s="177"/>
      <c r="AV219" s="68"/>
      <c r="AW219" s="71" t="s">
        <v>30</v>
      </c>
      <c r="AX219" s="42">
        <f>INDEX(LINEST(AV225:AV234,$E225:$E234),1)</f>
        <v>0.24130321743652891</v>
      </c>
      <c r="AY219" s="21"/>
      <c r="AZ219" s="185"/>
      <c r="BA219" s="177"/>
      <c r="BC219" s="68"/>
      <c r="BD219" s="71" t="s">
        <v>30</v>
      </c>
      <c r="BE219" s="42">
        <f>INDEX(LINEST(BC225:BC234,$E225:$E234),1)</f>
        <v>0.26389055186513211</v>
      </c>
      <c r="BF219" s="21"/>
      <c r="BG219" s="185"/>
      <c r="BH219" s="177"/>
      <c r="BJ219" s="68"/>
      <c r="BK219" s="71" t="s">
        <v>30</v>
      </c>
      <c r="BL219" s="42">
        <f>INDEX(LINEST(BJ225:BJ234,$E225:$E234),1)</f>
        <v>0.29127943833100722</v>
      </c>
      <c r="BM219" s="21"/>
      <c r="BN219" s="185"/>
      <c r="BO219" s="177"/>
      <c r="BQ219" s="68"/>
      <c r="BR219" s="71" t="s">
        <v>30</v>
      </c>
      <c r="BS219" s="42">
        <f>INDEX(LINEST(BQ225:BQ234,$E225:$E234),1)</f>
        <v>0.32524377268301841</v>
      </c>
      <c r="BT219" s="21"/>
      <c r="BU219" s="185"/>
      <c r="BV219" s="177"/>
      <c r="BX219" s="68"/>
      <c r="BY219" s="71" t="s">
        <v>30</v>
      </c>
      <c r="BZ219" s="42">
        <f>INDEX(LINEST(BX225:BX234,$E225:$E234),1)</f>
        <v>0.36859709376358701</v>
      </c>
      <c r="CA219" s="21"/>
      <c r="CB219" s="185"/>
      <c r="CC219" s="177"/>
      <c r="CE219" s="68"/>
      <c r="CF219" s="71" t="s">
        <v>30</v>
      </c>
      <c r="CG219" s="42">
        <f>INDEX(LINEST(CE225:CE234,$E225:$E234),1)</f>
        <v>0.42613273513442068</v>
      </c>
      <c r="CH219" s="21"/>
      <c r="CI219" s="185"/>
      <c r="CJ219" s="177"/>
      <c r="CL219" s="68"/>
      <c r="CM219" s="71" t="s">
        <v>30</v>
      </c>
      <c r="CN219" s="42">
        <f>INDEX(LINEST(CL225:CL234,$E225:$E234),1)</f>
        <v>0.50689481346554666</v>
      </c>
      <c r="CO219" s="21"/>
      <c r="CP219" s="185"/>
      <c r="CQ219" s="177"/>
      <c r="CS219" s="68"/>
      <c r="CT219" s="71" t="s">
        <v>30</v>
      </c>
      <c r="CU219" s="42">
        <f>INDEX(LINEST(CS225:CS234,$E225:$E234),1)</f>
        <v>0.63093207269412732</v>
      </c>
      <c r="CV219" s="21"/>
      <c r="CW219" s="185"/>
      <c r="CX219" s="177"/>
      <c r="CZ219" s="68"/>
      <c r="DA219" s="71" t="s">
        <v>30</v>
      </c>
      <c r="DB219" s="42">
        <f>INDEX(LINEST(CZ225:CZ234,$E225:$E234),1)</f>
        <v>0.85877943301643989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1.37623979946469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INDEX(LINEST(M225:M234,$E225:$E234),2)</f>
        <v>5.0070974721784749</v>
      </c>
      <c r="P220" s="72" t="s">
        <v>46</v>
      </c>
      <c r="Q220" s="185"/>
      <c r="R220" s="177"/>
      <c r="T220" s="68"/>
      <c r="U220" s="71" t="s">
        <v>25</v>
      </c>
      <c r="V220" s="42">
        <f>INDEX(LINEST(T225:T234,$E225:$E234),2)</f>
        <v>4.9396881742917582</v>
      </c>
      <c r="W220" s="72" t="s">
        <v>46</v>
      </c>
      <c r="X220" s="185"/>
      <c r="Y220" s="177"/>
      <c r="AA220" s="68"/>
      <c r="AB220" s="71" t="s">
        <v>25</v>
      </c>
      <c r="AC220" s="42">
        <f>INDEX(LINEST(AA225:AA234,$E225:$E234),2)</f>
        <v>4.8525623759658352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INDEX(LINEST(AH225:AH234,$E225:$E234),2)</f>
        <v>4.7574887391238345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INDEX(LINEST(AO225:AO234,$E225:$E234),2)</f>
        <v>4.6529178597012049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INDEX(LINEST(AV225:AV234,$E225:$E234),2)</f>
        <v>4.5368079329916515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INDEX(LINEST(BC225:BC234,$E225:$E234),2)</f>
        <v>4.4063942461745462</v>
      </c>
      <c r="BF220" s="72" t="s">
        <v>46</v>
      </c>
      <c r="BG220" s="185"/>
      <c r="BH220" s="177"/>
      <c r="BJ220" s="68"/>
      <c r="BK220" s="71" t="s">
        <v>25</v>
      </c>
      <c r="BL220" s="42">
        <f>INDEX(LINEST(BJ225:BJ234,$E225:$E234),2)</f>
        <v>4.2578069839544481</v>
      </c>
      <c r="BM220" s="72" t="s">
        <v>46</v>
      </c>
      <c r="BN220" s="185"/>
      <c r="BO220" s="177"/>
      <c r="BQ220" s="68"/>
      <c r="BR220" s="71" t="s">
        <v>25</v>
      </c>
      <c r="BS220" s="42">
        <f>INDEX(LINEST(BQ225:BQ234,$E225:$E234),2)</f>
        <v>4.0853997872157546</v>
      </c>
      <c r="BT220" s="72" t="s">
        <v>46</v>
      </c>
      <c r="BU220" s="185"/>
      <c r="BV220" s="177"/>
      <c r="BX220" s="68"/>
      <c r="BY220" s="71" t="s">
        <v>25</v>
      </c>
      <c r="BZ220" s="42">
        <f>INDEX(LINEST(BX225:BX234,$E225:$E234),2)</f>
        <v>3.8804798264264679</v>
      </c>
      <c r="CA220" s="72" t="s">
        <v>46</v>
      </c>
      <c r="CB220" s="185"/>
      <c r="CC220" s="177"/>
      <c r="CE220" s="68"/>
      <c r="CF220" s="71" t="s">
        <v>25</v>
      </c>
      <c r="CG220" s="42">
        <f>INDEX(LINEST(CE225:CE234,$E225:$E234),2)</f>
        <v>3.6286587451146475</v>
      </c>
      <c r="CH220" s="72" t="s">
        <v>46</v>
      </c>
      <c r="CI220" s="185"/>
      <c r="CJ220" s="177"/>
      <c r="CL220" s="68"/>
      <c r="CM220" s="71" t="s">
        <v>25</v>
      </c>
      <c r="CN220" s="42">
        <f>INDEX(LINEST(CL225:CL234,$E225:$E234),2)</f>
        <v>3.3035103657200535</v>
      </c>
      <c r="CO220" s="72" t="s">
        <v>46</v>
      </c>
      <c r="CP220" s="185"/>
      <c r="CQ220" s="177"/>
      <c r="CS220" s="68"/>
      <c r="CT220" s="71" t="s">
        <v>25</v>
      </c>
      <c r="CU220" s="42">
        <f>INDEX(LINEST(CS225:CS234,$E225:$E234),2)</f>
        <v>2.8477834241961193</v>
      </c>
      <c r="CV220" s="72" t="s">
        <v>46</v>
      </c>
      <c r="CW220" s="185"/>
      <c r="CX220" s="177"/>
      <c r="CZ220" s="68"/>
      <c r="DA220" s="71" t="s">
        <v>25</v>
      </c>
      <c r="DB220" s="42">
        <f>INDEX(LINEST(CZ225:CZ234,$E225:$E234),2)</f>
        <v>2.0905425441354448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3.9599832658606289</v>
      </c>
      <c r="I221" s="177"/>
      <c r="J221" s="178"/>
      <c r="K221" s="177"/>
      <c r="M221" s="68"/>
      <c r="N221" s="71" t="s">
        <v>29</v>
      </c>
      <c r="O221" s="73">
        <f>EXP(O220)</f>
        <v>149.47026432010466</v>
      </c>
      <c r="Q221" s="185"/>
      <c r="R221" s="177"/>
      <c r="T221" s="68"/>
      <c r="U221" s="71" t="s">
        <v>29</v>
      </c>
      <c r="V221" s="73">
        <f>EXP(V220)</f>
        <v>139.72667239753565</v>
      </c>
      <c r="X221" s="185"/>
      <c r="Y221" s="177"/>
      <c r="AA221" s="68"/>
      <c r="AB221" s="71" t="s">
        <v>29</v>
      </c>
      <c r="AC221" s="73">
        <f>EXP(AC220)</f>
        <v>128.0681284662972</v>
      </c>
      <c r="AE221" s="185"/>
      <c r="AF221" s="177"/>
      <c r="AH221" s="68"/>
      <c r="AI221" s="71" t="s">
        <v>29</v>
      </c>
      <c r="AJ221" s="73">
        <f>EXP(AJ220)</f>
        <v>116.45311423994282</v>
      </c>
      <c r="AL221" s="185"/>
      <c r="AM221" s="177"/>
      <c r="AO221" s="68"/>
      <c r="AP221" s="71" t="s">
        <v>29</v>
      </c>
      <c r="AQ221" s="73">
        <f>EXP(AQ220)</f>
        <v>104.8905955385483</v>
      </c>
      <c r="AS221" s="185"/>
      <c r="AT221" s="177"/>
      <c r="AV221" s="68"/>
      <c r="AW221" s="71" t="s">
        <v>29</v>
      </c>
      <c r="AX221" s="73">
        <f>EXP(AX220)</f>
        <v>93.392209621401207</v>
      </c>
      <c r="AZ221" s="185"/>
      <c r="BA221" s="177"/>
      <c r="BC221" s="68"/>
      <c r="BD221" s="71" t="s">
        <v>29</v>
      </c>
      <c r="BE221" s="73">
        <f>EXP(BE220)</f>
        <v>81.973354240828954</v>
      </c>
      <c r="BG221" s="185"/>
      <c r="BH221" s="177"/>
      <c r="BJ221" s="68"/>
      <c r="BK221" s="71" t="s">
        <v>29</v>
      </c>
      <c r="BL221" s="73">
        <f>EXP(BL220)</f>
        <v>70.654866173885864</v>
      </c>
      <c r="BN221" s="185"/>
      <c r="BO221" s="177"/>
      <c r="BQ221" s="68"/>
      <c r="BR221" s="71" t="s">
        <v>29</v>
      </c>
      <c r="BS221" s="73">
        <f>EXP(BS220)</f>
        <v>59.465706628966643</v>
      </c>
      <c r="BU221" s="185"/>
      <c r="BV221" s="177"/>
      <c r="BX221" s="68"/>
      <c r="BY221" s="71" t="s">
        <v>29</v>
      </c>
      <c r="BZ221" s="73">
        <f>EXP(BZ220)</f>
        <v>48.447455864744896</v>
      </c>
      <c r="CB221" s="185"/>
      <c r="CC221" s="177"/>
      <c r="CE221" s="68"/>
      <c r="CF221" s="71" t="s">
        <v>29</v>
      </c>
      <c r="CG221" s="73">
        <f>EXP(CG220)</f>
        <v>37.662268024504918</v>
      </c>
      <c r="CI221" s="185"/>
      <c r="CJ221" s="177"/>
      <c r="CL221" s="68"/>
      <c r="CM221" s="71" t="s">
        <v>29</v>
      </c>
      <c r="CN221" s="73">
        <f>EXP(CN220)</f>
        <v>27.20798144456278</v>
      </c>
      <c r="CP221" s="185"/>
      <c r="CQ221" s="177"/>
      <c r="CS221" s="68"/>
      <c r="CT221" s="71" t="s">
        <v>29</v>
      </c>
      <c r="CU221" s="73">
        <f>EXP(CU220)</f>
        <v>17.249504599512253</v>
      </c>
      <c r="CW221" s="185"/>
      <c r="CX221" s="177"/>
      <c r="CZ221" s="68"/>
      <c r="DA221" s="71" t="s">
        <v>29</v>
      </c>
      <c r="DB221" s="73">
        <f>EXP(DB220)</f>
        <v>8.0893027777423665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0.74745563697595463</v>
      </c>
      <c r="I224" s="177"/>
      <c r="J224" s="178"/>
      <c r="K224" s="177"/>
      <c r="M224" s="68"/>
      <c r="N224" s="21" t="s">
        <v>36</v>
      </c>
      <c r="O224" s="42">
        <f>Q213</f>
        <v>0.57474188202953069</v>
      </c>
      <c r="Q224" s="185"/>
      <c r="R224" s="177"/>
      <c r="T224" s="68"/>
      <c r="U224" s="21" t="s">
        <v>36</v>
      </c>
      <c r="V224" s="42">
        <f>X213</f>
        <v>0.57659219387260774</v>
      </c>
      <c r="X224" s="185"/>
      <c r="Y224" s="177"/>
      <c r="AA224" s="68"/>
      <c r="AB224" s="21" t="s">
        <v>36</v>
      </c>
      <c r="AC224" s="42">
        <f>AE213</f>
        <v>0.56950104799905177</v>
      </c>
      <c r="AE224" s="185"/>
      <c r="AF224" s="177"/>
      <c r="AH224" s="68"/>
      <c r="AI224" s="21" t="s">
        <v>36</v>
      </c>
      <c r="AJ224" s="42">
        <f>AL213</f>
        <v>0.58440484615256383</v>
      </c>
      <c r="AL224" s="185"/>
      <c r="AM224" s="177"/>
      <c r="AO224" s="68"/>
      <c r="AP224" s="21" t="s">
        <v>36</v>
      </c>
      <c r="AQ224" s="42">
        <f>AS213</f>
        <v>0.58896796302083554</v>
      </c>
      <c r="AS224" s="185"/>
      <c r="AT224" s="177"/>
      <c r="AV224" s="68"/>
      <c r="AW224" s="21" t="s">
        <v>36</v>
      </c>
      <c r="AX224" s="42">
        <f>AZ213</f>
        <v>0.58661219260483322</v>
      </c>
      <c r="AZ224" s="185"/>
      <c r="BA224" s="177"/>
      <c r="BC224" s="68"/>
      <c r="BD224" s="21" t="s">
        <v>36</v>
      </c>
      <c r="BE224" s="42">
        <f>BG213</f>
        <v>0.59537491112931551</v>
      </c>
      <c r="BG224" s="185"/>
      <c r="BH224" s="177"/>
      <c r="BJ224" s="68"/>
      <c r="BK224" s="21" t="s">
        <v>36</v>
      </c>
      <c r="BL224" s="42">
        <f>BN213</f>
        <v>0.60073098940674896</v>
      </c>
      <c r="BN224" s="185"/>
      <c r="BO224" s="177"/>
      <c r="BQ224" s="68"/>
      <c r="BR224" s="21" t="s">
        <v>36</v>
      </c>
      <c r="BS224" s="42">
        <f>BU213</f>
        <v>0.61273422137756295</v>
      </c>
      <c r="BU224" s="185"/>
      <c r="BV224" s="177"/>
      <c r="BX224" s="68"/>
      <c r="BY224" s="21" t="s">
        <v>36</v>
      </c>
      <c r="BZ224" s="42">
        <f>CB213</f>
        <v>0.61168582450257214</v>
      </c>
      <c r="CB224" s="185"/>
      <c r="CC224" s="177"/>
      <c r="CE224" s="68"/>
      <c r="CF224" s="21" t="s">
        <v>36</v>
      </c>
      <c r="CG224" s="42">
        <f>CI213</f>
        <v>0.62904429637295434</v>
      </c>
      <c r="CI224" s="185"/>
      <c r="CJ224" s="177"/>
      <c r="CL224" s="68"/>
      <c r="CM224" s="21" t="s">
        <v>36</v>
      </c>
      <c r="CN224" s="42">
        <f>CP213</f>
        <v>0.65065601277826446</v>
      </c>
      <c r="CP224" s="185"/>
      <c r="CQ224" s="177"/>
      <c r="CS224" s="68"/>
      <c r="CT224" s="21" t="s">
        <v>36</v>
      </c>
      <c r="CU224" s="42">
        <f>CW213</f>
        <v>0.68059230323526287</v>
      </c>
      <c r="CW224" s="185"/>
      <c r="CX224" s="177"/>
      <c r="CZ224" s="68"/>
      <c r="DA224" s="21" t="s">
        <v>36</v>
      </c>
      <c r="DB224" s="42">
        <f>DD213</f>
        <v>0.71467886473932718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166.01575428609254</v>
      </c>
      <c r="C225" s="67">
        <f t="shared" ref="C225:C234" si="74">LN(B225-$G$218)</f>
        <v>1.794381742411254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>
        <f>SUM(K214:K234)</f>
        <v>5.9459044883168657</v>
      </c>
      <c r="I225" s="177">
        <f t="shared" ref="I225:I237" si="76">ROUND($G$218+$G$221*D225^$G$219,$G$1)</f>
        <v>164</v>
      </c>
      <c r="J225" s="178">
        <f t="shared" ref="J225:J234" si="77">ABS(B225-I225)/B225*100</f>
        <v>1.2141945773524749</v>
      </c>
      <c r="K225" s="177">
        <f t="shared" ref="K225:K234" si="78">(B225-I225)^2/1000</f>
        <v>4.0632653419004636E-3</v>
      </c>
      <c r="M225" s="68">
        <f t="shared" ref="M225:M234" si="79">LN($B225-O$218)</f>
        <v>5.1120826891912232</v>
      </c>
      <c r="N225" s="21" t="s">
        <v>37</v>
      </c>
      <c r="O225" s="198">
        <f>SUM(R214:R234)</f>
        <v>4.7410572778519757</v>
      </c>
      <c r="Q225" s="185">
        <f t="shared" ref="Q225:Q234" si="80">ROUND(O$218+O$221*$D225^O$219,$G$1)</f>
        <v>149</v>
      </c>
      <c r="R225" s="177">
        <f t="shared" ref="R225:R234" si="81">($B225-Q225)^2/1000</f>
        <v>0.28953589392467682</v>
      </c>
      <c r="T225" s="68">
        <f t="shared" ref="T225:T234" si="82">LN($B225-V$218)</f>
        <v>5.0499569911639037</v>
      </c>
      <c r="U225" s="21" t="s">
        <v>37</v>
      </c>
      <c r="V225" s="198">
        <f>SUM(Y214:Y234)</f>
        <v>4.7389762965135951</v>
      </c>
      <c r="X225" s="185">
        <f t="shared" ref="X225:X234" si="83">ROUND(V$218+V$221*$D225^V$219,$G$1)</f>
        <v>150</v>
      </c>
      <c r="Y225" s="177">
        <f t="shared" ref="Y225:Y234" si="84">($B225-X225)^2/1000</f>
        <v>0.25650438535249176</v>
      </c>
      <c r="AA225" s="68">
        <f t="shared" ref="AA225:AA234" si="85">LN($B225-AC$218)</f>
        <v>4.9699226983562674</v>
      </c>
      <c r="AB225" s="21" t="s">
        <v>37</v>
      </c>
      <c r="AC225" s="198">
        <f>SUM(AF214:AF234)</f>
        <v>4.8269781152649749</v>
      </c>
      <c r="AE225" s="185">
        <f t="shared" ref="AE225:AE234" si="86">ROUND(AC$218+AC$221*$D225^AC$219,$G$1)</f>
        <v>150</v>
      </c>
      <c r="AF225" s="177">
        <f t="shared" ref="AF225:AF234" si="87">($B225-AE225)^2/1000</f>
        <v>0.25650438535249176</v>
      </c>
      <c r="AH225" s="68">
        <f t="shared" ref="AH225:AH234" si="88">LN($B225-AJ$218)</f>
        <v>4.8829212661168651</v>
      </c>
      <c r="AI225" s="21" t="s">
        <v>37</v>
      </c>
      <c r="AJ225" s="198">
        <f>SUM(AM214:AM234)</f>
        <v>4.6960123011784241</v>
      </c>
      <c r="AL225" s="185">
        <f t="shared" ref="AL225:AL234" si="89">ROUND(AJ$218+AJ$221*$D225^AJ$219,$G$1)</f>
        <v>150</v>
      </c>
      <c r="AM225" s="177">
        <f t="shared" ref="AM225:AM234" si="90">($B225-AL225)^2/1000</f>
        <v>0.25650438535249176</v>
      </c>
      <c r="AO225" s="68">
        <f t="shared" ref="AO225:AO234" si="91">LN($B225-AQ$218)</f>
        <v>4.7876230198822682</v>
      </c>
      <c r="AP225" s="21" t="s">
        <v>37</v>
      </c>
      <c r="AQ225" s="198">
        <f>SUM(AT214:AT234)</f>
        <v>4.6649807926062392</v>
      </c>
      <c r="AS225" s="185">
        <f t="shared" ref="AS225:AS234" si="92">ROUND(AQ$218+AQ$221*$D225^AQ$219,$G$1)</f>
        <v>151</v>
      </c>
      <c r="AT225" s="177">
        <f t="shared" ref="AT225:AT234" si="93">($B225-AS225)^2/1000</f>
        <v>0.22547287678030661</v>
      </c>
      <c r="AV225" s="68">
        <f t="shared" ref="AV225:AV234" si="94">LN($B225-AX$218)</f>
        <v>4.6822770895051606</v>
      </c>
      <c r="AW225" s="21" t="s">
        <v>37</v>
      </c>
      <c r="AX225" s="198">
        <f>SUM(BA214:BA234)</f>
        <v>4.7071621999715489</v>
      </c>
      <c r="AZ225" s="185">
        <f t="shared" ref="AZ225:AZ234" si="95">ROUND(AX$218+AX$221*$D225^AX$219,$G$1)</f>
        <v>151</v>
      </c>
      <c r="BA225" s="177">
        <f t="shared" ref="BA225:BA234" si="96">($B225-AZ225)^2/1000</f>
        <v>0.22547287678030661</v>
      </c>
      <c r="BC225" s="68">
        <f t="shared" ref="BC225:BC234" si="97">LN($B225-BE$218)</f>
        <v>4.5645122851505286</v>
      </c>
      <c r="BD225" s="21" t="s">
        <v>37</v>
      </c>
      <c r="BE225" s="198">
        <f>SUM(BH214:BH234)</f>
        <v>4.6573560031950434</v>
      </c>
      <c r="BG225" s="185">
        <f t="shared" ref="BG225:BG234" si="98">ROUND(BE$218+BE$221*$D225^BE$219,$G$1)</f>
        <v>152</v>
      </c>
      <c r="BH225" s="177">
        <f t="shared" ref="BH225:BH234" si="99">($B225-BG225)^2/1000</f>
        <v>0.19644136820812153</v>
      </c>
      <c r="BJ225" s="68">
        <f t="shared" ref="BJ225:BJ234" si="100">LN($B225-BL$218)</f>
        <v>4.4310043322827299</v>
      </c>
      <c r="BK225" s="21" t="s">
        <v>37</v>
      </c>
      <c r="BL225" s="198">
        <f>SUM(BO214:BO234)</f>
        <v>4.658249677220784</v>
      </c>
      <c r="BN225" s="185">
        <f t="shared" ref="BN225:BN234" si="101">ROUND(BL$218+BL$221*$D225^BL$219,$G$1)</f>
        <v>153</v>
      </c>
      <c r="BO225" s="177">
        <f t="shared" ref="BO225:BO234" si="102">($B225-BN225)^2/1000</f>
        <v>0.16940985963593644</v>
      </c>
      <c r="BQ225" s="68">
        <f t="shared" ref="BQ225:BQ234" si="103">LN($B225-BS$218)</f>
        <v>4.2768849046098047</v>
      </c>
      <c r="BR225" s="21" t="s">
        <v>37</v>
      </c>
      <c r="BS225" s="198">
        <f>SUM(BV214:BV234)</f>
        <v>4.5794740453214153</v>
      </c>
      <c r="BU225" s="185">
        <f t="shared" ref="BU225:BU234" si="104">ROUND(BS$218+BS$221*$D225^BS$219,$G$1)</f>
        <v>153</v>
      </c>
      <c r="BV225" s="177">
        <f t="shared" ref="BV225:BV234" si="105">($B225-BU225)^2/1000</f>
        <v>0.16940985963593644</v>
      </c>
      <c r="BX225" s="68">
        <f t="shared" ref="BX225:BX234" si="106">LN($B225-BZ$218)</f>
        <v>4.0946070991911299</v>
      </c>
      <c r="BY225" s="21" t="s">
        <v>37</v>
      </c>
      <c r="BZ225" s="198">
        <f>SUM(CC214:CC234)</f>
        <v>4.6800130766884482</v>
      </c>
      <c r="CB225" s="185">
        <f t="shared" ref="CB225:CB234" si="107">ROUND(BZ$218+BZ$221*$D225^BZ$219,$G$1)</f>
        <v>154</v>
      </c>
      <c r="CC225" s="177">
        <f t="shared" ref="CC225:CC234" si="108">($B225-CB225)^2/1000</f>
        <v>0.14437835106375135</v>
      </c>
      <c r="CE225" s="68">
        <f t="shared" ref="CE225:CE234" si="109">LN($B225-CG$218)</f>
        <v>3.8715291713509572</v>
      </c>
      <c r="CF225" s="21" t="s">
        <v>37</v>
      </c>
      <c r="CG225" s="198">
        <f>SUM(CJ214:CJ234)</f>
        <v>4.6678497042351728</v>
      </c>
      <c r="CI225" s="185">
        <f t="shared" ref="CI225:CI234" si="110">ROUND(CG$218+CG$221*$D225^CG$219,$G$1)</f>
        <v>156</v>
      </c>
      <c r="CJ225" s="177">
        <f t="shared" ref="CJ225:CJ234" si="111">($B225-CI225)^2/1000</f>
        <v>0.10031533391938117</v>
      </c>
      <c r="CL225" s="68">
        <f t="shared" ref="CL225:CL234" si="112">LN($B225-CN$218)</f>
        <v>3.583956461786943</v>
      </c>
      <c r="CM225" s="21" t="s">
        <v>37</v>
      </c>
      <c r="CN225" s="198">
        <f>SUM(CQ214:CQ234)</f>
        <v>4.6419037772402936</v>
      </c>
      <c r="CP225" s="185">
        <f t="shared" ref="CP225:CP234" si="113">ROUND(CN$218+CN$221*$D225^CN$219,$G$1)</f>
        <v>157</v>
      </c>
      <c r="CQ225" s="177">
        <f t="shared" ref="CQ225:CQ234" si="114">($B225-CP225)^2/1000</f>
        <v>8.1283825347196081E-2</v>
      </c>
      <c r="CS225" s="68">
        <f t="shared" ref="CS225:CS234" si="115">LN($B225-CU$218)</f>
        <v>3.1787100435801281</v>
      </c>
      <c r="CT225" s="21" t="s">
        <v>37</v>
      </c>
      <c r="CU225" s="198">
        <f>SUM(CX214:CX234)</f>
        <v>4.70033306083422</v>
      </c>
      <c r="CW225" s="185">
        <f t="shared" ref="CW225:CW234" si="116">ROUND(CU$218+CU$221*$D225^CU$219,$G$1)</f>
        <v>159</v>
      </c>
      <c r="CX225" s="177">
        <f t="shared" ref="CX225:CX234" si="117">($B225-CW225)^2/1000</f>
        <v>4.9220808202825907E-2</v>
      </c>
      <c r="CZ225" s="68">
        <f t="shared" ref="CZ225:CZ234" si="118">LN($B225-DB$218)</f>
        <v>2.4862186459189344</v>
      </c>
      <c r="DA225" s="21" t="s">
        <v>37</v>
      </c>
      <c r="DB225" s="198">
        <f>SUM(DE214:DE234)</f>
        <v>5.2200072328855951</v>
      </c>
      <c r="DD225" s="185">
        <f t="shared" ref="DD225:DD234" si="119">ROUND(DB$218+DB$221*$D225^DB$219,$G$1)</f>
        <v>162</v>
      </c>
      <c r="DE225" s="177">
        <f t="shared" ref="DE225:DE234" si="120">($B225-DD225)^2/1000</f>
        <v>1.6126282486270644E-2</v>
      </c>
    </row>
    <row r="226" spans="1:109" ht="15" customHeight="1">
      <c r="A226" s="19">
        <f t="shared" si="73"/>
        <v>2004</v>
      </c>
      <c r="B226" s="174">
        <f t="shared" si="73"/>
        <v>175.18651561204751</v>
      </c>
      <c r="C226" s="67">
        <f t="shared" si="74"/>
        <v>2.7204079033324877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>
        <f>SUM(K225:K234)</f>
        <v>5.9459044883168657</v>
      </c>
      <c r="I226" s="177">
        <f t="shared" si="76"/>
        <v>168</v>
      </c>
      <c r="J226" s="178">
        <f t="shared" si="77"/>
        <v>4.1022082018927382</v>
      </c>
      <c r="K226" s="177">
        <f t="shared" si="78"/>
        <v>5.1646006642202667E-2</v>
      </c>
      <c r="M226" s="68">
        <f t="shared" si="79"/>
        <v>5.1658512098556209</v>
      </c>
      <c r="O226" s="74"/>
      <c r="Q226" s="185">
        <f t="shared" si="80"/>
        <v>168</v>
      </c>
      <c r="R226" s="177">
        <f t="shared" si="81"/>
        <v>5.1646006642202667E-2</v>
      </c>
      <c r="T226" s="68">
        <f t="shared" si="82"/>
        <v>5.1070752331309972</v>
      </c>
      <c r="V226" s="74"/>
      <c r="X226" s="185">
        <f t="shared" si="83"/>
        <v>168</v>
      </c>
      <c r="Y226" s="177">
        <f t="shared" si="84"/>
        <v>5.1646006642202667E-2</v>
      </c>
      <c r="AA226" s="68">
        <f t="shared" si="85"/>
        <v>5.0316562352345384</v>
      </c>
      <c r="AC226" s="74"/>
      <c r="AE226" s="185">
        <f t="shared" si="86"/>
        <v>168</v>
      </c>
      <c r="AF226" s="177">
        <f t="shared" si="87"/>
        <v>5.1646006642202667E-2</v>
      </c>
      <c r="AH226" s="68">
        <f t="shared" si="88"/>
        <v>4.9500818220006231</v>
      </c>
      <c r="AJ226" s="74"/>
      <c r="AL226" s="185">
        <f t="shared" si="89"/>
        <v>168</v>
      </c>
      <c r="AM226" s="177">
        <f t="shared" si="90"/>
        <v>5.1646006642202667E-2</v>
      </c>
      <c r="AO226" s="68">
        <f t="shared" si="91"/>
        <v>4.861257217573943</v>
      </c>
      <c r="AQ226" s="74"/>
      <c r="AS226" s="185">
        <f t="shared" si="92"/>
        <v>168</v>
      </c>
      <c r="AT226" s="177">
        <f t="shared" si="93"/>
        <v>5.1646006642202667E-2</v>
      </c>
      <c r="AV226" s="68">
        <f t="shared" si="94"/>
        <v>4.7637668160189213</v>
      </c>
      <c r="AX226" s="74"/>
      <c r="AZ226" s="185">
        <f t="shared" si="95"/>
        <v>168</v>
      </c>
      <c r="BA226" s="177">
        <f t="shared" si="96"/>
        <v>5.1646006642202667E-2</v>
      </c>
      <c r="BC226" s="68">
        <f t="shared" si="97"/>
        <v>4.6557351134953278</v>
      </c>
      <c r="BE226" s="74"/>
      <c r="BG226" s="185">
        <f t="shared" si="98"/>
        <v>168</v>
      </c>
      <c r="BH226" s="177">
        <f t="shared" si="99"/>
        <v>5.1646006642202667E-2</v>
      </c>
      <c r="BJ226" s="68">
        <f t="shared" si="100"/>
        <v>4.5346030289498875</v>
      </c>
      <c r="BL226" s="74"/>
      <c r="BN226" s="185">
        <f t="shared" si="101"/>
        <v>168</v>
      </c>
      <c r="BO226" s="177">
        <f t="shared" si="102"/>
        <v>5.1646006642202667E-2</v>
      </c>
      <c r="BQ226" s="68">
        <f t="shared" si="103"/>
        <v>4.3967491694864576</v>
      </c>
      <c r="BS226" s="74"/>
      <c r="BU226" s="185">
        <f t="shared" si="104"/>
        <v>169</v>
      </c>
      <c r="BV226" s="177">
        <f t="shared" si="105"/>
        <v>3.8272975418107633E-2</v>
      </c>
      <c r="BX226" s="68">
        <f t="shared" si="106"/>
        <v>4.2368059825381543</v>
      </c>
      <c r="BZ226" s="74"/>
      <c r="CB226" s="185">
        <f t="shared" si="107"/>
        <v>169</v>
      </c>
      <c r="CC226" s="177">
        <f t="shared" si="108"/>
        <v>3.8272975418107633E-2</v>
      </c>
      <c r="CE226" s="68">
        <f t="shared" si="109"/>
        <v>4.0463181295463428</v>
      </c>
      <c r="CG226" s="74"/>
      <c r="CI226" s="185">
        <f t="shared" si="110"/>
        <v>169</v>
      </c>
      <c r="CJ226" s="177">
        <f t="shared" si="111"/>
        <v>3.8272975418107633E-2</v>
      </c>
      <c r="CL226" s="68">
        <f t="shared" si="112"/>
        <v>3.8107987151626936</v>
      </c>
      <c r="CN226" s="74"/>
      <c r="CP226" s="185">
        <f t="shared" si="113"/>
        <v>169</v>
      </c>
      <c r="CQ226" s="177">
        <f t="shared" si="114"/>
        <v>3.8272975418107633E-2</v>
      </c>
      <c r="CS226" s="68">
        <f t="shared" si="115"/>
        <v>3.5021436371550183</v>
      </c>
      <c r="CU226" s="74"/>
      <c r="CW226" s="185">
        <f t="shared" si="116"/>
        <v>169</v>
      </c>
      <c r="CX226" s="177">
        <f t="shared" si="117"/>
        <v>3.8272975418107633E-2</v>
      </c>
      <c r="CZ226" s="68">
        <f t="shared" si="118"/>
        <v>3.0533649232730151</v>
      </c>
      <c r="DB226" s="74"/>
      <c r="DD226" s="185">
        <f t="shared" si="119"/>
        <v>169</v>
      </c>
      <c r="DE226" s="177">
        <f t="shared" si="120"/>
        <v>3.8272975418107633E-2</v>
      </c>
    </row>
    <row r="227" spans="1:109" ht="15" customHeight="1">
      <c r="A227" s="19">
        <f t="shared" si="73"/>
        <v>2005</v>
      </c>
      <c r="B227" s="174">
        <f t="shared" si="73"/>
        <v>174.84111633047803</v>
      </c>
      <c r="C227" s="67">
        <f t="shared" si="74"/>
        <v>2.6974014593357625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>
        <f>SUM(J214:J234)/D234</f>
        <v>9.4748885993806908</v>
      </c>
      <c r="I227" s="177">
        <f t="shared" si="76"/>
        <v>173</v>
      </c>
      <c r="J227" s="178">
        <f t="shared" si="77"/>
        <v>1.0530225207427881</v>
      </c>
      <c r="K227" s="177">
        <f t="shared" si="78"/>
        <v>3.3897093423528877E-3</v>
      </c>
      <c r="M227" s="68">
        <f t="shared" si="79"/>
        <v>5.1638776548436276</v>
      </c>
      <c r="Q227" s="185">
        <f t="shared" si="80"/>
        <v>180</v>
      </c>
      <c r="R227" s="177">
        <f t="shared" si="81"/>
        <v>2.6614080715660463E-2</v>
      </c>
      <c r="T227" s="68">
        <f t="shared" si="82"/>
        <v>5.1049820786539337</v>
      </c>
      <c r="X227" s="185">
        <f t="shared" si="83"/>
        <v>180</v>
      </c>
      <c r="Y227" s="177">
        <f t="shared" si="84"/>
        <v>2.6614080715660463E-2</v>
      </c>
      <c r="AA227" s="68">
        <f t="shared" si="85"/>
        <v>5.0293989264677421</v>
      </c>
      <c r="AE227" s="185">
        <f t="shared" si="86"/>
        <v>180</v>
      </c>
      <c r="AF227" s="177">
        <f t="shared" si="87"/>
        <v>2.6614080715660463E-2</v>
      </c>
      <c r="AH227" s="68">
        <f t="shared" si="88"/>
        <v>4.947632420487178</v>
      </c>
      <c r="AL227" s="185">
        <f t="shared" si="89"/>
        <v>180</v>
      </c>
      <c r="AM227" s="177">
        <f t="shared" si="90"/>
        <v>2.6614080715660463E-2</v>
      </c>
      <c r="AO227" s="68">
        <f t="shared" si="91"/>
        <v>4.8585799888967287</v>
      </c>
      <c r="AS227" s="185">
        <f t="shared" si="92"/>
        <v>180</v>
      </c>
      <c r="AT227" s="177">
        <f t="shared" si="93"/>
        <v>2.6614080715660463E-2</v>
      </c>
      <c r="AV227" s="68">
        <f t="shared" si="94"/>
        <v>4.7608150318258149</v>
      </c>
      <c r="AZ227" s="185">
        <f t="shared" si="95"/>
        <v>180</v>
      </c>
      <c r="BA227" s="177">
        <f t="shared" si="96"/>
        <v>2.6614080715660463E-2</v>
      </c>
      <c r="BC227" s="68">
        <f t="shared" si="97"/>
        <v>4.652446026342794</v>
      </c>
      <c r="BG227" s="185">
        <f t="shared" si="98"/>
        <v>180</v>
      </c>
      <c r="BH227" s="177">
        <f t="shared" si="99"/>
        <v>2.6614080715660463E-2</v>
      </c>
      <c r="BJ227" s="68">
        <f t="shared" si="100"/>
        <v>4.5308896055743384</v>
      </c>
      <c r="BN227" s="185">
        <f t="shared" si="101"/>
        <v>179</v>
      </c>
      <c r="BO227" s="177">
        <f t="shared" si="102"/>
        <v>1.7296313376616523E-2</v>
      </c>
      <c r="BQ227" s="68">
        <f t="shared" si="103"/>
        <v>4.392485701575132</v>
      </c>
      <c r="BU227" s="185">
        <f t="shared" si="104"/>
        <v>179</v>
      </c>
      <c r="BV227" s="177">
        <f t="shared" si="105"/>
        <v>1.7296313376616523E-2</v>
      </c>
      <c r="BX227" s="68">
        <f t="shared" si="106"/>
        <v>4.2318011875174637</v>
      </c>
      <c r="CB227" s="185">
        <f t="shared" si="107"/>
        <v>179</v>
      </c>
      <c r="CC227" s="177">
        <f t="shared" si="108"/>
        <v>1.7296313376616523E-2</v>
      </c>
      <c r="CE227" s="68">
        <f t="shared" si="109"/>
        <v>4.0402599429107413</v>
      </c>
      <c r="CI227" s="185">
        <f t="shared" si="110"/>
        <v>178</v>
      </c>
      <c r="CJ227" s="177">
        <f t="shared" si="111"/>
        <v>9.9785460375725853E-3</v>
      </c>
      <c r="CL227" s="68">
        <f t="shared" si="112"/>
        <v>3.803125493756641</v>
      </c>
      <c r="CP227" s="185">
        <f t="shared" si="113"/>
        <v>177</v>
      </c>
      <c r="CQ227" s="177">
        <f t="shared" si="114"/>
        <v>4.6607786985286455E-3</v>
      </c>
      <c r="CS227" s="68">
        <f t="shared" si="115"/>
        <v>3.4916812770173804</v>
      </c>
      <c r="CW227" s="185">
        <f t="shared" si="116"/>
        <v>176</v>
      </c>
      <c r="CX227" s="177">
        <f t="shared" si="117"/>
        <v>1.343011359484706E-3</v>
      </c>
      <c r="CZ227" s="68">
        <f t="shared" si="118"/>
        <v>3.036927782172115</v>
      </c>
      <c r="DD227" s="185">
        <f t="shared" si="119"/>
        <v>175</v>
      </c>
      <c r="DE227" s="177">
        <f t="shared" si="120"/>
        <v>2.5244020440766498E-5</v>
      </c>
    </row>
    <row r="228" spans="1:109" ht="15" customHeight="1">
      <c r="A228" s="19">
        <f t="shared" si="73"/>
        <v>2006</v>
      </c>
      <c r="B228" s="174">
        <f t="shared" si="73"/>
        <v>168.39931153184165</v>
      </c>
      <c r="C228" s="67">
        <f t="shared" si="74"/>
        <v>2.1281497419952808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>
        <f>SUM(J225:J234)/10</f>
        <v>9.4748885993806908</v>
      </c>
      <c r="I228" s="177">
        <f t="shared" si="76"/>
        <v>178</v>
      </c>
      <c r="J228" s="178">
        <f t="shared" si="77"/>
        <v>5.7011447260834052</v>
      </c>
      <c r="K228" s="177">
        <f t="shared" si="78"/>
        <v>9.2173219062628778E-2</v>
      </c>
      <c r="M228" s="68">
        <f t="shared" si="79"/>
        <v>5.1263380135091428</v>
      </c>
      <c r="Q228" s="185">
        <f t="shared" si="80"/>
        <v>189</v>
      </c>
      <c r="R228" s="177">
        <f t="shared" si="81"/>
        <v>0.42438836536211255</v>
      </c>
      <c r="T228" s="68">
        <f t="shared" si="82"/>
        <v>5.0651191329809917</v>
      </c>
      <c r="X228" s="185">
        <f t="shared" si="83"/>
        <v>189</v>
      </c>
      <c r="Y228" s="177">
        <f t="shared" si="84"/>
        <v>0.42438836536211255</v>
      </c>
      <c r="AA228" s="68">
        <f t="shared" si="85"/>
        <v>4.9863378988647984</v>
      </c>
      <c r="AE228" s="185">
        <f t="shared" si="86"/>
        <v>189</v>
      </c>
      <c r="AF228" s="177">
        <f t="shared" si="87"/>
        <v>0.42438836536211255</v>
      </c>
      <c r="AH228" s="68">
        <f t="shared" si="88"/>
        <v>4.900815305544989</v>
      </c>
      <c r="AL228" s="185">
        <f t="shared" si="89"/>
        <v>189</v>
      </c>
      <c r="AM228" s="177">
        <f t="shared" si="90"/>
        <v>0.42438836536211255</v>
      </c>
      <c r="AO228" s="68">
        <f t="shared" si="91"/>
        <v>4.807288745322551</v>
      </c>
      <c r="AS228" s="185">
        <f t="shared" si="92"/>
        <v>189</v>
      </c>
      <c r="AT228" s="177">
        <f t="shared" si="93"/>
        <v>0.42438836536211255</v>
      </c>
      <c r="AV228" s="68">
        <f t="shared" si="94"/>
        <v>4.7041038976989276</v>
      </c>
      <c r="AZ228" s="185">
        <f t="shared" si="95"/>
        <v>188</v>
      </c>
      <c r="BA228" s="177">
        <f t="shared" si="96"/>
        <v>0.38418698842579585</v>
      </c>
      <c r="BC228" s="68">
        <f t="shared" si="97"/>
        <v>4.5890338074061061</v>
      </c>
      <c r="BG228" s="185">
        <f t="shared" si="98"/>
        <v>188</v>
      </c>
      <c r="BH228" s="177">
        <f t="shared" si="99"/>
        <v>0.38418698842579585</v>
      </c>
      <c r="BJ228" s="68">
        <f t="shared" si="100"/>
        <v>4.4589797073968001</v>
      </c>
      <c r="BN228" s="185">
        <f t="shared" si="101"/>
        <v>188</v>
      </c>
      <c r="BO228" s="177">
        <f t="shared" si="102"/>
        <v>0.38418698842579585</v>
      </c>
      <c r="BQ228" s="68">
        <f t="shared" si="103"/>
        <v>4.3094466881919526</v>
      </c>
      <c r="BU228" s="185">
        <f t="shared" si="104"/>
        <v>187</v>
      </c>
      <c r="BV228" s="177">
        <f t="shared" si="105"/>
        <v>0.34598561148947915</v>
      </c>
      <c r="BX228" s="68">
        <f t="shared" si="106"/>
        <v>4.1335542421709528</v>
      </c>
      <c r="CB228" s="185">
        <f t="shared" si="107"/>
        <v>187</v>
      </c>
      <c r="CC228" s="177">
        <f t="shared" si="108"/>
        <v>0.34598561148947915</v>
      </c>
      <c r="CE228" s="68">
        <f t="shared" si="109"/>
        <v>3.9199775149015164</v>
      </c>
      <c r="CI228" s="185">
        <f t="shared" si="110"/>
        <v>186</v>
      </c>
      <c r="CJ228" s="177">
        <f t="shared" si="111"/>
        <v>0.30978423455316245</v>
      </c>
      <c r="CL228" s="68">
        <f t="shared" si="112"/>
        <v>3.6480395305746667</v>
      </c>
      <c r="CP228" s="185">
        <f t="shared" si="113"/>
        <v>185</v>
      </c>
      <c r="CQ228" s="177">
        <f t="shared" si="114"/>
        <v>0.27558285761684576</v>
      </c>
      <c r="CS228" s="68">
        <f t="shared" si="115"/>
        <v>3.2733379314728932</v>
      </c>
      <c r="CW228" s="185">
        <f t="shared" si="116"/>
        <v>183</v>
      </c>
      <c r="CX228" s="177">
        <f t="shared" si="117"/>
        <v>0.21318010374421231</v>
      </c>
      <c r="CZ228" s="68">
        <f t="shared" si="118"/>
        <v>2.6671803951502322</v>
      </c>
      <c r="DD228" s="185">
        <f t="shared" si="119"/>
        <v>181</v>
      </c>
      <c r="DE228" s="177">
        <f t="shared" si="120"/>
        <v>0.1587773498715789</v>
      </c>
    </row>
    <row r="229" spans="1:109" ht="15" customHeight="1">
      <c r="A229" s="19">
        <f t="shared" si="73"/>
        <v>2007</v>
      </c>
      <c r="B229" s="174">
        <f t="shared" si="73"/>
        <v>163.42412451361866</v>
      </c>
      <c r="C229" s="67">
        <f t="shared" si="74"/>
        <v>1.2308458225770289</v>
      </c>
      <c r="D229" s="20">
        <f t="shared" si="121"/>
        <v>5</v>
      </c>
      <c r="E229" s="69">
        <f t="shared" si="75"/>
        <v>1.6094379124341003</v>
      </c>
      <c r="I229" s="177">
        <f t="shared" si="76"/>
        <v>183</v>
      </c>
      <c r="J229" s="178">
        <f t="shared" si="77"/>
        <v>11.978571428571437</v>
      </c>
      <c r="K229" s="177">
        <f t="shared" si="78"/>
        <v>0.38321490105830563</v>
      </c>
      <c r="M229" s="68">
        <f t="shared" si="79"/>
        <v>5.0963488123702856</v>
      </c>
      <c r="Q229" s="185">
        <f t="shared" si="80"/>
        <v>197</v>
      </c>
      <c r="R229" s="177">
        <f t="shared" si="81"/>
        <v>1.1273394146769831</v>
      </c>
      <c r="T229" s="68">
        <f t="shared" si="82"/>
        <v>5.0332061419764527</v>
      </c>
      <c r="X229" s="185">
        <f t="shared" si="83"/>
        <v>197</v>
      </c>
      <c r="Y229" s="177">
        <f t="shared" si="84"/>
        <v>1.1273394146769831</v>
      </c>
      <c r="AA229" s="68">
        <f t="shared" si="85"/>
        <v>4.9517633507459866</v>
      </c>
      <c r="AE229" s="185">
        <f t="shared" si="86"/>
        <v>197</v>
      </c>
      <c r="AF229" s="177">
        <f t="shared" si="87"/>
        <v>1.1273394146769831</v>
      </c>
      <c r="AH229" s="68">
        <f t="shared" si="88"/>
        <v>4.8630947983348651</v>
      </c>
      <c r="AL229" s="185">
        <f t="shared" si="89"/>
        <v>196</v>
      </c>
      <c r="AM229" s="177">
        <f t="shared" si="90"/>
        <v>1.0611876637042204</v>
      </c>
      <c r="AO229" s="68">
        <f t="shared" si="91"/>
        <v>4.7657923761783767</v>
      </c>
      <c r="AS229" s="185">
        <f t="shared" si="92"/>
        <v>196</v>
      </c>
      <c r="AT229" s="177">
        <f t="shared" si="93"/>
        <v>1.0611876637042204</v>
      </c>
      <c r="AV229" s="68">
        <f t="shared" si="94"/>
        <v>4.6579914952454615</v>
      </c>
      <c r="AZ229" s="185">
        <f t="shared" si="95"/>
        <v>196</v>
      </c>
      <c r="BA229" s="177">
        <f t="shared" si="96"/>
        <v>1.0611876637042204</v>
      </c>
      <c r="BC229" s="68">
        <f t="shared" si="97"/>
        <v>4.5371496043200787</v>
      </c>
      <c r="BG229" s="185">
        <f t="shared" si="98"/>
        <v>195</v>
      </c>
      <c r="BH229" s="177">
        <f t="shared" si="99"/>
        <v>0.99703591273145775</v>
      </c>
      <c r="BJ229" s="68">
        <f t="shared" si="100"/>
        <v>4.3996715990457727</v>
      </c>
      <c r="BN229" s="185">
        <f t="shared" si="101"/>
        <v>195</v>
      </c>
      <c r="BO229" s="177">
        <f t="shared" si="102"/>
        <v>0.99703591273145775</v>
      </c>
      <c r="BQ229" s="68">
        <f t="shared" si="103"/>
        <v>4.2402344225785091</v>
      </c>
      <c r="BU229" s="185">
        <f t="shared" si="104"/>
        <v>194</v>
      </c>
      <c r="BV229" s="177">
        <f t="shared" si="105"/>
        <v>0.93488416175869504</v>
      </c>
      <c r="BX229" s="68">
        <f t="shared" si="106"/>
        <v>4.0504645027230923</v>
      </c>
      <c r="CB229" s="185">
        <f t="shared" si="107"/>
        <v>194</v>
      </c>
      <c r="CC229" s="177">
        <f t="shared" si="108"/>
        <v>0.93488416175869504</v>
      </c>
      <c r="CE229" s="68">
        <f t="shared" si="109"/>
        <v>3.8160433408685162</v>
      </c>
      <c r="CI229" s="185">
        <f t="shared" si="110"/>
        <v>193</v>
      </c>
      <c r="CJ229" s="177">
        <f t="shared" si="111"/>
        <v>0.87473241078593245</v>
      </c>
      <c r="CL229" s="68">
        <f t="shared" si="112"/>
        <v>3.5092779300830808</v>
      </c>
      <c r="CP229" s="185">
        <f t="shared" si="113"/>
        <v>192</v>
      </c>
      <c r="CQ229" s="177">
        <f t="shared" si="114"/>
        <v>0.81658065981316974</v>
      </c>
      <c r="CS229" s="68">
        <f t="shared" si="115"/>
        <v>3.0645176008073323</v>
      </c>
      <c r="CW229" s="185">
        <f t="shared" si="116"/>
        <v>190</v>
      </c>
      <c r="CX229" s="177">
        <f t="shared" si="117"/>
        <v>0.70627715786764445</v>
      </c>
      <c r="CZ229" s="68">
        <f t="shared" si="118"/>
        <v>2.2432728392178163</v>
      </c>
      <c r="DD229" s="185">
        <f t="shared" si="119"/>
        <v>186</v>
      </c>
      <c r="DE229" s="177">
        <f t="shared" si="120"/>
        <v>0.50967015397659365</v>
      </c>
    </row>
    <row r="230" spans="1:109" ht="15" customHeight="1">
      <c r="A230" s="19">
        <f t="shared" si="73"/>
        <v>2008</v>
      </c>
      <c r="B230" s="174">
        <f t="shared" si="73"/>
        <v>170.09296844310595</v>
      </c>
      <c r="C230" s="67">
        <f t="shared" si="74"/>
        <v>2.3118389876399199</v>
      </c>
      <c r="D230" s="20">
        <f t="shared" si="121"/>
        <v>6</v>
      </c>
      <c r="E230" s="69">
        <f t="shared" si="75"/>
        <v>1.791759469228055</v>
      </c>
      <c r="I230" s="177">
        <f t="shared" si="76"/>
        <v>188</v>
      </c>
      <c r="J230" s="178">
        <f t="shared" si="77"/>
        <v>10.527790608160114</v>
      </c>
      <c r="K230" s="177">
        <f t="shared" si="78"/>
        <v>0.32066177917959948</v>
      </c>
      <c r="M230" s="68">
        <f t="shared" si="79"/>
        <v>5.1363451607643524</v>
      </c>
      <c r="Q230" s="185">
        <f t="shared" si="80"/>
        <v>203</v>
      </c>
      <c r="R230" s="177">
        <f t="shared" si="81"/>
        <v>1.0828727258864213</v>
      </c>
      <c r="T230" s="68">
        <f t="shared" si="82"/>
        <v>5.075754699257442</v>
      </c>
      <c r="X230" s="185">
        <f t="shared" si="83"/>
        <v>203</v>
      </c>
      <c r="Y230" s="177">
        <f t="shared" si="84"/>
        <v>1.0828727258864213</v>
      </c>
      <c r="AA230" s="68">
        <f t="shared" si="85"/>
        <v>4.9978402417070882</v>
      </c>
      <c r="AE230" s="185">
        <f t="shared" si="86"/>
        <v>203</v>
      </c>
      <c r="AF230" s="177">
        <f t="shared" si="87"/>
        <v>1.0828727258864213</v>
      </c>
      <c r="AH230" s="68">
        <f t="shared" si="88"/>
        <v>4.9133382436872388</v>
      </c>
      <c r="AL230" s="185">
        <f t="shared" si="89"/>
        <v>202</v>
      </c>
      <c r="AM230" s="177">
        <f t="shared" si="90"/>
        <v>1.0180586627726331</v>
      </c>
      <c r="AO230" s="68">
        <f t="shared" si="91"/>
        <v>4.8210310301951944</v>
      </c>
      <c r="AS230" s="185">
        <f t="shared" si="92"/>
        <v>202</v>
      </c>
      <c r="AT230" s="177">
        <f t="shared" si="93"/>
        <v>1.0180586627726331</v>
      </c>
      <c r="AV230" s="68">
        <f t="shared" si="94"/>
        <v>4.7193286023579262</v>
      </c>
      <c r="AZ230" s="185">
        <f t="shared" si="95"/>
        <v>202</v>
      </c>
      <c r="BA230" s="177">
        <f t="shared" si="96"/>
        <v>1.0180586627726331</v>
      </c>
      <c r="BC230" s="68">
        <f t="shared" si="97"/>
        <v>4.6060994385302401</v>
      </c>
      <c r="BG230" s="185">
        <f t="shared" si="98"/>
        <v>202</v>
      </c>
      <c r="BH230" s="177">
        <f t="shared" si="99"/>
        <v>1.0180586627726331</v>
      </c>
      <c r="BJ230" s="68">
        <f t="shared" si="100"/>
        <v>4.478392716398262</v>
      </c>
      <c r="BN230" s="185">
        <f t="shared" si="101"/>
        <v>201</v>
      </c>
      <c r="BO230" s="177">
        <f t="shared" si="102"/>
        <v>0.9552445996588449</v>
      </c>
      <c r="BQ230" s="68">
        <f t="shared" si="103"/>
        <v>4.3319558616906608</v>
      </c>
      <c r="BU230" s="185">
        <f t="shared" si="104"/>
        <v>201</v>
      </c>
      <c r="BV230" s="177">
        <f t="shared" si="105"/>
        <v>0.9552445996588449</v>
      </c>
      <c r="BX230" s="68">
        <f t="shared" si="106"/>
        <v>4.1603346612340895</v>
      </c>
      <c r="CB230" s="185">
        <f t="shared" si="107"/>
        <v>200</v>
      </c>
      <c r="CC230" s="177">
        <f t="shared" si="108"/>
        <v>0.89443053654505689</v>
      </c>
      <c r="CE230" s="68">
        <f t="shared" si="109"/>
        <v>3.9530299769467354</v>
      </c>
      <c r="CI230" s="185">
        <f t="shared" si="110"/>
        <v>199</v>
      </c>
      <c r="CJ230" s="177">
        <f t="shared" si="111"/>
        <v>0.83561647343126866</v>
      </c>
      <c r="CL230" s="68">
        <f t="shared" si="112"/>
        <v>3.6912009683908327</v>
      </c>
      <c r="CP230" s="185">
        <f t="shared" si="113"/>
        <v>197</v>
      </c>
      <c r="CQ230" s="177">
        <f t="shared" si="114"/>
        <v>0.72398834720369243</v>
      </c>
      <c r="CS230" s="68">
        <f t="shared" si="115"/>
        <v>3.335519311684688</v>
      </c>
      <c r="CW230" s="185">
        <f t="shared" si="116"/>
        <v>195</v>
      </c>
      <c r="CX230" s="177">
        <f t="shared" si="117"/>
        <v>0.62036022097611621</v>
      </c>
      <c r="CZ230" s="68">
        <f t="shared" si="118"/>
        <v>2.778382433926335</v>
      </c>
      <c r="DD230" s="185">
        <f t="shared" si="119"/>
        <v>192</v>
      </c>
      <c r="DE230" s="177">
        <f t="shared" si="120"/>
        <v>0.47991803163475188</v>
      </c>
    </row>
    <row r="231" spans="1:109" s="25" customFormat="1" ht="15" customHeight="1">
      <c r="A231" s="19">
        <f t="shared" si="73"/>
        <v>2009</v>
      </c>
      <c r="B231" s="174">
        <f t="shared" si="73"/>
        <v>223.97526361690319</v>
      </c>
      <c r="C231" s="67">
        <f t="shared" si="74"/>
        <v>4.1584965026610936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>
        <f t="shared" si="76"/>
        <v>193</v>
      </c>
      <c r="J231" s="178">
        <f t="shared" si="77"/>
        <v>13.829769911504425</v>
      </c>
      <c r="K231" s="177">
        <f t="shared" si="78"/>
        <v>0.95946695613664656</v>
      </c>
      <c r="M231" s="68">
        <f t="shared" si="79"/>
        <v>5.4115356154754855</v>
      </c>
      <c r="N231" s="50"/>
      <c r="P231" s="75"/>
      <c r="Q231" s="185">
        <f t="shared" si="80"/>
        <v>209</v>
      </c>
      <c r="R231" s="177">
        <f t="shared" si="81"/>
        <v>0.22425852039574445</v>
      </c>
      <c r="T231" s="68">
        <f t="shared" si="82"/>
        <v>5.3658604177655276</v>
      </c>
      <c r="U231" s="50"/>
      <c r="W231" s="75"/>
      <c r="X231" s="185">
        <f t="shared" si="83"/>
        <v>208</v>
      </c>
      <c r="Y231" s="177">
        <f t="shared" si="84"/>
        <v>0.25520904762955082</v>
      </c>
      <c r="AA231" s="68">
        <f t="shared" si="85"/>
        <v>5.3081452325606291</v>
      </c>
      <c r="AB231" s="50"/>
      <c r="AD231" s="75"/>
      <c r="AE231" s="185">
        <f t="shared" si="86"/>
        <v>208</v>
      </c>
      <c r="AF231" s="177">
        <f t="shared" si="87"/>
        <v>0.25520904762955082</v>
      </c>
      <c r="AH231" s="68">
        <f t="shared" si="88"/>
        <v>5.246893872194855</v>
      </c>
      <c r="AI231" s="50"/>
      <c r="AK231" s="75"/>
      <c r="AL231" s="185">
        <f t="shared" si="89"/>
        <v>208</v>
      </c>
      <c r="AM231" s="177">
        <f t="shared" si="90"/>
        <v>0.25520904762955082</v>
      </c>
      <c r="AO231" s="68">
        <f t="shared" si="91"/>
        <v>5.1816445721907121</v>
      </c>
      <c r="AP231" s="50"/>
      <c r="AR231" s="75"/>
      <c r="AS231" s="185">
        <f t="shared" si="92"/>
        <v>208</v>
      </c>
      <c r="AT231" s="177">
        <f t="shared" si="93"/>
        <v>0.25520904762955082</v>
      </c>
      <c r="AV231" s="68">
        <f t="shared" si="94"/>
        <v>5.1118387628967961</v>
      </c>
      <c r="AW231" s="50"/>
      <c r="AY231" s="75"/>
      <c r="AZ231" s="185">
        <f t="shared" si="95"/>
        <v>207</v>
      </c>
      <c r="BA231" s="177">
        <f t="shared" si="96"/>
        <v>0.28815957486335725</v>
      </c>
      <c r="BC231" s="68">
        <f t="shared" si="97"/>
        <v>5.0367919636476488</v>
      </c>
      <c r="BD231" s="50"/>
      <c r="BF231" s="75"/>
      <c r="BG231" s="185">
        <f t="shared" si="98"/>
        <v>207</v>
      </c>
      <c r="BH231" s="177">
        <f t="shared" si="99"/>
        <v>0.28815957486335725</v>
      </c>
      <c r="BJ231" s="68">
        <f t="shared" si="100"/>
        <v>4.955652842545736</v>
      </c>
      <c r="BK231" s="50"/>
      <c r="BM231" s="75"/>
      <c r="BN231" s="185">
        <f t="shared" si="101"/>
        <v>207</v>
      </c>
      <c r="BO231" s="177">
        <f t="shared" si="102"/>
        <v>0.28815957486335725</v>
      </c>
      <c r="BQ231" s="68">
        <f t="shared" si="103"/>
        <v>4.8673441524800953</v>
      </c>
      <c r="BR231" s="50"/>
      <c r="BT231" s="75"/>
      <c r="BU231" s="185">
        <f t="shared" si="104"/>
        <v>206</v>
      </c>
      <c r="BV231" s="177">
        <f t="shared" si="105"/>
        <v>0.32311010209716362</v>
      </c>
      <c r="BX231" s="68">
        <f t="shared" si="106"/>
        <v>4.7704749721249211</v>
      </c>
      <c r="BY231" s="50"/>
      <c r="CA231" s="75"/>
      <c r="CB231" s="185">
        <f t="shared" si="107"/>
        <v>205</v>
      </c>
      <c r="CC231" s="177">
        <f t="shared" si="108"/>
        <v>0.36006062933096999</v>
      </c>
      <c r="CE231" s="68">
        <f t="shared" si="109"/>
        <v>4.6632057047742075</v>
      </c>
      <c r="CF231" s="50"/>
      <c r="CH231" s="75"/>
      <c r="CI231" s="185">
        <f t="shared" si="110"/>
        <v>204</v>
      </c>
      <c r="CJ231" s="177">
        <f t="shared" si="111"/>
        <v>0.39901115656477643</v>
      </c>
      <c r="CL231" s="68">
        <f t="shared" si="112"/>
        <v>4.5430315946275064</v>
      </c>
      <c r="CM231" s="50"/>
      <c r="CO231" s="75"/>
      <c r="CP231" s="185">
        <f t="shared" si="113"/>
        <v>203</v>
      </c>
      <c r="CQ231" s="177">
        <f t="shared" si="114"/>
        <v>0.4399616837985828</v>
      </c>
      <c r="CS231" s="68">
        <f t="shared" si="115"/>
        <v>4.4064175385462576</v>
      </c>
      <c r="CT231" s="50"/>
      <c r="CV231" s="75"/>
      <c r="CW231" s="185">
        <f t="shared" si="116"/>
        <v>201</v>
      </c>
      <c r="CX231" s="177">
        <f t="shared" si="117"/>
        <v>0.52786273826619545</v>
      </c>
      <c r="CZ231" s="68">
        <f t="shared" si="118"/>
        <v>4.2481418026956455</v>
      </c>
      <c r="DA231" s="50"/>
      <c r="DC231" s="75"/>
      <c r="DD231" s="185">
        <f t="shared" si="119"/>
        <v>197</v>
      </c>
      <c r="DE231" s="177">
        <f t="shared" si="120"/>
        <v>0.72766484720142099</v>
      </c>
    </row>
    <row r="232" spans="1:109" ht="15" customHeight="1">
      <c r="A232" s="19">
        <f t="shared" si="73"/>
        <v>2010</v>
      </c>
      <c r="B232" s="174">
        <f t="shared" si="73"/>
        <v>237.21612853391008</v>
      </c>
      <c r="C232" s="67">
        <f t="shared" si="74"/>
        <v>4.3466083540432621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>
        <f t="shared" si="76"/>
        <v>198</v>
      </c>
      <c r="J232" s="178">
        <f t="shared" si="77"/>
        <v>16.531813741452293</v>
      </c>
      <c r="K232" s="177">
        <f t="shared" si="78"/>
        <v>1.5379047371881562</v>
      </c>
      <c r="M232" s="68">
        <f t="shared" si="79"/>
        <v>5.4689716603175036</v>
      </c>
      <c r="N232" s="50"/>
      <c r="O232" s="25"/>
      <c r="P232" s="75"/>
      <c r="Q232" s="185">
        <f t="shared" si="80"/>
        <v>213</v>
      </c>
      <c r="R232" s="177">
        <f t="shared" si="81"/>
        <v>0.58642088117085389</v>
      </c>
      <c r="T232" s="68">
        <f t="shared" si="82"/>
        <v>5.4259016725928975</v>
      </c>
      <c r="U232" s="50"/>
      <c r="V232" s="25"/>
      <c r="W232" s="75"/>
      <c r="X232" s="185">
        <f t="shared" si="83"/>
        <v>213</v>
      </c>
      <c r="Y232" s="177">
        <f t="shared" si="84"/>
        <v>0.58642088117085389</v>
      </c>
      <c r="AA232" s="68">
        <f t="shared" si="85"/>
        <v>5.371642772198177</v>
      </c>
      <c r="AB232" s="50"/>
      <c r="AC232" s="25"/>
      <c r="AD232" s="75"/>
      <c r="AE232" s="185">
        <f t="shared" si="86"/>
        <v>213</v>
      </c>
      <c r="AF232" s="177">
        <f t="shared" si="87"/>
        <v>0.58642088117085389</v>
      </c>
      <c r="AH232" s="68">
        <f t="shared" si="88"/>
        <v>5.3142700852607305</v>
      </c>
      <c r="AI232" s="50"/>
      <c r="AJ232" s="25"/>
      <c r="AK232" s="75"/>
      <c r="AL232" s="185">
        <f t="shared" si="89"/>
        <v>213</v>
      </c>
      <c r="AM232" s="177">
        <f t="shared" si="90"/>
        <v>0.58642088117085389</v>
      </c>
      <c r="AO232" s="68">
        <f t="shared" si="91"/>
        <v>5.2534043513165329</v>
      </c>
      <c r="AP232" s="50"/>
      <c r="AQ232" s="25"/>
      <c r="AR232" s="75"/>
      <c r="AS232" s="185">
        <f t="shared" si="92"/>
        <v>213</v>
      </c>
      <c r="AT232" s="177">
        <f t="shared" si="93"/>
        <v>0.58642088117085389</v>
      </c>
      <c r="AV232" s="68">
        <f t="shared" si="94"/>
        <v>5.1885924994702135</v>
      </c>
      <c r="AW232" s="50"/>
      <c r="AX232" s="25"/>
      <c r="AY232" s="75"/>
      <c r="AZ232" s="185">
        <f t="shared" si="95"/>
        <v>212</v>
      </c>
      <c r="BA232" s="177">
        <f t="shared" si="96"/>
        <v>0.63585313823867406</v>
      </c>
      <c r="BC232" s="68">
        <f t="shared" si="97"/>
        <v>5.119287158521777</v>
      </c>
      <c r="BD232" s="50"/>
      <c r="BE232" s="25"/>
      <c r="BF232" s="75"/>
      <c r="BG232" s="185">
        <f t="shared" si="98"/>
        <v>212</v>
      </c>
      <c r="BH232" s="177">
        <f t="shared" si="99"/>
        <v>0.63585313823867406</v>
      </c>
      <c r="BJ232" s="68">
        <f t="shared" si="100"/>
        <v>5.044818523315624</v>
      </c>
      <c r="BK232" s="50"/>
      <c r="BL232" s="25"/>
      <c r="BM232" s="75"/>
      <c r="BN232" s="185">
        <f t="shared" si="101"/>
        <v>211</v>
      </c>
      <c r="BO232" s="177">
        <f t="shared" si="102"/>
        <v>0.68728539530649424</v>
      </c>
      <c r="BQ232" s="68">
        <f t="shared" si="103"/>
        <v>4.9643548776110737</v>
      </c>
      <c r="BR232" s="50"/>
      <c r="BS232" s="25"/>
      <c r="BT232" s="75"/>
      <c r="BU232" s="185">
        <f t="shared" si="104"/>
        <v>211</v>
      </c>
      <c r="BV232" s="177">
        <f t="shared" si="105"/>
        <v>0.68728539530649424</v>
      </c>
      <c r="BX232" s="68">
        <f t="shared" si="106"/>
        <v>4.8768457998533101</v>
      </c>
      <c r="BY232" s="50"/>
      <c r="BZ232" s="25"/>
      <c r="CA232" s="75"/>
      <c r="CB232" s="185">
        <f t="shared" si="107"/>
        <v>210</v>
      </c>
      <c r="CC232" s="177">
        <f t="shared" si="108"/>
        <v>0.74071765237431442</v>
      </c>
      <c r="CE232" s="68">
        <f t="shared" si="109"/>
        <v>4.7809380519706854</v>
      </c>
      <c r="CF232" s="50"/>
      <c r="CG232" s="25"/>
      <c r="CH232" s="75"/>
      <c r="CI232" s="185">
        <f t="shared" si="110"/>
        <v>209</v>
      </c>
      <c r="CJ232" s="177">
        <f t="shared" si="111"/>
        <v>0.7961499094421346</v>
      </c>
      <c r="CL232" s="68">
        <f t="shared" si="112"/>
        <v>4.6748466900615213</v>
      </c>
      <c r="CM232" s="50"/>
      <c r="CN232" s="25"/>
      <c r="CO232" s="75"/>
      <c r="CP232" s="185">
        <f t="shared" si="113"/>
        <v>208</v>
      </c>
      <c r="CQ232" s="177">
        <f t="shared" si="114"/>
        <v>0.85358216650995478</v>
      </c>
      <c r="CS232" s="68">
        <f t="shared" si="115"/>
        <v>4.5561493448208221</v>
      </c>
      <c r="CT232" s="50"/>
      <c r="CU232" s="25"/>
      <c r="CV232" s="75"/>
      <c r="CW232" s="185">
        <f t="shared" si="116"/>
        <v>206</v>
      </c>
      <c r="CX232" s="177">
        <f t="shared" si="117"/>
        <v>0.97444668064559503</v>
      </c>
      <c r="CZ232" s="68">
        <f t="shared" si="118"/>
        <v>4.4214411816112156</v>
      </c>
      <c r="DA232" s="50"/>
      <c r="DB232" s="25"/>
      <c r="DC232" s="75"/>
      <c r="DD232" s="185">
        <f t="shared" si="119"/>
        <v>202</v>
      </c>
      <c r="DE232" s="177">
        <f t="shared" si="120"/>
        <v>1.2401757089168757</v>
      </c>
    </row>
    <row r="233" spans="1:109" s="25" customFormat="1" ht="15" customHeight="1">
      <c r="A233" s="19">
        <f t="shared" si="73"/>
        <v>2011</v>
      </c>
      <c r="B233" s="174">
        <f t="shared" si="73"/>
        <v>238.18853138422122</v>
      </c>
      <c r="C233" s="67">
        <f t="shared" si="74"/>
        <v>4.3591229793052264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>
        <f t="shared" si="76"/>
        <v>203</v>
      </c>
      <c r="J233" s="178">
        <f t="shared" si="77"/>
        <v>14.773394495412839</v>
      </c>
      <c r="K233" s="177">
        <f t="shared" si="78"/>
        <v>1.2382327409783218</v>
      </c>
      <c r="M233" s="68">
        <f t="shared" si="79"/>
        <v>5.4730625087605054</v>
      </c>
      <c r="N233" s="50"/>
      <c r="P233" s="32"/>
      <c r="Q233" s="185">
        <f t="shared" si="80"/>
        <v>218</v>
      </c>
      <c r="R233" s="177">
        <f t="shared" si="81"/>
        <v>0.40757679945168523</v>
      </c>
      <c r="T233" s="68">
        <f t="shared" si="82"/>
        <v>5.4301721793036251</v>
      </c>
      <c r="U233" s="50"/>
      <c r="W233" s="32"/>
      <c r="X233" s="185">
        <f t="shared" si="83"/>
        <v>218</v>
      </c>
      <c r="Y233" s="177">
        <f t="shared" si="84"/>
        <v>0.40757679945168523</v>
      </c>
      <c r="AA233" s="68">
        <f t="shared" si="85"/>
        <v>5.3761508574716501</v>
      </c>
      <c r="AB233" s="50"/>
      <c r="AD233" s="32"/>
      <c r="AE233" s="185">
        <f t="shared" si="86"/>
        <v>217</v>
      </c>
      <c r="AF233" s="177">
        <f t="shared" si="87"/>
        <v>0.44895386222012768</v>
      </c>
      <c r="AH233" s="68">
        <f t="shared" si="88"/>
        <v>5.3190437405109252</v>
      </c>
      <c r="AI233" s="50"/>
      <c r="AK233" s="32"/>
      <c r="AL233" s="185">
        <f t="shared" si="89"/>
        <v>217</v>
      </c>
      <c r="AM233" s="177">
        <f t="shared" si="90"/>
        <v>0.44895386222012768</v>
      </c>
      <c r="AO233" s="68">
        <f t="shared" si="91"/>
        <v>5.2584768245384828</v>
      </c>
      <c r="AP233" s="50"/>
      <c r="AR233" s="32"/>
      <c r="AS233" s="185">
        <f t="shared" si="92"/>
        <v>217</v>
      </c>
      <c r="AT233" s="177">
        <f t="shared" si="93"/>
        <v>0.44895386222012768</v>
      </c>
      <c r="AV233" s="68">
        <f t="shared" si="94"/>
        <v>5.1940036993321312</v>
      </c>
      <c r="AW233" s="50"/>
      <c r="AY233" s="32"/>
      <c r="AZ233" s="185">
        <f t="shared" si="95"/>
        <v>217</v>
      </c>
      <c r="BA233" s="177">
        <f t="shared" si="96"/>
        <v>0.44895386222012768</v>
      </c>
      <c r="BC233" s="68">
        <f t="shared" si="97"/>
        <v>5.1250855608159771</v>
      </c>
      <c r="BD233" s="50"/>
      <c r="BF233" s="32"/>
      <c r="BG233" s="185">
        <f t="shared" si="98"/>
        <v>216</v>
      </c>
      <c r="BH233" s="177">
        <f t="shared" si="99"/>
        <v>0.49233092498857012</v>
      </c>
      <c r="BJ233" s="68">
        <f t="shared" si="100"/>
        <v>5.0510638120737843</v>
      </c>
      <c r="BK233" s="50"/>
      <c r="BM233" s="32"/>
      <c r="BN233" s="185">
        <f t="shared" si="101"/>
        <v>216</v>
      </c>
      <c r="BO233" s="177">
        <f t="shared" si="102"/>
        <v>0.49233092498857012</v>
      </c>
      <c r="BQ233" s="68">
        <f t="shared" si="103"/>
        <v>4.9711216889849128</v>
      </c>
      <c r="BR233" s="50"/>
      <c r="BT233" s="32"/>
      <c r="BU233" s="185">
        <f t="shared" si="104"/>
        <v>216</v>
      </c>
      <c r="BV233" s="177">
        <f t="shared" si="105"/>
        <v>0.49233092498857012</v>
      </c>
      <c r="BX233" s="68">
        <f t="shared" si="106"/>
        <v>4.884229171643983</v>
      </c>
      <c r="BY233" s="50"/>
      <c r="CA233" s="32"/>
      <c r="CB233" s="185">
        <f t="shared" si="107"/>
        <v>215</v>
      </c>
      <c r="CC233" s="177">
        <f t="shared" si="108"/>
        <v>0.53770798775701256</v>
      </c>
      <c r="CE233" s="68">
        <f t="shared" si="109"/>
        <v>4.789061604772157</v>
      </c>
      <c r="CF233" s="50"/>
      <c r="CH233" s="32"/>
      <c r="CI233" s="185">
        <f t="shared" si="110"/>
        <v>214</v>
      </c>
      <c r="CJ233" s="177">
        <f t="shared" si="111"/>
        <v>0.58508505052545501</v>
      </c>
      <c r="CL233" s="68">
        <f t="shared" si="112"/>
        <v>4.6838753661940133</v>
      </c>
      <c r="CM233" s="50"/>
      <c r="CO233" s="32"/>
      <c r="CP233" s="185">
        <f t="shared" si="113"/>
        <v>213</v>
      </c>
      <c r="CQ233" s="177">
        <f t="shared" si="114"/>
        <v>0.63446211329389746</v>
      </c>
      <c r="CS233" s="68">
        <f t="shared" si="115"/>
        <v>4.5663101341845866</v>
      </c>
      <c r="CT233" s="50"/>
      <c r="CV233" s="32"/>
      <c r="CW233" s="185">
        <f t="shared" si="116"/>
        <v>211</v>
      </c>
      <c r="CX233" s="177">
        <f t="shared" si="117"/>
        <v>0.73921623883078236</v>
      </c>
      <c r="CZ233" s="68">
        <f t="shared" si="118"/>
        <v>4.4330587051330594</v>
      </c>
      <c r="DA233" s="50"/>
      <c r="DC233" s="32"/>
      <c r="DD233" s="185">
        <f t="shared" si="119"/>
        <v>207</v>
      </c>
      <c r="DE233" s="177">
        <f t="shared" si="120"/>
        <v>0.97272448990455207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244.81237799146845</v>
      </c>
      <c r="C234" s="76">
        <f t="shared" si="74"/>
        <v>4.4404414990262531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>
        <f t="shared" si="76"/>
        <v>208</v>
      </c>
      <c r="J234" s="184">
        <f t="shared" si="77"/>
        <v>15.036975782634382</v>
      </c>
      <c r="K234" s="183">
        <f t="shared" si="78"/>
        <v>1.3551511733867507</v>
      </c>
      <c r="M234" s="79">
        <f t="shared" si="79"/>
        <v>5.5004921130505098</v>
      </c>
      <c r="N234" s="51"/>
      <c r="O234" s="30"/>
      <c r="P234" s="78"/>
      <c r="Q234" s="205">
        <f t="shared" si="80"/>
        <v>222</v>
      </c>
      <c r="R234" s="183">
        <f t="shared" si="81"/>
        <v>0.52040458962563418</v>
      </c>
      <c r="T234" s="79">
        <f t="shared" si="82"/>
        <v>5.4587868037342373</v>
      </c>
      <c r="U234" s="51"/>
      <c r="V234" s="30"/>
      <c r="W234" s="78"/>
      <c r="X234" s="205">
        <f t="shared" si="83"/>
        <v>222</v>
      </c>
      <c r="Y234" s="183">
        <f t="shared" si="84"/>
        <v>0.52040458962563418</v>
      </c>
      <c r="AA234" s="79">
        <f t="shared" si="85"/>
        <v>5.4063300630245932</v>
      </c>
      <c r="AB234" s="51"/>
      <c r="AC234" s="30"/>
      <c r="AD234" s="78"/>
      <c r="AE234" s="205">
        <f t="shared" si="86"/>
        <v>221</v>
      </c>
      <c r="AF234" s="183">
        <f t="shared" si="87"/>
        <v>0.5670293456085711</v>
      </c>
      <c r="AH234" s="79">
        <f t="shared" si="88"/>
        <v>5.3509685340679205</v>
      </c>
      <c r="AI234" s="51"/>
      <c r="AJ234" s="30"/>
      <c r="AK234" s="78"/>
      <c r="AL234" s="205">
        <f t="shared" si="89"/>
        <v>221</v>
      </c>
      <c r="AM234" s="183">
        <f t="shared" si="90"/>
        <v>0.5670293456085711</v>
      </c>
      <c r="AO234" s="79">
        <f t="shared" si="91"/>
        <v>5.2923615558227537</v>
      </c>
      <c r="AP234" s="51"/>
      <c r="AQ234" s="30"/>
      <c r="AR234" s="78"/>
      <c r="AS234" s="205">
        <f t="shared" si="92"/>
        <v>221</v>
      </c>
      <c r="AT234" s="183">
        <f t="shared" si="93"/>
        <v>0.5670293456085711</v>
      </c>
      <c r="AV234" s="79">
        <f t="shared" si="94"/>
        <v>5.2301047869370496</v>
      </c>
      <c r="AW234" s="51"/>
      <c r="AX234" s="30"/>
      <c r="AY234" s="78"/>
      <c r="AZ234" s="205">
        <f t="shared" si="95"/>
        <v>221</v>
      </c>
      <c r="BA234" s="183">
        <f t="shared" si="96"/>
        <v>0.5670293456085711</v>
      </c>
      <c r="BC234" s="79">
        <f t="shared" si="97"/>
        <v>5.1637132730225339</v>
      </c>
      <c r="BD234" s="51"/>
      <c r="BE234" s="30"/>
      <c r="BF234" s="78"/>
      <c r="BG234" s="205">
        <f t="shared" si="98"/>
        <v>221</v>
      </c>
      <c r="BH234" s="183">
        <f t="shared" si="99"/>
        <v>0.5670293456085711</v>
      </c>
      <c r="BJ234" s="79">
        <f t="shared" si="100"/>
        <v>5.0925984825667889</v>
      </c>
      <c r="BK234" s="51"/>
      <c r="BL234" s="30"/>
      <c r="BM234" s="78"/>
      <c r="BN234" s="205">
        <f t="shared" si="101"/>
        <v>220</v>
      </c>
      <c r="BO234" s="183">
        <f t="shared" si="102"/>
        <v>0.61565410159150802</v>
      </c>
      <c r="BQ234" s="79">
        <f t="shared" si="103"/>
        <v>5.0160365343768403</v>
      </c>
      <c r="BR234" s="51"/>
      <c r="BS234" s="30"/>
      <c r="BT234" s="78"/>
      <c r="BU234" s="205">
        <f t="shared" si="104"/>
        <v>220</v>
      </c>
      <c r="BV234" s="183">
        <f t="shared" si="105"/>
        <v>0.61565410159150802</v>
      </c>
      <c r="BX234" s="79">
        <f t="shared" si="106"/>
        <v>4.9331232227094128</v>
      </c>
      <c r="BY234" s="51"/>
      <c r="BZ234" s="30"/>
      <c r="CA234" s="78"/>
      <c r="CB234" s="205">
        <f t="shared" si="107"/>
        <v>219</v>
      </c>
      <c r="CC234" s="183">
        <f t="shared" si="108"/>
        <v>0.66627885757444494</v>
      </c>
      <c r="CE234" s="79">
        <f t="shared" si="109"/>
        <v>4.842708655468023</v>
      </c>
      <c r="CF234" s="51"/>
      <c r="CG234" s="30"/>
      <c r="CH234" s="78"/>
      <c r="CI234" s="205">
        <f t="shared" si="110"/>
        <v>218</v>
      </c>
      <c r="CJ234" s="183">
        <f t="shared" si="111"/>
        <v>0.71890361355738186</v>
      </c>
      <c r="CL234" s="79">
        <f t="shared" si="112"/>
        <v>4.7432993002984025</v>
      </c>
      <c r="CM234" s="51"/>
      <c r="CN234" s="30"/>
      <c r="CO234" s="78"/>
      <c r="CP234" s="205">
        <f t="shared" si="113"/>
        <v>217</v>
      </c>
      <c r="CQ234" s="183">
        <f t="shared" si="114"/>
        <v>0.77352836954031878</v>
      </c>
      <c r="CS234" s="79">
        <f t="shared" si="115"/>
        <v>4.6329057542498653</v>
      </c>
      <c r="CT234" s="51"/>
      <c r="CU234" s="30"/>
      <c r="CV234" s="78"/>
      <c r="CW234" s="205">
        <f t="shared" si="116"/>
        <v>216</v>
      </c>
      <c r="CX234" s="183">
        <f t="shared" si="117"/>
        <v>0.83015312552325571</v>
      </c>
      <c r="CZ234" s="79">
        <f t="shared" si="118"/>
        <v>4.5087955978082608</v>
      </c>
      <c r="DA234" s="51"/>
      <c r="DB234" s="30"/>
      <c r="DC234" s="78"/>
      <c r="DD234" s="205">
        <f t="shared" si="119"/>
        <v>212</v>
      </c>
      <c r="DE234" s="183">
        <f t="shared" si="120"/>
        <v>1.0766521494550032</v>
      </c>
    </row>
    <row r="235" spans="1:109" ht="15" customHeight="1" thickTop="1">
      <c r="A235" s="19">
        <f t="shared" si="73"/>
        <v>2013</v>
      </c>
      <c r="B235" s="174">
        <f t="shared" ref="B235:B256" si="122">ROUND($G$218+$G$221*D235^$G$219,$G$1)</f>
        <v>214</v>
      </c>
      <c r="C235" s="52"/>
      <c r="D235" s="20">
        <f t="shared" si="121"/>
        <v>11</v>
      </c>
      <c r="E235" s="20"/>
      <c r="F235" s="53"/>
      <c r="G235" s="80"/>
      <c r="H235" s="32"/>
      <c r="I235" s="177">
        <f t="shared" si="76"/>
        <v>214</v>
      </c>
      <c r="J235" s="185"/>
      <c r="K235" s="185"/>
    </row>
    <row r="236" spans="1:109" ht="15" customHeight="1" thickBot="1">
      <c r="A236" s="19">
        <f t="shared" si="73"/>
        <v>2014</v>
      </c>
      <c r="B236" s="174">
        <f t="shared" si="122"/>
        <v>219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6"/>
        <v>219</v>
      </c>
      <c r="J236" s="185"/>
      <c r="K236" s="185"/>
    </row>
    <row r="237" spans="1:109" ht="15" customHeight="1" thickTop="1">
      <c r="A237" s="19">
        <f t="shared" si="73"/>
        <v>2015</v>
      </c>
      <c r="B237" s="174">
        <f t="shared" si="122"/>
        <v>224</v>
      </c>
      <c r="C237" s="52"/>
      <c r="D237" s="20">
        <f t="shared" si="121"/>
        <v>13</v>
      </c>
      <c r="E237" s="20"/>
      <c r="F237" s="198">
        <f>O218</f>
        <v>0</v>
      </c>
      <c r="G237" s="201">
        <f>O224</f>
        <v>0.57474188202953069</v>
      </c>
      <c r="H237" s="245">
        <f>O225</f>
        <v>4.7410572778519757</v>
      </c>
      <c r="I237" s="177">
        <f t="shared" si="76"/>
        <v>224</v>
      </c>
      <c r="J237" s="185"/>
      <c r="K237" s="185"/>
      <c r="M237" s="198" t="s">
        <v>48</v>
      </c>
      <c r="N237" s="198">
        <f>MIN(B214:B234)</f>
        <v>163.42412451361866</v>
      </c>
      <c r="O237" s="198"/>
      <c r="P237" s="198"/>
      <c r="Q237" s="198"/>
      <c r="R237" s="198"/>
      <c r="S237" s="198"/>
      <c r="T237" s="198" t="s">
        <v>48</v>
      </c>
      <c r="U237" s="198">
        <f>N237</f>
        <v>163.42412451361866</v>
      </c>
      <c r="V237" s="198"/>
      <c r="W237" s="198"/>
      <c r="X237" s="198"/>
      <c r="Y237" s="198"/>
      <c r="Z237" s="198"/>
      <c r="AA237" s="198" t="s">
        <v>48</v>
      </c>
      <c r="AB237" s="198">
        <f>U237</f>
        <v>163.42412451361866</v>
      </c>
      <c r="AH237" s="198" t="s">
        <v>48</v>
      </c>
      <c r="AI237" s="198">
        <f>AB237</f>
        <v>163.42412451361866</v>
      </c>
      <c r="AO237" s="198" t="s">
        <v>48</v>
      </c>
      <c r="AP237" s="198">
        <f>AI237</f>
        <v>163.42412451361866</v>
      </c>
      <c r="AV237" s="198" t="s">
        <v>48</v>
      </c>
      <c r="AW237" s="198">
        <f>AP237</f>
        <v>163.42412451361866</v>
      </c>
      <c r="BC237" s="198" t="s">
        <v>48</v>
      </c>
      <c r="BD237" s="198">
        <f>AW237</f>
        <v>163.42412451361866</v>
      </c>
      <c r="BJ237" s="198" t="s">
        <v>48</v>
      </c>
      <c r="BK237" s="198">
        <f>BD237</f>
        <v>163.42412451361866</v>
      </c>
      <c r="BQ237" s="198" t="s">
        <v>48</v>
      </c>
      <c r="BR237" s="198">
        <f>BK237</f>
        <v>163.42412451361866</v>
      </c>
      <c r="BX237" s="198" t="s">
        <v>48</v>
      </c>
      <c r="BY237" s="198">
        <f>BR237</f>
        <v>163.42412451361866</v>
      </c>
      <c r="CE237" s="198" t="s">
        <v>48</v>
      </c>
      <c r="CF237" s="198">
        <f>BY237</f>
        <v>163.42412451361866</v>
      </c>
      <c r="CL237" s="198" t="s">
        <v>48</v>
      </c>
      <c r="CM237" s="198">
        <f>CF237</f>
        <v>163.42412451361866</v>
      </c>
      <c r="CS237" s="198" t="s">
        <v>48</v>
      </c>
      <c r="CT237" s="198">
        <f>CM237</f>
        <v>163.42412451361866</v>
      </c>
      <c r="CZ237" s="198" t="s">
        <v>48</v>
      </c>
      <c r="DA237" s="198">
        <f>CT237</f>
        <v>163.42412451361866</v>
      </c>
    </row>
    <row r="238" spans="1:109" ht="15" customHeight="1">
      <c r="A238" s="19">
        <f t="shared" si="73"/>
        <v>2016</v>
      </c>
      <c r="B238" s="174">
        <f t="shared" si="122"/>
        <v>230</v>
      </c>
      <c r="C238" s="52"/>
      <c r="D238" s="20">
        <f t="shared" si="121"/>
        <v>14</v>
      </c>
      <c r="E238" s="20"/>
      <c r="F238" s="198">
        <f>V218</f>
        <v>10</v>
      </c>
      <c r="G238" s="201">
        <f>V224</f>
        <v>0.57659219387260774</v>
      </c>
      <c r="H238" s="245">
        <f>V225</f>
        <v>4.7389762965135951</v>
      </c>
      <c r="I238" s="177">
        <f>ROUNDUP($G$218+$G$221*D238^$G$219,$G$1)</f>
        <v>230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>
        <f t="shared" si="122"/>
        <v>235</v>
      </c>
      <c r="C239" s="52"/>
      <c r="D239" s="20">
        <f t="shared" si="121"/>
        <v>15</v>
      </c>
      <c r="E239" s="20"/>
      <c r="F239" s="198">
        <f>AC218</f>
        <v>22</v>
      </c>
      <c r="G239" s="201">
        <f>AC224</f>
        <v>0.56950104799905177</v>
      </c>
      <c r="H239" s="245">
        <f>AC225</f>
        <v>4.8269781152649749</v>
      </c>
      <c r="I239" s="177">
        <f t="shared" ref="I239:I256" si="123">ROUND($G$218+$G$221*D239^$G$219,$G$1)</f>
        <v>235</v>
      </c>
      <c r="J239" s="185"/>
      <c r="K239" s="185"/>
      <c r="M239" s="198" t="s">
        <v>50</v>
      </c>
      <c r="N239" s="212">
        <v>12</v>
      </c>
      <c r="O239" s="198"/>
      <c r="P239" s="198"/>
      <c r="Q239" s="198"/>
      <c r="R239" s="198"/>
      <c r="S239" s="198"/>
      <c r="T239" s="198" t="s">
        <v>50</v>
      </c>
      <c r="U239" s="198">
        <f>N239</f>
        <v>12</v>
      </c>
      <c r="V239" s="198"/>
      <c r="W239" s="198"/>
      <c r="X239" s="198"/>
      <c r="Y239" s="198"/>
      <c r="Z239" s="198"/>
      <c r="AA239" s="198" t="s">
        <v>50</v>
      </c>
      <c r="AB239" s="198">
        <f>U239</f>
        <v>12</v>
      </c>
      <c r="AH239" s="198" t="s">
        <v>50</v>
      </c>
      <c r="AI239" s="198">
        <f>AB239</f>
        <v>12</v>
      </c>
      <c r="AO239" s="198" t="s">
        <v>50</v>
      </c>
      <c r="AP239" s="198">
        <f>AI239</f>
        <v>12</v>
      </c>
      <c r="AV239" s="198" t="s">
        <v>50</v>
      </c>
      <c r="AW239" s="198">
        <f>AP239</f>
        <v>12</v>
      </c>
      <c r="BC239" s="198" t="s">
        <v>50</v>
      </c>
      <c r="BD239" s="198">
        <f>AW239</f>
        <v>12</v>
      </c>
      <c r="BJ239" s="198" t="s">
        <v>50</v>
      </c>
      <c r="BK239" s="198">
        <f>BD239</f>
        <v>12</v>
      </c>
      <c r="BQ239" s="198" t="s">
        <v>50</v>
      </c>
      <c r="BR239" s="198">
        <f>BK239</f>
        <v>12</v>
      </c>
      <c r="BX239" s="198" t="s">
        <v>50</v>
      </c>
      <c r="BY239" s="198">
        <f>BR239</f>
        <v>12</v>
      </c>
      <c r="CE239" s="198" t="s">
        <v>50</v>
      </c>
      <c r="CF239" s="198">
        <f>BY239</f>
        <v>12</v>
      </c>
      <c r="CL239" s="198" t="s">
        <v>50</v>
      </c>
      <c r="CM239" s="198">
        <f>CF239</f>
        <v>12</v>
      </c>
      <c r="CS239" s="198" t="s">
        <v>50</v>
      </c>
      <c r="CT239" s="198">
        <f>CM239</f>
        <v>12</v>
      </c>
      <c r="CZ239" s="198" t="s">
        <v>50</v>
      </c>
      <c r="DA239" s="198">
        <f>CT239</f>
        <v>12</v>
      </c>
    </row>
    <row r="240" spans="1:109" ht="15" customHeight="1">
      <c r="A240" s="19">
        <f t="shared" si="73"/>
        <v>2018</v>
      </c>
      <c r="B240" s="174">
        <f t="shared" si="122"/>
        <v>241</v>
      </c>
      <c r="C240" s="52"/>
      <c r="D240" s="20">
        <f t="shared" si="121"/>
        <v>16</v>
      </c>
      <c r="E240" s="20"/>
      <c r="F240" s="198">
        <f>AJ218</f>
        <v>34</v>
      </c>
      <c r="G240" s="201">
        <f>AJ224</f>
        <v>0.58440484615256383</v>
      </c>
      <c r="H240" s="245">
        <f>AJ225</f>
        <v>4.6960123011784241</v>
      </c>
      <c r="I240" s="177">
        <f t="shared" si="123"/>
        <v>241</v>
      </c>
      <c r="J240" s="185"/>
      <c r="K240" s="185"/>
    </row>
    <row r="241" spans="1:11" ht="15" customHeight="1">
      <c r="A241" s="19">
        <f t="shared" ref="A241:A256" si="124">A149</f>
        <v>2019</v>
      </c>
      <c r="B241" s="174">
        <f t="shared" si="122"/>
        <v>246</v>
      </c>
      <c r="C241" s="52"/>
      <c r="D241" s="20">
        <f t="shared" si="121"/>
        <v>17</v>
      </c>
      <c r="E241" s="20"/>
      <c r="F241" s="198">
        <f>AQ218</f>
        <v>46</v>
      </c>
      <c r="G241" s="201">
        <f>AQ224</f>
        <v>0.58896796302083554</v>
      </c>
      <c r="H241" s="245">
        <f>AQ225</f>
        <v>4.6649807926062392</v>
      </c>
      <c r="I241" s="177">
        <f t="shared" si="123"/>
        <v>246</v>
      </c>
      <c r="J241" s="185"/>
      <c r="K241" s="185"/>
    </row>
    <row r="242" spans="1:11" ht="15" customHeight="1">
      <c r="A242" s="19">
        <f t="shared" si="124"/>
        <v>2020</v>
      </c>
      <c r="B242" s="174">
        <f t="shared" si="122"/>
        <v>252</v>
      </c>
      <c r="C242" s="52"/>
      <c r="D242" s="20">
        <f t="shared" si="121"/>
        <v>18</v>
      </c>
      <c r="E242" s="20"/>
      <c r="F242" s="198">
        <f>AX218</f>
        <v>58</v>
      </c>
      <c r="G242" s="201">
        <f>AX224</f>
        <v>0.58661219260483322</v>
      </c>
      <c r="H242" s="245">
        <f>AX225</f>
        <v>4.7071621999715489</v>
      </c>
      <c r="I242" s="177">
        <f t="shared" si="123"/>
        <v>252</v>
      </c>
      <c r="J242" s="185"/>
      <c r="K242" s="185"/>
    </row>
    <row r="243" spans="1:11" ht="15" customHeight="1">
      <c r="A243" s="19">
        <f t="shared" si="124"/>
        <v>2021</v>
      </c>
      <c r="B243" s="174">
        <f t="shared" si="122"/>
        <v>257</v>
      </c>
      <c r="C243" s="52"/>
      <c r="D243" s="20">
        <f t="shared" si="121"/>
        <v>19</v>
      </c>
      <c r="E243" s="20"/>
      <c r="F243" s="198">
        <f>BE218</f>
        <v>70</v>
      </c>
      <c r="G243" s="201">
        <f>BE224</f>
        <v>0.59537491112931551</v>
      </c>
      <c r="H243" s="245">
        <f>BE225</f>
        <v>4.6573560031950434</v>
      </c>
      <c r="I243" s="177">
        <f t="shared" si="123"/>
        <v>257</v>
      </c>
      <c r="J243" s="185"/>
      <c r="K243" s="185"/>
    </row>
    <row r="244" spans="1:11" ht="15" customHeight="1">
      <c r="A244" s="19">
        <f t="shared" si="124"/>
        <v>2022</v>
      </c>
      <c r="B244" s="174">
        <f t="shared" si="122"/>
        <v>263</v>
      </c>
      <c r="C244" s="52"/>
      <c r="D244" s="20">
        <f t="shared" si="121"/>
        <v>20</v>
      </c>
      <c r="E244" s="20"/>
      <c r="F244" s="198">
        <f>BL218</f>
        <v>82</v>
      </c>
      <c r="G244" s="201">
        <f>BL224</f>
        <v>0.60073098940674896</v>
      </c>
      <c r="H244" s="245">
        <f>BL225</f>
        <v>4.658249677220784</v>
      </c>
      <c r="I244" s="177">
        <f t="shared" si="123"/>
        <v>263</v>
      </c>
      <c r="J244" s="185"/>
      <c r="K244" s="185"/>
    </row>
    <row r="245" spans="1:11" ht="15" customHeight="1">
      <c r="A245" s="19">
        <f t="shared" si="124"/>
        <v>2023</v>
      </c>
      <c r="B245" s="174">
        <f t="shared" si="122"/>
        <v>269</v>
      </c>
      <c r="C245" s="52"/>
      <c r="D245" s="20">
        <f t="shared" si="121"/>
        <v>21</v>
      </c>
      <c r="E245" s="20"/>
      <c r="F245" s="198">
        <f>BS218</f>
        <v>94</v>
      </c>
      <c r="G245" s="201">
        <f>BS224</f>
        <v>0.61273422137756295</v>
      </c>
      <c r="H245" s="245">
        <f>BS225</f>
        <v>4.5794740453214153</v>
      </c>
      <c r="I245" s="177">
        <f t="shared" si="123"/>
        <v>269</v>
      </c>
      <c r="J245" s="185"/>
      <c r="K245" s="185"/>
    </row>
    <row r="246" spans="1:11" ht="15" customHeight="1">
      <c r="A246" s="19">
        <f t="shared" si="124"/>
        <v>2024</v>
      </c>
      <c r="B246" s="174">
        <f t="shared" si="122"/>
        <v>274</v>
      </c>
      <c r="C246" s="52"/>
      <c r="D246" s="20">
        <f t="shared" si="121"/>
        <v>22</v>
      </c>
      <c r="E246" s="20"/>
      <c r="F246" s="198">
        <f>BZ218</f>
        <v>106</v>
      </c>
      <c r="G246" s="201">
        <f>BZ224</f>
        <v>0.61168582450257214</v>
      </c>
      <c r="H246" s="245">
        <f>BZ225</f>
        <v>4.6800130766884482</v>
      </c>
      <c r="I246" s="177">
        <f t="shared" si="123"/>
        <v>274</v>
      </c>
      <c r="J246" s="185"/>
      <c r="K246" s="185"/>
    </row>
    <row r="247" spans="1:11" ht="15" customHeight="1">
      <c r="A247" s="19">
        <f t="shared" si="124"/>
        <v>2025</v>
      </c>
      <c r="B247" s="174">
        <f t="shared" si="122"/>
        <v>280</v>
      </c>
      <c r="C247" s="52"/>
      <c r="D247" s="20">
        <f t="shared" si="121"/>
        <v>23</v>
      </c>
      <c r="E247" s="20"/>
      <c r="F247" s="198">
        <f>CG218</f>
        <v>118</v>
      </c>
      <c r="G247" s="201">
        <f>CG224</f>
        <v>0.62904429637295434</v>
      </c>
      <c r="H247" s="245">
        <f>CG225</f>
        <v>4.6678497042351728</v>
      </c>
      <c r="I247" s="177">
        <f t="shared" si="123"/>
        <v>280</v>
      </c>
      <c r="J247" s="185"/>
      <c r="K247" s="185"/>
    </row>
    <row r="248" spans="1:11" ht="15" customHeight="1">
      <c r="A248" s="19">
        <f t="shared" si="124"/>
        <v>2026</v>
      </c>
      <c r="B248" s="174">
        <f t="shared" si="122"/>
        <v>285</v>
      </c>
      <c r="C248" s="52"/>
      <c r="D248" s="20">
        <f t="shared" si="121"/>
        <v>24</v>
      </c>
      <c r="E248" s="20"/>
      <c r="F248" s="198">
        <f>CN218</f>
        <v>130</v>
      </c>
      <c r="G248" s="201">
        <f>CN224</f>
        <v>0.65065601277826446</v>
      </c>
      <c r="H248" s="245">
        <f>CN225</f>
        <v>4.6419037772402936</v>
      </c>
      <c r="I248" s="177">
        <f t="shared" si="123"/>
        <v>285</v>
      </c>
      <c r="J248" s="185"/>
      <c r="K248" s="185"/>
    </row>
    <row r="249" spans="1:11" ht="15" customHeight="1">
      <c r="A249" s="19">
        <f t="shared" si="124"/>
        <v>2027</v>
      </c>
      <c r="B249" s="174">
        <f t="shared" si="122"/>
        <v>291</v>
      </c>
      <c r="C249" s="52"/>
      <c r="D249" s="20">
        <f t="shared" si="121"/>
        <v>25</v>
      </c>
      <c r="E249" s="20"/>
      <c r="F249" s="198">
        <f>CU218</f>
        <v>142</v>
      </c>
      <c r="G249" s="201">
        <f>CU224</f>
        <v>0.68059230323526287</v>
      </c>
      <c r="H249" s="245">
        <f>CU225</f>
        <v>4.70033306083422</v>
      </c>
      <c r="I249" s="177">
        <f t="shared" si="123"/>
        <v>291</v>
      </c>
      <c r="J249" s="185"/>
      <c r="K249" s="185"/>
    </row>
    <row r="250" spans="1:11" ht="15" customHeight="1">
      <c r="A250" s="19">
        <f t="shared" si="124"/>
        <v>2028</v>
      </c>
      <c r="B250" s="174">
        <f t="shared" si="122"/>
        <v>297</v>
      </c>
      <c r="C250" s="52"/>
      <c r="D250" s="20">
        <f t="shared" si="121"/>
        <v>26</v>
      </c>
      <c r="E250" s="20"/>
      <c r="F250" s="198">
        <f>DB218</f>
        <v>154</v>
      </c>
      <c r="G250" s="201">
        <f>DB224</f>
        <v>0.71467886473932718</v>
      </c>
      <c r="H250" s="245">
        <f>DB225</f>
        <v>5.2200072328855951</v>
      </c>
      <c r="I250" s="177">
        <f t="shared" si="123"/>
        <v>297</v>
      </c>
      <c r="J250" s="185"/>
      <c r="K250" s="185"/>
    </row>
    <row r="251" spans="1:11" ht="15" customHeight="1">
      <c r="A251" s="19">
        <f t="shared" si="124"/>
        <v>2029</v>
      </c>
      <c r="B251" s="174">
        <f t="shared" si="122"/>
        <v>303</v>
      </c>
      <c r="C251" s="52"/>
      <c r="D251" s="20">
        <f t="shared" si="121"/>
        <v>27</v>
      </c>
      <c r="E251" s="20"/>
      <c r="F251" s="53"/>
      <c r="G251" s="80"/>
      <c r="H251" s="32"/>
      <c r="I251" s="177">
        <f t="shared" si="123"/>
        <v>303</v>
      </c>
      <c r="J251" s="185"/>
      <c r="K251" s="185"/>
    </row>
    <row r="252" spans="1:11" ht="15" customHeight="1">
      <c r="A252" s="19">
        <f t="shared" si="124"/>
        <v>2030</v>
      </c>
      <c r="B252" s="174">
        <f t="shared" si="122"/>
        <v>308</v>
      </c>
      <c r="C252" s="52"/>
      <c r="D252" s="20">
        <f t="shared" si="121"/>
        <v>28</v>
      </c>
      <c r="E252" s="20"/>
      <c r="F252" s="53"/>
      <c r="G252" s="80"/>
      <c r="H252" s="32"/>
      <c r="I252" s="177">
        <f t="shared" si="123"/>
        <v>308</v>
      </c>
      <c r="J252" s="185"/>
      <c r="K252" s="185"/>
    </row>
    <row r="253" spans="1:11" ht="15" customHeight="1">
      <c r="A253" s="19">
        <f t="shared" si="124"/>
        <v>2031</v>
      </c>
      <c r="B253" s="174">
        <f t="shared" si="122"/>
        <v>314</v>
      </c>
      <c r="C253" s="52"/>
      <c r="D253" s="20">
        <f t="shared" si="121"/>
        <v>29</v>
      </c>
      <c r="E253" s="20"/>
      <c r="F253" s="53"/>
      <c r="G253" s="80"/>
      <c r="H253" s="32"/>
      <c r="I253" s="177">
        <f t="shared" si="123"/>
        <v>314</v>
      </c>
      <c r="J253" s="185"/>
      <c r="K253" s="185"/>
    </row>
    <row r="254" spans="1:11" ht="15" customHeight="1">
      <c r="A254" s="19">
        <f t="shared" si="124"/>
        <v>2032</v>
      </c>
      <c r="B254" s="174">
        <f t="shared" si="122"/>
        <v>320</v>
      </c>
      <c r="C254" s="52"/>
      <c r="D254" s="20">
        <f t="shared" si="121"/>
        <v>30</v>
      </c>
      <c r="E254" s="20"/>
      <c r="F254" s="53"/>
      <c r="G254" s="80"/>
      <c r="H254" s="32"/>
      <c r="I254" s="177">
        <f t="shared" si="123"/>
        <v>320</v>
      </c>
      <c r="J254" s="185"/>
      <c r="K254" s="185"/>
    </row>
    <row r="255" spans="1:11" ht="15" customHeight="1">
      <c r="A255" s="19">
        <f t="shared" si="124"/>
        <v>2033</v>
      </c>
      <c r="B255" s="174">
        <f t="shared" si="122"/>
        <v>326</v>
      </c>
      <c r="C255" s="52"/>
      <c r="D255" s="20">
        <f t="shared" si="121"/>
        <v>31</v>
      </c>
      <c r="E255" s="20"/>
      <c r="F255" s="53"/>
      <c r="G255" s="80"/>
      <c r="H255" s="32"/>
      <c r="I255" s="177">
        <f t="shared" si="123"/>
        <v>326</v>
      </c>
      <c r="J255" s="185"/>
      <c r="K255" s="185"/>
    </row>
    <row r="256" spans="1:11" ht="15" customHeight="1">
      <c r="A256" s="103">
        <f t="shared" si="124"/>
        <v>2034</v>
      </c>
      <c r="B256" s="186">
        <f t="shared" si="122"/>
        <v>332</v>
      </c>
      <c r="C256" s="193"/>
      <c r="D256" s="33">
        <f t="shared" si="121"/>
        <v>32</v>
      </c>
      <c r="E256" s="33"/>
      <c r="F256" s="54"/>
      <c r="G256" s="82"/>
      <c r="H256" s="35"/>
      <c r="I256" s="187">
        <f t="shared" si="123"/>
        <v>332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0.75531711448662431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0.45412145507273066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0.70799479992643422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0.72754070723276953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0.73584803203203208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0.73938154563190106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0.74747910312793664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0.74747910312793664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0.75004434201542647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0.7532416801370091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500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245</v>
      </c>
      <c r="P263" s="185"/>
      <c r="Q263" s="177"/>
      <c r="S263" s="208"/>
      <c r="T263" s="71" t="s">
        <v>55</v>
      </c>
      <c r="U263" s="209">
        <f>ROUNDDOWN(U264,-T283)+10^T283</f>
        <v>300</v>
      </c>
      <c r="V263" s="185"/>
      <c r="W263" s="177"/>
      <c r="Y263" s="208"/>
      <c r="Z263" s="71" t="s">
        <v>55</v>
      </c>
      <c r="AA263" s="209">
        <f>U263+Z284</f>
        <v>325</v>
      </c>
      <c r="AB263" s="185"/>
      <c r="AC263" s="177"/>
      <c r="AE263" s="208"/>
      <c r="AF263" s="71" t="s">
        <v>55</v>
      </c>
      <c r="AG263" s="209">
        <f>AA263+AF284</f>
        <v>350</v>
      </c>
      <c r="AH263" s="185"/>
      <c r="AI263" s="177"/>
      <c r="AK263" s="208"/>
      <c r="AL263" s="71" t="s">
        <v>55</v>
      </c>
      <c r="AM263" s="209">
        <f>AG263+AL284</f>
        <v>375</v>
      </c>
      <c r="AN263" s="185"/>
      <c r="AO263" s="177"/>
      <c r="AQ263" s="208"/>
      <c r="AR263" s="71" t="s">
        <v>55</v>
      </c>
      <c r="AS263" s="209">
        <f>AM263+AR284</f>
        <v>400</v>
      </c>
      <c r="AT263" s="185"/>
      <c r="AU263" s="177"/>
      <c r="AW263" s="208"/>
      <c r="AX263" s="71" t="s">
        <v>55</v>
      </c>
      <c r="AY263" s="209">
        <f>AS263+AX284</f>
        <v>425</v>
      </c>
      <c r="AZ263" s="185"/>
      <c r="BA263" s="177"/>
      <c r="BC263" s="208"/>
      <c r="BD263" s="71" t="s">
        <v>55</v>
      </c>
      <c r="BE263" s="209">
        <f>AY263+BD284</f>
        <v>450</v>
      </c>
      <c r="BF263" s="185"/>
      <c r="BG263" s="177"/>
      <c r="BI263" s="208"/>
      <c r="BJ263" s="71" t="s">
        <v>55</v>
      </c>
      <c r="BK263" s="209">
        <f>BE263+BJ284</f>
        <v>475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244.81237799146845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244.81237799146845</v>
      </c>
      <c r="P264" s="185"/>
      <c r="Q264" s="177"/>
      <c r="S264" s="208"/>
      <c r="T264" s="86" t="s">
        <v>56</v>
      </c>
      <c r="U264" s="198">
        <f>MAX($B260:$B280)</f>
        <v>244.81237799146845</v>
      </c>
      <c r="V264" s="185"/>
      <c r="W264" s="177"/>
      <c r="Y264" s="208"/>
      <c r="Z264" s="86" t="s">
        <v>56</v>
      </c>
      <c r="AA264" s="198">
        <f>MAX($B260:$B280)</f>
        <v>244.81237799146845</v>
      </c>
      <c r="AB264" s="185"/>
      <c r="AC264" s="177"/>
      <c r="AE264" s="208"/>
      <c r="AF264" s="86" t="s">
        <v>56</v>
      </c>
      <c r="AG264" s="198">
        <f>MAX($B260:$B280)</f>
        <v>244.81237799146845</v>
      </c>
      <c r="AH264" s="185"/>
      <c r="AI264" s="177"/>
      <c r="AK264" s="208"/>
      <c r="AL264" s="86" t="s">
        <v>56</v>
      </c>
      <c r="AM264" s="198">
        <f>MAX($B260:$B280)</f>
        <v>244.81237799146845</v>
      </c>
      <c r="AN264" s="185"/>
      <c r="AO264" s="177"/>
      <c r="AQ264" s="208"/>
      <c r="AR264" s="86" t="s">
        <v>56</v>
      </c>
      <c r="AS264" s="198">
        <f>MAX($B260:$B280)</f>
        <v>244.81237799146845</v>
      </c>
      <c r="AT264" s="185"/>
      <c r="AU264" s="177"/>
      <c r="AW264" s="208"/>
      <c r="AX264" s="86" t="s">
        <v>56</v>
      </c>
      <c r="AY264" s="198">
        <f>MAX($B260:$B280)</f>
        <v>244.81237799146845</v>
      </c>
      <c r="AZ264" s="185"/>
      <c r="BA264" s="177"/>
      <c r="BC264" s="208"/>
      <c r="BD264" s="86" t="s">
        <v>56</v>
      </c>
      <c r="BE264" s="198">
        <f>MAX($B260:$B280)</f>
        <v>244.81237799146845</v>
      </c>
      <c r="BF264" s="185"/>
      <c r="BG264" s="177"/>
      <c r="BI264" s="208"/>
      <c r="BJ264" s="86" t="s">
        <v>56</v>
      </c>
      <c r="BK264" s="198">
        <f>MAX($B260:$B280)</f>
        <v>244.81237799146845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222.85705399392182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222.85705399392182</v>
      </c>
      <c r="P265" s="185"/>
      <c r="Q265" s="177"/>
      <c r="S265" s="208"/>
      <c r="T265" s="86" t="s">
        <v>57</v>
      </c>
      <c r="U265" s="198">
        <f>AVERAGE($B276:$B280)</f>
        <v>222.85705399392182</v>
      </c>
      <c r="V265" s="185"/>
      <c r="W265" s="177"/>
      <c r="Y265" s="208"/>
      <c r="Z265" s="86" t="s">
        <v>57</v>
      </c>
      <c r="AA265" s="198">
        <f>AVERAGE($B276:$B280)</f>
        <v>222.85705399392182</v>
      </c>
      <c r="AB265" s="185"/>
      <c r="AC265" s="177"/>
      <c r="AE265" s="208"/>
      <c r="AF265" s="86" t="s">
        <v>57</v>
      </c>
      <c r="AG265" s="198">
        <f>AVERAGE($B276:$B280)</f>
        <v>222.85705399392182</v>
      </c>
      <c r="AH265" s="185"/>
      <c r="AI265" s="177"/>
      <c r="AK265" s="208"/>
      <c r="AL265" s="86" t="s">
        <v>57</v>
      </c>
      <c r="AM265" s="198">
        <f>AVERAGE($B276:$B280)</f>
        <v>222.85705399392182</v>
      </c>
      <c r="AN265" s="185"/>
      <c r="AO265" s="177"/>
      <c r="AQ265" s="208"/>
      <c r="AR265" s="86" t="s">
        <v>57</v>
      </c>
      <c r="AS265" s="198">
        <f>AVERAGE($B276:$B280)</f>
        <v>222.85705399392182</v>
      </c>
      <c r="AT265" s="185"/>
      <c r="AU265" s="177"/>
      <c r="AW265" s="208"/>
      <c r="AX265" s="86" t="s">
        <v>57</v>
      </c>
      <c r="AY265" s="198">
        <f>AVERAGE($B276:$B280)</f>
        <v>222.85705399392182</v>
      </c>
      <c r="AZ265" s="185"/>
      <c r="BA265" s="177"/>
      <c r="BC265" s="208"/>
      <c r="BD265" s="86" t="s">
        <v>57</v>
      </c>
      <c r="BE265" s="198">
        <f>AVERAGE($B276:$B280)</f>
        <v>222.85705399392182</v>
      </c>
      <c r="BF265" s="185"/>
      <c r="BG265" s="177"/>
      <c r="BI265" s="208"/>
      <c r="BJ265" s="86" t="s">
        <v>57</v>
      </c>
      <c r="BK265" s="198">
        <f>AVERAGE($B276:$B280)</f>
        <v>222.85705399392182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-8.2628528439199697E-2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INDEX(LINEST(M271:M280,$D271:$D280),1)</f>
        <v>-0.56786955261699334</v>
      </c>
      <c r="P267" s="185"/>
      <c r="Q267" s="177"/>
      <c r="S267" s="208"/>
      <c r="T267" s="87" t="s">
        <v>58</v>
      </c>
      <c r="U267" s="42">
        <f>INDEX(LINEST(S271:S280,$D271:$D280),1)</f>
        <v>-0.15827167612493956</v>
      </c>
      <c r="V267" s="185"/>
      <c r="W267" s="177"/>
      <c r="Y267" s="208"/>
      <c r="Z267" s="87" t="s">
        <v>58</v>
      </c>
      <c r="AA267" s="42">
        <f>INDEX(LINEST(Y271:Y280,$D271:$D280),1)</f>
        <v>-0.13386633294363387</v>
      </c>
      <c r="AB267" s="185"/>
      <c r="AC267" s="177"/>
      <c r="AE267" s="208"/>
      <c r="AF267" s="87" t="s">
        <v>58</v>
      </c>
      <c r="AG267" s="42">
        <f>INDEX(LINEST(AE271:AE280,$D271:$D280),1)</f>
        <v>-0.11855149324837273</v>
      </c>
      <c r="AH267" s="185"/>
      <c r="AI267" s="177"/>
      <c r="AK267" s="208"/>
      <c r="AL267" s="87" t="s">
        <v>58</v>
      </c>
      <c r="AM267" s="42">
        <f>INDEX(LINEST(AK271:AK280,$D271:$D280),1)</f>
        <v>-0.10798431812121058</v>
      </c>
      <c r="AN267" s="185"/>
      <c r="AO267" s="177"/>
      <c r="AQ267" s="208"/>
      <c r="AR267" s="87" t="s">
        <v>58</v>
      </c>
      <c r="AS267" s="42">
        <f>INDEX(LINEST(AQ271:AQ280,$D271:$D280),1)</f>
        <v>-0.10023240717972409</v>
      </c>
      <c r="AT267" s="185"/>
      <c r="AU267" s="177"/>
      <c r="AW267" s="208"/>
      <c r="AX267" s="87" t="s">
        <v>58</v>
      </c>
      <c r="AY267" s="42">
        <f>INDEX(LINEST(AW271:AW280,$D271:$D280),1)</f>
        <v>-9.4294368260884998E-2</v>
      </c>
      <c r="AZ267" s="185"/>
      <c r="BA267" s="177"/>
      <c r="BC267" s="208"/>
      <c r="BD267" s="87" t="s">
        <v>58</v>
      </c>
      <c r="BE267" s="42">
        <f>INDEX(LINEST(BC271:BC280,$D271:$D280),1)</f>
        <v>-8.959625769141763E-2</v>
      </c>
      <c r="BF267" s="185"/>
      <c r="BG267" s="177"/>
      <c r="BI267" s="208"/>
      <c r="BJ267" s="87" t="s">
        <v>58</v>
      </c>
      <c r="BK267" s="42">
        <f>INDEX(LINEST(BI271:BI280,$D271:$D280),1)</f>
        <v>-8.5784399323429822E-2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0.89913346137600059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INDEX(LINEST(M271:M280,$D271:$D280),2)</f>
        <v>0.98431807049210951</v>
      </c>
      <c r="P268" s="185"/>
      <c r="Q268" s="177"/>
      <c r="S268" s="208"/>
      <c r="T268" s="71" t="s">
        <v>29</v>
      </c>
      <c r="U268" s="42">
        <f>INDEX(LINEST(S271:S280,$D271:$D280),2)</f>
        <v>0.18732196932637291</v>
      </c>
      <c r="V268" s="185"/>
      <c r="W268" s="177"/>
      <c r="Y268" s="208"/>
      <c r="Z268" s="71" t="s">
        <v>29</v>
      </c>
      <c r="AA268" s="42">
        <f>INDEX(LINEST(Y271:Y280,$D271:$D280),2)</f>
        <v>0.29174832912895599</v>
      </c>
      <c r="AB268" s="185"/>
      <c r="AC268" s="177"/>
      <c r="AE268" s="208"/>
      <c r="AF268" s="71" t="s">
        <v>29</v>
      </c>
      <c r="AG268" s="42">
        <f>INDEX(LINEST(AE271:AE280,$D271:$D280),2)</f>
        <v>0.3967289695349801</v>
      </c>
      <c r="AH268" s="185"/>
      <c r="AI268" s="177"/>
      <c r="AK268" s="208"/>
      <c r="AL268" s="71" t="s">
        <v>29</v>
      </c>
      <c r="AM268" s="42">
        <f>INDEX(LINEST(AK271:AK280,$D271:$D280),2)</f>
        <v>0.49616251373473336</v>
      </c>
      <c r="AN268" s="185"/>
      <c r="AO268" s="177"/>
      <c r="AQ268" s="208"/>
      <c r="AR268" s="71" t="s">
        <v>29</v>
      </c>
      <c r="AS268" s="42">
        <f>INDEX(LINEST(AQ271:AQ280,$D271:$D280),2)</f>
        <v>0.58882815094710961</v>
      </c>
      <c r="AT268" s="185"/>
      <c r="AU268" s="177"/>
      <c r="AW268" s="208"/>
      <c r="AX268" s="71" t="s">
        <v>29</v>
      </c>
      <c r="AY268" s="42">
        <f>INDEX(LINEST(AW271:AW280,$D271:$D280),2)</f>
        <v>0.67488255246639384</v>
      </c>
      <c r="AZ268" s="185"/>
      <c r="BA268" s="177"/>
      <c r="BC268" s="208"/>
      <c r="BD268" s="71" t="s">
        <v>29</v>
      </c>
      <c r="BE268" s="42">
        <f>INDEX(LINEST(BC271:BC280,$D271:$D280),2)</f>
        <v>0.7548742520099696</v>
      </c>
      <c r="BF268" s="185"/>
      <c r="BG268" s="177"/>
      <c r="BI268" s="208"/>
      <c r="BJ268" s="71" t="s">
        <v>29</v>
      </c>
      <c r="BK268" s="42">
        <f>INDEX(LINEST(BI271:BI280,$D271:$D280),2)</f>
        <v>0.82942680432354488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8.2628528439199697E-2</v>
      </c>
      <c r="H269" s="75"/>
      <c r="I269" s="177"/>
      <c r="J269" s="178"/>
      <c r="K269" s="177"/>
      <c r="M269" s="208"/>
      <c r="N269" s="86" t="s">
        <v>30</v>
      </c>
      <c r="O269" s="89">
        <f>O267*-1</f>
        <v>0.56786955261699334</v>
      </c>
      <c r="P269" s="185"/>
      <c r="Q269" s="177"/>
      <c r="S269" s="208"/>
      <c r="T269" s="86" t="s">
        <v>30</v>
      </c>
      <c r="U269" s="89">
        <f>U267*-1</f>
        <v>0.15827167612493956</v>
      </c>
      <c r="V269" s="185"/>
      <c r="W269" s="177"/>
      <c r="Y269" s="208"/>
      <c r="Z269" s="86" t="s">
        <v>30</v>
      </c>
      <c r="AA269" s="89">
        <f>AA267*-1</f>
        <v>0.13386633294363387</v>
      </c>
      <c r="AB269" s="185"/>
      <c r="AC269" s="177"/>
      <c r="AE269" s="208"/>
      <c r="AF269" s="86" t="s">
        <v>30</v>
      </c>
      <c r="AG269" s="89">
        <f>AG267*-1</f>
        <v>0.11855149324837273</v>
      </c>
      <c r="AH269" s="185"/>
      <c r="AI269" s="177"/>
      <c r="AK269" s="208"/>
      <c r="AL269" s="86" t="s">
        <v>30</v>
      </c>
      <c r="AM269" s="89">
        <f>AM267*-1</f>
        <v>0.10798431812121058</v>
      </c>
      <c r="AN269" s="185"/>
      <c r="AO269" s="177"/>
      <c r="AQ269" s="208"/>
      <c r="AR269" s="86" t="s">
        <v>30</v>
      </c>
      <c r="AS269" s="89">
        <f>AS267*-1</f>
        <v>0.10023240717972409</v>
      </c>
      <c r="AT269" s="185"/>
      <c r="AU269" s="177"/>
      <c r="AW269" s="208"/>
      <c r="AX269" s="86" t="s">
        <v>30</v>
      </c>
      <c r="AY269" s="89">
        <f>AY267*-1</f>
        <v>9.4294368260884998E-2</v>
      </c>
      <c r="AZ269" s="185"/>
      <c r="BA269" s="177"/>
      <c r="BC269" s="208"/>
      <c r="BD269" s="86" t="s">
        <v>30</v>
      </c>
      <c r="BE269" s="89">
        <f>BE267*-1</f>
        <v>8.959625769141763E-2</v>
      </c>
      <c r="BF269" s="185"/>
      <c r="BG269" s="177"/>
      <c r="BI269" s="208"/>
      <c r="BJ269" s="86" t="s">
        <v>30</v>
      </c>
      <c r="BK269" s="89">
        <f>BK267*-1</f>
        <v>8.5784399323429822E-2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166.01575428609254</v>
      </c>
      <c r="C271" s="207">
        <f t="shared" ref="C271:C280" si="126">LN(F$263/B271-1)</f>
        <v>0.69901113415177207</v>
      </c>
      <c r="D271" s="20">
        <v>1</v>
      </c>
      <c r="E271" s="637" t="s">
        <v>7</v>
      </c>
      <c r="F271" s="638"/>
      <c r="G271" s="641">
        <f>I259</f>
        <v>0.75531711448662431</v>
      </c>
      <c r="H271" s="642"/>
      <c r="I271" s="177">
        <f t="shared" ref="I271:I302" si="127">ROUND($F$263/(1+EXP($F$268+$F$267*D271)),$G$1)</f>
        <v>153</v>
      </c>
      <c r="J271" s="178">
        <f t="shared" ref="J271:J280" si="128">ABS(B271-I271)/B271*100</f>
        <v>7.8400717703349301</v>
      </c>
      <c r="K271" s="177">
        <f t="shared" ref="K271:K280" si="129">(B271-I271)^2/1000</f>
        <v>0.16940985963593644</v>
      </c>
      <c r="M271" s="208">
        <f t="shared" ref="M271:M280" si="130">LN(O$263/$B271-1)</f>
        <v>-0.74283427795422574</v>
      </c>
      <c r="N271" s="21" t="s">
        <v>36</v>
      </c>
      <c r="O271" s="42">
        <f>P259</f>
        <v>0.45412145507273066</v>
      </c>
      <c r="P271" s="185">
        <f t="shared" ref="P271:P280" si="131">ROUND(O$263/(1+EXP(O$268+O$267*$D271)),$G$1)</f>
        <v>97</v>
      </c>
      <c r="Q271" s="177">
        <f t="shared" ref="Q271:Q280" si="132">($B271-P271)^2/1000</f>
        <v>4.7631743396783017</v>
      </c>
      <c r="S271" s="208">
        <f t="shared" ref="S271:S280" si="133">LN(U$263/$B271-1)</f>
        <v>-0.21436046545132206</v>
      </c>
      <c r="T271" s="21" t="s">
        <v>36</v>
      </c>
      <c r="U271" s="42">
        <f>V259</f>
        <v>0.70799479992643422</v>
      </c>
      <c r="V271" s="185">
        <f t="shared" ref="V271:V280" si="134">ROUND(U$263/(1+EXP(U$268+U$267*$D271)),$G$1)</f>
        <v>148</v>
      </c>
      <c r="W271" s="177">
        <f t="shared" ref="W271:W280" si="135">($B271-V271)^2/1000</f>
        <v>0.32456740249686189</v>
      </c>
      <c r="Y271" s="208">
        <f t="shared" ref="Y271:Y280" si="136">LN(AA$263/$B271-1)</f>
        <v>-4.3277575440422732E-2</v>
      </c>
      <c r="Z271" s="21" t="s">
        <v>36</v>
      </c>
      <c r="AA271" s="42">
        <f>AB259</f>
        <v>0.72754070723276953</v>
      </c>
      <c r="AB271" s="185">
        <f t="shared" ref="AB271:AB280" si="137">ROUND(AA$263/(1+EXP(AA$268+AA$267*$D271)),$G$1)</f>
        <v>150</v>
      </c>
      <c r="AC271" s="177">
        <f t="shared" ref="AC271:AC280" si="138">($B271-AB271)^2/1000</f>
        <v>0.25650438535249176</v>
      </c>
      <c r="AE271" s="208">
        <f t="shared" ref="AE271:AE280" si="139">LN(AG$263/$B271-1)</f>
        <v>0.10276744363199673</v>
      </c>
      <c r="AF271" s="21" t="s">
        <v>36</v>
      </c>
      <c r="AG271" s="42">
        <f>AH259</f>
        <v>0.73584803203203208</v>
      </c>
      <c r="AH271" s="185">
        <f t="shared" ref="AH271:AH280" si="140">ROUND(AG$263/(1+EXP(AG$268+AG$267*$D271)),$G$1)</f>
        <v>151</v>
      </c>
      <c r="AI271" s="177">
        <f t="shared" ref="AI271:AI280" si="141">($B271-AH271)^2/1000</f>
        <v>0.22547287678030661</v>
      </c>
      <c r="AK271" s="208">
        <f t="shared" ref="AK271:AK280" si="142">LN(AM$263/$B271-1)</f>
        <v>0.23017618057312628</v>
      </c>
      <c r="AL271" s="21" t="s">
        <v>36</v>
      </c>
      <c r="AM271" s="42">
        <f>AN259</f>
        <v>0.73938154563190106</v>
      </c>
      <c r="AN271" s="185">
        <f t="shared" ref="AN271:AN280" si="143">ROUND(AM$263/(1+EXP(AM$268+AM$267*$D271)),$G$1)</f>
        <v>152</v>
      </c>
      <c r="AO271" s="177">
        <f t="shared" ref="AO271:AO280" si="144">($B271-AN271)^2/1000</f>
        <v>0.19644136820812153</v>
      </c>
      <c r="AQ271" s="208">
        <f t="shared" ref="AQ271:AQ280" si="145">LN(AS$263/$B271-1)</f>
        <v>0.34317109789103806</v>
      </c>
      <c r="AR271" s="21" t="s">
        <v>36</v>
      </c>
      <c r="AS271" s="42">
        <f>AT259</f>
        <v>0.74747910312793664</v>
      </c>
      <c r="AT271" s="185">
        <f t="shared" ref="AT271:AT280" si="146">ROUND(AS$263/(1+EXP(AS$268+AS$267*$D271)),$G$1)</f>
        <v>152</v>
      </c>
      <c r="AU271" s="177">
        <f t="shared" ref="AU271:AU280" si="147">($B271-AT271)^2/1000</f>
        <v>0.19644136820812153</v>
      </c>
      <c r="AW271" s="208">
        <f t="shared" ref="AW271:AW280" si="148">LN(AY$263/$B271-1)</f>
        <v>0.44468454329882467</v>
      </c>
      <c r="AX271" s="21" t="s">
        <v>36</v>
      </c>
      <c r="AY271" s="42">
        <f>AZ259</f>
        <v>0.74747910312793664</v>
      </c>
      <c r="AZ271" s="185">
        <f t="shared" ref="AZ271:AZ280" si="149">ROUND(AY$263/(1+EXP(AY$268+AY$267*$D271)),$G$1)</f>
        <v>152</v>
      </c>
      <c r="BA271" s="177">
        <f t="shared" ref="BA271:BA280" si="150">($B271-AZ271)^2/1000</f>
        <v>0.19644136820812153</v>
      </c>
      <c r="BC271" s="208">
        <f t="shared" ref="BC271:BC280" si="151">LN(BE$263/$B271-1)</f>
        <v>0.53683607459295379</v>
      </c>
      <c r="BD271" s="21" t="s">
        <v>36</v>
      </c>
      <c r="BE271" s="42">
        <f>BF259</f>
        <v>0.75004434201542647</v>
      </c>
      <c r="BF271" s="185">
        <f t="shared" ref="BF271:BF280" si="152">ROUND(BE$263/(1+EXP(BE$268+BE$267*$D271)),$G$1)</f>
        <v>153</v>
      </c>
      <c r="BG271" s="177">
        <f t="shared" ref="BG271:BG280" si="153">($B271-BF271)^2/1000</f>
        <v>0.16940985963593644</v>
      </c>
      <c r="BI271" s="208">
        <f t="shared" ref="BI271:BI280" si="154">LN(BK$263/$B271-1)</f>
        <v>0.62120760166211975</v>
      </c>
      <c r="BJ271" s="21" t="s">
        <v>36</v>
      </c>
      <c r="BK271" s="42">
        <f>BL259</f>
        <v>0.7532416801370091</v>
      </c>
      <c r="BL271" s="185">
        <f t="shared" ref="BL271:BL280" si="155">ROUND(BK$263/(1+EXP(BK$268+BK$267*$D271)),$G$1)</f>
        <v>153</v>
      </c>
      <c r="BM271" s="177">
        <f t="shared" ref="BM271:BM280" si="156">($B271-BL271)^2/1000</f>
        <v>0.16940985963593644</v>
      </c>
    </row>
    <row r="272" spans="1:65" ht="15" customHeight="1">
      <c r="A272" s="19">
        <f t="shared" si="125"/>
        <v>2004</v>
      </c>
      <c r="B272" s="174">
        <f t="shared" si="125"/>
        <v>175.18651561204751</v>
      </c>
      <c r="C272" s="207">
        <f t="shared" si="126"/>
        <v>0.61739991354289836</v>
      </c>
      <c r="D272" s="20">
        <f t="shared" ref="D272:D302" si="157">D271+1</f>
        <v>2</v>
      </c>
      <c r="E272" s="637" t="s">
        <v>8</v>
      </c>
      <c r="F272" s="638"/>
      <c r="G272" s="639">
        <f>SUM(K260:K280)</f>
        <v>2.6754455568410718</v>
      </c>
      <c r="H272" s="640"/>
      <c r="I272" s="177">
        <f t="shared" si="127"/>
        <v>162</v>
      </c>
      <c r="J272" s="178">
        <f t="shared" si="128"/>
        <v>7.5271293375394261</v>
      </c>
      <c r="K272" s="177">
        <f t="shared" si="129"/>
        <v>0.17388419398677285</v>
      </c>
      <c r="M272" s="208">
        <f t="shared" si="130"/>
        <v>-0.92002403267150246</v>
      </c>
      <c r="N272" s="21" t="s">
        <v>37</v>
      </c>
      <c r="O272" s="209">
        <f>SUM(Q260:Q280)</f>
        <v>12.749736721868379</v>
      </c>
      <c r="P272" s="185">
        <f t="shared" si="131"/>
        <v>132</v>
      </c>
      <c r="Q272" s="177">
        <f t="shared" si="132"/>
        <v>1.8650751307096236</v>
      </c>
      <c r="S272" s="208">
        <f t="shared" si="133"/>
        <v>-0.33903071177666727</v>
      </c>
      <c r="T272" s="21" t="s">
        <v>37</v>
      </c>
      <c r="U272" s="209">
        <f>SUM(W260:W280)</f>
        <v>3.241818201488551</v>
      </c>
      <c r="V272" s="185">
        <f t="shared" si="134"/>
        <v>160</v>
      </c>
      <c r="W272" s="177">
        <f t="shared" si="135"/>
        <v>0.2306302564349629</v>
      </c>
      <c r="Y272" s="208">
        <f t="shared" si="136"/>
        <v>-0.15646012688275521</v>
      </c>
      <c r="Z272" s="21" t="s">
        <v>37</v>
      </c>
      <c r="AA272" s="209">
        <f>SUM(AC260:AC280)</f>
        <v>2.9904865173043689</v>
      </c>
      <c r="AB272" s="185">
        <f t="shared" si="137"/>
        <v>161</v>
      </c>
      <c r="AC272" s="177">
        <f t="shared" si="138"/>
        <v>0.20125722521086789</v>
      </c>
      <c r="AE272" s="208">
        <f t="shared" si="139"/>
        <v>-2.1316078019530797E-3</v>
      </c>
      <c r="AF272" s="21" t="s">
        <v>37</v>
      </c>
      <c r="AG272" s="209">
        <f>SUM(AI260:AI280)</f>
        <v>2.8888719789472601</v>
      </c>
      <c r="AH272" s="185">
        <f t="shared" si="140"/>
        <v>161</v>
      </c>
      <c r="AI272" s="177">
        <f t="shared" si="141"/>
        <v>0.20125722521086789</v>
      </c>
      <c r="AK272" s="208">
        <f t="shared" si="142"/>
        <v>0.13153314351071527</v>
      </c>
      <c r="AL272" s="21" t="s">
        <v>37</v>
      </c>
      <c r="AM272" s="209">
        <f>SUM(AO260:AO280)</f>
        <v>2.8470161562072005</v>
      </c>
      <c r="AN272" s="185">
        <f t="shared" si="143"/>
        <v>161</v>
      </c>
      <c r="AO272" s="177">
        <f t="shared" si="144"/>
        <v>0.20125722521086789</v>
      </c>
      <c r="AQ272" s="208">
        <f t="shared" si="145"/>
        <v>0.24941989029712441</v>
      </c>
      <c r="AR272" s="21" t="s">
        <v>37</v>
      </c>
      <c r="AS272" s="209">
        <f>SUM(AU260:AU280)</f>
        <v>2.7570600951981805</v>
      </c>
      <c r="AT272" s="185">
        <f t="shared" si="146"/>
        <v>162</v>
      </c>
      <c r="AU272" s="177">
        <f t="shared" si="147"/>
        <v>0.17388419398677285</v>
      </c>
      <c r="AW272" s="208">
        <f t="shared" si="148"/>
        <v>0.35486336711534838</v>
      </c>
      <c r="AX272" s="21" t="s">
        <v>37</v>
      </c>
      <c r="AY272" s="209">
        <f>SUM(BA260:BA280)</f>
        <v>2.7570600951981805</v>
      </c>
      <c r="AZ272" s="185">
        <f t="shared" si="149"/>
        <v>162</v>
      </c>
      <c r="BA272" s="177">
        <f t="shared" si="150"/>
        <v>0.17388419398677285</v>
      </c>
      <c r="BC272" s="208">
        <f t="shared" si="151"/>
        <v>0.45024141911384397</v>
      </c>
      <c r="BD272" s="21" t="s">
        <v>37</v>
      </c>
      <c r="BE272" s="209">
        <f>SUM(BG260:BG280)</f>
        <v>2.7300285866259957</v>
      </c>
      <c r="BF272" s="185">
        <f t="shared" si="152"/>
        <v>162</v>
      </c>
      <c r="BG272" s="177">
        <f t="shared" si="153"/>
        <v>0.17388419398677285</v>
      </c>
      <c r="BI272" s="208">
        <f t="shared" si="154"/>
        <v>0.53730935274653779</v>
      </c>
      <c r="BJ272" s="21" t="s">
        <v>37</v>
      </c>
      <c r="BK272" s="209">
        <f>SUM(BM260:BM280)</f>
        <v>2.6961650507460142</v>
      </c>
      <c r="BL272" s="185">
        <f t="shared" si="155"/>
        <v>162</v>
      </c>
      <c r="BM272" s="177">
        <f t="shared" si="156"/>
        <v>0.17388419398677285</v>
      </c>
    </row>
    <row r="273" spans="1:70" ht="15" customHeight="1">
      <c r="A273" s="19">
        <f t="shared" si="125"/>
        <v>2005</v>
      </c>
      <c r="B273" s="174">
        <f t="shared" si="125"/>
        <v>174.84111633047803</v>
      </c>
      <c r="C273" s="207">
        <f t="shared" si="126"/>
        <v>0.6204362808560181</v>
      </c>
      <c r="D273" s="20">
        <f t="shared" si="157"/>
        <v>3</v>
      </c>
      <c r="E273" s="637" t="s">
        <v>9</v>
      </c>
      <c r="F273" s="638"/>
      <c r="G273" s="639">
        <f>SUM(K271:K280)</f>
        <v>2.6754455568410718</v>
      </c>
      <c r="H273" s="640"/>
      <c r="I273" s="177">
        <f t="shared" si="127"/>
        <v>171</v>
      </c>
      <c r="J273" s="178">
        <f t="shared" si="128"/>
        <v>2.1969182141446058</v>
      </c>
      <c r="K273" s="177">
        <f t="shared" si="129"/>
        <v>1.4754174664265008E-2</v>
      </c>
      <c r="M273" s="208">
        <f t="shared" si="130"/>
        <v>-0.91311521811606311</v>
      </c>
      <c r="O273" s="39"/>
      <c r="P273" s="185">
        <f t="shared" si="131"/>
        <v>165</v>
      </c>
      <c r="Q273" s="177">
        <f t="shared" si="132"/>
        <v>9.6847570630001364E-2</v>
      </c>
      <c r="S273" s="208">
        <f t="shared" si="133"/>
        <v>-0.33429365530993643</v>
      </c>
      <c r="U273" s="39"/>
      <c r="V273" s="185">
        <f t="shared" si="134"/>
        <v>171</v>
      </c>
      <c r="W273" s="177">
        <f t="shared" si="135"/>
        <v>1.4754174664265008E-2</v>
      </c>
      <c r="Y273" s="208">
        <f t="shared" si="136"/>
        <v>-0.15218369686630437</v>
      </c>
      <c r="AA273" s="39"/>
      <c r="AB273" s="185">
        <f t="shared" si="137"/>
        <v>171</v>
      </c>
      <c r="AC273" s="177">
        <f t="shared" si="138"/>
        <v>1.4754174664265008E-2</v>
      </c>
      <c r="AE273" s="208">
        <f t="shared" si="139"/>
        <v>1.8158138648873901E-3</v>
      </c>
      <c r="AG273" s="39"/>
      <c r="AH273" s="185">
        <f t="shared" si="140"/>
        <v>171</v>
      </c>
      <c r="AI273" s="177">
        <f t="shared" si="141"/>
        <v>1.4754174664265008E-2</v>
      </c>
      <c r="AK273" s="208">
        <f t="shared" si="142"/>
        <v>0.13523381466878273</v>
      </c>
      <c r="AM273" s="39"/>
      <c r="AN273" s="185">
        <f t="shared" si="143"/>
        <v>171</v>
      </c>
      <c r="AO273" s="177">
        <f t="shared" si="144"/>
        <v>1.4754174664265008E-2</v>
      </c>
      <c r="AQ273" s="208">
        <f t="shared" si="145"/>
        <v>0.25292864779676427</v>
      </c>
      <c r="AS273" s="39"/>
      <c r="AT273" s="185">
        <f t="shared" si="146"/>
        <v>171</v>
      </c>
      <c r="AU273" s="177">
        <f t="shared" si="147"/>
        <v>1.4754174664265008E-2</v>
      </c>
      <c r="AW273" s="208">
        <f t="shared" si="148"/>
        <v>0.35821859583006715</v>
      </c>
      <c r="AY273" s="39"/>
      <c r="AZ273" s="185">
        <f t="shared" si="149"/>
        <v>171</v>
      </c>
      <c r="BA273" s="177">
        <f t="shared" si="150"/>
        <v>1.4754174664265008E-2</v>
      </c>
      <c r="BC273" s="208">
        <f t="shared" si="151"/>
        <v>0.45347103478284895</v>
      </c>
      <c r="BE273" s="39"/>
      <c r="BF273" s="185">
        <f t="shared" si="152"/>
        <v>171</v>
      </c>
      <c r="BG273" s="177">
        <f t="shared" si="153"/>
        <v>1.4754174664265008E-2</v>
      </c>
      <c r="BI273" s="208">
        <f t="shared" si="154"/>
        <v>0.54043429184925207</v>
      </c>
      <c r="BK273" s="39"/>
      <c r="BL273" s="185">
        <f t="shared" si="155"/>
        <v>171</v>
      </c>
      <c r="BM273" s="177">
        <f t="shared" si="156"/>
        <v>1.4754174664265008E-2</v>
      </c>
    </row>
    <row r="274" spans="1:70" ht="15" customHeight="1">
      <c r="A274" s="19">
        <f t="shared" si="125"/>
        <v>2006</v>
      </c>
      <c r="B274" s="174">
        <f t="shared" si="125"/>
        <v>168.39931153184165</v>
      </c>
      <c r="C274" s="207">
        <f t="shared" si="126"/>
        <v>0.67759348595056068</v>
      </c>
      <c r="D274" s="20">
        <f t="shared" si="157"/>
        <v>4</v>
      </c>
      <c r="E274" s="637" t="s">
        <v>10</v>
      </c>
      <c r="F274" s="638"/>
      <c r="G274" s="639">
        <f>SUM(J260:J280)/D280</f>
        <v>7.6963887427361559</v>
      </c>
      <c r="H274" s="640"/>
      <c r="I274" s="177">
        <f t="shared" si="127"/>
        <v>181</v>
      </c>
      <c r="J274" s="178">
        <f t="shared" si="128"/>
        <v>7.4826246933769447</v>
      </c>
      <c r="K274" s="177">
        <f t="shared" si="129"/>
        <v>0.1587773498715789</v>
      </c>
      <c r="M274" s="208">
        <f t="shared" si="130"/>
        <v>-0.78773194896802179</v>
      </c>
      <c r="P274" s="185">
        <f t="shared" si="131"/>
        <v>192</v>
      </c>
      <c r="Q274" s="177">
        <f t="shared" si="132"/>
        <v>0.55699249617106261</v>
      </c>
      <c r="S274" s="208">
        <f t="shared" si="133"/>
        <v>-0.24656576311064998</v>
      </c>
      <c r="V274" s="185">
        <f t="shared" si="134"/>
        <v>183</v>
      </c>
      <c r="W274" s="177">
        <f t="shared" si="135"/>
        <v>0.21318010374421231</v>
      </c>
      <c r="Y274" s="208">
        <f t="shared" si="136"/>
        <v>-7.2638833613710888E-2</v>
      </c>
      <c r="AB274" s="185">
        <f t="shared" si="137"/>
        <v>182</v>
      </c>
      <c r="AC274" s="177">
        <f t="shared" si="138"/>
        <v>0.18497872680789562</v>
      </c>
      <c r="AE274" s="208">
        <f t="shared" si="139"/>
        <v>7.5472243775083936E-2</v>
      </c>
      <c r="AH274" s="185">
        <f t="shared" si="140"/>
        <v>182</v>
      </c>
      <c r="AI274" s="177">
        <f t="shared" si="141"/>
        <v>0.18497872680789562</v>
      </c>
      <c r="AK274" s="208">
        <f t="shared" si="142"/>
        <v>0.20444987554334229</v>
      </c>
      <c r="AN274" s="185">
        <f t="shared" si="143"/>
        <v>181</v>
      </c>
      <c r="AO274" s="177">
        <f t="shared" si="144"/>
        <v>0.1587773498715789</v>
      </c>
      <c r="AQ274" s="208">
        <f t="shared" si="145"/>
        <v>0.31867670484572114</v>
      </c>
      <c r="AT274" s="185">
        <f t="shared" si="146"/>
        <v>181</v>
      </c>
      <c r="AU274" s="177">
        <f t="shared" si="147"/>
        <v>0.1587773498715789</v>
      </c>
      <c r="AW274" s="208">
        <f t="shared" si="148"/>
        <v>0.42118312170916167</v>
      </c>
      <c r="AZ274" s="185">
        <f t="shared" si="149"/>
        <v>181</v>
      </c>
      <c r="BA274" s="177">
        <f t="shared" si="150"/>
        <v>0.1587773498715789</v>
      </c>
      <c r="BC274" s="208">
        <f t="shared" si="151"/>
        <v>0.51415205561606825</v>
      </c>
      <c r="BF274" s="185">
        <f t="shared" si="152"/>
        <v>181</v>
      </c>
      <c r="BG274" s="177">
        <f t="shared" si="153"/>
        <v>0.1587773498715789</v>
      </c>
      <c r="BI274" s="208">
        <f t="shared" si="154"/>
        <v>0.59920819841906481</v>
      </c>
      <c r="BL274" s="185">
        <f t="shared" si="155"/>
        <v>181</v>
      </c>
      <c r="BM274" s="177">
        <f t="shared" si="156"/>
        <v>0.1587773498715789</v>
      </c>
    </row>
    <row r="275" spans="1:70" ht="15" customHeight="1">
      <c r="A275" s="19">
        <f t="shared" si="125"/>
        <v>2007</v>
      </c>
      <c r="B275" s="174">
        <f t="shared" si="125"/>
        <v>163.42412451361866</v>
      </c>
      <c r="C275" s="207">
        <f t="shared" si="126"/>
        <v>0.72247479565446548</v>
      </c>
      <c r="D275" s="20">
        <f t="shared" si="157"/>
        <v>5</v>
      </c>
      <c r="E275" s="637" t="s">
        <v>11</v>
      </c>
      <c r="F275" s="638"/>
      <c r="G275" s="639">
        <f>SUM(J271:J280)/10</f>
        <v>7.6963887427361559</v>
      </c>
      <c r="H275" s="640"/>
      <c r="I275" s="177">
        <f t="shared" si="127"/>
        <v>190</v>
      </c>
      <c r="J275" s="178">
        <f t="shared" si="128"/>
        <v>16.261904761904773</v>
      </c>
      <c r="K275" s="177">
        <f t="shared" si="129"/>
        <v>0.70627715786764445</v>
      </c>
      <c r="M275" s="208">
        <f t="shared" si="130"/>
        <v>-0.69481523766064213</v>
      </c>
      <c r="P275" s="185">
        <f t="shared" si="131"/>
        <v>212</v>
      </c>
      <c r="Q275" s="177">
        <f t="shared" si="132"/>
        <v>2.3596156792684231</v>
      </c>
      <c r="S275" s="208">
        <f t="shared" si="133"/>
        <v>-0.17946848781154801</v>
      </c>
      <c r="V275" s="185">
        <f t="shared" si="134"/>
        <v>194</v>
      </c>
      <c r="W275" s="177">
        <f t="shared" si="135"/>
        <v>0.93488416175869504</v>
      </c>
      <c r="Y275" s="208">
        <f t="shared" si="136"/>
        <v>-1.1373962784009695E-2</v>
      </c>
      <c r="AB275" s="185">
        <f t="shared" si="137"/>
        <v>193</v>
      </c>
      <c r="AC275" s="177">
        <f t="shared" si="138"/>
        <v>0.87473241078593245</v>
      </c>
      <c r="AE275" s="208">
        <f t="shared" si="139"/>
        <v>0.13248918304607887</v>
      </c>
      <c r="AH275" s="185">
        <f t="shared" si="140"/>
        <v>192</v>
      </c>
      <c r="AI275" s="177">
        <f t="shared" si="141"/>
        <v>0.81658065981316974</v>
      </c>
      <c r="AK275" s="208">
        <f t="shared" si="142"/>
        <v>0.25823487112547988</v>
      </c>
      <c r="AN275" s="185">
        <f t="shared" si="143"/>
        <v>192</v>
      </c>
      <c r="AO275" s="177">
        <f t="shared" si="144"/>
        <v>0.81658065981316974</v>
      </c>
      <c r="AQ275" s="208">
        <f t="shared" si="145"/>
        <v>0.36992017068875316</v>
      </c>
      <c r="AT275" s="185">
        <f t="shared" si="146"/>
        <v>191</v>
      </c>
      <c r="AU275" s="177">
        <f t="shared" si="147"/>
        <v>0.76042890884040704</v>
      </c>
      <c r="AW275" s="208">
        <f t="shared" si="148"/>
        <v>0.47037558387156025</v>
      </c>
      <c r="AZ275" s="185">
        <f t="shared" si="149"/>
        <v>191</v>
      </c>
      <c r="BA275" s="177">
        <f t="shared" si="150"/>
        <v>0.76042890884040704</v>
      </c>
      <c r="BC275" s="208">
        <f t="shared" si="151"/>
        <v>0.56165452462527099</v>
      </c>
      <c r="BF275" s="185">
        <f t="shared" si="152"/>
        <v>191</v>
      </c>
      <c r="BG275" s="177">
        <f t="shared" si="153"/>
        <v>0.76042890884040704</v>
      </c>
      <c r="BI275" s="208">
        <f t="shared" si="154"/>
        <v>0.64529407721185361</v>
      </c>
      <c r="BL275" s="185">
        <f t="shared" si="155"/>
        <v>191</v>
      </c>
      <c r="BM275" s="177">
        <f t="shared" si="156"/>
        <v>0.76042890884040704</v>
      </c>
    </row>
    <row r="276" spans="1:70" ht="15" customHeight="1">
      <c r="A276" s="19">
        <f t="shared" si="125"/>
        <v>2008</v>
      </c>
      <c r="B276" s="174">
        <f t="shared" si="125"/>
        <v>170.09296844310595</v>
      </c>
      <c r="C276" s="207">
        <f t="shared" si="126"/>
        <v>0.66246573145005316</v>
      </c>
      <c r="D276" s="20">
        <f t="shared" si="157"/>
        <v>6</v>
      </c>
      <c r="G276" s="25"/>
      <c r="H276" s="75"/>
      <c r="I276" s="177">
        <f t="shared" si="127"/>
        <v>200</v>
      </c>
      <c r="J276" s="178">
        <f t="shared" si="128"/>
        <v>17.582755966127781</v>
      </c>
      <c r="K276" s="177">
        <f t="shared" si="129"/>
        <v>0.89443053654505689</v>
      </c>
      <c r="M276" s="208">
        <f t="shared" si="130"/>
        <v>-0.82009739538328785</v>
      </c>
      <c r="P276" s="185">
        <f t="shared" si="131"/>
        <v>225</v>
      </c>
      <c r="Q276" s="177">
        <f t="shared" si="132"/>
        <v>3.0147821143897593</v>
      </c>
      <c r="S276" s="208">
        <f t="shared" si="133"/>
        <v>-0.2695261080147428</v>
      </c>
      <c r="V276" s="185">
        <f t="shared" si="134"/>
        <v>205</v>
      </c>
      <c r="W276" s="177">
        <f t="shared" si="135"/>
        <v>1.2185008521139973</v>
      </c>
      <c r="Y276" s="208">
        <f t="shared" si="136"/>
        <v>-9.3520020202065138E-2</v>
      </c>
      <c r="AB276" s="185">
        <f t="shared" si="137"/>
        <v>203</v>
      </c>
      <c r="AC276" s="177">
        <f t="shared" si="138"/>
        <v>1.0828727258864213</v>
      </c>
      <c r="AE276" s="208">
        <f t="shared" si="139"/>
        <v>5.6095065347666805E-2</v>
      </c>
      <c r="AH276" s="185">
        <f t="shared" si="140"/>
        <v>202</v>
      </c>
      <c r="AI276" s="177">
        <f t="shared" si="141"/>
        <v>1.0180586627726331</v>
      </c>
      <c r="AK276" s="208">
        <f t="shared" si="142"/>
        <v>0.18621121090922677</v>
      </c>
      <c r="AN276" s="185">
        <f t="shared" si="143"/>
        <v>202</v>
      </c>
      <c r="AO276" s="177">
        <f t="shared" si="144"/>
        <v>1.0180586627726331</v>
      </c>
      <c r="AQ276" s="208">
        <f t="shared" si="145"/>
        <v>0.30132985582150856</v>
      </c>
      <c r="AT276" s="185">
        <f t="shared" si="146"/>
        <v>201</v>
      </c>
      <c r="AU276" s="177">
        <f t="shared" si="147"/>
        <v>0.9552445996588449</v>
      </c>
      <c r="AW276" s="208">
        <f t="shared" si="148"/>
        <v>0.40455373578802378</v>
      </c>
      <c r="AZ276" s="185">
        <f t="shared" si="149"/>
        <v>201</v>
      </c>
      <c r="BA276" s="177">
        <f t="shared" si="150"/>
        <v>0.9552445996588449</v>
      </c>
      <c r="BC276" s="208">
        <f t="shared" si="151"/>
        <v>0.4981123571167313</v>
      </c>
      <c r="BF276" s="185">
        <f t="shared" si="152"/>
        <v>201</v>
      </c>
      <c r="BG276" s="177">
        <f t="shared" si="153"/>
        <v>0.9552445996588449</v>
      </c>
      <c r="BI276" s="208">
        <f t="shared" si="154"/>
        <v>0.58366175481009575</v>
      </c>
      <c r="BL276" s="185">
        <f t="shared" si="155"/>
        <v>200</v>
      </c>
      <c r="BM276" s="177">
        <f t="shared" si="156"/>
        <v>0.89443053654505689</v>
      </c>
    </row>
    <row r="277" spans="1:70" s="25" customFormat="1" ht="15" customHeight="1">
      <c r="A277" s="19">
        <f t="shared" si="125"/>
        <v>2009</v>
      </c>
      <c r="B277" s="174">
        <f t="shared" si="125"/>
        <v>223.97526361690319</v>
      </c>
      <c r="C277" s="207">
        <f t="shared" si="126"/>
        <v>0.20895487080206002</v>
      </c>
      <c r="D277" s="20">
        <f t="shared" si="157"/>
        <v>7</v>
      </c>
      <c r="H277" s="75"/>
      <c r="I277" s="177">
        <f t="shared" si="127"/>
        <v>210</v>
      </c>
      <c r="J277" s="178">
        <f t="shared" si="128"/>
        <v>6.2396460176991138</v>
      </c>
      <c r="K277" s="177">
        <f t="shared" si="129"/>
        <v>0.19530799316193806</v>
      </c>
      <c r="M277" s="208">
        <f t="shared" si="130"/>
        <v>-2.3658359479544449</v>
      </c>
      <c r="P277" s="185">
        <f t="shared" si="131"/>
        <v>233</v>
      </c>
      <c r="Q277" s="177">
        <f t="shared" si="132"/>
        <v>8.1445866784391252E-2</v>
      </c>
      <c r="S277" s="208">
        <f t="shared" si="133"/>
        <v>-1.0804768494209056</v>
      </c>
      <c r="V277" s="185">
        <f t="shared" si="134"/>
        <v>215</v>
      </c>
      <c r="W277" s="177">
        <f t="shared" si="135"/>
        <v>8.0555356992906155E-2</v>
      </c>
      <c r="Y277" s="208">
        <f t="shared" si="136"/>
        <v>-0.79617021393680409</v>
      </c>
      <c r="AB277" s="185">
        <f t="shared" si="137"/>
        <v>213</v>
      </c>
      <c r="AC277" s="177">
        <f t="shared" si="138"/>
        <v>0.12045641146051893</v>
      </c>
      <c r="AE277" s="208">
        <f t="shared" si="139"/>
        <v>-0.57505740729158661</v>
      </c>
      <c r="AH277" s="185">
        <f t="shared" si="140"/>
        <v>212</v>
      </c>
      <c r="AI277" s="177">
        <f t="shared" si="141"/>
        <v>0.1434069386943253</v>
      </c>
      <c r="AK277" s="208">
        <f t="shared" si="142"/>
        <v>-0.39409197497051662</v>
      </c>
      <c r="AN277" s="185">
        <f t="shared" si="143"/>
        <v>212</v>
      </c>
      <c r="AO277" s="177">
        <f t="shared" si="144"/>
        <v>0.1434069386943253</v>
      </c>
      <c r="AQ277" s="208">
        <f t="shared" si="145"/>
        <v>-0.24091108268199443</v>
      </c>
      <c r="AT277" s="185">
        <f t="shared" si="146"/>
        <v>211</v>
      </c>
      <c r="AU277" s="177">
        <f t="shared" si="147"/>
        <v>0.16835746592813169</v>
      </c>
      <c r="AW277" s="208">
        <f t="shared" si="148"/>
        <v>-0.10810764840590886</v>
      </c>
      <c r="AZ277" s="185">
        <f t="shared" si="149"/>
        <v>211</v>
      </c>
      <c r="BA277" s="177">
        <f t="shared" si="150"/>
        <v>0.16835746592813169</v>
      </c>
      <c r="BC277" s="208">
        <f t="shared" si="151"/>
        <v>9.1088308298078857E-3</v>
      </c>
      <c r="BF277" s="185">
        <f t="shared" si="152"/>
        <v>211</v>
      </c>
      <c r="BG277" s="177">
        <f t="shared" si="153"/>
        <v>0.16835746592813169</v>
      </c>
      <c r="BI277" s="208">
        <f t="shared" si="154"/>
        <v>0.11401587012751474</v>
      </c>
      <c r="BL277" s="185">
        <f t="shared" si="155"/>
        <v>210</v>
      </c>
      <c r="BM277" s="177">
        <f t="shared" si="156"/>
        <v>0.19530799316193806</v>
      </c>
    </row>
    <row r="278" spans="1:70" ht="15" customHeight="1">
      <c r="A278" s="19">
        <f t="shared" si="125"/>
        <v>2010</v>
      </c>
      <c r="B278" s="174">
        <f t="shared" si="125"/>
        <v>237.21612853391008</v>
      </c>
      <c r="C278" s="207">
        <f t="shared" si="126"/>
        <v>0.10236025251498471</v>
      </c>
      <c r="D278" s="20">
        <f t="shared" si="157"/>
        <v>8</v>
      </c>
      <c r="E278" s="50"/>
      <c r="F278" s="25"/>
      <c r="G278" s="25"/>
      <c r="H278" s="75"/>
      <c r="I278" s="177">
        <f t="shared" si="127"/>
        <v>220</v>
      </c>
      <c r="J278" s="178">
        <f t="shared" si="128"/>
        <v>7.2575708238358807</v>
      </c>
      <c r="K278" s="177">
        <f t="shared" si="129"/>
        <v>0.29639508169611289</v>
      </c>
      <c r="M278" s="208">
        <f t="shared" si="130"/>
        <v>-3.4169178281485104</v>
      </c>
      <c r="N278" s="50"/>
      <c r="O278" s="25"/>
      <c r="P278" s="185">
        <f t="shared" si="131"/>
        <v>238</v>
      </c>
      <c r="Q278" s="177">
        <f t="shared" si="132"/>
        <v>6.1445447534996052E-4</v>
      </c>
      <c r="S278" s="208">
        <f t="shared" si="133"/>
        <v>-1.3292734436166052</v>
      </c>
      <c r="T278" s="50"/>
      <c r="U278" s="25"/>
      <c r="V278" s="185">
        <f t="shared" si="134"/>
        <v>224</v>
      </c>
      <c r="W278" s="177">
        <f t="shared" si="135"/>
        <v>0.17466605342483221</v>
      </c>
      <c r="Y278" s="208">
        <f t="shared" si="136"/>
        <v>-0.99409387283665396</v>
      </c>
      <c r="Z278" s="50"/>
      <c r="AA278" s="25"/>
      <c r="AB278" s="185">
        <f t="shared" si="137"/>
        <v>223</v>
      </c>
      <c r="AC278" s="177">
        <f t="shared" si="138"/>
        <v>0.20209831049265237</v>
      </c>
      <c r="AE278" s="208">
        <f t="shared" si="139"/>
        <v>-0.74349831493330376</v>
      </c>
      <c r="AF278" s="50"/>
      <c r="AG278" s="25"/>
      <c r="AH278" s="185">
        <f t="shared" si="140"/>
        <v>222</v>
      </c>
      <c r="AI278" s="177">
        <f t="shared" si="141"/>
        <v>0.23153056756047252</v>
      </c>
      <c r="AK278" s="208">
        <f t="shared" si="142"/>
        <v>-0.5432853516497762</v>
      </c>
      <c r="AL278" s="50"/>
      <c r="AM278" s="25"/>
      <c r="AN278" s="185">
        <f t="shared" si="143"/>
        <v>222</v>
      </c>
      <c r="AO278" s="177">
        <f t="shared" si="144"/>
        <v>0.23153056756047252</v>
      </c>
      <c r="AQ278" s="208">
        <f t="shared" si="145"/>
        <v>-0.37654828127539502</v>
      </c>
      <c r="AR278" s="50"/>
      <c r="AS278" s="25"/>
      <c r="AT278" s="185">
        <f t="shared" si="146"/>
        <v>221</v>
      </c>
      <c r="AU278" s="177">
        <f t="shared" si="147"/>
        <v>0.26296282462829274</v>
      </c>
      <c r="AW278" s="208">
        <f t="shared" si="148"/>
        <v>-0.23367997866858414</v>
      </c>
      <c r="AX278" s="50"/>
      <c r="AY278" s="25"/>
      <c r="AZ278" s="185">
        <f t="shared" si="149"/>
        <v>221</v>
      </c>
      <c r="BA278" s="177">
        <f t="shared" si="150"/>
        <v>0.26296282462829274</v>
      </c>
      <c r="BC278" s="208">
        <f t="shared" si="151"/>
        <v>-0.10869469770503221</v>
      </c>
      <c r="BD278" s="50"/>
      <c r="BE278" s="25"/>
      <c r="BF278" s="185">
        <f t="shared" si="152"/>
        <v>221</v>
      </c>
      <c r="BG278" s="177">
        <f t="shared" si="153"/>
        <v>0.26296282462829274</v>
      </c>
      <c r="BI278" s="208">
        <f t="shared" si="154"/>
        <v>2.3904976949166695E-3</v>
      </c>
      <c r="BJ278" s="50"/>
      <c r="BK278" s="25"/>
      <c r="BL278" s="185">
        <f t="shared" si="155"/>
        <v>221</v>
      </c>
      <c r="BM278" s="177">
        <f t="shared" si="156"/>
        <v>0.26296282462829274</v>
      </c>
    </row>
    <row r="279" spans="1:70" s="25" customFormat="1" ht="15" customHeight="1">
      <c r="A279" s="19">
        <f t="shared" si="125"/>
        <v>2011</v>
      </c>
      <c r="B279" s="174">
        <f t="shared" si="125"/>
        <v>238.18853138422122</v>
      </c>
      <c r="C279" s="207">
        <f t="shared" si="126"/>
        <v>9.456215053876442E-2</v>
      </c>
      <c r="D279" s="20">
        <f t="shared" si="157"/>
        <v>9</v>
      </c>
      <c r="E279" s="50"/>
      <c r="H279" s="32"/>
      <c r="I279" s="177">
        <f t="shared" si="127"/>
        <v>231</v>
      </c>
      <c r="J279" s="178">
        <f t="shared" si="128"/>
        <v>3.0180006327111619</v>
      </c>
      <c r="K279" s="177">
        <f t="shared" si="129"/>
        <v>5.1674983461933464E-2</v>
      </c>
      <c r="M279" s="208">
        <f t="shared" si="130"/>
        <v>-3.5544547560816406</v>
      </c>
      <c r="N279" s="50"/>
      <c r="P279" s="185">
        <f t="shared" si="131"/>
        <v>241</v>
      </c>
      <c r="Q279" s="177">
        <f t="shared" si="132"/>
        <v>7.9043557775090416E-3</v>
      </c>
      <c r="S279" s="208">
        <f t="shared" si="133"/>
        <v>-1.3489735852069129</v>
      </c>
      <c r="T279" s="50"/>
      <c r="V279" s="185">
        <f t="shared" si="134"/>
        <v>233</v>
      </c>
      <c r="W279" s="177">
        <f t="shared" si="135"/>
        <v>2.6920857925048582E-2</v>
      </c>
      <c r="Y279" s="208">
        <f t="shared" si="136"/>
        <v>-1.0093237689122985</v>
      </c>
      <c r="Z279" s="50"/>
      <c r="AB279" s="185">
        <f t="shared" si="137"/>
        <v>232</v>
      </c>
      <c r="AC279" s="177">
        <f t="shared" si="138"/>
        <v>3.8297920693491021E-2</v>
      </c>
      <c r="AE279" s="208">
        <f t="shared" si="139"/>
        <v>-0.75624837176414994</v>
      </c>
      <c r="AF279" s="50"/>
      <c r="AH279" s="185">
        <f t="shared" si="140"/>
        <v>232</v>
      </c>
      <c r="AI279" s="177">
        <f t="shared" si="141"/>
        <v>3.8297920693491021E-2</v>
      </c>
      <c r="AK279" s="208">
        <f t="shared" si="142"/>
        <v>-0.55445867217534128</v>
      </c>
      <c r="AL279" s="50"/>
      <c r="AN279" s="185">
        <f t="shared" si="143"/>
        <v>231</v>
      </c>
      <c r="AO279" s="177">
        <f t="shared" si="144"/>
        <v>5.1674983461933464E-2</v>
      </c>
      <c r="AQ279" s="208">
        <f t="shared" si="145"/>
        <v>-0.38663062521558239</v>
      </c>
      <c r="AR279" s="50"/>
      <c r="AT279" s="185">
        <f t="shared" si="146"/>
        <v>231</v>
      </c>
      <c r="AU279" s="177">
        <f t="shared" si="147"/>
        <v>5.1674983461933464E-2</v>
      </c>
      <c r="AW279" s="208">
        <f t="shared" si="148"/>
        <v>-0.24296258969095361</v>
      </c>
      <c r="AX279" s="50"/>
      <c r="AZ279" s="185">
        <f t="shared" si="149"/>
        <v>231</v>
      </c>
      <c r="BA279" s="177">
        <f t="shared" si="150"/>
        <v>5.1674983461933464E-2</v>
      </c>
      <c r="BC279" s="208">
        <f t="shared" si="151"/>
        <v>-0.11736592873159984</v>
      </c>
      <c r="BD279" s="50"/>
      <c r="BF279" s="185">
        <f t="shared" si="152"/>
        <v>231</v>
      </c>
      <c r="BG279" s="177">
        <f t="shared" si="153"/>
        <v>5.1674983461933464E-2</v>
      </c>
      <c r="BI279" s="208">
        <f t="shared" si="154"/>
        <v>-5.798175268958307E-3</v>
      </c>
      <c r="BJ279" s="50"/>
      <c r="BL279" s="185">
        <f t="shared" si="155"/>
        <v>231</v>
      </c>
      <c r="BM279" s="177">
        <f t="shared" si="156"/>
        <v>5.1674983461933464E-2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244.81237799146845</v>
      </c>
      <c r="C280" s="210">
        <f t="shared" si="126"/>
        <v>4.1506934142445967E-2</v>
      </c>
      <c r="D280" s="29">
        <f t="shared" si="157"/>
        <v>10</v>
      </c>
      <c r="E280" s="51"/>
      <c r="F280" s="30"/>
      <c r="G280" s="30"/>
      <c r="H280" s="78"/>
      <c r="I280" s="183">
        <f t="shared" si="127"/>
        <v>241</v>
      </c>
      <c r="J280" s="184">
        <f t="shared" si="128"/>
        <v>1.5572652096869508</v>
      </c>
      <c r="K280" s="183">
        <f t="shared" si="129"/>
        <v>1.4534225949833028E-2</v>
      </c>
      <c r="M280" s="211">
        <f t="shared" si="130"/>
        <v>-7.1738180460752003</v>
      </c>
      <c r="N280" s="51"/>
      <c r="O280" s="30"/>
      <c r="P280" s="205">
        <f t="shared" si="131"/>
        <v>243</v>
      </c>
      <c r="Q280" s="183">
        <f t="shared" si="132"/>
        <v>3.28471398395922E-3</v>
      </c>
      <c r="S280" s="211">
        <f t="shared" si="133"/>
        <v>-1.4897534238886558</v>
      </c>
      <c r="T280" s="51"/>
      <c r="U280" s="30"/>
      <c r="V280" s="205">
        <f t="shared" si="134"/>
        <v>240</v>
      </c>
      <c r="W280" s="183">
        <f t="shared" si="135"/>
        <v>2.3158981932769933E-2</v>
      </c>
      <c r="Y280" s="211">
        <f t="shared" si="136"/>
        <v>-1.1161229491352787</v>
      </c>
      <c r="Z280" s="51"/>
      <c r="AA280" s="30"/>
      <c r="AB280" s="205">
        <f t="shared" si="137"/>
        <v>241</v>
      </c>
      <c r="AC280" s="183">
        <f t="shared" si="138"/>
        <v>1.4534225949833028E-2</v>
      </c>
      <c r="AE280" s="211">
        <f t="shared" si="139"/>
        <v>-0.84474648118541928</v>
      </c>
      <c r="AF280" s="51"/>
      <c r="AG280" s="30"/>
      <c r="AH280" s="205">
        <f t="shared" si="140"/>
        <v>241</v>
      </c>
      <c r="AI280" s="183">
        <f t="shared" si="141"/>
        <v>1.4534225949833028E-2</v>
      </c>
      <c r="AK280" s="211">
        <f t="shared" si="142"/>
        <v>-0.63151545685428767</v>
      </c>
      <c r="AL280" s="51"/>
      <c r="AM280" s="30"/>
      <c r="AN280" s="205">
        <f t="shared" si="143"/>
        <v>241</v>
      </c>
      <c r="AO280" s="183">
        <f t="shared" si="144"/>
        <v>1.4534225949833028E-2</v>
      </c>
      <c r="AQ280" s="211">
        <f t="shared" si="145"/>
        <v>-0.45585726358166645</v>
      </c>
      <c r="AR280" s="51"/>
      <c r="AS280" s="30"/>
      <c r="AT280" s="205">
        <f t="shared" si="146"/>
        <v>241</v>
      </c>
      <c r="AU280" s="183">
        <f t="shared" si="147"/>
        <v>1.4534225949833028E-2</v>
      </c>
      <c r="AW280" s="211">
        <f t="shared" si="148"/>
        <v>-0.306493460532276</v>
      </c>
      <c r="AX280" s="51"/>
      <c r="AY280" s="30"/>
      <c r="AZ280" s="205">
        <f t="shared" si="149"/>
        <v>241</v>
      </c>
      <c r="BA280" s="183">
        <f t="shared" si="150"/>
        <v>1.4534225949833028E-2</v>
      </c>
      <c r="BC280" s="211">
        <f t="shared" si="151"/>
        <v>-0.17656732316916601</v>
      </c>
      <c r="BD280" s="51"/>
      <c r="BE280" s="30"/>
      <c r="BF280" s="205">
        <f t="shared" si="152"/>
        <v>241</v>
      </c>
      <c r="BG280" s="183">
        <f t="shared" si="153"/>
        <v>1.4534225949833028E-2</v>
      </c>
      <c r="BI280" s="211">
        <f t="shared" si="154"/>
        <v>-6.1597388805587606E-2</v>
      </c>
      <c r="BJ280" s="51"/>
      <c r="BK280" s="30"/>
      <c r="BL280" s="205">
        <f t="shared" si="155"/>
        <v>241</v>
      </c>
      <c r="BM280" s="183">
        <f t="shared" si="156"/>
        <v>1.4534225949833028E-2</v>
      </c>
    </row>
    <row r="281" spans="1:70" ht="15" customHeight="1" thickTop="1">
      <c r="A281" s="19">
        <f t="shared" si="125"/>
        <v>2013</v>
      </c>
      <c r="B281" s="174">
        <f t="shared" ref="B281:B302" si="158">ROUND(F$263/(1+EXP(F$268+F$267*D281)),$G$1)</f>
        <v>251</v>
      </c>
      <c r="C281" s="52"/>
      <c r="D281" s="20">
        <f t="shared" si="157"/>
        <v>11</v>
      </c>
      <c r="E281" s="53"/>
      <c r="F281" s="80"/>
      <c r="G281" s="25"/>
      <c r="H281" s="32"/>
      <c r="I281" s="177">
        <f t="shared" si="127"/>
        <v>251</v>
      </c>
      <c r="J281" s="185"/>
      <c r="K281" s="185"/>
    </row>
    <row r="282" spans="1:70" ht="15" customHeight="1" thickBot="1">
      <c r="A282" s="19">
        <f t="shared" si="125"/>
        <v>2014</v>
      </c>
      <c r="B282" s="174">
        <f t="shared" si="158"/>
        <v>262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27"/>
        <v>262</v>
      </c>
      <c r="J282" s="185"/>
      <c r="K282" s="185"/>
      <c r="M282" s="198" t="str">
        <f>E264</f>
        <v>max(y) =</v>
      </c>
      <c r="N282" s="198">
        <f>F264</f>
        <v>244.81237799146845</v>
      </c>
      <c r="O282" s="198"/>
      <c r="P282" s="198"/>
      <c r="Q282" s="198"/>
      <c r="R282" s="198"/>
      <c r="S282" s="198" t="str">
        <f>M282</f>
        <v>max(y) =</v>
      </c>
      <c r="T282" s="198">
        <f>N282</f>
        <v>244.81237799146845</v>
      </c>
      <c r="U282" s="198"/>
      <c r="V282" s="198"/>
      <c r="W282" s="198"/>
      <c r="X282" s="198"/>
      <c r="Y282" s="198" t="str">
        <f>S282</f>
        <v>max(y) =</v>
      </c>
      <c r="Z282" s="198">
        <f>T282</f>
        <v>244.81237799146845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244.81237799146845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244.81237799146845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244.81237799146845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244.81237799146845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244.81237799146845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244.81237799146845</v>
      </c>
    </row>
    <row r="283" spans="1:70" ht="15" customHeight="1" thickTop="1">
      <c r="A283" s="19">
        <f t="shared" si="125"/>
        <v>2015</v>
      </c>
      <c r="B283" s="174">
        <f t="shared" si="158"/>
        <v>272</v>
      </c>
      <c r="C283" s="52"/>
      <c r="D283" s="20">
        <f t="shared" si="157"/>
        <v>13</v>
      </c>
      <c r="E283" s="198">
        <f>O263</f>
        <v>245</v>
      </c>
      <c r="F283" s="201">
        <f>O271</f>
        <v>0.45412145507273066</v>
      </c>
      <c r="G283" s="631">
        <f>O272</f>
        <v>12.749736721868379</v>
      </c>
      <c r="H283" s="632"/>
      <c r="I283" s="177">
        <f t="shared" si="127"/>
        <v>272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>
        <f t="shared" si="158"/>
        <v>282</v>
      </c>
      <c r="C284" s="52"/>
      <c r="D284" s="20">
        <f t="shared" si="157"/>
        <v>14</v>
      </c>
      <c r="E284" s="198">
        <f>U263</f>
        <v>300</v>
      </c>
      <c r="F284" s="201">
        <f>U271</f>
        <v>0.70799479992643422</v>
      </c>
      <c r="G284" s="631">
        <f>U272</f>
        <v>3.241818201488551</v>
      </c>
      <c r="H284" s="632"/>
      <c r="I284" s="177">
        <f t="shared" si="127"/>
        <v>282</v>
      </c>
      <c r="J284" s="185"/>
      <c r="K284" s="185"/>
      <c r="M284" s="198" t="s">
        <v>60</v>
      </c>
      <c r="N284" s="212">
        <v>25</v>
      </c>
      <c r="O284" s="198"/>
      <c r="P284" s="198"/>
      <c r="Q284" s="198"/>
      <c r="R284" s="198"/>
      <c r="S284" s="198" t="s">
        <v>60</v>
      </c>
      <c r="T284" s="198">
        <f>N284</f>
        <v>25</v>
      </c>
      <c r="U284" s="198"/>
      <c r="V284" s="198"/>
      <c r="W284" s="198"/>
      <c r="X284" s="198"/>
      <c r="Y284" s="198" t="s">
        <v>60</v>
      </c>
      <c r="Z284" s="198">
        <f>T284</f>
        <v>25</v>
      </c>
      <c r="AA284" s="198"/>
      <c r="AB284" s="198"/>
      <c r="AC284" s="198"/>
      <c r="AD284" s="198"/>
      <c r="AE284" s="198" t="s">
        <v>60</v>
      </c>
      <c r="AF284" s="198">
        <f>Z284</f>
        <v>25</v>
      </c>
      <c r="AG284" s="198"/>
      <c r="AH284" s="198"/>
      <c r="AI284" s="198"/>
      <c r="AJ284" s="198"/>
      <c r="AK284" s="198" t="s">
        <v>60</v>
      </c>
      <c r="AL284" s="198">
        <f>AF284</f>
        <v>25</v>
      </c>
      <c r="AM284" s="198"/>
      <c r="AN284" s="198"/>
      <c r="AO284" s="198"/>
      <c r="AP284" s="198"/>
      <c r="AQ284" s="198" t="s">
        <v>60</v>
      </c>
      <c r="AR284" s="198">
        <f>AL284</f>
        <v>25</v>
      </c>
      <c r="AS284" s="198"/>
      <c r="AT284" s="198"/>
      <c r="AU284" s="198"/>
      <c r="AV284" s="198"/>
      <c r="AW284" s="198" t="s">
        <v>60</v>
      </c>
      <c r="AX284" s="198">
        <f>AR284</f>
        <v>25</v>
      </c>
      <c r="AY284" s="198"/>
      <c r="AZ284" s="198"/>
      <c r="BA284" s="198"/>
      <c r="BB284" s="198"/>
      <c r="BC284" s="198" t="s">
        <v>60</v>
      </c>
      <c r="BD284" s="198">
        <f>AX284</f>
        <v>25</v>
      </c>
      <c r="BE284" s="198"/>
      <c r="BF284" s="198"/>
      <c r="BG284" s="198"/>
      <c r="BH284" s="198"/>
      <c r="BI284" s="198" t="s">
        <v>60</v>
      </c>
      <c r="BJ284" s="198">
        <f>BD284</f>
        <v>25</v>
      </c>
    </row>
    <row r="285" spans="1:70" ht="15" customHeight="1">
      <c r="A285" s="19">
        <f t="shared" si="125"/>
        <v>2017</v>
      </c>
      <c r="B285" s="174">
        <f t="shared" si="158"/>
        <v>292</v>
      </c>
      <c r="C285" s="52"/>
      <c r="D285" s="20">
        <f t="shared" si="157"/>
        <v>15</v>
      </c>
      <c r="E285" s="198">
        <f>AA263</f>
        <v>325</v>
      </c>
      <c r="F285" s="201">
        <f>AA271</f>
        <v>0.72754070723276953</v>
      </c>
      <c r="G285" s="631">
        <f>AA272</f>
        <v>2.9904865173043689</v>
      </c>
      <c r="H285" s="632"/>
      <c r="I285" s="177">
        <f t="shared" si="127"/>
        <v>292</v>
      </c>
      <c r="J285" s="185"/>
      <c r="K285" s="185"/>
    </row>
    <row r="286" spans="1:70" ht="15" customHeight="1">
      <c r="A286" s="19">
        <f t="shared" si="125"/>
        <v>2018</v>
      </c>
      <c r="B286" s="174">
        <f t="shared" si="158"/>
        <v>302</v>
      </c>
      <c r="C286" s="52"/>
      <c r="D286" s="20">
        <f t="shared" si="157"/>
        <v>16</v>
      </c>
      <c r="E286" s="198">
        <f>AG263</f>
        <v>350</v>
      </c>
      <c r="F286" s="201">
        <f>AG271</f>
        <v>0.73584803203203208</v>
      </c>
      <c r="G286" s="631">
        <f>AG272</f>
        <v>2.8888719789472601</v>
      </c>
      <c r="H286" s="632"/>
      <c r="I286" s="177">
        <f t="shared" si="127"/>
        <v>302</v>
      </c>
      <c r="J286" s="185"/>
      <c r="K286" s="185"/>
    </row>
    <row r="287" spans="1:70" ht="15" customHeight="1">
      <c r="A287" s="19">
        <f t="shared" ref="A287:A302" si="159">A241</f>
        <v>2019</v>
      </c>
      <c r="B287" s="174">
        <f t="shared" si="158"/>
        <v>312</v>
      </c>
      <c r="C287" s="52"/>
      <c r="D287" s="20">
        <f t="shared" si="157"/>
        <v>17</v>
      </c>
      <c r="E287" s="198">
        <f>AM263</f>
        <v>375</v>
      </c>
      <c r="F287" s="201">
        <f>AM271</f>
        <v>0.73938154563190106</v>
      </c>
      <c r="G287" s="631">
        <f>AM272</f>
        <v>2.8470161562072005</v>
      </c>
      <c r="H287" s="632"/>
      <c r="I287" s="177">
        <f t="shared" si="127"/>
        <v>312</v>
      </c>
      <c r="J287" s="185"/>
      <c r="K287" s="185"/>
    </row>
    <row r="288" spans="1:70" ht="15" customHeight="1">
      <c r="A288" s="19">
        <f t="shared" si="159"/>
        <v>2020</v>
      </c>
      <c r="B288" s="174">
        <f t="shared" si="158"/>
        <v>321</v>
      </c>
      <c r="C288" s="52"/>
      <c r="D288" s="20">
        <f t="shared" si="157"/>
        <v>18</v>
      </c>
      <c r="E288" s="198">
        <f>AS263</f>
        <v>400</v>
      </c>
      <c r="F288" s="201">
        <f>AS271</f>
        <v>0.74747910312793664</v>
      </c>
      <c r="G288" s="631">
        <f>AS272</f>
        <v>2.7570600951981805</v>
      </c>
      <c r="H288" s="632"/>
      <c r="I288" s="177">
        <f t="shared" si="127"/>
        <v>321</v>
      </c>
      <c r="J288" s="185"/>
      <c r="K288" s="185"/>
    </row>
    <row r="289" spans="1:11" ht="15" customHeight="1">
      <c r="A289" s="19">
        <f t="shared" si="159"/>
        <v>2021</v>
      </c>
      <c r="B289" s="174">
        <f t="shared" si="158"/>
        <v>331</v>
      </c>
      <c r="C289" s="52"/>
      <c r="D289" s="20">
        <f t="shared" si="157"/>
        <v>19</v>
      </c>
      <c r="E289" s="198">
        <f>AY263</f>
        <v>425</v>
      </c>
      <c r="F289" s="201">
        <f>AY271</f>
        <v>0.74747910312793664</v>
      </c>
      <c r="G289" s="631">
        <f>AY272</f>
        <v>2.7570600951981805</v>
      </c>
      <c r="H289" s="632"/>
      <c r="I289" s="177">
        <f t="shared" si="127"/>
        <v>331</v>
      </c>
      <c r="J289" s="185"/>
      <c r="K289" s="185"/>
    </row>
    <row r="290" spans="1:11" ht="15" customHeight="1">
      <c r="A290" s="19">
        <f t="shared" si="159"/>
        <v>2022</v>
      </c>
      <c r="B290" s="174">
        <f t="shared" si="158"/>
        <v>340</v>
      </c>
      <c r="C290" s="52"/>
      <c r="D290" s="20">
        <f t="shared" si="157"/>
        <v>20</v>
      </c>
      <c r="E290" s="198">
        <f>BE263</f>
        <v>450</v>
      </c>
      <c r="F290" s="201">
        <f>BE271</f>
        <v>0.75004434201542647</v>
      </c>
      <c r="G290" s="631">
        <f>BE272</f>
        <v>2.7300285866259957</v>
      </c>
      <c r="H290" s="632"/>
      <c r="I290" s="177">
        <f t="shared" si="127"/>
        <v>340</v>
      </c>
      <c r="J290" s="185"/>
      <c r="K290" s="185"/>
    </row>
    <row r="291" spans="1:11" ht="15" customHeight="1">
      <c r="A291" s="19">
        <f t="shared" si="159"/>
        <v>2023</v>
      </c>
      <c r="B291" s="174">
        <f t="shared" si="158"/>
        <v>349</v>
      </c>
      <c r="C291" s="52"/>
      <c r="D291" s="20">
        <f t="shared" si="157"/>
        <v>21</v>
      </c>
      <c r="E291" s="198">
        <f>BK263</f>
        <v>475</v>
      </c>
      <c r="F291" s="201">
        <f>BK271</f>
        <v>0.7532416801370091</v>
      </c>
      <c r="G291" s="631">
        <f>BK272</f>
        <v>2.6961650507460142</v>
      </c>
      <c r="H291" s="632"/>
      <c r="I291" s="177">
        <f t="shared" si="127"/>
        <v>349</v>
      </c>
      <c r="J291" s="185"/>
      <c r="K291" s="185"/>
    </row>
    <row r="292" spans="1:11" ht="15" customHeight="1">
      <c r="A292" s="19">
        <f t="shared" si="159"/>
        <v>2024</v>
      </c>
      <c r="B292" s="174">
        <f t="shared" si="158"/>
        <v>357</v>
      </c>
      <c r="C292" s="52"/>
      <c r="D292" s="20">
        <f t="shared" si="157"/>
        <v>22</v>
      </c>
      <c r="E292" s="64"/>
      <c r="F292" s="201"/>
      <c r="G292" s="213"/>
      <c r="H292" s="32"/>
      <c r="I292" s="177">
        <f t="shared" si="127"/>
        <v>357</v>
      </c>
      <c r="J292" s="185"/>
      <c r="K292" s="185"/>
    </row>
    <row r="293" spans="1:11" ht="15" customHeight="1">
      <c r="A293" s="19">
        <f t="shared" si="159"/>
        <v>2025</v>
      </c>
      <c r="B293" s="174">
        <f t="shared" si="158"/>
        <v>366</v>
      </c>
      <c r="C293" s="52"/>
      <c r="D293" s="20">
        <f t="shared" si="157"/>
        <v>23</v>
      </c>
      <c r="E293" s="64"/>
      <c r="F293" s="201"/>
      <c r="G293" s="213"/>
      <c r="H293" s="32"/>
      <c r="I293" s="177">
        <f t="shared" si="127"/>
        <v>366</v>
      </c>
      <c r="J293" s="185"/>
      <c r="K293" s="185"/>
    </row>
    <row r="294" spans="1:11" ht="15" customHeight="1">
      <c r="A294" s="19">
        <f t="shared" si="159"/>
        <v>2026</v>
      </c>
      <c r="B294" s="174">
        <f t="shared" si="158"/>
        <v>374</v>
      </c>
      <c r="C294" s="52"/>
      <c r="D294" s="20">
        <f t="shared" si="157"/>
        <v>24</v>
      </c>
      <c r="E294" s="64"/>
      <c r="F294" s="201"/>
      <c r="G294" s="213"/>
      <c r="H294" s="32"/>
      <c r="I294" s="177">
        <f t="shared" si="127"/>
        <v>374</v>
      </c>
      <c r="J294" s="185"/>
      <c r="K294" s="185"/>
    </row>
    <row r="295" spans="1:11" ht="15" customHeight="1">
      <c r="A295" s="19">
        <f t="shared" si="159"/>
        <v>2027</v>
      </c>
      <c r="B295" s="174">
        <f t="shared" si="158"/>
        <v>381</v>
      </c>
      <c r="C295" s="52"/>
      <c r="D295" s="20">
        <f t="shared" si="157"/>
        <v>25</v>
      </c>
      <c r="E295" s="64"/>
      <c r="F295" s="201"/>
      <c r="G295" s="213"/>
      <c r="H295" s="32"/>
      <c r="I295" s="177">
        <f t="shared" si="127"/>
        <v>381</v>
      </c>
      <c r="J295" s="185"/>
      <c r="K295" s="185"/>
    </row>
    <row r="296" spans="1:11" ht="15" customHeight="1">
      <c r="A296" s="19">
        <f t="shared" si="159"/>
        <v>2028</v>
      </c>
      <c r="B296" s="174">
        <f t="shared" si="158"/>
        <v>389</v>
      </c>
      <c r="C296" s="52"/>
      <c r="D296" s="20">
        <f t="shared" si="157"/>
        <v>26</v>
      </c>
      <c r="E296" s="64"/>
      <c r="F296" s="201"/>
      <c r="G296" s="213"/>
      <c r="H296" s="32"/>
      <c r="I296" s="177">
        <f t="shared" si="127"/>
        <v>389</v>
      </c>
      <c r="J296" s="185"/>
      <c r="K296" s="185"/>
    </row>
    <row r="297" spans="1:11" ht="15" customHeight="1">
      <c r="A297" s="19">
        <f t="shared" si="159"/>
        <v>2029</v>
      </c>
      <c r="B297" s="174">
        <f t="shared" si="158"/>
        <v>396</v>
      </c>
      <c r="C297" s="52"/>
      <c r="D297" s="20">
        <f t="shared" si="157"/>
        <v>27</v>
      </c>
      <c r="E297" s="53"/>
      <c r="F297" s="80"/>
      <c r="G297" s="25"/>
      <c r="H297" s="32"/>
      <c r="I297" s="177">
        <f t="shared" si="127"/>
        <v>396</v>
      </c>
      <c r="J297" s="185"/>
      <c r="K297" s="185"/>
    </row>
    <row r="298" spans="1:11" ht="15" customHeight="1">
      <c r="A298" s="19">
        <f t="shared" si="159"/>
        <v>2030</v>
      </c>
      <c r="B298" s="174">
        <f t="shared" si="158"/>
        <v>402</v>
      </c>
      <c r="C298" s="52"/>
      <c r="D298" s="20">
        <f t="shared" si="157"/>
        <v>28</v>
      </c>
      <c r="E298" s="53"/>
      <c r="F298" s="80"/>
      <c r="G298" s="25"/>
      <c r="H298" s="32"/>
      <c r="I298" s="177">
        <f t="shared" si="127"/>
        <v>402</v>
      </c>
      <c r="J298" s="185"/>
      <c r="K298" s="185"/>
    </row>
    <row r="299" spans="1:11" ht="15" customHeight="1">
      <c r="A299" s="19">
        <f t="shared" si="159"/>
        <v>2031</v>
      </c>
      <c r="B299" s="174">
        <f t="shared" si="158"/>
        <v>409</v>
      </c>
      <c r="C299" s="52"/>
      <c r="D299" s="20">
        <f t="shared" si="157"/>
        <v>29</v>
      </c>
      <c r="E299" s="53"/>
      <c r="F299" s="80"/>
      <c r="G299" s="25"/>
      <c r="H299" s="32"/>
      <c r="I299" s="177">
        <f t="shared" si="127"/>
        <v>409</v>
      </c>
      <c r="J299" s="185"/>
      <c r="K299" s="185"/>
    </row>
    <row r="300" spans="1:11" ht="15" customHeight="1">
      <c r="A300" s="19">
        <f t="shared" si="159"/>
        <v>2032</v>
      </c>
      <c r="B300" s="174">
        <f t="shared" si="158"/>
        <v>415</v>
      </c>
      <c r="C300" s="52"/>
      <c r="D300" s="20">
        <f t="shared" si="157"/>
        <v>30</v>
      </c>
      <c r="E300" s="53"/>
      <c r="F300" s="80"/>
      <c r="G300" s="25"/>
      <c r="H300" s="32"/>
      <c r="I300" s="177">
        <f t="shared" si="127"/>
        <v>415</v>
      </c>
      <c r="J300" s="185"/>
      <c r="K300" s="185"/>
    </row>
    <row r="301" spans="1:11" ht="15" customHeight="1">
      <c r="A301" s="19">
        <f t="shared" si="159"/>
        <v>2033</v>
      </c>
      <c r="B301" s="174">
        <f t="shared" si="158"/>
        <v>420</v>
      </c>
      <c r="C301" s="52"/>
      <c r="D301" s="20">
        <f t="shared" si="157"/>
        <v>31</v>
      </c>
      <c r="E301" s="53"/>
      <c r="F301" s="80"/>
      <c r="G301" s="25"/>
      <c r="H301" s="32"/>
      <c r="I301" s="177">
        <f t="shared" si="127"/>
        <v>420</v>
      </c>
      <c r="J301" s="185"/>
      <c r="K301" s="185"/>
    </row>
    <row r="302" spans="1:11" ht="15" customHeight="1">
      <c r="A302" s="103">
        <f t="shared" si="159"/>
        <v>2034</v>
      </c>
      <c r="B302" s="186">
        <f t="shared" si="158"/>
        <v>426</v>
      </c>
      <c r="C302" s="193"/>
      <c r="D302" s="33">
        <f t="shared" si="157"/>
        <v>32</v>
      </c>
      <c r="E302" s="54"/>
      <c r="F302" s="82"/>
      <c r="G302" s="9"/>
      <c r="H302" s="35"/>
      <c r="I302" s="187">
        <f t="shared" si="127"/>
        <v>426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0.72008337427492541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0.33688362412003664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0.65728899167998478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0.6764056336216272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0.69017726804626967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0.69705248427431865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0.70403699828040656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0.70638357447880085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0.71213111064991075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0.71774044173633589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500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245</v>
      </c>
      <c r="P309" s="185"/>
      <c r="Q309" s="177"/>
      <c r="S309" s="216"/>
      <c r="T309" s="95" t="s">
        <v>65</v>
      </c>
      <c r="U309" s="199">
        <f>ROUNDDOWN(U264,-T330)+10^T330</f>
        <v>300</v>
      </c>
      <c r="V309" s="185"/>
      <c r="W309" s="177"/>
      <c r="Y309" s="216"/>
      <c r="Z309" s="95" t="s">
        <v>65</v>
      </c>
      <c r="AA309" s="199">
        <f>U309+Z331</f>
        <v>325</v>
      </c>
      <c r="AB309" s="185"/>
      <c r="AC309" s="177"/>
      <c r="AE309" s="216"/>
      <c r="AF309" s="95" t="s">
        <v>65</v>
      </c>
      <c r="AG309" s="199">
        <f>AA309+AF331</f>
        <v>350</v>
      </c>
      <c r="AH309" s="185"/>
      <c r="AI309" s="177"/>
      <c r="AK309" s="216"/>
      <c r="AL309" s="95" t="s">
        <v>65</v>
      </c>
      <c r="AM309" s="199">
        <f>AG309+AL331</f>
        <v>375</v>
      </c>
      <c r="AN309" s="185"/>
      <c r="AO309" s="177"/>
      <c r="AQ309" s="216"/>
      <c r="AR309" s="95" t="s">
        <v>65</v>
      </c>
      <c r="AS309" s="199">
        <f>AM309+AR331</f>
        <v>400</v>
      </c>
      <c r="AT309" s="185"/>
      <c r="AU309" s="177"/>
      <c r="AW309" s="216"/>
      <c r="AX309" s="95" t="s">
        <v>65</v>
      </c>
      <c r="AY309" s="199">
        <f>AS309+AX331</f>
        <v>425</v>
      </c>
      <c r="AZ309" s="185"/>
      <c r="BA309" s="177"/>
      <c r="BC309" s="216"/>
      <c r="BD309" s="95" t="s">
        <v>65</v>
      </c>
      <c r="BE309" s="199">
        <f>AY309+BD331</f>
        <v>450</v>
      </c>
      <c r="BF309" s="185"/>
      <c r="BG309" s="177"/>
      <c r="BI309" s="216"/>
      <c r="BJ309" s="95" t="s">
        <v>65</v>
      </c>
      <c r="BK309" s="199">
        <f>BE309+BJ331</f>
        <v>475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5.895716568898818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5.9809011780149444</v>
      </c>
      <c r="P311" s="185"/>
      <c r="Q311" s="177"/>
      <c r="S311" s="216"/>
      <c r="T311" s="95" t="s">
        <v>66</v>
      </c>
      <c r="U311" s="40">
        <f>INDEX(LINEST(S317:S326,$D317:$D326),2)</f>
        <v>5.1839050768491903</v>
      </c>
      <c r="V311" s="185"/>
      <c r="W311" s="177"/>
      <c r="Y311" s="216"/>
      <c r="Z311" s="95" t="s">
        <v>66</v>
      </c>
      <c r="AA311" s="40">
        <f>INDEX(LINEST(Y317:Y326,$D317:$D326),2)</f>
        <v>5.2883314366517729</v>
      </c>
      <c r="AB311" s="185"/>
      <c r="AC311" s="177"/>
      <c r="AE311" s="216"/>
      <c r="AF311" s="95" t="s">
        <v>66</v>
      </c>
      <c r="AG311" s="40">
        <f>INDEX(LINEST(AE317:AE326,$D317:$D326),2)</f>
        <v>5.3933120770577982</v>
      </c>
      <c r="AH311" s="185"/>
      <c r="AI311" s="177"/>
      <c r="AK311" s="216"/>
      <c r="AL311" s="95" t="s">
        <v>66</v>
      </c>
      <c r="AM311" s="40">
        <f>INDEX(LINEST(AK317:AK326,$D317:$D326),2)</f>
        <v>5.4927456212575514</v>
      </c>
      <c r="AN311" s="185"/>
      <c r="AO311" s="177"/>
      <c r="AQ311" s="216"/>
      <c r="AR311" s="95" t="s">
        <v>66</v>
      </c>
      <c r="AS311" s="40">
        <f>INDEX(LINEST(AQ317:AQ326,$D317:$D326),2)</f>
        <v>5.5854112584699278</v>
      </c>
      <c r="AT311" s="185"/>
      <c r="AU311" s="177"/>
      <c r="AW311" s="216"/>
      <c r="AX311" s="95" t="s">
        <v>66</v>
      </c>
      <c r="AY311" s="40">
        <f>INDEX(LINEST(AW317:AW326,$D317:$D326),2)</f>
        <v>5.6714656599892104</v>
      </c>
      <c r="AZ311" s="185"/>
      <c r="BA311" s="177"/>
      <c r="BC311" s="216"/>
      <c r="BD311" s="95" t="s">
        <v>66</v>
      </c>
      <c r="BE311" s="40">
        <f>INDEX(LINEST(BC317:BC326,$D317:$D326),2)</f>
        <v>5.7514573595327878</v>
      </c>
      <c r="BF311" s="185"/>
      <c r="BG311" s="177"/>
      <c r="BI311" s="216"/>
      <c r="BJ311" s="95" t="s">
        <v>66</v>
      </c>
      <c r="BK311" s="40">
        <f>INDEX(LINEST(BI317:BI326,$D317:$D326),2)</f>
        <v>5.8260099118463629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-3.3736267295380033E-2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-0.5189772914731785</v>
      </c>
      <c r="P312" s="185"/>
      <c r="Q312" s="177"/>
      <c r="S312" s="216"/>
      <c r="T312" s="95" t="s">
        <v>67</v>
      </c>
      <c r="U312" s="40">
        <f>INDEX(LINEST(S317:S326,$D317:$D326),1)</f>
        <v>-0.10937941498111987</v>
      </c>
      <c r="V312" s="185"/>
      <c r="W312" s="177"/>
      <c r="Y312" s="216"/>
      <c r="Z312" s="95" t="s">
        <v>67</v>
      </c>
      <c r="AA312" s="40">
        <f>INDEX(LINEST(Y317:Y326,$D317:$D326),1)</f>
        <v>-8.4974071799814199E-2</v>
      </c>
      <c r="AB312" s="185"/>
      <c r="AC312" s="177"/>
      <c r="AE312" s="216"/>
      <c r="AF312" s="95" t="s">
        <v>67</v>
      </c>
      <c r="AG312" s="40">
        <f>INDEX(LINEST(AE317:AE326,$D317:$D326),1)</f>
        <v>-6.9659232104553132E-2</v>
      </c>
      <c r="AH312" s="185"/>
      <c r="AI312" s="177"/>
      <c r="AK312" s="216"/>
      <c r="AL312" s="95" t="s">
        <v>67</v>
      </c>
      <c r="AM312" s="40">
        <f>INDEX(LINEST(AK317:AK326,$D317:$D326),1)</f>
        <v>-5.9092056977390915E-2</v>
      </c>
      <c r="AN312" s="185"/>
      <c r="AO312" s="177"/>
      <c r="AQ312" s="216"/>
      <c r="AR312" s="95" t="s">
        <v>67</v>
      </c>
      <c r="AS312" s="40">
        <f>INDEX(LINEST(AQ317:AQ326,$D317:$D326),1)</f>
        <v>-5.1340146035904442E-2</v>
      </c>
      <c r="AT312" s="185"/>
      <c r="AU312" s="177"/>
      <c r="AW312" s="216"/>
      <c r="AX312" s="95" t="s">
        <v>67</v>
      </c>
      <c r="AY312" s="40">
        <f>INDEX(LINEST(AW317:AW326,$D317:$D326),1)</f>
        <v>-4.5402107117065334E-2</v>
      </c>
      <c r="AZ312" s="185"/>
      <c r="BA312" s="177"/>
      <c r="BC312" s="216"/>
      <c r="BD312" s="95" t="s">
        <v>67</v>
      </c>
      <c r="BE312" s="40">
        <f>INDEX(LINEST(BC317:BC326,$D317:$D326),1)</f>
        <v>-4.070399654759798E-2</v>
      </c>
      <c r="BF312" s="185"/>
      <c r="BG312" s="177"/>
      <c r="BI312" s="216"/>
      <c r="BJ312" s="95" t="s">
        <v>67</v>
      </c>
      <c r="BK312" s="40">
        <f>INDEX(LINEST(BI317:BI326,$D317:$D326),1)</f>
        <v>-3.6892138179610179E-2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363.4771990599632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395.79689094244748</v>
      </c>
      <c r="P314" s="185"/>
      <c r="Q314" s="177"/>
      <c r="S314" s="216"/>
      <c r="T314" s="95" t="s">
        <v>29</v>
      </c>
      <c r="U314" s="199">
        <f>EXP(U311)</f>
        <v>178.3780325884629</v>
      </c>
      <c r="V314" s="185"/>
      <c r="W314" s="177"/>
      <c r="Y314" s="216"/>
      <c r="Z314" s="95" t="s">
        <v>29</v>
      </c>
      <c r="AA314" s="199">
        <f>EXP(AA311)</f>
        <v>198.01275279020646</v>
      </c>
      <c r="AB314" s="185"/>
      <c r="AC314" s="177"/>
      <c r="AE314" s="216"/>
      <c r="AF314" s="95" t="s">
        <v>29</v>
      </c>
      <c r="AG314" s="199">
        <f>EXP(AG311)</f>
        <v>219.93060770134133</v>
      </c>
      <c r="AH314" s="185"/>
      <c r="AI314" s="177"/>
      <c r="AK314" s="216"/>
      <c r="AL314" s="95" t="s">
        <v>29</v>
      </c>
      <c r="AM314" s="199">
        <f>EXP(AM311)</f>
        <v>242.92326735140196</v>
      </c>
      <c r="AN314" s="185"/>
      <c r="AO314" s="177"/>
      <c r="AQ314" s="216"/>
      <c r="AR314" s="95" t="s">
        <v>29</v>
      </c>
      <c r="AS314" s="199">
        <f>EXP(AS311)</f>
        <v>266.50986464383169</v>
      </c>
      <c r="AT314" s="185"/>
      <c r="AU314" s="177"/>
      <c r="AW314" s="216"/>
      <c r="AX314" s="95" t="s">
        <v>29</v>
      </c>
      <c r="AY314" s="199">
        <f>EXP(AY311)</f>
        <v>290.45993807670919</v>
      </c>
      <c r="AZ314" s="185"/>
      <c r="BA314" s="177"/>
      <c r="BC314" s="216"/>
      <c r="BD314" s="95" t="s">
        <v>29</v>
      </c>
      <c r="BE314" s="199">
        <f>EXP(BE311)</f>
        <v>314.64888285598846</v>
      </c>
      <c r="BF314" s="185"/>
      <c r="BG314" s="177"/>
      <c r="BI314" s="216"/>
      <c r="BJ314" s="95" t="s">
        <v>29</v>
      </c>
      <c r="BK314" s="199">
        <f>EXP(BK311)</f>
        <v>339.00332373023804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0.96682645477249984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0.59512888022424282</v>
      </c>
      <c r="P315" s="185"/>
      <c r="Q315" s="177"/>
      <c r="S315" s="216"/>
      <c r="T315" s="95" t="s">
        <v>30</v>
      </c>
      <c r="U315" s="40">
        <f>EXP(U312)</f>
        <v>0.89639024908038845</v>
      </c>
      <c r="V315" s="185"/>
      <c r="W315" s="177"/>
      <c r="Y315" s="216"/>
      <c r="Z315" s="95" t="s">
        <v>30</v>
      </c>
      <c r="AA315" s="40">
        <f>EXP(AA312)</f>
        <v>0.91853610008058795</v>
      </c>
      <c r="AB315" s="185"/>
      <c r="AC315" s="177"/>
      <c r="AE315" s="216"/>
      <c r="AF315" s="95" t="s">
        <v>30</v>
      </c>
      <c r="AG315" s="40">
        <f>EXP(AG312)</f>
        <v>0.93271160392790631</v>
      </c>
      <c r="AH315" s="185"/>
      <c r="AI315" s="177"/>
      <c r="AK315" s="216"/>
      <c r="AL315" s="95" t="s">
        <v>30</v>
      </c>
      <c r="AM315" s="40">
        <f>EXP(AM312)</f>
        <v>0.94261999041572075</v>
      </c>
      <c r="AN315" s="185"/>
      <c r="AO315" s="177"/>
      <c r="AQ315" s="216"/>
      <c r="AR315" s="95" t="s">
        <v>30</v>
      </c>
      <c r="AS315" s="40">
        <f>EXP(AS312)</f>
        <v>0.94995549197670903</v>
      </c>
      <c r="AT315" s="185"/>
      <c r="AU315" s="177"/>
      <c r="AW315" s="216"/>
      <c r="AX315" s="95" t="s">
        <v>30</v>
      </c>
      <c r="AY315" s="40">
        <f>EXP(AY312)</f>
        <v>0.95561314571908029</v>
      </c>
      <c r="AZ315" s="185"/>
      <c r="BA315" s="177"/>
      <c r="BC315" s="216"/>
      <c r="BD315" s="95" t="s">
        <v>30</v>
      </c>
      <c r="BE315" s="40">
        <f>EXP(BE312)</f>
        <v>0.96011328473730406</v>
      </c>
      <c r="BF315" s="185"/>
      <c r="BG315" s="177"/>
      <c r="BI315" s="216"/>
      <c r="BJ315" s="95" t="s">
        <v>30</v>
      </c>
      <c r="BK315" s="40">
        <f>EXP(BK312)</f>
        <v>0.96378008481726707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166.01575428609254</v>
      </c>
      <c r="C317" s="189">
        <f t="shared" ref="C317:C326" si="161">LN($F$309-B317)</f>
        <v>5.8110938233429952</v>
      </c>
      <c r="D317" s="20">
        <v>1</v>
      </c>
      <c r="E317" s="637" t="s">
        <v>7</v>
      </c>
      <c r="F317" s="638"/>
      <c r="G317" s="641">
        <f>I305</f>
        <v>0.72008337427492541</v>
      </c>
      <c r="H317" s="642"/>
      <c r="I317" s="177">
        <f t="shared" ref="I317:I348" si="162">ROUND($F$309-$F$314*$F$315^D317,$G$1)</f>
        <v>149</v>
      </c>
      <c r="J317" s="178">
        <f t="shared" ref="J317:J326" si="163">ABS(B317-I317)/B317*100</f>
        <v>10.249481658692188</v>
      </c>
      <c r="K317" s="177">
        <f t="shared" ref="K317:K326" si="164">(B317-I317)^2/1000</f>
        <v>0.28953589392467682</v>
      </c>
      <c r="M317" s="216">
        <f t="shared" ref="M317:M326" si="165">LN(O$309-$B317)</f>
        <v>4.369248411236998</v>
      </c>
      <c r="N317" s="21" t="s">
        <v>36</v>
      </c>
      <c r="O317" s="42">
        <f>P305</f>
        <v>0.33688362412003664</v>
      </c>
      <c r="P317" s="185">
        <f t="shared" ref="P317:P326" si="166">ROUND(O$309-O$314*O$315^$D317,$G$1)</f>
        <v>9</v>
      </c>
      <c r="Q317" s="177">
        <f t="shared" ref="Q317:Q326" si="167">($B317-P317)^2/1000</f>
        <v>24.653947094030592</v>
      </c>
      <c r="S317" s="216">
        <f t="shared" ref="S317:S326" si="168">LN(U$309-$B317)</f>
        <v>4.8977222237399012</v>
      </c>
      <c r="T317" s="21" t="s">
        <v>36</v>
      </c>
      <c r="U317" s="42">
        <f>V305</f>
        <v>0.65728899167998478</v>
      </c>
      <c r="V317" s="185">
        <f t="shared" ref="V317:V326" si="169">ROUND(U$309-U$314*U$315^$D317,$G$1)</f>
        <v>140</v>
      </c>
      <c r="W317" s="177">
        <f t="shared" ref="W317:W326" si="170">($B317-V317)^2/1000</f>
        <v>0.67681947107434259</v>
      </c>
      <c r="Y317" s="216">
        <f t="shared" ref="Y317:Y326" si="171">LN(AA$309-$B317)</f>
        <v>5.068805113750801</v>
      </c>
      <c r="Z317" s="21" t="s">
        <v>36</v>
      </c>
      <c r="AA317" s="42">
        <f>AB305</f>
        <v>0.6764056336216272</v>
      </c>
      <c r="AB317" s="185">
        <f t="shared" ref="AB317:AB326" si="172">ROUND(AA$309-AA$314*AA$315^$D317,$G$1)</f>
        <v>143</v>
      </c>
      <c r="AC317" s="177">
        <f t="shared" ref="AC317:AC326" si="173">($B317-AB317)^2/1000</f>
        <v>0.52972494535778736</v>
      </c>
      <c r="AE317" s="216">
        <f t="shared" ref="AE317:AE326" si="174">LN(AG$309-$B317)</f>
        <v>5.2148501328232202</v>
      </c>
      <c r="AF317" s="21" t="s">
        <v>36</v>
      </c>
      <c r="AG317" s="42">
        <f>AH305</f>
        <v>0.69017726804626967</v>
      </c>
      <c r="AH317" s="185">
        <f t="shared" ref="AH317:AH326" si="175">ROUND(AG$309-AG$314*AG$315^$D317,$G$1)</f>
        <v>145</v>
      </c>
      <c r="AI317" s="177">
        <f t="shared" ref="AI317:AI326" si="176">($B317-AH317)^2/1000</f>
        <v>0.44166192821341721</v>
      </c>
      <c r="AK317" s="216">
        <f t="shared" ref="AK317:AK326" si="177">LN(AM$309-$B317)</f>
        <v>5.3422588697643496</v>
      </c>
      <c r="AL317" s="21" t="s">
        <v>36</v>
      </c>
      <c r="AM317" s="42">
        <f>AN305</f>
        <v>0.69705248427431865</v>
      </c>
      <c r="AN317" s="185">
        <f t="shared" ref="AN317:AN326" si="178">ROUND(AM$309-AM$314*AM$315^$D317,$G$1)</f>
        <v>146</v>
      </c>
      <c r="AO317" s="177">
        <f t="shared" ref="AO317:AO326" si="179">($B317-AN317)^2/1000</f>
        <v>0.40063041964123208</v>
      </c>
      <c r="AQ317" s="216">
        <f t="shared" ref="AQ317:AQ326" si="180">LN(AS$309-$B317)</f>
        <v>5.4552537870822615</v>
      </c>
      <c r="AR317" s="21" t="s">
        <v>36</v>
      </c>
      <c r="AS317" s="42">
        <f>AT305</f>
        <v>0.70403699828040656</v>
      </c>
      <c r="AT317" s="185">
        <f t="shared" ref="AT317:AT326" si="181">ROUND(AS$309-AS$314*AS$315^$D317,$G$1)</f>
        <v>147</v>
      </c>
      <c r="AU317" s="177">
        <f t="shared" ref="AU317:AU326" si="182">($B317-AT317)^2/1000</f>
        <v>0.36159891106904701</v>
      </c>
      <c r="AW317" s="216">
        <f t="shared" ref="AW317:AW326" si="183">LN(AY$309-$B317)</f>
        <v>5.5567672324900483</v>
      </c>
      <c r="AX317" s="21" t="s">
        <v>36</v>
      </c>
      <c r="AY317" s="42">
        <f>AZ305</f>
        <v>0.70638357447880085</v>
      </c>
      <c r="AZ317" s="185">
        <f t="shared" ref="AZ317:AZ326" si="184">ROUND(AY$309-AY$314*AY$315^$D317,$G$1)</f>
        <v>147</v>
      </c>
      <c r="BA317" s="177">
        <f t="shared" ref="BA317:BA326" si="185">($B317-AZ317)^2/1000</f>
        <v>0.36159891106904701</v>
      </c>
      <c r="BC317" s="216">
        <f t="shared" ref="BC317:BC326" si="186">LN(BE$309-$B317)</f>
        <v>5.6489187637841773</v>
      </c>
      <c r="BD317" s="21" t="s">
        <v>36</v>
      </c>
      <c r="BE317" s="42">
        <f>BF305</f>
        <v>0.71213111064991075</v>
      </c>
      <c r="BF317" s="185">
        <f t="shared" ref="BF317:BF326" si="187">ROUND(BE$309-BE$314*BE$315^$D317,$G$1)</f>
        <v>148</v>
      </c>
      <c r="BG317" s="177">
        <f t="shared" ref="BG317:BG326" si="188">($B317-BF317)^2/1000</f>
        <v>0.32456740249686189</v>
      </c>
      <c r="BI317" s="216">
        <f t="shared" ref="BI317:BI326" si="189">LN(BK$309-$B317)</f>
        <v>5.7332902908533434</v>
      </c>
      <c r="BJ317" s="21" t="s">
        <v>36</v>
      </c>
      <c r="BK317" s="42">
        <f>BL305</f>
        <v>0.71774044173633589</v>
      </c>
      <c r="BL317" s="185">
        <f t="shared" ref="BL317:BL326" si="190">ROUND(BK$309-BK$314*BK$315^$D317,$G$1)</f>
        <v>148</v>
      </c>
      <c r="BM317" s="177">
        <f t="shared" ref="BM317:BM326" si="191">($B317-BL317)^2/1000</f>
        <v>0.32456740249686189</v>
      </c>
    </row>
    <row r="318" spans="1:65" ht="15" customHeight="1">
      <c r="A318" s="19">
        <f t="shared" si="160"/>
        <v>2004</v>
      </c>
      <c r="B318" s="174">
        <f t="shared" si="160"/>
        <v>175.18651561204751</v>
      </c>
      <c r="C318" s="189">
        <f t="shared" si="161"/>
        <v>5.7832511233985189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3.0756410815075133</v>
      </c>
      <c r="H318" s="640"/>
      <c r="I318" s="177">
        <f t="shared" si="162"/>
        <v>160</v>
      </c>
      <c r="J318" s="178">
        <f t="shared" si="163"/>
        <v>8.6687697160883221</v>
      </c>
      <c r="K318" s="177">
        <f t="shared" si="164"/>
        <v>0.2306302564349629</v>
      </c>
      <c r="M318" s="216">
        <f t="shared" si="165"/>
        <v>4.2458271771841183</v>
      </c>
      <c r="N318" s="21" t="s">
        <v>37</v>
      </c>
      <c r="O318" s="199">
        <f>SUM(Q317:Q326)</f>
        <v>36.486982215673493</v>
      </c>
      <c r="P318" s="185">
        <f t="shared" si="166"/>
        <v>105</v>
      </c>
      <c r="Q318" s="177">
        <f t="shared" si="167"/>
        <v>4.9261469737601891</v>
      </c>
      <c r="S318" s="216">
        <f t="shared" si="168"/>
        <v>4.8268204980789529</v>
      </c>
      <c r="T318" s="21" t="s">
        <v>37</v>
      </c>
      <c r="U318" s="199">
        <f>SUM(W317:W326)</f>
        <v>4.0052276954926054</v>
      </c>
      <c r="V318" s="185">
        <f t="shared" si="169"/>
        <v>157</v>
      </c>
      <c r="W318" s="177">
        <f t="shared" si="170"/>
        <v>0.33074935010724799</v>
      </c>
      <c r="Y318" s="216">
        <f t="shared" si="171"/>
        <v>5.009391082972865</v>
      </c>
      <c r="Z318" s="21" t="s">
        <v>37</v>
      </c>
      <c r="AA318" s="199">
        <f>SUM(AC317:AC326)</f>
        <v>3.6899757318307143</v>
      </c>
      <c r="AB318" s="185">
        <f t="shared" si="172"/>
        <v>158</v>
      </c>
      <c r="AC318" s="177">
        <f t="shared" si="173"/>
        <v>0.29537631888315297</v>
      </c>
      <c r="AE318" s="216">
        <f t="shared" si="174"/>
        <v>5.1637196020536678</v>
      </c>
      <c r="AF318" s="21" t="s">
        <v>37</v>
      </c>
      <c r="AG318" s="199">
        <f>SUM(AI317:AI326)</f>
        <v>3.4759566536773248</v>
      </c>
      <c r="AH318" s="185">
        <f t="shared" si="175"/>
        <v>159</v>
      </c>
      <c r="AI318" s="177">
        <f t="shared" si="176"/>
        <v>0.26200328765905795</v>
      </c>
      <c r="AK318" s="216">
        <f t="shared" si="177"/>
        <v>5.2973843533663354</v>
      </c>
      <c r="AL318" s="21" t="s">
        <v>37</v>
      </c>
      <c r="AM318" s="199">
        <f>SUM(AO317:AO326)</f>
        <v>3.3728996071983088</v>
      </c>
      <c r="AN318" s="185">
        <f t="shared" si="178"/>
        <v>159</v>
      </c>
      <c r="AO318" s="177">
        <f t="shared" si="179"/>
        <v>0.26200328765905795</v>
      </c>
      <c r="AQ318" s="216">
        <f t="shared" si="180"/>
        <v>5.4152711001527445</v>
      </c>
      <c r="AR318" s="21" t="s">
        <v>37</v>
      </c>
      <c r="AS318" s="199">
        <f>SUM(AU317:AU326)</f>
        <v>3.2838615365972195</v>
      </c>
      <c r="AT318" s="185">
        <f t="shared" si="181"/>
        <v>159</v>
      </c>
      <c r="AU318" s="177">
        <f t="shared" si="182"/>
        <v>0.26200328765905795</v>
      </c>
      <c r="AW318" s="216">
        <f t="shared" si="183"/>
        <v>5.5207145769709687</v>
      </c>
      <c r="AX318" s="21" t="s">
        <v>37</v>
      </c>
      <c r="AY318" s="199">
        <f>SUM(BA317:BA326)</f>
        <v>3.2524885053731238</v>
      </c>
      <c r="AZ318" s="185">
        <f t="shared" si="184"/>
        <v>160</v>
      </c>
      <c r="BA318" s="177">
        <f t="shared" si="185"/>
        <v>0.2306302564349629</v>
      </c>
      <c r="BC318" s="216">
        <f t="shared" si="186"/>
        <v>5.6160926289694642</v>
      </c>
      <c r="BD318" s="21" t="s">
        <v>37</v>
      </c>
      <c r="BE318" s="199">
        <f>SUM(BG317:BG326)</f>
        <v>3.1762557730619827</v>
      </c>
      <c r="BF318" s="185">
        <f t="shared" si="187"/>
        <v>160</v>
      </c>
      <c r="BG318" s="177">
        <f t="shared" si="188"/>
        <v>0.2306302564349629</v>
      </c>
      <c r="BI318" s="216">
        <f t="shared" si="189"/>
        <v>5.7031605626021582</v>
      </c>
      <c r="BJ318" s="21" t="s">
        <v>37</v>
      </c>
      <c r="BK318" s="199">
        <f>SUM(BM317:BM326)</f>
        <v>3.1094417099481948</v>
      </c>
      <c r="BL318" s="185">
        <f t="shared" si="190"/>
        <v>160</v>
      </c>
      <c r="BM318" s="177">
        <f t="shared" si="191"/>
        <v>0.2306302564349629</v>
      </c>
    </row>
    <row r="319" spans="1:65" ht="15" customHeight="1">
      <c r="A319" s="19">
        <f t="shared" si="160"/>
        <v>2005</v>
      </c>
      <c r="B319" s="174">
        <f t="shared" si="160"/>
        <v>174.84111633047803</v>
      </c>
      <c r="C319" s="189">
        <f t="shared" si="161"/>
        <v>5.7843139356996467</v>
      </c>
      <c r="D319" s="20">
        <f t="shared" si="192"/>
        <v>3</v>
      </c>
      <c r="E319" s="637" t="s">
        <v>9</v>
      </c>
      <c r="F319" s="638"/>
      <c r="G319" s="639">
        <f>SUM(K317:K326)</f>
        <v>3.0756410815075133</v>
      </c>
      <c r="H319" s="640"/>
      <c r="I319" s="177">
        <f t="shared" si="162"/>
        <v>172</v>
      </c>
      <c r="J319" s="178">
        <f t="shared" si="163"/>
        <v>1.6249703674436968</v>
      </c>
      <c r="K319" s="177">
        <f t="shared" si="164"/>
        <v>8.0719420033089472E-3</v>
      </c>
      <c r="M319" s="216">
        <f t="shared" si="165"/>
        <v>4.2507624367275652</v>
      </c>
      <c r="O319" s="98"/>
      <c r="P319" s="185">
        <f t="shared" si="166"/>
        <v>162</v>
      </c>
      <c r="Q319" s="177">
        <f t="shared" si="167"/>
        <v>0.16489426861286954</v>
      </c>
      <c r="S319" s="216">
        <f t="shared" si="168"/>
        <v>4.8295839995336918</v>
      </c>
      <c r="U319" s="98"/>
      <c r="V319" s="185">
        <f t="shared" si="169"/>
        <v>172</v>
      </c>
      <c r="W319" s="177">
        <f t="shared" si="170"/>
        <v>8.0719420033089472E-3</v>
      </c>
      <c r="Y319" s="216">
        <f t="shared" si="171"/>
        <v>5.0116939579773234</v>
      </c>
      <c r="AA319" s="98"/>
      <c r="AB319" s="185">
        <f t="shared" si="172"/>
        <v>172</v>
      </c>
      <c r="AC319" s="177">
        <f t="shared" si="173"/>
        <v>8.0719420033089472E-3</v>
      </c>
      <c r="AE319" s="216">
        <f t="shared" si="174"/>
        <v>5.1656934687085156</v>
      </c>
      <c r="AG319" s="98"/>
      <c r="AH319" s="185">
        <f t="shared" si="175"/>
        <v>172</v>
      </c>
      <c r="AI319" s="177">
        <f t="shared" si="176"/>
        <v>8.0719420033089472E-3</v>
      </c>
      <c r="AK319" s="216">
        <f t="shared" si="177"/>
        <v>5.2991114695124111</v>
      </c>
      <c r="AM319" s="98"/>
      <c r="AN319" s="185">
        <f t="shared" si="178"/>
        <v>172</v>
      </c>
      <c r="AO319" s="177">
        <f t="shared" si="179"/>
        <v>8.0719420033089472E-3</v>
      </c>
      <c r="AQ319" s="216">
        <f t="shared" si="180"/>
        <v>5.4168063026403921</v>
      </c>
      <c r="AS319" s="98"/>
      <c r="AT319" s="185">
        <f t="shared" si="181"/>
        <v>172</v>
      </c>
      <c r="AU319" s="177">
        <f t="shared" si="182"/>
        <v>8.0719420033089472E-3</v>
      </c>
      <c r="AW319" s="216">
        <f t="shared" si="183"/>
        <v>5.5220962506736955</v>
      </c>
      <c r="AY319" s="98"/>
      <c r="AZ319" s="185">
        <f t="shared" si="184"/>
        <v>172</v>
      </c>
      <c r="BA319" s="177">
        <f t="shared" si="185"/>
        <v>8.0719420033089472E-3</v>
      </c>
      <c r="BC319" s="216">
        <f t="shared" si="186"/>
        <v>5.6173486896264766</v>
      </c>
      <c r="BE319" s="98"/>
      <c r="BF319" s="185">
        <f t="shared" si="187"/>
        <v>172</v>
      </c>
      <c r="BG319" s="177">
        <f t="shared" si="188"/>
        <v>8.0719420033089472E-3</v>
      </c>
      <c r="BI319" s="216">
        <f t="shared" si="189"/>
        <v>5.7043119466928802</v>
      </c>
      <c r="BK319" s="98"/>
      <c r="BL319" s="185">
        <f t="shared" si="190"/>
        <v>172</v>
      </c>
      <c r="BM319" s="177">
        <f t="shared" si="191"/>
        <v>8.0719420033089472E-3</v>
      </c>
    </row>
    <row r="320" spans="1:65" ht="15" customHeight="1">
      <c r="A320" s="19">
        <f t="shared" si="160"/>
        <v>2006</v>
      </c>
      <c r="B320" s="174">
        <f t="shared" si="160"/>
        <v>168.39931153184165</v>
      </c>
      <c r="C320" s="189">
        <f t="shared" si="161"/>
        <v>5.8039314994597033</v>
      </c>
      <c r="D320" s="20">
        <f t="shared" si="192"/>
        <v>4</v>
      </c>
      <c r="E320" s="637" t="s">
        <v>10</v>
      </c>
      <c r="F320" s="638"/>
      <c r="G320" s="639">
        <f>SUM(J317:J326)/D326</f>
        <v>8.1533890012611856</v>
      </c>
      <c r="H320" s="640"/>
      <c r="I320" s="177">
        <f t="shared" si="162"/>
        <v>182</v>
      </c>
      <c r="J320" s="178">
        <f t="shared" si="163"/>
        <v>8.0764513491414593</v>
      </c>
      <c r="K320" s="177">
        <f t="shared" si="164"/>
        <v>0.18497872680789562</v>
      </c>
      <c r="M320" s="216">
        <f t="shared" si="165"/>
        <v>4.3386060645411204</v>
      </c>
      <c r="P320" s="185">
        <f t="shared" si="166"/>
        <v>195</v>
      </c>
      <c r="Q320" s="177">
        <f t="shared" si="167"/>
        <v>0.70759662698001269</v>
      </c>
      <c r="S320" s="216">
        <f t="shared" si="168"/>
        <v>4.8797722503984922</v>
      </c>
      <c r="V320" s="185">
        <f t="shared" si="169"/>
        <v>185</v>
      </c>
      <c r="W320" s="177">
        <f t="shared" si="170"/>
        <v>0.27558285761684576</v>
      </c>
      <c r="Y320" s="216">
        <f t="shared" si="171"/>
        <v>5.0536991798954318</v>
      </c>
      <c r="AB320" s="185">
        <f t="shared" si="172"/>
        <v>184</v>
      </c>
      <c r="AC320" s="177">
        <f t="shared" si="173"/>
        <v>0.24338148068052903</v>
      </c>
      <c r="AE320" s="216">
        <f t="shared" si="174"/>
        <v>5.2018102572842269</v>
      </c>
      <c r="AH320" s="185">
        <f t="shared" si="175"/>
        <v>184</v>
      </c>
      <c r="AI320" s="177">
        <f t="shared" si="176"/>
        <v>0.24338148068052903</v>
      </c>
      <c r="AK320" s="216">
        <f t="shared" si="177"/>
        <v>5.3307878890524849</v>
      </c>
      <c r="AN320" s="185">
        <f t="shared" si="178"/>
        <v>183</v>
      </c>
      <c r="AO320" s="177">
        <f t="shared" si="179"/>
        <v>0.21318010374421231</v>
      </c>
      <c r="AQ320" s="216">
        <f t="shared" si="180"/>
        <v>5.4450147183548641</v>
      </c>
      <c r="AT320" s="185">
        <f t="shared" si="181"/>
        <v>183</v>
      </c>
      <c r="AU320" s="177">
        <f t="shared" si="182"/>
        <v>0.21318010374421231</v>
      </c>
      <c r="AW320" s="216">
        <f t="shared" si="183"/>
        <v>5.5475211352183047</v>
      </c>
      <c r="AZ320" s="185">
        <f t="shared" si="184"/>
        <v>183</v>
      </c>
      <c r="BA320" s="177">
        <f t="shared" si="185"/>
        <v>0.21318010374421231</v>
      </c>
      <c r="BC320" s="216">
        <f t="shared" si="186"/>
        <v>5.6404900691252111</v>
      </c>
      <c r="BF320" s="185">
        <f t="shared" si="187"/>
        <v>183</v>
      </c>
      <c r="BG320" s="177">
        <f t="shared" si="188"/>
        <v>0.21318010374421231</v>
      </c>
      <c r="BI320" s="216">
        <f t="shared" si="189"/>
        <v>5.7255462119282079</v>
      </c>
      <c r="BL320" s="185">
        <f t="shared" si="190"/>
        <v>183</v>
      </c>
      <c r="BM320" s="177">
        <f t="shared" si="191"/>
        <v>0.21318010374421231</v>
      </c>
    </row>
    <row r="321" spans="1:65" ht="15" customHeight="1">
      <c r="A321" s="19">
        <f t="shared" si="160"/>
        <v>2007</v>
      </c>
      <c r="B321" s="174">
        <f t="shared" si="160"/>
        <v>163.42412451361866</v>
      </c>
      <c r="C321" s="189">
        <f t="shared" si="161"/>
        <v>5.8188236080247506</v>
      </c>
      <c r="D321" s="20">
        <f t="shared" si="192"/>
        <v>5</v>
      </c>
      <c r="E321" s="637" t="s">
        <v>11</v>
      </c>
      <c r="F321" s="638"/>
      <c r="G321" s="639">
        <f>SUM(J317:J326)/10</f>
        <v>8.1533890012611856</v>
      </c>
      <c r="H321" s="640"/>
      <c r="I321" s="177">
        <f t="shared" si="162"/>
        <v>193</v>
      </c>
      <c r="J321" s="178">
        <f t="shared" si="163"/>
        <v>18.097619047619055</v>
      </c>
      <c r="K321" s="177">
        <f t="shared" si="164"/>
        <v>0.87473241078593245</v>
      </c>
      <c r="M321" s="216">
        <f t="shared" si="165"/>
        <v>4.4015335747096431</v>
      </c>
      <c r="N321" s="21"/>
      <c r="O321" s="55"/>
      <c r="P321" s="185">
        <f t="shared" si="166"/>
        <v>215</v>
      </c>
      <c r="Q321" s="177">
        <f t="shared" si="167"/>
        <v>2.6600709321867111</v>
      </c>
      <c r="S321" s="216">
        <f t="shared" si="168"/>
        <v>4.9168803245587371</v>
      </c>
      <c r="T321" s="21"/>
      <c r="U321" s="55"/>
      <c r="V321" s="185">
        <f t="shared" si="169"/>
        <v>197</v>
      </c>
      <c r="W321" s="177">
        <f t="shared" si="170"/>
        <v>1.1273394146769831</v>
      </c>
      <c r="Y321" s="216">
        <f t="shared" si="171"/>
        <v>5.0849748495862759</v>
      </c>
      <c r="Z321" s="21"/>
      <c r="AA321" s="55"/>
      <c r="AB321" s="185">
        <f t="shared" si="172"/>
        <v>196</v>
      </c>
      <c r="AC321" s="177">
        <f t="shared" si="173"/>
        <v>1.0611876637042204</v>
      </c>
      <c r="AE321" s="216">
        <f t="shared" si="174"/>
        <v>5.2288379954163648</v>
      </c>
      <c r="AF321" s="21"/>
      <c r="AG321" s="55"/>
      <c r="AH321" s="185">
        <f t="shared" si="175"/>
        <v>195</v>
      </c>
      <c r="AI321" s="177">
        <f t="shared" si="176"/>
        <v>0.99703591273145775</v>
      </c>
      <c r="AK321" s="216">
        <f t="shared" si="177"/>
        <v>5.3545836834957656</v>
      </c>
      <c r="AL321" s="21"/>
      <c r="AM321" s="55"/>
      <c r="AN321" s="185">
        <f t="shared" si="178"/>
        <v>194</v>
      </c>
      <c r="AO321" s="177">
        <f t="shared" si="179"/>
        <v>0.93488416175869504</v>
      </c>
      <c r="AQ321" s="216">
        <f t="shared" si="180"/>
        <v>5.466268983059039</v>
      </c>
      <c r="AR321" s="21"/>
      <c r="AS321" s="55"/>
      <c r="AT321" s="185">
        <f t="shared" si="181"/>
        <v>194</v>
      </c>
      <c r="AU321" s="177">
        <f t="shared" si="182"/>
        <v>0.93488416175869504</v>
      </c>
      <c r="AW321" s="216">
        <f t="shared" si="183"/>
        <v>5.5667243962418453</v>
      </c>
      <c r="AX321" s="21"/>
      <c r="AY321" s="55"/>
      <c r="AZ321" s="185">
        <f t="shared" si="184"/>
        <v>194</v>
      </c>
      <c r="BA321" s="177">
        <f t="shared" si="185"/>
        <v>0.93488416175869504</v>
      </c>
      <c r="BC321" s="216">
        <f t="shared" si="186"/>
        <v>5.6580033369955567</v>
      </c>
      <c r="BD321" s="21"/>
      <c r="BE321" s="55"/>
      <c r="BF321" s="185">
        <f t="shared" si="187"/>
        <v>193</v>
      </c>
      <c r="BG321" s="177">
        <f t="shared" si="188"/>
        <v>0.87473241078593245</v>
      </c>
      <c r="BI321" s="216">
        <f t="shared" si="189"/>
        <v>5.7416428895821392</v>
      </c>
      <c r="BJ321" s="21"/>
      <c r="BK321" s="55"/>
      <c r="BL321" s="185">
        <f t="shared" si="190"/>
        <v>193</v>
      </c>
      <c r="BM321" s="177">
        <f t="shared" si="191"/>
        <v>0.87473241078593245</v>
      </c>
    </row>
    <row r="322" spans="1:65" ht="15" customHeight="1">
      <c r="A322" s="19">
        <f t="shared" si="160"/>
        <v>2008</v>
      </c>
      <c r="B322" s="174">
        <f t="shared" si="160"/>
        <v>170.09296844310595</v>
      </c>
      <c r="C322" s="189">
        <f t="shared" si="161"/>
        <v>5.7988108922144059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203</v>
      </c>
      <c r="J322" s="178">
        <f t="shared" si="163"/>
        <v>19.346497305619696</v>
      </c>
      <c r="K322" s="177">
        <f t="shared" si="164"/>
        <v>1.0828727258864213</v>
      </c>
      <c r="M322" s="216">
        <f t="shared" si="165"/>
        <v>4.3162477653810649</v>
      </c>
      <c r="N322" s="21"/>
      <c r="O322" s="55"/>
      <c r="P322" s="185">
        <f t="shared" si="166"/>
        <v>227</v>
      </c>
      <c r="Q322" s="177">
        <f>($B322-P322)^2/1000</f>
        <v>3.2384102406173354</v>
      </c>
      <c r="S322" s="216">
        <f t="shared" si="168"/>
        <v>4.8668190527496096</v>
      </c>
      <c r="T322" s="21"/>
      <c r="U322" s="55"/>
      <c r="V322" s="185">
        <f t="shared" si="169"/>
        <v>207</v>
      </c>
      <c r="W322" s="177">
        <f t="shared" si="170"/>
        <v>1.3621289783415738</v>
      </c>
      <c r="Y322" s="216">
        <f t="shared" si="171"/>
        <v>5.0428251405622877</v>
      </c>
      <c r="Z322" s="21"/>
      <c r="AA322" s="55"/>
      <c r="AB322" s="185">
        <f t="shared" si="172"/>
        <v>206</v>
      </c>
      <c r="AC322" s="177">
        <f t="shared" si="173"/>
        <v>1.2893149152277854</v>
      </c>
      <c r="AE322" s="216">
        <f t="shared" si="174"/>
        <v>5.1924402261120193</v>
      </c>
      <c r="AF322" s="21"/>
      <c r="AG322" s="55"/>
      <c r="AH322" s="185">
        <f t="shared" si="175"/>
        <v>205</v>
      </c>
      <c r="AI322" s="177">
        <f t="shared" si="176"/>
        <v>1.2185008521139973</v>
      </c>
      <c r="AK322" s="216">
        <f t="shared" si="177"/>
        <v>5.3225563716735795</v>
      </c>
      <c r="AL322" s="21"/>
      <c r="AM322" s="55"/>
      <c r="AN322" s="185">
        <f t="shared" si="178"/>
        <v>205</v>
      </c>
      <c r="AO322" s="177">
        <f t="shared" si="179"/>
        <v>1.2185008521139973</v>
      </c>
      <c r="AQ322" s="216">
        <f t="shared" si="180"/>
        <v>5.4376750165858612</v>
      </c>
      <c r="AR322" s="21"/>
      <c r="AS322" s="55"/>
      <c r="AT322" s="185">
        <f t="shared" si="181"/>
        <v>204</v>
      </c>
      <c r="AU322" s="177">
        <f t="shared" si="182"/>
        <v>1.1496867890002094</v>
      </c>
      <c r="AW322" s="216">
        <f t="shared" si="183"/>
        <v>5.5408988965523767</v>
      </c>
      <c r="AX322" s="21"/>
      <c r="AY322" s="55"/>
      <c r="AZ322" s="185">
        <f t="shared" si="184"/>
        <v>204</v>
      </c>
      <c r="BA322" s="177">
        <f t="shared" si="185"/>
        <v>1.1496867890002094</v>
      </c>
      <c r="BC322" s="216">
        <f t="shared" si="186"/>
        <v>5.6344575178810841</v>
      </c>
      <c r="BD322" s="21"/>
      <c r="BE322" s="55"/>
      <c r="BF322" s="185">
        <f t="shared" si="187"/>
        <v>204</v>
      </c>
      <c r="BG322" s="177">
        <f t="shared" si="188"/>
        <v>1.1496867890002094</v>
      </c>
      <c r="BI322" s="216">
        <f t="shared" si="189"/>
        <v>5.720006915574448</v>
      </c>
      <c r="BJ322" s="21"/>
      <c r="BK322" s="55"/>
      <c r="BL322" s="185">
        <f t="shared" si="190"/>
        <v>203</v>
      </c>
      <c r="BM322" s="177">
        <f t="shared" si="191"/>
        <v>1.0828727258864213</v>
      </c>
    </row>
    <row r="323" spans="1:65" ht="15" customHeight="1">
      <c r="A323" s="19">
        <f t="shared" si="160"/>
        <v>2009</v>
      </c>
      <c r="B323" s="174">
        <f t="shared" si="160"/>
        <v>223.97526361690319</v>
      </c>
      <c r="C323" s="189">
        <f t="shared" si="161"/>
        <v>5.6204904862775455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213</v>
      </c>
      <c r="J323" s="178">
        <f t="shared" si="163"/>
        <v>4.9002123893805294</v>
      </c>
      <c r="K323" s="177">
        <f t="shared" si="164"/>
        <v>0.12045641146051893</v>
      </c>
      <c r="M323" s="216">
        <f t="shared" si="165"/>
        <v>3.0456996675210402</v>
      </c>
      <c r="N323" s="21"/>
      <c r="O323" s="55"/>
      <c r="P323" s="185">
        <f t="shared" si="166"/>
        <v>235</v>
      </c>
      <c r="Q323" s="177">
        <f t="shared" si="167"/>
        <v>0.12154481231677849</v>
      </c>
      <c r="S323" s="216">
        <f t="shared" si="168"/>
        <v>4.3310587660545794</v>
      </c>
      <c r="T323" s="21"/>
      <c r="U323" s="55"/>
      <c r="V323" s="185">
        <f t="shared" si="169"/>
        <v>217</v>
      </c>
      <c r="W323" s="177">
        <f t="shared" si="170"/>
        <v>4.8654302525293396E-2</v>
      </c>
      <c r="Y323" s="216">
        <f t="shared" si="171"/>
        <v>4.6153654015386811</v>
      </c>
      <c r="Z323" s="21"/>
      <c r="AA323" s="55"/>
      <c r="AB323" s="185">
        <f t="shared" si="172"/>
        <v>216</v>
      </c>
      <c r="AC323" s="177">
        <f t="shared" si="173"/>
        <v>6.3604829759099785E-2</v>
      </c>
      <c r="AE323" s="216">
        <f t="shared" si="174"/>
        <v>4.8364782081838982</v>
      </c>
      <c r="AF323" s="21"/>
      <c r="AG323" s="55"/>
      <c r="AH323" s="185">
        <f t="shared" si="175"/>
        <v>215</v>
      </c>
      <c r="AI323" s="177">
        <f t="shared" si="176"/>
        <v>8.0555356992906155E-2</v>
      </c>
      <c r="AK323" s="216">
        <f t="shared" si="177"/>
        <v>5.0174436405049692</v>
      </c>
      <c r="AL323" s="21"/>
      <c r="AM323" s="55"/>
      <c r="AN323" s="185">
        <f t="shared" si="178"/>
        <v>214</v>
      </c>
      <c r="AO323" s="177">
        <f t="shared" si="179"/>
        <v>9.950588422671254E-2</v>
      </c>
      <c r="AQ323" s="216">
        <f t="shared" si="180"/>
        <v>5.1706245327934903</v>
      </c>
      <c r="AR323" s="21"/>
      <c r="AS323" s="55"/>
      <c r="AT323" s="185">
        <f t="shared" si="181"/>
        <v>214</v>
      </c>
      <c r="AU323" s="177">
        <f t="shared" si="182"/>
        <v>9.950588422671254E-2</v>
      </c>
      <c r="AW323" s="216">
        <f t="shared" si="183"/>
        <v>5.3034279670695765</v>
      </c>
      <c r="AX323" s="21"/>
      <c r="AY323" s="55"/>
      <c r="AZ323" s="185">
        <f t="shared" si="184"/>
        <v>214</v>
      </c>
      <c r="BA323" s="177">
        <f t="shared" si="185"/>
        <v>9.950588422671254E-2</v>
      </c>
      <c r="BC323" s="216">
        <f t="shared" si="186"/>
        <v>5.4206444463052934</v>
      </c>
      <c r="BD323" s="21"/>
      <c r="BE323" s="55"/>
      <c r="BF323" s="185">
        <f t="shared" si="187"/>
        <v>213</v>
      </c>
      <c r="BG323" s="177">
        <f t="shared" si="188"/>
        <v>0.12045641146051893</v>
      </c>
      <c r="BI323" s="216">
        <f t="shared" si="189"/>
        <v>5.5255514856029997</v>
      </c>
      <c r="BJ323" s="21"/>
      <c r="BK323" s="55"/>
      <c r="BL323" s="185">
        <f t="shared" si="190"/>
        <v>213</v>
      </c>
      <c r="BM323" s="177">
        <f t="shared" si="191"/>
        <v>0.12045641146051893</v>
      </c>
    </row>
    <row r="324" spans="1:65" ht="15" customHeight="1">
      <c r="A324" s="19">
        <f t="shared" si="160"/>
        <v>2010</v>
      </c>
      <c r="B324" s="174">
        <f t="shared" si="160"/>
        <v>237.21612853391008</v>
      </c>
      <c r="C324" s="189">
        <f t="shared" si="161"/>
        <v>5.5713319128324885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222</v>
      </c>
      <c r="J324" s="178">
        <f t="shared" si="163"/>
        <v>6.4144578313252989</v>
      </c>
      <c r="K324" s="177">
        <f t="shared" si="164"/>
        <v>0.23153056756047252</v>
      </c>
      <c r="M324" s="216">
        <f t="shared" si="165"/>
        <v>2.0520538321689936</v>
      </c>
      <c r="N324" s="21"/>
      <c r="O324" s="55"/>
      <c r="P324" s="185">
        <f t="shared" si="166"/>
        <v>239</v>
      </c>
      <c r="Q324" s="177">
        <f t="shared" si="167"/>
        <v>3.1821974075298006E-3</v>
      </c>
      <c r="S324" s="216">
        <f t="shared" si="168"/>
        <v>4.1396982167008991</v>
      </c>
      <c r="T324" s="21"/>
      <c r="U324" s="55"/>
      <c r="V324" s="185">
        <f t="shared" si="169"/>
        <v>226</v>
      </c>
      <c r="W324" s="177">
        <f t="shared" si="170"/>
        <v>0.12580153928919188</v>
      </c>
      <c r="Y324" s="216">
        <f t="shared" si="171"/>
        <v>4.4748777874808496</v>
      </c>
      <c r="Z324" s="21"/>
      <c r="AA324" s="55"/>
      <c r="AB324" s="185">
        <f t="shared" si="172"/>
        <v>225</v>
      </c>
      <c r="AC324" s="177">
        <f t="shared" si="173"/>
        <v>0.14923379635701203</v>
      </c>
      <c r="AE324" s="216">
        <f t="shared" si="174"/>
        <v>4.7254733453841995</v>
      </c>
      <c r="AF324" s="21"/>
      <c r="AG324" s="55"/>
      <c r="AH324" s="185">
        <f t="shared" si="175"/>
        <v>224</v>
      </c>
      <c r="AI324" s="177">
        <f t="shared" si="176"/>
        <v>0.17466605342483221</v>
      </c>
      <c r="AK324" s="216">
        <f t="shared" si="177"/>
        <v>4.9256863086677276</v>
      </c>
      <c r="AL324" s="21"/>
      <c r="AM324" s="55"/>
      <c r="AN324" s="185">
        <f t="shared" si="178"/>
        <v>224</v>
      </c>
      <c r="AO324" s="177">
        <f t="shared" si="179"/>
        <v>0.17466605342483221</v>
      </c>
      <c r="AQ324" s="216">
        <f t="shared" si="180"/>
        <v>5.092423379042109</v>
      </c>
      <c r="AR324" s="21"/>
      <c r="AS324" s="55"/>
      <c r="AT324" s="185">
        <f t="shared" si="181"/>
        <v>223</v>
      </c>
      <c r="AU324" s="177">
        <f t="shared" si="182"/>
        <v>0.20209831049265237</v>
      </c>
      <c r="AW324" s="216">
        <f t="shared" si="183"/>
        <v>5.2352916816489197</v>
      </c>
      <c r="AX324" s="21"/>
      <c r="AY324" s="55"/>
      <c r="AZ324" s="185">
        <f t="shared" si="184"/>
        <v>223</v>
      </c>
      <c r="BA324" s="177">
        <f t="shared" si="185"/>
        <v>0.20209831049265237</v>
      </c>
      <c r="BC324" s="216">
        <f t="shared" si="186"/>
        <v>5.3602769626124713</v>
      </c>
      <c r="BD324" s="21"/>
      <c r="BE324" s="55"/>
      <c r="BF324" s="185">
        <f t="shared" si="187"/>
        <v>223</v>
      </c>
      <c r="BG324" s="177">
        <f t="shared" si="188"/>
        <v>0.20209831049265237</v>
      </c>
      <c r="BI324" s="216">
        <f t="shared" si="189"/>
        <v>5.471362158012421</v>
      </c>
      <c r="BJ324" s="21"/>
      <c r="BK324" s="55"/>
      <c r="BL324" s="185">
        <f t="shared" si="190"/>
        <v>223</v>
      </c>
      <c r="BM324" s="177">
        <f t="shared" si="191"/>
        <v>0.20209831049265237</v>
      </c>
    </row>
    <row r="325" spans="1:65" ht="15" customHeight="1">
      <c r="A325" s="19">
        <f t="shared" si="160"/>
        <v>2011</v>
      </c>
      <c r="B325" s="174">
        <f t="shared" si="160"/>
        <v>238.18853138422122</v>
      </c>
      <c r="C325" s="189">
        <f t="shared" si="161"/>
        <v>5.5676246592992698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232</v>
      </c>
      <c r="J325" s="178">
        <f t="shared" si="163"/>
        <v>2.5981651376146737</v>
      </c>
      <c r="K325" s="177">
        <f t="shared" si="164"/>
        <v>3.8297920693491021E-2</v>
      </c>
      <c r="M325" s="216">
        <f t="shared" si="165"/>
        <v>1.9186077526788674</v>
      </c>
      <c r="N325" s="21"/>
      <c r="O325" s="55"/>
      <c r="P325" s="185">
        <f t="shared" si="166"/>
        <v>241</v>
      </c>
      <c r="Q325" s="177">
        <f t="shared" si="167"/>
        <v>7.9043557775090416E-3</v>
      </c>
      <c r="S325" s="216">
        <f t="shared" si="168"/>
        <v>4.1240889235535922</v>
      </c>
      <c r="T325" s="21"/>
      <c r="U325" s="55"/>
      <c r="V325" s="185">
        <f t="shared" si="169"/>
        <v>233</v>
      </c>
      <c r="W325" s="177">
        <f t="shared" si="170"/>
        <v>2.6920857925048582E-2</v>
      </c>
      <c r="Y325" s="216">
        <f t="shared" si="171"/>
        <v>4.4637387398482069</v>
      </c>
      <c r="Z325" s="21"/>
      <c r="AA325" s="55"/>
      <c r="AB325" s="185">
        <f t="shared" si="172"/>
        <v>233</v>
      </c>
      <c r="AC325" s="177">
        <f t="shared" si="173"/>
        <v>2.6920857925048582E-2</v>
      </c>
      <c r="AE325" s="216">
        <f t="shared" si="174"/>
        <v>4.7168141369963559</v>
      </c>
      <c r="AF325" s="21"/>
      <c r="AG325" s="55"/>
      <c r="AH325" s="185">
        <f t="shared" si="175"/>
        <v>233</v>
      </c>
      <c r="AI325" s="177">
        <f t="shared" si="176"/>
        <v>2.6920857925048582E-2</v>
      </c>
      <c r="AK325" s="216">
        <f t="shared" si="177"/>
        <v>4.9186038365851639</v>
      </c>
      <c r="AL325" s="21"/>
      <c r="AM325" s="55"/>
      <c r="AN325" s="185">
        <f t="shared" si="178"/>
        <v>232</v>
      </c>
      <c r="AO325" s="177">
        <f t="shared" si="179"/>
        <v>3.8297920693491021E-2</v>
      </c>
      <c r="AQ325" s="216">
        <f t="shared" si="180"/>
        <v>5.0864318835449227</v>
      </c>
      <c r="AR325" s="21"/>
      <c r="AS325" s="55"/>
      <c r="AT325" s="185">
        <f t="shared" si="181"/>
        <v>232</v>
      </c>
      <c r="AU325" s="177">
        <f t="shared" si="182"/>
        <v>3.8297920693491021E-2</v>
      </c>
      <c r="AW325" s="216">
        <f t="shared" si="183"/>
        <v>5.2300999190695521</v>
      </c>
      <c r="AX325" s="21"/>
      <c r="AY325" s="55"/>
      <c r="AZ325" s="185">
        <f t="shared" si="184"/>
        <v>232</v>
      </c>
      <c r="BA325" s="177">
        <f t="shared" si="185"/>
        <v>3.8297920693491021E-2</v>
      </c>
      <c r="BC325" s="216">
        <f t="shared" si="186"/>
        <v>5.3556965800289058</v>
      </c>
      <c r="BD325" s="21"/>
      <c r="BE325" s="55"/>
      <c r="BF325" s="185">
        <f t="shared" si="187"/>
        <v>232</v>
      </c>
      <c r="BG325" s="177">
        <f t="shared" si="188"/>
        <v>3.8297920693491021E-2</v>
      </c>
      <c r="BI325" s="216">
        <f t="shared" si="189"/>
        <v>5.4672643334915474</v>
      </c>
      <c r="BJ325" s="21"/>
      <c r="BK325" s="55"/>
      <c r="BL325" s="185">
        <f t="shared" si="190"/>
        <v>232</v>
      </c>
      <c r="BM325" s="177">
        <f t="shared" si="191"/>
        <v>3.8297920693491021E-2</v>
      </c>
    </row>
    <row r="326" spans="1:65" ht="15" customHeight="1" thickBot="1">
      <c r="A326" s="28">
        <f t="shared" si="160"/>
        <v>2012</v>
      </c>
      <c r="B326" s="182">
        <f t="shared" si="160"/>
        <v>244.81237799146845</v>
      </c>
      <c r="C326" s="217">
        <f t="shared" si="161"/>
        <v>5.5419990471929559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241</v>
      </c>
      <c r="J326" s="184">
        <f t="shared" si="163"/>
        <v>1.5572652096869508</v>
      </c>
      <c r="K326" s="183">
        <f t="shared" si="164"/>
        <v>1.4534225949833028E-2</v>
      </c>
      <c r="M326" s="218">
        <f t="shared" si="165"/>
        <v>-1.6733259330247798</v>
      </c>
      <c r="N326" s="101"/>
      <c r="O326" s="100"/>
      <c r="P326" s="205">
        <f t="shared" si="166"/>
        <v>243</v>
      </c>
      <c r="Q326" s="183">
        <f t="shared" si="167"/>
        <v>3.28471398395922E-3</v>
      </c>
      <c r="S326" s="218">
        <f t="shared" si="168"/>
        <v>4.0107386891618537</v>
      </c>
      <c r="T326" s="101"/>
      <c r="U326" s="100"/>
      <c r="V326" s="205">
        <f t="shared" si="169"/>
        <v>240</v>
      </c>
      <c r="W326" s="183">
        <f t="shared" si="170"/>
        <v>2.3158981932769933E-2</v>
      </c>
      <c r="Y326" s="218">
        <f t="shared" si="171"/>
        <v>4.3843691639152311</v>
      </c>
      <c r="Z326" s="101"/>
      <c r="AA326" s="100"/>
      <c r="AB326" s="205">
        <f t="shared" si="172"/>
        <v>240</v>
      </c>
      <c r="AC326" s="183">
        <f t="shared" si="173"/>
        <v>2.3158981932769933E-2</v>
      </c>
      <c r="AE326" s="218">
        <f t="shared" si="174"/>
        <v>4.6557456318650905</v>
      </c>
      <c r="AF326" s="101"/>
      <c r="AG326" s="100"/>
      <c r="AH326" s="205">
        <f t="shared" si="175"/>
        <v>240</v>
      </c>
      <c r="AI326" s="183">
        <f t="shared" si="176"/>
        <v>2.3158981932769933E-2</v>
      </c>
      <c r="AK326" s="218">
        <f t="shared" si="177"/>
        <v>4.8689766561962218</v>
      </c>
      <c r="AL326" s="101"/>
      <c r="AM326" s="100"/>
      <c r="AN326" s="205">
        <f t="shared" si="178"/>
        <v>240</v>
      </c>
      <c r="AO326" s="183">
        <f t="shared" si="179"/>
        <v>2.3158981932769933E-2</v>
      </c>
      <c r="AQ326" s="218">
        <f t="shared" si="180"/>
        <v>5.0446348494688431</v>
      </c>
      <c r="AR326" s="101"/>
      <c r="AS326" s="100"/>
      <c r="AT326" s="205">
        <f t="shared" si="181"/>
        <v>241</v>
      </c>
      <c r="AU326" s="183">
        <f t="shared" si="182"/>
        <v>1.4534225949833028E-2</v>
      </c>
      <c r="AW326" s="218">
        <f t="shared" si="183"/>
        <v>5.1939986525182338</v>
      </c>
      <c r="AX326" s="101"/>
      <c r="AY326" s="100"/>
      <c r="AZ326" s="205">
        <f t="shared" si="184"/>
        <v>241</v>
      </c>
      <c r="BA326" s="183">
        <f t="shared" si="185"/>
        <v>1.4534225949833028E-2</v>
      </c>
      <c r="BC326" s="218">
        <f t="shared" si="186"/>
        <v>5.3239247898813433</v>
      </c>
      <c r="BD326" s="101"/>
      <c r="BE326" s="100"/>
      <c r="BF326" s="205">
        <f t="shared" si="187"/>
        <v>241</v>
      </c>
      <c r="BG326" s="183">
        <f t="shared" si="188"/>
        <v>1.4534225949833028E-2</v>
      </c>
      <c r="BI326" s="218">
        <f t="shared" si="189"/>
        <v>5.4388947242449222</v>
      </c>
      <c r="BJ326" s="101"/>
      <c r="BK326" s="100"/>
      <c r="BL326" s="205">
        <f t="shared" si="190"/>
        <v>241</v>
      </c>
      <c r="BM326" s="183">
        <f t="shared" si="191"/>
        <v>1.4534225949833028E-2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249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249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258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258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266</v>
      </c>
      <c r="C329" s="219"/>
      <c r="D329" s="20">
        <f t="shared" si="192"/>
        <v>13</v>
      </c>
      <c r="E329" s="198">
        <f>O309</f>
        <v>245</v>
      </c>
      <c r="F329" s="201">
        <f>O317</f>
        <v>0.33688362412003664</v>
      </c>
      <c r="G329" s="635">
        <f>O318</f>
        <v>36.486982215673493</v>
      </c>
      <c r="H329" s="636"/>
      <c r="I329" s="177">
        <f t="shared" si="162"/>
        <v>266</v>
      </c>
      <c r="J329" s="185"/>
      <c r="K329" s="185"/>
      <c r="M329" s="198" t="str">
        <f>M282</f>
        <v>max(y) =</v>
      </c>
      <c r="N329" s="198">
        <f>N282</f>
        <v>244.81237799146845</v>
      </c>
      <c r="S329" s="198" t="str">
        <f>S282</f>
        <v>max(y) =</v>
      </c>
      <c r="T329" s="198">
        <f>N329</f>
        <v>244.81237799146845</v>
      </c>
      <c r="Y329" s="198" t="str">
        <f>Y282</f>
        <v>max(y) =</v>
      </c>
      <c r="Z329" s="198">
        <f>T329</f>
        <v>244.81237799146845</v>
      </c>
      <c r="AE329" s="198" t="str">
        <f>AE282</f>
        <v>max(y) =</v>
      </c>
      <c r="AF329" s="198">
        <f>Z329</f>
        <v>244.81237799146845</v>
      </c>
      <c r="AK329" s="198" t="str">
        <f>AK282</f>
        <v>max(y) =</v>
      </c>
      <c r="AL329" s="198">
        <f>AF329</f>
        <v>244.81237799146845</v>
      </c>
      <c r="AQ329" s="198" t="str">
        <f>AQ282</f>
        <v>max(y) =</v>
      </c>
      <c r="AR329" s="198">
        <f>AL329</f>
        <v>244.81237799146845</v>
      </c>
      <c r="AW329" s="198" t="str">
        <f>AW282</f>
        <v>max(y) =</v>
      </c>
      <c r="AX329" s="198">
        <f>AR329</f>
        <v>244.81237799146845</v>
      </c>
      <c r="BC329" s="198" t="str">
        <f>BC282</f>
        <v>max(y) =</v>
      </c>
      <c r="BD329" s="198">
        <f>AX329</f>
        <v>244.81237799146845</v>
      </c>
      <c r="BI329" s="198" t="str">
        <f>BI282</f>
        <v>max(y) =</v>
      </c>
      <c r="BJ329" s="198">
        <f>BD329</f>
        <v>244.81237799146845</v>
      </c>
    </row>
    <row r="330" spans="1:65" ht="15" customHeight="1">
      <c r="A330" s="19">
        <f t="shared" si="160"/>
        <v>2016</v>
      </c>
      <c r="B330" s="174">
        <f t="shared" si="193"/>
        <v>273</v>
      </c>
      <c r="C330" s="219"/>
      <c r="D330" s="20">
        <f t="shared" si="192"/>
        <v>14</v>
      </c>
      <c r="E330" s="198">
        <f>U309</f>
        <v>300</v>
      </c>
      <c r="F330" s="201">
        <f>U317</f>
        <v>0.65728899167998478</v>
      </c>
      <c r="G330" s="631">
        <f>U318</f>
        <v>4.0052276954926054</v>
      </c>
      <c r="H330" s="632"/>
      <c r="I330" s="177">
        <f t="shared" si="162"/>
        <v>273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281</v>
      </c>
      <c r="C331" s="219"/>
      <c r="D331" s="20">
        <f t="shared" si="192"/>
        <v>15</v>
      </c>
      <c r="E331" s="198">
        <f>AA309</f>
        <v>325</v>
      </c>
      <c r="F331" s="201">
        <f>AA317</f>
        <v>0.6764056336216272</v>
      </c>
      <c r="G331" s="631">
        <f>AA318</f>
        <v>3.6899757318307143</v>
      </c>
      <c r="H331" s="632"/>
      <c r="I331" s="177">
        <f t="shared" si="162"/>
        <v>281</v>
      </c>
      <c r="J331" s="185"/>
      <c r="K331" s="185"/>
      <c r="M331" s="198" t="s">
        <v>60</v>
      </c>
      <c r="N331" s="212">
        <v>25</v>
      </c>
      <c r="S331" s="198" t="s">
        <v>60</v>
      </c>
      <c r="T331" s="212">
        <f>N331</f>
        <v>25</v>
      </c>
      <c r="Y331" s="198" t="s">
        <v>60</v>
      </c>
      <c r="Z331" s="212">
        <f>T331</f>
        <v>25</v>
      </c>
      <c r="AE331" s="198" t="s">
        <v>60</v>
      </c>
      <c r="AF331" s="212">
        <f>Z331</f>
        <v>25</v>
      </c>
      <c r="AK331" s="198" t="s">
        <v>60</v>
      </c>
      <c r="AL331" s="212">
        <f>AF331</f>
        <v>25</v>
      </c>
      <c r="AQ331" s="198" t="s">
        <v>60</v>
      </c>
      <c r="AR331" s="212">
        <f>AL331</f>
        <v>25</v>
      </c>
      <c r="AW331" s="198" t="s">
        <v>60</v>
      </c>
      <c r="AX331" s="212">
        <f>AR331</f>
        <v>25</v>
      </c>
      <c r="BC331" s="198" t="s">
        <v>60</v>
      </c>
      <c r="BD331" s="212">
        <f>AX331</f>
        <v>25</v>
      </c>
      <c r="BI331" s="198" t="s">
        <v>60</v>
      </c>
      <c r="BJ331" s="212">
        <f>BD331</f>
        <v>25</v>
      </c>
    </row>
    <row r="332" spans="1:65" ht="15" customHeight="1">
      <c r="A332" s="19">
        <f t="shared" si="160"/>
        <v>2018</v>
      </c>
      <c r="B332" s="174">
        <f t="shared" si="193"/>
        <v>288</v>
      </c>
      <c r="C332" s="219"/>
      <c r="D332" s="20">
        <f t="shared" si="192"/>
        <v>16</v>
      </c>
      <c r="E332" s="198">
        <f>AG309</f>
        <v>350</v>
      </c>
      <c r="F332" s="201">
        <f>AG317</f>
        <v>0.69017726804626967</v>
      </c>
      <c r="G332" s="631">
        <f>AG318</f>
        <v>3.4759566536773248</v>
      </c>
      <c r="H332" s="632"/>
      <c r="I332" s="177">
        <f t="shared" si="162"/>
        <v>288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295</v>
      </c>
      <c r="C333" s="219"/>
      <c r="D333" s="20">
        <f t="shared" si="192"/>
        <v>17</v>
      </c>
      <c r="E333" s="198">
        <f>AM309</f>
        <v>375</v>
      </c>
      <c r="F333" s="201">
        <f>AM317</f>
        <v>0.69705248427431865</v>
      </c>
      <c r="G333" s="631">
        <f>AM318</f>
        <v>3.3728996071983088</v>
      </c>
      <c r="H333" s="632"/>
      <c r="I333" s="177">
        <f t="shared" si="162"/>
        <v>295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302</v>
      </c>
      <c r="C334" s="219"/>
      <c r="D334" s="20">
        <f t="shared" si="192"/>
        <v>18</v>
      </c>
      <c r="E334" s="198">
        <f>AS309</f>
        <v>400</v>
      </c>
      <c r="F334" s="201">
        <f>AS317</f>
        <v>0.70403699828040656</v>
      </c>
      <c r="G334" s="631">
        <f>AS318</f>
        <v>3.2838615365972195</v>
      </c>
      <c r="H334" s="632"/>
      <c r="I334" s="177">
        <f t="shared" si="162"/>
        <v>302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309</v>
      </c>
      <c r="C335" s="219"/>
      <c r="D335" s="20">
        <f t="shared" si="192"/>
        <v>19</v>
      </c>
      <c r="E335" s="198">
        <f>AY309</f>
        <v>425</v>
      </c>
      <c r="F335" s="201">
        <f>AY317</f>
        <v>0.70638357447880085</v>
      </c>
      <c r="G335" s="631">
        <f>AY318</f>
        <v>3.2524885053731238</v>
      </c>
      <c r="H335" s="632"/>
      <c r="I335" s="177">
        <f t="shared" si="162"/>
        <v>309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315</v>
      </c>
      <c r="C336" s="219"/>
      <c r="D336" s="20">
        <f t="shared" si="192"/>
        <v>20</v>
      </c>
      <c r="E336" s="198">
        <f>BE309</f>
        <v>450</v>
      </c>
      <c r="F336" s="201">
        <f>BE317</f>
        <v>0.71213111064991075</v>
      </c>
      <c r="G336" s="631">
        <f>BE318</f>
        <v>3.1762557730619827</v>
      </c>
      <c r="H336" s="632"/>
      <c r="I336" s="177">
        <f t="shared" si="162"/>
        <v>315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321</v>
      </c>
      <c r="C337" s="219"/>
      <c r="D337" s="20">
        <f t="shared" si="192"/>
        <v>21</v>
      </c>
      <c r="E337" s="198">
        <f>BK309</f>
        <v>475</v>
      </c>
      <c r="F337" s="201">
        <f>BK317</f>
        <v>0.71774044173633589</v>
      </c>
      <c r="G337" s="631">
        <f>BK318</f>
        <v>3.1094417099481948</v>
      </c>
      <c r="H337" s="632"/>
      <c r="I337" s="177">
        <f t="shared" si="162"/>
        <v>321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327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327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333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333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338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338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344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344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349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349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354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354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359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359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363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363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368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368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372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372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377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377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>
      <selection activeCell="N39" sqref="N39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330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'!N21</f>
        <v>117.40041928721175</v>
      </c>
      <c r="C15" s="119">
        <f t="shared" ref="C15:C46" si="0">I87</f>
        <v>140</v>
      </c>
      <c r="D15" s="120">
        <f t="shared" ref="D15:D46" si="1">I133</f>
        <v>140</v>
      </c>
      <c r="E15" s="120">
        <f t="shared" ref="E15:E46" si="2">I179</f>
        <v>140</v>
      </c>
      <c r="F15" s="121">
        <f>I225</f>
        <v>127</v>
      </c>
      <c r="G15" s="121">
        <f>I271</f>
        <v>139</v>
      </c>
      <c r="H15" s="121">
        <f t="shared" ref="H15:H46" si="3">I317</f>
        <v>138</v>
      </c>
      <c r="I15" s="122">
        <f t="shared" ref="I15:I46" si="4">ROUND(SUMIF(C$47:H$47,"○",C15:H15),$G$1)</f>
        <v>127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'!N22</f>
        <v>162.68656716417911</v>
      </c>
      <c r="C16" s="119">
        <f t="shared" si="0"/>
        <v>148</v>
      </c>
      <c r="D16" s="120">
        <f t="shared" si="1"/>
        <v>147</v>
      </c>
      <c r="E16" s="120">
        <f t="shared" si="2"/>
        <v>147</v>
      </c>
      <c r="F16" s="121">
        <f t="shared" ref="F16:F46" si="6">I226</f>
        <v>146</v>
      </c>
      <c r="G16" s="121">
        <f t="shared" ref="G16:G46" si="7">I272</f>
        <v>147</v>
      </c>
      <c r="H16" s="121">
        <f t="shared" si="3"/>
        <v>148</v>
      </c>
      <c r="I16" s="122">
        <f t="shared" si="4"/>
        <v>146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'!N23</f>
        <v>164.86681065514759</v>
      </c>
      <c r="C17" s="119">
        <f t="shared" si="0"/>
        <v>156</v>
      </c>
      <c r="D17" s="120">
        <f t="shared" si="1"/>
        <v>154</v>
      </c>
      <c r="E17" s="120">
        <f t="shared" si="2"/>
        <v>154</v>
      </c>
      <c r="F17" s="121">
        <f t="shared" si="6"/>
        <v>159</v>
      </c>
      <c r="G17" s="121">
        <f t="shared" si="7"/>
        <v>156</v>
      </c>
      <c r="H17" s="121">
        <f t="shared" si="3"/>
        <v>157</v>
      </c>
      <c r="I17" s="122">
        <f t="shared" si="4"/>
        <v>159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'!N24</f>
        <v>170.2827087442472</v>
      </c>
      <c r="C18" s="119">
        <f t="shared" si="0"/>
        <v>164</v>
      </c>
      <c r="D18" s="120">
        <f t="shared" si="1"/>
        <v>162</v>
      </c>
      <c r="E18" s="120">
        <f t="shared" si="2"/>
        <v>162</v>
      </c>
      <c r="F18" s="121">
        <f t="shared" si="6"/>
        <v>168</v>
      </c>
      <c r="G18" s="121">
        <f t="shared" si="7"/>
        <v>164</v>
      </c>
      <c r="H18" s="121">
        <f t="shared" si="3"/>
        <v>165</v>
      </c>
      <c r="I18" s="122">
        <f t="shared" si="4"/>
        <v>168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'!N25</f>
        <v>175.44812601846823</v>
      </c>
      <c r="C19" s="119">
        <f t="shared" si="0"/>
        <v>171</v>
      </c>
      <c r="D19" s="120">
        <f t="shared" si="1"/>
        <v>169</v>
      </c>
      <c r="E19" s="120">
        <f t="shared" si="2"/>
        <v>169</v>
      </c>
      <c r="F19" s="121">
        <f t="shared" si="6"/>
        <v>177</v>
      </c>
      <c r="G19" s="121">
        <f t="shared" si="7"/>
        <v>172</v>
      </c>
      <c r="H19" s="121">
        <f t="shared" si="3"/>
        <v>173</v>
      </c>
      <c r="I19" s="122">
        <f t="shared" si="4"/>
        <v>177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'!N26</f>
        <v>180.15332197614993</v>
      </c>
      <c r="C20" s="119">
        <f t="shared" si="0"/>
        <v>179</v>
      </c>
      <c r="D20" s="120">
        <f t="shared" si="1"/>
        <v>178</v>
      </c>
      <c r="E20" s="120">
        <f t="shared" si="2"/>
        <v>178</v>
      </c>
      <c r="F20" s="121">
        <f t="shared" si="6"/>
        <v>184</v>
      </c>
      <c r="G20" s="121">
        <f t="shared" si="7"/>
        <v>180</v>
      </c>
      <c r="H20" s="121">
        <f t="shared" si="3"/>
        <v>181</v>
      </c>
      <c r="I20" s="122">
        <f t="shared" si="4"/>
        <v>184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'!N27</f>
        <v>178.70722433460077</v>
      </c>
      <c r="C21" s="119">
        <f t="shared" si="0"/>
        <v>187</v>
      </c>
      <c r="D21" s="120">
        <f t="shared" si="1"/>
        <v>186</v>
      </c>
      <c r="E21" s="120">
        <f t="shared" si="2"/>
        <v>186</v>
      </c>
      <c r="F21" s="121">
        <f t="shared" si="6"/>
        <v>190</v>
      </c>
      <c r="G21" s="121">
        <f t="shared" si="7"/>
        <v>188</v>
      </c>
      <c r="H21" s="121">
        <f t="shared" si="3"/>
        <v>188</v>
      </c>
      <c r="I21" s="122">
        <f t="shared" si="4"/>
        <v>190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'!N28</f>
        <v>186.26010286554003</v>
      </c>
      <c r="C22" s="119">
        <f t="shared" si="0"/>
        <v>195</v>
      </c>
      <c r="D22" s="120">
        <f t="shared" si="1"/>
        <v>195</v>
      </c>
      <c r="E22" s="120">
        <f t="shared" si="2"/>
        <v>195</v>
      </c>
      <c r="F22" s="121">
        <f t="shared" si="6"/>
        <v>195</v>
      </c>
      <c r="G22" s="121">
        <f t="shared" si="7"/>
        <v>195</v>
      </c>
      <c r="H22" s="121">
        <f t="shared" si="3"/>
        <v>195</v>
      </c>
      <c r="I22" s="122">
        <f t="shared" si="4"/>
        <v>195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'!N29</f>
        <v>202.08558072635742</v>
      </c>
      <c r="C23" s="119">
        <f t="shared" si="0"/>
        <v>203</v>
      </c>
      <c r="D23" s="120">
        <f t="shared" si="1"/>
        <v>204</v>
      </c>
      <c r="E23" s="120">
        <f t="shared" si="2"/>
        <v>204</v>
      </c>
      <c r="F23" s="121">
        <f t="shared" si="6"/>
        <v>201</v>
      </c>
      <c r="G23" s="121">
        <f t="shared" si="7"/>
        <v>203</v>
      </c>
      <c r="H23" s="121">
        <f t="shared" si="3"/>
        <v>202</v>
      </c>
      <c r="I23" s="122">
        <f t="shared" si="4"/>
        <v>201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'!N30</f>
        <v>215.31593406593407</v>
      </c>
      <c r="C24" s="128">
        <f t="shared" si="0"/>
        <v>211</v>
      </c>
      <c r="D24" s="129">
        <f t="shared" si="1"/>
        <v>214</v>
      </c>
      <c r="E24" s="129">
        <f t="shared" si="2"/>
        <v>214</v>
      </c>
      <c r="F24" s="130">
        <f t="shared" si="6"/>
        <v>205</v>
      </c>
      <c r="G24" s="130">
        <f t="shared" si="7"/>
        <v>210</v>
      </c>
      <c r="H24" s="130">
        <f t="shared" si="3"/>
        <v>208</v>
      </c>
      <c r="I24" s="131">
        <f t="shared" si="4"/>
        <v>205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498"/>
      <c r="C25" s="224">
        <f>I97</f>
        <v>218</v>
      </c>
      <c r="D25" s="225">
        <f t="shared" si="1"/>
        <v>225</v>
      </c>
      <c r="E25" s="224">
        <f t="shared" si="2"/>
        <v>225</v>
      </c>
      <c r="F25" s="224">
        <f t="shared" si="6"/>
        <v>210</v>
      </c>
      <c r="G25" s="224">
        <f t="shared" si="7"/>
        <v>217</v>
      </c>
      <c r="H25" s="224">
        <f t="shared" si="3"/>
        <v>214</v>
      </c>
      <c r="I25" s="226">
        <f t="shared" si="4"/>
        <v>210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226</v>
      </c>
      <c r="D26" s="146">
        <f t="shared" si="1"/>
        <v>235</v>
      </c>
      <c r="E26" s="119">
        <f t="shared" si="2"/>
        <v>235</v>
      </c>
      <c r="F26" s="119">
        <f t="shared" si="6"/>
        <v>214</v>
      </c>
      <c r="G26" s="119">
        <f t="shared" si="7"/>
        <v>223</v>
      </c>
      <c r="H26" s="119">
        <f t="shared" si="3"/>
        <v>220</v>
      </c>
      <c r="I26" s="144">
        <f t="shared" si="4"/>
        <v>214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234</v>
      </c>
      <c r="D27" s="315">
        <f t="shared" si="1"/>
        <v>247</v>
      </c>
      <c r="E27" s="314">
        <f t="shared" si="2"/>
        <v>247</v>
      </c>
      <c r="F27" s="314">
        <f t="shared" si="6"/>
        <v>218</v>
      </c>
      <c r="G27" s="314">
        <f t="shared" si="7"/>
        <v>229</v>
      </c>
      <c r="H27" s="314">
        <f t="shared" si="3"/>
        <v>225</v>
      </c>
      <c r="I27" s="316">
        <f t="shared" si="4"/>
        <v>218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242</v>
      </c>
      <c r="D28" s="146">
        <f t="shared" si="1"/>
        <v>259</v>
      </c>
      <c r="E28" s="119">
        <f t="shared" si="2"/>
        <v>259</v>
      </c>
      <c r="F28" s="119">
        <f t="shared" si="6"/>
        <v>222</v>
      </c>
      <c r="G28" s="119">
        <f t="shared" si="7"/>
        <v>235</v>
      </c>
      <c r="H28" s="119">
        <f t="shared" si="3"/>
        <v>230</v>
      </c>
      <c r="I28" s="144">
        <f t="shared" si="4"/>
        <v>222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250</v>
      </c>
      <c r="D29" s="146">
        <f t="shared" si="1"/>
        <v>271</v>
      </c>
      <c r="E29" s="119">
        <f t="shared" si="2"/>
        <v>271</v>
      </c>
      <c r="F29" s="119">
        <f t="shared" si="6"/>
        <v>225</v>
      </c>
      <c r="G29" s="119">
        <f t="shared" si="7"/>
        <v>240</v>
      </c>
      <c r="H29" s="119">
        <f t="shared" si="3"/>
        <v>235</v>
      </c>
      <c r="I29" s="144">
        <f t="shared" si="4"/>
        <v>225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258</v>
      </c>
      <c r="D30" s="146">
        <f t="shared" si="1"/>
        <v>284</v>
      </c>
      <c r="E30" s="119">
        <f t="shared" si="2"/>
        <v>284</v>
      </c>
      <c r="F30" s="119">
        <f t="shared" si="6"/>
        <v>228</v>
      </c>
      <c r="G30" s="119">
        <f t="shared" si="7"/>
        <v>245</v>
      </c>
      <c r="H30" s="119">
        <f t="shared" si="3"/>
        <v>239</v>
      </c>
      <c r="I30" s="144">
        <f t="shared" si="4"/>
        <v>228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266</v>
      </c>
      <c r="D31" s="146">
        <f t="shared" si="1"/>
        <v>298</v>
      </c>
      <c r="E31" s="119">
        <f t="shared" si="2"/>
        <v>298</v>
      </c>
      <c r="F31" s="119">
        <f t="shared" si="6"/>
        <v>231</v>
      </c>
      <c r="G31" s="119">
        <f t="shared" si="7"/>
        <v>250</v>
      </c>
      <c r="H31" s="119">
        <f t="shared" si="3"/>
        <v>243</v>
      </c>
      <c r="I31" s="144">
        <f t="shared" si="4"/>
        <v>231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273</v>
      </c>
      <c r="D32" s="315">
        <f t="shared" si="1"/>
        <v>312</v>
      </c>
      <c r="E32" s="314">
        <f t="shared" si="2"/>
        <v>312</v>
      </c>
      <c r="F32" s="314">
        <f t="shared" si="6"/>
        <v>234</v>
      </c>
      <c r="G32" s="314">
        <f t="shared" si="7"/>
        <v>255</v>
      </c>
      <c r="H32" s="314">
        <f t="shared" si="3"/>
        <v>247</v>
      </c>
      <c r="I32" s="316">
        <f t="shared" si="4"/>
        <v>234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281</v>
      </c>
      <c r="D33" s="146">
        <f t="shared" si="1"/>
        <v>327</v>
      </c>
      <c r="E33" s="119">
        <f t="shared" si="2"/>
        <v>327</v>
      </c>
      <c r="F33" s="119">
        <f t="shared" si="6"/>
        <v>237</v>
      </c>
      <c r="G33" s="119">
        <f t="shared" si="7"/>
        <v>259</v>
      </c>
      <c r="H33" s="119">
        <f t="shared" si="3"/>
        <v>251</v>
      </c>
      <c r="I33" s="144">
        <f t="shared" si="4"/>
        <v>237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289</v>
      </c>
      <c r="D34" s="146">
        <f t="shared" si="1"/>
        <v>343</v>
      </c>
      <c r="E34" s="119">
        <f t="shared" si="2"/>
        <v>343</v>
      </c>
      <c r="F34" s="119">
        <f t="shared" si="6"/>
        <v>240</v>
      </c>
      <c r="G34" s="119">
        <f t="shared" si="7"/>
        <v>262</v>
      </c>
      <c r="H34" s="119">
        <f t="shared" si="3"/>
        <v>255</v>
      </c>
      <c r="I34" s="144">
        <f t="shared" si="4"/>
        <v>240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297</v>
      </c>
      <c r="D35" s="146">
        <f t="shared" si="1"/>
        <v>359</v>
      </c>
      <c r="E35" s="119">
        <f t="shared" si="2"/>
        <v>359</v>
      </c>
      <c r="F35" s="119">
        <f t="shared" si="6"/>
        <v>242</v>
      </c>
      <c r="G35" s="119">
        <f t="shared" si="7"/>
        <v>266</v>
      </c>
      <c r="H35" s="119">
        <f t="shared" si="3"/>
        <v>258</v>
      </c>
      <c r="I35" s="144">
        <f t="shared" si="4"/>
        <v>242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305</v>
      </c>
      <c r="D36" s="146">
        <f t="shared" si="1"/>
        <v>377</v>
      </c>
      <c r="E36" s="119">
        <f t="shared" si="2"/>
        <v>377</v>
      </c>
      <c r="F36" s="119">
        <f t="shared" si="6"/>
        <v>245</v>
      </c>
      <c r="G36" s="119">
        <f t="shared" si="7"/>
        <v>269</v>
      </c>
      <c r="H36" s="119">
        <f t="shared" si="3"/>
        <v>261</v>
      </c>
      <c r="I36" s="144">
        <f t="shared" si="4"/>
        <v>245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313</v>
      </c>
      <c r="D37" s="315">
        <f t="shared" si="1"/>
        <v>395</v>
      </c>
      <c r="E37" s="314">
        <f t="shared" si="2"/>
        <v>395</v>
      </c>
      <c r="F37" s="314">
        <f t="shared" si="6"/>
        <v>247</v>
      </c>
      <c r="G37" s="314">
        <f t="shared" si="7"/>
        <v>272</v>
      </c>
      <c r="H37" s="314">
        <f t="shared" si="3"/>
        <v>265</v>
      </c>
      <c r="I37" s="316">
        <f t="shared" si="4"/>
        <v>247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320</v>
      </c>
      <c r="D38" s="146">
        <f t="shared" si="1"/>
        <v>414</v>
      </c>
      <c r="E38" s="119">
        <f t="shared" si="2"/>
        <v>414</v>
      </c>
      <c r="F38" s="119">
        <f t="shared" si="6"/>
        <v>250</v>
      </c>
      <c r="G38" s="119">
        <f t="shared" si="7"/>
        <v>275</v>
      </c>
      <c r="H38" s="119">
        <f t="shared" si="3"/>
        <v>267</v>
      </c>
      <c r="I38" s="144">
        <f t="shared" si="4"/>
        <v>250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328</v>
      </c>
      <c r="D39" s="146">
        <f t="shared" si="1"/>
        <v>434</v>
      </c>
      <c r="E39" s="119">
        <f t="shared" si="2"/>
        <v>434</v>
      </c>
      <c r="F39" s="119">
        <f t="shared" si="6"/>
        <v>252</v>
      </c>
      <c r="G39" s="119">
        <f t="shared" si="7"/>
        <v>277</v>
      </c>
      <c r="H39" s="119">
        <f t="shared" si="3"/>
        <v>270</v>
      </c>
      <c r="I39" s="144">
        <f t="shared" si="4"/>
        <v>252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336</v>
      </c>
      <c r="D40" s="146">
        <f t="shared" si="1"/>
        <v>455</v>
      </c>
      <c r="E40" s="119">
        <f t="shared" si="2"/>
        <v>455</v>
      </c>
      <c r="F40" s="119">
        <f t="shared" si="6"/>
        <v>254</v>
      </c>
      <c r="G40" s="119">
        <f t="shared" si="7"/>
        <v>279</v>
      </c>
      <c r="H40" s="119">
        <f t="shared" si="3"/>
        <v>273</v>
      </c>
      <c r="I40" s="144">
        <f t="shared" si="4"/>
        <v>254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344</v>
      </c>
      <c r="D41" s="146">
        <f t="shared" si="1"/>
        <v>476</v>
      </c>
      <c r="E41" s="119">
        <f t="shared" si="2"/>
        <v>476</v>
      </c>
      <c r="F41" s="119">
        <f t="shared" si="6"/>
        <v>256</v>
      </c>
      <c r="G41" s="119">
        <f t="shared" si="7"/>
        <v>281</v>
      </c>
      <c r="H41" s="119">
        <f t="shared" si="3"/>
        <v>275</v>
      </c>
      <c r="I41" s="144">
        <f t="shared" si="4"/>
        <v>256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352</v>
      </c>
      <c r="D42" s="315">
        <f t="shared" si="1"/>
        <v>499</v>
      </c>
      <c r="E42" s="314">
        <f t="shared" si="2"/>
        <v>499</v>
      </c>
      <c r="F42" s="314">
        <f t="shared" si="6"/>
        <v>259</v>
      </c>
      <c r="G42" s="314">
        <f t="shared" si="7"/>
        <v>283</v>
      </c>
      <c r="H42" s="314">
        <f t="shared" si="3"/>
        <v>278</v>
      </c>
      <c r="I42" s="316">
        <f t="shared" si="4"/>
        <v>259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360</v>
      </c>
      <c r="D43" s="146">
        <f t="shared" si="1"/>
        <v>523</v>
      </c>
      <c r="E43" s="119">
        <f t="shared" si="2"/>
        <v>523</v>
      </c>
      <c r="F43" s="119">
        <f t="shared" si="6"/>
        <v>261</v>
      </c>
      <c r="G43" s="119">
        <f t="shared" si="7"/>
        <v>285</v>
      </c>
      <c r="H43" s="119">
        <f t="shared" si="3"/>
        <v>280</v>
      </c>
      <c r="I43" s="144">
        <f t="shared" si="4"/>
        <v>261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367</v>
      </c>
      <c r="D44" s="146">
        <f t="shared" si="1"/>
        <v>549</v>
      </c>
      <c r="E44" s="119">
        <f t="shared" si="2"/>
        <v>549</v>
      </c>
      <c r="F44" s="119">
        <f t="shared" si="6"/>
        <v>263</v>
      </c>
      <c r="G44" s="119">
        <f t="shared" si="7"/>
        <v>286</v>
      </c>
      <c r="H44" s="119">
        <f t="shared" si="3"/>
        <v>282</v>
      </c>
      <c r="I44" s="144">
        <f t="shared" si="4"/>
        <v>263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375</v>
      </c>
      <c r="D45" s="146">
        <f t="shared" si="1"/>
        <v>575</v>
      </c>
      <c r="E45" s="119">
        <f t="shared" si="2"/>
        <v>575</v>
      </c>
      <c r="F45" s="119">
        <f t="shared" si="6"/>
        <v>265</v>
      </c>
      <c r="G45" s="119">
        <f t="shared" si="7"/>
        <v>288</v>
      </c>
      <c r="H45" s="119">
        <f t="shared" si="3"/>
        <v>284</v>
      </c>
      <c r="I45" s="144">
        <f t="shared" si="4"/>
        <v>265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383</v>
      </c>
      <c r="D46" s="146">
        <f t="shared" si="1"/>
        <v>603</v>
      </c>
      <c r="E46" s="119">
        <f t="shared" si="2"/>
        <v>603</v>
      </c>
      <c r="F46" s="119">
        <f t="shared" si="6"/>
        <v>267</v>
      </c>
      <c r="G46" s="119">
        <f t="shared" si="7"/>
        <v>289</v>
      </c>
      <c r="H46" s="119">
        <f t="shared" si="3"/>
        <v>286</v>
      </c>
      <c r="I46" s="144">
        <f t="shared" si="4"/>
        <v>267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/>
      <c r="E47" s="151"/>
      <c r="F47" s="149" t="s">
        <v>76</v>
      </c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0.83165357135163342</v>
      </c>
      <c r="D48" s="261">
        <f>G132</f>
        <v>0.81873368485740528</v>
      </c>
      <c r="E48" s="261">
        <f>G179</f>
        <v>0.81873368485740528</v>
      </c>
      <c r="F48" s="261">
        <f>H224</f>
        <v>0.88016991701582759</v>
      </c>
      <c r="G48" s="261">
        <f>G271</f>
        <v>0.83102925111322634</v>
      </c>
      <c r="H48" s="239">
        <f>G317</f>
        <v>0.84475385790461643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1.0302644201049771</v>
      </c>
      <c r="D49" s="250">
        <f>G133</f>
        <v>1.1246824628779692</v>
      </c>
      <c r="E49" s="250">
        <f>G180</f>
        <v>1.1246824628779692</v>
      </c>
      <c r="F49" s="250">
        <f>H225</f>
        <v>0.73893851005025135</v>
      </c>
      <c r="G49" s="250">
        <f>G272</f>
        <v>1.0344529164811889</v>
      </c>
      <c r="H49" s="250">
        <f>G318</f>
        <v>0.95281358365567925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1.0302644201049771</v>
      </c>
      <c r="D50" s="229">
        <f>G134</f>
        <v>1.1246824628779692</v>
      </c>
      <c r="E50" s="229">
        <f>G181</f>
        <v>1.1246824628779692</v>
      </c>
      <c r="F50" s="229">
        <f>H226</f>
        <v>0.73893851005025135</v>
      </c>
      <c r="G50" s="229">
        <f>G273</f>
        <v>1.0344529164811889</v>
      </c>
      <c r="H50" s="229">
        <f>G319</f>
        <v>0.95281358365567925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5.2310437444316618</v>
      </c>
      <c r="D51" s="229">
        <f>G135</f>
        <v>5.5549718931569361</v>
      </c>
      <c r="E51" s="229">
        <f>G182</f>
        <v>5.5549718931569361</v>
      </c>
      <c r="F51" s="229">
        <f>H227</f>
        <v>4.269218080386123</v>
      </c>
      <c r="G51" s="229">
        <f>G274</f>
        <v>5.1972287126436347</v>
      </c>
      <c r="H51" s="229">
        <f>G320</f>
        <v>4.9645639818430425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5.2310437444316618</v>
      </c>
      <c r="D52" s="229">
        <f>G136</f>
        <v>5.5549718931569361</v>
      </c>
      <c r="E52" s="229">
        <f>G183</f>
        <v>5.5549718931569361</v>
      </c>
      <c r="F52" s="229">
        <f>H228</f>
        <v>4.269218080386123</v>
      </c>
      <c r="G52" s="229">
        <f>G275</f>
        <v>5.1972287126436347</v>
      </c>
      <c r="H52" s="234">
        <f>G321</f>
        <v>4.9645639818430425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0.83165357135163342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7.8422904952997232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132.18808185963513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0.83165357135163342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1.0302644201049771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1.0302644201049771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5.2310437444316618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5.2310437444316618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117.40041928721175</v>
      </c>
      <c r="C87" s="20">
        <v>1</v>
      </c>
      <c r="F87" s="25"/>
      <c r="G87" s="21"/>
      <c r="H87" s="25"/>
      <c r="I87" s="177">
        <f t="shared" ref="I87:I118" si="8">ROUND($E$78*C87+$E$79,$G$1)</f>
        <v>140</v>
      </c>
      <c r="J87" s="178">
        <f t="shared" ref="J87:J96" si="9">ABS(B87-I87)/B87*100</f>
        <v>19.249999999999993</v>
      </c>
      <c r="K87" s="177">
        <f t="shared" ref="K87:K96" si="10">(B87-I87)^2/1000</f>
        <v>0.51074104839383083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162.68656716417911</v>
      </c>
      <c r="C88" s="20">
        <v>2</v>
      </c>
      <c r="F88" s="25"/>
      <c r="G88" s="21"/>
      <c r="H88" s="25"/>
      <c r="I88" s="177">
        <f t="shared" si="8"/>
        <v>148</v>
      </c>
      <c r="J88" s="178">
        <f t="shared" si="9"/>
        <v>9.0275229357798192</v>
      </c>
      <c r="K88" s="177">
        <f t="shared" si="10"/>
        <v>0.21569525506794401</v>
      </c>
    </row>
    <row r="89" spans="1:11" ht="15" customHeight="1">
      <c r="A89" s="19">
        <f t="shared" si="11"/>
        <v>2005</v>
      </c>
      <c r="B89" s="174">
        <f t="shared" si="12"/>
        <v>164.86681065514759</v>
      </c>
      <c r="C89" s="20">
        <v>3</v>
      </c>
      <c r="F89" s="25"/>
      <c r="G89" s="21"/>
      <c r="H89" s="25"/>
      <c r="I89" s="177">
        <f t="shared" si="8"/>
        <v>156</v>
      </c>
      <c r="J89" s="178">
        <f t="shared" si="9"/>
        <v>5.3781659388646288</v>
      </c>
      <c r="K89" s="177">
        <f t="shared" si="10"/>
        <v>7.8620331194238821E-2</v>
      </c>
    </row>
    <row r="90" spans="1:11" ht="15" customHeight="1">
      <c r="A90" s="19">
        <f t="shared" si="11"/>
        <v>2006</v>
      </c>
      <c r="B90" s="174">
        <f t="shared" si="12"/>
        <v>170.2827087442472</v>
      </c>
      <c r="C90" s="20">
        <v>4</v>
      </c>
      <c r="F90" s="25"/>
      <c r="G90" s="21"/>
      <c r="H90" s="25"/>
      <c r="I90" s="177">
        <f t="shared" si="8"/>
        <v>164</v>
      </c>
      <c r="J90" s="178">
        <f t="shared" si="9"/>
        <v>3.6895752895752874</v>
      </c>
      <c r="K90" s="177">
        <f t="shared" si="10"/>
        <v>3.9472429165040256E-2</v>
      </c>
    </row>
    <row r="91" spans="1:11" ht="15" customHeight="1">
      <c r="A91" s="19">
        <f t="shared" si="11"/>
        <v>2007</v>
      </c>
      <c r="B91" s="174">
        <f t="shared" si="12"/>
        <v>175.44812601846823</v>
      </c>
      <c r="C91" s="20">
        <v>5</v>
      </c>
      <c r="D91" s="21"/>
      <c r="E91" s="21"/>
      <c r="F91" s="25"/>
      <c r="G91" s="21"/>
      <c r="H91" s="25"/>
      <c r="I91" s="177">
        <f t="shared" si="8"/>
        <v>171</v>
      </c>
      <c r="J91" s="178">
        <f t="shared" si="9"/>
        <v>2.5352941176470623</v>
      </c>
      <c r="K91" s="177">
        <f t="shared" si="10"/>
        <v>1.9785825076174029E-2</v>
      </c>
    </row>
    <row r="92" spans="1:11" ht="15" customHeight="1">
      <c r="A92" s="19">
        <f t="shared" si="11"/>
        <v>2008</v>
      </c>
      <c r="B92" s="174">
        <f t="shared" si="12"/>
        <v>180.15332197614993</v>
      </c>
      <c r="C92" s="20">
        <v>6</v>
      </c>
      <c r="D92" s="21"/>
      <c r="E92" s="21"/>
      <c r="F92" s="25"/>
      <c r="G92" s="21"/>
      <c r="H92" s="25"/>
      <c r="I92" s="177">
        <f t="shared" si="8"/>
        <v>179</v>
      </c>
      <c r="J92" s="178">
        <f t="shared" si="9"/>
        <v>0.64018912529551408</v>
      </c>
      <c r="K92" s="177">
        <f t="shared" si="10"/>
        <v>1.3301515806703689E-3</v>
      </c>
    </row>
    <row r="93" spans="1:11" s="25" customFormat="1" ht="15" customHeight="1">
      <c r="A93" s="19">
        <f t="shared" si="11"/>
        <v>2009</v>
      </c>
      <c r="B93" s="174">
        <f t="shared" si="12"/>
        <v>178.70722433460077</v>
      </c>
      <c r="C93" s="20">
        <v>7</v>
      </c>
      <c r="G93" s="21"/>
      <c r="H93" s="21"/>
      <c r="I93" s="177">
        <f t="shared" si="8"/>
        <v>187</v>
      </c>
      <c r="J93" s="178">
        <f t="shared" si="9"/>
        <v>4.6404255319148904</v>
      </c>
      <c r="K93" s="177">
        <f t="shared" si="10"/>
        <v>6.8770128236637709E-2</v>
      </c>
    </row>
    <row r="94" spans="1:11" ht="15" customHeight="1">
      <c r="A94" s="19">
        <f t="shared" si="11"/>
        <v>2010</v>
      </c>
      <c r="B94" s="174">
        <f t="shared" si="12"/>
        <v>186.26010286554003</v>
      </c>
      <c r="C94" s="20">
        <v>8</v>
      </c>
      <c r="D94" s="25"/>
      <c r="E94" s="25"/>
      <c r="F94" s="25"/>
      <c r="G94" s="21"/>
      <c r="H94" s="25"/>
      <c r="I94" s="177">
        <f t="shared" si="8"/>
        <v>195</v>
      </c>
      <c r="J94" s="178">
        <f t="shared" si="9"/>
        <v>4.6923076923076978</v>
      </c>
      <c r="K94" s="177">
        <f t="shared" si="10"/>
        <v>7.6385801920941521E-2</v>
      </c>
    </row>
    <row r="95" spans="1:11" s="25" customFormat="1" ht="15" customHeight="1">
      <c r="A95" s="19">
        <f t="shared" si="11"/>
        <v>2011</v>
      </c>
      <c r="B95" s="174">
        <f t="shared" si="12"/>
        <v>202.08558072635742</v>
      </c>
      <c r="C95" s="20">
        <v>9</v>
      </c>
      <c r="G95" s="21"/>
      <c r="I95" s="177">
        <f t="shared" si="8"/>
        <v>203</v>
      </c>
      <c r="J95" s="178">
        <f t="shared" si="9"/>
        <v>0.4524911032028493</v>
      </c>
      <c r="K95" s="177">
        <f t="shared" si="10"/>
        <v>8.3616260800902246E-4</v>
      </c>
    </row>
    <row r="96" spans="1:11" s="25" customFormat="1" ht="15" customHeight="1" thickBot="1">
      <c r="A96" s="28">
        <f t="shared" si="11"/>
        <v>2012</v>
      </c>
      <c r="B96" s="182">
        <f t="shared" si="12"/>
        <v>215.31593406593407</v>
      </c>
      <c r="C96" s="29">
        <v>10</v>
      </c>
      <c r="D96" s="30"/>
      <c r="E96" s="30"/>
      <c r="F96" s="30"/>
      <c r="G96" s="30"/>
      <c r="H96" s="30"/>
      <c r="I96" s="183">
        <f t="shared" si="8"/>
        <v>211</v>
      </c>
      <c r="J96" s="184">
        <f t="shared" si="9"/>
        <v>2.0044657097288709</v>
      </c>
      <c r="K96" s="183">
        <f t="shared" si="10"/>
        <v>1.8627286861490216E-2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218</v>
      </c>
      <c r="C97" s="20">
        <f t="shared" ref="C97:C118" si="14">C96+1</f>
        <v>11</v>
      </c>
      <c r="D97" s="31"/>
      <c r="E97" s="31"/>
      <c r="I97" s="177">
        <f t="shared" si="8"/>
        <v>218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226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226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234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234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242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242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250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250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258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258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266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266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273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273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281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281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289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289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297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297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305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305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313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313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320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320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328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328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336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336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344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344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352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352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360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360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367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367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375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375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383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383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0.81873368485740528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4.8968834173988709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4.7018583140722617E-2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133.87190600122292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4.814148665942164E-2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0.81873368485740528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117.40041928721175</v>
      </c>
      <c r="C133" s="191">
        <f t="shared" ref="C133:C142" si="16">LN(B133)</f>
        <v>4.7655904788289449</v>
      </c>
      <c r="D133" s="20">
        <v>1</v>
      </c>
      <c r="E133" s="637" t="s">
        <v>8</v>
      </c>
      <c r="F133" s="638"/>
      <c r="G133" s="639">
        <f>SUM(K122:K142)</f>
        <v>1.1246824628779692</v>
      </c>
      <c r="H133" s="640"/>
      <c r="I133" s="177">
        <f t="shared" ref="I133:I164" si="17">ROUND($F$129*(1+$F$130)^D133,$G$1)</f>
        <v>140</v>
      </c>
      <c r="J133" s="178">
        <f t="shared" ref="J133:J142" si="18">ABS(B133-I133)/B133*100</f>
        <v>19.249999999999993</v>
      </c>
      <c r="K133" s="177">
        <f t="shared" ref="K133:K142" si="19">(B133-I133)^2/1000</f>
        <v>0.51074104839383083</v>
      </c>
    </row>
    <row r="134" spans="1:11" ht="15" customHeight="1">
      <c r="A134" s="19">
        <f t="shared" si="15"/>
        <v>2004</v>
      </c>
      <c r="B134" s="174">
        <f t="shared" si="15"/>
        <v>162.68656716417911</v>
      </c>
      <c r="C134" s="191">
        <f t="shared" si="16"/>
        <v>5.0918254488262686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1.1246824628779692</v>
      </c>
      <c r="H134" s="640"/>
      <c r="I134" s="177">
        <f t="shared" si="17"/>
        <v>147</v>
      </c>
      <c r="J134" s="178">
        <f t="shared" si="18"/>
        <v>9.6422018348623872</v>
      </c>
      <c r="K134" s="177">
        <f t="shared" si="19"/>
        <v>0.24606838939630221</v>
      </c>
    </row>
    <row r="135" spans="1:11" ht="15" customHeight="1">
      <c r="A135" s="19">
        <f t="shared" si="15"/>
        <v>2005</v>
      </c>
      <c r="B135" s="174">
        <f t="shared" si="15"/>
        <v>164.86681065514759</v>
      </c>
      <c r="C135" s="191">
        <f t="shared" si="16"/>
        <v>5.1051379397820327</v>
      </c>
      <c r="D135" s="20">
        <f t="shared" si="20"/>
        <v>3</v>
      </c>
      <c r="E135" s="637" t="s">
        <v>10</v>
      </c>
      <c r="F135" s="638"/>
      <c r="G135" s="639">
        <f>SUM(J122:J142)/D142</f>
        <v>5.5549718931569361</v>
      </c>
      <c r="H135" s="640"/>
      <c r="I135" s="177">
        <f t="shared" si="17"/>
        <v>154</v>
      </c>
      <c r="J135" s="178">
        <f t="shared" si="18"/>
        <v>6.5912663755458514</v>
      </c>
      <c r="K135" s="177">
        <f t="shared" si="19"/>
        <v>0.11808757381482916</v>
      </c>
    </row>
    <row r="136" spans="1:11" ht="15" customHeight="1">
      <c r="A136" s="19">
        <f t="shared" si="15"/>
        <v>2006</v>
      </c>
      <c r="B136" s="174">
        <f t="shared" si="15"/>
        <v>170.2827087442472</v>
      </c>
      <c r="C136" s="191">
        <f t="shared" si="16"/>
        <v>5.1374600484223816</v>
      </c>
      <c r="D136" s="20">
        <f t="shared" si="20"/>
        <v>4</v>
      </c>
      <c r="E136" s="637" t="s">
        <v>11</v>
      </c>
      <c r="F136" s="638"/>
      <c r="G136" s="639">
        <f>SUM(J133:J142)/10</f>
        <v>5.5549718931569361</v>
      </c>
      <c r="H136" s="640"/>
      <c r="I136" s="177">
        <f t="shared" si="17"/>
        <v>162</v>
      </c>
      <c r="J136" s="178">
        <f t="shared" si="18"/>
        <v>4.8640926640926621</v>
      </c>
      <c r="K136" s="177">
        <f t="shared" si="19"/>
        <v>6.8603264142029066E-2</v>
      </c>
    </row>
    <row r="137" spans="1:11" ht="15" customHeight="1">
      <c r="A137" s="19">
        <f t="shared" si="15"/>
        <v>2007</v>
      </c>
      <c r="B137" s="174">
        <f t="shared" si="15"/>
        <v>175.44812601846823</v>
      </c>
      <c r="C137" s="191">
        <f t="shared" si="16"/>
        <v>5.167343420971716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169</v>
      </c>
      <c r="J137" s="178">
        <f t="shared" si="18"/>
        <v>3.6752321981424183</v>
      </c>
      <c r="K137" s="177">
        <f t="shared" si="19"/>
        <v>4.1578329150046944E-2</v>
      </c>
    </row>
    <row r="138" spans="1:11" ht="15" customHeight="1">
      <c r="A138" s="19">
        <f t="shared" si="15"/>
        <v>2008</v>
      </c>
      <c r="B138" s="174">
        <f t="shared" si="15"/>
        <v>180.15332197614993</v>
      </c>
      <c r="C138" s="191">
        <f t="shared" si="16"/>
        <v>5.1938082770804277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178</v>
      </c>
      <c r="J138" s="178">
        <f t="shared" si="18"/>
        <v>1.1952718676122989</v>
      </c>
      <c r="K138" s="177">
        <f t="shared" si="19"/>
        <v>4.63679553297022E-3</v>
      </c>
    </row>
    <row r="139" spans="1:11" s="25" customFormat="1" ht="15" customHeight="1">
      <c r="A139" s="19">
        <f t="shared" si="15"/>
        <v>2009</v>
      </c>
      <c r="B139" s="174">
        <f t="shared" si="15"/>
        <v>178.70722433460077</v>
      </c>
      <c r="C139" s="191">
        <f t="shared" si="16"/>
        <v>5.1857488485144314</v>
      </c>
      <c r="D139" s="20">
        <f t="shared" si="20"/>
        <v>7</v>
      </c>
      <c r="G139" s="49"/>
      <c r="H139" s="45"/>
      <c r="I139" s="177">
        <f t="shared" si="17"/>
        <v>186</v>
      </c>
      <c r="J139" s="178">
        <f t="shared" si="18"/>
        <v>4.0808510638297841</v>
      </c>
      <c r="K139" s="177">
        <f t="shared" si="19"/>
        <v>5.3184576905839227E-2</v>
      </c>
    </row>
    <row r="140" spans="1:11" ht="15" customHeight="1">
      <c r="A140" s="19">
        <f t="shared" si="15"/>
        <v>2010</v>
      </c>
      <c r="B140" s="174">
        <f t="shared" si="15"/>
        <v>186.26010286554003</v>
      </c>
      <c r="C140" s="191">
        <f t="shared" si="16"/>
        <v>5.2271440993619089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195</v>
      </c>
      <c r="J140" s="178">
        <f t="shared" si="18"/>
        <v>4.6923076923076978</v>
      </c>
      <c r="K140" s="177">
        <f t="shared" si="19"/>
        <v>7.6385801920941521E-2</v>
      </c>
    </row>
    <row r="141" spans="1:11" s="25" customFormat="1" ht="15" customHeight="1">
      <c r="A141" s="19">
        <f t="shared" si="15"/>
        <v>2011</v>
      </c>
      <c r="B141" s="174">
        <f t="shared" si="15"/>
        <v>202.08558072635742</v>
      </c>
      <c r="C141" s="191">
        <f t="shared" si="16"/>
        <v>5.3086912746418635</v>
      </c>
      <c r="D141" s="20">
        <f t="shared" si="20"/>
        <v>9</v>
      </c>
      <c r="E141" s="50"/>
      <c r="I141" s="177">
        <f t="shared" si="17"/>
        <v>204</v>
      </c>
      <c r="J141" s="178">
        <f t="shared" si="18"/>
        <v>0.94733096085409496</v>
      </c>
      <c r="K141" s="177">
        <f t="shared" si="19"/>
        <v>3.6650011552941814E-3</v>
      </c>
    </row>
    <row r="142" spans="1:11" s="25" customFormat="1" ht="15" customHeight="1" thickBot="1">
      <c r="A142" s="28">
        <f t="shared" si="15"/>
        <v>2012</v>
      </c>
      <c r="B142" s="182">
        <f t="shared" si="15"/>
        <v>215.31593406593407</v>
      </c>
      <c r="C142" s="192">
        <f t="shared" si="16"/>
        <v>5.372106410298481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214</v>
      </c>
      <c r="J142" s="184">
        <f t="shared" si="18"/>
        <v>0.61116427432217224</v>
      </c>
      <c r="K142" s="183">
        <f t="shared" si="19"/>
        <v>1.7316824658857805E-3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225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225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235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235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247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247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259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259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271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271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284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284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298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298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312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312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327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327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343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343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359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359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377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377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395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395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414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414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434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434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455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455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476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476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499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499</v>
      </c>
      <c r="J160" s="185"/>
      <c r="K160" s="185"/>
    </row>
    <row r="161" spans="1:109" ht="15" customHeight="1">
      <c r="A161" s="19">
        <f t="shared" si="22"/>
        <v>2031</v>
      </c>
      <c r="B161" s="174">
        <f t="shared" si="21"/>
        <v>523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523</v>
      </c>
      <c r="J161" s="185"/>
      <c r="K161" s="185"/>
    </row>
    <row r="162" spans="1:109" ht="15" customHeight="1">
      <c r="A162" s="19">
        <f t="shared" si="22"/>
        <v>2032</v>
      </c>
      <c r="B162" s="174">
        <f t="shared" si="21"/>
        <v>549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549</v>
      </c>
      <c r="J162" s="185"/>
      <c r="K162" s="185"/>
    </row>
    <row r="163" spans="1:109" ht="15" customHeight="1">
      <c r="A163" s="19">
        <f t="shared" si="22"/>
        <v>2033</v>
      </c>
      <c r="B163" s="174">
        <f t="shared" si="21"/>
        <v>575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575</v>
      </c>
      <c r="J163" s="185"/>
      <c r="K163" s="185"/>
    </row>
    <row r="164" spans="1:109" ht="15" customHeight="1">
      <c r="A164" s="103">
        <f t="shared" si="22"/>
        <v>2034</v>
      </c>
      <c r="B164" s="186">
        <f t="shared" si="21"/>
        <v>603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603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0.81873368485740528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0.81873368485740528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0.81612494438332051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0.81612494438332051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0.81612494438332051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0.81612494438332051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0.81612494438332051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0.81679149131287054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RSQ($B168:$B188,BN168:BN188)</f>
        <v>0.81393673718749071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RSQ($B168:$B188,BU168:BU188)</f>
        <v>0.80812821906648369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RSQ($B168:$B188,CB168:CB188)</f>
        <v>0.80577144539349577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RSQ($B168:$B188,CI168:CI188)</f>
        <v>0.80605100582115463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RSQ($B168:$B188,CP168:CP188)</f>
        <v>0.80698027432239317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RSQ($B168:$B188,CW168:CW188)</f>
        <v>0.80739459361190513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RSQ($B168:$B188,DD168:DD188)</f>
        <v>0.80278341857135382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15</v>
      </c>
      <c r="AD172" s="25"/>
      <c r="AE172" s="177"/>
      <c r="AF172" s="177"/>
      <c r="AH172" s="197"/>
      <c r="AI172" s="27" t="s">
        <v>35</v>
      </c>
      <c r="AJ172" s="83">
        <f>AC172+AI193</f>
        <v>20</v>
      </c>
      <c r="AK172" s="25"/>
      <c r="AL172" s="177"/>
      <c r="AM172" s="177"/>
      <c r="AO172" s="197"/>
      <c r="AP172" s="27" t="s">
        <v>35</v>
      </c>
      <c r="AQ172" s="83">
        <f>AJ172+AP193</f>
        <v>25</v>
      </c>
      <c r="AR172" s="25"/>
      <c r="AS172" s="177"/>
      <c r="AT172" s="177"/>
      <c r="AV172" s="197"/>
      <c r="AW172" s="27" t="s">
        <v>35</v>
      </c>
      <c r="AX172" s="83">
        <f>AQ172+AW193</f>
        <v>30</v>
      </c>
      <c r="AY172" s="25"/>
      <c r="AZ172" s="177"/>
      <c r="BA172" s="177"/>
      <c r="BC172" s="197"/>
      <c r="BD172" s="27" t="s">
        <v>35</v>
      </c>
      <c r="BE172" s="83">
        <f>AX172+BD193</f>
        <v>35</v>
      </c>
      <c r="BF172" s="25"/>
      <c r="BG172" s="177"/>
      <c r="BH172" s="177"/>
      <c r="BJ172" s="197"/>
      <c r="BK172" s="27" t="s">
        <v>35</v>
      </c>
      <c r="BL172" s="83">
        <f>BE172+BK193</f>
        <v>40</v>
      </c>
      <c r="BM172" s="25"/>
      <c r="BN172" s="177"/>
      <c r="BO172" s="177"/>
      <c r="BQ172" s="197"/>
      <c r="BR172" s="27" t="s">
        <v>35</v>
      </c>
      <c r="BS172" s="83">
        <f>BL172+BR193</f>
        <v>45</v>
      </c>
      <c r="BT172" s="25"/>
      <c r="BU172" s="177"/>
      <c r="BV172" s="177"/>
      <c r="BX172" s="197"/>
      <c r="BY172" s="27" t="s">
        <v>35</v>
      </c>
      <c r="BZ172" s="83">
        <f>BS172+BY193</f>
        <v>50</v>
      </c>
      <c r="CA172" s="25"/>
      <c r="CB172" s="177"/>
      <c r="CC172" s="177"/>
      <c r="CE172" s="197"/>
      <c r="CF172" s="27" t="s">
        <v>35</v>
      </c>
      <c r="CG172" s="83">
        <f>BZ172+CF193</f>
        <v>55</v>
      </c>
      <c r="CH172" s="25"/>
      <c r="CI172" s="177"/>
      <c r="CJ172" s="177"/>
      <c r="CL172" s="197"/>
      <c r="CM172" s="27" t="s">
        <v>35</v>
      </c>
      <c r="CN172" s="83">
        <f>CG172+CM193</f>
        <v>60</v>
      </c>
      <c r="CO172" s="25"/>
      <c r="CP172" s="177"/>
      <c r="CQ172" s="177"/>
      <c r="CS172" s="197"/>
      <c r="CT172" s="27" t="s">
        <v>35</v>
      </c>
      <c r="CU172" s="83">
        <f>CN172+CT193</f>
        <v>65</v>
      </c>
      <c r="CV172" s="25"/>
      <c r="CW172" s="177"/>
      <c r="CX172" s="177"/>
      <c r="CZ172" s="197"/>
      <c r="DA172" s="27" t="s">
        <v>35</v>
      </c>
      <c r="DB172" s="83">
        <f>CU172+DA193</f>
        <v>70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4.8968834173988709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INDEX(LINEST(M179:M188,$D179:$D188),2)</f>
        <v>4.8968834173988709</v>
      </c>
      <c r="Q173" s="177"/>
      <c r="R173" s="177"/>
      <c r="T173" s="197"/>
      <c r="U173" s="27" t="s">
        <v>25</v>
      </c>
      <c r="V173" s="27" t="s">
        <v>26</v>
      </c>
      <c r="W173" s="42">
        <f>INDEX(LINEST(T179:T188,$D179:$D188),2)</f>
        <v>4.8196615253678363</v>
      </c>
      <c r="X173" s="177"/>
      <c r="Y173" s="177"/>
      <c r="AA173" s="197"/>
      <c r="AB173" s="27" t="s">
        <v>25</v>
      </c>
      <c r="AC173" s="27" t="s">
        <v>26</v>
      </c>
      <c r="AD173" s="42">
        <f>INDEX(LINEST(AA179:AA188,$D179:$D188),2)</f>
        <v>4.7786899028350636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INDEX(LINEST(AH179:AH188,$D179:$D188),2)</f>
        <v>4.7359628213993696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INDEX(LINEST(AO179:AO188,$D179:$D188),2)</f>
        <v>4.6913203087859978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INDEX(LINEST(AV179:AV188,$D179:$D188),2)</f>
        <v>4.6445788552012566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INDEX(LINEST(BC179:BC188,$D179:$D188),2)</f>
        <v>4.595526403916252</v>
      </c>
      <c r="BG173" s="177"/>
      <c r="BH173" s="177"/>
      <c r="BJ173" s="197"/>
      <c r="BK173" s="27" t="s">
        <v>25</v>
      </c>
      <c r="BL173" s="27" t="s">
        <v>26</v>
      </c>
      <c r="BM173" s="42">
        <f>INDEX(LINEST(BJ179:BJ188,$D179:$D188),2)</f>
        <v>4.5439158901261933</v>
      </c>
      <c r="BN173" s="177"/>
      <c r="BO173" s="177"/>
      <c r="BQ173" s="197"/>
      <c r="BR173" s="27" t="s">
        <v>25</v>
      </c>
      <c r="BS173" s="27" t="s">
        <v>26</v>
      </c>
      <c r="BT173" s="42">
        <f>INDEX(LINEST(BQ179:BQ188,$D179:$D188),2)</f>
        <v>4.4894567772833058</v>
      </c>
      <c r="BU173" s="177"/>
      <c r="BV173" s="177"/>
      <c r="BX173" s="197"/>
      <c r="BY173" s="27" t="s">
        <v>25</v>
      </c>
      <c r="BZ173" s="27" t="s">
        <v>26</v>
      </c>
      <c r="CA173" s="42">
        <f>INDEX(LINEST(BX179:BX188,$D179:$D188),2)</f>
        <v>4.4318037739712688</v>
      </c>
      <c r="CB173" s="177"/>
      <c r="CC173" s="177"/>
      <c r="CE173" s="197"/>
      <c r="CF173" s="27" t="s">
        <v>25</v>
      </c>
      <c r="CG173" s="27" t="s">
        <v>26</v>
      </c>
      <c r="CH173" s="42">
        <f>INDEX(LINEST(CE179:CE188,$D179:$D188),2)</f>
        <v>4.3705414877230364</v>
      </c>
      <c r="CI173" s="177"/>
      <c r="CJ173" s="177"/>
      <c r="CL173" s="197"/>
      <c r="CM173" s="27" t="s">
        <v>25</v>
      </c>
      <c r="CN173" s="27" t="s">
        <v>26</v>
      </c>
      <c r="CO173" s="42">
        <f>INDEX(LINEST(CL179:CL188,$D179:$D188),2)</f>
        <v>4.305163065717319</v>
      </c>
      <c r="CP173" s="177"/>
      <c r="CQ173" s="177"/>
      <c r="CS173" s="197"/>
      <c r="CT173" s="27" t="s">
        <v>25</v>
      </c>
      <c r="CU173" s="27" t="s">
        <v>26</v>
      </c>
      <c r="CV173" s="42">
        <f>INDEX(LINEST(CS179:CS188,$D179:$D188),2)</f>
        <v>4.235039658548275</v>
      </c>
      <c r="CW173" s="177"/>
      <c r="CX173" s="177"/>
      <c r="CZ173" s="197"/>
      <c r="DA173" s="27" t="s">
        <v>25</v>
      </c>
      <c r="DB173" s="27" t="s">
        <v>26</v>
      </c>
      <c r="DC173" s="42">
        <f>INDEX(LINEST(CZ179:CZ188,$D179:$D188),2)</f>
        <v>4.1593753671103713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4.7018583140722617E-2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INDEX(LINEST(M179:M188,$D179:$D188),1)</f>
        <v>4.7018583140722617E-2</v>
      </c>
      <c r="Q174" s="177"/>
      <c r="R174" s="177"/>
      <c r="T174" s="197"/>
      <c r="U174" s="27" t="s">
        <v>27</v>
      </c>
      <c r="V174" s="27" t="s">
        <v>28</v>
      </c>
      <c r="W174" s="42">
        <f>INDEX(LINEST(T179:T188,$D179:$D188),1)</f>
        <v>5.0105724819331322E-2</v>
      </c>
      <c r="X174" s="177"/>
      <c r="Y174" s="177"/>
      <c r="AA174" s="197"/>
      <c r="AB174" s="27" t="s">
        <v>27</v>
      </c>
      <c r="AC174" s="27" t="s">
        <v>28</v>
      </c>
      <c r="AD174" s="42">
        <f>INDEX(LINEST(AA179:AA188,$D179:$D188),1)</f>
        <v>5.1811788444450113E-2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INDEX(LINEST(AH179:AH188,$D179:$D188),1)</f>
        <v>5.3642531347876707E-2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INDEX(LINEST(AO179:AO188,$D179:$D188),1)</f>
        <v>5.5612717970698965E-2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INDEX(LINEST(AV179:AV188,$D179:$D188),1)</f>
        <v>5.7739645653423911E-2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INDEX(LINEST(BC179:BC188,$D179:$D188),1)</f>
        <v>6.0043737423508443E-2</v>
      </c>
      <c r="BG174" s="177"/>
      <c r="BH174" s="177"/>
      <c r="BJ174" s="197"/>
      <c r="BK174" s="27" t="s">
        <v>27</v>
      </c>
      <c r="BL174" s="27" t="s">
        <v>28</v>
      </c>
      <c r="BM174" s="42">
        <f>INDEX(LINEST(BJ179:BJ188,$D179:$D188),1)</f>
        <v>6.2549317014968686E-2</v>
      </c>
      <c r="BN174" s="177"/>
      <c r="BO174" s="177"/>
      <c r="BQ174" s="197"/>
      <c r="BR174" s="27" t="s">
        <v>27</v>
      </c>
      <c r="BS174" s="27" t="s">
        <v>28</v>
      </c>
      <c r="BT174" s="42">
        <f>INDEX(LINEST(BQ179:BQ188,$D179:$D188),1)</f>
        <v>6.5285637791541423E-2</v>
      </c>
      <c r="BU174" s="177"/>
      <c r="BV174" s="177"/>
      <c r="BX174" s="197"/>
      <c r="BY174" s="27" t="s">
        <v>27</v>
      </c>
      <c r="BZ174" s="27" t="s">
        <v>28</v>
      </c>
      <c r="CA174" s="42">
        <f>INDEX(LINEST(BX179:BX188,$D179:$D188),1)</f>
        <v>6.8288272617287135E-2</v>
      </c>
      <c r="CB174" s="177"/>
      <c r="CC174" s="177"/>
      <c r="CE174" s="197"/>
      <c r="CF174" s="27" t="s">
        <v>27</v>
      </c>
      <c r="CG174" s="27" t="s">
        <v>28</v>
      </c>
      <c r="CH174" s="42">
        <f>INDEX(LINEST(CE179:CE188,$D179:$D188),1)</f>
        <v>7.1601028688262389E-2</v>
      </c>
      <c r="CI174" s="177"/>
      <c r="CJ174" s="177"/>
      <c r="CL174" s="197"/>
      <c r="CM174" s="27" t="s">
        <v>27</v>
      </c>
      <c r="CN174" s="27" t="s">
        <v>28</v>
      </c>
      <c r="CO174" s="42">
        <f>INDEX(LINEST(CL179:CL188,$D179:$D188),1)</f>
        <v>7.5278646058011017E-2</v>
      </c>
      <c r="CP174" s="177"/>
      <c r="CQ174" s="177"/>
      <c r="CS174" s="197"/>
      <c r="CT174" s="27" t="s">
        <v>27</v>
      </c>
      <c r="CU174" s="27" t="s">
        <v>28</v>
      </c>
      <c r="CV174" s="42">
        <f>INDEX(LINEST(CS179:CS188,$D179:$D188),1)</f>
        <v>7.9390701916653858E-2</v>
      </c>
      <c r="CW174" s="177"/>
      <c r="CX174" s="177"/>
      <c r="CZ174" s="197"/>
      <c r="DA174" s="27" t="s">
        <v>27</v>
      </c>
      <c r="DB174" s="27" t="s">
        <v>28</v>
      </c>
      <c r="DC174" s="42">
        <f>INDEX(LINEST(CZ179:CZ188,$D179:$D188),1)</f>
        <v>8.4027436447267193E-2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133.87190600122292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133.87190600122292</v>
      </c>
      <c r="P176" s="25"/>
      <c r="Q176" s="177"/>
      <c r="R176" s="177"/>
      <c r="T176" s="197"/>
      <c r="U176" s="27" t="s">
        <v>29</v>
      </c>
      <c r="V176" s="59">
        <f>EXP(W173)</f>
        <v>123.92313884155503</v>
      </c>
      <c r="W176" s="25"/>
      <c r="X176" s="177"/>
      <c r="Y176" s="177"/>
      <c r="AA176" s="197"/>
      <c r="AB176" s="27" t="s">
        <v>29</v>
      </c>
      <c r="AC176" s="59">
        <f>EXP(AD173)</f>
        <v>118.94841394151543</v>
      </c>
      <c r="AD176" s="25"/>
      <c r="AE176" s="177"/>
      <c r="AF176" s="177"/>
      <c r="AH176" s="197"/>
      <c r="AI176" s="27" t="s">
        <v>29</v>
      </c>
      <c r="AJ176" s="59">
        <f>EXP(AK173)</f>
        <v>113.97314168695172</v>
      </c>
      <c r="AK176" s="25"/>
      <c r="AL176" s="177"/>
      <c r="AM176" s="177"/>
      <c r="AO176" s="197"/>
      <c r="AP176" s="27" t="s">
        <v>29</v>
      </c>
      <c r="AQ176" s="59">
        <f>EXP(AR173)</f>
        <v>108.99699453613279</v>
      </c>
      <c r="AR176" s="25"/>
      <c r="AS176" s="177"/>
      <c r="AT176" s="177"/>
      <c r="AV176" s="197"/>
      <c r="AW176" s="27" t="s">
        <v>29</v>
      </c>
      <c r="AX176" s="59">
        <f>EXP(AY173)</f>
        <v>104.01954926737201</v>
      </c>
      <c r="AY176" s="25"/>
      <c r="AZ176" s="177"/>
      <c r="BA176" s="177"/>
      <c r="BC176" s="197"/>
      <c r="BD176" s="27" t="s">
        <v>29</v>
      </c>
      <c r="BE176" s="59">
        <f>EXP(BF173)</f>
        <v>99.040257007149293</v>
      </c>
      <c r="BF176" s="25"/>
      <c r="BG176" s="177"/>
      <c r="BH176" s="177"/>
      <c r="BJ176" s="197"/>
      <c r="BK176" s="27" t="s">
        <v>29</v>
      </c>
      <c r="BL176" s="59">
        <f>EXP(BM173)</f>
        <v>94.058402273659794</v>
      </c>
      <c r="BM176" s="25"/>
      <c r="BN176" s="177"/>
      <c r="BO176" s="177"/>
      <c r="BQ176" s="197"/>
      <c r="BR176" s="27" t="s">
        <v>29</v>
      </c>
      <c r="BS176" s="59">
        <f>EXP(BT173)</f>
        <v>89.073046231796752</v>
      </c>
      <c r="BT176" s="25"/>
      <c r="BU176" s="177"/>
      <c r="BV176" s="177"/>
      <c r="BX176" s="197"/>
      <c r="BY176" s="27" t="s">
        <v>29</v>
      </c>
      <c r="BZ176" s="59">
        <f>EXP(CA173)</f>
        <v>84.082946837247547</v>
      </c>
      <c r="CA176" s="25"/>
      <c r="CB176" s="177"/>
      <c r="CC176" s="177"/>
      <c r="CE176" s="197"/>
      <c r="CF176" s="27" t="s">
        <v>29</v>
      </c>
      <c r="CG176" s="59">
        <f>EXP(CH173)</f>
        <v>79.086444445956161</v>
      </c>
      <c r="CH176" s="25"/>
      <c r="CI176" s="177"/>
      <c r="CJ176" s="177"/>
      <c r="CL176" s="197"/>
      <c r="CM176" s="27" t="s">
        <v>29</v>
      </c>
      <c r="CN176" s="59">
        <f>EXP(CO173)</f>
        <v>74.081294587417261</v>
      </c>
      <c r="CO176" s="25"/>
      <c r="CP176" s="177"/>
      <c r="CQ176" s="177"/>
      <c r="CS176" s="197"/>
      <c r="CT176" s="27" t="s">
        <v>29</v>
      </c>
      <c r="CU176" s="59">
        <f>EXP(CV173)</f>
        <v>69.06441767374902</v>
      </c>
      <c r="CV176" s="25"/>
      <c r="CW176" s="177"/>
      <c r="CX176" s="177"/>
      <c r="CZ176" s="197"/>
      <c r="DA176" s="27" t="s">
        <v>29</v>
      </c>
      <c r="DB176" s="59">
        <f>EXP(DC173)</f>
        <v>64.031513916302785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4.814148665942164E-2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4.814148665942164E-2</v>
      </c>
      <c r="P177" s="25"/>
      <c r="Q177" s="177"/>
      <c r="R177" s="177"/>
      <c r="T177" s="197"/>
      <c r="U177" s="27" t="s">
        <v>30</v>
      </c>
      <c r="V177" s="60">
        <f>EXP(W174)-1</f>
        <v>5.1382247698379846E-2</v>
      </c>
      <c r="W177" s="25"/>
      <c r="X177" s="177"/>
      <c r="Y177" s="177"/>
      <c r="AA177" s="197"/>
      <c r="AB177" s="27" t="s">
        <v>30</v>
      </c>
      <c r="AC177" s="60">
        <f>EXP(AD174)-1</f>
        <v>5.3177503682292349E-2</v>
      </c>
      <c r="AD177" s="25"/>
      <c r="AE177" s="177"/>
      <c r="AF177" s="177"/>
      <c r="AH177" s="197"/>
      <c r="AI177" s="27" t="s">
        <v>30</v>
      </c>
      <c r="AJ177" s="60">
        <f>EXP(AK174)-1</f>
        <v>5.5107366925912338E-2</v>
      </c>
      <c r="AK177" s="25"/>
      <c r="AL177" s="177"/>
      <c r="AM177" s="177"/>
      <c r="AO177" s="197"/>
      <c r="AP177" s="27" t="s">
        <v>30</v>
      </c>
      <c r="AQ177" s="60">
        <f>EXP(AR174)-1</f>
        <v>5.7188174462379449E-2</v>
      </c>
      <c r="AR177" s="25"/>
      <c r="AS177" s="177"/>
      <c r="AT177" s="177"/>
      <c r="AV177" s="197"/>
      <c r="AW177" s="27" t="s">
        <v>30</v>
      </c>
      <c r="AX177" s="60">
        <f>EXP(AY174)-1</f>
        <v>5.943913021797087E-2</v>
      </c>
      <c r="AY177" s="25"/>
      <c r="AZ177" s="177"/>
      <c r="BA177" s="177"/>
      <c r="BC177" s="197"/>
      <c r="BD177" s="27" t="s">
        <v>30</v>
      </c>
      <c r="BE177" s="60">
        <f>EXP(BF174)-1</f>
        <v>6.1882989555734014E-2</v>
      </c>
      <c r="BF177" s="25"/>
      <c r="BG177" s="177"/>
      <c r="BH177" s="177"/>
      <c r="BJ177" s="197"/>
      <c r="BK177" s="27" t="s">
        <v>30</v>
      </c>
      <c r="BL177" s="60">
        <f>EXP(BM174)-1</f>
        <v>6.4546957901559843E-2</v>
      </c>
      <c r="BM177" s="25"/>
      <c r="BN177" s="177"/>
      <c r="BO177" s="177"/>
      <c r="BQ177" s="197"/>
      <c r="BR177" s="27" t="s">
        <v>30</v>
      </c>
      <c r="BS177" s="60">
        <f>EXP(BT174)-1</f>
        <v>6.7463888869477628E-2</v>
      </c>
      <c r="BT177" s="25"/>
      <c r="BU177" s="177"/>
      <c r="BV177" s="177"/>
      <c r="BX177" s="197"/>
      <c r="BY177" s="27" t="s">
        <v>30</v>
      </c>
      <c r="BZ177" s="60">
        <f>EXP(CA174)-1</f>
        <v>7.0673909966245008E-2</v>
      </c>
      <c r="CA177" s="25"/>
      <c r="CB177" s="177"/>
      <c r="CC177" s="177"/>
      <c r="CE177" s="197"/>
      <c r="CF177" s="27" t="s">
        <v>30</v>
      </c>
      <c r="CG177" s="60">
        <f>EXP(CH174)-1</f>
        <v>7.4226672930955084E-2</v>
      </c>
      <c r="CH177" s="25"/>
      <c r="CI177" s="177"/>
      <c r="CJ177" s="177"/>
      <c r="CL177" s="197"/>
      <c r="CM177" s="27" t="s">
        <v>30</v>
      </c>
      <c r="CN177" s="60">
        <f>EXP(CO174)-1</f>
        <v>7.8184540903571742E-2</v>
      </c>
      <c r="CO177" s="25"/>
      <c r="CP177" s="177"/>
      <c r="CQ177" s="177"/>
      <c r="CS177" s="197"/>
      <c r="CT177" s="27" t="s">
        <v>30</v>
      </c>
      <c r="CU177" s="60">
        <f>EXP(CV174)-1</f>
        <v>8.2627223982072895E-2</v>
      </c>
      <c r="CV177" s="25"/>
      <c r="CW177" s="177"/>
      <c r="CX177" s="177"/>
      <c r="CZ177" s="197"/>
      <c r="DA177" s="27" t="s">
        <v>30</v>
      </c>
      <c r="DB177" s="60">
        <f>EXP(DC174)-1</f>
        <v>8.7658734890982082E-2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117.40041928721175</v>
      </c>
      <c r="C179" s="191">
        <f t="shared" ref="C179:C188" si="24">LN(B179-$F$172)</f>
        <v>4.7655904788289449</v>
      </c>
      <c r="D179" s="20">
        <v>1</v>
      </c>
      <c r="E179" s="637" t="s">
        <v>7</v>
      </c>
      <c r="F179" s="638"/>
      <c r="G179" s="641">
        <f>I167</f>
        <v>0.81873368485740528</v>
      </c>
      <c r="H179" s="642"/>
      <c r="I179" s="177">
        <f t="shared" ref="I179:I210" si="25">ROUND($F$176*(1+$F$177)^D179+$F$172,$G$1)</f>
        <v>140</v>
      </c>
      <c r="J179" s="178">
        <f t="shared" ref="J179:J188" si="26">ABS(B179-I179)/B179*100</f>
        <v>19.249999999999993</v>
      </c>
      <c r="K179" s="177">
        <f t="shared" ref="K179:K188" si="27">(B179-I179)^2/1000</f>
        <v>0.51074104839383083</v>
      </c>
      <c r="M179" s="197">
        <f t="shared" ref="M179:M188" si="28">LN($B179-O$172)</f>
        <v>4.7655904788289449</v>
      </c>
      <c r="N179" s="21" t="s">
        <v>36</v>
      </c>
      <c r="O179" s="42">
        <f>Q167</f>
        <v>0.81873368485740528</v>
      </c>
      <c r="P179" s="46"/>
      <c r="Q179" s="177">
        <f t="shared" ref="Q179:Q188" si="29">ROUND(O$176*(1+O$177)^$D179+O$172,$G$1)</f>
        <v>140</v>
      </c>
      <c r="R179" s="177">
        <f t="shared" ref="R179:R188" si="30">($B179-Q179)^2/1000</f>
        <v>0.51074104839383083</v>
      </c>
      <c r="T179" s="197">
        <f t="shared" ref="T179:T188" si="31">LN($B179-V$172)</f>
        <v>4.6765640860449071</v>
      </c>
      <c r="U179" s="21" t="s">
        <v>36</v>
      </c>
      <c r="V179" s="42">
        <f>X167</f>
        <v>0.81612494438332051</v>
      </c>
      <c r="W179" s="46"/>
      <c r="X179" s="177">
        <f t="shared" ref="X179:X188" si="32">ROUND(V$176*(1+V$177)^$D179+V$172,$G$1)</f>
        <v>140</v>
      </c>
      <c r="Y179" s="177">
        <f t="shared" ref="Y179:Y188" si="33">($B179-X179)^2/1000</f>
        <v>0.51074104839383083</v>
      </c>
      <c r="AA179" s="197">
        <f t="shared" ref="AA179:AA188" si="34">LN($B179-AC$172)</f>
        <v>4.6288908071987018</v>
      </c>
      <c r="AB179" s="21" t="s">
        <v>36</v>
      </c>
      <c r="AC179" s="42">
        <f>AE167</f>
        <v>0.81612494438332051</v>
      </c>
      <c r="AD179" s="46"/>
      <c r="AE179" s="177">
        <f t="shared" ref="AE179:AE188" si="35">ROUND(AC$176*(1+AC$177)^$D179+AC$172,$G$1)</f>
        <v>140</v>
      </c>
      <c r="AF179" s="177">
        <f t="shared" ref="AF179:AF188" si="36">($B179-AE179)^2/1000</f>
        <v>0.51074104839383083</v>
      </c>
      <c r="AH179" s="197">
        <f t="shared" ref="AH179:AH188" si="37">LN($B179-AJ$172)</f>
        <v>4.5788305154360591</v>
      </c>
      <c r="AI179" s="21" t="s">
        <v>36</v>
      </c>
      <c r="AJ179" s="42">
        <f>AL167</f>
        <v>0.81612494438332051</v>
      </c>
      <c r="AK179" s="46"/>
      <c r="AL179" s="177">
        <f t="shared" ref="AL179:AL188" si="38">ROUND(AJ$176*(1+AJ$177)^$D179+AJ$172,$G$1)</f>
        <v>140</v>
      </c>
      <c r="AM179" s="177">
        <f t="shared" ref="AM179:AM188" si="39">($B179-AL179)^2/1000</f>
        <v>0.51074104839383083</v>
      </c>
      <c r="AO179" s="197">
        <f t="shared" ref="AO179:AO188" si="40">LN($B179-AQ$172)</f>
        <v>4.5261315163777303</v>
      </c>
      <c r="AP179" s="21" t="s">
        <v>36</v>
      </c>
      <c r="AQ179" s="42">
        <f>AS167</f>
        <v>0.81612494438332051</v>
      </c>
      <c r="AR179" s="46"/>
      <c r="AS179" s="177">
        <f t="shared" ref="AS179:AS188" si="41">ROUND(AQ$176*(1+AQ$177)^$D179+AQ$172,$G$1)</f>
        <v>140</v>
      </c>
      <c r="AT179" s="177">
        <f t="shared" ref="AT179:AT188" si="42">($B179-AS179)^2/1000</f>
        <v>0.51074104839383083</v>
      </c>
      <c r="AV179" s="197">
        <f t="shared" ref="AV179:AV188" si="43">LN($B179-AX$172)</f>
        <v>4.4705000799865013</v>
      </c>
      <c r="AW179" s="21" t="s">
        <v>36</v>
      </c>
      <c r="AX179" s="42">
        <f>AZ167</f>
        <v>0.81612494438332051</v>
      </c>
      <c r="AY179" s="46"/>
      <c r="AZ179" s="177">
        <f t="shared" ref="AZ179:AZ188" si="44">ROUND(AX$176*(1+AX$177)^$D179+AX$172,$G$1)</f>
        <v>140</v>
      </c>
      <c r="BA179" s="177">
        <f t="shared" ref="BA179:BA188" si="45">($B179-AZ179)^2/1000</f>
        <v>0.51074104839383083</v>
      </c>
      <c r="BC179" s="197">
        <f t="shared" ref="BC179:BC188" si="46">LN($B179-BE$172)</f>
        <v>4.4115905253395153</v>
      </c>
      <c r="BD179" s="21" t="s">
        <v>36</v>
      </c>
      <c r="BE179" s="42">
        <f>BG167</f>
        <v>0.81679149131287054</v>
      </c>
      <c r="BF179" s="46"/>
      <c r="BG179" s="177">
        <f t="shared" ref="BG179:BG188" si="47">ROUND(BE$176*(1+BE$177)^$D179+BE$172,$G$1)</f>
        <v>140</v>
      </c>
      <c r="BH179" s="177">
        <f t="shared" ref="BH179:BH188" si="48">($B179-BG179)^2/1000</f>
        <v>0.51074104839383083</v>
      </c>
      <c r="BJ179" s="197">
        <f t="shared" ref="BJ179:BJ188" si="49">LN($B179-BL$172)</f>
        <v>4.3489921977284469</v>
      </c>
      <c r="BK179" s="21" t="s">
        <v>36</v>
      </c>
      <c r="BL179" s="42">
        <f>BN167</f>
        <v>0.81393673718749071</v>
      </c>
      <c r="BM179" s="46"/>
      <c r="BN179" s="177">
        <f t="shared" ref="BN179:BN188" si="50">ROUND(BL$176*(1+BL$177)^$D179+BL$172,$G$1)</f>
        <v>140</v>
      </c>
      <c r="BO179" s="177">
        <f t="shared" ref="BO179:BO188" si="51">($B179-BN179)^2/1000</f>
        <v>0.51074104839383083</v>
      </c>
      <c r="BQ179" s="197">
        <f t="shared" ref="BQ179:BQ188" si="52">LN($B179-BS$172)</f>
        <v>4.2822120906347321</v>
      </c>
      <c r="BR179" s="21" t="s">
        <v>36</v>
      </c>
      <c r="BS179" s="42">
        <f>BU167</f>
        <v>0.80812821906648369</v>
      </c>
      <c r="BT179" s="46"/>
      <c r="BU179" s="177">
        <f t="shared" ref="BU179:BU188" si="53">ROUND(BS$176*(1+BS$177)^$D179+BS$172,$G$1)</f>
        <v>140</v>
      </c>
      <c r="BV179" s="177">
        <f t="shared" ref="BV179:BV188" si="54">($B179-BU179)^2/1000</f>
        <v>0.51074104839383083</v>
      </c>
      <c r="BX179" s="197">
        <f t="shared" ref="BX179:BX188" si="55">LN($B179-BZ$172)</f>
        <v>4.210651238777424</v>
      </c>
      <c r="BY179" s="21" t="s">
        <v>36</v>
      </c>
      <c r="BZ179" s="42">
        <f>CB167</f>
        <v>0.80577144539349577</v>
      </c>
      <c r="CA179" s="46"/>
      <c r="CB179" s="177">
        <f t="shared" ref="CB179:CB188" si="56">ROUND(BZ$176*(1+BZ$177)^$D179+BZ$172,$G$1)</f>
        <v>140</v>
      </c>
      <c r="CC179" s="177">
        <f t="shared" ref="CC179:CC188" si="57">($B179-CB179)^2/1000</f>
        <v>0.51074104839383083</v>
      </c>
      <c r="CE179" s="197">
        <f t="shared" ref="CE179:CE188" si="58">LN($B179-CG$172)</f>
        <v>4.1335719946991496</v>
      </c>
      <c r="CF179" s="21" t="s">
        <v>36</v>
      </c>
      <c r="CG179" s="42">
        <f>CI167</f>
        <v>0.80605100582115463</v>
      </c>
      <c r="CH179" s="46"/>
      <c r="CI179" s="177">
        <f t="shared" ref="CI179:CI188" si="59">ROUND(CG$176*(1+CG$177)^$D179+CG$172,$G$1)</f>
        <v>140</v>
      </c>
      <c r="CJ179" s="177">
        <f t="shared" ref="CJ179:CJ188" si="60">($B179-CI179)^2/1000</f>
        <v>0.51074104839383083</v>
      </c>
      <c r="CL179" s="197">
        <f t="shared" ref="CL179:CL188" si="61">LN($B179-CN$172)</f>
        <v>4.0500516079540985</v>
      </c>
      <c r="CM179" s="21" t="s">
        <v>36</v>
      </c>
      <c r="CN179" s="42">
        <f>CP167</f>
        <v>0.80698027432239317</v>
      </c>
      <c r="CO179" s="46"/>
      <c r="CP179" s="177">
        <f t="shared" ref="CP179:CP188" si="62">ROUND(CN$176*(1+CN$177)^$D179+CN$172,$G$1)</f>
        <v>140</v>
      </c>
      <c r="CQ179" s="177">
        <f t="shared" ref="CQ179:CQ188" si="63">($B179-CP179)^2/1000</f>
        <v>0.51074104839383083</v>
      </c>
      <c r="CS179" s="197">
        <f t="shared" ref="CS179:CS188" si="64">LN($B179-CU$172)</f>
        <v>3.9589145929593297</v>
      </c>
      <c r="CT179" s="21" t="s">
        <v>36</v>
      </c>
      <c r="CU179" s="42">
        <f>CW167</f>
        <v>0.80739459361190513</v>
      </c>
      <c r="CV179" s="46"/>
      <c r="CW179" s="177">
        <f t="shared" ref="CW179:CW188" si="65">ROUND(CU$176*(1+CU$177)^$D179+CU$172,$G$1)</f>
        <v>140</v>
      </c>
      <c r="CX179" s="177">
        <f t="shared" ref="CX179:CX188" si="66">($B179-CW179)^2/1000</f>
        <v>0.51074104839383083</v>
      </c>
      <c r="CZ179" s="197">
        <f t="shared" ref="CZ179:CZ188" si="67">LN($B179-DB$172)</f>
        <v>3.8586310743836743</v>
      </c>
      <c r="DA179" s="21" t="s">
        <v>36</v>
      </c>
      <c r="DB179" s="42">
        <f>DD167</f>
        <v>0.80278341857135382</v>
      </c>
      <c r="DC179" s="46"/>
      <c r="DD179" s="177">
        <f t="shared" ref="DD179:DD188" si="68">ROUND(DB$176*(1+DB$177)^$D179+DB$172,$G$1)</f>
        <v>140</v>
      </c>
      <c r="DE179" s="177">
        <f t="shared" ref="DE179:DE188" si="69">($B179-DD179)^2/1000</f>
        <v>0.51074104839383083</v>
      </c>
    </row>
    <row r="180" spans="1:109" ht="15" customHeight="1">
      <c r="A180" s="19">
        <f t="shared" si="23"/>
        <v>2004</v>
      </c>
      <c r="B180" s="174">
        <f t="shared" si="23"/>
        <v>162.68656716417911</v>
      </c>
      <c r="C180" s="191">
        <f t="shared" si="24"/>
        <v>5.0918254488262686</v>
      </c>
      <c r="D180" s="20">
        <f t="shared" ref="D180:D210" si="70">D179+1</f>
        <v>2</v>
      </c>
      <c r="E180" s="637" t="s">
        <v>8</v>
      </c>
      <c r="F180" s="638"/>
      <c r="G180" s="639">
        <f>SUM(K168:K188)</f>
        <v>1.1246824628779692</v>
      </c>
      <c r="H180" s="640"/>
      <c r="I180" s="177">
        <f t="shared" si="25"/>
        <v>147</v>
      </c>
      <c r="J180" s="178">
        <f t="shared" si="26"/>
        <v>9.6422018348623872</v>
      </c>
      <c r="K180" s="177">
        <f t="shared" si="27"/>
        <v>0.24606838939630221</v>
      </c>
      <c r="M180" s="197">
        <f t="shared" si="28"/>
        <v>5.0918254488262686</v>
      </c>
      <c r="N180" s="21" t="s">
        <v>37</v>
      </c>
      <c r="O180" s="199">
        <f>SUM(R168:R188)</f>
        <v>1.1246824628779692</v>
      </c>
      <c r="P180" s="45"/>
      <c r="Q180" s="177">
        <f t="shared" si="29"/>
        <v>147</v>
      </c>
      <c r="R180" s="177">
        <f t="shared" si="30"/>
        <v>0.24606838939630221</v>
      </c>
      <c r="T180" s="197">
        <f t="shared" si="31"/>
        <v>5.0283872395547062</v>
      </c>
      <c r="U180" s="21" t="s">
        <v>37</v>
      </c>
      <c r="V180" s="199">
        <f>SUM(Y168:Y188)</f>
        <v>1.1507514947341804</v>
      </c>
      <c r="W180" s="45"/>
      <c r="X180" s="177">
        <f t="shared" si="32"/>
        <v>147</v>
      </c>
      <c r="Y180" s="177">
        <f t="shared" si="33"/>
        <v>0.24606838939630221</v>
      </c>
      <c r="AA180" s="197">
        <f t="shared" si="34"/>
        <v>4.9950922386457002</v>
      </c>
      <c r="AB180" s="21" t="s">
        <v>37</v>
      </c>
      <c r="AC180" s="199">
        <f>SUM(AF168:AF188)</f>
        <v>1.1507514947341804</v>
      </c>
      <c r="AD180" s="45"/>
      <c r="AE180" s="177">
        <f t="shared" si="35"/>
        <v>147</v>
      </c>
      <c r="AF180" s="177">
        <f t="shared" si="36"/>
        <v>0.24606838939630221</v>
      </c>
      <c r="AH180" s="197">
        <f t="shared" si="37"/>
        <v>4.9606503866544811</v>
      </c>
      <c r="AI180" s="21" t="s">
        <v>37</v>
      </c>
      <c r="AJ180" s="199">
        <f>SUM(AM168:AM188)</f>
        <v>1.1507514947341804</v>
      </c>
      <c r="AK180" s="45"/>
      <c r="AL180" s="177">
        <f t="shared" si="38"/>
        <v>147</v>
      </c>
      <c r="AM180" s="177">
        <f t="shared" si="39"/>
        <v>0.24606838939630221</v>
      </c>
      <c r="AO180" s="197">
        <f t="shared" si="40"/>
        <v>4.9249798495177624</v>
      </c>
      <c r="AP180" s="21" t="s">
        <v>37</v>
      </c>
      <c r="AQ180" s="199">
        <f>SUM(AT168:AT188)</f>
        <v>1.1507514947341804</v>
      </c>
      <c r="AR180" s="45"/>
      <c r="AS180" s="177">
        <f t="shared" si="41"/>
        <v>147</v>
      </c>
      <c r="AT180" s="177">
        <f t="shared" si="42"/>
        <v>0.24606838939630221</v>
      </c>
      <c r="AV180" s="197">
        <f t="shared" si="43"/>
        <v>4.8879897091169839</v>
      </c>
      <c r="AW180" s="21" t="s">
        <v>37</v>
      </c>
      <c r="AX180" s="199">
        <f>SUM(BA168:BA188)</f>
        <v>1.1507514947341804</v>
      </c>
      <c r="AY180" s="45"/>
      <c r="AZ180" s="177">
        <f t="shared" si="44"/>
        <v>147</v>
      </c>
      <c r="BA180" s="177">
        <f t="shared" si="45"/>
        <v>0.24606838939630221</v>
      </c>
      <c r="BC180" s="197">
        <f t="shared" si="46"/>
        <v>4.8495785669353282</v>
      </c>
      <c r="BD180" s="21" t="s">
        <v>37</v>
      </c>
      <c r="BE180" s="199">
        <f>SUM(BH168:BH188)</f>
        <v>1.1511196266023123</v>
      </c>
      <c r="BF180" s="45"/>
      <c r="BG180" s="177">
        <f t="shared" si="47"/>
        <v>147</v>
      </c>
      <c r="BH180" s="177">
        <f t="shared" si="48"/>
        <v>0.24606838939630221</v>
      </c>
      <c r="BJ180" s="197">
        <f t="shared" si="49"/>
        <v>4.8096328686592598</v>
      </c>
      <c r="BK180" s="21" t="s">
        <v>37</v>
      </c>
      <c r="BL180" s="199">
        <f>SUM(BO168:BO188)</f>
        <v>1.1738532479126076</v>
      </c>
      <c r="BM180" s="45"/>
      <c r="BN180" s="177">
        <f t="shared" si="50"/>
        <v>147</v>
      </c>
      <c r="BO180" s="177">
        <f t="shared" si="51"/>
        <v>0.24606838939630221</v>
      </c>
      <c r="BQ180" s="197">
        <f t="shared" si="52"/>
        <v>4.7680248800061724</v>
      </c>
      <c r="BR180" s="21" t="s">
        <v>37</v>
      </c>
      <c r="BS180" s="199">
        <f>SUM(BV168:BV188)</f>
        <v>1.2201226342779021</v>
      </c>
      <c r="BT180" s="45"/>
      <c r="BU180" s="177">
        <f t="shared" si="53"/>
        <v>146</v>
      </c>
      <c r="BV180" s="177">
        <f t="shared" si="54"/>
        <v>0.27844152372466047</v>
      </c>
      <c r="BX180" s="197">
        <f t="shared" si="55"/>
        <v>4.7246102228521041</v>
      </c>
      <c r="BY180" s="21" t="s">
        <v>37</v>
      </c>
      <c r="BZ180" s="199">
        <f>SUM(CC168:CC188)</f>
        <v>1.2396880517663966</v>
      </c>
      <c r="CA180" s="45"/>
      <c r="CB180" s="177">
        <f t="shared" si="56"/>
        <v>146</v>
      </c>
      <c r="CC180" s="177">
        <f t="shared" si="57"/>
        <v>0.27844152372466047</v>
      </c>
      <c r="CE180" s="197">
        <f t="shared" si="58"/>
        <v>4.679224851817005</v>
      </c>
      <c r="CF180" s="21" t="s">
        <v>37</v>
      </c>
      <c r="CG180" s="199">
        <f>SUM(CJ168:CJ188)</f>
        <v>1.2488850221818137</v>
      </c>
      <c r="CH180" s="45"/>
      <c r="CI180" s="177">
        <f t="shared" si="59"/>
        <v>146</v>
      </c>
      <c r="CJ180" s="177">
        <f t="shared" si="60"/>
        <v>0.27844152372466047</v>
      </c>
      <c r="CL180" s="197">
        <f t="shared" si="61"/>
        <v>4.6316813115364237</v>
      </c>
      <c r="CM180" s="21" t="s">
        <v>37</v>
      </c>
      <c r="CN180" s="199">
        <f>SUM(CQ168:CQ188)</f>
        <v>1.2426061148033152</v>
      </c>
      <c r="CO180" s="45"/>
      <c r="CP180" s="177">
        <f t="shared" si="62"/>
        <v>146</v>
      </c>
      <c r="CQ180" s="177">
        <f t="shared" si="63"/>
        <v>0.27844152372466047</v>
      </c>
      <c r="CS180" s="197">
        <f t="shared" si="64"/>
        <v>4.5817640589530342</v>
      </c>
      <c r="CT180" s="21" t="s">
        <v>37</v>
      </c>
      <c r="CU180" s="199">
        <f>SUM(CX168:CX188)</f>
        <v>1.2469742466714471</v>
      </c>
      <c r="CV180" s="45"/>
      <c r="CW180" s="177">
        <f t="shared" si="65"/>
        <v>146</v>
      </c>
      <c r="CX180" s="177">
        <f t="shared" si="66"/>
        <v>0.27844152372466047</v>
      </c>
      <c r="CZ180" s="197">
        <f t="shared" si="67"/>
        <v>4.5292235555365581</v>
      </c>
      <c r="DA180" s="21" t="s">
        <v>37</v>
      </c>
      <c r="DB180" s="199">
        <f>SUM(DE168:DE188)</f>
        <v>1.2876041200186785</v>
      </c>
      <c r="DC180" s="45"/>
      <c r="DD180" s="177">
        <f t="shared" si="68"/>
        <v>146</v>
      </c>
      <c r="DE180" s="177">
        <f t="shared" si="69"/>
        <v>0.27844152372466047</v>
      </c>
    </row>
    <row r="181" spans="1:109" ht="15" customHeight="1">
      <c r="A181" s="19">
        <f t="shared" si="23"/>
        <v>2005</v>
      </c>
      <c r="B181" s="174">
        <f t="shared" si="23"/>
        <v>164.86681065514759</v>
      </c>
      <c r="C181" s="191">
        <f t="shared" si="24"/>
        <v>5.1051379397820327</v>
      </c>
      <c r="D181" s="20">
        <f t="shared" si="70"/>
        <v>3</v>
      </c>
      <c r="E181" s="637" t="s">
        <v>9</v>
      </c>
      <c r="F181" s="638"/>
      <c r="G181" s="639">
        <f>SUM(K179:K188)</f>
        <v>1.1246824628779692</v>
      </c>
      <c r="H181" s="640"/>
      <c r="I181" s="177">
        <f t="shared" si="25"/>
        <v>154</v>
      </c>
      <c r="J181" s="178">
        <f t="shared" si="26"/>
        <v>6.5912663755458514</v>
      </c>
      <c r="K181" s="177">
        <f t="shared" si="27"/>
        <v>0.11808757381482916</v>
      </c>
      <c r="M181" s="197">
        <f t="shared" si="28"/>
        <v>5.1051379397820327</v>
      </c>
      <c r="N181" s="25"/>
      <c r="O181" s="61"/>
      <c r="P181" s="25"/>
      <c r="Q181" s="177">
        <f t="shared" si="29"/>
        <v>154</v>
      </c>
      <c r="R181" s="177">
        <f t="shared" si="30"/>
        <v>0.11808757381482916</v>
      </c>
      <c r="T181" s="197">
        <f t="shared" si="31"/>
        <v>5.0425654614255002</v>
      </c>
      <c r="U181" s="25"/>
      <c r="V181" s="61"/>
      <c r="W181" s="25"/>
      <c r="X181" s="177">
        <f t="shared" si="32"/>
        <v>154</v>
      </c>
      <c r="Y181" s="177">
        <f t="shared" si="33"/>
        <v>0.11808757381482916</v>
      </c>
      <c r="AA181" s="197">
        <f t="shared" si="34"/>
        <v>5.0097469706881403</v>
      </c>
      <c r="AB181" s="25"/>
      <c r="AC181" s="61"/>
      <c r="AD181" s="25"/>
      <c r="AE181" s="177">
        <f t="shared" si="35"/>
        <v>154</v>
      </c>
      <c r="AF181" s="177">
        <f t="shared" si="36"/>
        <v>0.11808757381482916</v>
      </c>
      <c r="AH181" s="197">
        <f t="shared" si="37"/>
        <v>4.975814773091698</v>
      </c>
      <c r="AI181" s="25"/>
      <c r="AJ181" s="61"/>
      <c r="AK181" s="25"/>
      <c r="AL181" s="177">
        <f t="shared" si="38"/>
        <v>154</v>
      </c>
      <c r="AM181" s="177">
        <f t="shared" si="39"/>
        <v>0.11808757381482916</v>
      </c>
      <c r="AO181" s="197">
        <f t="shared" si="40"/>
        <v>4.9406906173230993</v>
      </c>
      <c r="AP181" s="25"/>
      <c r="AQ181" s="61"/>
      <c r="AR181" s="25"/>
      <c r="AS181" s="177">
        <f t="shared" si="41"/>
        <v>154</v>
      </c>
      <c r="AT181" s="177">
        <f t="shared" si="42"/>
        <v>0.11808757381482916</v>
      </c>
      <c r="AV181" s="197">
        <f t="shared" si="43"/>
        <v>4.9042877037007608</v>
      </c>
      <c r="AW181" s="25"/>
      <c r="AX181" s="61"/>
      <c r="AY181" s="25"/>
      <c r="AZ181" s="177">
        <f t="shared" si="44"/>
        <v>154</v>
      </c>
      <c r="BA181" s="177">
        <f t="shared" si="45"/>
        <v>0.11808757381482916</v>
      </c>
      <c r="BC181" s="197">
        <f t="shared" si="46"/>
        <v>4.8665093918405251</v>
      </c>
      <c r="BD181" s="25"/>
      <c r="BE181" s="61"/>
      <c r="BF181" s="25"/>
      <c r="BG181" s="177">
        <f t="shared" si="47"/>
        <v>154</v>
      </c>
      <c r="BH181" s="177">
        <f t="shared" si="48"/>
        <v>0.11808757381482916</v>
      </c>
      <c r="BJ181" s="197">
        <f t="shared" si="49"/>
        <v>4.8272476544790743</v>
      </c>
      <c r="BK181" s="25"/>
      <c r="BL181" s="61"/>
      <c r="BM181" s="25"/>
      <c r="BN181" s="177">
        <f t="shared" si="50"/>
        <v>153</v>
      </c>
      <c r="BO181" s="177">
        <f t="shared" si="51"/>
        <v>0.14082119512512434</v>
      </c>
      <c r="BQ181" s="197">
        <f t="shared" si="52"/>
        <v>4.786381215167351</v>
      </c>
      <c r="BR181" s="25"/>
      <c r="BS181" s="61"/>
      <c r="BT181" s="25"/>
      <c r="BU181" s="177">
        <f t="shared" si="53"/>
        <v>153</v>
      </c>
      <c r="BV181" s="177">
        <f t="shared" si="54"/>
        <v>0.14082119512512434</v>
      </c>
      <c r="BX181" s="197">
        <f t="shared" si="55"/>
        <v>4.7437732889520454</v>
      </c>
      <c r="BY181" s="25"/>
      <c r="BZ181" s="61"/>
      <c r="CA181" s="25"/>
      <c r="CB181" s="177">
        <f t="shared" si="56"/>
        <v>153</v>
      </c>
      <c r="CC181" s="177">
        <f t="shared" si="57"/>
        <v>0.14082119512512434</v>
      </c>
      <c r="CE181" s="197">
        <f t="shared" si="58"/>
        <v>4.6992688199411141</v>
      </c>
      <c r="CF181" s="25"/>
      <c r="CG181" s="61"/>
      <c r="CH181" s="25"/>
      <c r="CI181" s="177">
        <f t="shared" si="59"/>
        <v>153</v>
      </c>
      <c r="CJ181" s="177">
        <f t="shared" si="60"/>
        <v>0.14082119512512434</v>
      </c>
      <c r="CL181" s="197">
        <f t="shared" si="61"/>
        <v>4.6526910750175627</v>
      </c>
      <c r="CM181" s="25"/>
      <c r="CN181" s="61"/>
      <c r="CO181" s="25"/>
      <c r="CP181" s="177">
        <f t="shared" si="62"/>
        <v>153</v>
      </c>
      <c r="CQ181" s="177">
        <f t="shared" si="63"/>
        <v>0.14082119512512434</v>
      </c>
      <c r="CS181" s="197">
        <f t="shared" si="64"/>
        <v>4.6038374047811343</v>
      </c>
      <c r="CT181" s="25"/>
      <c r="CU181" s="61"/>
      <c r="CV181" s="25"/>
      <c r="CW181" s="177">
        <f t="shared" si="65"/>
        <v>153</v>
      </c>
      <c r="CX181" s="177">
        <f t="shared" si="66"/>
        <v>0.14082119512512434</v>
      </c>
      <c r="CZ181" s="197">
        <f t="shared" si="67"/>
        <v>4.5524739147849544</v>
      </c>
      <c r="DA181" s="25"/>
      <c r="DB181" s="61"/>
      <c r="DC181" s="25"/>
      <c r="DD181" s="177">
        <f t="shared" si="68"/>
        <v>152</v>
      </c>
      <c r="DE181" s="177">
        <f t="shared" si="69"/>
        <v>0.16555481643541953</v>
      </c>
    </row>
    <row r="182" spans="1:109" ht="15" customHeight="1">
      <c r="A182" s="19">
        <f t="shared" si="23"/>
        <v>2006</v>
      </c>
      <c r="B182" s="174">
        <f t="shared" si="23"/>
        <v>170.2827087442472</v>
      </c>
      <c r="C182" s="191">
        <f t="shared" si="24"/>
        <v>5.1374600484223816</v>
      </c>
      <c r="D182" s="20">
        <f t="shared" si="70"/>
        <v>4</v>
      </c>
      <c r="E182" s="637" t="s">
        <v>10</v>
      </c>
      <c r="F182" s="638"/>
      <c r="G182" s="639">
        <f>SUM(J168:J188)/D188</f>
        <v>5.5549718931569361</v>
      </c>
      <c r="H182" s="640"/>
      <c r="I182" s="177">
        <f t="shared" si="25"/>
        <v>162</v>
      </c>
      <c r="J182" s="178">
        <f t="shared" si="26"/>
        <v>4.8640926640926621</v>
      </c>
      <c r="K182" s="177">
        <f t="shared" si="27"/>
        <v>6.8603264142029066E-2</v>
      </c>
      <c r="M182" s="197">
        <f t="shared" si="28"/>
        <v>5.1374600484223816</v>
      </c>
      <c r="N182" s="25"/>
      <c r="O182" s="25"/>
      <c r="P182" s="25"/>
      <c r="Q182" s="177">
        <f t="shared" si="29"/>
        <v>162</v>
      </c>
      <c r="R182" s="177">
        <f t="shared" si="30"/>
        <v>6.8603264142029066E-2</v>
      </c>
      <c r="T182" s="197">
        <f t="shared" si="31"/>
        <v>5.0769391857015504</v>
      </c>
      <c r="U182" s="25"/>
      <c r="V182" s="25"/>
      <c r="W182" s="25"/>
      <c r="X182" s="177">
        <f t="shared" si="32"/>
        <v>161</v>
      </c>
      <c r="Y182" s="177">
        <f t="shared" si="33"/>
        <v>8.6168681630523464E-2</v>
      </c>
      <c r="AA182" s="197">
        <f t="shared" si="34"/>
        <v>5.0452473829657363</v>
      </c>
      <c r="AB182" s="25"/>
      <c r="AC182" s="25"/>
      <c r="AD182" s="25"/>
      <c r="AE182" s="177">
        <f t="shared" si="35"/>
        <v>161</v>
      </c>
      <c r="AF182" s="177">
        <f t="shared" si="36"/>
        <v>8.6168681630523464E-2</v>
      </c>
      <c r="AH182" s="197">
        <f t="shared" si="37"/>
        <v>5.0125182451922958</v>
      </c>
      <c r="AI182" s="25"/>
      <c r="AJ182" s="25"/>
      <c r="AK182" s="25"/>
      <c r="AL182" s="177">
        <f t="shared" si="38"/>
        <v>161</v>
      </c>
      <c r="AM182" s="177">
        <f t="shared" si="39"/>
        <v>8.6168681630523464E-2</v>
      </c>
      <c r="AO182" s="197">
        <f t="shared" si="40"/>
        <v>4.9786815596698561</v>
      </c>
      <c r="AP182" s="25"/>
      <c r="AQ182" s="25"/>
      <c r="AR182" s="25"/>
      <c r="AS182" s="177">
        <f t="shared" si="41"/>
        <v>161</v>
      </c>
      <c r="AT182" s="177">
        <f t="shared" si="42"/>
        <v>8.6168681630523464E-2</v>
      </c>
      <c r="AV182" s="197">
        <f t="shared" si="43"/>
        <v>4.9436597346396365</v>
      </c>
      <c r="AW182" s="25"/>
      <c r="AX182" s="25"/>
      <c r="AY182" s="25"/>
      <c r="AZ182" s="177">
        <f t="shared" si="44"/>
        <v>161</v>
      </c>
      <c r="BA182" s="177">
        <f t="shared" si="45"/>
        <v>8.6168681630523464E-2</v>
      </c>
      <c r="BC182" s="197">
        <f t="shared" si="46"/>
        <v>4.9073667276323754</v>
      </c>
      <c r="BD182" s="25"/>
      <c r="BE182" s="25"/>
      <c r="BF182" s="25"/>
      <c r="BG182" s="177">
        <f t="shared" si="47"/>
        <v>161</v>
      </c>
      <c r="BH182" s="177">
        <f t="shared" si="48"/>
        <v>8.6168681630523464E-2</v>
      </c>
      <c r="BJ182" s="197">
        <f t="shared" si="49"/>
        <v>4.8697067719039486</v>
      </c>
      <c r="BK182" s="25"/>
      <c r="BL182" s="25"/>
      <c r="BM182" s="25"/>
      <c r="BN182" s="177">
        <f t="shared" si="50"/>
        <v>161</v>
      </c>
      <c r="BO182" s="177">
        <f t="shared" si="51"/>
        <v>8.6168681630523464E-2</v>
      </c>
      <c r="BQ182" s="197">
        <f t="shared" si="52"/>
        <v>4.8305728535305201</v>
      </c>
      <c r="BR182" s="25"/>
      <c r="BS182" s="25"/>
      <c r="BT182" s="25"/>
      <c r="BU182" s="177">
        <f t="shared" si="53"/>
        <v>161</v>
      </c>
      <c r="BV182" s="177">
        <f t="shared" si="54"/>
        <v>8.6168681630523464E-2</v>
      </c>
      <c r="BX182" s="197">
        <f t="shared" si="55"/>
        <v>4.7898448781880596</v>
      </c>
      <c r="BY182" s="25"/>
      <c r="BZ182" s="25"/>
      <c r="CA182" s="25"/>
      <c r="CB182" s="177">
        <f t="shared" si="56"/>
        <v>160</v>
      </c>
      <c r="CC182" s="177">
        <f t="shared" si="57"/>
        <v>0.10573409911901786</v>
      </c>
      <c r="CE182" s="197">
        <f t="shared" si="58"/>
        <v>4.7473874485027165</v>
      </c>
      <c r="CF182" s="25"/>
      <c r="CG182" s="25"/>
      <c r="CH182" s="25"/>
      <c r="CI182" s="177">
        <f t="shared" si="59"/>
        <v>160</v>
      </c>
      <c r="CJ182" s="177">
        <f t="shared" si="60"/>
        <v>0.10573409911901786</v>
      </c>
      <c r="CL182" s="197">
        <f t="shared" si="61"/>
        <v>4.7030471482791096</v>
      </c>
      <c r="CM182" s="25"/>
      <c r="CN182" s="25"/>
      <c r="CO182" s="25"/>
      <c r="CP182" s="177">
        <f t="shared" si="62"/>
        <v>160</v>
      </c>
      <c r="CQ182" s="177">
        <f t="shared" si="63"/>
        <v>0.10573409911901786</v>
      </c>
      <c r="CS182" s="197">
        <f t="shared" si="64"/>
        <v>4.6566491961997389</v>
      </c>
      <c r="CT182" s="25"/>
      <c r="CU182" s="25"/>
      <c r="CV182" s="25"/>
      <c r="CW182" s="177">
        <f t="shared" si="65"/>
        <v>160</v>
      </c>
      <c r="CX182" s="177">
        <f t="shared" si="66"/>
        <v>0.10573409911901786</v>
      </c>
      <c r="CZ182" s="197">
        <f t="shared" si="67"/>
        <v>4.6079932847346861</v>
      </c>
      <c r="DA182" s="25"/>
      <c r="DB182" s="25"/>
      <c r="DC182" s="25"/>
      <c r="DD182" s="177">
        <f t="shared" si="68"/>
        <v>160</v>
      </c>
      <c r="DE182" s="177">
        <f t="shared" si="69"/>
        <v>0.10573409911901786</v>
      </c>
    </row>
    <row r="183" spans="1:109" ht="15" customHeight="1">
      <c r="A183" s="19">
        <f t="shared" si="23"/>
        <v>2007</v>
      </c>
      <c r="B183" s="174">
        <f t="shared" si="23"/>
        <v>175.44812601846823</v>
      </c>
      <c r="C183" s="191">
        <f t="shared" si="24"/>
        <v>5.167343420971716</v>
      </c>
      <c r="D183" s="20">
        <f t="shared" si="70"/>
        <v>5</v>
      </c>
      <c r="E183" s="637" t="s">
        <v>11</v>
      </c>
      <c r="F183" s="638"/>
      <c r="G183" s="639">
        <f>SUM(J179:J188)/10</f>
        <v>5.5549718931569361</v>
      </c>
      <c r="H183" s="640"/>
      <c r="I183" s="177">
        <f t="shared" si="25"/>
        <v>169</v>
      </c>
      <c r="J183" s="178">
        <f t="shared" si="26"/>
        <v>3.6752321981424183</v>
      </c>
      <c r="K183" s="177">
        <f t="shared" si="27"/>
        <v>4.1578329150046944E-2</v>
      </c>
      <c r="M183" s="197">
        <f t="shared" si="28"/>
        <v>5.167343420971716</v>
      </c>
      <c r="N183" s="25"/>
      <c r="O183" s="25"/>
      <c r="P183" s="25"/>
      <c r="Q183" s="177">
        <f t="shared" si="29"/>
        <v>169</v>
      </c>
      <c r="R183" s="177">
        <f t="shared" si="30"/>
        <v>4.1578329150046944E-2</v>
      </c>
      <c r="T183" s="197">
        <f t="shared" si="31"/>
        <v>5.1086577077303001</v>
      </c>
      <c r="U183" s="25"/>
      <c r="V183" s="25"/>
      <c r="W183" s="25"/>
      <c r="X183" s="177">
        <f t="shared" si="32"/>
        <v>169</v>
      </c>
      <c r="Y183" s="177">
        <f t="shared" si="33"/>
        <v>4.1578329150046944E-2</v>
      </c>
      <c r="AA183" s="197">
        <f t="shared" si="34"/>
        <v>5.0779706879517805</v>
      </c>
      <c r="AB183" s="25"/>
      <c r="AC183" s="25"/>
      <c r="AD183" s="25"/>
      <c r="AE183" s="177">
        <f t="shared" si="35"/>
        <v>169</v>
      </c>
      <c r="AF183" s="177">
        <f t="shared" si="36"/>
        <v>4.1578329150046944E-2</v>
      </c>
      <c r="AH183" s="197">
        <f t="shared" si="37"/>
        <v>5.0463120812276481</v>
      </c>
      <c r="AI183" s="25"/>
      <c r="AJ183" s="25"/>
      <c r="AK183" s="25"/>
      <c r="AL183" s="177">
        <f t="shared" si="38"/>
        <v>169</v>
      </c>
      <c r="AM183" s="177">
        <f t="shared" si="39"/>
        <v>4.1578329150046944E-2</v>
      </c>
      <c r="AO183" s="197">
        <f t="shared" si="40"/>
        <v>5.0136183471557958</v>
      </c>
      <c r="AP183" s="25"/>
      <c r="AQ183" s="25"/>
      <c r="AR183" s="25"/>
      <c r="AS183" s="177">
        <f t="shared" si="41"/>
        <v>169</v>
      </c>
      <c r="AT183" s="177">
        <f t="shared" si="42"/>
        <v>4.1578329150046944E-2</v>
      </c>
      <c r="AV183" s="197">
        <f t="shared" si="43"/>
        <v>4.9798195008325541</v>
      </c>
      <c r="AW183" s="25"/>
      <c r="AX183" s="25"/>
      <c r="AY183" s="25"/>
      <c r="AZ183" s="177">
        <f t="shared" si="44"/>
        <v>169</v>
      </c>
      <c r="BA183" s="177">
        <f t="shared" si="45"/>
        <v>4.1578329150046944E-2</v>
      </c>
      <c r="BC183" s="197">
        <f t="shared" si="46"/>
        <v>4.9448382107661031</v>
      </c>
      <c r="BD183" s="25"/>
      <c r="BE183" s="25"/>
      <c r="BF183" s="25"/>
      <c r="BG183" s="177">
        <f t="shared" si="47"/>
        <v>169</v>
      </c>
      <c r="BH183" s="177">
        <f t="shared" si="48"/>
        <v>4.1578329150046944E-2</v>
      </c>
      <c r="BJ183" s="197">
        <f t="shared" si="49"/>
        <v>4.9085887332081413</v>
      </c>
      <c r="BK183" s="25"/>
      <c r="BL183" s="25"/>
      <c r="BM183" s="25"/>
      <c r="BN183" s="177">
        <f t="shared" si="50"/>
        <v>169</v>
      </c>
      <c r="BO183" s="177">
        <f t="shared" si="51"/>
        <v>4.1578329150046944E-2</v>
      </c>
      <c r="BQ183" s="197">
        <f t="shared" si="52"/>
        <v>4.8709756459637861</v>
      </c>
      <c r="BR183" s="25"/>
      <c r="BS183" s="25"/>
      <c r="BT183" s="25"/>
      <c r="BU183" s="177">
        <f t="shared" si="53"/>
        <v>168</v>
      </c>
      <c r="BV183" s="177">
        <f t="shared" si="54"/>
        <v>5.547458118698341E-2</v>
      </c>
      <c r="BX183" s="197">
        <f t="shared" si="55"/>
        <v>4.8318923346256737</v>
      </c>
      <c r="BY183" s="25"/>
      <c r="BZ183" s="25"/>
      <c r="CA183" s="25"/>
      <c r="CB183" s="177">
        <f t="shared" si="56"/>
        <v>168</v>
      </c>
      <c r="CC183" s="177">
        <f t="shared" si="57"/>
        <v>5.547458118698341E-2</v>
      </c>
      <c r="CE183" s="197">
        <f t="shared" si="58"/>
        <v>4.7912191707702219</v>
      </c>
      <c r="CF183" s="25"/>
      <c r="CG183" s="25"/>
      <c r="CH183" s="25"/>
      <c r="CI183" s="177">
        <f t="shared" si="59"/>
        <v>168</v>
      </c>
      <c r="CJ183" s="177">
        <f t="shared" si="60"/>
        <v>5.547458118698341E-2</v>
      </c>
      <c r="CL183" s="197">
        <f t="shared" si="61"/>
        <v>4.7488213036936084</v>
      </c>
      <c r="CM183" s="25"/>
      <c r="CN183" s="25"/>
      <c r="CO183" s="25"/>
      <c r="CP183" s="177">
        <f t="shared" si="62"/>
        <v>168</v>
      </c>
      <c r="CQ183" s="177">
        <f t="shared" si="63"/>
        <v>5.547458118698341E-2</v>
      </c>
      <c r="CS183" s="197">
        <f t="shared" si="64"/>
        <v>4.7045459629360247</v>
      </c>
      <c r="CT183" s="25"/>
      <c r="CU183" s="25"/>
      <c r="CV183" s="25"/>
      <c r="CW183" s="177">
        <f t="shared" si="65"/>
        <v>168</v>
      </c>
      <c r="CX183" s="177">
        <f t="shared" si="66"/>
        <v>5.547458118698341E-2</v>
      </c>
      <c r="CZ183" s="197">
        <f t="shared" si="67"/>
        <v>4.6582191354863438</v>
      </c>
      <c r="DA183" s="25"/>
      <c r="DB183" s="25"/>
      <c r="DC183" s="25"/>
      <c r="DD183" s="177">
        <f t="shared" si="68"/>
        <v>167</v>
      </c>
      <c r="DE183" s="177">
        <f t="shared" si="69"/>
        <v>7.1370833223919863E-2</v>
      </c>
    </row>
    <row r="184" spans="1:109" ht="15" customHeight="1">
      <c r="A184" s="19">
        <f t="shared" si="23"/>
        <v>2008</v>
      </c>
      <c r="B184" s="174">
        <f t="shared" si="23"/>
        <v>180.15332197614993</v>
      </c>
      <c r="C184" s="191">
        <f t="shared" si="24"/>
        <v>5.1938082770804277</v>
      </c>
      <c r="D184" s="20">
        <f t="shared" si="70"/>
        <v>6</v>
      </c>
      <c r="E184" s="45"/>
      <c r="F184" s="45"/>
      <c r="G184" s="49"/>
      <c r="H184" s="45"/>
      <c r="I184" s="177">
        <f t="shared" si="25"/>
        <v>178</v>
      </c>
      <c r="J184" s="178">
        <f t="shared" si="26"/>
        <v>1.1952718676122989</v>
      </c>
      <c r="K184" s="177">
        <f t="shared" si="27"/>
        <v>4.63679553297022E-3</v>
      </c>
      <c r="M184" s="197">
        <f t="shared" si="28"/>
        <v>5.1938082770804277</v>
      </c>
      <c r="N184" s="25"/>
      <c r="O184" s="25"/>
      <c r="P184" s="25"/>
      <c r="Q184" s="177">
        <f t="shared" si="29"/>
        <v>178</v>
      </c>
      <c r="R184" s="177">
        <f t="shared" si="30"/>
        <v>4.63679553297022E-3</v>
      </c>
      <c r="T184" s="197">
        <f t="shared" si="31"/>
        <v>5.1366999245656135</v>
      </c>
      <c r="U184" s="25"/>
      <c r="V184" s="25"/>
      <c r="W184" s="25"/>
      <c r="X184" s="177">
        <f t="shared" si="32"/>
        <v>177</v>
      </c>
      <c r="Y184" s="177">
        <f t="shared" si="33"/>
        <v>9.9434394852700708E-3</v>
      </c>
      <c r="AA184" s="197">
        <f t="shared" si="34"/>
        <v>5.1068742665370088</v>
      </c>
      <c r="AB184" s="25"/>
      <c r="AC184" s="25"/>
      <c r="AD184" s="25"/>
      <c r="AE184" s="177">
        <f t="shared" si="35"/>
        <v>177</v>
      </c>
      <c r="AF184" s="177">
        <f t="shared" si="36"/>
        <v>9.9434394852700708E-3</v>
      </c>
      <c r="AH184" s="197">
        <f t="shared" si="37"/>
        <v>5.0761316187445003</v>
      </c>
      <c r="AI184" s="25"/>
      <c r="AJ184" s="25"/>
      <c r="AK184" s="25"/>
      <c r="AL184" s="177">
        <f t="shared" si="38"/>
        <v>177</v>
      </c>
      <c r="AM184" s="177">
        <f t="shared" si="39"/>
        <v>9.9434394852700708E-3</v>
      </c>
      <c r="AO184" s="197">
        <f t="shared" si="40"/>
        <v>5.044413802048668</v>
      </c>
      <c r="AP184" s="25"/>
      <c r="AQ184" s="25"/>
      <c r="AR184" s="25"/>
      <c r="AS184" s="177">
        <f t="shared" si="41"/>
        <v>177</v>
      </c>
      <c r="AT184" s="177">
        <f t="shared" si="42"/>
        <v>9.9434394852700708E-3</v>
      </c>
      <c r="AV184" s="197">
        <f t="shared" si="43"/>
        <v>5.0116569185678816</v>
      </c>
      <c r="AW184" s="25"/>
      <c r="AX184" s="25"/>
      <c r="AY184" s="25"/>
      <c r="AZ184" s="177">
        <f t="shared" si="44"/>
        <v>177</v>
      </c>
      <c r="BA184" s="177">
        <f t="shared" si="45"/>
        <v>9.9434394852700708E-3</v>
      </c>
      <c r="BC184" s="197">
        <f t="shared" si="46"/>
        <v>4.9777905767133968</v>
      </c>
      <c r="BD184" s="25"/>
      <c r="BE184" s="25"/>
      <c r="BF184" s="25"/>
      <c r="BG184" s="177">
        <f t="shared" si="47"/>
        <v>177</v>
      </c>
      <c r="BH184" s="177">
        <f t="shared" si="48"/>
        <v>9.9434394852700708E-3</v>
      </c>
      <c r="BJ184" s="197">
        <f t="shared" si="49"/>
        <v>4.94273698033488</v>
      </c>
      <c r="BK184" s="25"/>
      <c r="BL184" s="25"/>
      <c r="BM184" s="25"/>
      <c r="BN184" s="177">
        <f t="shared" si="50"/>
        <v>177</v>
      </c>
      <c r="BO184" s="177">
        <f t="shared" si="51"/>
        <v>9.9434394852700708E-3</v>
      </c>
      <c r="BQ184" s="197">
        <f t="shared" si="52"/>
        <v>4.9064098523400936</v>
      </c>
      <c r="BR184" s="25"/>
      <c r="BS184" s="25"/>
      <c r="BT184" s="25"/>
      <c r="BU184" s="177">
        <f t="shared" si="53"/>
        <v>177</v>
      </c>
      <c r="BV184" s="177">
        <f t="shared" si="54"/>
        <v>9.9434394852700708E-3</v>
      </c>
      <c r="BX184" s="197">
        <f t="shared" si="55"/>
        <v>4.8687131553265157</v>
      </c>
      <c r="BY184" s="25"/>
      <c r="BZ184" s="25"/>
      <c r="CA184" s="25"/>
      <c r="CB184" s="177">
        <f t="shared" si="56"/>
        <v>177</v>
      </c>
      <c r="CC184" s="177">
        <f t="shared" si="57"/>
        <v>9.9434394852700708E-3</v>
      </c>
      <c r="CE184" s="197">
        <f t="shared" si="58"/>
        <v>4.8295395614819503</v>
      </c>
      <c r="CF184" s="25"/>
      <c r="CG184" s="25"/>
      <c r="CH184" s="25"/>
      <c r="CI184" s="177">
        <f t="shared" si="59"/>
        <v>177</v>
      </c>
      <c r="CJ184" s="177">
        <f t="shared" si="60"/>
        <v>9.9434394852700708E-3</v>
      </c>
      <c r="CL184" s="197">
        <f t="shared" si="61"/>
        <v>4.7887686103741283</v>
      </c>
      <c r="CM184" s="25"/>
      <c r="CN184" s="25"/>
      <c r="CO184" s="25"/>
      <c r="CP184" s="177">
        <f t="shared" si="62"/>
        <v>176</v>
      </c>
      <c r="CQ184" s="177">
        <f t="shared" si="63"/>
        <v>1.7250083437569921E-2</v>
      </c>
      <c r="CS184" s="197">
        <f t="shared" si="64"/>
        <v>4.7462644749704097</v>
      </c>
      <c r="CT184" s="25"/>
      <c r="CU184" s="25"/>
      <c r="CV184" s="25"/>
      <c r="CW184" s="177">
        <f t="shared" si="65"/>
        <v>176</v>
      </c>
      <c r="CX184" s="177">
        <f t="shared" si="66"/>
        <v>1.7250083437569921E-2</v>
      </c>
      <c r="CZ184" s="197">
        <f t="shared" si="67"/>
        <v>4.7018732314513274</v>
      </c>
      <c r="DA184" s="25"/>
      <c r="DB184" s="25"/>
      <c r="DC184" s="25"/>
      <c r="DD184" s="177">
        <f t="shared" si="68"/>
        <v>176</v>
      </c>
      <c r="DE184" s="177">
        <f t="shared" si="69"/>
        <v>1.7250083437569921E-2</v>
      </c>
    </row>
    <row r="185" spans="1:109" s="25" customFormat="1" ht="15" customHeight="1">
      <c r="A185" s="19">
        <f t="shared" si="23"/>
        <v>2009</v>
      </c>
      <c r="B185" s="174">
        <f t="shared" si="23"/>
        <v>178.70722433460077</v>
      </c>
      <c r="C185" s="191">
        <f t="shared" si="24"/>
        <v>5.1857488485144314</v>
      </c>
      <c r="D185" s="20">
        <f t="shared" si="70"/>
        <v>7</v>
      </c>
      <c r="G185" s="49"/>
      <c r="H185" s="45"/>
      <c r="I185" s="177">
        <f t="shared" si="25"/>
        <v>186</v>
      </c>
      <c r="J185" s="178">
        <f t="shared" si="26"/>
        <v>4.0808510638297841</v>
      </c>
      <c r="K185" s="177">
        <f t="shared" si="27"/>
        <v>5.3184576905839227E-2</v>
      </c>
      <c r="M185" s="197">
        <f t="shared" si="28"/>
        <v>5.1857488485144314</v>
      </c>
      <c r="Q185" s="177">
        <f t="shared" si="29"/>
        <v>186</v>
      </c>
      <c r="R185" s="177">
        <f t="shared" si="30"/>
        <v>5.3184576905839227E-2</v>
      </c>
      <c r="T185" s="197">
        <f t="shared" si="31"/>
        <v>5.128164812195191</v>
      </c>
      <c r="X185" s="177">
        <f t="shared" si="32"/>
        <v>186</v>
      </c>
      <c r="Y185" s="177">
        <f t="shared" si="33"/>
        <v>5.3184576905839227E-2</v>
      </c>
      <c r="AA185" s="197">
        <f t="shared" si="34"/>
        <v>5.0980796149525007</v>
      </c>
      <c r="AE185" s="177">
        <f t="shared" si="35"/>
        <v>186</v>
      </c>
      <c r="AF185" s="177">
        <f t="shared" si="36"/>
        <v>5.3184576905839227E-2</v>
      </c>
      <c r="AH185" s="197">
        <f t="shared" si="37"/>
        <v>5.0670611484534271</v>
      </c>
      <c r="AL185" s="177">
        <f t="shared" si="38"/>
        <v>186</v>
      </c>
      <c r="AM185" s="177">
        <f t="shared" si="39"/>
        <v>5.3184576905839227E-2</v>
      </c>
      <c r="AO185" s="197">
        <f t="shared" si="40"/>
        <v>5.035049652267543</v>
      </c>
      <c r="AS185" s="177">
        <f t="shared" si="41"/>
        <v>186</v>
      </c>
      <c r="AT185" s="177">
        <f t="shared" si="42"/>
        <v>5.3184576905839227E-2</v>
      </c>
      <c r="AV185" s="197">
        <f t="shared" si="43"/>
        <v>5.001979435571795</v>
      </c>
      <c r="AZ185" s="177">
        <f t="shared" si="44"/>
        <v>186</v>
      </c>
      <c r="BA185" s="177">
        <f t="shared" si="45"/>
        <v>5.3184576905839227E-2</v>
      </c>
      <c r="BC185" s="197">
        <f t="shared" si="46"/>
        <v>4.9677780655485124</v>
      </c>
      <c r="BG185" s="177">
        <f t="shared" si="47"/>
        <v>186</v>
      </c>
      <c r="BH185" s="177">
        <f t="shared" si="48"/>
        <v>5.3184576905839227E-2</v>
      </c>
      <c r="BJ185" s="197">
        <f t="shared" si="49"/>
        <v>4.9323654120105029</v>
      </c>
      <c r="BN185" s="177">
        <f t="shared" si="50"/>
        <v>186</v>
      </c>
      <c r="BO185" s="177">
        <f t="shared" si="51"/>
        <v>5.3184576905839227E-2</v>
      </c>
      <c r="BQ185" s="197">
        <f t="shared" si="52"/>
        <v>4.8956525165643541</v>
      </c>
      <c r="BU185" s="177">
        <f t="shared" si="53"/>
        <v>186</v>
      </c>
      <c r="BV185" s="177">
        <f t="shared" si="54"/>
        <v>5.3184576905839227E-2</v>
      </c>
      <c r="BX185" s="197">
        <f t="shared" si="55"/>
        <v>4.8575402461626567</v>
      </c>
      <c r="CB185" s="177">
        <f t="shared" si="56"/>
        <v>186</v>
      </c>
      <c r="CC185" s="177">
        <f t="shared" si="57"/>
        <v>5.3184576905839227E-2</v>
      </c>
      <c r="CE185" s="197">
        <f t="shared" si="58"/>
        <v>4.8179176797513197</v>
      </c>
      <c r="CI185" s="177">
        <f t="shared" si="59"/>
        <v>186</v>
      </c>
      <c r="CJ185" s="177">
        <f t="shared" si="60"/>
        <v>5.3184576905839227E-2</v>
      </c>
      <c r="CL185" s="197">
        <f t="shared" si="61"/>
        <v>4.7766601618916589</v>
      </c>
      <c r="CP185" s="177">
        <f t="shared" si="62"/>
        <v>185</v>
      </c>
      <c r="CQ185" s="177">
        <f t="shared" si="63"/>
        <v>3.9599025575040761E-2</v>
      </c>
      <c r="CS185" s="197">
        <f t="shared" si="64"/>
        <v>4.733626937300893</v>
      </c>
      <c r="CW185" s="177">
        <f t="shared" si="65"/>
        <v>185</v>
      </c>
      <c r="CX185" s="177">
        <f t="shared" si="66"/>
        <v>3.9599025575040761E-2</v>
      </c>
      <c r="CZ185" s="197">
        <f t="shared" si="67"/>
        <v>4.688658253138593</v>
      </c>
      <c r="DD185" s="177">
        <f t="shared" si="68"/>
        <v>185</v>
      </c>
      <c r="DE185" s="177">
        <f t="shared" si="69"/>
        <v>3.9599025575040761E-2</v>
      </c>
    </row>
    <row r="186" spans="1:109" ht="15" customHeight="1">
      <c r="A186" s="19">
        <f t="shared" si="23"/>
        <v>2010</v>
      </c>
      <c r="B186" s="174">
        <f t="shared" si="23"/>
        <v>186.26010286554003</v>
      </c>
      <c r="C186" s="191">
        <f t="shared" si="24"/>
        <v>5.2271440993619089</v>
      </c>
      <c r="D186" s="20">
        <f t="shared" si="70"/>
        <v>8</v>
      </c>
      <c r="E186" s="50"/>
      <c r="F186" s="25"/>
      <c r="G186" s="25"/>
      <c r="H186" s="25"/>
      <c r="I186" s="177">
        <f t="shared" si="25"/>
        <v>195</v>
      </c>
      <c r="J186" s="178">
        <f t="shared" si="26"/>
        <v>4.6923076923076978</v>
      </c>
      <c r="K186" s="177">
        <f t="shared" si="27"/>
        <v>7.6385801920941521E-2</v>
      </c>
      <c r="M186" s="197">
        <f t="shared" si="28"/>
        <v>5.2271440993619089</v>
      </c>
      <c r="N186" s="25"/>
      <c r="O186" s="25"/>
      <c r="P186" s="25"/>
      <c r="Q186" s="177">
        <f t="shared" si="29"/>
        <v>195</v>
      </c>
      <c r="R186" s="177">
        <f t="shared" si="30"/>
        <v>7.6385801920941521E-2</v>
      </c>
      <c r="T186" s="197">
        <f t="shared" si="31"/>
        <v>5.1719607612725014</v>
      </c>
      <c r="U186" s="25"/>
      <c r="V186" s="25"/>
      <c r="W186" s="25"/>
      <c r="X186" s="177">
        <f t="shared" si="32"/>
        <v>195</v>
      </c>
      <c r="Y186" s="177">
        <f t="shared" si="33"/>
        <v>7.6385801920941521E-2</v>
      </c>
      <c r="AA186" s="197">
        <f t="shared" si="34"/>
        <v>5.1431834702374779</v>
      </c>
      <c r="AB186" s="25"/>
      <c r="AC186" s="25"/>
      <c r="AD186" s="25"/>
      <c r="AE186" s="177">
        <f t="shared" si="35"/>
        <v>195</v>
      </c>
      <c r="AF186" s="177">
        <f t="shared" si="36"/>
        <v>7.6385801920941521E-2</v>
      </c>
      <c r="AH186" s="197">
        <f t="shared" si="37"/>
        <v>5.1135534468056258</v>
      </c>
      <c r="AI186" s="25"/>
      <c r="AJ186" s="25"/>
      <c r="AK186" s="25"/>
      <c r="AL186" s="177">
        <f t="shared" si="38"/>
        <v>195</v>
      </c>
      <c r="AM186" s="177">
        <f t="shared" si="39"/>
        <v>7.6385801920941521E-2</v>
      </c>
      <c r="AO186" s="197">
        <f t="shared" si="40"/>
        <v>5.0830186071429431</v>
      </c>
      <c r="AP186" s="25"/>
      <c r="AQ186" s="25"/>
      <c r="AR186" s="25"/>
      <c r="AS186" s="177">
        <f t="shared" si="41"/>
        <v>195</v>
      </c>
      <c r="AT186" s="177">
        <f t="shared" si="42"/>
        <v>7.6385801920941521E-2</v>
      </c>
      <c r="AV186" s="197">
        <f t="shared" si="43"/>
        <v>5.0515219448657067</v>
      </c>
      <c r="AW186" s="25"/>
      <c r="AX186" s="25"/>
      <c r="AY186" s="25"/>
      <c r="AZ186" s="177">
        <f t="shared" si="44"/>
        <v>195</v>
      </c>
      <c r="BA186" s="177">
        <f t="shared" si="45"/>
        <v>7.6385801920941521E-2</v>
      </c>
      <c r="BC186" s="197">
        <f t="shared" si="46"/>
        <v>5.019000890485434</v>
      </c>
      <c r="BD186" s="25"/>
      <c r="BE186" s="25"/>
      <c r="BF186" s="25"/>
      <c r="BG186" s="177">
        <f t="shared" si="47"/>
        <v>195</v>
      </c>
      <c r="BH186" s="177">
        <f t="shared" si="48"/>
        <v>7.6385801920941521E-2</v>
      </c>
      <c r="BJ186" s="197">
        <f t="shared" si="49"/>
        <v>4.9853865631485883</v>
      </c>
      <c r="BK186" s="25"/>
      <c r="BL186" s="25"/>
      <c r="BM186" s="25"/>
      <c r="BN186" s="177">
        <f t="shared" si="50"/>
        <v>195</v>
      </c>
      <c r="BO186" s="177">
        <f t="shared" si="51"/>
        <v>7.6385801920941521E-2</v>
      </c>
      <c r="BQ186" s="197">
        <f t="shared" si="52"/>
        <v>4.9506028921805676</v>
      </c>
      <c r="BR186" s="25"/>
      <c r="BS186" s="25"/>
      <c r="BT186" s="25"/>
      <c r="BU186" s="177">
        <f t="shared" si="53"/>
        <v>195</v>
      </c>
      <c r="BV186" s="177">
        <f t="shared" si="54"/>
        <v>7.6385801920941521E-2</v>
      </c>
      <c r="BX186" s="197">
        <f t="shared" si="55"/>
        <v>4.9145655802662711</v>
      </c>
      <c r="BY186" s="25"/>
      <c r="BZ186" s="25"/>
      <c r="CA186" s="25"/>
      <c r="CB186" s="177">
        <f t="shared" si="56"/>
        <v>195</v>
      </c>
      <c r="CC186" s="177">
        <f t="shared" si="57"/>
        <v>7.6385801920941521E-2</v>
      </c>
      <c r="CE186" s="197">
        <f t="shared" si="58"/>
        <v>4.8771808727230086</v>
      </c>
      <c r="CF186" s="25"/>
      <c r="CG186" s="25"/>
      <c r="CH186" s="25"/>
      <c r="CI186" s="177">
        <f t="shared" si="59"/>
        <v>195</v>
      </c>
      <c r="CJ186" s="177">
        <f t="shared" si="60"/>
        <v>7.6385801920941521E-2</v>
      </c>
      <c r="CL186" s="197">
        <f t="shared" si="61"/>
        <v>4.838344087651171</v>
      </c>
      <c r="CM186" s="25"/>
      <c r="CN186" s="25"/>
      <c r="CO186" s="25"/>
      <c r="CP186" s="177">
        <f t="shared" si="62"/>
        <v>195</v>
      </c>
      <c r="CQ186" s="177">
        <f t="shared" si="63"/>
        <v>7.6385801920941521E-2</v>
      </c>
      <c r="CS186" s="197">
        <f t="shared" si="64"/>
        <v>4.7979378489488491</v>
      </c>
      <c r="CT186" s="25"/>
      <c r="CU186" s="25"/>
      <c r="CV186" s="25"/>
      <c r="CW186" s="177">
        <f t="shared" si="65"/>
        <v>195</v>
      </c>
      <c r="CX186" s="177">
        <f t="shared" si="66"/>
        <v>7.6385801920941521E-2</v>
      </c>
      <c r="CZ186" s="197">
        <f t="shared" si="67"/>
        <v>4.7558299470615628</v>
      </c>
      <c r="DA186" s="25"/>
      <c r="DB186" s="25"/>
      <c r="DC186" s="25"/>
      <c r="DD186" s="177">
        <f t="shared" si="68"/>
        <v>195</v>
      </c>
      <c r="DE186" s="177">
        <f t="shared" si="69"/>
        <v>7.6385801920941521E-2</v>
      </c>
    </row>
    <row r="187" spans="1:109" s="25" customFormat="1" ht="15" customHeight="1">
      <c r="A187" s="19">
        <f t="shared" si="23"/>
        <v>2011</v>
      </c>
      <c r="B187" s="174">
        <f t="shared" si="23"/>
        <v>202.08558072635742</v>
      </c>
      <c r="C187" s="191">
        <f t="shared" si="24"/>
        <v>5.3086912746418635</v>
      </c>
      <c r="D187" s="20">
        <f t="shared" si="70"/>
        <v>9</v>
      </c>
      <c r="E187" s="50"/>
      <c r="I187" s="177">
        <f t="shared" si="25"/>
        <v>204</v>
      </c>
      <c r="J187" s="178">
        <f t="shared" si="26"/>
        <v>0.94733096085409496</v>
      </c>
      <c r="K187" s="177">
        <f t="shared" si="27"/>
        <v>3.6650011552941814E-3</v>
      </c>
      <c r="M187" s="197">
        <f t="shared" si="28"/>
        <v>5.3086912746418635</v>
      </c>
      <c r="Q187" s="177">
        <f t="shared" si="29"/>
        <v>204</v>
      </c>
      <c r="R187" s="177">
        <f t="shared" si="30"/>
        <v>3.6650011552941814E-3</v>
      </c>
      <c r="T187" s="197">
        <f t="shared" si="31"/>
        <v>5.2579410056681377</v>
      </c>
      <c r="X187" s="177">
        <f t="shared" si="32"/>
        <v>205</v>
      </c>
      <c r="Y187" s="177">
        <f t="shared" si="33"/>
        <v>8.4938397025793397E-3</v>
      </c>
      <c r="AA187" s="197">
        <f t="shared" si="34"/>
        <v>5.2315661631074217</v>
      </c>
      <c r="AE187" s="177">
        <f t="shared" si="35"/>
        <v>205</v>
      </c>
      <c r="AF187" s="177">
        <f t="shared" si="36"/>
        <v>8.4938397025793397E-3</v>
      </c>
      <c r="AH187" s="197">
        <f t="shared" si="37"/>
        <v>5.2044768003274378</v>
      </c>
      <c r="AL187" s="177">
        <f t="shared" si="38"/>
        <v>205</v>
      </c>
      <c r="AM187" s="177">
        <f t="shared" si="39"/>
        <v>8.4938397025793397E-3</v>
      </c>
      <c r="AO187" s="197">
        <f t="shared" si="40"/>
        <v>5.1766331226505917</v>
      </c>
      <c r="AS187" s="177">
        <f t="shared" si="41"/>
        <v>205</v>
      </c>
      <c r="AT187" s="177">
        <f t="shared" si="42"/>
        <v>8.4938397025793397E-3</v>
      </c>
      <c r="AV187" s="197">
        <f t="shared" si="43"/>
        <v>5.1479919154328888</v>
      </c>
      <c r="AZ187" s="177">
        <f t="shared" si="44"/>
        <v>205</v>
      </c>
      <c r="BA187" s="177">
        <f t="shared" si="45"/>
        <v>8.4938397025793397E-3</v>
      </c>
      <c r="BC187" s="197">
        <f t="shared" si="46"/>
        <v>5.1185061405935253</v>
      </c>
      <c r="BG187" s="177">
        <f t="shared" si="47"/>
        <v>205</v>
      </c>
      <c r="BH187" s="177">
        <f t="shared" si="48"/>
        <v>8.4938397025793397E-3</v>
      </c>
      <c r="BJ187" s="197">
        <f t="shared" si="49"/>
        <v>5.0881244718323204</v>
      </c>
      <c r="BN187" s="177">
        <f t="shared" si="50"/>
        <v>205</v>
      </c>
      <c r="BO187" s="177">
        <f t="shared" si="51"/>
        <v>8.4938397025793397E-3</v>
      </c>
      <c r="BQ187" s="197">
        <f t="shared" si="52"/>
        <v>5.0567907570030606</v>
      </c>
      <c r="BU187" s="177">
        <f t="shared" si="53"/>
        <v>205</v>
      </c>
      <c r="BV187" s="177">
        <f t="shared" si="54"/>
        <v>8.4938397025793397E-3</v>
      </c>
      <c r="BX187" s="197">
        <f t="shared" si="55"/>
        <v>5.0244433934981956</v>
      </c>
      <c r="CB187" s="177">
        <f t="shared" si="56"/>
        <v>205</v>
      </c>
      <c r="CC187" s="177">
        <f t="shared" si="57"/>
        <v>8.4938397025793397E-3</v>
      </c>
      <c r="CE187" s="197">
        <f t="shared" si="58"/>
        <v>4.9910145991886061</v>
      </c>
      <c r="CI187" s="177">
        <f t="shared" si="59"/>
        <v>206</v>
      </c>
      <c r="CJ187" s="177">
        <f t="shared" si="60"/>
        <v>1.5322678249864498E-2</v>
      </c>
      <c r="CL187" s="197">
        <f t="shared" si="61"/>
        <v>4.9564295572334309</v>
      </c>
      <c r="CP187" s="177">
        <f t="shared" si="62"/>
        <v>206</v>
      </c>
      <c r="CQ187" s="177">
        <f t="shared" si="63"/>
        <v>1.5322678249864498E-2</v>
      </c>
      <c r="CS187" s="197">
        <f t="shared" si="64"/>
        <v>4.9206054076334924</v>
      </c>
      <c r="CW187" s="177">
        <f t="shared" si="65"/>
        <v>206</v>
      </c>
      <c r="CX187" s="177">
        <f t="shared" si="66"/>
        <v>1.5322678249864498E-2</v>
      </c>
      <c r="CZ187" s="197">
        <f t="shared" si="67"/>
        <v>4.8834500513415859</v>
      </c>
      <c r="DD187" s="177">
        <f t="shared" si="68"/>
        <v>206</v>
      </c>
      <c r="DE187" s="177">
        <f t="shared" si="69"/>
        <v>1.5322678249864498E-2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215.31593406593407</v>
      </c>
      <c r="C188" s="192">
        <f t="shared" si="24"/>
        <v>5.372106410298481</v>
      </c>
      <c r="D188" s="29">
        <f t="shared" si="70"/>
        <v>10</v>
      </c>
      <c r="E188" s="51"/>
      <c r="F188" s="30"/>
      <c r="G188" s="30"/>
      <c r="H188" s="30"/>
      <c r="I188" s="183">
        <f t="shared" si="25"/>
        <v>214</v>
      </c>
      <c r="J188" s="184">
        <f t="shared" si="26"/>
        <v>0.61116427432217224</v>
      </c>
      <c r="K188" s="183">
        <f t="shared" si="27"/>
        <v>1.7316824658857805E-3</v>
      </c>
      <c r="M188" s="200">
        <f t="shared" si="28"/>
        <v>5.372106410298481</v>
      </c>
      <c r="N188" s="9"/>
      <c r="O188" s="9"/>
      <c r="P188" s="9"/>
      <c r="Q188" s="187">
        <f t="shared" si="29"/>
        <v>214</v>
      </c>
      <c r="R188" s="187">
        <f t="shared" si="30"/>
        <v>1.7316824658857805E-3</v>
      </c>
      <c r="T188" s="200">
        <f t="shared" si="31"/>
        <v>5.3245499345831746</v>
      </c>
      <c r="U188" s="9"/>
      <c r="V188" s="9"/>
      <c r="W188" s="9"/>
      <c r="X188" s="187">
        <f t="shared" si="32"/>
        <v>215</v>
      </c>
      <c r="Y188" s="187">
        <f t="shared" si="33"/>
        <v>9.981433401763506E-5</v>
      </c>
      <c r="AA188" s="200">
        <f t="shared" si="34"/>
        <v>5.2998957905109245</v>
      </c>
      <c r="AB188" s="9"/>
      <c r="AC188" s="9"/>
      <c r="AD188" s="9"/>
      <c r="AE188" s="187">
        <f t="shared" si="35"/>
        <v>215</v>
      </c>
      <c r="AF188" s="187">
        <f t="shared" si="36"/>
        <v>9.981433401763506E-5</v>
      </c>
      <c r="AH188" s="200">
        <f t="shared" si="37"/>
        <v>5.2746184221937344</v>
      </c>
      <c r="AI188" s="9"/>
      <c r="AJ188" s="9"/>
      <c r="AK188" s="9"/>
      <c r="AL188" s="187">
        <f t="shared" si="38"/>
        <v>215</v>
      </c>
      <c r="AM188" s="187">
        <f t="shared" si="39"/>
        <v>9.981433401763506E-5</v>
      </c>
      <c r="AO188" s="200">
        <f t="shared" si="40"/>
        <v>5.248685502094439</v>
      </c>
      <c r="AP188" s="9"/>
      <c r="AQ188" s="9"/>
      <c r="AR188" s="9"/>
      <c r="AS188" s="187">
        <f t="shared" si="41"/>
        <v>215</v>
      </c>
      <c r="AT188" s="187">
        <f t="shared" si="42"/>
        <v>9.981433401763506E-5</v>
      </c>
      <c r="AV188" s="200">
        <f t="shared" si="43"/>
        <v>5.2220621202361768</v>
      </c>
      <c r="AW188" s="9"/>
      <c r="AX188" s="9"/>
      <c r="AY188" s="9"/>
      <c r="AZ188" s="187">
        <f t="shared" si="44"/>
        <v>215</v>
      </c>
      <c r="BA188" s="187">
        <f t="shared" si="45"/>
        <v>9.981433401763506E-5</v>
      </c>
      <c r="BC188" s="200">
        <f t="shared" si="46"/>
        <v>5.1947105016007669</v>
      </c>
      <c r="BD188" s="9"/>
      <c r="BE188" s="9"/>
      <c r="BF188" s="9"/>
      <c r="BG188" s="187">
        <f t="shared" si="47"/>
        <v>216</v>
      </c>
      <c r="BH188" s="187">
        <f t="shared" si="48"/>
        <v>4.6794620214948943E-4</v>
      </c>
      <c r="BJ188" s="200">
        <f t="shared" si="49"/>
        <v>5.1665896837800505</v>
      </c>
      <c r="BK188" s="9"/>
      <c r="BL188" s="9"/>
      <c r="BM188" s="9"/>
      <c r="BN188" s="187">
        <f t="shared" si="50"/>
        <v>216</v>
      </c>
      <c r="BO188" s="187">
        <f t="shared" si="51"/>
        <v>4.6794620214948943E-4</v>
      </c>
      <c r="BQ188" s="200">
        <f t="shared" si="52"/>
        <v>5.1376551479772017</v>
      </c>
      <c r="BR188" s="9"/>
      <c r="BS188" s="9"/>
      <c r="BT188" s="9"/>
      <c r="BU188" s="187">
        <f t="shared" si="53"/>
        <v>216</v>
      </c>
      <c r="BV188" s="187">
        <f t="shared" si="54"/>
        <v>4.6794620214948943E-4</v>
      </c>
      <c r="BX188" s="200">
        <f t="shared" si="55"/>
        <v>5.1078583950145324</v>
      </c>
      <c r="BY188" s="9"/>
      <c r="BZ188" s="9"/>
      <c r="CA188" s="9"/>
      <c r="CB188" s="187">
        <f t="shared" si="56"/>
        <v>216</v>
      </c>
      <c r="CC188" s="187">
        <f t="shared" si="57"/>
        <v>4.6794620214948943E-4</v>
      </c>
      <c r="CE188" s="200">
        <f t="shared" si="58"/>
        <v>5.0771464562097135</v>
      </c>
      <c r="CF188" s="9"/>
      <c r="CG188" s="9"/>
      <c r="CH188" s="9"/>
      <c r="CI188" s="187">
        <f t="shared" si="59"/>
        <v>217</v>
      </c>
      <c r="CJ188" s="187">
        <f t="shared" si="60"/>
        <v>2.8360780702813438E-3</v>
      </c>
      <c r="CL188" s="200">
        <f t="shared" si="61"/>
        <v>5.0454613267326049</v>
      </c>
      <c r="CM188" s="9"/>
      <c r="CN188" s="9"/>
      <c r="CO188" s="9"/>
      <c r="CP188" s="187">
        <f t="shared" si="62"/>
        <v>217</v>
      </c>
      <c r="CQ188" s="187">
        <f t="shared" si="63"/>
        <v>2.8360780702813438E-3</v>
      </c>
      <c r="CS188" s="200">
        <f t="shared" si="64"/>
        <v>5.0127393062158028</v>
      </c>
      <c r="CT188" s="9"/>
      <c r="CU188" s="9"/>
      <c r="CV188" s="9"/>
      <c r="CW188" s="187">
        <f t="shared" si="65"/>
        <v>218</v>
      </c>
      <c r="CX188" s="187">
        <f t="shared" si="66"/>
        <v>7.2042099384131983E-3</v>
      </c>
      <c r="CZ188" s="200">
        <f t="shared" si="67"/>
        <v>4.9789102277841346</v>
      </c>
      <c r="DA188" s="9"/>
      <c r="DB188" s="9"/>
      <c r="DC188" s="9"/>
      <c r="DD188" s="187">
        <f t="shared" si="68"/>
        <v>218</v>
      </c>
      <c r="DE188" s="187">
        <f t="shared" si="69"/>
        <v>7.2042099384131983E-3</v>
      </c>
    </row>
    <row r="189" spans="1:109" ht="15" customHeight="1" thickTop="1">
      <c r="A189" s="19">
        <f t="shared" si="23"/>
        <v>2013</v>
      </c>
      <c r="B189" s="174">
        <f t="shared" ref="B189:B210" si="71">ROUND($F$176*(1+$F$177)^D189+$F$172,$G$1)</f>
        <v>225</v>
      </c>
      <c r="C189" s="52"/>
      <c r="D189" s="20">
        <f t="shared" si="70"/>
        <v>11</v>
      </c>
      <c r="E189" s="53"/>
      <c r="F189" s="31"/>
      <c r="G189" s="25"/>
      <c r="H189" s="25"/>
      <c r="I189" s="177">
        <f t="shared" si="25"/>
        <v>225</v>
      </c>
      <c r="J189" s="185"/>
      <c r="K189" s="185"/>
    </row>
    <row r="190" spans="1:109" ht="15" customHeight="1" thickBot="1">
      <c r="A190" s="19">
        <f t="shared" si="23"/>
        <v>2014</v>
      </c>
      <c r="B190" s="174">
        <f t="shared" si="71"/>
        <v>235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235</v>
      </c>
      <c r="J190" s="185"/>
      <c r="K190" s="185"/>
    </row>
    <row r="191" spans="1:109" ht="15" customHeight="1" thickTop="1">
      <c r="A191" s="19">
        <f t="shared" si="23"/>
        <v>2015</v>
      </c>
      <c r="B191" s="174">
        <f t="shared" si="71"/>
        <v>247</v>
      </c>
      <c r="C191" s="52"/>
      <c r="D191" s="20">
        <f t="shared" si="70"/>
        <v>13</v>
      </c>
      <c r="E191" s="198">
        <f>O172</f>
        <v>0</v>
      </c>
      <c r="F191" s="201">
        <f>O179</f>
        <v>0.81873368485740528</v>
      </c>
      <c r="G191" s="643">
        <f>O180</f>
        <v>1.1246824628779692</v>
      </c>
      <c r="H191" s="644"/>
      <c r="I191" s="177">
        <f t="shared" si="25"/>
        <v>247</v>
      </c>
      <c r="J191" s="185"/>
      <c r="K191" s="185"/>
      <c r="M191" s="198" t="s">
        <v>72</v>
      </c>
      <c r="N191" s="198">
        <f>MIN(B168:B188)</f>
        <v>117.40041928721175</v>
      </c>
      <c r="T191" s="198" t="s">
        <v>72</v>
      </c>
      <c r="U191" s="198">
        <f>N191</f>
        <v>117.40041928721175</v>
      </c>
      <c r="AA191" s="198" t="s">
        <v>72</v>
      </c>
      <c r="AB191" s="198">
        <f>U191</f>
        <v>117.40041928721175</v>
      </c>
      <c r="AH191" s="198" t="s">
        <v>72</v>
      </c>
      <c r="AI191" s="198">
        <f>AB191</f>
        <v>117.40041928721175</v>
      </c>
      <c r="AO191" s="198" t="s">
        <v>72</v>
      </c>
      <c r="AP191" s="198">
        <f>AI191</f>
        <v>117.40041928721175</v>
      </c>
      <c r="AV191" s="198" t="s">
        <v>72</v>
      </c>
      <c r="AW191" s="198">
        <f>AP191</f>
        <v>117.40041928721175</v>
      </c>
      <c r="BC191" s="198" t="s">
        <v>72</v>
      </c>
      <c r="BD191" s="198">
        <f>AW191</f>
        <v>117.40041928721175</v>
      </c>
      <c r="BJ191" s="198" t="s">
        <v>72</v>
      </c>
      <c r="BK191" s="198">
        <f>BD191</f>
        <v>117.40041928721175</v>
      </c>
      <c r="BQ191" s="198" t="s">
        <v>72</v>
      </c>
      <c r="BR191" s="198">
        <f>BK191</f>
        <v>117.40041928721175</v>
      </c>
      <c r="BX191" s="198" t="s">
        <v>72</v>
      </c>
      <c r="BY191" s="198">
        <f>BR191</f>
        <v>117.40041928721175</v>
      </c>
      <c r="CE191" s="198" t="s">
        <v>72</v>
      </c>
      <c r="CF191" s="198">
        <f>BY191</f>
        <v>117.40041928721175</v>
      </c>
      <c r="CL191" s="198" t="s">
        <v>72</v>
      </c>
      <c r="CM191" s="198">
        <f>CF191</f>
        <v>117.40041928721175</v>
      </c>
      <c r="CS191" s="198" t="s">
        <v>72</v>
      </c>
      <c r="CT191" s="198">
        <f>CM191</f>
        <v>117.40041928721175</v>
      </c>
      <c r="CZ191" s="198" t="s">
        <v>72</v>
      </c>
      <c r="DA191" s="198">
        <f>CT191</f>
        <v>117.40041928721175</v>
      </c>
    </row>
    <row r="192" spans="1:109" ht="15" customHeight="1">
      <c r="A192" s="19">
        <f t="shared" si="23"/>
        <v>2016</v>
      </c>
      <c r="B192" s="174">
        <f t="shared" si="71"/>
        <v>259</v>
      </c>
      <c r="C192" s="52"/>
      <c r="D192" s="20">
        <f t="shared" si="70"/>
        <v>14</v>
      </c>
      <c r="E192" s="198">
        <f>V172</f>
        <v>10</v>
      </c>
      <c r="F192" s="201">
        <f>V179</f>
        <v>0.81612494438332051</v>
      </c>
      <c r="G192" s="643">
        <f>V180</f>
        <v>1.1507514947341804</v>
      </c>
      <c r="H192" s="644"/>
      <c r="I192" s="177">
        <f t="shared" si="25"/>
        <v>259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>
        <f t="shared" si="71"/>
        <v>271</v>
      </c>
      <c r="C193" s="52"/>
      <c r="D193" s="20">
        <f t="shared" si="70"/>
        <v>15</v>
      </c>
      <c r="E193" s="198">
        <f>AC172</f>
        <v>15</v>
      </c>
      <c r="F193" s="201">
        <f>AC179</f>
        <v>0.81612494438332051</v>
      </c>
      <c r="G193" s="643">
        <f>AC180</f>
        <v>1.1507514947341804</v>
      </c>
      <c r="H193" s="644"/>
      <c r="I193" s="177">
        <f t="shared" si="25"/>
        <v>271</v>
      </c>
      <c r="J193" s="185"/>
      <c r="K193" s="185"/>
      <c r="M193" s="198" t="s">
        <v>50</v>
      </c>
      <c r="N193" s="212">
        <v>5</v>
      </c>
      <c r="T193" s="198" t="s">
        <v>50</v>
      </c>
      <c r="U193" s="198">
        <f>N193</f>
        <v>5</v>
      </c>
      <c r="AA193" s="198" t="s">
        <v>50</v>
      </c>
      <c r="AB193" s="198">
        <f>U193</f>
        <v>5</v>
      </c>
      <c r="AH193" s="198" t="s">
        <v>50</v>
      </c>
      <c r="AI193" s="198">
        <f>AB193</f>
        <v>5</v>
      </c>
      <c r="AO193" s="198" t="s">
        <v>50</v>
      </c>
      <c r="AP193" s="198">
        <f>AI193</f>
        <v>5</v>
      </c>
      <c r="AV193" s="198" t="s">
        <v>50</v>
      </c>
      <c r="AW193" s="198">
        <f>AP193</f>
        <v>5</v>
      </c>
      <c r="BC193" s="198" t="s">
        <v>50</v>
      </c>
      <c r="BD193" s="198">
        <f>AW193</f>
        <v>5</v>
      </c>
      <c r="BJ193" s="198" t="s">
        <v>50</v>
      </c>
      <c r="BK193" s="198">
        <f>BD193</f>
        <v>5</v>
      </c>
      <c r="BQ193" s="198" t="s">
        <v>50</v>
      </c>
      <c r="BR193" s="198">
        <f>BK193</f>
        <v>5</v>
      </c>
      <c r="BX193" s="198" t="s">
        <v>50</v>
      </c>
      <c r="BY193" s="198">
        <f>BR193</f>
        <v>5</v>
      </c>
      <c r="CE193" s="198" t="s">
        <v>50</v>
      </c>
      <c r="CF193" s="198">
        <f>BY193</f>
        <v>5</v>
      </c>
      <c r="CL193" s="198" t="s">
        <v>50</v>
      </c>
      <c r="CM193" s="198">
        <f>CF193</f>
        <v>5</v>
      </c>
      <c r="CS193" s="198" t="s">
        <v>50</v>
      </c>
      <c r="CT193" s="198">
        <f>CM193</f>
        <v>5</v>
      </c>
      <c r="CZ193" s="198" t="s">
        <v>50</v>
      </c>
      <c r="DA193" s="198">
        <f>CT193</f>
        <v>5</v>
      </c>
    </row>
    <row r="194" spans="1:105" ht="15" customHeight="1">
      <c r="A194" s="19">
        <f t="shared" si="23"/>
        <v>2018</v>
      </c>
      <c r="B194" s="174">
        <f t="shared" si="71"/>
        <v>284</v>
      </c>
      <c r="C194" s="52"/>
      <c r="D194" s="20">
        <f t="shared" si="70"/>
        <v>16</v>
      </c>
      <c r="E194" s="198">
        <f>AJ172</f>
        <v>20</v>
      </c>
      <c r="F194" s="201">
        <f>AJ179</f>
        <v>0.81612494438332051</v>
      </c>
      <c r="G194" s="643">
        <f>AJ180</f>
        <v>1.1507514947341804</v>
      </c>
      <c r="H194" s="644"/>
      <c r="I194" s="177">
        <f t="shared" si="25"/>
        <v>284</v>
      </c>
      <c r="J194" s="185"/>
      <c r="K194" s="185"/>
    </row>
    <row r="195" spans="1:105" ht="15" customHeight="1">
      <c r="A195" s="19">
        <f t="shared" ref="A195:A210" si="72">A149</f>
        <v>2019</v>
      </c>
      <c r="B195" s="174">
        <f t="shared" si="71"/>
        <v>298</v>
      </c>
      <c r="C195" s="52"/>
      <c r="D195" s="20">
        <f t="shared" si="70"/>
        <v>17</v>
      </c>
      <c r="E195" s="198">
        <f>AQ172</f>
        <v>25</v>
      </c>
      <c r="F195" s="201">
        <f>AQ179</f>
        <v>0.81612494438332051</v>
      </c>
      <c r="G195" s="643">
        <f>AQ180</f>
        <v>1.1507514947341804</v>
      </c>
      <c r="H195" s="644"/>
      <c r="I195" s="177">
        <f t="shared" si="25"/>
        <v>298</v>
      </c>
      <c r="J195" s="185"/>
      <c r="K195" s="185"/>
    </row>
    <row r="196" spans="1:105" ht="15" customHeight="1">
      <c r="A196" s="19">
        <f t="shared" si="72"/>
        <v>2020</v>
      </c>
      <c r="B196" s="174">
        <f t="shared" si="71"/>
        <v>312</v>
      </c>
      <c r="C196" s="52"/>
      <c r="D196" s="20">
        <f t="shared" si="70"/>
        <v>18</v>
      </c>
      <c r="E196" s="198">
        <f>AX172</f>
        <v>30</v>
      </c>
      <c r="F196" s="201">
        <f>AX179</f>
        <v>0.81612494438332051</v>
      </c>
      <c r="G196" s="643">
        <f>AX180</f>
        <v>1.1507514947341804</v>
      </c>
      <c r="H196" s="644"/>
      <c r="I196" s="177">
        <f t="shared" si="25"/>
        <v>312</v>
      </c>
      <c r="J196" s="185"/>
      <c r="K196" s="185"/>
    </row>
    <row r="197" spans="1:105" ht="15" customHeight="1">
      <c r="A197" s="19">
        <f t="shared" si="72"/>
        <v>2021</v>
      </c>
      <c r="B197" s="174">
        <f t="shared" si="71"/>
        <v>327</v>
      </c>
      <c r="C197" s="52"/>
      <c r="D197" s="20">
        <f t="shared" si="70"/>
        <v>19</v>
      </c>
      <c r="E197" s="198">
        <f>BE172</f>
        <v>35</v>
      </c>
      <c r="F197" s="201">
        <f>BE179</f>
        <v>0.81679149131287054</v>
      </c>
      <c r="G197" s="643">
        <f>BE180</f>
        <v>1.1511196266023123</v>
      </c>
      <c r="H197" s="644"/>
      <c r="I197" s="177">
        <f t="shared" si="25"/>
        <v>327</v>
      </c>
      <c r="J197" s="185"/>
      <c r="K197" s="185"/>
    </row>
    <row r="198" spans="1:105" ht="15" customHeight="1">
      <c r="A198" s="19">
        <f t="shared" si="72"/>
        <v>2022</v>
      </c>
      <c r="B198" s="174">
        <f t="shared" si="71"/>
        <v>343</v>
      </c>
      <c r="C198" s="52"/>
      <c r="D198" s="20">
        <f t="shared" si="70"/>
        <v>20</v>
      </c>
      <c r="E198" s="198">
        <f>BL172</f>
        <v>40</v>
      </c>
      <c r="F198" s="201">
        <f>BL179</f>
        <v>0.81393673718749071</v>
      </c>
      <c r="G198" s="643">
        <f>BL180</f>
        <v>1.1738532479126076</v>
      </c>
      <c r="H198" s="644"/>
      <c r="I198" s="177">
        <f t="shared" si="25"/>
        <v>343</v>
      </c>
      <c r="J198" s="185"/>
      <c r="K198" s="185"/>
    </row>
    <row r="199" spans="1:105" ht="15" customHeight="1">
      <c r="A199" s="19">
        <f t="shared" si="72"/>
        <v>2023</v>
      </c>
      <c r="B199" s="174">
        <f t="shared" si="71"/>
        <v>359</v>
      </c>
      <c r="C199" s="52"/>
      <c r="D199" s="20">
        <f t="shared" si="70"/>
        <v>21</v>
      </c>
      <c r="E199" s="198">
        <f>BS172</f>
        <v>45</v>
      </c>
      <c r="F199" s="201">
        <f>BS179</f>
        <v>0.80812821906648369</v>
      </c>
      <c r="G199" s="643">
        <f>BS180</f>
        <v>1.2201226342779021</v>
      </c>
      <c r="H199" s="644"/>
      <c r="I199" s="177">
        <f t="shared" si="25"/>
        <v>359</v>
      </c>
      <c r="J199" s="185"/>
      <c r="K199" s="185"/>
    </row>
    <row r="200" spans="1:105" ht="15" customHeight="1">
      <c r="A200" s="19">
        <f t="shared" si="72"/>
        <v>2024</v>
      </c>
      <c r="B200" s="174">
        <f t="shared" si="71"/>
        <v>377</v>
      </c>
      <c r="C200" s="52"/>
      <c r="D200" s="20">
        <f t="shared" si="70"/>
        <v>22</v>
      </c>
      <c r="E200" s="198">
        <f>BZ172</f>
        <v>50</v>
      </c>
      <c r="F200" s="201">
        <f>BZ179</f>
        <v>0.80577144539349577</v>
      </c>
      <c r="G200" s="643">
        <f>BZ180</f>
        <v>1.2396880517663966</v>
      </c>
      <c r="H200" s="644"/>
      <c r="I200" s="177">
        <f t="shared" si="25"/>
        <v>377</v>
      </c>
      <c r="J200" s="185"/>
      <c r="K200" s="185"/>
    </row>
    <row r="201" spans="1:105" ht="15" customHeight="1">
      <c r="A201" s="19">
        <f t="shared" si="72"/>
        <v>2025</v>
      </c>
      <c r="B201" s="174">
        <f t="shared" si="71"/>
        <v>395</v>
      </c>
      <c r="C201" s="52"/>
      <c r="D201" s="20">
        <f t="shared" si="70"/>
        <v>23</v>
      </c>
      <c r="E201" s="198">
        <f>CG172</f>
        <v>55</v>
      </c>
      <c r="F201" s="201">
        <f>CG179</f>
        <v>0.80605100582115463</v>
      </c>
      <c r="G201" s="643">
        <f>CG180</f>
        <v>1.2488850221818137</v>
      </c>
      <c r="H201" s="644"/>
      <c r="I201" s="177">
        <f t="shared" si="25"/>
        <v>395</v>
      </c>
      <c r="J201" s="185"/>
      <c r="K201" s="185"/>
    </row>
    <row r="202" spans="1:105" ht="15" customHeight="1">
      <c r="A202" s="19">
        <f t="shared" si="72"/>
        <v>2026</v>
      </c>
      <c r="B202" s="174">
        <f t="shared" si="71"/>
        <v>414</v>
      </c>
      <c r="C202" s="52"/>
      <c r="D202" s="20">
        <f t="shared" si="70"/>
        <v>24</v>
      </c>
      <c r="E202" s="198">
        <f>CN172</f>
        <v>60</v>
      </c>
      <c r="F202" s="201">
        <f>CN179</f>
        <v>0.80698027432239317</v>
      </c>
      <c r="G202" s="643">
        <f>CN180</f>
        <v>1.2426061148033152</v>
      </c>
      <c r="H202" s="644"/>
      <c r="I202" s="177">
        <f t="shared" si="25"/>
        <v>414</v>
      </c>
      <c r="J202" s="185"/>
      <c r="K202" s="185"/>
    </row>
    <row r="203" spans="1:105" ht="15" customHeight="1">
      <c r="A203" s="19">
        <f t="shared" si="72"/>
        <v>2027</v>
      </c>
      <c r="B203" s="174">
        <f t="shared" si="71"/>
        <v>434</v>
      </c>
      <c r="C203" s="52"/>
      <c r="D203" s="20">
        <f t="shared" si="70"/>
        <v>25</v>
      </c>
      <c r="E203" s="198">
        <f>CU172</f>
        <v>65</v>
      </c>
      <c r="F203" s="201">
        <f>CU179</f>
        <v>0.80739459361190513</v>
      </c>
      <c r="G203" s="643">
        <f>CU180</f>
        <v>1.2469742466714471</v>
      </c>
      <c r="H203" s="644"/>
      <c r="I203" s="177">
        <f t="shared" si="25"/>
        <v>434</v>
      </c>
      <c r="J203" s="185"/>
      <c r="K203" s="185"/>
    </row>
    <row r="204" spans="1:105" ht="15" customHeight="1">
      <c r="A204" s="19">
        <f t="shared" si="72"/>
        <v>2028</v>
      </c>
      <c r="B204" s="174">
        <f t="shared" si="71"/>
        <v>455</v>
      </c>
      <c r="C204" s="52"/>
      <c r="D204" s="20">
        <f t="shared" si="70"/>
        <v>26</v>
      </c>
      <c r="E204" s="198">
        <f>DB172</f>
        <v>70</v>
      </c>
      <c r="F204" s="201">
        <f>DB179</f>
        <v>0.80278341857135382</v>
      </c>
      <c r="G204" s="643">
        <f>DB180</f>
        <v>1.2876041200186785</v>
      </c>
      <c r="H204" s="644"/>
      <c r="I204" s="177">
        <f t="shared" si="25"/>
        <v>455</v>
      </c>
      <c r="J204" s="185"/>
      <c r="K204" s="185"/>
    </row>
    <row r="205" spans="1:105" ht="15" customHeight="1">
      <c r="A205" s="19">
        <f t="shared" si="72"/>
        <v>2029</v>
      </c>
      <c r="B205" s="174">
        <f t="shared" si="71"/>
        <v>476</v>
      </c>
      <c r="C205" s="52"/>
      <c r="D205" s="20">
        <f t="shared" si="70"/>
        <v>27</v>
      </c>
      <c r="E205" s="53"/>
      <c r="F205" s="31"/>
      <c r="G205" s="25"/>
      <c r="H205" s="25"/>
      <c r="I205" s="177">
        <f t="shared" si="25"/>
        <v>476</v>
      </c>
      <c r="J205" s="185"/>
      <c r="K205" s="185"/>
    </row>
    <row r="206" spans="1:105" ht="15" customHeight="1">
      <c r="A206" s="19">
        <f t="shared" si="72"/>
        <v>2030</v>
      </c>
      <c r="B206" s="174">
        <f t="shared" si="71"/>
        <v>499</v>
      </c>
      <c r="C206" s="52"/>
      <c r="D206" s="20">
        <f t="shared" si="70"/>
        <v>28</v>
      </c>
      <c r="E206" s="53"/>
      <c r="F206" s="31"/>
      <c r="G206" s="25"/>
      <c r="H206" s="25"/>
      <c r="I206" s="177">
        <f t="shared" si="25"/>
        <v>499</v>
      </c>
      <c r="J206" s="185"/>
      <c r="K206" s="185"/>
    </row>
    <row r="207" spans="1:105" ht="15" customHeight="1">
      <c r="A207" s="19">
        <f t="shared" si="72"/>
        <v>2031</v>
      </c>
      <c r="B207" s="174">
        <f t="shared" si="71"/>
        <v>523</v>
      </c>
      <c r="C207" s="52"/>
      <c r="D207" s="20">
        <f t="shared" si="70"/>
        <v>29</v>
      </c>
      <c r="E207" s="53"/>
      <c r="F207" s="31"/>
      <c r="G207" s="25"/>
      <c r="H207" s="25"/>
      <c r="I207" s="177">
        <f t="shared" si="25"/>
        <v>523</v>
      </c>
      <c r="J207" s="185"/>
      <c r="K207" s="185"/>
    </row>
    <row r="208" spans="1:105" ht="15" customHeight="1">
      <c r="A208" s="19">
        <f t="shared" si="72"/>
        <v>2032</v>
      </c>
      <c r="B208" s="174">
        <f t="shared" si="71"/>
        <v>549</v>
      </c>
      <c r="C208" s="52"/>
      <c r="D208" s="20">
        <f t="shared" si="70"/>
        <v>30</v>
      </c>
      <c r="E208" s="53"/>
      <c r="F208" s="31"/>
      <c r="G208" s="25"/>
      <c r="H208" s="25"/>
      <c r="I208" s="177">
        <f t="shared" si="25"/>
        <v>549</v>
      </c>
      <c r="J208" s="185"/>
      <c r="K208" s="185"/>
    </row>
    <row r="209" spans="1:109" ht="15" customHeight="1">
      <c r="A209" s="19">
        <f t="shared" si="72"/>
        <v>2033</v>
      </c>
      <c r="B209" s="174">
        <f t="shared" si="71"/>
        <v>575</v>
      </c>
      <c r="C209" s="52"/>
      <c r="D209" s="20">
        <f t="shared" si="70"/>
        <v>31</v>
      </c>
      <c r="E209" s="53"/>
      <c r="F209" s="31"/>
      <c r="G209" s="25"/>
      <c r="H209" s="25"/>
      <c r="I209" s="177">
        <f t="shared" si="25"/>
        <v>575</v>
      </c>
      <c r="J209" s="185"/>
      <c r="K209" s="185"/>
    </row>
    <row r="210" spans="1:109" ht="15" customHeight="1">
      <c r="A210" s="103">
        <f t="shared" si="72"/>
        <v>2034</v>
      </c>
      <c r="B210" s="186">
        <f t="shared" si="71"/>
        <v>603</v>
      </c>
      <c r="C210" s="193"/>
      <c r="D210" s="33">
        <f t="shared" si="70"/>
        <v>32</v>
      </c>
      <c r="E210" s="54"/>
      <c r="F210" s="34"/>
      <c r="G210" s="9"/>
      <c r="H210" s="9"/>
      <c r="I210" s="187">
        <f t="shared" si="25"/>
        <v>603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0.88016991701582759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0.87632439723606559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0.87994513922957662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0.87994513922957662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0.87994513922957662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0.87994513922957662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0.88016991701582759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0.87566080456528961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RSQ($B214:$B234,BN214:BN234)</f>
        <v>0.87943941722212482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RSQ($B214:$B234,BU214:BU234)</f>
        <v>0.87455972911167168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RSQ($B214:$B234,CB214:CB234)</f>
        <v>0.87555609201227458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RSQ($B214:$B234,CI214:CI234)</f>
        <v>0.87555609201227458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RSQ($B214:$B234,CP214:CP234)</f>
        <v>0.87671364813222752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RSQ($B214:$B234,CW214:CW234)</f>
        <v>0.87671364813222752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RSQ($B214:$B234,DD214:DD234)</f>
        <v>0.87480981465398944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30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15</v>
      </c>
      <c r="AD218" s="21"/>
      <c r="AE218" s="185"/>
      <c r="AF218" s="177"/>
      <c r="AH218" s="68"/>
      <c r="AI218" s="71" t="s">
        <v>35</v>
      </c>
      <c r="AJ218" s="204">
        <f>AC218+AI239</f>
        <v>20</v>
      </c>
      <c r="AK218" s="21"/>
      <c r="AL218" s="185"/>
      <c r="AM218" s="177"/>
      <c r="AO218" s="68"/>
      <c r="AP218" s="71" t="s">
        <v>35</v>
      </c>
      <c r="AQ218" s="204">
        <f>AJ218+AP239</f>
        <v>25</v>
      </c>
      <c r="AR218" s="21"/>
      <c r="AS218" s="185"/>
      <c r="AT218" s="177"/>
      <c r="AV218" s="68"/>
      <c r="AW218" s="71" t="s">
        <v>35</v>
      </c>
      <c r="AX218" s="204">
        <f>AQ218+AW239</f>
        <v>30</v>
      </c>
      <c r="AY218" s="21"/>
      <c r="AZ218" s="185"/>
      <c r="BA218" s="177"/>
      <c r="BC218" s="68"/>
      <c r="BD218" s="71" t="s">
        <v>35</v>
      </c>
      <c r="BE218" s="204">
        <f>AX218+BD239</f>
        <v>35</v>
      </c>
      <c r="BF218" s="21"/>
      <c r="BG218" s="185"/>
      <c r="BH218" s="177"/>
      <c r="BJ218" s="68"/>
      <c r="BK218" s="71" t="s">
        <v>35</v>
      </c>
      <c r="BL218" s="204">
        <f>BE218+BK239</f>
        <v>40</v>
      </c>
      <c r="BM218" s="21"/>
      <c r="BN218" s="185"/>
      <c r="BO218" s="177"/>
      <c r="BQ218" s="68"/>
      <c r="BR218" s="71" t="s">
        <v>35</v>
      </c>
      <c r="BS218" s="204">
        <f>BL218+BR239</f>
        <v>45</v>
      </c>
      <c r="BT218" s="21"/>
      <c r="BU218" s="185"/>
      <c r="BV218" s="177"/>
      <c r="BX218" s="68"/>
      <c r="BY218" s="71" t="s">
        <v>35</v>
      </c>
      <c r="BZ218" s="204">
        <f>BS218+BY239</f>
        <v>50</v>
      </c>
      <c r="CA218" s="21"/>
      <c r="CB218" s="185"/>
      <c r="CC218" s="177"/>
      <c r="CE218" s="68"/>
      <c r="CF218" s="71" t="s">
        <v>35</v>
      </c>
      <c r="CG218" s="204">
        <f>BZ218+CF239</f>
        <v>55</v>
      </c>
      <c r="CH218" s="21"/>
      <c r="CI218" s="185"/>
      <c r="CJ218" s="177"/>
      <c r="CL218" s="68"/>
      <c r="CM218" s="71" t="s">
        <v>35</v>
      </c>
      <c r="CN218" s="204">
        <f>CG218+CM239</f>
        <v>60</v>
      </c>
      <c r="CO218" s="21"/>
      <c r="CP218" s="185"/>
      <c r="CQ218" s="177"/>
      <c r="CS218" s="68"/>
      <c r="CT218" s="71" t="s">
        <v>35</v>
      </c>
      <c r="CU218" s="204">
        <f>CN218+CT239</f>
        <v>65</v>
      </c>
      <c r="CV218" s="21"/>
      <c r="CW218" s="185"/>
      <c r="CX218" s="177"/>
      <c r="CZ218" s="68"/>
      <c r="DA218" s="71" t="s">
        <v>35</v>
      </c>
      <c r="DB218" s="204">
        <f>CU218+DA239</f>
        <v>70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0.25780813195239294</v>
      </c>
      <c r="H219" s="21"/>
      <c r="I219" s="177"/>
      <c r="J219" s="178"/>
      <c r="K219" s="177"/>
      <c r="M219" s="68"/>
      <c r="N219" s="71" t="s">
        <v>30</v>
      </c>
      <c r="O219" s="42">
        <f>INDEX(LINEST(M225:M234,$E225:$E234),1)</f>
        <v>0.20815835276227618</v>
      </c>
      <c r="P219" s="21"/>
      <c r="Q219" s="185"/>
      <c r="R219" s="177"/>
      <c r="T219" s="68"/>
      <c r="U219" s="71" t="s">
        <v>30</v>
      </c>
      <c r="V219" s="42">
        <f>INDEX(LINEST(T225:T234,$E225:$E234),1)</f>
        <v>0.22236925708962813</v>
      </c>
      <c r="W219" s="21"/>
      <c r="X219" s="185"/>
      <c r="Y219" s="177"/>
      <c r="AA219" s="68"/>
      <c r="AB219" s="71" t="s">
        <v>30</v>
      </c>
      <c r="AC219" s="42">
        <f>INDEX(LINEST(AA225:AA234,$E225:$E234),1)</f>
        <v>0.23025240512282766</v>
      </c>
      <c r="AD219" s="21"/>
      <c r="AE219" s="185"/>
      <c r="AF219" s="177"/>
      <c r="AH219" s="68"/>
      <c r="AI219" s="71" t="s">
        <v>30</v>
      </c>
      <c r="AJ219" s="42">
        <f>INDEX(LINEST(AH225:AH234,$E225:$E234),1)</f>
        <v>0.23873523847520012</v>
      </c>
      <c r="AK219" s="21"/>
      <c r="AL219" s="185"/>
      <c r="AM219" s="177"/>
      <c r="AO219" s="68"/>
      <c r="AP219" s="71" t="s">
        <v>30</v>
      </c>
      <c r="AQ219" s="42">
        <f>INDEX(LINEST(AO225:AO234,$E225:$E234),1)</f>
        <v>0.24789152598023212</v>
      </c>
      <c r="AR219" s="21"/>
      <c r="AS219" s="185"/>
      <c r="AT219" s="177"/>
      <c r="AV219" s="68"/>
      <c r="AW219" s="71" t="s">
        <v>30</v>
      </c>
      <c r="AX219" s="42">
        <f>INDEX(LINEST(AV225:AV234,$E225:$E234),1)</f>
        <v>0.25780813195239294</v>
      </c>
      <c r="AY219" s="21"/>
      <c r="AZ219" s="185"/>
      <c r="BA219" s="177"/>
      <c r="BC219" s="68"/>
      <c r="BD219" s="71" t="s">
        <v>30</v>
      </c>
      <c r="BE219" s="42">
        <f>INDEX(LINEST(BC225:BC234,$E225:$E234),1)</f>
        <v>0.26858817105579103</v>
      </c>
      <c r="BF219" s="21"/>
      <c r="BG219" s="185"/>
      <c r="BH219" s="177"/>
      <c r="BJ219" s="68"/>
      <c r="BK219" s="71" t="s">
        <v>30</v>
      </c>
      <c r="BL219" s="42">
        <f>INDEX(LINEST(BJ225:BJ234,$E225:$E234),1)</f>
        <v>0.28035515568864344</v>
      </c>
      <c r="BM219" s="21"/>
      <c r="BN219" s="185"/>
      <c r="BO219" s="177"/>
      <c r="BQ219" s="68"/>
      <c r="BR219" s="71" t="s">
        <v>30</v>
      </c>
      <c r="BS219" s="42">
        <f>INDEX(LINEST(BQ225:BQ234,$E225:$E234),1)</f>
        <v>0.29325853306725935</v>
      </c>
      <c r="BT219" s="21"/>
      <c r="BU219" s="185"/>
      <c r="BV219" s="177"/>
      <c r="BX219" s="68"/>
      <c r="BY219" s="71" t="s">
        <v>30</v>
      </c>
      <c r="BZ219" s="42">
        <f>INDEX(LINEST(BX225:BX234,$E225:$E234),1)</f>
        <v>0.30748120764221587</v>
      </c>
      <c r="CA219" s="21"/>
      <c r="CB219" s="185"/>
      <c r="CC219" s="177"/>
      <c r="CE219" s="68"/>
      <c r="CF219" s="71" t="s">
        <v>30</v>
      </c>
      <c r="CG219" s="42">
        <f>INDEX(LINEST(CE225:CE234,$E225:$E234),1)</f>
        <v>0.32324996509895892</v>
      </c>
      <c r="CH219" s="21"/>
      <c r="CI219" s="185"/>
      <c r="CJ219" s="177"/>
      <c r="CL219" s="68"/>
      <c r="CM219" s="71" t="s">
        <v>30</v>
      </c>
      <c r="CN219" s="42">
        <f>INDEX(LINEST(CL225:CL234,$E225:$E234),1)</f>
        <v>0.34085024883446191</v>
      </c>
      <c r="CO219" s="21"/>
      <c r="CP219" s="185"/>
      <c r="CQ219" s="177"/>
      <c r="CS219" s="68"/>
      <c r="CT219" s="71" t="s">
        <v>30</v>
      </c>
      <c r="CU219" s="42">
        <f>INDEX(LINEST(CS225:CS234,$E225:$E234),1)</f>
        <v>0.3606476642054689</v>
      </c>
      <c r="CV219" s="21"/>
      <c r="CW219" s="185"/>
      <c r="CX219" s="177"/>
      <c r="CZ219" s="68"/>
      <c r="DA219" s="71" t="s">
        <v>30</v>
      </c>
      <c r="DB219" s="42">
        <f>INDEX(LINEST(CZ225:CZ234,$E225:$E234),1)</f>
        <v>0.38312025260228777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4.5727428673248047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INDEX(LINEST(M225:M234,$E225:$E234),2)</f>
        <v>4.8410746606075241</v>
      </c>
      <c r="P220" s="72" t="s">
        <v>46</v>
      </c>
      <c r="Q220" s="185"/>
      <c r="R220" s="177"/>
      <c r="T220" s="68"/>
      <c r="U220" s="71" t="s">
        <v>25</v>
      </c>
      <c r="V220" s="42">
        <f>INDEX(LINEST(T225:T234,$E225:$E234),2)</f>
        <v>4.7593673116091546</v>
      </c>
      <c r="W220" s="72" t="s">
        <v>46</v>
      </c>
      <c r="X220" s="185"/>
      <c r="Y220" s="177"/>
      <c r="AA220" s="68"/>
      <c r="AB220" s="71" t="s">
        <v>25</v>
      </c>
      <c r="AC220" s="42">
        <f>INDEX(LINEST(AA225:AA234,$E225:$E234),2)</f>
        <v>4.7158720069877278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INDEX(LINEST(AH225:AH234,$E225:$E234),2)</f>
        <v>4.6704011900465918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INDEX(LINEST(AO225:AO234,$E225:$E234),2)</f>
        <v>4.6227646694473723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INDEX(LINEST(AV225:AV234,$E225:$E234),2)</f>
        <v>4.5727428673248047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INDEX(LINEST(BC225:BC234,$E225:$E234),2)</f>
        <v>4.5200803049581033</v>
      </c>
      <c r="BF220" s="72" t="s">
        <v>46</v>
      </c>
      <c r="BG220" s="185"/>
      <c r="BH220" s="177"/>
      <c r="BJ220" s="68"/>
      <c r="BK220" s="71" t="s">
        <v>25</v>
      </c>
      <c r="BL220" s="42">
        <f>INDEX(LINEST(BJ225:BJ234,$E225:$E234),2)</f>
        <v>4.4644771398575127</v>
      </c>
      <c r="BM220" s="72" t="s">
        <v>46</v>
      </c>
      <c r="BN220" s="185"/>
      <c r="BO220" s="177"/>
      <c r="BQ220" s="68"/>
      <c r="BR220" s="71" t="s">
        <v>25</v>
      </c>
      <c r="BS220" s="42">
        <f>INDEX(LINEST(BQ225:BQ234,$E225:$E234),2)</f>
        <v>4.405577997734504</v>
      </c>
      <c r="BT220" s="72" t="s">
        <v>46</v>
      </c>
      <c r="BU220" s="185"/>
      <c r="BV220" s="177"/>
      <c r="BX220" s="68"/>
      <c r="BY220" s="71" t="s">
        <v>25</v>
      </c>
      <c r="BZ220" s="42">
        <f>INDEX(LINEST(BX225:BX234,$E225:$E234),2)</f>
        <v>4.342956971496795</v>
      </c>
      <c r="CA220" s="72" t="s">
        <v>46</v>
      </c>
      <c r="CB220" s="185"/>
      <c r="CC220" s="177"/>
      <c r="CE220" s="68"/>
      <c r="CF220" s="71" t="s">
        <v>25</v>
      </c>
      <c r="CG220" s="42">
        <f>INDEX(LINEST(CE225:CE234,$E225:$E234),2)</f>
        <v>4.2760970617997858</v>
      </c>
      <c r="CH220" s="72" t="s">
        <v>46</v>
      </c>
      <c r="CI220" s="185"/>
      <c r="CJ220" s="177"/>
      <c r="CL220" s="68"/>
      <c r="CM220" s="71" t="s">
        <v>25</v>
      </c>
      <c r="CN220" s="42">
        <f>INDEX(LINEST(CL225:CL234,$E225:$E234),2)</f>
        <v>4.2043613406332625</v>
      </c>
      <c r="CO220" s="72" t="s">
        <v>46</v>
      </c>
      <c r="CP220" s="185"/>
      <c r="CQ220" s="177"/>
      <c r="CS220" s="68"/>
      <c r="CT220" s="71" t="s">
        <v>25</v>
      </c>
      <c r="CU220" s="42">
        <f>INDEX(LINEST(CS225:CS234,$E225:$E234),2)</f>
        <v>4.1269514077223306</v>
      </c>
      <c r="CV220" s="72" t="s">
        <v>46</v>
      </c>
      <c r="CW220" s="185"/>
      <c r="CX220" s="177"/>
      <c r="CZ220" s="68"/>
      <c r="DA220" s="71" t="s">
        <v>25</v>
      </c>
      <c r="DB220" s="42">
        <f>INDEX(LINEST(CZ225:CZ234,$E225:$E234),2)</f>
        <v>4.0428456315297545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96.809280955381666</v>
      </c>
      <c r="I221" s="177"/>
      <c r="J221" s="178"/>
      <c r="K221" s="177"/>
      <c r="M221" s="68"/>
      <c r="N221" s="71" t="s">
        <v>29</v>
      </c>
      <c r="O221" s="73">
        <f>EXP(O220)</f>
        <v>126.60533641608353</v>
      </c>
      <c r="Q221" s="185"/>
      <c r="R221" s="177"/>
      <c r="T221" s="68"/>
      <c r="U221" s="71" t="s">
        <v>29</v>
      </c>
      <c r="V221" s="73">
        <f>EXP(V220)</f>
        <v>116.67208546844988</v>
      </c>
      <c r="X221" s="185"/>
      <c r="Y221" s="177"/>
      <c r="AA221" s="68"/>
      <c r="AB221" s="71" t="s">
        <v>29</v>
      </c>
      <c r="AC221" s="73">
        <f>EXP(AC220)</f>
        <v>111.70617728273749</v>
      </c>
      <c r="AE221" s="185"/>
      <c r="AF221" s="177"/>
      <c r="AH221" s="68"/>
      <c r="AI221" s="71" t="s">
        <v>29</v>
      </c>
      <c r="AJ221" s="73">
        <f>EXP(AJ220)</f>
        <v>106.74055709254202</v>
      </c>
      <c r="AL221" s="185"/>
      <c r="AM221" s="177"/>
      <c r="AO221" s="68"/>
      <c r="AP221" s="71" t="s">
        <v>29</v>
      </c>
      <c r="AQ221" s="73">
        <f>EXP(AQ220)</f>
        <v>101.77501781656308</v>
      </c>
      <c r="AS221" s="185"/>
      <c r="AT221" s="177"/>
      <c r="AV221" s="68"/>
      <c r="AW221" s="71" t="s">
        <v>29</v>
      </c>
      <c r="AX221" s="73">
        <f>EXP(AX220)</f>
        <v>96.809280955381666</v>
      </c>
      <c r="AZ221" s="185"/>
      <c r="BA221" s="177"/>
      <c r="BC221" s="68"/>
      <c r="BD221" s="71" t="s">
        <v>29</v>
      </c>
      <c r="BE221" s="73">
        <f>EXP(BE220)</f>
        <v>91.842973128131405</v>
      </c>
      <c r="BG221" s="185"/>
      <c r="BH221" s="177"/>
      <c r="BJ221" s="68"/>
      <c r="BK221" s="71" t="s">
        <v>29</v>
      </c>
      <c r="BL221" s="73">
        <f>EXP(BL220)</f>
        <v>86.875593877145704</v>
      </c>
      <c r="BN221" s="185"/>
      <c r="BO221" s="177"/>
      <c r="BQ221" s="68"/>
      <c r="BR221" s="71" t="s">
        <v>29</v>
      </c>
      <c r="BS221" s="73">
        <f>EXP(BS220)</f>
        <v>81.906470918722007</v>
      </c>
      <c r="BU221" s="185"/>
      <c r="BV221" s="177"/>
      <c r="BX221" s="68"/>
      <c r="BY221" s="71" t="s">
        <v>29</v>
      </c>
      <c r="BZ221" s="73">
        <f>EXP(BZ220)</f>
        <v>76.934697029601296</v>
      </c>
      <c r="CB221" s="185"/>
      <c r="CC221" s="177"/>
      <c r="CE221" s="68"/>
      <c r="CF221" s="71" t="s">
        <v>29</v>
      </c>
      <c r="CG221" s="73">
        <f>EXP(CG220)</f>
        <v>71.959039535957757</v>
      </c>
      <c r="CI221" s="185"/>
      <c r="CJ221" s="177"/>
      <c r="CL221" s="68"/>
      <c r="CM221" s="71" t="s">
        <v>29</v>
      </c>
      <c r="CN221" s="73">
        <f>EXP(CN220)</f>
        <v>66.977807999306023</v>
      </c>
      <c r="CP221" s="185"/>
      <c r="CQ221" s="177"/>
      <c r="CS221" s="68"/>
      <c r="CT221" s="71" t="s">
        <v>29</v>
      </c>
      <c r="CU221" s="73">
        <f>EXP(CU220)</f>
        <v>61.988656443827239</v>
      </c>
      <c r="CW221" s="185"/>
      <c r="CX221" s="177"/>
      <c r="CZ221" s="68"/>
      <c r="DA221" s="71" t="s">
        <v>29</v>
      </c>
      <c r="DB221" s="73">
        <f>EXP(DB220)</f>
        <v>56.988279935703304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0.88016991701582759</v>
      </c>
      <c r="I224" s="177"/>
      <c r="J224" s="178"/>
      <c r="K224" s="177"/>
      <c r="M224" s="68"/>
      <c r="N224" s="21" t="s">
        <v>36</v>
      </c>
      <c r="O224" s="42">
        <f>Q213</f>
        <v>0.87632439723606559</v>
      </c>
      <c r="Q224" s="185"/>
      <c r="R224" s="177"/>
      <c r="T224" s="68"/>
      <c r="U224" s="21" t="s">
        <v>36</v>
      </c>
      <c r="V224" s="42">
        <f>X213</f>
        <v>0.87994513922957662</v>
      </c>
      <c r="X224" s="185"/>
      <c r="Y224" s="177"/>
      <c r="AA224" s="68"/>
      <c r="AB224" s="21" t="s">
        <v>36</v>
      </c>
      <c r="AC224" s="42">
        <f>AE213</f>
        <v>0.87994513922957662</v>
      </c>
      <c r="AE224" s="185"/>
      <c r="AF224" s="177"/>
      <c r="AH224" s="68"/>
      <c r="AI224" s="21" t="s">
        <v>36</v>
      </c>
      <c r="AJ224" s="42">
        <f>AL213</f>
        <v>0.87994513922957662</v>
      </c>
      <c r="AL224" s="185"/>
      <c r="AM224" s="177"/>
      <c r="AO224" s="68"/>
      <c r="AP224" s="21" t="s">
        <v>36</v>
      </c>
      <c r="AQ224" s="42">
        <f>AS213</f>
        <v>0.87994513922957662</v>
      </c>
      <c r="AS224" s="185"/>
      <c r="AT224" s="177"/>
      <c r="AV224" s="68"/>
      <c r="AW224" s="21" t="s">
        <v>36</v>
      </c>
      <c r="AX224" s="42">
        <f>AZ213</f>
        <v>0.88016991701582759</v>
      </c>
      <c r="AZ224" s="185"/>
      <c r="BA224" s="177"/>
      <c r="BC224" s="68"/>
      <c r="BD224" s="21" t="s">
        <v>36</v>
      </c>
      <c r="BE224" s="42">
        <f>BG213</f>
        <v>0.87566080456528961</v>
      </c>
      <c r="BG224" s="185"/>
      <c r="BH224" s="177"/>
      <c r="BJ224" s="68"/>
      <c r="BK224" s="21" t="s">
        <v>36</v>
      </c>
      <c r="BL224" s="42">
        <f>BN213</f>
        <v>0.87943941722212482</v>
      </c>
      <c r="BN224" s="185"/>
      <c r="BO224" s="177"/>
      <c r="BQ224" s="68"/>
      <c r="BR224" s="21" t="s">
        <v>36</v>
      </c>
      <c r="BS224" s="42">
        <f>BU213</f>
        <v>0.87455972911167168</v>
      </c>
      <c r="BU224" s="185"/>
      <c r="BV224" s="177"/>
      <c r="BX224" s="68"/>
      <c r="BY224" s="21" t="s">
        <v>36</v>
      </c>
      <c r="BZ224" s="42">
        <f>CB213</f>
        <v>0.87555609201227458</v>
      </c>
      <c r="CB224" s="185"/>
      <c r="CC224" s="177"/>
      <c r="CE224" s="68"/>
      <c r="CF224" s="21" t="s">
        <v>36</v>
      </c>
      <c r="CG224" s="42">
        <f>CI213</f>
        <v>0.87555609201227458</v>
      </c>
      <c r="CI224" s="185"/>
      <c r="CJ224" s="177"/>
      <c r="CL224" s="68"/>
      <c r="CM224" s="21" t="s">
        <v>36</v>
      </c>
      <c r="CN224" s="42">
        <f>CP213</f>
        <v>0.87671364813222752</v>
      </c>
      <c r="CP224" s="185"/>
      <c r="CQ224" s="177"/>
      <c r="CS224" s="68"/>
      <c r="CT224" s="21" t="s">
        <v>36</v>
      </c>
      <c r="CU224" s="42">
        <f>CW213</f>
        <v>0.87671364813222752</v>
      </c>
      <c r="CW224" s="185"/>
      <c r="CX224" s="177"/>
      <c r="CZ224" s="68"/>
      <c r="DA224" s="21" t="s">
        <v>36</v>
      </c>
      <c r="DB224" s="42">
        <f>DD213</f>
        <v>0.87480981465398944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117.40041928721175</v>
      </c>
      <c r="C225" s="67">
        <f t="shared" ref="C225:C234" si="74">LN(B225-$G$218)</f>
        <v>4.4705000799865013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>
        <f>SUM(K214:K234)</f>
        <v>0.73893851005025135</v>
      </c>
      <c r="I225" s="177">
        <f t="shared" ref="I225:I237" si="76">ROUND($G$218+$G$221*D225^$G$219,$G$1)</f>
        <v>127</v>
      </c>
      <c r="J225" s="178">
        <f t="shared" ref="J225:J234" si="77">ABS(B225-I225)/B225*100</f>
        <v>8.1767857142857068</v>
      </c>
      <c r="K225" s="177">
        <f t="shared" ref="K225:K234" si="78">(B225-I225)^2/1000</f>
        <v>9.2151949861336221E-2</v>
      </c>
      <c r="M225" s="68">
        <f t="shared" ref="M225:M234" si="79">LN($B225-O$218)</f>
        <v>4.7655904788289449</v>
      </c>
      <c r="N225" s="21" t="s">
        <v>37</v>
      </c>
      <c r="O225" s="198">
        <f>SUM(R214:R234)</f>
        <v>0.76017612214634012</v>
      </c>
      <c r="Q225" s="185">
        <f t="shared" ref="Q225:Q234" si="80">ROUND(O$218+O$221*$D225^O$219,$G$1)</f>
        <v>127</v>
      </c>
      <c r="R225" s="177">
        <f t="shared" ref="R225:R234" si="81">($B225-Q225)^2/1000</f>
        <v>9.2151949861336221E-2</v>
      </c>
      <c r="T225" s="68">
        <f t="shared" ref="T225:T234" si="82">LN($B225-V$218)</f>
        <v>4.6765640860449071</v>
      </c>
      <c r="U225" s="21" t="s">
        <v>37</v>
      </c>
      <c r="V225" s="198">
        <f>SUM(Y214:Y234)</f>
        <v>0.73854425401447199</v>
      </c>
      <c r="X225" s="185">
        <f t="shared" ref="X225:X234" si="83">ROUND(V$218+V$221*$D225^V$219,$G$1)</f>
        <v>127</v>
      </c>
      <c r="Y225" s="177">
        <f t="shared" ref="Y225:Y234" si="84">($B225-X225)^2/1000</f>
        <v>9.2151949861336221E-2</v>
      </c>
      <c r="AA225" s="68">
        <f t="shared" ref="AA225:AA234" si="85">LN($B225-AC$218)</f>
        <v>4.6288908071987018</v>
      </c>
      <c r="AB225" s="21" t="s">
        <v>37</v>
      </c>
      <c r="AC225" s="198">
        <f>SUM(AF214:AF234)</f>
        <v>0.73854425401447199</v>
      </c>
      <c r="AE225" s="185">
        <f t="shared" ref="AE225:AE234" si="86">ROUND(AC$218+AC$221*$D225^AC$219,$G$1)</f>
        <v>127</v>
      </c>
      <c r="AF225" s="177">
        <f t="shared" ref="AF225:AF234" si="87">($B225-AE225)^2/1000</f>
        <v>9.2151949861336221E-2</v>
      </c>
      <c r="AH225" s="68">
        <f t="shared" ref="AH225:AH234" si="88">LN($B225-AJ$218)</f>
        <v>4.5788305154360591</v>
      </c>
      <c r="AI225" s="21" t="s">
        <v>37</v>
      </c>
      <c r="AJ225" s="198">
        <f>SUM(AM214:AM234)</f>
        <v>0.73854425401447199</v>
      </c>
      <c r="AL225" s="185">
        <f t="shared" ref="AL225:AL234" si="89">ROUND(AJ$218+AJ$221*$D225^AJ$219,$G$1)</f>
        <v>127</v>
      </c>
      <c r="AM225" s="177">
        <f t="shared" ref="AM225:AM234" si="90">($B225-AL225)^2/1000</f>
        <v>9.2151949861336221E-2</v>
      </c>
      <c r="AO225" s="68">
        <f t="shared" ref="AO225:AO234" si="91">LN($B225-AQ$218)</f>
        <v>4.5261315163777303</v>
      </c>
      <c r="AP225" s="21" t="s">
        <v>37</v>
      </c>
      <c r="AQ225" s="198">
        <f>SUM(AT214:AT234)</f>
        <v>0.73854425401447199</v>
      </c>
      <c r="AS225" s="185">
        <f t="shared" ref="AS225:AS234" si="92">ROUND(AQ$218+AQ$221*$D225^AQ$219,$G$1)</f>
        <v>127</v>
      </c>
      <c r="AT225" s="177">
        <f t="shared" ref="AT225:AT234" si="93">($B225-AS225)^2/1000</f>
        <v>9.2151949861336221E-2</v>
      </c>
      <c r="AV225" s="68">
        <f t="shared" ref="AV225:AV234" si="94">LN($B225-AX$218)</f>
        <v>4.4705000799865013</v>
      </c>
      <c r="AW225" s="21" t="s">
        <v>37</v>
      </c>
      <c r="AX225" s="198">
        <f>SUM(BA214:BA234)</f>
        <v>0.73893851005025135</v>
      </c>
      <c r="AZ225" s="185">
        <f t="shared" ref="AZ225:AZ234" si="95">ROUND(AX$218+AX$221*$D225^AX$219,$G$1)</f>
        <v>127</v>
      </c>
      <c r="BA225" s="177">
        <f t="shared" ref="BA225:BA234" si="96">($B225-AZ225)^2/1000</f>
        <v>9.2151949861336221E-2</v>
      </c>
      <c r="BC225" s="68">
        <f t="shared" ref="BC225:BC234" si="97">LN($B225-BE$218)</f>
        <v>4.4115905253395153</v>
      </c>
      <c r="BD225" s="21" t="s">
        <v>37</v>
      </c>
      <c r="BE225" s="198">
        <f>SUM(BH214:BH234)</f>
        <v>0.77015192562946655</v>
      </c>
      <c r="BG225" s="185">
        <f t="shared" ref="BG225:BG234" si="98">ROUND(BE$218+BE$221*$D225^BE$219,$G$1)</f>
        <v>127</v>
      </c>
      <c r="BH225" s="177">
        <f t="shared" ref="BH225:BH234" si="99">($B225-BG225)^2/1000</f>
        <v>9.2151949861336221E-2</v>
      </c>
      <c r="BJ225" s="68">
        <f t="shared" ref="BJ225:BJ234" si="100">LN($B225-BL$218)</f>
        <v>4.3489921977284469</v>
      </c>
      <c r="BK225" s="21" t="s">
        <v>37</v>
      </c>
      <c r="BL225" s="198">
        <f>SUM(BO214:BO234)</f>
        <v>0.74841630953453486</v>
      </c>
      <c r="BN225" s="185">
        <f t="shared" ref="BN225:BN234" si="101">ROUND(BL$218+BL$221*$D225^BL$219,$G$1)</f>
        <v>127</v>
      </c>
      <c r="BO225" s="177">
        <f t="shared" ref="BO225:BO234" si="102">($B225-BN225)^2/1000</f>
        <v>9.2151949861336221E-2</v>
      </c>
      <c r="BQ225" s="68">
        <f t="shared" ref="BQ225:BQ234" si="103">LN($B225-BS$218)</f>
        <v>4.2822120906347321</v>
      </c>
      <c r="BR225" s="21" t="s">
        <v>37</v>
      </c>
      <c r="BS225" s="198">
        <f>SUM(BV214:BV234)</f>
        <v>0.78278944386289306</v>
      </c>
      <c r="BU225" s="185">
        <f t="shared" ref="BU225:BU234" si="104">ROUND(BS$218+BS$221*$D225^BS$219,$G$1)</f>
        <v>127</v>
      </c>
      <c r="BV225" s="177">
        <f t="shared" ref="BV225:BV234" si="105">($B225-BU225)^2/1000</f>
        <v>9.2151949861336221E-2</v>
      </c>
      <c r="BX225" s="68">
        <f t="shared" ref="BX225:BX234" si="106">LN($B225-BZ$218)</f>
        <v>4.210651238777424</v>
      </c>
      <c r="BY225" s="21" t="s">
        <v>37</v>
      </c>
      <c r="BZ225" s="198">
        <f>SUM(CC214:CC234)</f>
        <v>0.7760960878151929</v>
      </c>
      <c r="CB225" s="185">
        <f t="shared" ref="CB225:CB234" si="107">ROUND(BZ$218+BZ$221*$D225^BZ$219,$G$1)</f>
        <v>127</v>
      </c>
      <c r="CC225" s="177">
        <f t="shared" ref="CC225:CC234" si="108">($B225-CB225)^2/1000</f>
        <v>9.2151949861336221E-2</v>
      </c>
      <c r="CE225" s="68">
        <f t="shared" ref="CE225:CE234" si="109">LN($B225-CG$218)</f>
        <v>4.1335719946991496</v>
      </c>
      <c r="CF225" s="21" t="s">
        <v>37</v>
      </c>
      <c r="CG225" s="198">
        <f>SUM(CJ214:CJ234)</f>
        <v>0.7760960878151929</v>
      </c>
      <c r="CI225" s="185">
        <f t="shared" ref="CI225:CI234" si="110">ROUND(CG$218+CG$221*$D225^CG$219,$G$1)</f>
        <v>127</v>
      </c>
      <c r="CJ225" s="177">
        <f t="shared" ref="CJ225:CJ234" si="111">($B225-CI225)^2/1000</f>
        <v>9.2151949861336221E-2</v>
      </c>
      <c r="CL225" s="68">
        <f t="shared" ref="CL225:CL234" si="112">LN($B225-CN$218)</f>
        <v>4.0500516079540985</v>
      </c>
      <c r="CM225" s="21" t="s">
        <v>37</v>
      </c>
      <c r="CN225" s="198">
        <f>SUM(CQ214:CQ234)</f>
        <v>0.77759209702939946</v>
      </c>
      <c r="CP225" s="185">
        <f t="shared" ref="CP225:CP234" si="113">ROUND(CN$218+CN$221*$D225^CN$219,$G$1)</f>
        <v>127</v>
      </c>
      <c r="CQ225" s="177">
        <f t="shared" ref="CQ225:CQ234" si="114">($B225-CP225)^2/1000</f>
        <v>9.2151949861336221E-2</v>
      </c>
      <c r="CS225" s="68">
        <f t="shared" ref="CS225:CS234" si="115">LN($B225-CU$218)</f>
        <v>3.9589145929593297</v>
      </c>
      <c r="CT225" s="21" t="s">
        <v>37</v>
      </c>
      <c r="CU225" s="198">
        <f>SUM(CX214:CX234)</f>
        <v>0.77759209702939946</v>
      </c>
      <c r="CW225" s="185">
        <f t="shared" ref="CW225:CW234" si="116">ROUND(CU$218+CU$221*$D225^CU$219,$G$1)</f>
        <v>127</v>
      </c>
      <c r="CX225" s="177">
        <f t="shared" ref="CX225:CX234" si="117">($B225-CW225)^2/1000</f>
        <v>9.2151949861336221E-2</v>
      </c>
      <c r="CZ225" s="68">
        <f t="shared" ref="CZ225:CZ234" si="118">LN($B225-DB$218)</f>
        <v>3.8586310743836743</v>
      </c>
      <c r="DA225" s="21" t="s">
        <v>37</v>
      </c>
      <c r="DB225" s="198">
        <f>SUM(DE214:DE234)</f>
        <v>0.79833336322588955</v>
      </c>
      <c r="DD225" s="185">
        <f t="shared" ref="DD225:DD234" si="119">ROUND(DB$218+DB$221*$D225^DB$219,$G$1)</f>
        <v>127</v>
      </c>
      <c r="DE225" s="177">
        <f t="shared" ref="DE225:DE234" si="120">($B225-DD225)^2/1000</f>
        <v>9.2151949861336221E-2</v>
      </c>
    </row>
    <row r="226" spans="1:109" ht="15" customHeight="1">
      <c r="A226" s="19">
        <f t="shared" si="73"/>
        <v>2004</v>
      </c>
      <c r="B226" s="174">
        <f t="shared" si="73"/>
        <v>162.68656716417911</v>
      </c>
      <c r="C226" s="67">
        <f t="shared" si="74"/>
        <v>4.8879897091169839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>
        <f>SUM(K225:K234)</f>
        <v>0.73893851005025135</v>
      </c>
      <c r="I226" s="177">
        <f t="shared" si="76"/>
        <v>146</v>
      </c>
      <c r="J226" s="178">
        <f t="shared" si="77"/>
        <v>10.256880733944957</v>
      </c>
      <c r="K226" s="177">
        <f t="shared" si="78"/>
        <v>0.27844152372466047</v>
      </c>
      <c r="M226" s="68">
        <f t="shared" si="79"/>
        <v>5.0918254488262686</v>
      </c>
      <c r="O226" s="74"/>
      <c r="Q226" s="185">
        <f t="shared" si="80"/>
        <v>146</v>
      </c>
      <c r="R226" s="177">
        <f t="shared" si="81"/>
        <v>0.27844152372466047</v>
      </c>
      <c r="T226" s="68">
        <f t="shared" si="82"/>
        <v>5.0283872395547062</v>
      </c>
      <c r="V226" s="74"/>
      <c r="X226" s="185">
        <f t="shared" si="83"/>
        <v>146</v>
      </c>
      <c r="Y226" s="177">
        <f t="shared" si="84"/>
        <v>0.27844152372466047</v>
      </c>
      <c r="AA226" s="68">
        <f t="shared" si="85"/>
        <v>4.9950922386457002</v>
      </c>
      <c r="AC226" s="74"/>
      <c r="AE226" s="185">
        <f t="shared" si="86"/>
        <v>146</v>
      </c>
      <c r="AF226" s="177">
        <f t="shared" si="87"/>
        <v>0.27844152372466047</v>
      </c>
      <c r="AH226" s="68">
        <f t="shared" si="88"/>
        <v>4.9606503866544811</v>
      </c>
      <c r="AJ226" s="74"/>
      <c r="AL226" s="185">
        <f t="shared" si="89"/>
        <v>146</v>
      </c>
      <c r="AM226" s="177">
        <f t="shared" si="90"/>
        <v>0.27844152372466047</v>
      </c>
      <c r="AO226" s="68">
        <f t="shared" si="91"/>
        <v>4.9249798495177624</v>
      </c>
      <c r="AQ226" s="74"/>
      <c r="AS226" s="185">
        <f t="shared" si="92"/>
        <v>146</v>
      </c>
      <c r="AT226" s="177">
        <f t="shared" si="93"/>
        <v>0.27844152372466047</v>
      </c>
      <c r="AV226" s="68">
        <f t="shared" si="94"/>
        <v>4.8879897091169839</v>
      </c>
      <c r="AX226" s="74"/>
      <c r="AZ226" s="185">
        <f t="shared" si="95"/>
        <v>146</v>
      </c>
      <c r="BA226" s="177">
        <f t="shared" si="96"/>
        <v>0.27844152372466047</v>
      </c>
      <c r="BC226" s="68">
        <f t="shared" si="97"/>
        <v>4.8495785669353282</v>
      </c>
      <c r="BE226" s="74"/>
      <c r="BG226" s="185">
        <f t="shared" si="98"/>
        <v>146</v>
      </c>
      <c r="BH226" s="177">
        <f t="shared" si="99"/>
        <v>0.27844152372466047</v>
      </c>
      <c r="BJ226" s="68">
        <f t="shared" si="100"/>
        <v>4.8096328686592598</v>
      </c>
      <c r="BL226" s="74"/>
      <c r="BN226" s="185">
        <f t="shared" si="101"/>
        <v>146</v>
      </c>
      <c r="BO226" s="177">
        <f t="shared" si="102"/>
        <v>0.27844152372466047</v>
      </c>
      <c r="BQ226" s="68">
        <f t="shared" si="103"/>
        <v>4.7680248800061724</v>
      </c>
      <c r="BS226" s="74"/>
      <c r="BU226" s="185">
        <f t="shared" si="104"/>
        <v>145</v>
      </c>
      <c r="BV226" s="177">
        <f t="shared" si="105"/>
        <v>0.31281465805301867</v>
      </c>
      <c r="BX226" s="68">
        <f t="shared" si="106"/>
        <v>4.7246102228521041</v>
      </c>
      <c r="BZ226" s="74"/>
      <c r="CB226" s="185">
        <f t="shared" si="107"/>
        <v>145</v>
      </c>
      <c r="CC226" s="177">
        <f t="shared" si="108"/>
        <v>0.31281465805301867</v>
      </c>
      <c r="CE226" s="68">
        <f t="shared" si="109"/>
        <v>4.679224851817005</v>
      </c>
      <c r="CG226" s="74"/>
      <c r="CI226" s="185">
        <f t="shared" si="110"/>
        <v>145</v>
      </c>
      <c r="CJ226" s="177">
        <f t="shared" si="111"/>
        <v>0.31281465805301867</v>
      </c>
      <c r="CL226" s="68">
        <f t="shared" si="112"/>
        <v>4.6316813115364237</v>
      </c>
      <c r="CN226" s="74"/>
      <c r="CP226" s="185">
        <f t="shared" si="113"/>
        <v>145</v>
      </c>
      <c r="CQ226" s="177">
        <f t="shared" si="114"/>
        <v>0.31281465805301867</v>
      </c>
      <c r="CS226" s="68">
        <f t="shared" si="115"/>
        <v>4.5817640589530342</v>
      </c>
      <c r="CU226" s="74"/>
      <c r="CW226" s="185">
        <f t="shared" si="116"/>
        <v>145</v>
      </c>
      <c r="CX226" s="177">
        <f t="shared" si="117"/>
        <v>0.31281465805301867</v>
      </c>
      <c r="CZ226" s="68">
        <f t="shared" si="118"/>
        <v>4.5292235555365581</v>
      </c>
      <c r="DB226" s="74"/>
      <c r="DD226" s="185">
        <f t="shared" si="119"/>
        <v>144</v>
      </c>
      <c r="DE226" s="177">
        <f t="shared" si="120"/>
        <v>0.34918779238137687</v>
      </c>
    </row>
    <row r="227" spans="1:109" ht="15" customHeight="1">
      <c r="A227" s="19">
        <f t="shared" si="73"/>
        <v>2005</v>
      </c>
      <c r="B227" s="174">
        <f t="shared" si="73"/>
        <v>164.86681065514759</v>
      </c>
      <c r="C227" s="67">
        <f t="shared" si="74"/>
        <v>4.9042877037007608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>
        <f>SUM(J214:J234)/D234</f>
        <v>4.269218080386123</v>
      </c>
      <c r="I227" s="177">
        <f t="shared" si="76"/>
        <v>159</v>
      </c>
      <c r="J227" s="178">
        <f t="shared" si="77"/>
        <v>3.5585152838427954</v>
      </c>
      <c r="K227" s="177">
        <f t="shared" si="78"/>
        <v>3.4419467263353279E-2</v>
      </c>
      <c r="M227" s="68">
        <f t="shared" si="79"/>
        <v>5.1051379397820327</v>
      </c>
      <c r="Q227" s="185">
        <f t="shared" si="80"/>
        <v>159</v>
      </c>
      <c r="R227" s="177">
        <f t="shared" si="81"/>
        <v>3.4419467263353279E-2</v>
      </c>
      <c r="T227" s="68">
        <f t="shared" si="82"/>
        <v>5.0425654614255002</v>
      </c>
      <c r="X227" s="185">
        <f t="shared" si="83"/>
        <v>159</v>
      </c>
      <c r="Y227" s="177">
        <f t="shared" si="84"/>
        <v>3.4419467263353279E-2</v>
      </c>
      <c r="AA227" s="68">
        <f t="shared" si="85"/>
        <v>5.0097469706881403</v>
      </c>
      <c r="AE227" s="185">
        <f t="shared" si="86"/>
        <v>159</v>
      </c>
      <c r="AF227" s="177">
        <f t="shared" si="87"/>
        <v>3.4419467263353279E-2</v>
      </c>
      <c r="AH227" s="68">
        <f t="shared" si="88"/>
        <v>4.975814773091698</v>
      </c>
      <c r="AL227" s="185">
        <f t="shared" si="89"/>
        <v>159</v>
      </c>
      <c r="AM227" s="177">
        <f t="shared" si="90"/>
        <v>3.4419467263353279E-2</v>
      </c>
      <c r="AO227" s="68">
        <f t="shared" si="91"/>
        <v>4.9406906173230993</v>
      </c>
      <c r="AS227" s="185">
        <f t="shared" si="92"/>
        <v>159</v>
      </c>
      <c r="AT227" s="177">
        <f t="shared" si="93"/>
        <v>3.4419467263353279E-2</v>
      </c>
      <c r="AV227" s="68">
        <f t="shared" si="94"/>
        <v>4.9042877037007608</v>
      </c>
      <c r="AZ227" s="185">
        <f t="shared" si="95"/>
        <v>159</v>
      </c>
      <c r="BA227" s="177">
        <f t="shared" si="96"/>
        <v>3.4419467263353279E-2</v>
      </c>
      <c r="BC227" s="68">
        <f t="shared" si="97"/>
        <v>4.8665093918405251</v>
      </c>
      <c r="BG227" s="185">
        <f t="shared" si="98"/>
        <v>158</v>
      </c>
      <c r="BH227" s="177">
        <f t="shared" si="99"/>
        <v>4.7153088573648451E-2</v>
      </c>
      <c r="BJ227" s="68">
        <f t="shared" si="100"/>
        <v>4.8272476544790743</v>
      </c>
      <c r="BN227" s="185">
        <f t="shared" si="101"/>
        <v>158</v>
      </c>
      <c r="BO227" s="177">
        <f t="shared" si="102"/>
        <v>4.7153088573648451E-2</v>
      </c>
      <c r="BQ227" s="68">
        <f t="shared" si="103"/>
        <v>4.786381215167351</v>
      </c>
      <c r="BU227" s="185">
        <f t="shared" si="104"/>
        <v>158</v>
      </c>
      <c r="BV227" s="177">
        <f t="shared" si="105"/>
        <v>4.7153088573648451E-2</v>
      </c>
      <c r="BX227" s="68">
        <f t="shared" si="106"/>
        <v>4.7437732889520454</v>
      </c>
      <c r="CB227" s="185">
        <f t="shared" si="107"/>
        <v>158</v>
      </c>
      <c r="CC227" s="177">
        <f t="shared" si="108"/>
        <v>4.7153088573648451E-2</v>
      </c>
      <c r="CE227" s="68">
        <f t="shared" si="109"/>
        <v>4.6992688199411141</v>
      </c>
      <c r="CI227" s="185">
        <f t="shared" si="110"/>
        <v>158</v>
      </c>
      <c r="CJ227" s="177">
        <f t="shared" si="111"/>
        <v>4.7153088573648451E-2</v>
      </c>
      <c r="CL227" s="68">
        <f t="shared" si="112"/>
        <v>4.6526910750175627</v>
      </c>
      <c r="CP227" s="185">
        <f t="shared" si="113"/>
        <v>157</v>
      </c>
      <c r="CQ227" s="177">
        <f t="shared" si="114"/>
        <v>6.1886709883943632E-2</v>
      </c>
      <c r="CS227" s="68">
        <f t="shared" si="115"/>
        <v>4.6038374047811343</v>
      </c>
      <c r="CW227" s="185">
        <f t="shared" si="116"/>
        <v>157</v>
      </c>
      <c r="CX227" s="177">
        <f t="shared" si="117"/>
        <v>6.1886709883943632E-2</v>
      </c>
      <c r="CZ227" s="68">
        <f t="shared" si="118"/>
        <v>4.5524739147849544</v>
      </c>
      <c r="DD227" s="185">
        <f t="shared" si="119"/>
        <v>157</v>
      </c>
      <c r="DE227" s="177">
        <f t="shared" si="120"/>
        <v>6.1886709883943632E-2</v>
      </c>
    </row>
    <row r="228" spans="1:109" ht="15" customHeight="1">
      <c r="A228" s="19">
        <f t="shared" si="73"/>
        <v>2006</v>
      </c>
      <c r="B228" s="174">
        <f t="shared" si="73"/>
        <v>170.2827087442472</v>
      </c>
      <c r="C228" s="67">
        <f t="shared" si="74"/>
        <v>4.9436597346396365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>
        <f>SUM(J225:J234)/10</f>
        <v>4.269218080386123</v>
      </c>
      <c r="I228" s="177">
        <f t="shared" si="76"/>
        <v>168</v>
      </c>
      <c r="J228" s="178">
        <f t="shared" si="77"/>
        <v>1.3405405405405384</v>
      </c>
      <c r="K228" s="177">
        <f t="shared" si="78"/>
        <v>5.2107592110626376E-3</v>
      </c>
      <c r="M228" s="68">
        <f t="shared" si="79"/>
        <v>5.1374600484223816</v>
      </c>
      <c r="Q228" s="185">
        <f t="shared" si="80"/>
        <v>169</v>
      </c>
      <c r="R228" s="177">
        <f t="shared" si="81"/>
        <v>1.645341722568234E-3</v>
      </c>
      <c r="T228" s="68">
        <f t="shared" si="82"/>
        <v>5.0769391857015504</v>
      </c>
      <c r="X228" s="185">
        <f t="shared" si="83"/>
        <v>169</v>
      </c>
      <c r="Y228" s="177">
        <f t="shared" si="84"/>
        <v>1.645341722568234E-3</v>
      </c>
      <c r="AA228" s="68">
        <f t="shared" si="85"/>
        <v>5.0452473829657363</v>
      </c>
      <c r="AE228" s="185">
        <f t="shared" si="86"/>
        <v>169</v>
      </c>
      <c r="AF228" s="177">
        <f t="shared" si="87"/>
        <v>1.645341722568234E-3</v>
      </c>
      <c r="AH228" s="68">
        <f t="shared" si="88"/>
        <v>5.0125182451922958</v>
      </c>
      <c r="AL228" s="185">
        <f t="shared" si="89"/>
        <v>169</v>
      </c>
      <c r="AM228" s="177">
        <f t="shared" si="90"/>
        <v>1.645341722568234E-3</v>
      </c>
      <c r="AO228" s="68">
        <f t="shared" si="91"/>
        <v>4.9786815596698561</v>
      </c>
      <c r="AS228" s="185">
        <f t="shared" si="92"/>
        <v>169</v>
      </c>
      <c r="AT228" s="177">
        <f t="shared" si="93"/>
        <v>1.645341722568234E-3</v>
      </c>
      <c r="AV228" s="68">
        <f t="shared" si="94"/>
        <v>4.9436597346396365</v>
      </c>
      <c r="AZ228" s="185">
        <f t="shared" si="95"/>
        <v>168</v>
      </c>
      <c r="BA228" s="177">
        <f t="shared" si="96"/>
        <v>5.2107592110626376E-3</v>
      </c>
      <c r="BC228" s="68">
        <f t="shared" si="97"/>
        <v>4.9073667276323754</v>
      </c>
      <c r="BG228" s="185">
        <f t="shared" si="98"/>
        <v>168</v>
      </c>
      <c r="BH228" s="177">
        <f t="shared" si="99"/>
        <v>5.2107592110626376E-3</v>
      </c>
      <c r="BJ228" s="68">
        <f t="shared" si="100"/>
        <v>4.8697067719039486</v>
      </c>
      <c r="BN228" s="185">
        <f t="shared" si="101"/>
        <v>168</v>
      </c>
      <c r="BO228" s="177">
        <f t="shared" si="102"/>
        <v>5.2107592110626376E-3</v>
      </c>
      <c r="BQ228" s="68">
        <f t="shared" si="103"/>
        <v>4.8305728535305201</v>
      </c>
      <c r="BU228" s="185">
        <f t="shared" si="104"/>
        <v>168</v>
      </c>
      <c r="BV228" s="177">
        <f t="shared" si="105"/>
        <v>5.2107592110626376E-3</v>
      </c>
      <c r="BX228" s="68">
        <f t="shared" si="106"/>
        <v>4.7898448781880596</v>
      </c>
      <c r="CB228" s="185">
        <f t="shared" si="107"/>
        <v>168</v>
      </c>
      <c r="CC228" s="177">
        <f t="shared" si="108"/>
        <v>5.2107592110626376E-3</v>
      </c>
      <c r="CE228" s="68">
        <f t="shared" si="109"/>
        <v>4.7473874485027165</v>
      </c>
      <c r="CI228" s="185">
        <f t="shared" si="110"/>
        <v>168</v>
      </c>
      <c r="CJ228" s="177">
        <f t="shared" si="111"/>
        <v>5.2107592110626376E-3</v>
      </c>
      <c r="CL228" s="68">
        <f t="shared" si="112"/>
        <v>4.7030471482791096</v>
      </c>
      <c r="CP228" s="185">
        <f t="shared" si="113"/>
        <v>167</v>
      </c>
      <c r="CQ228" s="177">
        <f t="shared" si="114"/>
        <v>1.0776176699557043E-2</v>
      </c>
      <c r="CS228" s="68">
        <f t="shared" si="115"/>
        <v>4.6566491961997389</v>
      </c>
      <c r="CW228" s="185">
        <f t="shared" si="116"/>
        <v>167</v>
      </c>
      <c r="CX228" s="177">
        <f t="shared" si="117"/>
        <v>1.0776176699557043E-2</v>
      </c>
      <c r="CZ228" s="68">
        <f t="shared" si="118"/>
        <v>4.6079932847346861</v>
      </c>
      <c r="DD228" s="185">
        <f t="shared" si="119"/>
        <v>167</v>
      </c>
      <c r="DE228" s="177">
        <f t="shared" si="120"/>
        <v>1.0776176699557043E-2</v>
      </c>
    </row>
    <row r="229" spans="1:109" ht="15" customHeight="1">
      <c r="A229" s="19">
        <f t="shared" si="73"/>
        <v>2007</v>
      </c>
      <c r="B229" s="174">
        <f t="shared" si="73"/>
        <v>175.44812601846823</v>
      </c>
      <c r="C229" s="67">
        <f t="shared" si="74"/>
        <v>4.9798195008325541</v>
      </c>
      <c r="D229" s="20">
        <f t="shared" si="121"/>
        <v>5</v>
      </c>
      <c r="E229" s="69">
        <f t="shared" si="75"/>
        <v>1.6094379124341003</v>
      </c>
      <c r="I229" s="177">
        <f t="shared" si="76"/>
        <v>177</v>
      </c>
      <c r="J229" s="178">
        <f t="shared" si="77"/>
        <v>0.8845201238390058</v>
      </c>
      <c r="K229" s="177">
        <f t="shared" si="78"/>
        <v>2.4083128545552687E-3</v>
      </c>
      <c r="M229" s="68">
        <f t="shared" si="79"/>
        <v>5.167343420971716</v>
      </c>
      <c r="Q229" s="185">
        <f t="shared" si="80"/>
        <v>177</v>
      </c>
      <c r="R229" s="177">
        <f t="shared" si="81"/>
        <v>2.4083128545552687E-3</v>
      </c>
      <c r="T229" s="68">
        <f t="shared" si="82"/>
        <v>5.1086577077303001</v>
      </c>
      <c r="X229" s="185">
        <f t="shared" si="83"/>
        <v>177</v>
      </c>
      <c r="Y229" s="177">
        <f t="shared" si="84"/>
        <v>2.4083128545552687E-3</v>
      </c>
      <c r="AA229" s="68">
        <f t="shared" si="85"/>
        <v>5.0779706879517805</v>
      </c>
      <c r="AE229" s="185">
        <f t="shared" si="86"/>
        <v>177</v>
      </c>
      <c r="AF229" s="177">
        <f t="shared" si="87"/>
        <v>2.4083128545552687E-3</v>
      </c>
      <c r="AH229" s="68">
        <f t="shared" si="88"/>
        <v>5.0463120812276481</v>
      </c>
      <c r="AL229" s="185">
        <f t="shared" si="89"/>
        <v>177</v>
      </c>
      <c r="AM229" s="177">
        <f t="shared" si="90"/>
        <v>2.4083128545552687E-3</v>
      </c>
      <c r="AO229" s="68">
        <f t="shared" si="91"/>
        <v>5.0136183471557958</v>
      </c>
      <c r="AS229" s="185">
        <f t="shared" si="92"/>
        <v>177</v>
      </c>
      <c r="AT229" s="177">
        <f t="shared" si="93"/>
        <v>2.4083128545552687E-3</v>
      </c>
      <c r="AV229" s="68">
        <f t="shared" si="94"/>
        <v>4.9798195008325541</v>
      </c>
      <c r="AZ229" s="185">
        <f t="shared" si="95"/>
        <v>177</v>
      </c>
      <c r="BA229" s="177">
        <f t="shared" si="96"/>
        <v>2.4083128545552687E-3</v>
      </c>
      <c r="BC229" s="68">
        <f t="shared" si="97"/>
        <v>4.9448382107661031</v>
      </c>
      <c r="BG229" s="185">
        <f t="shared" si="98"/>
        <v>177</v>
      </c>
      <c r="BH229" s="177">
        <f t="shared" si="99"/>
        <v>2.4083128545552687E-3</v>
      </c>
      <c r="BJ229" s="68">
        <f t="shared" si="100"/>
        <v>4.9085887332081413</v>
      </c>
      <c r="BN229" s="185">
        <f t="shared" si="101"/>
        <v>176</v>
      </c>
      <c r="BO229" s="177">
        <f t="shared" si="102"/>
        <v>3.0456489149172854E-4</v>
      </c>
      <c r="BQ229" s="68">
        <f t="shared" si="103"/>
        <v>4.8709756459637861</v>
      </c>
      <c r="BU229" s="185">
        <f t="shared" si="104"/>
        <v>176</v>
      </c>
      <c r="BV229" s="177">
        <f t="shared" si="105"/>
        <v>3.0456489149172854E-4</v>
      </c>
      <c r="BX229" s="68">
        <f t="shared" si="106"/>
        <v>4.8318923346256737</v>
      </c>
      <c r="CB229" s="185">
        <f t="shared" si="107"/>
        <v>176</v>
      </c>
      <c r="CC229" s="177">
        <f t="shared" si="108"/>
        <v>3.0456489149172854E-4</v>
      </c>
      <c r="CE229" s="68">
        <f t="shared" si="109"/>
        <v>4.7912191707702219</v>
      </c>
      <c r="CI229" s="185">
        <f t="shared" si="110"/>
        <v>176</v>
      </c>
      <c r="CJ229" s="177">
        <f t="shared" si="111"/>
        <v>3.0456489149172854E-4</v>
      </c>
      <c r="CL229" s="68">
        <f t="shared" si="112"/>
        <v>4.7488213036936084</v>
      </c>
      <c r="CP229" s="185">
        <f t="shared" si="113"/>
        <v>176</v>
      </c>
      <c r="CQ229" s="177">
        <f t="shared" si="114"/>
        <v>3.0456489149172854E-4</v>
      </c>
      <c r="CS229" s="68">
        <f t="shared" si="115"/>
        <v>4.7045459629360247</v>
      </c>
      <c r="CW229" s="185">
        <f t="shared" si="116"/>
        <v>176</v>
      </c>
      <c r="CX229" s="177">
        <f t="shared" si="117"/>
        <v>3.0456489149172854E-4</v>
      </c>
      <c r="CZ229" s="68">
        <f t="shared" si="118"/>
        <v>4.6582191354863438</v>
      </c>
      <c r="DD229" s="185">
        <f t="shared" si="119"/>
        <v>176</v>
      </c>
      <c r="DE229" s="177">
        <f t="shared" si="120"/>
        <v>3.0456489149172854E-4</v>
      </c>
    </row>
    <row r="230" spans="1:109" ht="15" customHeight="1">
      <c r="A230" s="19">
        <f t="shared" si="73"/>
        <v>2008</v>
      </c>
      <c r="B230" s="174">
        <f t="shared" si="73"/>
        <v>180.15332197614993</v>
      </c>
      <c r="C230" s="67">
        <f t="shared" si="74"/>
        <v>5.0116569185678816</v>
      </c>
      <c r="D230" s="20">
        <f t="shared" si="121"/>
        <v>6</v>
      </c>
      <c r="E230" s="69">
        <f t="shared" si="75"/>
        <v>1.791759469228055</v>
      </c>
      <c r="I230" s="177">
        <f t="shared" si="76"/>
        <v>184</v>
      </c>
      <c r="J230" s="178">
        <f t="shared" si="77"/>
        <v>2.1352245862884098</v>
      </c>
      <c r="K230" s="177">
        <f t="shared" si="78"/>
        <v>1.4796931819171116E-2</v>
      </c>
      <c r="M230" s="68">
        <f t="shared" si="79"/>
        <v>5.1938082770804277</v>
      </c>
      <c r="Q230" s="185">
        <f t="shared" si="80"/>
        <v>184</v>
      </c>
      <c r="R230" s="177">
        <f t="shared" si="81"/>
        <v>1.4796931819171116E-2</v>
      </c>
      <c r="T230" s="68">
        <f t="shared" si="82"/>
        <v>5.1366999245656135</v>
      </c>
      <c r="X230" s="185">
        <f t="shared" si="83"/>
        <v>184</v>
      </c>
      <c r="Y230" s="177">
        <f t="shared" si="84"/>
        <v>1.4796931819171116E-2</v>
      </c>
      <c r="AA230" s="68">
        <f t="shared" si="85"/>
        <v>5.1068742665370088</v>
      </c>
      <c r="AE230" s="185">
        <f t="shared" si="86"/>
        <v>184</v>
      </c>
      <c r="AF230" s="177">
        <f t="shared" si="87"/>
        <v>1.4796931819171116E-2</v>
      </c>
      <c r="AH230" s="68">
        <f t="shared" si="88"/>
        <v>5.0761316187445003</v>
      </c>
      <c r="AL230" s="185">
        <f t="shared" si="89"/>
        <v>184</v>
      </c>
      <c r="AM230" s="177">
        <f t="shared" si="90"/>
        <v>1.4796931819171116E-2</v>
      </c>
      <c r="AO230" s="68">
        <f t="shared" si="91"/>
        <v>5.044413802048668</v>
      </c>
      <c r="AS230" s="185">
        <f t="shared" si="92"/>
        <v>184</v>
      </c>
      <c r="AT230" s="177">
        <f t="shared" si="93"/>
        <v>1.4796931819171116E-2</v>
      </c>
      <c r="AV230" s="68">
        <f t="shared" si="94"/>
        <v>5.0116569185678816</v>
      </c>
      <c r="AZ230" s="185">
        <f t="shared" si="95"/>
        <v>184</v>
      </c>
      <c r="BA230" s="177">
        <f t="shared" si="96"/>
        <v>1.4796931819171116E-2</v>
      </c>
      <c r="BC230" s="68">
        <f t="shared" si="97"/>
        <v>4.9777905767133968</v>
      </c>
      <c r="BG230" s="185">
        <f t="shared" si="98"/>
        <v>184</v>
      </c>
      <c r="BH230" s="177">
        <f t="shared" si="99"/>
        <v>1.4796931819171116E-2</v>
      </c>
      <c r="BJ230" s="68">
        <f t="shared" si="100"/>
        <v>4.94273698033488</v>
      </c>
      <c r="BN230" s="185">
        <f t="shared" si="101"/>
        <v>184</v>
      </c>
      <c r="BO230" s="177">
        <f t="shared" si="102"/>
        <v>1.4796931819171116E-2</v>
      </c>
      <c r="BQ230" s="68">
        <f t="shared" si="103"/>
        <v>4.9064098523400936</v>
      </c>
      <c r="BU230" s="185">
        <f t="shared" si="104"/>
        <v>184</v>
      </c>
      <c r="BV230" s="177">
        <f t="shared" si="105"/>
        <v>1.4796931819171116E-2</v>
      </c>
      <c r="BX230" s="68">
        <f t="shared" si="106"/>
        <v>4.8687131553265157</v>
      </c>
      <c r="CB230" s="185">
        <f t="shared" si="107"/>
        <v>183</v>
      </c>
      <c r="CC230" s="177">
        <f t="shared" si="108"/>
        <v>8.103575771470967E-3</v>
      </c>
      <c r="CE230" s="68">
        <f t="shared" si="109"/>
        <v>4.8295395614819503</v>
      </c>
      <c r="CI230" s="185">
        <f t="shared" si="110"/>
        <v>183</v>
      </c>
      <c r="CJ230" s="177">
        <f t="shared" si="111"/>
        <v>8.103575771470967E-3</v>
      </c>
      <c r="CL230" s="68">
        <f t="shared" si="112"/>
        <v>4.7887686103741283</v>
      </c>
      <c r="CP230" s="185">
        <f t="shared" si="113"/>
        <v>183</v>
      </c>
      <c r="CQ230" s="177">
        <f t="shared" si="114"/>
        <v>8.103575771470967E-3</v>
      </c>
      <c r="CS230" s="68">
        <f t="shared" si="115"/>
        <v>4.7462644749704097</v>
      </c>
      <c r="CW230" s="185">
        <f t="shared" si="116"/>
        <v>183</v>
      </c>
      <c r="CX230" s="177">
        <f t="shared" si="117"/>
        <v>8.103575771470967E-3</v>
      </c>
      <c r="CZ230" s="68">
        <f t="shared" si="118"/>
        <v>4.7018732314513274</v>
      </c>
      <c r="DD230" s="185">
        <f t="shared" si="119"/>
        <v>183</v>
      </c>
      <c r="DE230" s="177">
        <f t="shared" si="120"/>
        <v>8.103575771470967E-3</v>
      </c>
    </row>
    <row r="231" spans="1:109" s="25" customFormat="1" ht="15" customHeight="1">
      <c r="A231" s="19">
        <f t="shared" si="73"/>
        <v>2009</v>
      </c>
      <c r="B231" s="174">
        <f t="shared" si="73"/>
        <v>178.70722433460077</v>
      </c>
      <c r="C231" s="67">
        <f t="shared" si="74"/>
        <v>5.001979435571795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>
        <f t="shared" si="76"/>
        <v>190</v>
      </c>
      <c r="J231" s="178">
        <f t="shared" si="77"/>
        <v>6.3191489361702091</v>
      </c>
      <c r="K231" s="177">
        <f t="shared" si="78"/>
        <v>0.1275267822290331</v>
      </c>
      <c r="M231" s="68">
        <f t="shared" si="79"/>
        <v>5.1857488485144314</v>
      </c>
      <c r="N231" s="50"/>
      <c r="P231" s="75"/>
      <c r="Q231" s="185">
        <f t="shared" si="80"/>
        <v>190</v>
      </c>
      <c r="R231" s="177">
        <f t="shared" si="81"/>
        <v>0.1275267822290331</v>
      </c>
      <c r="T231" s="68">
        <f t="shared" si="82"/>
        <v>5.128164812195191</v>
      </c>
      <c r="U231" s="50"/>
      <c r="W231" s="75"/>
      <c r="X231" s="185">
        <f t="shared" si="83"/>
        <v>190</v>
      </c>
      <c r="Y231" s="177">
        <f t="shared" si="84"/>
        <v>0.1275267822290331</v>
      </c>
      <c r="AA231" s="68">
        <f t="shared" si="85"/>
        <v>5.0980796149525007</v>
      </c>
      <c r="AB231" s="50"/>
      <c r="AD231" s="75"/>
      <c r="AE231" s="185">
        <f t="shared" si="86"/>
        <v>190</v>
      </c>
      <c r="AF231" s="177">
        <f t="shared" si="87"/>
        <v>0.1275267822290331</v>
      </c>
      <c r="AH231" s="68">
        <f t="shared" si="88"/>
        <v>5.0670611484534271</v>
      </c>
      <c r="AI231" s="50"/>
      <c r="AK231" s="75"/>
      <c r="AL231" s="185">
        <f t="shared" si="89"/>
        <v>190</v>
      </c>
      <c r="AM231" s="177">
        <f t="shared" si="90"/>
        <v>0.1275267822290331</v>
      </c>
      <c r="AO231" s="68">
        <f t="shared" si="91"/>
        <v>5.035049652267543</v>
      </c>
      <c r="AP231" s="50"/>
      <c r="AR231" s="75"/>
      <c r="AS231" s="185">
        <f t="shared" si="92"/>
        <v>190</v>
      </c>
      <c r="AT231" s="177">
        <f t="shared" si="93"/>
        <v>0.1275267822290331</v>
      </c>
      <c r="AV231" s="68">
        <f t="shared" si="94"/>
        <v>5.001979435571795</v>
      </c>
      <c r="AW231" s="50"/>
      <c r="AY231" s="75"/>
      <c r="AZ231" s="185">
        <f t="shared" si="95"/>
        <v>190</v>
      </c>
      <c r="BA231" s="177">
        <f t="shared" si="96"/>
        <v>0.1275267822290331</v>
      </c>
      <c r="BC231" s="68">
        <f t="shared" si="97"/>
        <v>4.9677780655485124</v>
      </c>
      <c r="BD231" s="50"/>
      <c r="BF231" s="75"/>
      <c r="BG231" s="185">
        <f t="shared" si="98"/>
        <v>190</v>
      </c>
      <c r="BH231" s="177">
        <f t="shared" si="99"/>
        <v>0.1275267822290331</v>
      </c>
      <c r="BJ231" s="68">
        <f t="shared" si="100"/>
        <v>4.9323654120105029</v>
      </c>
      <c r="BK231" s="50"/>
      <c r="BM231" s="75"/>
      <c r="BN231" s="185">
        <f t="shared" si="101"/>
        <v>190</v>
      </c>
      <c r="BO231" s="177">
        <f t="shared" si="102"/>
        <v>0.1275267822290331</v>
      </c>
      <c r="BQ231" s="68">
        <f t="shared" si="103"/>
        <v>4.8956525165643541</v>
      </c>
      <c r="BR231" s="50"/>
      <c r="BT231" s="75"/>
      <c r="BU231" s="185">
        <f t="shared" si="104"/>
        <v>190</v>
      </c>
      <c r="BV231" s="177">
        <f t="shared" si="105"/>
        <v>0.1275267822290331</v>
      </c>
      <c r="BX231" s="68">
        <f t="shared" si="106"/>
        <v>4.8575402461626567</v>
      </c>
      <c r="BY231" s="50"/>
      <c r="CA231" s="75"/>
      <c r="CB231" s="185">
        <f t="shared" si="107"/>
        <v>190</v>
      </c>
      <c r="CC231" s="177">
        <f t="shared" si="108"/>
        <v>0.1275267822290331</v>
      </c>
      <c r="CE231" s="68">
        <f t="shared" si="109"/>
        <v>4.8179176797513197</v>
      </c>
      <c r="CF231" s="50"/>
      <c r="CH231" s="75"/>
      <c r="CI231" s="185">
        <f t="shared" si="110"/>
        <v>190</v>
      </c>
      <c r="CJ231" s="177">
        <f t="shared" si="111"/>
        <v>0.1275267822290331</v>
      </c>
      <c r="CL231" s="68">
        <f t="shared" si="112"/>
        <v>4.7766601618916589</v>
      </c>
      <c r="CM231" s="50"/>
      <c r="CO231" s="75"/>
      <c r="CP231" s="185">
        <f t="shared" si="113"/>
        <v>190</v>
      </c>
      <c r="CQ231" s="177">
        <f t="shared" si="114"/>
        <v>0.1275267822290331</v>
      </c>
      <c r="CS231" s="68">
        <f t="shared" si="115"/>
        <v>4.733626937300893</v>
      </c>
      <c r="CT231" s="50"/>
      <c r="CV231" s="75"/>
      <c r="CW231" s="185">
        <f t="shared" si="116"/>
        <v>190</v>
      </c>
      <c r="CX231" s="177">
        <f t="shared" si="117"/>
        <v>0.1275267822290331</v>
      </c>
      <c r="CZ231" s="68">
        <f t="shared" si="118"/>
        <v>4.688658253138593</v>
      </c>
      <c r="DA231" s="50"/>
      <c r="DC231" s="75"/>
      <c r="DD231" s="185">
        <f t="shared" si="119"/>
        <v>190</v>
      </c>
      <c r="DE231" s="177">
        <f t="shared" si="120"/>
        <v>0.1275267822290331</v>
      </c>
    </row>
    <row r="232" spans="1:109" ht="15" customHeight="1">
      <c r="A232" s="19">
        <f t="shared" si="73"/>
        <v>2010</v>
      </c>
      <c r="B232" s="174">
        <f t="shared" si="73"/>
        <v>186.26010286554003</v>
      </c>
      <c r="C232" s="67">
        <f t="shared" si="74"/>
        <v>5.0515219448657067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>
        <f t="shared" si="76"/>
        <v>195</v>
      </c>
      <c r="J232" s="178">
        <f t="shared" si="77"/>
        <v>4.6923076923076978</v>
      </c>
      <c r="K232" s="177">
        <f t="shared" si="78"/>
        <v>7.6385801920941521E-2</v>
      </c>
      <c r="M232" s="68">
        <f t="shared" si="79"/>
        <v>5.2271440993619089</v>
      </c>
      <c r="N232" s="50"/>
      <c r="O232" s="25"/>
      <c r="P232" s="75"/>
      <c r="Q232" s="185">
        <f t="shared" si="80"/>
        <v>195</v>
      </c>
      <c r="R232" s="177">
        <f t="shared" si="81"/>
        <v>7.6385801920941521E-2</v>
      </c>
      <c r="T232" s="68">
        <f t="shared" si="82"/>
        <v>5.1719607612725014</v>
      </c>
      <c r="U232" s="50"/>
      <c r="V232" s="25"/>
      <c r="W232" s="75"/>
      <c r="X232" s="185">
        <f t="shared" si="83"/>
        <v>195</v>
      </c>
      <c r="Y232" s="177">
        <f t="shared" si="84"/>
        <v>7.6385801920941521E-2</v>
      </c>
      <c r="AA232" s="68">
        <f t="shared" si="85"/>
        <v>5.1431834702374779</v>
      </c>
      <c r="AB232" s="50"/>
      <c r="AC232" s="25"/>
      <c r="AD232" s="75"/>
      <c r="AE232" s="185">
        <f t="shared" si="86"/>
        <v>195</v>
      </c>
      <c r="AF232" s="177">
        <f t="shared" si="87"/>
        <v>7.6385801920941521E-2</v>
      </c>
      <c r="AH232" s="68">
        <f t="shared" si="88"/>
        <v>5.1135534468056258</v>
      </c>
      <c r="AI232" s="50"/>
      <c r="AJ232" s="25"/>
      <c r="AK232" s="75"/>
      <c r="AL232" s="185">
        <f t="shared" si="89"/>
        <v>195</v>
      </c>
      <c r="AM232" s="177">
        <f t="shared" si="90"/>
        <v>7.6385801920941521E-2</v>
      </c>
      <c r="AO232" s="68">
        <f t="shared" si="91"/>
        <v>5.0830186071429431</v>
      </c>
      <c r="AP232" s="50"/>
      <c r="AQ232" s="25"/>
      <c r="AR232" s="75"/>
      <c r="AS232" s="185">
        <f t="shared" si="92"/>
        <v>195</v>
      </c>
      <c r="AT232" s="177">
        <f t="shared" si="93"/>
        <v>7.6385801920941521E-2</v>
      </c>
      <c r="AV232" s="68">
        <f t="shared" si="94"/>
        <v>5.0515219448657067</v>
      </c>
      <c r="AW232" s="50"/>
      <c r="AX232" s="25"/>
      <c r="AY232" s="75"/>
      <c r="AZ232" s="185">
        <f t="shared" si="95"/>
        <v>195</v>
      </c>
      <c r="BA232" s="177">
        <f t="shared" si="96"/>
        <v>7.6385801920941521E-2</v>
      </c>
      <c r="BC232" s="68">
        <f t="shared" si="97"/>
        <v>5.019000890485434</v>
      </c>
      <c r="BD232" s="50"/>
      <c r="BE232" s="25"/>
      <c r="BF232" s="75"/>
      <c r="BG232" s="185">
        <f t="shared" si="98"/>
        <v>196</v>
      </c>
      <c r="BH232" s="177">
        <f t="shared" si="99"/>
        <v>9.4865596189861442E-2</v>
      </c>
      <c r="BJ232" s="68">
        <f t="shared" si="100"/>
        <v>4.9853865631485883</v>
      </c>
      <c r="BK232" s="50"/>
      <c r="BL232" s="25"/>
      <c r="BM232" s="75"/>
      <c r="BN232" s="185">
        <f t="shared" si="101"/>
        <v>196</v>
      </c>
      <c r="BO232" s="177">
        <f t="shared" si="102"/>
        <v>9.4865596189861442E-2</v>
      </c>
      <c r="BQ232" s="68">
        <f t="shared" si="103"/>
        <v>4.9506028921805676</v>
      </c>
      <c r="BR232" s="50"/>
      <c r="BS232" s="25"/>
      <c r="BT232" s="75"/>
      <c r="BU232" s="185">
        <f t="shared" si="104"/>
        <v>196</v>
      </c>
      <c r="BV232" s="177">
        <f t="shared" si="105"/>
        <v>9.4865596189861442E-2</v>
      </c>
      <c r="BX232" s="68">
        <f t="shared" si="106"/>
        <v>4.9145655802662711</v>
      </c>
      <c r="BY232" s="50"/>
      <c r="BZ232" s="25"/>
      <c r="CA232" s="75"/>
      <c r="CB232" s="185">
        <f t="shared" si="107"/>
        <v>196</v>
      </c>
      <c r="CC232" s="177">
        <f t="shared" si="108"/>
        <v>9.4865596189861442E-2</v>
      </c>
      <c r="CE232" s="68">
        <f t="shared" si="109"/>
        <v>4.8771808727230086</v>
      </c>
      <c r="CF232" s="50"/>
      <c r="CG232" s="25"/>
      <c r="CH232" s="75"/>
      <c r="CI232" s="185">
        <f t="shared" si="110"/>
        <v>196</v>
      </c>
      <c r="CJ232" s="177">
        <f t="shared" si="111"/>
        <v>9.4865596189861442E-2</v>
      </c>
      <c r="CL232" s="68">
        <f t="shared" si="112"/>
        <v>4.838344087651171</v>
      </c>
      <c r="CM232" s="50"/>
      <c r="CN232" s="25"/>
      <c r="CO232" s="75"/>
      <c r="CP232" s="185">
        <f t="shared" si="113"/>
        <v>196</v>
      </c>
      <c r="CQ232" s="177">
        <f t="shared" si="114"/>
        <v>9.4865596189861442E-2</v>
      </c>
      <c r="CS232" s="68">
        <f t="shared" si="115"/>
        <v>4.7979378489488491</v>
      </c>
      <c r="CT232" s="50"/>
      <c r="CU232" s="25"/>
      <c r="CV232" s="75"/>
      <c r="CW232" s="185">
        <f t="shared" si="116"/>
        <v>196</v>
      </c>
      <c r="CX232" s="177">
        <f t="shared" si="117"/>
        <v>9.4865596189861442E-2</v>
      </c>
      <c r="CZ232" s="68">
        <f t="shared" si="118"/>
        <v>4.7558299470615628</v>
      </c>
      <c r="DA232" s="50"/>
      <c r="DB232" s="25"/>
      <c r="DC232" s="75"/>
      <c r="DD232" s="185">
        <f t="shared" si="119"/>
        <v>196</v>
      </c>
      <c r="DE232" s="177">
        <f t="shared" si="120"/>
        <v>9.4865596189861442E-2</v>
      </c>
    </row>
    <row r="233" spans="1:109" s="25" customFormat="1" ht="15" customHeight="1">
      <c r="A233" s="19">
        <f t="shared" si="73"/>
        <v>2011</v>
      </c>
      <c r="B233" s="174">
        <f t="shared" si="73"/>
        <v>202.08558072635742</v>
      </c>
      <c r="C233" s="67">
        <f t="shared" si="74"/>
        <v>5.1479919154328888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>
        <f t="shared" si="76"/>
        <v>201</v>
      </c>
      <c r="J233" s="178">
        <f t="shared" si="77"/>
        <v>0.53718861209964175</v>
      </c>
      <c r="K233" s="177">
        <f t="shared" si="78"/>
        <v>1.1784855134387051E-3</v>
      </c>
      <c r="M233" s="68">
        <f t="shared" si="79"/>
        <v>5.3086912746418635</v>
      </c>
      <c r="N233" s="50"/>
      <c r="P233" s="32"/>
      <c r="Q233" s="185">
        <f t="shared" si="80"/>
        <v>200</v>
      </c>
      <c r="R233" s="177">
        <f t="shared" si="81"/>
        <v>4.3496469661535465E-3</v>
      </c>
      <c r="T233" s="68">
        <f t="shared" si="82"/>
        <v>5.2579410056681377</v>
      </c>
      <c r="U233" s="50"/>
      <c r="W233" s="32"/>
      <c r="X233" s="185">
        <f t="shared" si="83"/>
        <v>200</v>
      </c>
      <c r="Y233" s="177">
        <f t="shared" si="84"/>
        <v>4.3496469661535465E-3</v>
      </c>
      <c r="AA233" s="68">
        <f t="shared" si="85"/>
        <v>5.2315661631074217</v>
      </c>
      <c r="AB233" s="50"/>
      <c r="AD233" s="32"/>
      <c r="AE233" s="185">
        <f t="shared" si="86"/>
        <v>200</v>
      </c>
      <c r="AF233" s="177">
        <f t="shared" si="87"/>
        <v>4.3496469661535465E-3</v>
      </c>
      <c r="AH233" s="68">
        <f t="shared" si="88"/>
        <v>5.2044768003274378</v>
      </c>
      <c r="AI233" s="50"/>
      <c r="AK233" s="32"/>
      <c r="AL233" s="185">
        <f t="shared" si="89"/>
        <v>200</v>
      </c>
      <c r="AM233" s="177">
        <f t="shared" si="90"/>
        <v>4.3496469661535465E-3</v>
      </c>
      <c r="AO233" s="68">
        <f t="shared" si="91"/>
        <v>5.1766331226505917</v>
      </c>
      <c r="AP233" s="50"/>
      <c r="AR233" s="32"/>
      <c r="AS233" s="185">
        <f t="shared" si="92"/>
        <v>200</v>
      </c>
      <c r="AT233" s="177">
        <f t="shared" si="93"/>
        <v>4.3496469661535465E-3</v>
      </c>
      <c r="AV233" s="68">
        <f t="shared" si="94"/>
        <v>5.1479919154328888</v>
      </c>
      <c r="AW233" s="50"/>
      <c r="AY233" s="32"/>
      <c r="AZ233" s="185">
        <f t="shared" si="95"/>
        <v>201</v>
      </c>
      <c r="BA233" s="177">
        <f t="shared" si="96"/>
        <v>1.1784855134387051E-3</v>
      </c>
      <c r="BC233" s="68">
        <f t="shared" si="97"/>
        <v>5.1185061405935253</v>
      </c>
      <c r="BD233" s="50"/>
      <c r="BF233" s="32"/>
      <c r="BG233" s="185">
        <f t="shared" si="98"/>
        <v>201</v>
      </c>
      <c r="BH233" s="177">
        <f t="shared" si="99"/>
        <v>1.1784855134387051E-3</v>
      </c>
      <c r="BJ233" s="68">
        <f t="shared" si="100"/>
        <v>5.0881244718323204</v>
      </c>
      <c r="BK233" s="50"/>
      <c r="BM233" s="32"/>
      <c r="BN233" s="185">
        <f t="shared" si="101"/>
        <v>201</v>
      </c>
      <c r="BO233" s="177">
        <f t="shared" si="102"/>
        <v>1.1784855134387051E-3</v>
      </c>
      <c r="BQ233" s="68">
        <f t="shared" si="103"/>
        <v>5.0567907570030606</v>
      </c>
      <c r="BR233" s="50"/>
      <c r="BT233" s="32"/>
      <c r="BU233" s="185">
        <f t="shared" si="104"/>
        <v>201</v>
      </c>
      <c r="BV233" s="177">
        <f t="shared" si="105"/>
        <v>1.1784855134387051E-3</v>
      </c>
      <c r="BX233" s="68">
        <f t="shared" si="106"/>
        <v>5.0244433934981956</v>
      </c>
      <c r="BY233" s="50"/>
      <c r="CA233" s="32"/>
      <c r="CB233" s="185">
        <f t="shared" si="107"/>
        <v>201</v>
      </c>
      <c r="CC233" s="177">
        <f t="shared" si="108"/>
        <v>1.1784855134387051E-3</v>
      </c>
      <c r="CE233" s="68">
        <f t="shared" si="109"/>
        <v>4.9910145991886061</v>
      </c>
      <c r="CF233" s="50"/>
      <c r="CH233" s="32"/>
      <c r="CI233" s="185">
        <f t="shared" si="110"/>
        <v>201</v>
      </c>
      <c r="CJ233" s="177">
        <f t="shared" si="111"/>
        <v>1.1784855134387051E-3</v>
      </c>
      <c r="CL233" s="68">
        <f t="shared" si="112"/>
        <v>4.9564295572334309</v>
      </c>
      <c r="CM233" s="50"/>
      <c r="CO233" s="32"/>
      <c r="CP233" s="185">
        <f t="shared" si="113"/>
        <v>202</v>
      </c>
      <c r="CQ233" s="177">
        <f t="shared" si="114"/>
        <v>7.3240607238637125E-6</v>
      </c>
      <c r="CS233" s="68">
        <f t="shared" si="115"/>
        <v>4.9206054076334924</v>
      </c>
      <c r="CT233" s="50"/>
      <c r="CV233" s="32"/>
      <c r="CW233" s="185">
        <f t="shared" si="116"/>
        <v>202</v>
      </c>
      <c r="CX233" s="177">
        <f t="shared" si="117"/>
        <v>7.3240607238637125E-6</v>
      </c>
      <c r="CZ233" s="68">
        <f t="shared" si="118"/>
        <v>4.8834500513415859</v>
      </c>
      <c r="DA233" s="50"/>
      <c r="DC233" s="32"/>
      <c r="DD233" s="185">
        <f t="shared" si="119"/>
        <v>202</v>
      </c>
      <c r="DE233" s="177">
        <f t="shared" si="120"/>
        <v>7.3240607238637125E-6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215.31593406593407</v>
      </c>
      <c r="C234" s="76">
        <f t="shared" si="74"/>
        <v>5.2220621202361768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>
        <f t="shared" si="76"/>
        <v>205</v>
      </c>
      <c r="J234" s="184">
        <f t="shared" si="77"/>
        <v>4.7910685805422677</v>
      </c>
      <c r="K234" s="183">
        <f t="shared" si="78"/>
        <v>0.10641849565269909</v>
      </c>
      <c r="M234" s="79">
        <f t="shared" si="79"/>
        <v>5.372106410298481</v>
      </c>
      <c r="N234" s="51"/>
      <c r="O234" s="30"/>
      <c r="P234" s="78"/>
      <c r="Q234" s="205">
        <f t="shared" si="80"/>
        <v>204</v>
      </c>
      <c r="R234" s="183">
        <f t="shared" si="81"/>
        <v>0.12805036378456722</v>
      </c>
      <c r="T234" s="79">
        <f t="shared" si="82"/>
        <v>5.3245499345831746</v>
      </c>
      <c r="U234" s="51"/>
      <c r="V234" s="30"/>
      <c r="W234" s="78"/>
      <c r="X234" s="205">
        <f t="shared" si="83"/>
        <v>205</v>
      </c>
      <c r="Y234" s="183">
        <f t="shared" si="84"/>
        <v>0.10641849565269909</v>
      </c>
      <c r="AA234" s="79">
        <f t="shared" si="85"/>
        <v>5.2998957905109245</v>
      </c>
      <c r="AB234" s="51"/>
      <c r="AC234" s="30"/>
      <c r="AD234" s="78"/>
      <c r="AE234" s="205">
        <f t="shared" si="86"/>
        <v>205</v>
      </c>
      <c r="AF234" s="183">
        <f t="shared" si="87"/>
        <v>0.10641849565269909</v>
      </c>
      <c r="AH234" s="79">
        <f t="shared" si="88"/>
        <v>5.2746184221937344</v>
      </c>
      <c r="AI234" s="51"/>
      <c r="AJ234" s="30"/>
      <c r="AK234" s="78"/>
      <c r="AL234" s="205">
        <f t="shared" si="89"/>
        <v>205</v>
      </c>
      <c r="AM234" s="183">
        <f t="shared" si="90"/>
        <v>0.10641849565269909</v>
      </c>
      <c r="AO234" s="79">
        <f t="shared" si="91"/>
        <v>5.248685502094439</v>
      </c>
      <c r="AP234" s="51"/>
      <c r="AQ234" s="30"/>
      <c r="AR234" s="78"/>
      <c r="AS234" s="205">
        <f t="shared" si="92"/>
        <v>205</v>
      </c>
      <c r="AT234" s="183">
        <f t="shared" si="93"/>
        <v>0.10641849565269909</v>
      </c>
      <c r="AV234" s="79">
        <f t="shared" si="94"/>
        <v>5.2220621202361768</v>
      </c>
      <c r="AW234" s="51"/>
      <c r="AX234" s="30"/>
      <c r="AY234" s="78"/>
      <c r="AZ234" s="205">
        <f t="shared" si="95"/>
        <v>205</v>
      </c>
      <c r="BA234" s="183">
        <f t="shared" si="96"/>
        <v>0.10641849565269909</v>
      </c>
      <c r="BC234" s="79">
        <f t="shared" si="97"/>
        <v>5.1947105016007669</v>
      </c>
      <c r="BD234" s="51"/>
      <c r="BE234" s="30"/>
      <c r="BF234" s="78"/>
      <c r="BG234" s="205">
        <f t="shared" si="98"/>
        <v>205</v>
      </c>
      <c r="BH234" s="183">
        <f t="shared" si="99"/>
        <v>0.10641849565269909</v>
      </c>
      <c r="BJ234" s="79">
        <f t="shared" si="100"/>
        <v>5.1665896837800505</v>
      </c>
      <c r="BK234" s="51"/>
      <c r="BL234" s="30"/>
      <c r="BM234" s="78"/>
      <c r="BN234" s="205">
        <f t="shared" si="101"/>
        <v>206</v>
      </c>
      <c r="BO234" s="183">
        <f t="shared" si="102"/>
        <v>8.6786627520830953E-2</v>
      </c>
      <c r="BQ234" s="79">
        <f t="shared" si="103"/>
        <v>5.1376551479772017</v>
      </c>
      <c r="BR234" s="51"/>
      <c r="BS234" s="30"/>
      <c r="BT234" s="78"/>
      <c r="BU234" s="205">
        <f t="shared" si="104"/>
        <v>206</v>
      </c>
      <c r="BV234" s="183">
        <f t="shared" si="105"/>
        <v>8.6786627520830953E-2</v>
      </c>
      <c r="BX234" s="79">
        <f t="shared" si="106"/>
        <v>5.1078583950145324</v>
      </c>
      <c r="BY234" s="51"/>
      <c r="BZ234" s="30"/>
      <c r="CA234" s="78"/>
      <c r="CB234" s="205">
        <f t="shared" si="107"/>
        <v>206</v>
      </c>
      <c r="CC234" s="183">
        <f t="shared" si="108"/>
        <v>8.6786627520830953E-2</v>
      </c>
      <c r="CE234" s="79">
        <f t="shared" si="109"/>
        <v>5.0771464562097135</v>
      </c>
      <c r="CF234" s="51"/>
      <c r="CG234" s="30"/>
      <c r="CH234" s="78"/>
      <c r="CI234" s="205">
        <f t="shared" si="110"/>
        <v>206</v>
      </c>
      <c r="CJ234" s="183">
        <f t="shared" si="111"/>
        <v>8.6786627520830953E-2</v>
      </c>
      <c r="CL234" s="79">
        <f t="shared" si="112"/>
        <v>5.0454613267326049</v>
      </c>
      <c r="CM234" s="51"/>
      <c r="CN234" s="30"/>
      <c r="CO234" s="78"/>
      <c r="CP234" s="205">
        <f t="shared" si="113"/>
        <v>207</v>
      </c>
      <c r="CQ234" s="183">
        <f t="shared" si="114"/>
        <v>6.9154759388962803E-2</v>
      </c>
      <c r="CS234" s="79">
        <f t="shared" si="115"/>
        <v>5.0127393062158028</v>
      </c>
      <c r="CT234" s="51"/>
      <c r="CU234" s="30"/>
      <c r="CV234" s="78"/>
      <c r="CW234" s="205">
        <f t="shared" si="116"/>
        <v>207</v>
      </c>
      <c r="CX234" s="183">
        <f t="shared" si="117"/>
        <v>6.9154759388962803E-2</v>
      </c>
      <c r="CZ234" s="79">
        <f t="shared" si="118"/>
        <v>4.9789102277841346</v>
      </c>
      <c r="DA234" s="51"/>
      <c r="DB234" s="30"/>
      <c r="DC234" s="78"/>
      <c r="DD234" s="205">
        <f t="shared" si="119"/>
        <v>208</v>
      </c>
      <c r="DE234" s="183">
        <f t="shared" si="120"/>
        <v>5.3522891257094654E-2</v>
      </c>
    </row>
    <row r="235" spans="1:109" ht="15" customHeight="1" thickTop="1">
      <c r="A235" s="19">
        <f t="shared" si="73"/>
        <v>2013</v>
      </c>
      <c r="B235" s="174">
        <f t="shared" ref="B235:B256" si="122">ROUND($G$218+$G$221*D235^$G$219,$G$1)</f>
        <v>210</v>
      </c>
      <c r="C235" s="52"/>
      <c r="D235" s="20">
        <f t="shared" si="121"/>
        <v>11</v>
      </c>
      <c r="E235" s="20"/>
      <c r="F235" s="53"/>
      <c r="G235" s="80"/>
      <c r="H235" s="32"/>
      <c r="I235" s="177">
        <f t="shared" si="76"/>
        <v>210</v>
      </c>
      <c r="J235" s="185"/>
      <c r="K235" s="185"/>
    </row>
    <row r="236" spans="1:109" ht="15" customHeight="1" thickBot="1">
      <c r="A236" s="19">
        <f t="shared" si="73"/>
        <v>2014</v>
      </c>
      <c r="B236" s="174">
        <f t="shared" si="122"/>
        <v>214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6"/>
        <v>214</v>
      </c>
      <c r="J236" s="185"/>
      <c r="K236" s="185"/>
    </row>
    <row r="237" spans="1:109" ht="15" customHeight="1" thickTop="1">
      <c r="A237" s="19">
        <f t="shared" si="73"/>
        <v>2015</v>
      </c>
      <c r="B237" s="174">
        <f t="shared" si="122"/>
        <v>218</v>
      </c>
      <c r="C237" s="52"/>
      <c r="D237" s="20">
        <f t="shared" si="121"/>
        <v>13</v>
      </c>
      <c r="E237" s="20"/>
      <c r="F237" s="198">
        <f>O218</f>
        <v>0</v>
      </c>
      <c r="G237" s="201">
        <f>O224</f>
        <v>0.87632439723606559</v>
      </c>
      <c r="H237" s="245">
        <f>O225</f>
        <v>0.76017612214634012</v>
      </c>
      <c r="I237" s="177">
        <f t="shared" si="76"/>
        <v>218</v>
      </c>
      <c r="J237" s="185"/>
      <c r="K237" s="185"/>
      <c r="M237" s="198" t="s">
        <v>48</v>
      </c>
      <c r="N237" s="198">
        <f>MIN(B214:B234)</f>
        <v>117.40041928721175</v>
      </c>
      <c r="O237" s="198"/>
      <c r="P237" s="198"/>
      <c r="Q237" s="198"/>
      <c r="R237" s="198"/>
      <c r="S237" s="198"/>
      <c r="T237" s="198" t="s">
        <v>48</v>
      </c>
      <c r="U237" s="198">
        <f>N237</f>
        <v>117.40041928721175</v>
      </c>
      <c r="V237" s="198"/>
      <c r="W237" s="198"/>
      <c r="X237" s="198"/>
      <c r="Y237" s="198"/>
      <c r="Z237" s="198"/>
      <c r="AA237" s="198" t="s">
        <v>48</v>
      </c>
      <c r="AB237" s="198">
        <f>U237</f>
        <v>117.40041928721175</v>
      </c>
      <c r="AH237" s="198" t="s">
        <v>48</v>
      </c>
      <c r="AI237" s="198">
        <f>AB237</f>
        <v>117.40041928721175</v>
      </c>
      <c r="AO237" s="198" t="s">
        <v>48</v>
      </c>
      <c r="AP237" s="198">
        <f>AI237</f>
        <v>117.40041928721175</v>
      </c>
      <c r="AV237" s="198" t="s">
        <v>48</v>
      </c>
      <c r="AW237" s="198">
        <f>AP237</f>
        <v>117.40041928721175</v>
      </c>
      <c r="BC237" s="198" t="s">
        <v>48</v>
      </c>
      <c r="BD237" s="198">
        <f>AW237</f>
        <v>117.40041928721175</v>
      </c>
      <c r="BJ237" s="198" t="s">
        <v>48</v>
      </c>
      <c r="BK237" s="198">
        <f>BD237</f>
        <v>117.40041928721175</v>
      </c>
      <c r="BQ237" s="198" t="s">
        <v>48</v>
      </c>
      <c r="BR237" s="198">
        <f>BK237</f>
        <v>117.40041928721175</v>
      </c>
      <c r="BX237" s="198" t="s">
        <v>48</v>
      </c>
      <c r="BY237" s="198">
        <f>BR237</f>
        <v>117.40041928721175</v>
      </c>
      <c r="CE237" s="198" t="s">
        <v>48</v>
      </c>
      <c r="CF237" s="198">
        <f>BY237</f>
        <v>117.40041928721175</v>
      </c>
      <c r="CL237" s="198" t="s">
        <v>48</v>
      </c>
      <c r="CM237" s="198">
        <f>CF237</f>
        <v>117.40041928721175</v>
      </c>
      <c r="CS237" s="198" t="s">
        <v>48</v>
      </c>
      <c r="CT237" s="198">
        <f>CM237</f>
        <v>117.40041928721175</v>
      </c>
      <c r="CZ237" s="198" t="s">
        <v>48</v>
      </c>
      <c r="DA237" s="198">
        <f>CT237</f>
        <v>117.40041928721175</v>
      </c>
    </row>
    <row r="238" spans="1:109" ht="15" customHeight="1">
      <c r="A238" s="19">
        <f t="shared" si="73"/>
        <v>2016</v>
      </c>
      <c r="B238" s="174">
        <f t="shared" si="122"/>
        <v>221</v>
      </c>
      <c r="C238" s="52"/>
      <c r="D238" s="20">
        <f t="shared" si="121"/>
        <v>14</v>
      </c>
      <c r="E238" s="20"/>
      <c r="F238" s="198">
        <f>V218</f>
        <v>10</v>
      </c>
      <c r="G238" s="201">
        <f>V224</f>
        <v>0.87994513922957662</v>
      </c>
      <c r="H238" s="245">
        <f>V225</f>
        <v>0.73854425401447199</v>
      </c>
      <c r="I238" s="177">
        <f>ROUNDUP($G$218+$G$221*D238^$G$219,$G$1)</f>
        <v>222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>
        <f t="shared" si="122"/>
        <v>225</v>
      </c>
      <c r="C239" s="52"/>
      <c r="D239" s="20">
        <f t="shared" si="121"/>
        <v>15</v>
      </c>
      <c r="E239" s="20"/>
      <c r="F239" s="198">
        <f>AC218</f>
        <v>15</v>
      </c>
      <c r="G239" s="201">
        <f>AC224</f>
        <v>0.87994513922957662</v>
      </c>
      <c r="H239" s="245">
        <f>AC225</f>
        <v>0.73854425401447199</v>
      </c>
      <c r="I239" s="177">
        <f t="shared" ref="I239:I256" si="123">ROUND($G$218+$G$221*D239^$G$219,$G$1)</f>
        <v>225</v>
      </c>
      <c r="J239" s="185"/>
      <c r="K239" s="185"/>
      <c r="M239" s="198" t="s">
        <v>50</v>
      </c>
      <c r="N239" s="212">
        <v>5</v>
      </c>
      <c r="O239" s="198"/>
      <c r="P239" s="198"/>
      <c r="Q239" s="198"/>
      <c r="R239" s="198"/>
      <c r="S239" s="198"/>
      <c r="T239" s="198" t="s">
        <v>50</v>
      </c>
      <c r="U239" s="198">
        <f>N239</f>
        <v>5</v>
      </c>
      <c r="V239" s="198"/>
      <c r="W239" s="198"/>
      <c r="X239" s="198"/>
      <c r="Y239" s="198"/>
      <c r="Z239" s="198"/>
      <c r="AA239" s="198" t="s">
        <v>50</v>
      </c>
      <c r="AB239" s="198">
        <f>U239</f>
        <v>5</v>
      </c>
      <c r="AH239" s="198" t="s">
        <v>50</v>
      </c>
      <c r="AI239" s="198">
        <f>AB239</f>
        <v>5</v>
      </c>
      <c r="AO239" s="198" t="s">
        <v>50</v>
      </c>
      <c r="AP239" s="198">
        <f>AI239</f>
        <v>5</v>
      </c>
      <c r="AV239" s="198" t="s">
        <v>50</v>
      </c>
      <c r="AW239" s="198">
        <f>AP239</f>
        <v>5</v>
      </c>
      <c r="BC239" s="198" t="s">
        <v>50</v>
      </c>
      <c r="BD239" s="198">
        <f>AW239</f>
        <v>5</v>
      </c>
      <c r="BJ239" s="198" t="s">
        <v>50</v>
      </c>
      <c r="BK239" s="198">
        <f>BD239</f>
        <v>5</v>
      </c>
      <c r="BQ239" s="198" t="s">
        <v>50</v>
      </c>
      <c r="BR239" s="198">
        <f>BK239</f>
        <v>5</v>
      </c>
      <c r="BX239" s="198" t="s">
        <v>50</v>
      </c>
      <c r="BY239" s="198">
        <f>BR239</f>
        <v>5</v>
      </c>
      <c r="CE239" s="198" t="s">
        <v>50</v>
      </c>
      <c r="CF239" s="198">
        <f>BY239</f>
        <v>5</v>
      </c>
      <c r="CL239" s="198" t="s">
        <v>50</v>
      </c>
      <c r="CM239" s="198">
        <f>CF239</f>
        <v>5</v>
      </c>
      <c r="CS239" s="198" t="s">
        <v>50</v>
      </c>
      <c r="CT239" s="198">
        <f>CM239</f>
        <v>5</v>
      </c>
      <c r="CZ239" s="198" t="s">
        <v>50</v>
      </c>
      <c r="DA239" s="198">
        <f>CT239</f>
        <v>5</v>
      </c>
    </row>
    <row r="240" spans="1:109" ht="15" customHeight="1">
      <c r="A240" s="19">
        <f t="shared" si="73"/>
        <v>2018</v>
      </c>
      <c r="B240" s="174">
        <f t="shared" si="122"/>
        <v>228</v>
      </c>
      <c r="C240" s="52"/>
      <c r="D240" s="20">
        <f t="shared" si="121"/>
        <v>16</v>
      </c>
      <c r="E240" s="20"/>
      <c r="F240" s="198">
        <f>AJ218</f>
        <v>20</v>
      </c>
      <c r="G240" s="201">
        <f>AJ224</f>
        <v>0.87994513922957662</v>
      </c>
      <c r="H240" s="245">
        <f>AJ225</f>
        <v>0.73854425401447199</v>
      </c>
      <c r="I240" s="177">
        <f t="shared" si="123"/>
        <v>228</v>
      </c>
      <c r="J240" s="185"/>
      <c r="K240" s="185"/>
    </row>
    <row r="241" spans="1:11" ht="15" customHeight="1">
      <c r="A241" s="19">
        <f t="shared" ref="A241:A256" si="124">A149</f>
        <v>2019</v>
      </c>
      <c r="B241" s="174">
        <f t="shared" si="122"/>
        <v>231</v>
      </c>
      <c r="C241" s="52"/>
      <c r="D241" s="20">
        <f t="shared" si="121"/>
        <v>17</v>
      </c>
      <c r="E241" s="20"/>
      <c r="F241" s="198">
        <f>AQ218</f>
        <v>25</v>
      </c>
      <c r="G241" s="201">
        <f>AQ224</f>
        <v>0.87994513922957662</v>
      </c>
      <c r="H241" s="245">
        <f>AQ225</f>
        <v>0.73854425401447199</v>
      </c>
      <c r="I241" s="177">
        <f t="shared" si="123"/>
        <v>231</v>
      </c>
      <c r="J241" s="185"/>
      <c r="K241" s="185"/>
    </row>
    <row r="242" spans="1:11" ht="15" customHeight="1">
      <c r="A242" s="19">
        <f t="shared" si="124"/>
        <v>2020</v>
      </c>
      <c r="B242" s="174">
        <f t="shared" si="122"/>
        <v>234</v>
      </c>
      <c r="C242" s="52"/>
      <c r="D242" s="20">
        <f t="shared" si="121"/>
        <v>18</v>
      </c>
      <c r="E242" s="20"/>
      <c r="F242" s="198">
        <f>AX218</f>
        <v>30</v>
      </c>
      <c r="G242" s="201">
        <f>AX224</f>
        <v>0.88016991701582759</v>
      </c>
      <c r="H242" s="245">
        <f>AX225</f>
        <v>0.73893851005025135</v>
      </c>
      <c r="I242" s="177">
        <f t="shared" si="123"/>
        <v>234</v>
      </c>
      <c r="J242" s="185"/>
      <c r="K242" s="185"/>
    </row>
    <row r="243" spans="1:11" ht="15" customHeight="1">
      <c r="A243" s="19">
        <f t="shared" si="124"/>
        <v>2021</v>
      </c>
      <c r="B243" s="174">
        <f t="shared" si="122"/>
        <v>237</v>
      </c>
      <c r="C243" s="52"/>
      <c r="D243" s="20">
        <f t="shared" si="121"/>
        <v>19</v>
      </c>
      <c r="E243" s="20"/>
      <c r="F243" s="198">
        <f>BE218</f>
        <v>35</v>
      </c>
      <c r="G243" s="201">
        <f>BE224</f>
        <v>0.87566080456528961</v>
      </c>
      <c r="H243" s="245">
        <f>BE225</f>
        <v>0.77015192562946655</v>
      </c>
      <c r="I243" s="177">
        <f t="shared" si="123"/>
        <v>237</v>
      </c>
      <c r="J243" s="185"/>
      <c r="K243" s="185"/>
    </row>
    <row r="244" spans="1:11" ht="15" customHeight="1">
      <c r="A244" s="19">
        <f t="shared" si="124"/>
        <v>2022</v>
      </c>
      <c r="B244" s="174">
        <f t="shared" si="122"/>
        <v>240</v>
      </c>
      <c r="C244" s="52"/>
      <c r="D244" s="20">
        <f t="shared" si="121"/>
        <v>20</v>
      </c>
      <c r="E244" s="20"/>
      <c r="F244" s="198">
        <f>BL218</f>
        <v>40</v>
      </c>
      <c r="G244" s="201">
        <f>BL224</f>
        <v>0.87943941722212482</v>
      </c>
      <c r="H244" s="245">
        <f>BL225</f>
        <v>0.74841630953453486</v>
      </c>
      <c r="I244" s="177">
        <f t="shared" si="123"/>
        <v>240</v>
      </c>
      <c r="J244" s="185"/>
      <c r="K244" s="185"/>
    </row>
    <row r="245" spans="1:11" ht="15" customHeight="1">
      <c r="A245" s="19">
        <f t="shared" si="124"/>
        <v>2023</v>
      </c>
      <c r="B245" s="174">
        <f t="shared" si="122"/>
        <v>242</v>
      </c>
      <c r="C245" s="52"/>
      <c r="D245" s="20">
        <f t="shared" si="121"/>
        <v>21</v>
      </c>
      <c r="E245" s="20"/>
      <c r="F245" s="198">
        <f>BS218</f>
        <v>45</v>
      </c>
      <c r="G245" s="201">
        <f>BS224</f>
        <v>0.87455972911167168</v>
      </c>
      <c r="H245" s="245">
        <f>BS225</f>
        <v>0.78278944386289306</v>
      </c>
      <c r="I245" s="177">
        <f t="shared" si="123"/>
        <v>242</v>
      </c>
      <c r="J245" s="185"/>
      <c r="K245" s="185"/>
    </row>
    <row r="246" spans="1:11" ht="15" customHeight="1">
      <c r="A246" s="19">
        <f t="shared" si="124"/>
        <v>2024</v>
      </c>
      <c r="B246" s="174">
        <f t="shared" si="122"/>
        <v>245</v>
      </c>
      <c r="C246" s="52"/>
      <c r="D246" s="20">
        <f t="shared" si="121"/>
        <v>22</v>
      </c>
      <c r="E246" s="20"/>
      <c r="F246" s="198">
        <f>BZ218</f>
        <v>50</v>
      </c>
      <c r="G246" s="201">
        <f>BZ224</f>
        <v>0.87555609201227458</v>
      </c>
      <c r="H246" s="245">
        <f>BZ225</f>
        <v>0.7760960878151929</v>
      </c>
      <c r="I246" s="177">
        <f t="shared" si="123"/>
        <v>245</v>
      </c>
      <c r="J246" s="185"/>
      <c r="K246" s="185"/>
    </row>
    <row r="247" spans="1:11" ht="15" customHeight="1">
      <c r="A247" s="19">
        <f t="shared" si="124"/>
        <v>2025</v>
      </c>
      <c r="B247" s="174">
        <f t="shared" si="122"/>
        <v>247</v>
      </c>
      <c r="C247" s="52"/>
      <c r="D247" s="20">
        <f t="shared" si="121"/>
        <v>23</v>
      </c>
      <c r="E247" s="20"/>
      <c r="F247" s="198">
        <f>CG218</f>
        <v>55</v>
      </c>
      <c r="G247" s="201">
        <f>CG224</f>
        <v>0.87555609201227458</v>
      </c>
      <c r="H247" s="245">
        <f>CG225</f>
        <v>0.7760960878151929</v>
      </c>
      <c r="I247" s="177">
        <f t="shared" si="123"/>
        <v>247</v>
      </c>
      <c r="J247" s="185"/>
      <c r="K247" s="185"/>
    </row>
    <row r="248" spans="1:11" ht="15" customHeight="1">
      <c r="A248" s="19">
        <f t="shared" si="124"/>
        <v>2026</v>
      </c>
      <c r="B248" s="174">
        <f t="shared" si="122"/>
        <v>250</v>
      </c>
      <c r="C248" s="52"/>
      <c r="D248" s="20">
        <f t="shared" si="121"/>
        <v>24</v>
      </c>
      <c r="E248" s="20"/>
      <c r="F248" s="198">
        <f>CN218</f>
        <v>60</v>
      </c>
      <c r="G248" s="201">
        <f>CN224</f>
        <v>0.87671364813222752</v>
      </c>
      <c r="H248" s="245">
        <f>CN225</f>
        <v>0.77759209702939946</v>
      </c>
      <c r="I248" s="177">
        <f t="shared" si="123"/>
        <v>250</v>
      </c>
      <c r="J248" s="185"/>
      <c r="K248" s="185"/>
    </row>
    <row r="249" spans="1:11" ht="15" customHeight="1">
      <c r="A249" s="19">
        <f t="shared" si="124"/>
        <v>2027</v>
      </c>
      <c r="B249" s="174">
        <f t="shared" si="122"/>
        <v>252</v>
      </c>
      <c r="C249" s="52"/>
      <c r="D249" s="20">
        <f t="shared" si="121"/>
        <v>25</v>
      </c>
      <c r="E249" s="20"/>
      <c r="F249" s="198">
        <f>CU218</f>
        <v>65</v>
      </c>
      <c r="G249" s="201">
        <f>CU224</f>
        <v>0.87671364813222752</v>
      </c>
      <c r="H249" s="245">
        <f>CU225</f>
        <v>0.77759209702939946</v>
      </c>
      <c r="I249" s="177">
        <f t="shared" si="123"/>
        <v>252</v>
      </c>
      <c r="J249" s="185"/>
      <c r="K249" s="185"/>
    </row>
    <row r="250" spans="1:11" ht="15" customHeight="1">
      <c r="A250" s="19">
        <f t="shared" si="124"/>
        <v>2028</v>
      </c>
      <c r="B250" s="174">
        <f t="shared" si="122"/>
        <v>254</v>
      </c>
      <c r="C250" s="52"/>
      <c r="D250" s="20">
        <f t="shared" si="121"/>
        <v>26</v>
      </c>
      <c r="E250" s="20"/>
      <c r="F250" s="198">
        <f>DB218</f>
        <v>70</v>
      </c>
      <c r="G250" s="201">
        <f>DB224</f>
        <v>0.87480981465398944</v>
      </c>
      <c r="H250" s="245">
        <f>DB225</f>
        <v>0.79833336322588955</v>
      </c>
      <c r="I250" s="177">
        <f t="shared" si="123"/>
        <v>254</v>
      </c>
      <c r="J250" s="185"/>
      <c r="K250" s="185"/>
    </row>
    <row r="251" spans="1:11" ht="15" customHeight="1">
      <c r="A251" s="19">
        <f t="shared" si="124"/>
        <v>2029</v>
      </c>
      <c r="B251" s="174">
        <f t="shared" si="122"/>
        <v>256</v>
      </c>
      <c r="C251" s="52"/>
      <c r="D251" s="20">
        <f t="shared" si="121"/>
        <v>27</v>
      </c>
      <c r="E251" s="20"/>
      <c r="F251" s="53"/>
      <c r="G251" s="80"/>
      <c r="H251" s="32"/>
      <c r="I251" s="177">
        <f t="shared" si="123"/>
        <v>256</v>
      </c>
      <c r="J251" s="185"/>
      <c r="K251" s="185"/>
    </row>
    <row r="252" spans="1:11" ht="15" customHeight="1">
      <c r="A252" s="19">
        <f t="shared" si="124"/>
        <v>2030</v>
      </c>
      <c r="B252" s="174">
        <f t="shared" si="122"/>
        <v>259</v>
      </c>
      <c r="C252" s="52"/>
      <c r="D252" s="20">
        <f t="shared" si="121"/>
        <v>28</v>
      </c>
      <c r="E252" s="20"/>
      <c r="F252" s="53"/>
      <c r="G252" s="80"/>
      <c r="H252" s="32"/>
      <c r="I252" s="177">
        <f t="shared" si="123"/>
        <v>259</v>
      </c>
      <c r="J252" s="185"/>
      <c r="K252" s="185"/>
    </row>
    <row r="253" spans="1:11" ht="15" customHeight="1">
      <c r="A253" s="19">
        <f t="shared" si="124"/>
        <v>2031</v>
      </c>
      <c r="B253" s="174">
        <f t="shared" si="122"/>
        <v>261</v>
      </c>
      <c r="C253" s="52"/>
      <c r="D253" s="20">
        <f t="shared" si="121"/>
        <v>29</v>
      </c>
      <c r="E253" s="20"/>
      <c r="F253" s="53"/>
      <c r="G253" s="80"/>
      <c r="H253" s="32"/>
      <c r="I253" s="177">
        <f t="shared" si="123"/>
        <v>261</v>
      </c>
      <c r="J253" s="185"/>
      <c r="K253" s="185"/>
    </row>
    <row r="254" spans="1:11" ht="15" customHeight="1">
      <c r="A254" s="19">
        <f t="shared" si="124"/>
        <v>2032</v>
      </c>
      <c r="B254" s="174">
        <f t="shared" si="122"/>
        <v>263</v>
      </c>
      <c r="C254" s="52"/>
      <c r="D254" s="20">
        <f t="shared" si="121"/>
        <v>30</v>
      </c>
      <c r="E254" s="20"/>
      <c r="F254" s="53"/>
      <c r="G254" s="80"/>
      <c r="H254" s="32"/>
      <c r="I254" s="177">
        <f t="shared" si="123"/>
        <v>263</v>
      </c>
      <c r="J254" s="185"/>
      <c r="K254" s="185"/>
    </row>
    <row r="255" spans="1:11" ht="15" customHeight="1">
      <c r="A255" s="19">
        <f t="shared" si="124"/>
        <v>2033</v>
      </c>
      <c r="B255" s="174">
        <f t="shared" si="122"/>
        <v>265</v>
      </c>
      <c r="C255" s="52"/>
      <c r="D255" s="20">
        <f t="shared" si="121"/>
        <v>31</v>
      </c>
      <c r="E255" s="20"/>
      <c r="F255" s="53"/>
      <c r="G255" s="80"/>
      <c r="H255" s="32"/>
      <c r="I255" s="177">
        <f t="shared" si="123"/>
        <v>265</v>
      </c>
      <c r="J255" s="185"/>
      <c r="K255" s="185"/>
    </row>
    <row r="256" spans="1:11" ht="15" customHeight="1">
      <c r="A256" s="103">
        <f t="shared" si="124"/>
        <v>2034</v>
      </c>
      <c r="B256" s="186">
        <f t="shared" si="122"/>
        <v>267</v>
      </c>
      <c r="C256" s="193"/>
      <c r="D256" s="33">
        <f t="shared" si="121"/>
        <v>32</v>
      </c>
      <c r="E256" s="33"/>
      <c r="F256" s="54"/>
      <c r="G256" s="82"/>
      <c r="H256" s="35"/>
      <c r="I256" s="187">
        <f t="shared" si="123"/>
        <v>267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0.83102925111322634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0.82754678365492862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0.83102925111322634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0.82806475338304719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0.82878783022841795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0.82750692372034973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0.82174079343043027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0.82174079343043027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0.82174079343043027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0.82174079343043027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300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216</v>
      </c>
      <c r="P263" s="185"/>
      <c r="Q263" s="177"/>
      <c r="S263" s="208"/>
      <c r="T263" s="71" t="s">
        <v>55</v>
      </c>
      <c r="U263" s="209">
        <f>ROUNDDOWN(U264,-T283)+10^T283</f>
        <v>300</v>
      </c>
      <c r="V263" s="185"/>
      <c r="W263" s="177"/>
      <c r="Y263" s="208"/>
      <c r="Z263" s="71" t="s">
        <v>55</v>
      </c>
      <c r="AA263" s="209">
        <f>U263+Z284</f>
        <v>310</v>
      </c>
      <c r="AB263" s="185"/>
      <c r="AC263" s="177"/>
      <c r="AE263" s="208"/>
      <c r="AF263" s="71" t="s">
        <v>55</v>
      </c>
      <c r="AG263" s="209">
        <f>AA263+AF284</f>
        <v>320</v>
      </c>
      <c r="AH263" s="185"/>
      <c r="AI263" s="177"/>
      <c r="AK263" s="208"/>
      <c r="AL263" s="71" t="s">
        <v>55</v>
      </c>
      <c r="AM263" s="209">
        <f>AG263+AL284</f>
        <v>330</v>
      </c>
      <c r="AN263" s="185"/>
      <c r="AO263" s="177"/>
      <c r="AQ263" s="208"/>
      <c r="AR263" s="71" t="s">
        <v>55</v>
      </c>
      <c r="AS263" s="209">
        <f>AM263+AR284</f>
        <v>340</v>
      </c>
      <c r="AT263" s="185"/>
      <c r="AU263" s="177"/>
      <c r="AW263" s="208"/>
      <c r="AX263" s="71" t="s">
        <v>55</v>
      </c>
      <c r="AY263" s="209">
        <f>AS263+AX284</f>
        <v>350</v>
      </c>
      <c r="AZ263" s="185"/>
      <c r="BA263" s="177"/>
      <c r="BC263" s="208"/>
      <c r="BD263" s="71" t="s">
        <v>55</v>
      </c>
      <c r="BE263" s="209">
        <f>AY263+BD284</f>
        <v>360</v>
      </c>
      <c r="BF263" s="185"/>
      <c r="BG263" s="177"/>
      <c r="BI263" s="208"/>
      <c r="BJ263" s="71" t="s">
        <v>55</v>
      </c>
      <c r="BK263" s="209">
        <f>BE263+BJ284</f>
        <v>370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215.31593406593407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215.31593406593407</v>
      </c>
      <c r="P264" s="185"/>
      <c r="Q264" s="177"/>
      <c r="S264" s="208"/>
      <c r="T264" s="86" t="s">
        <v>56</v>
      </c>
      <c r="U264" s="198">
        <f>MAX($B260:$B280)</f>
        <v>215.31593406593407</v>
      </c>
      <c r="V264" s="185"/>
      <c r="W264" s="177"/>
      <c r="Y264" s="208"/>
      <c r="Z264" s="86" t="s">
        <v>56</v>
      </c>
      <c r="AA264" s="198">
        <f>MAX($B260:$B280)</f>
        <v>215.31593406593407</v>
      </c>
      <c r="AB264" s="185"/>
      <c r="AC264" s="177"/>
      <c r="AE264" s="208"/>
      <c r="AF264" s="86" t="s">
        <v>56</v>
      </c>
      <c r="AG264" s="198">
        <f>MAX($B260:$B280)</f>
        <v>215.31593406593407</v>
      </c>
      <c r="AH264" s="185"/>
      <c r="AI264" s="177"/>
      <c r="AK264" s="208"/>
      <c r="AL264" s="86" t="s">
        <v>56</v>
      </c>
      <c r="AM264" s="198">
        <f>MAX($B260:$B280)</f>
        <v>215.31593406593407</v>
      </c>
      <c r="AN264" s="185"/>
      <c r="AO264" s="177"/>
      <c r="AQ264" s="208"/>
      <c r="AR264" s="86" t="s">
        <v>56</v>
      </c>
      <c r="AS264" s="198">
        <f>MAX($B260:$B280)</f>
        <v>215.31593406593407</v>
      </c>
      <c r="AT264" s="185"/>
      <c r="AU264" s="177"/>
      <c r="AW264" s="208"/>
      <c r="AX264" s="86" t="s">
        <v>56</v>
      </c>
      <c r="AY264" s="198">
        <f>MAX($B260:$B280)</f>
        <v>215.31593406593407</v>
      </c>
      <c r="AZ264" s="185"/>
      <c r="BA264" s="177"/>
      <c r="BC264" s="208"/>
      <c r="BD264" s="86" t="s">
        <v>56</v>
      </c>
      <c r="BE264" s="198">
        <f>MAX($B260:$B280)</f>
        <v>215.31593406593407</v>
      </c>
      <c r="BF264" s="185"/>
      <c r="BG264" s="177"/>
      <c r="BI264" s="208"/>
      <c r="BJ264" s="86" t="s">
        <v>56</v>
      </c>
      <c r="BK264" s="198">
        <f>MAX($B260:$B280)</f>
        <v>215.31593406593407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192.50443279371643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192.50443279371643</v>
      </c>
      <c r="P265" s="185"/>
      <c r="Q265" s="177"/>
      <c r="S265" s="208"/>
      <c r="T265" s="86" t="s">
        <v>57</v>
      </c>
      <c r="U265" s="198">
        <f>AVERAGE($B276:$B280)</f>
        <v>192.50443279371643</v>
      </c>
      <c r="V265" s="185"/>
      <c r="W265" s="177"/>
      <c r="Y265" s="208"/>
      <c r="Z265" s="86" t="s">
        <v>57</v>
      </c>
      <c r="AA265" s="198">
        <f>AVERAGE($B276:$B280)</f>
        <v>192.50443279371643</v>
      </c>
      <c r="AB265" s="185"/>
      <c r="AC265" s="177"/>
      <c r="AE265" s="208"/>
      <c r="AF265" s="86" t="s">
        <v>57</v>
      </c>
      <c r="AG265" s="198">
        <f>AVERAGE($B276:$B280)</f>
        <v>192.50443279371643</v>
      </c>
      <c r="AH265" s="185"/>
      <c r="AI265" s="177"/>
      <c r="AK265" s="208"/>
      <c r="AL265" s="86" t="s">
        <v>57</v>
      </c>
      <c r="AM265" s="198">
        <f>AVERAGE($B276:$B280)</f>
        <v>192.50443279371643</v>
      </c>
      <c r="AN265" s="185"/>
      <c r="AO265" s="177"/>
      <c r="AQ265" s="208"/>
      <c r="AR265" s="86" t="s">
        <v>57</v>
      </c>
      <c r="AS265" s="198">
        <f>AVERAGE($B276:$B280)</f>
        <v>192.50443279371643</v>
      </c>
      <c r="AT265" s="185"/>
      <c r="AU265" s="177"/>
      <c r="AW265" s="208"/>
      <c r="AX265" s="86" t="s">
        <v>57</v>
      </c>
      <c r="AY265" s="198">
        <f>AVERAGE($B276:$B280)</f>
        <v>192.50443279371643</v>
      </c>
      <c r="AZ265" s="185"/>
      <c r="BA265" s="177"/>
      <c r="BC265" s="208"/>
      <c r="BD265" s="86" t="s">
        <v>57</v>
      </c>
      <c r="BE265" s="198">
        <f>AVERAGE($B276:$B280)</f>
        <v>192.50443279371643</v>
      </c>
      <c r="BF265" s="185"/>
      <c r="BG265" s="177"/>
      <c r="BI265" s="208"/>
      <c r="BJ265" s="86" t="s">
        <v>57</v>
      </c>
      <c r="BK265" s="198">
        <f>AVERAGE($B276:$B280)</f>
        <v>192.50443279371643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-0.10995320631995284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INDEX(LINEST(M271:M280,$D271:$D280),1)</f>
        <v>-0.39601151622374309</v>
      </c>
      <c r="P267" s="185"/>
      <c r="Q267" s="177"/>
      <c r="S267" s="208"/>
      <c r="T267" s="87" t="s">
        <v>58</v>
      </c>
      <c r="U267" s="42">
        <f>INDEX(LINEST(S271:S280,$D271:$D280),1)</f>
        <v>-0.10995320631995284</v>
      </c>
      <c r="V267" s="185"/>
      <c r="W267" s="177"/>
      <c r="Y267" s="208"/>
      <c r="Z267" s="87" t="s">
        <v>58</v>
      </c>
      <c r="AA267" s="42">
        <f>INDEX(LINEST(Y271:Y280,$D271:$D280),1)</f>
        <v>-0.10513189387764905</v>
      </c>
      <c r="AB267" s="185"/>
      <c r="AC267" s="177"/>
      <c r="AE267" s="208"/>
      <c r="AF267" s="87" t="s">
        <v>58</v>
      </c>
      <c r="AG267" s="42">
        <f>INDEX(LINEST(AE271:AE280,$D271:$D280),1)</f>
        <v>-0.10101434518162702</v>
      </c>
      <c r="AH267" s="185"/>
      <c r="AI267" s="177"/>
      <c r="AK267" s="208"/>
      <c r="AL267" s="87" t="s">
        <v>58</v>
      </c>
      <c r="AM267" s="42">
        <f>INDEX(LINEST(AK271:AK280,$D271:$D280),1)</f>
        <v>-9.7453941339136152E-2</v>
      </c>
      <c r="AN267" s="185"/>
      <c r="AO267" s="177"/>
      <c r="AQ267" s="208"/>
      <c r="AR267" s="87" t="s">
        <v>58</v>
      </c>
      <c r="AS267" s="42">
        <f>INDEX(LINEST(AQ271:AQ280,$D271:$D280),1)</f>
        <v>-9.4342795545187874E-2</v>
      </c>
      <c r="AT267" s="185"/>
      <c r="AU267" s="177"/>
      <c r="AW267" s="208"/>
      <c r="AX267" s="87" t="s">
        <v>58</v>
      </c>
      <c r="AY267" s="42">
        <f>INDEX(LINEST(AW271:AW280,$D271:$D280),1)</f>
        <v>-9.1599589169387013E-2</v>
      </c>
      <c r="AZ267" s="185"/>
      <c r="BA267" s="177"/>
      <c r="BC267" s="208"/>
      <c r="BD267" s="87" t="s">
        <v>58</v>
      </c>
      <c r="BE267" s="42">
        <f>INDEX(LINEST(BC271:BC280,$D271:$D280),1)</f>
        <v>-8.9161770006832508E-2</v>
      </c>
      <c r="BF267" s="185"/>
      <c r="BG267" s="177"/>
      <c r="BI267" s="208"/>
      <c r="BJ267" s="87" t="s">
        <v>58</v>
      </c>
      <c r="BK267" s="42">
        <f>INDEX(LINEST(BI271:BI280,$D271:$D280),1)</f>
        <v>-8.6980374491174225E-2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0.25598285052715553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INDEX(LINEST(M271:M280,$D271:$D280),2)</f>
        <v>0.30962895429143678</v>
      </c>
      <c r="P268" s="185"/>
      <c r="Q268" s="177"/>
      <c r="S268" s="208"/>
      <c r="T268" s="71" t="s">
        <v>29</v>
      </c>
      <c r="U268" s="42">
        <f>INDEX(LINEST(S271:S280,$D271:$D280),2)</f>
        <v>0.25598285052715553</v>
      </c>
      <c r="V268" s="185"/>
      <c r="W268" s="177"/>
      <c r="Y268" s="208"/>
      <c r="Z268" s="71" t="s">
        <v>29</v>
      </c>
      <c r="AA268" s="42">
        <f>INDEX(LINEST(Y271:Y280,$D271:$D280),2)</f>
        <v>0.30936465557791365</v>
      </c>
      <c r="AB268" s="185"/>
      <c r="AC268" s="177"/>
      <c r="AE268" s="208"/>
      <c r="AF268" s="71" t="s">
        <v>29</v>
      </c>
      <c r="AG268" s="42">
        <f>INDEX(LINEST(AE271:AE280,$D271:$D280),2)</f>
        <v>0.3605259413866152</v>
      </c>
      <c r="AH268" s="185"/>
      <c r="AI268" s="177"/>
      <c r="AK268" s="208"/>
      <c r="AL268" s="71" t="s">
        <v>29</v>
      </c>
      <c r="AM268" s="42">
        <f>INDEX(LINEST(AK271:AK280,$D271:$D280),2)</f>
        <v>0.40954548187443013</v>
      </c>
      <c r="AN268" s="185"/>
      <c r="AO268" s="177"/>
      <c r="AQ268" s="208"/>
      <c r="AR268" s="71" t="s">
        <v>29</v>
      </c>
      <c r="AS268" s="42">
        <f>INDEX(LINEST(AQ271:AQ280,$D271:$D280),2)</f>
        <v>0.45653126195752924</v>
      </c>
      <c r="AT268" s="185"/>
      <c r="AU268" s="177"/>
      <c r="AW268" s="208"/>
      <c r="AX268" s="71" t="s">
        <v>29</v>
      </c>
      <c r="AY268" s="42">
        <f>INDEX(LINEST(AW271:AW280,$D271:$D280),2)</f>
        <v>0.50160205948028236</v>
      </c>
      <c r="AZ268" s="185"/>
      <c r="BA268" s="177"/>
      <c r="BC268" s="208"/>
      <c r="BD268" s="71" t="s">
        <v>29</v>
      </c>
      <c r="BE268" s="42">
        <f>INDEX(LINEST(BC271:BC280,$D271:$D280),2)</f>
        <v>0.54487778718588109</v>
      </c>
      <c r="BF268" s="185"/>
      <c r="BG268" s="177"/>
      <c r="BI268" s="208"/>
      <c r="BJ268" s="71" t="s">
        <v>29</v>
      </c>
      <c r="BK268" s="42">
        <f>INDEX(LINEST(BI271:BI280,$D271:$D280),2)</f>
        <v>0.58647450915244093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0.10995320631995284</v>
      </c>
      <c r="H269" s="75"/>
      <c r="I269" s="177"/>
      <c r="J269" s="178"/>
      <c r="K269" s="177"/>
      <c r="M269" s="208"/>
      <c r="N269" s="86" t="s">
        <v>30</v>
      </c>
      <c r="O269" s="89">
        <f>O267*-1</f>
        <v>0.39601151622374309</v>
      </c>
      <c r="P269" s="185"/>
      <c r="Q269" s="177"/>
      <c r="S269" s="208"/>
      <c r="T269" s="86" t="s">
        <v>30</v>
      </c>
      <c r="U269" s="89">
        <f>U267*-1</f>
        <v>0.10995320631995284</v>
      </c>
      <c r="V269" s="185"/>
      <c r="W269" s="177"/>
      <c r="Y269" s="208"/>
      <c r="Z269" s="86" t="s">
        <v>30</v>
      </c>
      <c r="AA269" s="89">
        <f>AA267*-1</f>
        <v>0.10513189387764905</v>
      </c>
      <c r="AB269" s="185"/>
      <c r="AC269" s="177"/>
      <c r="AE269" s="208"/>
      <c r="AF269" s="86" t="s">
        <v>30</v>
      </c>
      <c r="AG269" s="89">
        <f>AG267*-1</f>
        <v>0.10101434518162702</v>
      </c>
      <c r="AH269" s="185"/>
      <c r="AI269" s="177"/>
      <c r="AK269" s="208"/>
      <c r="AL269" s="86" t="s">
        <v>30</v>
      </c>
      <c r="AM269" s="89">
        <f>AM267*-1</f>
        <v>9.7453941339136152E-2</v>
      </c>
      <c r="AN269" s="185"/>
      <c r="AO269" s="177"/>
      <c r="AQ269" s="208"/>
      <c r="AR269" s="86" t="s">
        <v>30</v>
      </c>
      <c r="AS269" s="89">
        <f>AS267*-1</f>
        <v>9.4342795545187874E-2</v>
      </c>
      <c r="AT269" s="185"/>
      <c r="AU269" s="177"/>
      <c r="AW269" s="208"/>
      <c r="AX269" s="86" t="s">
        <v>30</v>
      </c>
      <c r="AY269" s="89">
        <f>AY267*-1</f>
        <v>9.1599589169387013E-2</v>
      </c>
      <c r="AZ269" s="185"/>
      <c r="BA269" s="177"/>
      <c r="BC269" s="208"/>
      <c r="BD269" s="86" t="s">
        <v>30</v>
      </c>
      <c r="BE269" s="89">
        <f>BE267*-1</f>
        <v>8.9161770006832508E-2</v>
      </c>
      <c r="BF269" s="185"/>
      <c r="BG269" s="177"/>
      <c r="BI269" s="208"/>
      <c r="BJ269" s="86" t="s">
        <v>30</v>
      </c>
      <c r="BK269" s="89">
        <f>BK267*-1</f>
        <v>8.6980374491174225E-2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117.40041928721175</v>
      </c>
      <c r="C271" s="207">
        <f t="shared" ref="C271:C280" si="126">LN(F$263/B271-1)</f>
        <v>0.44170519312330792</v>
      </c>
      <c r="D271" s="20">
        <v>1</v>
      </c>
      <c r="E271" s="637" t="s">
        <v>7</v>
      </c>
      <c r="F271" s="638"/>
      <c r="G271" s="641">
        <f>I259</f>
        <v>0.83102925111322634</v>
      </c>
      <c r="H271" s="642"/>
      <c r="I271" s="177">
        <f t="shared" ref="I271:I302" si="127">ROUND($F$263/(1+EXP($F$268+$F$267*D271)),$G$1)</f>
        <v>139</v>
      </c>
      <c r="J271" s="178">
        <f t="shared" ref="J271:J280" si="128">ABS(B271-I271)/B271*100</f>
        <v>18.398214285714278</v>
      </c>
      <c r="K271" s="177">
        <f t="shared" ref="K271:K280" si="129">(B271-I271)^2/1000</f>
        <v>0.46654188696825427</v>
      </c>
      <c r="M271" s="208">
        <f t="shared" ref="M271:M280" si="130">LN(O$263/$B271-1)</f>
        <v>-0.17452346963519569</v>
      </c>
      <c r="N271" s="21" t="s">
        <v>36</v>
      </c>
      <c r="O271" s="42">
        <f>P259</f>
        <v>0.82754678365492862</v>
      </c>
      <c r="P271" s="185">
        <f t="shared" ref="P271:P280" si="131">ROUND(O$263/(1+EXP(O$268+O$267*$D271)),$G$1)</f>
        <v>113</v>
      </c>
      <c r="Q271" s="177">
        <f t="shared" ref="Q271:Q280" si="132">($B271-P271)^2/1000</f>
        <v>1.936368990326514E-2</v>
      </c>
      <c r="S271" s="208">
        <f t="shared" ref="S271:S280" si="133">LN(U$263/$B271-1)</f>
        <v>0.44170519312330792</v>
      </c>
      <c r="T271" s="21" t="s">
        <v>36</v>
      </c>
      <c r="U271" s="42">
        <f>V259</f>
        <v>0.83102925111322634</v>
      </c>
      <c r="V271" s="185">
        <f t="shared" ref="V271:V280" si="134">ROUND(U$263/(1+EXP(U$268+U$267*$D271)),$G$1)</f>
        <v>139</v>
      </c>
      <c r="W271" s="177">
        <f t="shared" ref="W271:W280" si="135">($B271-V271)^2/1000</f>
        <v>0.46654188696825427</v>
      </c>
      <c r="Y271" s="208">
        <f t="shared" ref="Y271:Y280" si="136">LN(AA$263/$B271-1)</f>
        <v>0.49502284354822568</v>
      </c>
      <c r="Z271" s="21" t="s">
        <v>36</v>
      </c>
      <c r="AA271" s="42">
        <f>AB259</f>
        <v>0.82806475338304719</v>
      </c>
      <c r="AB271" s="185">
        <f t="shared" ref="AB271:AB280" si="137">ROUND(AA$263/(1+EXP(AA$268+AA$267*$D271)),$G$1)</f>
        <v>139</v>
      </c>
      <c r="AC271" s="177">
        <f t="shared" ref="AC271:AC280" si="138">($B271-AB271)^2/1000</f>
        <v>0.46654188696825427</v>
      </c>
      <c r="AE271" s="208">
        <f t="shared" ref="AE271:AE280" si="139">LN(AG$263/$B271-1)</f>
        <v>0.54564104345135545</v>
      </c>
      <c r="AF271" s="21" t="s">
        <v>36</v>
      </c>
      <c r="AG271" s="42">
        <f>AH259</f>
        <v>0.82878783022841795</v>
      </c>
      <c r="AH271" s="185">
        <f t="shared" ref="AH271:AH280" si="140">ROUND(AG$263/(1+EXP(AG$268+AG$267*$D271)),$G$1)</f>
        <v>139</v>
      </c>
      <c r="AI271" s="177">
        <f t="shared" ref="AI271:AI280" si="141">($B271-AH271)^2/1000</f>
        <v>0.46654188696825427</v>
      </c>
      <c r="AK271" s="208">
        <f t="shared" ref="AK271:AK280" si="142">LN(AM$263/$B271-1)</f>
        <v>0.59382001488875569</v>
      </c>
      <c r="AL271" s="21" t="s">
        <v>36</v>
      </c>
      <c r="AM271" s="42">
        <f>AN259</f>
        <v>0.82750692372034973</v>
      </c>
      <c r="AN271" s="185">
        <f t="shared" ref="AN271:AN280" si="143">ROUND(AM$263/(1+EXP(AM$268+AM$267*$D271)),$G$1)</f>
        <v>139</v>
      </c>
      <c r="AO271" s="177">
        <f t="shared" ref="AO271:AO280" si="144">($B271-AN271)^2/1000</f>
        <v>0.46654188696825427</v>
      </c>
      <c r="AQ271" s="208">
        <f t="shared" ref="AQ271:AQ280" si="145">LN(AS$263/$B271-1)</f>
        <v>0.63978407642037594</v>
      </c>
      <c r="AR271" s="21" t="s">
        <v>36</v>
      </c>
      <c r="AS271" s="42">
        <f>AT259</f>
        <v>0.82174079343043027</v>
      </c>
      <c r="AT271" s="185">
        <f t="shared" ref="AT271:AT280" si="146">ROUND(AS$263/(1+EXP(AS$268+AS$267*$D271)),$G$1)</f>
        <v>140</v>
      </c>
      <c r="AU271" s="177">
        <f t="shared" ref="AU271:AU280" si="147">($B271-AT271)^2/1000</f>
        <v>0.51074104839383083</v>
      </c>
      <c r="AW271" s="208">
        <f t="shared" ref="AW271:AW280" si="148">LN(AY$263/$B271-1)</f>
        <v>0.68372795864345359</v>
      </c>
      <c r="AX271" s="21" t="s">
        <v>36</v>
      </c>
      <c r="AY271" s="42">
        <f>AZ259</f>
        <v>0.82174079343043027</v>
      </c>
      <c r="AZ271" s="185">
        <f t="shared" ref="AZ271:AZ280" si="149">ROUND(AY$263/(1+EXP(AY$268+AY$267*$D271)),$G$1)</f>
        <v>140</v>
      </c>
      <c r="BA271" s="177">
        <f t="shared" ref="BA271:BA280" si="150">($B271-AZ271)^2/1000</f>
        <v>0.51074104839383083</v>
      </c>
      <c r="BC271" s="208">
        <f t="shared" ref="BC271:BC280" si="151">LN(BE$263/$B271-1)</f>
        <v>0.72582178937278508</v>
      </c>
      <c r="BD271" s="21" t="s">
        <v>36</v>
      </c>
      <c r="BE271" s="42">
        <f>BF259</f>
        <v>0.82174079343043027</v>
      </c>
      <c r="BF271" s="185">
        <f t="shared" ref="BF271:BF280" si="152">ROUND(BE$263/(1+EXP(BE$268+BE$267*$D271)),$G$1)</f>
        <v>140</v>
      </c>
      <c r="BG271" s="177">
        <f t="shared" ref="BG271:BG280" si="153">($B271-BF271)^2/1000</f>
        <v>0.51074104839383083</v>
      </c>
      <c r="BI271" s="208">
        <f t="shared" ref="BI271:BI280" si="154">LN(BK$263/$B271-1)</f>
        <v>0.76621507120003585</v>
      </c>
      <c r="BJ271" s="21" t="s">
        <v>36</v>
      </c>
      <c r="BK271" s="42">
        <f>BL259</f>
        <v>0.82174079343043027</v>
      </c>
      <c r="BL271" s="185">
        <f t="shared" ref="BL271:BL280" si="155">ROUND(BK$263/(1+EXP(BK$268+BK$267*$D271)),$G$1)</f>
        <v>140</v>
      </c>
      <c r="BM271" s="177">
        <f t="shared" ref="BM271:BM280" si="156">($B271-BL271)^2/1000</f>
        <v>0.51074104839383083</v>
      </c>
    </row>
    <row r="272" spans="1:65" ht="15" customHeight="1">
      <c r="A272" s="19">
        <f t="shared" si="125"/>
        <v>2004</v>
      </c>
      <c r="B272" s="174">
        <f t="shared" si="125"/>
        <v>162.68656716417911</v>
      </c>
      <c r="C272" s="207">
        <f t="shared" si="126"/>
        <v>-0.16955930518010334</v>
      </c>
      <c r="D272" s="20">
        <f t="shared" ref="D272:D302" si="157">D271+1</f>
        <v>2</v>
      </c>
      <c r="E272" s="637" t="s">
        <v>8</v>
      </c>
      <c r="F272" s="638"/>
      <c r="G272" s="639">
        <f>SUM(K260:K280)</f>
        <v>1.0344529164811889</v>
      </c>
      <c r="H272" s="640"/>
      <c r="I272" s="177">
        <f t="shared" si="127"/>
        <v>147</v>
      </c>
      <c r="J272" s="178">
        <f t="shared" si="128"/>
        <v>9.6422018348623872</v>
      </c>
      <c r="K272" s="177">
        <f t="shared" si="129"/>
        <v>0.24606838939630221</v>
      </c>
      <c r="M272" s="208">
        <f t="shared" si="130"/>
        <v>-1.1156371262208455</v>
      </c>
      <c r="N272" s="21" t="s">
        <v>37</v>
      </c>
      <c r="O272" s="209">
        <f>SUM(Q260:Q280)</f>
        <v>1.9481285320399275</v>
      </c>
      <c r="P272" s="185">
        <f t="shared" si="131"/>
        <v>134</v>
      </c>
      <c r="Q272" s="177">
        <f t="shared" si="132"/>
        <v>0.82291913566495911</v>
      </c>
      <c r="S272" s="208">
        <f t="shared" si="133"/>
        <v>-0.16955930518010334</v>
      </c>
      <c r="T272" s="21" t="s">
        <v>37</v>
      </c>
      <c r="U272" s="209">
        <f>SUM(W260:W280)</f>
        <v>1.0344529164811889</v>
      </c>
      <c r="V272" s="185">
        <f t="shared" si="134"/>
        <v>147</v>
      </c>
      <c r="W272" s="177">
        <f t="shared" si="135"/>
        <v>0.24606838939630221</v>
      </c>
      <c r="Y272" s="208">
        <f t="shared" si="136"/>
        <v>-9.9262935789707837E-2</v>
      </c>
      <c r="Z272" s="21" t="s">
        <v>37</v>
      </c>
      <c r="AA272" s="209">
        <f>SUM(AC260:AC280)</f>
        <v>1.053186537791484</v>
      </c>
      <c r="AB272" s="185">
        <f t="shared" si="137"/>
        <v>147</v>
      </c>
      <c r="AC272" s="177">
        <f t="shared" si="138"/>
        <v>0.24606838939630221</v>
      </c>
      <c r="AE272" s="208">
        <f t="shared" si="139"/>
        <v>-3.3585246121881865E-2</v>
      </c>
      <c r="AF272" s="21" t="s">
        <v>37</v>
      </c>
      <c r="AG272" s="209">
        <f>SUM(AI260:AI280)</f>
        <v>1.0491664039491799</v>
      </c>
      <c r="AH272" s="185">
        <f t="shared" si="140"/>
        <v>147</v>
      </c>
      <c r="AI272" s="177">
        <f t="shared" si="141"/>
        <v>0.24606838939630221</v>
      </c>
      <c r="AK272" s="208">
        <f t="shared" si="142"/>
        <v>2.8043447848970556E-2</v>
      </c>
      <c r="AL272" s="21" t="s">
        <v>37</v>
      </c>
      <c r="AM272" s="209">
        <f>SUM(AO260:AO280)</f>
        <v>1.0583692999384162</v>
      </c>
      <c r="AN272" s="185">
        <f t="shared" si="143"/>
        <v>147</v>
      </c>
      <c r="AO272" s="177">
        <f t="shared" si="144"/>
        <v>0.24606838939630221</v>
      </c>
      <c r="AQ272" s="208">
        <f t="shared" si="145"/>
        <v>8.6093524699400806E-2</v>
      </c>
      <c r="AR272" s="21" t="s">
        <v>37</v>
      </c>
      <c r="AS272" s="209">
        <f>SUM(AU260:AU280)</f>
        <v>1.0929365932321247</v>
      </c>
      <c r="AT272" s="185">
        <f t="shared" si="146"/>
        <v>147</v>
      </c>
      <c r="AU272" s="177">
        <f t="shared" si="147"/>
        <v>0.24606838939630221</v>
      </c>
      <c r="AW272" s="208">
        <f t="shared" si="148"/>
        <v>0.14095787634269477</v>
      </c>
      <c r="AX272" s="21" t="s">
        <v>37</v>
      </c>
      <c r="AY272" s="209">
        <f>SUM(BA260:BA280)</f>
        <v>1.0929365932321247</v>
      </c>
      <c r="AZ272" s="185">
        <f t="shared" si="149"/>
        <v>147</v>
      </c>
      <c r="BA272" s="177">
        <f t="shared" si="150"/>
        <v>0.24606838939630221</v>
      </c>
      <c r="BC272" s="208">
        <f t="shared" si="151"/>
        <v>0.19296804518844204</v>
      </c>
      <c r="BD272" s="21" t="s">
        <v>37</v>
      </c>
      <c r="BE272" s="209">
        <f>SUM(BG260:BG280)</f>
        <v>1.0929365932321247</v>
      </c>
      <c r="BF272" s="185">
        <f t="shared" si="152"/>
        <v>147</v>
      </c>
      <c r="BG272" s="177">
        <f t="shared" si="153"/>
        <v>0.24606838939630221</v>
      </c>
      <c r="BI272" s="208">
        <f t="shared" si="154"/>
        <v>0.24240636753115416</v>
      </c>
      <c r="BJ272" s="21" t="s">
        <v>37</v>
      </c>
      <c r="BK272" s="209">
        <f>SUM(BM260:BM280)</f>
        <v>1.0929365932321247</v>
      </c>
      <c r="BL272" s="185">
        <f t="shared" si="155"/>
        <v>147</v>
      </c>
      <c r="BM272" s="177">
        <f t="shared" si="156"/>
        <v>0.24606838939630221</v>
      </c>
    </row>
    <row r="273" spans="1:70" ht="15" customHeight="1">
      <c r="A273" s="19">
        <f t="shared" si="125"/>
        <v>2005</v>
      </c>
      <c r="B273" s="174">
        <f t="shared" si="125"/>
        <v>164.86681065514759</v>
      </c>
      <c r="C273" s="207">
        <f t="shared" si="126"/>
        <v>-0.19887705996177646</v>
      </c>
      <c r="D273" s="20">
        <f t="shared" si="157"/>
        <v>3</v>
      </c>
      <c r="E273" s="637" t="s">
        <v>9</v>
      </c>
      <c r="F273" s="638"/>
      <c r="G273" s="639">
        <f>SUM(K271:K280)</f>
        <v>1.0344529164811889</v>
      </c>
      <c r="H273" s="640"/>
      <c r="I273" s="177">
        <f t="shared" si="127"/>
        <v>156</v>
      </c>
      <c r="J273" s="178">
        <f t="shared" si="128"/>
        <v>5.3781659388646288</v>
      </c>
      <c r="K273" s="177">
        <f t="shared" si="129"/>
        <v>7.8620331194238821E-2</v>
      </c>
      <c r="M273" s="208">
        <f t="shared" si="130"/>
        <v>-1.1707041554625601</v>
      </c>
      <c r="O273" s="39"/>
      <c r="P273" s="185">
        <f t="shared" si="131"/>
        <v>153</v>
      </c>
      <c r="Q273" s="177">
        <f t="shared" si="132"/>
        <v>0.14082119512512434</v>
      </c>
      <c r="S273" s="208">
        <f t="shared" si="133"/>
        <v>-0.19887705996177646</v>
      </c>
      <c r="U273" s="39"/>
      <c r="V273" s="185">
        <f t="shared" si="134"/>
        <v>156</v>
      </c>
      <c r="W273" s="177">
        <f t="shared" si="135"/>
        <v>7.8620331194238821E-2</v>
      </c>
      <c r="Y273" s="208">
        <f t="shared" si="136"/>
        <v>-0.12748607176190738</v>
      </c>
      <c r="AA273" s="39"/>
      <c r="AB273" s="185">
        <f t="shared" si="137"/>
        <v>155</v>
      </c>
      <c r="AC273" s="177">
        <f t="shared" si="138"/>
        <v>9.7353952504533992E-2</v>
      </c>
      <c r="AE273" s="208">
        <f t="shared" si="139"/>
        <v>-6.0853905741906619E-2</v>
      </c>
      <c r="AG273" s="39"/>
      <c r="AH273" s="185">
        <f t="shared" si="140"/>
        <v>155</v>
      </c>
      <c r="AI273" s="177">
        <f t="shared" si="141"/>
        <v>9.7353952504533992E-2</v>
      </c>
      <c r="AK273" s="208">
        <f t="shared" si="142"/>
        <v>1.6144166518846559E-3</v>
      </c>
      <c r="AM273" s="39"/>
      <c r="AN273" s="185">
        <f t="shared" si="143"/>
        <v>155</v>
      </c>
      <c r="AO273" s="177">
        <f t="shared" si="144"/>
        <v>9.7353952504533992E-2</v>
      </c>
      <c r="AQ273" s="208">
        <f t="shared" si="145"/>
        <v>6.0408826636050496E-2</v>
      </c>
      <c r="AS273" s="39"/>
      <c r="AT273" s="185">
        <f t="shared" si="146"/>
        <v>155</v>
      </c>
      <c r="AU273" s="177">
        <f t="shared" si="147"/>
        <v>9.7353952504533992E-2</v>
      </c>
      <c r="AW273" s="208">
        <f t="shared" si="148"/>
        <v>0.11593756866668556</v>
      </c>
      <c r="AY273" s="39"/>
      <c r="AZ273" s="185">
        <f t="shared" si="149"/>
        <v>155</v>
      </c>
      <c r="BA273" s="177">
        <f t="shared" si="150"/>
        <v>9.7353952504533992E-2</v>
      </c>
      <c r="BC273" s="208">
        <f t="shared" si="151"/>
        <v>0.16854440790944974</v>
      </c>
      <c r="BE273" s="39"/>
      <c r="BF273" s="185">
        <f t="shared" si="152"/>
        <v>155</v>
      </c>
      <c r="BG273" s="177">
        <f t="shared" si="153"/>
        <v>9.7353952504533992E-2</v>
      </c>
      <c r="BI273" s="208">
        <f t="shared" si="154"/>
        <v>0.21852153251125614</v>
      </c>
      <c r="BK273" s="39"/>
      <c r="BL273" s="185">
        <f t="shared" si="155"/>
        <v>155</v>
      </c>
      <c r="BM273" s="177">
        <f t="shared" si="156"/>
        <v>9.7353952504533992E-2</v>
      </c>
    </row>
    <row r="274" spans="1:70" ht="15" customHeight="1">
      <c r="A274" s="19">
        <f t="shared" si="125"/>
        <v>2006</v>
      </c>
      <c r="B274" s="174">
        <f t="shared" si="125"/>
        <v>170.2827087442472</v>
      </c>
      <c r="C274" s="207">
        <f t="shared" si="126"/>
        <v>-0.27210264867096801</v>
      </c>
      <c r="D274" s="20">
        <f t="shared" si="157"/>
        <v>4</v>
      </c>
      <c r="E274" s="637" t="s">
        <v>10</v>
      </c>
      <c r="F274" s="638"/>
      <c r="G274" s="639">
        <f>SUM(J260:J280)/D280</f>
        <v>5.1972287126436347</v>
      </c>
      <c r="H274" s="640"/>
      <c r="I274" s="177">
        <f t="shared" si="127"/>
        <v>164</v>
      </c>
      <c r="J274" s="178">
        <f t="shared" si="128"/>
        <v>3.6895752895752874</v>
      </c>
      <c r="K274" s="177">
        <f t="shared" si="129"/>
        <v>3.9472429165040256E-2</v>
      </c>
      <c r="M274" s="208">
        <f t="shared" si="130"/>
        <v>-1.3149834576255186</v>
      </c>
      <c r="P274" s="185">
        <f t="shared" si="131"/>
        <v>169</v>
      </c>
      <c r="Q274" s="177">
        <f t="shared" si="132"/>
        <v>1.645341722568234E-3</v>
      </c>
      <c r="S274" s="208">
        <f t="shared" si="133"/>
        <v>-0.27210264867096801</v>
      </c>
      <c r="V274" s="185">
        <f t="shared" si="134"/>
        <v>164</v>
      </c>
      <c r="W274" s="177">
        <f t="shared" si="135"/>
        <v>3.9472429165040256E-2</v>
      </c>
      <c r="Y274" s="208">
        <f t="shared" si="136"/>
        <v>-0.19783901561876846</v>
      </c>
      <c r="AB274" s="185">
        <f t="shared" si="137"/>
        <v>164</v>
      </c>
      <c r="AC274" s="177">
        <f t="shared" si="138"/>
        <v>3.9472429165040256E-2</v>
      </c>
      <c r="AE274" s="208">
        <f t="shared" si="139"/>
        <v>-0.12871125761665658</v>
      </c>
      <c r="AH274" s="185">
        <f t="shared" si="140"/>
        <v>163</v>
      </c>
      <c r="AI274" s="177">
        <f t="shared" si="141"/>
        <v>5.3037846653534657E-2</v>
      </c>
      <c r="AK274" s="208">
        <f t="shared" si="142"/>
        <v>-6.405472570154562E-2</v>
      </c>
      <c r="AN274" s="185">
        <f t="shared" si="143"/>
        <v>163</v>
      </c>
      <c r="AO274" s="177">
        <f t="shared" si="144"/>
        <v>5.3037846653534657E-2</v>
      </c>
      <c r="AQ274" s="208">
        <f t="shared" si="145"/>
        <v>-3.3259882924961083E-3</v>
      </c>
      <c r="AT274" s="185">
        <f t="shared" si="146"/>
        <v>163</v>
      </c>
      <c r="AU274" s="177">
        <f t="shared" si="147"/>
        <v>5.3037846653534657E-2</v>
      </c>
      <c r="AW274" s="208">
        <f t="shared" si="148"/>
        <v>5.392496364147073E-2</v>
      </c>
      <c r="AZ274" s="185">
        <f t="shared" si="149"/>
        <v>163</v>
      </c>
      <c r="BA274" s="177">
        <f t="shared" si="150"/>
        <v>5.3037846653534657E-2</v>
      </c>
      <c r="BC274" s="208">
        <f t="shared" si="151"/>
        <v>0.10807497489574579</v>
      </c>
      <c r="BF274" s="185">
        <f t="shared" si="152"/>
        <v>163</v>
      </c>
      <c r="BG274" s="177">
        <f t="shared" si="153"/>
        <v>5.3037846653534657E-2</v>
      </c>
      <c r="BI274" s="208">
        <f t="shared" si="154"/>
        <v>0.15944277440902371</v>
      </c>
      <c r="BL274" s="185">
        <f t="shared" si="155"/>
        <v>163</v>
      </c>
      <c r="BM274" s="177">
        <f t="shared" si="156"/>
        <v>5.3037846653534657E-2</v>
      </c>
    </row>
    <row r="275" spans="1:70" ht="15" customHeight="1">
      <c r="A275" s="19">
        <f t="shared" si="125"/>
        <v>2007</v>
      </c>
      <c r="B275" s="174">
        <f t="shared" si="125"/>
        <v>175.44812601846823</v>
      </c>
      <c r="C275" s="207">
        <f t="shared" si="126"/>
        <v>-0.34262113335879774</v>
      </c>
      <c r="D275" s="20">
        <f t="shared" si="157"/>
        <v>5</v>
      </c>
      <c r="E275" s="637" t="s">
        <v>11</v>
      </c>
      <c r="F275" s="638"/>
      <c r="G275" s="639">
        <f>SUM(J271:J280)/10</f>
        <v>5.1972287126436347</v>
      </c>
      <c r="H275" s="640"/>
      <c r="I275" s="177">
        <f t="shared" si="127"/>
        <v>172</v>
      </c>
      <c r="J275" s="178">
        <f t="shared" si="128"/>
        <v>1.9653250773993842</v>
      </c>
      <c r="K275" s="177">
        <f t="shared" si="129"/>
        <v>1.1889573039237569E-2</v>
      </c>
      <c r="M275" s="208">
        <f t="shared" si="130"/>
        <v>-1.4647614273836369</v>
      </c>
      <c r="P275" s="185">
        <f t="shared" si="131"/>
        <v>182</v>
      </c>
      <c r="Q275" s="177">
        <f t="shared" si="132"/>
        <v>4.292705266987297E-2</v>
      </c>
      <c r="S275" s="208">
        <f t="shared" si="133"/>
        <v>-0.34262113335879774</v>
      </c>
      <c r="V275" s="185">
        <f t="shared" si="134"/>
        <v>172</v>
      </c>
      <c r="W275" s="177">
        <f t="shared" si="135"/>
        <v>1.1889573039237569E-2</v>
      </c>
      <c r="Y275" s="208">
        <f t="shared" si="136"/>
        <v>-0.26539361612520967</v>
      </c>
      <c r="AB275" s="185">
        <f t="shared" si="137"/>
        <v>172</v>
      </c>
      <c r="AC275" s="177">
        <f t="shared" si="138"/>
        <v>1.1889573039237569E-2</v>
      </c>
      <c r="AE275" s="208">
        <f t="shared" si="139"/>
        <v>-0.19370498834896985</v>
      </c>
      <c r="AH275" s="185">
        <f t="shared" si="140"/>
        <v>172</v>
      </c>
      <c r="AI275" s="177">
        <f t="shared" si="141"/>
        <v>1.1889573039237569E-2</v>
      </c>
      <c r="AK275" s="208">
        <f t="shared" si="142"/>
        <v>-0.12681362706087962</v>
      </c>
      <c r="AN275" s="185">
        <f t="shared" si="143"/>
        <v>171</v>
      </c>
      <c r="AO275" s="177">
        <f t="shared" si="144"/>
        <v>1.9785825076174029E-2</v>
      </c>
      <c r="AQ275" s="208">
        <f t="shared" si="145"/>
        <v>-6.4117557123777369E-2</v>
      </c>
      <c r="AT275" s="185">
        <f t="shared" si="146"/>
        <v>171</v>
      </c>
      <c r="AU275" s="177">
        <f t="shared" si="147"/>
        <v>1.9785825076174029E-2</v>
      </c>
      <c r="AW275" s="208">
        <f t="shared" si="148"/>
        <v>-5.1214514053613165E-3</v>
      </c>
      <c r="AZ275" s="185">
        <f t="shared" si="149"/>
        <v>171</v>
      </c>
      <c r="BA275" s="177">
        <f t="shared" si="150"/>
        <v>1.9785825076174029E-2</v>
      </c>
      <c r="BC275" s="208">
        <f t="shared" si="151"/>
        <v>5.058716278235896E-2</v>
      </c>
      <c r="BF275" s="185">
        <f t="shared" si="152"/>
        <v>171</v>
      </c>
      <c r="BG275" s="177">
        <f t="shared" si="153"/>
        <v>1.9785825076174029E-2</v>
      </c>
      <c r="BI275" s="208">
        <f t="shared" si="154"/>
        <v>0.10335541080274982</v>
      </c>
      <c r="BL275" s="185">
        <f t="shared" si="155"/>
        <v>171</v>
      </c>
      <c r="BM275" s="177">
        <f t="shared" si="156"/>
        <v>1.9785825076174029E-2</v>
      </c>
    </row>
    <row r="276" spans="1:70" ht="15" customHeight="1">
      <c r="A276" s="19">
        <f t="shared" si="125"/>
        <v>2008</v>
      </c>
      <c r="B276" s="174">
        <f t="shared" si="125"/>
        <v>180.15332197614993</v>
      </c>
      <c r="C276" s="207">
        <f t="shared" si="126"/>
        <v>-0.40759503436598937</v>
      </c>
      <c r="D276" s="20">
        <f t="shared" si="157"/>
        <v>6</v>
      </c>
      <c r="G276" s="25"/>
      <c r="H276" s="75"/>
      <c r="I276" s="177">
        <f t="shared" si="127"/>
        <v>180</v>
      </c>
      <c r="J276" s="178">
        <f t="shared" si="128"/>
        <v>8.5106382978729259E-2</v>
      </c>
      <c r="K276" s="177">
        <f t="shared" si="129"/>
        <v>2.3507628370518284E-5</v>
      </c>
      <c r="M276" s="208">
        <f t="shared" si="130"/>
        <v>-1.6145573775402915</v>
      </c>
      <c r="P276" s="185">
        <f t="shared" si="131"/>
        <v>192</v>
      </c>
      <c r="Q276" s="177">
        <f t="shared" si="132"/>
        <v>0.14034378020077229</v>
      </c>
      <c r="S276" s="208">
        <f t="shared" si="133"/>
        <v>-0.40759503436598937</v>
      </c>
      <c r="V276" s="185">
        <f t="shared" si="134"/>
        <v>180</v>
      </c>
      <c r="W276" s="177">
        <f t="shared" si="135"/>
        <v>2.3507628370518284E-5</v>
      </c>
      <c r="Y276" s="208">
        <f t="shared" si="136"/>
        <v>-0.3274539224806734</v>
      </c>
      <c r="AB276" s="185">
        <f t="shared" si="137"/>
        <v>180</v>
      </c>
      <c r="AC276" s="177">
        <f t="shared" si="138"/>
        <v>2.3507628370518284E-5</v>
      </c>
      <c r="AE276" s="208">
        <f t="shared" si="139"/>
        <v>-0.25326161156621263</v>
      </c>
      <c r="AH276" s="185">
        <f t="shared" si="140"/>
        <v>180</v>
      </c>
      <c r="AI276" s="177">
        <f t="shared" si="141"/>
        <v>2.3507628370518284E-5</v>
      </c>
      <c r="AK276" s="208">
        <f t="shared" si="142"/>
        <v>-0.18419565223982712</v>
      </c>
      <c r="AN276" s="185">
        <f t="shared" si="143"/>
        <v>179</v>
      </c>
      <c r="AO276" s="177">
        <f t="shared" si="144"/>
        <v>1.3301515806703689E-3</v>
      </c>
      <c r="AQ276" s="208">
        <f t="shared" si="145"/>
        <v>-0.11959318362442914</v>
      </c>
      <c r="AT276" s="185">
        <f t="shared" si="146"/>
        <v>179</v>
      </c>
      <c r="AU276" s="177">
        <f t="shared" si="147"/>
        <v>1.3301515806703689E-3</v>
      </c>
      <c r="AW276" s="208">
        <f t="shared" si="148"/>
        <v>-5.8912140958594907E-2</v>
      </c>
      <c r="AZ276" s="185">
        <f t="shared" si="149"/>
        <v>179</v>
      </c>
      <c r="BA276" s="177">
        <f t="shared" si="150"/>
        <v>1.3301515806703689E-3</v>
      </c>
      <c r="BC276" s="208">
        <f t="shared" si="151"/>
        <v>-1.7035779247839651E-3</v>
      </c>
      <c r="BF276" s="185">
        <f t="shared" si="152"/>
        <v>179</v>
      </c>
      <c r="BG276" s="177">
        <f t="shared" si="153"/>
        <v>1.3301515806703689E-3</v>
      </c>
      <c r="BI276" s="208">
        <f t="shared" si="154"/>
        <v>5.240851154516292E-2</v>
      </c>
      <c r="BL276" s="185">
        <f t="shared" si="155"/>
        <v>179</v>
      </c>
      <c r="BM276" s="177">
        <f t="shared" si="156"/>
        <v>1.3301515806703689E-3</v>
      </c>
    </row>
    <row r="277" spans="1:70" s="25" customFormat="1" ht="15" customHeight="1">
      <c r="A277" s="19">
        <f t="shared" si="125"/>
        <v>2009</v>
      </c>
      <c r="B277" s="174">
        <f t="shared" si="125"/>
        <v>178.70722433460077</v>
      </c>
      <c r="C277" s="207">
        <f t="shared" si="126"/>
        <v>-0.38754159191925963</v>
      </c>
      <c r="D277" s="20">
        <f t="shared" si="157"/>
        <v>7</v>
      </c>
      <c r="H277" s="75"/>
      <c r="I277" s="177">
        <f t="shared" si="127"/>
        <v>188</v>
      </c>
      <c r="J277" s="178">
        <f t="shared" si="128"/>
        <v>5.1999999999999966</v>
      </c>
      <c r="K277" s="177">
        <f t="shared" si="129"/>
        <v>8.6355679567436172E-2</v>
      </c>
      <c r="M277" s="208">
        <f t="shared" si="130"/>
        <v>-1.5669492225162027</v>
      </c>
      <c r="P277" s="185">
        <f t="shared" si="131"/>
        <v>199</v>
      </c>
      <c r="Q277" s="177">
        <f t="shared" si="132"/>
        <v>0.41179674420621926</v>
      </c>
      <c r="S277" s="208">
        <f t="shared" si="133"/>
        <v>-0.38754159191925963</v>
      </c>
      <c r="V277" s="185">
        <f t="shared" si="134"/>
        <v>188</v>
      </c>
      <c r="W277" s="177">
        <f t="shared" si="135"/>
        <v>8.6355679567436172E-2</v>
      </c>
      <c r="Y277" s="208">
        <f t="shared" si="136"/>
        <v>-0.30831909030815785</v>
      </c>
      <c r="AB277" s="185">
        <f t="shared" si="137"/>
        <v>188</v>
      </c>
      <c r="AC277" s="177">
        <f t="shared" si="138"/>
        <v>8.6355679567436172E-2</v>
      </c>
      <c r="AE277" s="208">
        <f t="shared" si="139"/>
        <v>-0.23491468776442098</v>
      </c>
      <c r="AH277" s="185">
        <f t="shared" si="140"/>
        <v>187</v>
      </c>
      <c r="AI277" s="177">
        <f t="shared" si="141"/>
        <v>6.8770128236637709E-2</v>
      </c>
      <c r="AK277" s="208">
        <f t="shared" si="142"/>
        <v>-0.16653197727122143</v>
      </c>
      <c r="AN277" s="185">
        <f t="shared" si="143"/>
        <v>187</v>
      </c>
      <c r="AO277" s="177">
        <f t="shared" si="144"/>
        <v>6.8770128236637709E-2</v>
      </c>
      <c r="AQ277" s="208">
        <f t="shared" si="145"/>
        <v>-0.10252765257352227</v>
      </c>
      <c r="AT277" s="185">
        <f t="shared" si="146"/>
        <v>187</v>
      </c>
      <c r="AU277" s="177">
        <f t="shared" si="147"/>
        <v>6.8770128236637709E-2</v>
      </c>
      <c r="AW277" s="208">
        <f t="shared" si="148"/>
        <v>-4.2374617655711697E-2</v>
      </c>
      <c r="AZ277" s="185">
        <f t="shared" si="149"/>
        <v>187</v>
      </c>
      <c r="BA277" s="177">
        <f t="shared" si="150"/>
        <v>6.8770128236637709E-2</v>
      </c>
      <c r="BC277" s="208">
        <f t="shared" si="151"/>
        <v>1.4364421047035513E-2</v>
      </c>
      <c r="BF277" s="185">
        <f t="shared" si="152"/>
        <v>187</v>
      </c>
      <c r="BG277" s="177">
        <f t="shared" si="153"/>
        <v>6.8770128236637709E-2</v>
      </c>
      <c r="BI277" s="208">
        <f t="shared" si="154"/>
        <v>6.805626279316862E-2</v>
      </c>
      <c r="BL277" s="185">
        <f t="shared" si="155"/>
        <v>187</v>
      </c>
      <c r="BM277" s="177">
        <f t="shared" si="156"/>
        <v>6.8770128236637709E-2</v>
      </c>
    </row>
    <row r="278" spans="1:70" ht="15" customHeight="1">
      <c r="A278" s="19">
        <f t="shared" si="125"/>
        <v>2010</v>
      </c>
      <c r="B278" s="174">
        <f t="shared" si="125"/>
        <v>186.26010286554003</v>
      </c>
      <c r="C278" s="207">
        <f t="shared" si="126"/>
        <v>-0.4932298618756108</v>
      </c>
      <c r="D278" s="20">
        <f t="shared" si="157"/>
        <v>8</v>
      </c>
      <c r="E278" s="50"/>
      <c r="F278" s="25"/>
      <c r="G278" s="25"/>
      <c r="H278" s="75"/>
      <c r="I278" s="177">
        <f t="shared" si="127"/>
        <v>195</v>
      </c>
      <c r="J278" s="178">
        <f t="shared" si="128"/>
        <v>4.6923076923076978</v>
      </c>
      <c r="K278" s="177">
        <f t="shared" si="129"/>
        <v>7.6385801920941521E-2</v>
      </c>
      <c r="M278" s="208">
        <f t="shared" si="130"/>
        <v>-1.8346546171637241</v>
      </c>
      <c r="N278" s="50"/>
      <c r="O278" s="25"/>
      <c r="P278" s="185">
        <f t="shared" si="131"/>
        <v>204</v>
      </c>
      <c r="Q278" s="177">
        <f t="shared" si="132"/>
        <v>0.31470395034122089</v>
      </c>
      <c r="S278" s="208">
        <f t="shared" si="133"/>
        <v>-0.4932298618756108</v>
      </c>
      <c r="T278" s="50"/>
      <c r="U278" s="25"/>
      <c r="V278" s="185">
        <f t="shared" si="134"/>
        <v>195</v>
      </c>
      <c r="W278" s="177">
        <f t="shared" si="135"/>
        <v>7.6385801920941521E-2</v>
      </c>
      <c r="Y278" s="208">
        <f t="shared" si="136"/>
        <v>-0.4089623405632748</v>
      </c>
      <c r="Z278" s="50"/>
      <c r="AA278" s="25"/>
      <c r="AB278" s="185">
        <f t="shared" si="137"/>
        <v>195</v>
      </c>
      <c r="AC278" s="177">
        <f t="shared" si="138"/>
        <v>7.6385801920941521E-2</v>
      </c>
      <c r="AE278" s="208">
        <f t="shared" si="139"/>
        <v>-0.33124725188202797</v>
      </c>
      <c r="AF278" s="50"/>
      <c r="AG278" s="25"/>
      <c r="AH278" s="185">
        <f t="shared" si="140"/>
        <v>195</v>
      </c>
      <c r="AI278" s="177">
        <f t="shared" si="141"/>
        <v>7.6385801920941521E-2</v>
      </c>
      <c r="AK278" s="208">
        <f t="shared" si="142"/>
        <v>-0.25913870295801716</v>
      </c>
      <c r="AL278" s="50"/>
      <c r="AM278" s="25"/>
      <c r="AN278" s="185">
        <f t="shared" si="143"/>
        <v>195</v>
      </c>
      <c r="AO278" s="177">
        <f t="shared" si="144"/>
        <v>7.6385801920941521E-2</v>
      </c>
      <c r="AQ278" s="208">
        <f t="shared" si="145"/>
        <v>-0.19188190452882731</v>
      </c>
      <c r="AR278" s="50"/>
      <c r="AS278" s="25"/>
      <c r="AT278" s="185">
        <f t="shared" si="146"/>
        <v>195</v>
      </c>
      <c r="AU278" s="177">
        <f t="shared" si="147"/>
        <v>7.6385801920941521E-2</v>
      </c>
      <c r="AW278" s="208">
        <f t="shared" si="148"/>
        <v>-0.12886492363867294</v>
      </c>
      <c r="AX278" s="50"/>
      <c r="AY278" s="25"/>
      <c r="AZ278" s="185">
        <f t="shared" si="149"/>
        <v>195</v>
      </c>
      <c r="BA278" s="177">
        <f t="shared" si="150"/>
        <v>7.6385801920941521E-2</v>
      </c>
      <c r="BC278" s="208">
        <f t="shared" si="151"/>
        <v>-6.9584762596270347E-2</v>
      </c>
      <c r="BD278" s="50"/>
      <c r="BE278" s="25"/>
      <c r="BF278" s="185">
        <f t="shared" si="152"/>
        <v>195</v>
      </c>
      <c r="BG278" s="177">
        <f t="shared" si="153"/>
        <v>7.6385801920941521E-2</v>
      </c>
      <c r="BI278" s="208">
        <f t="shared" si="154"/>
        <v>-1.3622944361675554E-2</v>
      </c>
      <c r="BJ278" s="50"/>
      <c r="BK278" s="25"/>
      <c r="BL278" s="185">
        <f t="shared" si="155"/>
        <v>195</v>
      </c>
      <c r="BM278" s="177">
        <f t="shared" si="156"/>
        <v>7.6385801920941521E-2</v>
      </c>
    </row>
    <row r="279" spans="1:70" s="25" customFormat="1" ht="15" customHeight="1">
      <c r="A279" s="19">
        <f t="shared" si="125"/>
        <v>2011</v>
      </c>
      <c r="B279" s="174">
        <f t="shared" si="125"/>
        <v>202.08558072635742</v>
      </c>
      <c r="C279" s="207">
        <f t="shared" si="126"/>
        <v>-0.72459745021397726</v>
      </c>
      <c r="D279" s="20">
        <f t="shared" si="157"/>
        <v>9</v>
      </c>
      <c r="E279" s="50"/>
      <c r="H279" s="32"/>
      <c r="I279" s="177">
        <f t="shared" si="127"/>
        <v>203</v>
      </c>
      <c r="J279" s="178">
        <f t="shared" si="128"/>
        <v>0.4524911032028493</v>
      </c>
      <c r="K279" s="177">
        <f t="shared" si="129"/>
        <v>8.3616260800902246E-4</v>
      </c>
      <c r="M279" s="208">
        <f t="shared" si="130"/>
        <v>-2.6757656143730073</v>
      </c>
      <c r="N279" s="50"/>
      <c r="P279" s="185">
        <f t="shared" si="131"/>
        <v>208</v>
      </c>
      <c r="Q279" s="177">
        <f t="shared" si="132"/>
        <v>3.4980355344434812E-2</v>
      </c>
      <c r="S279" s="208">
        <f t="shared" si="133"/>
        <v>-0.72459745021397726</v>
      </c>
      <c r="T279" s="50"/>
      <c r="V279" s="185">
        <f t="shared" si="134"/>
        <v>203</v>
      </c>
      <c r="W279" s="177">
        <f t="shared" si="135"/>
        <v>8.3616260800902246E-4</v>
      </c>
      <c r="Y279" s="208">
        <f t="shared" si="136"/>
        <v>-0.62735277577661808</v>
      </c>
      <c r="Z279" s="50"/>
      <c r="AB279" s="185">
        <f t="shared" si="137"/>
        <v>203</v>
      </c>
      <c r="AC279" s="177">
        <f t="shared" si="138"/>
        <v>8.3616260800902246E-4</v>
      </c>
      <c r="AE279" s="208">
        <f t="shared" si="139"/>
        <v>-0.53873217369760895</v>
      </c>
      <c r="AF279" s="50"/>
      <c r="AH279" s="185">
        <f t="shared" si="140"/>
        <v>203</v>
      </c>
      <c r="AI279" s="177">
        <f t="shared" si="141"/>
        <v>8.3616260800902246E-4</v>
      </c>
      <c r="AK279" s="208">
        <f t="shared" si="142"/>
        <v>-0.45732983375918568</v>
      </c>
      <c r="AL279" s="50"/>
      <c r="AN279" s="185">
        <f t="shared" si="143"/>
        <v>203</v>
      </c>
      <c r="AO279" s="177">
        <f t="shared" si="144"/>
        <v>8.3616260800902246E-4</v>
      </c>
      <c r="AQ279" s="208">
        <f t="shared" si="145"/>
        <v>-0.38205793204832145</v>
      </c>
      <c r="AR279" s="50"/>
      <c r="AT279" s="185">
        <f t="shared" si="146"/>
        <v>203</v>
      </c>
      <c r="AU279" s="177">
        <f t="shared" si="147"/>
        <v>8.3616260800902246E-4</v>
      </c>
      <c r="AW279" s="208">
        <f t="shared" si="148"/>
        <v>-0.31205741627875166</v>
      </c>
      <c r="AX279" s="50"/>
      <c r="AZ279" s="185">
        <f t="shared" si="149"/>
        <v>203</v>
      </c>
      <c r="BA279" s="177">
        <f t="shared" si="150"/>
        <v>8.3616260800902246E-4</v>
      </c>
      <c r="BC279" s="208">
        <f t="shared" si="151"/>
        <v>-0.24663803852715929</v>
      </c>
      <c r="BD279" s="50"/>
      <c r="BF279" s="185">
        <f t="shared" si="152"/>
        <v>203</v>
      </c>
      <c r="BG279" s="177">
        <f t="shared" si="153"/>
        <v>8.3616260800902246E-4</v>
      </c>
      <c r="BI279" s="208">
        <f t="shared" si="154"/>
        <v>-0.18523683411695355</v>
      </c>
      <c r="BJ279" s="50"/>
      <c r="BL279" s="185">
        <f t="shared" si="155"/>
        <v>203</v>
      </c>
      <c r="BM279" s="177">
        <f t="shared" si="156"/>
        <v>8.3616260800902246E-4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215.31593406593407</v>
      </c>
      <c r="C280" s="210">
        <f t="shared" si="126"/>
        <v>-0.93317894990267669</v>
      </c>
      <c r="D280" s="29">
        <f t="shared" si="157"/>
        <v>10</v>
      </c>
      <c r="E280" s="51"/>
      <c r="F280" s="30"/>
      <c r="G280" s="30"/>
      <c r="H280" s="78"/>
      <c r="I280" s="183">
        <f t="shared" si="127"/>
        <v>210</v>
      </c>
      <c r="J280" s="184">
        <f t="shared" si="128"/>
        <v>2.4688995215311036</v>
      </c>
      <c r="K280" s="183">
        <f t="shared" si="129"/>
        <v>2.8259154993358362E-2</v>
      </c>
      <c r="M280" s="211">
        <f t="shared" si="130"/>
        <v>-5.7518073814705213</v>
      </c>
      <c r="N280" s="51"/>
      <c r="O280" s="30"/>
      <c r="P280" s="205">
        <f t="shared" si="131"/>
        <v>211</v>
      </c>
      <c r="Q280" s="183">
        <f t="shared" si="132"/>
        <v>1.8627286861490216E-2</v>
      </c>
      <c r="S280" s="211">
        <f t="shared" si="133"/>
        <v>-0.93317894990267669</v>
      </c>
      <c r="T280" s="51"/>
      <c r="U280" s="30"/>
      <c r="V280" s="205">
        <f t="shared" si="134"/>
        <v>210</v>
      </c>
      <c r="W280" s="183">
        <f t="shared" si="135"/>
        <v>2.8259154993358362E-2</v>
      </c>
      <c r="Y280" s="211">
        <f t="shared" si="136"/>
        <v>-0.82156068261546977</v>
      </c>
      <c r="Z280" s="51"/>
      <c r="AA280" s="30"/>
      <c r="AB280" s="205">
        <f t="shared" si="137"/>
        <v>210</v>
      </c>
      <c r="AC280" s="183">
        <f t="shared" si="138"/>
        <v>2.8259154993358362E-2</v>
      </c>
      <c r="AE280" s="211">
        <f t="shared" si="139"/>
        <v>-0.72115949183500394</v>
      </c>
      <c r="AF280" s="51"/>
      <c r="AG280" s="30"/>
      <c r="AH280" s="205">
        <f t="shared" si="140"/>
        <v>210</v>
      </c>
      <c r="AI280" s="183">
        <f t="shared" si="141"/>
        <v>2.8259154993358362E-2</v>
      </c>
      <c r="AK280" s="211">
        <f t="shared" si="142"/>
        <v>-0.62992531530712115</v>
      </c>
      <c r="AL280" s="51"/>
      <c r="AM280" s="30"/>
      <c r="AN280" s="205">
        <f t="shared" si="143"/>
        <v>210</v>
      </c>
      <c r="AO280" s="183">
        <f t="shared" si="144"/>
        <v>2.8259154993358362E-2</v>
      </c>
      <c r="AQ280" s="211">
        <f t="shared" si="145"/>
        <v>-0.54632334497449409</v>
      </c>
      <c r="AR280" s="51"/>
      <c r="AS280" s="30"/>
      <c r="AT280" s="205">
        <f t="shared" si="146"/>
        <v>211</v>
      </c>
      <c r="AU280" s="183">
        <f t="shared" si="147"/>
        <v>1.8627286861490216E-2</v>
      </c>
      <c r="AW280" s="211">
        <f t="shared" si="148"/>
        <v>-0.4691746268706749</v>
      </c>
      <c r="AX280" s="51"/>
      <c r="AY280" s="30"/>
      <c r="AZ280" s="205">
        <f t="shared" si="149"/>
        <v>211</v>
      </c>
      <c r="BA280" s="183">
        <f t="shared" si="150"/>
        <v>1.8627286861490216E-2</v>
      </c>
      <c r="BC280" s="211">
        <f t="shared" si="151"/>
        <v>-0.39755390066457946</v>
      </c>
      <c r="BD280" s="51"/>
      <c r="BE280" s="30"/>
      <c r="BF280" s="205">
        <f t="shared" si="152"/>
        <v>211</v>
      </c>
      <c r="BG280" s="183">
        <f t="shared" si="153"/>
        <v>1.8627286861490216E-2</v>
      </c>
      <c r="BI280" s="211">
        <f t="shared" si="154"/>
        <v>-0.33072165780409596</v>
      </c>
      <c r="BJ280" s="51"/>
      <c r="BK280" s="30"/>
      <c r="BL280" s="205">
        <f t="shared" si="155"/>
        <v>211</v>
      </c>
      <c r="BM280" s="183">
        <f t="shared" si="156"/>
        <v>1.8627286861490216E-2</v>
      </c>
    </row>
    <row r="281" spans="1:70" ht="15" customHeight="1" thickTop="1">
      <c r="A281" s="19">
        <f t="shared" si="125"/>
        <v>2013</v>
      </c>
      <c r="B281" s="174">
        <f t="shared" ref="B281:B302" si="158">ROUND(F$263/(1+EXP(F$268+F$267*D281)),$G$1)</f>
        <v>217</v>
      </c>
      <c r="C281" s="52"/>
      <c r="D281" s="20">
        <f t="shared" si="157"/>
        <v>11</v>
      </c>
      <c r="E281" s="53"/>
      <c r="F281" s="80"/>
      <c r="G281" s="25"/>
      <c r="H281" s="32"/>
      <c r="I281" s="177">
        <f t="shared" si="127"/>
        <v>217</v>
      </c>
      <c r="J281" s="185"/>
      <c r="K281" s="185"/>
    </row>
    <row r="282" spans="1:70" ht="15" customHeight="1" thickBot="1">
      <c r="A282" s="19">
        <f t="shared" si="125"/>
        <v>2014</v>
      </c>
      <c r="B282" s="174">
        <f t="shared" si="158"/>
        <v>223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27"/>
        <v>223</v>
      </c>
      <c r="J282" s="185"/>
      <c r="K282" s="185"/>
      <c r="M282" s="198" t="str">
        <f>E264</f>
        <v>max(y) =</v>
      </c>
      <c r="N282" s="198">
        <f>F264</f>
        <v>215.31593406593407</v>
      </c>
      <c r="O282" s="198"/>
      <c r="P282" s="198"/>
      <c r="Q282" s="198"/>
      <c r="R282" s="198"/>
      <c r="S282" s="198" t="str">
        <f>M282</f>
        <v>max(y) =</v>
      </c>
      <c r="T282" s="198">
        <f>N282</f>
        <v>215.31593406593407</v>
      </c>
      <c r="U282" s="198"/>
      <c r="V282" s="198"/>
      <c r="W282" s="198"/>
      <c r="X282" s="198"/>
      <c r="Y282" s="198" t="str">
        <f>S282</f>
        <v>max(y) =</v>
      </c>
      <c r="Z282" s="198">
        <f>T282</f>
        <v>215.31593406593407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215.31593406593407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215.31593406593407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215.31593406593407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215.31593406593407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215.31593406593407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215.31593406593407</v>
      </c>
    </row>
    <row r="283" spans="1:70" ht="15" customHeight="1" thickTop="1">
      <c r="A283" s="19">
        <f t="shared" si="125"/>
        <v>2015</v>
      </c>
      <c r="B283" s="174">
        <f t="shared" si="158"/>
        <v>229</v>
      </c>
      <c r="C283" s="52"/>
      <c r="D283" s="20">
        <f t="shared" si="157"/>
        <v>13</v>
      </c>
      <c r="E283" s="198">
        <f>O263</f>
        <v>216</v>
      </c>
      <c r="F283" s="201">
        <f>O271</f>
        <v>0.82754678365492862</v>
      </c>
      <c r="G283" s="631">
        <f>O272</f>
        <v>1.9481285320399275</v>
      </c>
      <c r="H283" s="632"/>
      <c r="I283" s="177">
        <f t="shared" si="127"/>
        <v>229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>
        <f t="shared" si="158"/>
        <v>235</v>
      </c>
      <c r="C284" s="52"/>
      <c r="D284" s="20">
        <f t="shared" si="157"/>
        <v>14</v>
      </c>
      <c r="E284" s="198">
        <f>U263</f>
        <v>300</v>
      </c>
      <c r="F284" s="201">
        <f>U271</f>
        <v>0.83102925111322634</v>
      </c>
      <c r="G284" s="631">
        <f>U272</f>
        <v>1.0344529164811889</v>
      </c>
      <c r="H284" s="632"/>
      <c r="I284" s="177">
        <f t="shared" si="127"/>
        <v>235</v>
      </c>
      <c r="J284" s="185"/>
      <c r="K284" s="185"/>
      <c r="M284" s="198" t="s">
        <v>60</v>
      </c>
      <c r="N284" s="212">
        <v>10</v>
      </c>
      <c r="O284" s="198"/>
      <c r="P284" s="198"/>
      <c r="Q284" s="198"/>
      <c r="R284" s="198"/>
      <c r="S284" s="198" t="s">
        <v>60</v>
      </c>
      <c r="T284" s="198">
        <f>N284</f>
        <v>10</v>
      </c>
      <c r="U284" s="198"/>
      <c r="V284" s="198"/>
      <c r="W284" s="198"/>
      <c r="X284" s="198"/>
      <c r="Y284" s="198" t="s">
        <v>60</v>
      </c>
      <c r="Z284" s="198">
        <f>T284</f>
        <v>10</v>
      </c>
      <c r="AA284" s="198"/>
      <c r="AB284" s="198"/>
      <c r="AC284" s="198"/>
      <c r="AD284" s="198"/>
      <c r="AE284" s="198" t="s">
        <v>60</v>
      </c>
      <c r="AF284" s="198">
        <f>Z284</f>
        <v>10</v>
      </c>
      <c r="AG284" s="198"/>
      <c r="AH284" s="198"/>
      <c r="AI284" s="198"/>
      <c r="AJ284" s="198"/>
      <c r="AK284" s="198" t="s">
        <v>60</v>
      </c>
      <c r="AL284" s="198">
        <f>AF284</f>
        <v>10</v>
      </c>
      <c r="AM284" s="198"/>
      <c r="AN284" s="198"/>
      <c r="AO284" s="198"/>
      <c r="AP284" s="198"/>
      <c r="AQ284" s="198" t="s">
        <v>60</v>
      </c>
      <c r="AR284" s="198">
        <f>AL284</f>
        <v>10</v>
      </c>
      <c r="AS284" s="198"/>
      <c r="AT284" s="198"/>
      <c r="AU284" s="198"/>
      <c r="AV284" s="198"/>
      <c r="AW284" s="198" t="s">
        <v>60</v>
      </c>
      <c r="AX284" s="198">
        <f>AR284</f>
        <v>10</v>
      </c>
      <c r="AY284" s="198"/>
      <c r="AZ284" s="198"/>
      <c r="BA284" s="198"/>
      <c r="BB284" s="198"/>
      <c r="BC284" s="198" t="s">
        <v>60</v>
      </c>
      <c r="BD284" s="198">
        <f>AX284</f>
        <v>10</v>
      </c>
      <c r="BE284" s="198"/>
      <c r="BF284" s="198"/>
      <c r="BG284" s="198"/>
      <c r="BH284" s="198"/>
      <c r="BI284" s="198" t="s">
        <v>60</v>
      </c>
      <c r="BJ284" s="198">
        <f>BD284</f>
        <v>10</v>
      </c>
    </row>
    <row r="285" spans="1:70" ht="15" customHeight="1">
      <c r="A285" s="19">
        <f t="shared" si="125"/>
        <v>2017</v>
      </c>
      <c r="B285" s="174">
        <f t="shared" si="158"/>
        <v>240</v>
      </c>
      <c r="C285" s="52"/>
      <c r="D285" s="20">
        <f t="shared" si="157"/>
        <v>15</v>
      </c>
      <c r="E285" s="198">
        <f>AA263</f>
        <v>310</v>
      </c>
      <c r="F285" s="201">
        <f>AA271</f>
        <v>0.82806475338304719</v>
      </c>
      <c r="G285" s="631">
        <f>AA272</f>
        <v>1.053186537791484</v>
      </c>
      <c r="H285" s="632"/>
      <c r="I285" s="177">
        <f t="shared" si="127"/>
        <v>240</v>
      </c>
      <c r="J285" s="185"/>
      <c r="K285" s="185"/>
    </row>
    <row r="286" spans="1:70" ht="15" customHeight="1">
      <c r="A286" s="19">
        <f t="shared" si="125"/>
        <v>2018</v>
      </c>
      <c r="B286" s="174">
        <f t="shared" si="158"/>
        <v>245</v>
      </c>
      <c r="C286" s="52"/>
      <c r="D286" s="20">
        <f t="shared" si="157"/>
        <v>16</v>
      </c>
      <c r="E286" s="198">
        <f>AG263</f>
        <v>320</v>
      </c>
      <c r="F286" s="201">
        <f>AG271</f>
        <v>0.82878783022841795</v>
      </c>
      <c r="G286" s="631">
        <f>AG272</f>
        <v>1.0491664039491799</v>
      </c>
      <c r="H286" s="632"/>
      <c r="I286" s="177">
        <f t="shared" si="127"/>
        <v>245</v>
      </c>
      <c r="J286" s="185"/>
      <c r="K286" s="185"/>
    </row>
    <row r="287" spans="1:70" ht="15" customHeight="1">
      <c r="A287" s="19">
        <f t="shared" ref="A287:A302" si="159">A241</f>
        <v>2019</v>
      </c>
      <c r="B287" s="174">
        <f t="shared" si="158"/>
        <v>250</v>
      </c>
      <c r="C287" s="52"/>
      <c r="D287" s="20">
        <f t="shared" si="157"/>
        <v>17</v>
      </c>
      <c r="E287" s="198">
        <f>AM263</f>
        <v>330</v>
      </c>
      <c r="F287" s="201">
        <f>AM271</f>
        <v>0.82750692372034973</v>
      </c>
      <c r="G287" s="631">
        <f>AM272</f>
        <v>1.0583692999384162</v>
      </c>
      <c r="H287" s="632"/>
      <c r="I287" s="177">
        <f t="shared" si="127"/>
        <v>250</v>
      </c>
      <c r="J287" s="185"/>
      <c r="K287" s="185"/>
    </row>
    <row r="288" spans="1:70" ht="15" customHeight="1">
      <c r="A288" s="19">
        <f t="shared" si="159"/>
        <v>2020</v>
      </c>
      <c r="B288" s="174">
        <f t="shared" si="158"/>
        <v>255</v>
      </c>
      <c r="C288" s="52"/>
      <c r="D288" s="20">
        <f t="shared" si="157"/>
        <v>18</v>
      </c>
      <c r="E288" s="198">
        <f>AS263</f>
        <v>340</v>
      </c>
      <c r="F288" s="201">
        <f>AS271</f>
        <v>0.82174079343043027</v>
      </c>
      <c r="G288" s="631">
        <f>AS272</f>
        <v>1.0929365932321247</v>
      </c>
      <c r="H288" s="632"/>
      <c r="I288" s="177">
        <f t="shared" si="127"/>
        <v>255</v>
      </c>
      <c r="J288" s="185"/>
      <c r="K288" s="185"/>
    </row>
    <row r="289" spans="1:11" ht="15" customHeight="1">
      <c r="A289" s="19">
        <f t="shared" si="159"/>
        <v>2021</v>
      </c>
      <c r="B289" s="174">
        <f t="shared" si="158"/>
        <v>259</v>
      </c>
      <c r="C289" s="52"/>
      <c r="D289" s="20">
        <f t="shared" si="157"/>
        <v>19</v>
      </c>
      <c r="E289" s="198">
        <f>AY263</f>
        <v>350</v>
      </c>
      <c r="F289" s="201">
        <f>AY271</f>
        <v>0.82174079343043027</v>
      </c>
      <c r="G289" s="631">
        <f>AY272</f>
        <v>1.0929365932321247</v>
      </c>
      <c r="H289" s="632"/>
      <c r="I289" s="177">
        <f t="shared" si="127"/>
        <v>259</v>
      </c>
      <c r="J289" s="185"/>
      <c r="K289" s="185"/>
    </row>
    <row r="290" spans="1:11" ht="15" customHeight="1">
      <c r="A290" s="19">
        <f t="shared" si="159"/>
        <v>2022</v>
      </c>
      <c r="B290" s="174">
        <f t="shared" si="158"/>
        <v>262</v>
      </c>
      <c r="C290" s="52"/>
      <c r="D290" s="20">
        <f t="shared" si="157"/>
        <v>20</v>
      </c>
      <c r="E290" s="198">
        <f>BE263</f>
        <v>360</v>
      </c>
      <c r="F290" s="201">
        <f>BE271</f>
        <v>0.82174079343043027</v>
      </c>
      <c r="G290" s="631">
        <f>BE272</f>
        <v>1.0929365932321247</v>
      </c>
      <c r="H290" s="632"/>
      <c r="I290" s="177">
        <f t="shared" si="127"/>
        <v>262</v>
      </c>
      <c r="J290" s="185"/>
      <c r="K290" s="185"/>
    </row>
    <row r="291" spans="1:11" ht="15" customHeight="1">
      <c r="A291" s="19">
        <f t="shared" si="159"/>
        <v>2023</v>
      </c>
      <c r="B291" s="174">
        <f t="shared" si="158"/>
        <v>266</v>
      </c>
      <c r="C291" s="52"/>
      <c r="D291" s="20">
        <f t="shared" si="157"/>
        <v>21</v>
      </c>
      <c r="E291" s="198">
        <f>BK263</f>
        <v>370</v>
      </c>
      <c r="F291" s="201">
        <f>BK271</f>
        <v>0.82174079343043027</v>
      </c>
      <c r="G291" s="631">
        <f>BK272</f>
        <v>1.0929365932321247</v>
      </c>
      <c r="H291" s="632"/>
      <c r="I291" s="177">
        <f t="shared" si="127"/>
        <v>266</v>
      </c>
      <c r="J291" s="185"/>
      <c r="K291" s="185"/>
    </row>
    <row r="292" spans="1:11" ht="15" customHeight="1">
      <c r="A292" s="19">
        <f t="shared" si="159"/>
        <v>2024</v>
      </c>
      <c r="B292" s="174">
        <f t="shared" si="158"/>
        <v>269</v>
      </c>
      <c r="C292" s="52"/>
      <c r="D292" s="20">
        <f t="shared" si="157"/>
        <v>22</v>
      </c>
      <c r="E292" s="64"/>
      <c r="F292" s="201"/>
      <c r="G292" s="213"/>
      <c r="H292" s="32"/>
      <c r="I292" s="177">
        <f t="shared" si="127"/>
        <v>269</v>
      </c>
      <c r="J292" s="185"/>
      <c r="K292" s="185"/>
    </row>
    <row r="293" spans="1:11" ht="15" customHeight="1">
      <c r="A293" s="19">
        <f t="shared" si="159"/>
        <v>2025</v>
      </c>
      <c r="B293" s="174">
        <f t="shared" si="158"/>
        <v>272</v>
      </c>
      <c r="C293" s="52"/>
      <c r="D293" s="20">
        <f t="shared" si="157"/>
        <v>23</v>
      </c>
      <c r="E293" s="64"/>
      <c r="F293" s="201"/>
      <c r="G293" s="213"/>
      <c r="H293" s="32"/>
      <c r="I293" s="177">
        <f t="shared" si="127"/>
        <v>272</v>
      </c>
      <c r="J293" s="185"/>
      <c r="K293" s="185"/>
    </row>
    <row r="294" spans="1:11" ht="15" customHeight="1">
      <c r="A294" s="19">
        <f t="shared" si="159"/>
        <v>2026</v>
      </c>
      <c r="B294" s="174">
        <f t="shared" si="158"/>
        <v>275</v>
      </c>
      <c r="C294" s="52"/>
      <c r="D294" s="20">
        <f t="shared" si="157"/>
        <v>24</v>
      </c>
      <c r="E294" s="64"/>
      <c r="F294" s="201"/>
      <c r="G294" s="213"/>
      <c r="H294" s="32"/>
      <c r="I294" s="177">
        <f t="shared" si="127"/>
        <v>275</v>
      </c>
      <c r="J294" s="185"/>
      <c r="K294" s="185"/>
    </row>
    <row r="295" spans="1:11" ht="15" customHeight="1">
      <c r="A295" s="19">
        <f t="shared" si="159"/>
        <v>2027</v>
      </c>
      <c r="B295" s="174">
        <f t="shared" si="158"/>
        <v>277</v>
      </c>
      <c r="C295" s="52"/>
      <c r="D295" s="20">
        <f t="shared" si="157"/>
        <v>25</v>
      </c>
      <c r="E295" s="64"/>
      <c r="F295" s="201"/>
      <c r="G295" s="213"/>
      <c r="H295" s="32"/>
      <c r="I295" s="177">
        <f t="shared" si="127"/>
        <v>277</v>
      </c>
      <c r="J295" s="185"/>
      <c r="K295" s="185"/>
    </row>
    <row r="296" spans="1:11" ht="15" customHeight="1">
      <c r="A296" s="19">
        <f t="shared" si="159"/>
        <v>2028</v>
      </c>
      <c r="B296" s="174">
        <f t="shared" si="158"/>
        <v>279</v>
      </c>
      <c r="C296" s="52"/>
      <c r="D296" s="20">
        <f t="shared" si="157"/>
        <v>26</v>
      </c>
      <c r="E296" s="64"/>
      <c r="F296" s="201"/>
      <c r="G296" s="213"/>
      <c r="H296" s="32"/>
      <c r="I296" s="177">
        <f t="shared" si="127"/>
        <v>279</v>
      </c>
      <c r="J296" s="185"/>
      <c r="K296" s="185"/>
    </row>
    <row r="297" spans="1:11" ht="15" customHeight="1">
      <c r="A297" s="19">
        <f t="shared" si="159"/>
        <v>2029</v>
      </c>
      <c r="B297" s="174">
        <f t="shared" si="158"/>
        <v>281</v>
      </c>
      <c r="C297" s="52"/>
      <c r="D297" s="20">
        <f t="shared" si="157"/>
        <v>27</v>
      </c>
      <c r="E297" s="53"/>
      <c r="F297" s="80"/>
      <c r="G297" s="25"/>
      <c r="H297" s="32"/>
      <c r="I297" s="177">
        <f t="shared" si="127"/>
        <v>281</v>
      </c>
      <c r="J297" s="185"/>
      <c r="K297" s="185"/>
    </row>
    <row r="298" spans="1:11" ht="15" customHeight="1">
      <c r="A298" s="19">
        <f t="shared" si="159"/>
        <v>2030</v>
      </c>
      <c r="B298" s="174">
        <f t="shared" si="158"/>
        <v>283</v>
      </c>
      <c r="C298" s="52"/>
      <c r="D298" s="20">
        <f t="shared" si="157"/>
        <v>28</v>
      </c>
      <c r="E298" s="53"/>
      <c r="F298" s="80"/>
      <c r="G298" s="25"/>
      <c r="H298" s="32"/>
      <c r="I298" s="177">
        <f t="shared" si="127"/>
        <v>283</v>
      </c>
      <c r="J298" s="185"/>
      <c r="K298" s="185"/>
    </row>
    <row r="299" spans="1:11" ht="15" customHeight="1">
      <c r="A299" s="19">
        <f t="shared" si="159"/>
        <v>2031</v>
      </c>
      <c r="B299" s="174">
        <f t="shared" si="158"/>
        <v>285</v>
      </c>
      <c r="C299" s="52"/>
      <c r="D299" s="20">
        <f t="shared" si="157"/>
        <v>29</v>
      </c>
      <c r="E299" s="53"/>
      <c r="F299" s="80"/>
      <c r="G299" s="25"/>
      <c r="H299" s="32"/>
      <c r="I299" s="177">
        <f t="shared" si="127"/>
        <v>285</v>
      </c>
      <c r="J299" s="185"/>
      <c r="K299" s="185"/>
    </row>
    <row r="300" spans="1:11" ht="15" customHeight="1">
      <c r="A300" s="19">
        <f t="shared" si="159"/>
        <v>2032</v>
      </c>
      <c r="B300" s="174">
        <f t="shared" si="158"/>
        <v>286</v>
      </c>
      <c r="C300" s="52"/>
      <c r="D300" s="20">
        <f t="shared" si="157"/>
        <v>30</v>
      </c>
      <c r="E300" s="53"/>
      <c r="F300" s="80"/>
      <c r="G300" s="25"/>
      <c r="H300" s="32"/>
      <c r="I300" s="177">
        <f t="shared" si="127"/>
        <v>286</v>
      </c>
      <c r="J300" s="185"/>
      <c r="K300" s="185"/>
    </row>
    <row r="301" spans="1:11" ht="15" customHeight="1">
      <c r="A301" s="19">
        <f t="shared" si="159"/>
        <v>2033</v>
      </c>
      <c r="B301" s="174">
        <f t="shared" si="158"/>
        <v>288</v>
      </c>
      <c r="C301" s="52"/>
      <c r="D301" s="20">
        <f t="shared" si="157"/>
        <v>31</v>
      </c>
      <c r="E301" s="53"/>
      <c r="F301" s="80"/>
      <c r="G301" s="25"/>
      <c r="H301" s="32"/>
      <c r="I301" s="177">
        <f t="shared" si="127"/>
        <v>288</v>
      </c>
      <c r="J301" s="185"/>
      <c r="K301" s="185"/>
    </row>
    <row r="302" spans="1:11" ht="15" customHeight="1">
      <c r="A302" s="103">
        <f t="shared" si="159"/>
        <v>2034</v>
      </c>
      <c r="B302" s="186">
        <f t="shared" si="158"/>
        <v>289</v>
      </c>
      <c r="C302" s="193"/>
      <c r="D302" s="33">
        <f t="shared" si="157"/>
        <v>32</v>
      </c>
      <c r="E302" s="54"/>
      <c r="F302" s="82"/>
      <c r="G302" s="9"/>
      <c r="H302" s="35"/>
      <c r="I302" s="187">
        <f t="shared" si="127"/>
        <v>289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0.84475385790461643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0.83664562373076756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0.84405705978645695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0.84225044344342404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0.84475385790461643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0.84475385790461643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0.84475385790461643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0.83806755292199331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0.84020239034497868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0.84020239034497868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320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216</v>
      </c>
      <c r="P309" s="185"/>
      <c r="Q309" s="177"/>
      <c r="S309" s="216"/>
      <c r="T309" s="95" t="s">
        <v>65</v>
      </c>
      <c r="U309" s="199">
        <f>ROUNDDOWN(U264,-T330)+10^T330</f>
        <v>300</v>
      </c>
      <c r="V309" s="185"/>
      <c r="W309" s="177"/>
      <c r="Y309" s="216"/>
      <c r="Z309" s="95" t="s">
        <v>65</v>
      </c>
      <c r="AA309" s="199">
        <f>U309+Z331</f>
        <v>310</v>
      </c>
      <c r="AB309" s="185"/>
      <c r="AC309" s="177"/>
      <c r="AE309" s="216"/>
      <c r="AF309" s="95" t="s">
        <v>65</v>
      </c>
      <c r="AG309" s="199">
        <f>AA309+AF331</f>
        <v>320</v>
      </c>
      <c r="AH309" s="185"/>
      <c r="AI309" s="177"/>
      <c r="AK309" s="216"/>
      <c r="AL309" s="95" t="s">
        <v>65</v>
      </c>
      <c r="AM309" s="199">
        <f>AG309+AL331</f>
        <v>330</v>
      </c>
      <c r="AN309" s="185"/>
      <c r="AO309" s="177"/>
      <c r="AQ309" s="216"/>
      <c r="AR309" s="95" t="s">
        <v>65</v>
      </c>
      <c r="AS309" s="199">
        <f>AM309+AR331</f>
        <v>340</v>
      </c>
      <c r="AT309" s="185"/>
      <c r="AU309" s="177"/>
      <c r="AW309" s="216"/>
      <c r="AX309" s="95" t="s">
        <v>65</v>
      </c>
      <c r="AY309" s="199">
        <f>AS309+AX331</f>
        <v>350</v>
      </c>
      <c r="AZ309" s="185"/>
      <c r="BA309" s="177"/>
      <c r="BC309" s="216"/>
      <c r="BD309" s="95" t="s">
        <v>65</v>
      </c>
      <c r="BE309" s="199">
        <f>AY309+BD331</f>
        <v>360</v>
      </c>
      <c r="BF309" s="185"/>
      <c r="BG309" s="177"/>
      <c r="BI309" s="216"/>
      <c r="BJ309" s="95" t="s">
        <v>65</v>
      </c>
      <c r="BK309" s="199">
        <f>BE309+BJ331</f>
        <v>370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5.2574093587854875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5.2065123716903079</v>
      </c>
      <c r="P311" s="185"/>
      <c r="Q311" s="177"/>
      <c r="S311" s="216"/>
      <c r="T311" s="95" t="s">
        <v>66</v>
      </c>
      <c r="U311" s="40">
        <f>INDEX(LINEST(S317:S326,$D317:$D326),2)</f>
        <v>5.1528662679260258</v>
      </c>
      <c r="V311" s="185"/>
      <c r="W311" s="177"/>
      <c r="Y311" s="216"/>
      <c r="Z311" s="95" t="s">
        <v>66</v>
      </c>
      <c r="AA311" s="40">
        <f>INDEX(LINEST(Y317:Y326,$D317:$D326),2)</f>
        <v>5.206248072976785</v>
      </c>
      <c r="AB311" s="185"/>
      <c r="AC311" s="177"/>
      <c r="AE311" s="216"/>
      <c r="AF311" s="95" t="s">
        <v>66</v>
      </c>
      <c r="AG311" s="40">
        <f>INDEX(LINEST(AE317:AE326,$D317:$D326),2)</f>
        <v>5.2574093587854875</v>
      </c>
      <c r="AH311" s="185"/>
      <c r="AI311" s="177"/>
      <c r="AK311" s="216"/>
      <c r="AL311" s="95" t="s">
        <v>66</v>
      </c>
      <c r="AM311" s="40">
        <f>INDEX(LINEST(AK317:AK326,$D317:$D326),2)</f>
        <v>5.3064288992733006</v>
      </c>
      <c r="AN311" s="185"/>
      <c r="AO311" s="177"/>
      <c r="AQ311" s="216"/>
      <c r="AR311" s="95" t="s">
        <v>66</v>
      </c>
      <c r="AS311" s="40">
        <f>INDEX(LINEST(AQ317:AQ326,$D317:$D326),2)</f>
        <v>5.3534146793564021</v>
      </c>
      <c r="AT311" s="185"/>
      <c r="AU311" s="177"/>
      <c r="AW311" s="216"/>
      <c r="AX311" s="95" t="s">
        <v>66</v>
      </c>
      <c r="AY311" s="40">
        <f>INDEX(LINEST(AW317:AW326,$D317:$D326),2)</f>
        <v>5.398485476879153</v>
      </c>
      <c r="AZ311" s="185"/>
      <c r="BA311" s="177"/>
      <c r="BC311" s="216"/>
      <c r="BD311" s="95" t="s">
        <v>66</v>
      </c>
      <c r="BE311" s="40">
        <f>INDEX(LINEST(BC317:BC326,$D317:$D326),2)</f>
        <v>5.4417612045847532</v>
      </c>
      <c r="BF311" s="185"/>
      <c r="BG311" s="177"/>
      <c r="BI311" s="216"/>
      <c r="BJ311" s="95" t="s">
        <v>66</v>
      </c>
      <c r="BK311" s="40">
        <f>INDEX(LINEST(BI317:BI326,$D317:$D326),2)</f>
        <v>5.4833579265513128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-5.3995762040904512E-2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-0.34899293308302065</v>
      </c>
      <c r="P312" s="185"/>
      <c r="Q312" s="177"/>
      <c r="S312" s="216"/>
      <c r="T312" s="95" t="s">
        <v>67</v>
      </c>
      <c r="U312" s="40">
        <f>INDEX(LINEST(S317:S326,$D317:$D326),1)</f>
        <v>-6.2934623179230251E-2</v>
      </c>
      <c r="V312" s="185"/>
      <c r="W312" s="177"/>
      <c r="Y312" s="216"/>
      <c r="Z312" s="95" t="s">
        <v>67</v>
      </c>
      <c r="AA312" s="40">
        <f>INDEX(LINEST(Y317:Y326,$D317:$D326),1)</f>
        <v>-5.81133107369265E-2</v>
      </c>
      <c r="AB312" s="185"/>
      <c r="AC312" s="177"/>
      <c r="AE312" s="216"/>
      <c r="AF312" s="95" t="s">
        <v>67</v>
      </c>
      <c r="AG312" s="40">
        <f>INDEX(LINEST(AE317:AE326,$D317:$D326),1)</f>
        <v>-5.3995762040904512E-2</v>
      </c>
      <c r="AH312" s="185"/>
      <c r="AI312" s="177"/>
      <c r="AK312" s="216"/>
      <c r="AL312" s="95" t="s">
        <v>67</v>
      </c>
      <c r="AM312" s="40">
        <f>INDEX(LINEST(AK317:AK326,$D317:$D326),1)</f>
        <v>-5.0435358198413549E-2</v>
      </c>
      <c r="AN312" s="185"/>
      <c r="AO312" s="177"/>
      <c r="AQ312" s="216"/>
      <c r="AR312" s="95" t="s">
        <v>67</v>
      </c>
      <c r="AS312" s="40">
        <f>INDEX(LINEST(AQ317:AQ326,$D317:$D326),1)</f>
        <v>-4.7324212404465368E-2</v>
      </c>
      <c r="AT312" s="185"/>
      <c r="AU312" s="177"/>
      <c r="AW312" s="216"/>
      <c r="AX312" s="95" t="s">
        <v>67</v>
      </c>
      <c r="AY312" s="40">
        <f>INDEX(LINEST(AW317:AW326,$D317:$D326),1)</f>
        <v>-4.4581006028664459E-2</v>
      </c>
      <c r="AZ312" s="185"/>
      <c r="BA312" s="177"/>
      <c r="BC312" s="216"/>
      <c r="BD312" s="95" t="s">
        <v>67</v>
      </c>
      <c r="BE312" s="40">
        <f>INDEX(LINEST(BC317:BC326,$D317:$D326),1)</f>
        <v>-4.2143186866110016E-2</v>
      </c>
      <c r="BF312" s="185"/>
      <c r="BG312" s="177"/>
      <c r="BI312" s="216"/>
      <c r="BJ312" s="95" t="s">
        <v>67</v>
      </c>
      <c r="BK312" s="40">
        <f>INDEX(LINEST(BI317:BI326,$D317:$D326),1)</f>
        <v>-3.9961791350451713E-2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191.98348616769385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182.45660641659697</v>
      </c>
      <c r="P314" s="185"/>
      <c r="Q314" s="177"/>
      <c r="S314" s="216"/>
      <c r="T314" s="95" t="s">
        <v>29</v>
      </c>
      <c r="U314" s="199">
        <f>EXP(U311)</f>
        <v>172.92643414895133</v>
      </c>
      <c r="V314" s="185"/>
      <c r="W314" s="177"/>
      <c r="Y314" s="216"/>
      <c r="Z314" s="95" t="s">
        <v>29</v>
      </c>
      <c r="AA314" s="199">
        <f>EXP(AA311)</f>
        <v>182.40838974233048</v>
      </c>
      <c r="AB314" s="185"/>
      <c r="AC314" s="177"/>
      <c r="AE314" s="216"/>
      <c r="AF314" s="95" t="s">
        <v>29</v>
      </c>
      <c r="AG314" s="199">
        <f>EXP(AG311)</f>
        <v>191.98348616769385</v>
      </c>
      <c r="AH314" s="185"/>
      <c r="AI314" s="177"/>
      <c r="AK314" s="216"/>
      <c r="AL314" s="95" t="s">
        <v>29</v>
      </c>
      <c r="AM314" s="199">
        <f>EXP(AM311)</f>
        <v>201.62890406797769</v>
      </c>
      <c r="AN314" s="185"/>
      <c r="AO314" s="177"/>
      <c r="AQ314" s="216"/>
      <c r="AR314" s="95" t="s">
        <v>29</v>
      </c>
      <c r="AS314" s="199">
        <f>EXP(AS311)</f>
        <v>211.32868692252555</v>
      </c>
      <c r="AT314" s="185"/>
      <c r="AU314" s="177"/>
      <c r="AW314" s="216"/>
      <c r="AX314" s="95" t="s">
        <v>29</v>
      </c>
      <c r="AY314" s="199">
        <f>EXP(AY311)</f>
        <v>221.07134486843287</v>
      </c>
      <c r="AZ314" s="185"/>
      <c r="BA314" s="177"/>
      <c r="BC314" s="216"/>
      <c r="BD314" s="95" t="s">
        <v>29</v>
      </c>
      <c r="BE314" s="199">
        <f>EXP(BE311)</f>
        <v>230.84839689815698</v>
      </c>
      <c r="BF314" s="185"/>
      <c r="BG314" s="177"/>
      <c r="BI314" s="216"/>
      <c r="BJ314" s="95" t="s">
        <v>29</v>
      </c>
      <c r="BK314" s="199">
        <f>EXP(BK311)</f>
        <v>240.65344873225959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0.94743612168881952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0.70539811524225793</v>
      </c>
      <c r="P315" s="185"/>
      <c r="Q315" s="177"/>
      <c r="S315" s="216"/>
      <c r="T315" s="95" t="s">
        <v>30</v>
      </c>
      <c r="U315" s="40">
        <f>EXP(U312)</f>
        <v>0.93900486083495194</v>
      </c>
      <c r="V315" s="185"/>
      <c r="W315" s="177"/>
      <c r="Y315" s="216"/>
      <c r="Z315" s="95" t="s">
        <v>30</v>
      </c>
      <c r="AA315" s="40">
        <f>EXP(AA312)</f>
        <v>0.94354302782353827</v>
      </c>
      <c r="AB315" s="185"/>
      <c r="AC315" s="177"/>
      <c r="AE315" s="216"/>
      <c r="AF315" s="95" t="s">
        <v>30</v>
      </c>
      <c r="AG315" s="40">
        <f>EXP(AG312)</f>
        <v>0.94743612168881952</v>
      </c>
      <c r="AH315" s="185"/>
      <c r="AI315" s="177"/>
      <c r="AK315" s="216"/>
      <c r="AL315" s="95" t="s">
        <v>30</v>
      </c>
      <c r="AM315" s="40">
        <f>EXP(AM312)</f>
        <v>0.95081538910557684</v>
      </c>
      <c r="AN315" s="185"/>
      <c r="AO315" s="177"/>
      <c r="AQ315" s="216"/>
      <c r="AR315" s="95" t="s">
        <v>30</v>
      </c>
      <c r="AS315" s="40">
        <f>EXP(AS312)</f>
        <v>0.95377812075952983</v>
      </c>
      <c r="AT315" s="185"/>
      <c r="AU315" s="177"/>
      <c r="AW315" s="216"/>
      <c r="AX315" s="95" t="s">
        <v>30</v>
      </c>
      <c r="AY315" s="40">
        <f>EXP(AY312)</f>
        <v>0.95639812294184334</v>
      </c>
      <c r="AZ315" s="185"/>
      <c r="BA315" s="177"/>
      <c r="BC315" s="216"/>
      <c r="BD315" s="95" t="s">
        <v>30</v>
      </c>
      <c r="BE315" s="40">
        <f>EXP(BE312)</f>
        <v>0.95873249284273121</v>
      </c>
      <c r="BF315" s="185"/>
      <c r="BG315" s="177"/>
      <c r="BI315" s="216"/>
      <c r="BJ315" s="95" t="s">
        <v>30</v>
      </c>
      <c r="BK315" s="40">
        <f>EXP(BK312)</f>
        <v>0.96082615032063112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117.40041928721175</v>
      </c>
      <c r="C317" s="189">
        <f t="shared" ref="C317:C326" si="161">LN($F$309-B317)</f>
        <v>5.311231522280301</v>
      </c>
      <c r="D317" s="20">
        <v>1</v>
      </c>
      <c r="E317" s="637" t="s">
        <v>7</v>
      </c>
      <c r="F317" s="638"/>
      <c r="G317" s="641">
        <f>I305</f>
        <v>0.84475385790461643</v>
      </c>
      <c r="H317" s="642"/>
      <c r="I317" s="177">
        <f t="shared" ref="I317:I348" si="162">ROUND($F$309-$F$314*$F$315^D317,$G$1)</f>
        <v>138</v>
      </c>
      <c r="J317" s="178">
        <f t="shared" ref="J317:J326" si="163">ABS(B317-I317)/B317*100</f>
        <v>17.546428571428567</v>
      </c>
      <c r="K317" s="177">
        <f t="shared" ref="K317:K326" si="164">(B317-I317)^2/1000</f>
        <v>0.42434272554267777</v>
      </c>
      <c r="M317" s="216">
        <f t="shared" ref="M317:M326" si="165">LN(O$309-$B317)</f>
        <v>4.5910670091937495</v>
      </c>
      <c r="N317" s="21" t="s">
        <v>36</v>
      </c>
      <c r="O317" s="42">
        <f>P305</f>
        <v>0.83664562373076756</v>
      </c>
      <c r="P317" s="185">
        <f t="shared" ref="P317:P326" si="166">ROUND(O$309-O$314*O$315^$D317,$G$1)</f>
        <v>87</v>
      </c>
      <c r="Q317" s="177">
        <f t="shared" ref="Q317:Q326" si="167">($B317-P317)^2/1000</f>
        <v>0.924185492838276</v>
      </c>
      <c r="S317" s="216">
        <f t="shared" ref="S317:S326" si="168">LN(U$309-$B317)</f>
        <v>5.2072956719522532</v>
      </c>
      <c r="T317" s="21" t="s">
        <v>36</v>
      </c>
      <c r="U317" s="42">
        <f>V305</f>
        <v>0.84405705978645695</v>
      </c>
      <c r="V317" s="185">
        <f t="shared" ref="V317:V326" si="169">ROUND(U$309-U$314*U$315^$D317,$G$1)</f>
        <v>138</v>
      </c>
      <c r="W317" s="177">
        <f t="shared" ref="W317:W326" si="170">($B317-V317)^2/1000</f>
        <v>0.42434272554267777</v>
      </c>
      <c r="Y317" s="216">
        <f t="shared" ref="Y317:Y326" si="171">LN(AA$309-$B317)</f>
        <v>5.2606133223771705</v>
      </c>
      <c r="Z317" s="21" t="s">
        <v>36</v>
      </c>
      <c r="AA317" s="42">
        <f>AB305</f>
        <v>0.84225044344342404</v>
      </c>
      <c r="AB317" s="185">
        <f t="shared" ref="AB317:AB326" si="172">ROUND(AA$309-AA$314*AA$315^$D317,$G$1)</f>
        <v>138</v>
      </c>
      <c r="AC317" s="177">
        <f t="shared" ref="AC317:AC326" si="173">($B317-AB317)^2/1000</f>
        <v>0.42434272554267777</v>
      </c>
      <c r="AE317" s="216">
        <f t="shared" ref="AE317:AE326" si="174">LN(AG$309-$B317)</f>
        <v>5.311231522280301</v>
      </c>
      <c r="AF317" s="21" t="s">
        <v>36</v>
      </c>
      <c r="AG317" s="42">
        <f>AH305</f>
        <v>0.84475385790461643</v>
      </c>
      <c r="AH317" s="185">
        <f t="shared" ref="AH317:AH326" si="175">ROUND(AG$309-AG$314*AG$315^$D317,$G$1)</f>
        <v>138</v>
      </c>
      <c r="AI317" s="177">
        <f t="shared" ref="AI317:AI326" si="176">($B317-AH317)^2/1000</f>
        <v>0.42434272554267777</v>
      </c>
      <c r="AK317" s="216">
        <f t="shared" ref="AK317:AK326" si="177">LN(AM$309-$B317)</f>
        <v>5.359410493717701</v>
      </c>
      <c r="AL317" s="21" t="s">
        <v>36</v>
      </c>
      <c r="AM317" s="42">
        <f>AN305</f>
        <v>0.84475385790461643</v>
      </c>
      <c r="AN317" s="185">
        <f t="shared" ref="AN317:AN326" si="178">ROUND(AM$309-AM$314*AM$315^$D317,$G$1)</f>
        <v>138</v>
      </c>
      <c r="AO317" s="177">
        <f t="shared" ref="AO317:AO326" si="179">($B317-AN317)^2/1000</f>
        <v>0.42434272554267777</v>
      </c>
      <c r="AQ317" s="216">
        <f t="shared" ref="AQ317:AQ326" si="180">LN(AS$309-$B317)</f>
        <v>5.4053745552493213</v>
      </c>
      <c r="AR317" s="21" t="s">
        <v>36</v>
      </c>
      <c r="AS317" s="42">
        <f>AT305</f>
        <v>0.84475385790461643</v>
      </c>
      <c r="AT317" s="185">
        <f t="shared" ref="AT317:AT326" si="181">ROUND(AS$309-AS$314*AS$315^$D317,$G$1)</f>
        <v>138</v>
      </c>
      <c r="AU317" s="177">
        <f t="shared" ref="AU317:AU326" si="182">($B317-AT317)^2/1000</f>
        <v>0.42434272554267777</v>
      </c>
      <c r="AW317" s="216">
        <f t="shared" ref="AW317:AW326" si="183">LN(AY$309-$B317)</f>
        <v>5.4493184374723986</v>
      </c>
      <c r="AX317" s="21" t="s">
        <v>36</v>
      </c>
      <c r="AY317" s="42">
        <f>AZ305</f>
        <v>0.83806755292199331</v>
      </c>
      <c r="AZ317" s="185">
        <f t="shared" ref="AZ317:AZ326" si="184">ROUND(AY$309-AY$314*AY$315^$D317,$G$1)</f>
        <v>139</v>
      </c>
      <c r="BA317" s="177">
        <f t="shared" ref="BA317:BA326" si="185">($B317-AZ317)^2/1000</f>
        <v>0.46654188696825427</v>
      </c>
      <c r="BC317" s="216">
        <f t="shared" ref="BC317:BC326" si="186">LN(BE$309-$B317)</f>
        <v>5.4914122682017306</v>
      </c>
      <c r="BD317" s="21" t="s">
        <v>36</v>
      </c>
      <c r="BE317" s="42">
        <f>BF305</f>
        <v>0.84020239034497868</v>
      </c>
      <c r="BF317" s="185">
        <f t="shared" ref="BF317:BF326" si="187">ROUND(BE$309-BE$314*BE$315^$D317,$G$1)</f>
        <v>139</v>
      </c>
      <c r="BG317" s="177">
        <f t="shared" ref="BG317:BG326" si="188">($B317-BF317)^2/1000</f>
        <v>0.46654188696825427</v>
      </c>
      <c r="BI317" s="216">
        <f t="shared" ref="BI317:BI326" si="189">LN(BK$309-$B317)</f>
        <v>5.5318055500289809</v>
      </c>
      <c r="BJ317" s="21" t="s">
        <v>36</v>
      </c>
      <c r="BK317" s="42">
        <f>BL305</f>
        <v>0.84020239034497868</v>
      </c>
      <c r="BL317" s="185">
        <f t="shared" ref="BL317:BL326" si="190">ROUND(BK$309-BK$314*BK$315^$D317,$G$1)</f>
        <v>139</v>
      </c>
      <c r="BM317" s="177">
        <f t="shared" ref="BM317:BM326" si="191">($B317-BL317)^2/1000</f>
        <v>0.46654188696825427</v>
      </c>
    </row>
    <row r="318" spans="1:65" ht="15" customHeight="1">
      <c r="A318" s="19">
        <f t="shared" si="160"/>
        <v>2004</v>
      </c>
      <c r="B318" s="174">
        <f t="shared" si="160"/>
        <v>162.68656716417911</v>
      </c>
      <c r="C318" s="189">
        <f t="shared" si="161"/>
        <v>5.0582402027043871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0.95281358365567925</v>
      </c>
      <c r="H318" s="640"/>
      <c r="I318" s="177">
        <f t="shared" si="162"/>
        <v>148</v>
      </c>
      <c r="J318" s="178">
        <f t="shared" si="163"/>
        <v>9.0275229357798192</v>
      </c>
      <c r="K318" s="177">
        <f t="shared" si="164"/>
        <v>0.21569525506794401</v>
      </c>
      <c r="M318" s="216">
        <f t="shared" si="165"/>
        <v>3.9761883226054233</v>
      </c>
      <c r="N318" s="21" t="s">
        <v>37</v>
      </c>
      <c r="O318" s="199">
        <f>SUM(Q317:Q326)</f>
        <v>3.6432027520165828</v>
      </c>
      <c r="P318" s="185">
        <f t="shared" si="166"/>
        <v>125</v>
      </c>
      <c r="Q318" s="177">
        <f t="shared" si="167"/>
        <v>1.4202773446201831</v>
      </c>
      <c r="S318" s="216">
        <f t="shared" si="168"/>
        <v>4.9222661436461657</v>
      </c>
      <c r="T318" s="21" t="s">
        <v>37</v>
      </c>
      <c r="U318" s="199">
        <f>SUM(W317:W326)</f>
        <v>0.95893746546104697</v>
      </c>
      <c r="V318" s="185">
        <f t="shared" si="169"/>
        <v>148</v>
      </c>
      <c r="W318" s="177">
        <f t="shared" si="170"/>
        <v>0.21569525506794401</v>
      </c>
      <c r="Y318" s="216">
        <f t="shared" si="171"/>
        <v>4.9925625130365612</v>
      </c>
      <c r="Z318" s="21" t="s">
        <v>37</v>
      </c>
      <c r="AA318" s="199">
        <f>SUM(AC317:AC326)</f>
        <v>0.96850288294954123</v>
      </c>
      <c r="AB318" s="185">
        <f t="shared" si="172"/>
        <v>148</v>
      </c>
      <c r="AC318" s="177">
        <f t="shared" si="173"/>
        <v>0.21569525506794401</v>
      </c>
      <c r="AE318" s="216">
        <f t="shared" si="174"/>
        <v>5.0582402027043871</v>
      </c>
      <c r="AF318" s="21" t="s">
        <v>37</v>
      </c>
      <c r="AG318" s="199">
        <f>SUM(AI317:AI326)</f>
        <v>0.95281358365567925</v>
      </c>
      <c r="AH318" s="185">
        <f t="shared" si="175"/>
        <v>148</v>
      </c>
      <c r="AI318" s="177">
        <f t="shared" si="176"/>
        <v>0.21569525506794401</v>
      </c>
      <c r="AK318" s="216">
        <f t="shared" si="177"/>
        <v>5.1198688966752393</v>
      </c>
      <c r="AL318" s="21" t="s">
        <v>37</v>
      </c>
      <c r="AM318" s="199">
        <f>SUM(AO317:AO326)</f>
        <v>0.95281358365567925</v>
      </c>
      <c r="AN318" s="185">
        <f t="shared" si="178"/>
        <v>148</v>
      </c>
      <c r="AO318" s="177">
        <f t="shared" si="179"/>
        <v>0.21569525506794401</v>
      </c>
      <c r="AQ318" s="216">
        <f t="shared" si="180"/>
        <v>5.1779189735256699</v>
      </c>
      <c r="AR318" s="21" t="s">
        <v>37</v>
      </c>
      <c r="AS318" s="199">
        <f>SUM(AU317:AU326)</f>
        <v>0.95281358365567925</v>
      </c>
      <c r="AT318" s="185">
        <f t="shared" si="181"/>
        <v>148</v>
      </c>
      <c r="AU318" s="177">
        <f t="shared" si="182"/>
        <v>0.21569525506794401</v>
      </c>
      <c r="AW318" s="216">
        <f t="shared" si="183"/>
        <v>5.2327833251689642</v>
      </c>
      <c r="AX318" s="21" t="s">
        <v>37</v>
      </c>
      <c r="AY318" s="199">
        <f>SUM(BA317:BA326)</f>
        <v>0.99501274508125581</v>
      </c>
      <c r="AZ318" s="185">
        <f t="shared" si="184"/>
        <v>148</v>
      </c>
      <c r="BA318" s="177">
        <f t="shared" si="185"/>
        <v>0.21569525506794401</v>
      </c>
      <c r="BC318" s="216">
        <f t="shared" si="186"/>
        <v>5.2847934940147114</v>
      </c>
      <c r="BD318" s="21" t="s">
        <v>37</v>
      </c>
      <c r="BE318" s="199">
        <f>SUM(BG317:BG326)</f>
        <v>0.98138087694938769</v>
      </c>
      <c r="BF318" s="185">
        <f t="shared" si="187"/>
        <v>148</v>
      </c>
      <c r="BG318" s="177">
        <f t="shared" si="188"/>
        <v>0.21569525506794401</v>
      </c>
      <c r="BI318" s="216">
        <f t="shared" si="189"/>
        <v>5.3342318163574234</v>
      </c>
      <c r="BJ318" s="21" t="s">
        <v>37</v>
      </c>
      <c r="BK318" s="199">
        <f>SUM(BM317:BM326)</f>
        <v>0.98138087694938769</v>
      </c>
      <c r="BL318" s="185">
        <f t="shared" si="190"/>
        <v>148</v>
      </c>
      <c r="BM318" s="177">
        <f t="shared" si="191"/>
        <v>0.21569525506794401</v>
      </c>
    </row>
    <row r="319" spans="1:65" ht="15" customHeight="1">
      <c r="A319" s="19">
        <f t="shared" si="160"/>
        <v>2005</v>
      </c>
      <c r="B319" s="174">
        <f t="shared" si="160"/>
        <v>164.86681065514759</v>
      </c>
      <c r="C319" s="189">
        <f t="shared" si="161"/>
        <v>5.0442840340401265</v>
      </c>
      <c r="D319" s="20">
        <f t="shared" si="192"/>
        <v>3</v>
      </c>
      <c r="E319" s="637" t="s">
        <v>9</v>
      </c>
      <c r="F319" s="638"/>
      <c r="G319" s="639">
        <f>SUM(K317:K326)</f>
        <v>0.95281358365567925</v>
      </c>
      <c r="H319" s="640"/>
      <c r="I319" s="177">
        <f t="shared" si="162"/>
        <v>157</v>
      </c>
      <c r="J319" s="178">
        <f t="shared" si="163"/>
        <v>4.7716157205240171</v>
      </c>
      <c r="K319" s="177">
        <f t="shared" si="164"/>
        <v>6.1886709883943632E-2</v>
      </c>
      <c r="M319" s="216">
        <f t="shared" si="165"/>
        <v>3.9344337843194728</v>
      </c>
      <c r="O319" s="98"/>
      <c r="P319" s="185">
        <f t="shared" si="166"/>
        <v>152</v>
      </c>
      <c r="Q319" s="177">
        <f t="shared" si="167"/>
        <v>0.16555481643541953</v>
      </c>
      <c r="S319" s="216">
        <f t="shared" si="168"/>
        <v>4.9062608798202563</v>
      </c>
      <c r="U319" s="98"/>
      <c r="V319" s="185">
        <f t="shared" si="169"/>
        <v>157</v>
      </c>
      <c r="W319" s="177">
        <f t="shared" si="170"/>
        <v>6.1886709883943632E-2</v>
      </c>
      <c r="Y319" s="216">
        <f t="shared" si="171"/>
        <v>4.9776518680201258</v>
      </c>
      <c r="AA319" s="98"/>
      <c r="AB319" s="185">
        <f t="shared" si="172"/>
        <v>157</v>
      </c>
      <c r="AC319" s="177">
        <f t="shared" si="173"/>
        <v>6.1886709883943632E-2</v>
      </c>
      <c r="AE319" s="216">
        <f t="shared" si="174"/>
        <v>5.0442840340401265</v>
      </c>
      <c r="AG319" s="98"/>
      <c r="AH319" s="185">
        <f t="shared" si="175"/>
        <v>157</v>
      </c>
      <c r="AI319" s="177">
        <f t="shared" si="176"/>
        <v>6.1886709883943632E-2</v>
      </c>
      <c r="AK319" s="216">
        <f t="shared" si="177"/>
        <v>5.1067523564339172</v>
      </c>
      <c r="AM319" s="98"/>
      <c r="AN319" s="185">
        <f t="shared" si="178"/>
        <v>157</v>
      </c>
      <c r="AO319" s="177">
        <f t="shared" si="179"/>
        <v>6.1886709883943632E-2</v>
      </c>
      <c r="AQ319" s="216">
        <f t="shared" si="180"/>
        <v>5.1655467664180836</v>
      </c>
      <c r="AS319" s="98"/>
      <c r="AT319" s="185">
        <f t="shared" si="181"/>
        <v>157</v>
      </c>
      <c r="AU319" s="177">
        <f t="shared" si="182"/>
        <v>6.1886709883943632E-2</v>
      </c>
      <c r="AW319" s="216">
        <f t="shared" si="183"/>
        <v>5.2210755084487186</v>
      </c>
      <c r="AY319" s="98"/>
      <c r="AZ319" s="185">
        <f t="shared" si="184"/>
        <v>157</v>
      </c>
      <c r="BA319" s="177">
        <f t="shared" si="185"/>
        <v>6.1886709883943632E-2</v>
      </c>
      <c r="BC319" s="216">
        <f t="shared" si="186"/>
        <v>5.2736823476914827</v>
      </c>
      <c r="BE319" s="98"/>
      <c r="BF319" s="185">
        <f t="shared" si="187"/>
        <v>157</v>
      </c>
      <c r="BG319" s="177">
        <f t="shared" si="188"/>
        <v>6.1886709883943632E-2</v>
      </c>
      <c r="BI319" s="216">
        <f t="shared" si="189"/>
        <v>5.3236594722932891</v>
      </c>
      <c r="BK319" s="98"/>
      <c r="BL319" s="185">
        <f t="shared" si="190"/>
        <v>157</v>
      </c>
      <c r="BM319" s="177">
        <f t="shared" si="191"/>
        <v>6.1886709883943632E-2</v>
      </c>
    </row>
    <row r="320" spans="1:65" ht="15" customHeight="1">
      <c r="A320" s="19">
        <f t="shared" si="160"/>
        <v>2006</v>
      </c>
      <c r="B320" s="174">
        <f t="shared" si="160"/>
        <v>170.2827087442472</v>
      </c>
      <c r="C320" s="189">
        <f t="shared" si="161"/>
        <v>5.0087487908057255</v>
      </c>
      <c r="D320" s="20">
        <f t="shared" si="192"/>
        <v>4</v>
      </c>
      <c r="E320" s="637" t="s">
        <v>10</v>
      </c>
      <c r="F320" s="638"/>
      <c r="G320" s="639">
        <f>SUM(J317:J326)/D326</f>
        <v>4.9645639818430425</v>
      </c>
      <c r="H320" s="640"/>
      <c r="I320" s="177">
        <f t="shared" si="162"/>
        <v>165</v>
      </c>
      <c r="J320" s="178">
        <f t="shared" si="163"/>
        <v>3.1023166023166002</v>
      </c>
      <c r="K320" s="177">
        <f t="shared" si="164"/>
        <v>2.790701167654585E-2</v>
      </c>
      <c r="M320" s="216">
        <f t="shared" si="165"/>
        <v>3.8224765907968634</v>
      </c>
      <c r="P320" s="185">
        <f t="shared" si="166"/>
        <v>171</v>
      </c>
      <c r="Q320" s="177">
        <f t="shared" si="167"/>
        <v>5.1450674557942575E-4</v>
      </c>
      <c r="S320" s="216">
        <f t="shared" si="168"/>
        <v>4.8653573997514137</v>
      </c>
      <c r="V320" s="185">
        <f t="shared" si="169"/>
        <v>166</v>
      </c>
      <c r="W320" s="177">
        <f t="shared" si="170"/>
        <v>1.8341594188051445E-2</v>
      </c>
      <c r="Y320" s="216">
        <f t="shared" si="171"/>
        <v>4.9396210328036139</v>
      </c>
      <c r="AB320" s="185">
        <f t="shared" si="172"/>
        <v>165</v>
      </c>
      <c r="AC320" s="177">
        <f t="shared" si="173"/>
        <v>2.790701167654585E-2</v>
      </c>
      <c r="AE320" s="216">
        <f t="shared" si="174"/>
        <v>5.0087487908057255</v>
      </c>
      <c r="AH320" s="185">
        <f t="shared" si="175"/>
        <v>165</v>
      </c>
      <c r="AI320" s="177">
        <f t="shared" si="176"/>
        <v>2.790701167654585E-2</v>
      </c>
      <c r="AK320" s="216">
        <f t="shared" si="177"/>
        <v>5.073405322720836</v>
      </c>
      <c r="AN320" s="185">
        <f t="shared" si="178"/>
        <v>165</v>
      </c>
      <c r="AO320" s="177">
        <f t="shared" si="179"/>
        <v>2.790701167654585E-2</v>
      </c>
      <c r="AQ320" s="216">
        <f t="shared" si="180"/>
        <v>5.1341340601298855</v>
      </c>
      <c r="AT320" s="185">
        <f t="shared" si="181"/>
        <v>165</v>
      </c>
      <c r="AU320" s="177">
        <f t="shared" si="182"/>
        <v>2.790701167654585E-2</v>
      </c>
      <c r="AW320" s="216">
        <f t="shared" si="183"/>
        <v>5.1913850120638525</v>
      </c>
      <c r="AZ320" s="185">
        <f t="shared" si="184"/>
        <v>165</v>
      </c>
      <c r="BA320" s="177">
        <f t="shared" si="185"/>
        <v>2.790701167654585E-2</v>
      </c>
      <c r="BC320" s="216">
        <f t="shared" si="186"/>
        <v>5.2455350233181282</v>
      </c>
      <c r="BF320" s="185">
        <f t="shared" si="187"/>
        <v>165</v>
      </c>
      <c r="BG320" s="177">
        <f t="shared" si="188"/>
        <v>2.790701167654585E-2</v>
      </c>
      <c r="BI320" s="216">
        <f t="shared" si="189"/>
        <v>5.2969028228314059</v>
      </c>
      <c r="BL320" s="185">
        <f t="shared" si="190"/>
        <v>165</v>
      </c>
      <c r="BM320" s="177">
        <f t="shared" si="191"/>
        <v>2.790701167654585E-2</v>
      </c>
    </row>
    <row r="321" spans="1:65" ht="15" customHeight="1">
      <c r="A321" s="19">
        <f t="shared" si="160"/>
        <v>2007</v>
      </c>
      <c r="B321" s="174">
        <f t="shared" si="160"/>
        <v>175.44812601846823</v>
      </c>
      <c r="C321" s="189">
        <f t="shared" si="161"/>
        <v>4.9736384326227459</v>
      </c>
      <c r="D321" s="20">
        <f t="shared" si="192"/>
        <v>5</v>
      </c>
      <c r="E321" s="637" t="s">
        <v>11</v>
      </c>
      <c r="F321" s="638"/>
      <c r="G321" s="639">
        <f>SUM(J317:J326)/10</f>
        <v>4.9645639818430425</v>
      </c>
      <c r="H321" s="640"/>
      <c r="I321" s="177">
        <f t="shared" si="162"/>
        <v>173</v>
      </c>
      <c r="J321" s="178">
        <f t="shared" si="163"/>
        <v>1.3953560371517062</v>
      </c>
      <c r="K321" s="177">
        <f t="shared" si="164"/>
        <v>5.9933210023011075E-3</v>
      </c>
      <c r="M321" s="216">
        <f t="shared" si="165"/>
        <v>3.7025819935880784</v>
      </c>
      <c r="N321" s="21"/>
      <c r="O321" s="55"/>
      <c r="P321" s="185">
        <f t="shared" si="166"/>
        <v>184</v>
      </c>
      <c r="Q321" s="177">
        <f t="shared" si="167"/>
        <v>7.3134548596000049E-2</v>
      </c>
      <c r="S321" s="216">
        <f t="shared" si="168"/>
        <v>4.8247222876129179</v>
      </c>
      <c r="T321" s="21"/>
      <c r="U321" s="55"/>
      <c r="V321" s="185">
        <f t="shared" si="169"/>
        <v>174</v>
      </c>
      <c r="W321" s="177">
        <f t="shared" si="170"/>
        <v>2.0970689653646481E-3</v>
      </c>
      <c r="Y321" s="216">
        <f t="shared" si="171"/>
        <v>4.901949804846506</v>
      </c>
      <c r="Z321" s="21"/>
      <c r="AA321" s="55"/>
      <c r="AB321" s="185">
        <f t="shared" si="172"/>
        <v>174</v>
      </c>
      <c r="AC321" s="177">
        <f t="shared" si="173"/>
        <v>2.0970689653646481E-3</v>
      </c>
      <c r="AE321" s="216">
        <f t="shared" si="174"/>
        <v>4.9736384326227459</v>
      </c>
      <c r="AF321" s="21"/>
      <c r="AG321" s="55"/>
      <c r="AH321" s="185">
        <f t="shared" si="175"/>
        <v>173</v>
      </c>
      <c r="AI321" s="177">
        <f t="shared" si="176"/>
        <v>5.9933210023011075E-3</v>
      </c>
      <c r="AK321" s="216">
        <f t="shared" si="177"/>
        <v>5.040529793910836</v>
      </c>
      <c r="AL321" s="21"/>
      <c r="AM321" s="55"/>
      <c r="AN321" s="185">
        <f t="shared" si="178"/>
        <v>173</v>
      </c>
      <c r="AO321" s="177">
        <f t="shared" si="179"/>
        <v>5.9933210023011075E-3</v>
      </c>
      <c r="AQ321" s="216">
        <f t="shared" si="180"/>
        <v>5.1032258638479382</v>
      </c>
      <c r="AR321" s="21"/>
      <c r="AS321" s="55"/>
      <c r="AT321" s="185">
        <f t="shared" si="181"/>
        <v>173</v>
      </c>
      <c r="AU321" s="177">
        <f t="shared" si="182"/>
        <v>5.9933210023011075E-3</v>
      </c>
      <c r="AW321" s="216">
        <f t="shared" si="183"/>
        <v>5.162221969566354</v>
      </c>
      <c r="AX321" s="21"/>
      <c r="AY321" s="55"/>
      <c r="AZ321" s="185">
        <f t="shared" si="184"/>
        <v>173</v>
      </c>
      <c r="BA321" s="177">
        <f t="shared" si="185"/>
        <v>5.9933210023011075E-3</v>
      </c>
      <c r="BC321" s="216">
        <f t="shared" si="186"/>
        <v>5.2179305837540753</v>
      </c>
      <c r="BD321" s="21"/>
      <c r="BE321" s="55"/>
      <c r="BF321" s="185">
        <f t="shared" si="187"/>
        <v>173</v>
      </c>
      <c r="BG321" s="177">
        <f t="shared" si="188"/>
        <v>5.9933210023011075E-3</v>
      </c>
      <c r="BI321" s="216">
        <f t="shared" si="189"/>
        <v>5.2706988317744656</v>
      </c>
      <c r="BJ321" s="21"/>
      <c r="BK321" s="55"/>
      <c r="BL321" s="185">
        <f t="shared" si="190"/>
        <v>173</v>
      </c>
      <c r="BM321" s="177">
        <f t="shared" si="191"/>
        <v>5.9933210023011075E-3</v>
      </c>
    </row>
    <row r="322" spans="1:65" ht="15" customHeight="1">
      <c r="A322" s="19">
        <f t="shared" si="160"/>
        <v>2008</v>
      </c>
      <c r="B322" s="174">
        <f t="shared" si="160"/>
        <v>180.15332197614993</v>
      </c>
      <c r="C322" s="189">
        <f t="shared" si="161"/>
        <v>4.9405466655142156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181</v>
      </c>
      <c r="J322" s="178">
        <f t="shared" si="163"/>
        <v>0.46997635933805559</v>
      </c>
      <c r="K322" s="177">
        <f t="shared" si="164"/>
        <v>7.1686367607066764E-4</v>
      </c>
      <c r="M322" s="216">
        <f t="shared" si="165"/>
        <v>3.5792508995401362</v>
      </c>
      <c r="N322" s="21"/>
      <c r="O322" s="55"/>
      <c r="P322" s="185">
        <f t="shared" si="166"/>
        <v>194</v>
      </c>
      <c r="Q322" s="177">
        <f>($B322-P322)^2/1000</f>
        <v>0.19173049229617259</v>
      </c>
      <c r="S322" s="216">
        <f t="shared" si="168"/>
        <v>4.7862132427144388</v>
      </c>
      <c r="T322" s="21"/>
      <c r="U322" s="55"/>
      <c r="V322" s="185">
        <f t="shared" si="169"/>
        <v>181</v>
      </c>
      <c r="W322" s="177">
        <f t="shared" si="170"/>
        <v>7.1686367607066764E-4</v>
      </c>
      <c r="Y322" s="216">
        <f t="shared" si="171"/>
        <v>4.8663543545997543</v>
      </c>
      <c r="Z322" s="21"/>
      <c r="AA322" s="55"/>
      <c r="AB322" s="185">
        <f t="shared" si="172"/>
        <v>181</v>
      </c>
      <c r="AC322" s="177">
        <f t="shared" si="173"/>
        <v>7.1686367607066764E-4</v>
      </c>
      <c r="AE322" s="216">
        <f t="shared" si="174"/>
        <v>4.9405466655142156</v>
      </c>
      <c r="AF322" s="21"/>
      <c r="AG322" s="55"/>
      <c r="AH322" s="185">
        <f t="shared" si="175"/>
        <v>181</v>
      </c>
      <c r="AI322" s="177">
        <f t="shared" si="176"/>
        <v>7.1686367607066764E-4</v>
      </c>
      <c r="AK322" s="216">
        <f t="shared" si="177"/>
        <v>5.0096126248406012</v>
      </c>
      <c r="AL322" s="21"/>
      <c r="AM322" s="55"/>
      <c r="AN322" s="185">
        <f t="shared" si="178"/>
        <v>181</v>
      </c>
      <c r="AO322" s="177">
        <f t="shared" si="179"/>
        <v>7.1686367607066764E-4</v>
      </c>
      <c r="AQ322" s="216">
        <f t="shared" si="180"/>
        <v>5.0742150934559991</v>
      </c>
      <c r="AR322" s="21"/>
      <c r="AS322" s="55"/>
      <c r="AT322" s="185">
        <f t="shared" si="181"/>
        <v>181</v>
      </c>
      <c r="AU322" s="177">
        <f t="shared" si="182"/>
        <v>7.1686367607066764E-4</v>
      </c>
      <c r="AW322" s="216">
        <f t="shared" si="183"/>
        <v>5.1348961361218333</v>
      </c>
      <c r="AX322" s="21"/>
      <c r="AY322" s="55"/>
      <c r="AZ322" s="185">
        <f t="shared" si="184"/>
        <v>181</v>
      </c>
      <c r="BA322" s="177">
        <f t="shared" si="185"/>
        <v>7.1686367607066764E-4</v>
      </c>
      <c r="BC322" s="216">
        <f t="shared" si="186"/>
        <v>5.1921046991556441</v>
      </c>
      <c r="BD322" s="21"/>
      <c r="BE322" s="55"/>
      <c r="BF322" s="185">
        <f t="shared" si="187"/>
        <v>181</v>
      </c>
      <c r="BG322" s="177">
        <f t="shared" si="188"/>
        <v>7.1686367607066764E-4</v>
      </c>
      <c r="BI322" s="216">
        <f t="shared" si="189"/>
        <v>5.246216788625591</v>
      </c>
      <c r="BJ322" s="21"/>
      <c r="BK322" s="55"/>
      <c r="BL322" s="185">
        <f t="shared" si="190"/>
        <v>181</v>
      </c>
      <c r="BM322" s="177">
        <f t="shared" si="191"/>
        <v>7.1686367607066764E-4</v>
      </c>
    </row>
    <row r="323" spans="1:65" ht="15" customHeight="1">
      <c r="A323" s="19">
        <f t="shared" si="160"/>
        <v>2009</v>
      </c>
      <c r="B323" s="174">
        <f t="shared" si="160"/>
        <v>178.70722433460077</v>
      </c>
      <c r="C323" s="189">
        <f t="shared" si="161"/>
        <v>4.9508341607500101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188</v>
      </c>
      <c r="J323" s="178">
        <f t="shared" si="163"/>
        <v>5.1999999999999966</v>
      </c>
      <c r="K323" s="177">
        <f t="shared" si="164"/>
        <v>8.6355679567436172E-2</v>
      </c>
      <c r="M323" s="216">
        <f t="shared" si="165"/>
        <v>3.618799625998228</v>
      </c>
      <c r="N323" s="21"/>
      <c r="O323" s="55"/>
      <c r="P323" s="185">
        <f t="shared" si="166"/>
        <v>200</v>
      </c>
      <c r="Q323" s="177">
        <f t="shared" si="167"/>
        <v>0.45338229553701775</v>
      </c>
      <c r="S323" s="216">
        <f t="shared" si="168"/>
        <v>4.7982072565951714</v>
      </c>
      <c r="T323" s="21"/>
      <c r="U323" s="55"/>
      <c r="V323" s="185">
        <f t="shared" si="169"/>
        <v>189</v>
      </c>
      <c r="W323" s="177">
        <f t="shared" si="170"/>
        <v>0.10594123089823464</v>
      </c>
      <c r="Y323" s="216">
        <f t="shared" si="171"/>
        <v>4.8774297582062731</v>
      </c>
      <c r="Z323" s="21"/>
      <c r="AA323" s="55"/>
      <c r="AB323" s="185">
        <f t="shared" si="172"/>
        <v>189</v>
      </c>
      <c r="AC323" s="177">
        <f t="shared" si="173"/>
        <v>0.10594123089823464</v>
      </c>
      <c r="AE323" s="216">
        <f t="shared" si="174"/>
        <v>4.9508341607500101</v>
      </c>
      <c r="AF323" s="21"/>
      <c r="AG323" s="55"/>
      <c r="AH323" s="185">
        <f t="shared" si="175"/>
        <v>188</v>
      </c>
      <c r="AI323" s="177">
        <f t="shared" si="176"/>
        <v>8.6355679567436172E-2</v>
      </c>
      <c r="AK323" s="216">
        <f t="shared" si="177"/>
        <v>5.0192168712432101</v>
      </c>
      <c r="AL323" s="21"/>
      <c r="AM323" s="55"/>
      <c r="AN323" s="185">
        <f t="shared" si="178"/>
        <v>188</v>
      </c>
      <c r="AO323" s="177">
        <f t="shared" si="179"/>
        <v>8.6355679567436172E-2</v>
      </c>
      <c r="AQ323" s="216">
        <f t="shared" si="180"/>
        <v>5.0832211959409088</v>
      </c>
      <c r="AR323" s="21"/>
      <c r="AS323" s="55"/>
      <c r="AT323" s="185">
        <f t="shared" si="181"/>
        <v>188</v>
      </c>
      <c r="AU323" s="177">
        <f t="shared" si="182"/>
        <v>8.6355679567436172E-2</v>
      </c>
      <c r="AW323" s="216">
        <f t="shared" si="183"/>
        <v>5.1433742308587194</v>
      </c>
      <c r="AX323" s="21"/>
      <c r="AY323" s="55"/>
      <c r="AZ323" s="185">
        <f t="shared" si="184"/>
        <v>188</v>
      </c>
      <c r="BA323" s="177">
        <f t="shared" si="185"/>
        <v>8.6355679567436172E-2</v>
      </c>
      <c r="BC323" s="216">
        <f t="shared" si="186"/>
        <v>5.2001132695614665</v>
      </c>
      <c r="BD323" s="21"/>
      <c r="BE323" s="55"/>
      <c r="BF323" s="185">
        <f t="shared" si="187"/>
        <v>188</v>
      </c>
      <c r="BG323" s="177">
        <f t="shared" si="188"/>
        <v>8.6355679567436172E-2</v>
      </c>
      <c r="BI323" s="216">
        <f t="shared" si="189"/>
        <v>5.2538051113075994</v>
      </c>
      <c r="BJ323" s="21"/>
      <c r="BK323" s="55"/>
      <c r="BL323" s="185">
        <f t="shared" si="190"/>
        <v>188</v>
      </c>
      <c r="BM323" s="177">
        <f t="shared" si="191"/>
        <v>8.6355679567436172E-2</v>
      </c>
    </row>
    <row r="324" spans="1:65" ht="15" customHeight="1">
      <c r="A324" s="19">
        <f t="shared" si="160"/>
        <v>2010</v>
      </c>
      <c r="B324" s="174">
        <f t="shared" si="160"/>
        <v>186.26010286554003</v>
      </c>
      <c r="C324" s="189">
        <f t="shared" si="161"/>
        <v>4.8958968474798805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195</v>
      </c>
      <c r="J324" s="178">
        <f t="shared" si="163"/>
        <v>4.6923076923076978</v>
      </c>
      <c r="K324" s="177">
        <f t="shared" si="164"/>
        <v>7.6385801920941521E-2</v>
      </c>
      <c r="M324" s="216">
        <f t="shared" si="165"/>
        <v>3.3924894821981848</v>
      </c>
      <c r="N324" s="21"/>
      <c r="O324" s="55"/>
      <c r="P324" s="185">
        <f t="shared" si="166"/>
        <v>205</v>
      </c>
      <c r="Q324" s="177">
        <f t="shared" si="167"/>
        <v>0.35118374461014085</v>
      </c>
      <c r="S324" s="216">
        <f t="shared" si="168"/>
        <v>4.7339142374862977</v>
      </c>
      <c r="T324" s="21"/>
      <c r="U324" s="55"/>
      <c r="V324" s="185">
        <f t="shared" si="169"/>
        <v>195</v>
      </c>
      <c r="W324" s="177">
        <f t="shared" si="170"/>
        <v>7.6385801920941521E-2</v>
      </c>
      <c r="Y324" s="216">
        <f t="shared" si="171"/>
        <v>4.8181817587986338</v>
      </c>
      <c r="Z324" s="21"/>
      <c r="AA324" s="55"/>
      <c r="AB324" s="185">
        <f t="shared" si="172"/>
        <v>195</v>
      </c>
      <c r="AC324" s="177">
        <f t="shared" si="173"/>
        <v>7.6385801920941521E-2</v>
      </c>
      <c r="AE324" s="216">
        <f t="shared" si="174"/>
        <v>4.8958968474798805</v>
      </c>
      <c r="AF324" s="21"/>
      <c r="AG324" s="55"/>
      <c r="AH324" s="185">
        <f t="shared" si="175"/>
        <v>195</v>
      </c>
      <c r="AI324" s="177">
        <f t="shared" si="176"/>
        <v>7.6385801920941521E-2</v>
      </c>
      <c r="AK324" s="216">
        <f t="shared" si="177"/>
        <v>4.9680053964038917</v>
      </c>
      <c r="AL324" s="21"/>
      <c r="AM324" s="55"/>
      <c r="AN324" s="185">
        <f t="shared" si="178"/>
        <v>195</v>
      </c>
      <c r="AO324" s="177">
        <f t="shared" si="179"/>
        <v>7.6385801920941521E-2</v>
      </c>
      <c r="AQ324" s="216">
        <f t="shared" si="180"/>
        <v>5.0352621948330816</v>
      </c>
      <c r="AR324" s="21"/>
      <c r="AS324" s="55"/>
      <c r="AT324" s="185">
        <f t="shared" si="181"/>
        <v>195</v>
      </c>
      <c r="AU324" s="177">
        <f t="shared" si="182"/>
        <v>7.6385801920941521E-2</v>
      </c>
      <c r="AW324" s="216">
        <f t="shared" si="183"/>
        <v>5.0982791757232357</v>
      </c>
      <c r="AX324" s="21"/>
      <c r="AY324" s="55"/>
      <c r="AZ324" s="185">
        <f t="shared" si="184"/>
        <v>195</v>
      </c>
      <c r="BA324" s="177">
        <f t="shared" si="185"/>
        <v>7.6385801920941521E-2</v>
      </c>
      <c r="BC324" s="216">
        <f t="shared" si="186"/>
        <v>5.1575593367656385</v>
      </c>
      <c r="BD324" s="21"/>
      <c r="BE324" s="55"/>
      <c r="BF324" s="185">
        <f t="shared" si="187"/>
        <v>195</v>
      </c>
      <c r="BG324" s="177">
        <f t="shared" si="188"/>
        <v>7.6385801920941521E-2</v>
      </c>
      <c r="BI324" s="216">
        <f t="shared" si="189"/>
        <v>5.2135211550002332</v>
      </c>
      <c r="BJ324" s="21"/>
      <c r="BK324" s="55"/>
      <c r="BL324" s="185">
        <f t="shared" si="190"/>
        <v>195</v>
      </c>
      <c r="BM324" s="177">
        <f t="shared" si="191"/>
        <v>7.6385801920941521E-2</v>
      </c>
    </row>
    <row r="325" spans="1:65" ht="15" customHeight="1">
      <c r="A325" s="19">
        <f t="shared" si="160"/>
        <v>2011</v>
      </c>
      <c r="B325" s="174">
        <f t="shared" si="160"/>
        <v>202.08558072635742</v>
      </c>
      <c r="C325" s="189">
        <f t="shared" si="161"/>
        <v>4.7699591009442548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202</v>
      </c>
      <c r="J325" s="178">
        <f t="shared" si="163"/>
        <v>4.2348754448396232E-2</v>
      </c>
      <c r="K325" s="177">
        <f t="shared" si="164"/>
        <v>7.3240607238637125E-6</v>
      </c>
      <c r="M325" s="216">
        <f t="shared" si="165"/>
        <v>2.6329256602688544</v>
      </c>
      <c r="N325" s="21"/>
      <c r="O325" s="55"/>
      <c r="P325" s="185">
        <f t="shared" si="166"/>
        <v>208</v>
      </c>
      <c r="Q325" s="177">
        <f t="shared" si="167"/>
        <v>3.4980355344434812E-2</v>
      </c>
      <c r="S325" s="216">
        <f t="shared" si="168"/>
        <v>4.5840938244278862</v>
      </c>
      <c r="T325" s="21"/>
      <c r="U325" s="55"/>
      <c r="V325" s="185">
        <f t="shared" si="169"/>
        <v>202</v>
      </c>
      <c r="W325" s="177">
        <f t="shared" si="170"/>
        <v>7.3240607238637125E-6</v>
      </c>
      <c r="Y325" s="216">
        <f t="shared" si="171"/>
        <v>4.6813384988652453</v>
      </c>
      <c r="Z325" s="21"/>
      <c r="AA325" s="55"/>
      <c r="AB325" s="185">
        <f t="shared" si="172"/>
        <v>202</v>
      </c>
      <c r="AC325" s="177">
        <f t="shared" si="173"/>
        <v>7.3240607238637125E-6</v>
      </c>
      <c r="AE325" s="216">
        <f t="shared" si="174"/>
        <v>4.7699591009442548</v>
      </c>
      <c r="AF325" s="21"/>
      <c r="AG325" s="55"/>
      <c r="AH325" s="185">
        <f t="shared" si="175"/>
        <v>202</v>
      </c>
      <c r="AI325" s="177">
        <f t="shared" si="176"/>
        <v>7.3240607238637125E-6</v>
      </c>
      <c r="AK325" s="216">
        <f t="shared" si="177"/>
        <v>4.8513614408826777</v>
      </c>
      <c r="AL325" s="21"/>
      <c r="AM325" s="55"/>
      <c r="AN325" s="185">
        <f t="shared" si="178"/>
        <v>202</v>
      </c>
      <c r="AO325" s="177">
        <f t="shared" si="179"/>
        <v>7.3240607238637125E-6</v>
      </c>
      <c r="AQ325" s="216">
        <f t="shared" si="180"/>
        <v>4.9266333425935418</v>
      </c>
      <c r="AR325" s="21"/>
      <c r="AS325" s="55"/>
      <c r="AT325" s="185">
        <f t="shared" si="181"/>
        <v>202</v>
      </c>
      <c r="AU325" s="177">
        <f t="shared" si="182"/>
        <v>7.3240607238637125E-6</v>
      </c>
      <c r="AW325" s="216">
        <f t="shared" si="183"/>
        <v>4.9966338583631114</v>
      </c>
      <c r="AX325" s="21"/>
      <c r="AY325" s="55"/>
      <c r="AZ325" s="185">
        <f t="shared" si="184"/>
        <v>202</v>
      </c>
      <c r="BA325" s="177">
        <f t="shared" si="185"/>
        <v>7.3240607238637125E-6</v>
      </c>
      <c r="BC325" s="216">
        <f t="shared" si="186"/>
        <v>5.0620532361147035</v>
      </c>
      <c r="BD325" s="21"/>
      <c r="BE325" s="55"/>
      <c r="BF325" s="185">
        <f t="shared" si="187"/>
        <v>202</v>
      </c>
      <c r="BG325" s="177">
        <f t="shared" si="188"/>
        <v>7.3240607238637125E-6</v>
      </c>
      <c r="BI325" s="216">
        <f t="shared" si="189"/>
        <v>5.1234544405249096</v>
      </c>
      <c r="BJ325" s="21"/>
      <c r="BK325" s="55"/>
      <c r="BL325" s="185">
        <f t="shared" si="190"/>
        <v>202</v>
      </c>
      <c r="BM325" s="177">
        <f t="shared" si="191"/>
        <v>7.3240607238637125E-6</v>
      </c>
    </row>
    <row r="326" spans="1:65" ht="15" customHeight="1" thickBot="1">
      <c r="A326" s="28">
        <f t="shared" si="160"/>
        <v>2012</v>
      </c>
      <c r="B326" s="182">
        <f t="shared" si="160"/>
        <v>215.31593406593407</v>
      </c>
      <c r="C326" s="217">
        <f t="shared" si="161"/>
        <v>4.6509469184634771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208</v>
      </c>
      <c r="J326" s="184">
        <f t="shared" si="163"/>
        <v>3.3977671451355689</v>
      </c>
      <c r="K326" s="183">
        <f t="shared" si="164"/>
        <v>5.3522891257094654E-2</v>
      </c>
      <c r="M326" s="218">
        <f t="shared" si="165"/>
        <v>-0.3797009711720431</v>
      </c>
      <c r="N326" s="101"/>
      <c r="O326" s="100"/>
      <c r="P326" s="205">
        <f t="shared" si="166"/>
        <v>210</v>
      </c>
      <c r="Q326" s="183">
        <f t="shared" si="167"/>
        <v>2.8259154993358362E-2</v>
      </c>
      <c r="S326" s="218">
        <f t="shared" si="168"/>
        <v>4.4389274603958047</v>
      </c>
      <c r="T326" s="101"/>
      <c r="U326" s="100"/>
      <c r="V326" s="205">
        <f t="shared" si="169"/>
        <v>208</v>
      </c>
      <c r="W326" s="183">
        <f t="shared" si="170"/>
        <v>5.3522891257094654E-2</v>
      </c>
      <c r="Y326" s="218">
        <f t="shared" si="171"/>
        <v>4.5505457276830112</v>
      </c>
      <c r="Z326" s="101"/>
      <c r="AA326" s="100"/>
      <c r="AB326" s="205">
        <f t="shared" si="172"/>
        <v>208</v>
      </c>
      <c r="AC326" s="183">
        <f t="shared" si="173"/>
        <v>5.3522891257094654E-2</v>
      </c>
      <c r="AE326" s="218">
        <f t="shared" si="174"/>
        <v>4.6509469184634771</v>
      </c>
      <c r="AF326" s="101"/>
      <c r="AG326" s="100"/>
      <c r="AH326" s="205">
        <f t="shared" si="175"/>
        <v>208</v>
      </c>
      <c r="AI326" s="183">
        <f t="shared" si="176"/>
        <v>5.3522891257094654E-2</v>
      </c>
      <c r="AK326" s="218">
        <f t="shared" si="177"/>
        <v>4.7421810949913601</v>
      </c>
      <c r="AL326" s="101"/>
      <c r="AM326" s="100"/>
      <c r="AN326" s="205">
        <f t="shared" si="178"/>
        <v>208</v>
      </c>
      <c r="AO326" s="183">
        <f t="shared" si="179"/>
        <v>5.3522891257094654E-2</v>
      </c>
      <c r="AQ326" s="218">
        <f t="shared" si="180"/>
        <v>4.8257830653239866</v>
      </c>
      <c r="AR326" s="101"/>
      <c r="AS326" s="100"/>
      <c r="AT326" s="205">
        <f t="shared" si="181"/>
        <v>208</v>
      </c>
      <c r="AU326" s="183">
        <f t="shared" si="182"/>
        <v>5.3522891257094654E-2</v>
      </c>
      <c r="AW326" s="218">
        <f t="shared" si="183"/>
        <v>4.9029317834278059</v>
      </c>
      <c r="AX326" s="101"/>
      <c r="AY326" s="100"/>
      <c r="AZ326" s="205">
        <f t="shared" si="184"/>
        <v>208</v>
      </c>
      <c r="BA326" s="183">
        <f t="shared" si="185"/>
        <v>5.3522891257094654E-2</v>
      </c>
      <c r="BC326" s="218">
        <f t="shared" si="186"/>
        <v>4.9745525096339014</v>
      </c>
      <c r="BD326" s="101"/>
      <c r="BE326" s="100"/>
      <c r="BF326" s="205">
        <f t="shared" si="187"/>
        <v>209</v>
      </c>
      <c r="BG326" s="183">
        <f t="shared" si="188"/>
        <v>3.9891023125226507E-2</v>
      </c>
      <c r="BI326" s="218">
        <f t="shared" si="189"/>
        <v>5.0413847524943849</v>
      </c>
      <c r="BJ326" s="101"/>
      <c r="BK326" s="100"/>
      <c r="BL326" s="205">
        <f t="shared" si="190"/>
        <v>209</v>
      </c>
      <c r="BM326" s="183">
        <f t="shared" si="191"/>
        <v>3.9891023125226507E-2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214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214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220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220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225</v>
      </c>
      <c r="C329" s="219"/>
      <c r="D329" s="20">
        <f t="shared" si="192"/>
        <v>13</v>
      </c>
      <c r="E329" s="198">
        <f>O309</f>
        <v>216</v>
      </c>
      <c r="F329" s="201">
        <f>O317</f>
        <v>0.83664562373076756</v>
      </c>
      <c r="G329" s="635">
        <f>O318</f>
        <v>3.6432027520165828</v>
      </c>
      <c r="H329" s="636"/>
      <c r="I329" s="177">
        <f t="shared" si="162"/>
        <v>225</v>
      </c>
      <c r="J329" s="185"/>
      <c r="K329" s="185"/>
      <c r="M329" s="198" t="str">
        <f>M282</f>
        <v>max(y) =</v>
      </c>
      <c r="N329" s="198">
        <f>N282</f>
        <v>215.31593406593407</v>
      </c>
      <c r="S329" s="198" t="str">
        <f>S282</f>
        <v>max(y) =</v>
      </c>
      <c r="T329" s="198">
        <f>N329</f>
        <v>215.31593406593407</v>
      </c>
      <c r="Y329" s="198" t="str">
        <f>Y282</f>
        <v>max(y) =</v>
      </c>
      <c r="Z329" s="198">
        <f>T329</f>
        <v>215.31593406593407</v>
      </c>
      <c r="AE329" s="198" t="str">
        <f>AE282</f>
        <v>max(y) =</v>
      </c>
      <c r="AF329" s="198">
        <f>Z329</f>
        <v>215.31593406593407</v>
      </c>
      <c r="AK329" s="198" t="str">
        <f>AK282</f>
        <v>max(y) =</v>
      </c>
      <c r="AL329" s="198">
        <f>AF329</f>
        <v>215.31593406593407</v>
      </c>
      <c r="AQ329" s="198" t="str">
        <f>AQ282</f>
        <v>max(y) =</v>
      </c>
      <c r="AR329" s="198">
        <f>AL329</f>
        <v>215.31593406593407</v>
      </c>
      <c r="AW329" s="198" t="str">
        <f>AW282</f>
        <v>max(y) =</v>
      </c>
      <c r="AX329" s="198">
        <f>AR329</f>
        <v>215.31593406593407</v>
      </c>
      <c r="BC329" s="198" t="str">
        <f>BC282</f>
        <v>max(y) =</v>
      </c>
      <c r="BD329" s="198">
        <f>AX329</f>
        <v>215.31593406593407</v>
      </c>
      <c r="BI329" s="198" t="str">
        <f>BI282</f>
        <v>max(y) =</v>
      </c>
      <c r="BJ329" s="198">
        <f>BD329</f>
        <v>215.31593406593407</v>
      </c>
    </row>
    <row r="330" spans="1:65" ht="15" customHeight="1">
      <c r="A330" s="19">
        <f t="shared" si="160"/>
        <v>2016</v>
      </c>
      <c r="B330" s="174">
        <f t="shared" si="193"/>
        <v>230</v>
      </c>
      <c r="C330" s="219"/>
      <c r="D330" s="20">
        <f t="shared" si="192"/>
        <v>14</v>
      </c>
      <c r="E330" s="198">
        <f>U309</f>
        <v>300</v>
      </c>
      <c r="F330" s="201">
        <f>U317</f>
        <v>0.84405705978645695</v>
      </c>
      <c r="G330" s="631">
        <f>U318</f>
        <v>0.95893746546104697</v>
      </c>
      <c r="H330" s="632"/>
      <c r="I330" s="177">
        <f t="shared" si="162"/>
        <v>230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235</v>
      </c>
      <c r="C331" s="219"/>
      <c r="D331" s="20">
        <f t="shared" si="192"/>
        <v>15</v>
      </c>
      <c r="E331" s="198">
        <f>AA309</f>
        <v>310</v>
      </c>
      <c r="F331" s="201">
        <f>AA317</f>
        <v>0.84225044344342404</v>
      </c>
      <c r="G331" s="631">
        <f>AA318</f>
        <v>0.96850288294954123</v>
      </c>
      <c r="H331" s="632"/>
      <c r="I331" s="177">
        <f t="shared" si="162"/>
        <v>235</v>
      </c>
      <c r="J331" s="185"/>
      <c r="K331" s="185"/>
      <c r="M331" s="198" t="s">
        <v>60</v>
      </c>
      <c r="N331" s="212">
        <v>10</v>
      </c>
      <c r="S331" s="198" t="s">
        <v>60</v>
      </c>
      <c r="T331" s="212">
        <f>N331</f>
        <v>10</v>
      </c>
      <c r="Y331" s="198" t="s">
        <v>60</v>
      </c>
      <c r="Z331" s="212">
        <f>T331</f>
        <v>10</v>
      </c>
      <c r="AE331" s="198" t="s">
        <v>60</v>
      </c>
      <c r="AF331" s="212">
        <f>Z331</f>
        <v>10</v>
      </c>
      <c r="AK331" s="198" t="s">
        <v>60</v>
      </c>
      <c r="AL331" s="212">
        <f>AF331</f>
        <v>10</v>
      </c>
      <c r="AQ331" s="198" t="s">
        <v>60</v>
      </c>
      <c r="AR331" s="212">
        <f>AL331</f>
        <v>10</v>
      </c>
      <c r="AW331" s="198" t="s">
        <v>60</v>
      </c>
      <c r="AX331" s="212">
        <f>AR331</f>
        <v>10</v>
      </c>
      <c r="BC331" s="198" t="s">
        <v>60</v>
      </c>
      <c r="BD331" s="212">
        <f>AX331</f>
        <v>10</v>
      </c>
      <c r="BI331" s="198" t="s">
        <v>60</v>
      </c>
      <c r="BJ331" s="212">
        <f>BD331</f>
        <v>10</v>
      </c>
    </row>
    <row r="332" spans="1:65" ht="15" customHeight="1">
      <c r="A332" s="19">
        <f t="shared" si="160"/>
        <v>2018</v>
      </c>
      <c r="B332" s="174">
        <f t="shared" si="193"/>
        <v>239</v>
      </c>
      <c r="C332" s="219"/>
      <c r="D332" s="20">
        <f t="shared" si="192"/>
        <v>16</v>
      </c>
      <c r="E332" s="198">
        <f>AG309</f>
        <v>320</v>
      </c>
      <c r="F332" s="201">
        <f>AG317</f>
        <v>0.84475385790461643</v>
      </c>
      <c r="G332" s="631">
        <f>AG318</f>
        <v>0.95281358365567925</v>
      </c>
      <c r="H332" s="632"/>
      <c r="I332" s="177">
        <f t="shared" si="162"/>
        <v>239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243</v>
      </c>
      <c r="C333" s="219"/>
      <c r="D333" s="20">
        <f t="shared" si="192"/>
        <v>17</v>
      </c>
      <c r="E333" s="198">
        <f>AM309</f>
        <v>330</v>
      </c>
      <c r="F333" s="201">
        <f>AM317</f>
        <v>0.84475385790461643</v>
      </c>
      <c r="G333" s="631">
        <f>AM318</f>
        <v>0.95281358365567925</v>
      </c>
      <c r="H333" s="632"/>
      <c r="I333" s="177">
        <f t="shared" si="162"/>
        <v>243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247</v>
      </c>
      <c r="C334" s="219"/>
      <c r="D334" s="20">
        <f t="shared" si="192"/>
        <v>18</v>
      </c>
      <c r="E334" s="198">
        <f>AS309</f>
        <v>340</v>
      </c>
      <c r="F334" s="201">
        <f>AS317</f>
        <v>0.84475385790461643</v>
      </c>
      <c r="G334" s="631">
        <f>AS318</f>
        <v>0.95281358365567925</v>
      </c>
      <c r="H334" s="632"/>
      <c r="I334" s="177">
        <f t="shared" si="162"/>
        <v>247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251</v>
      </c>
      <c r="C335" s="219"/>
      <c r="D335" s="20">
        <f t="shared" si="192"/>
        <v>19</v>
      </c>
      <c r="E335" s="198">
        <f>AY309</f>
        <v>350</v>
      </c>
      <c r="F335" s="201">
        <f>AY317</f>
        <v>0.83806755292199331</v>
      </c>
      <c r="G335" s="631">
        <f>AY318</f>
        <v>0.99501274508125581</v>
      </c>
      <c r="H335" s="632"/>
      <c r="I335" s="177">
        <f t="shared" si="162"/>
        <v>251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255</v>
      </c>
      <c r="C336" s="219"/>
      <c r="D336" s="20">
        <f t="shared" si="192"/>
        <v>20</v>
      </c>
      <c r="E336" s="198">
        <f>BE309</f>
        <v>360</v>
      </c>
      <c r="F336" s="201">
        <f>BE317</f>
        <v>0.84020239034497868</v>
      </c>
      <c r="G336" s="631">
        <f>BE318</f>
        <v>0.98138087694938769</v>
      </c>
      <c r="H336" s="632"/>
      <c r="I336" s="177">
        <f t="shared" si="162"/>
        <v>255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258</v>
      </c>
      <c r="C337" s="219"/>
      <c r="D337" s="20">
        <f t="shared" si="192"/>
        <v>21</v>
      </c>
      <c r="E337" s="198">
        <f>BK309</f>
        <v>370</v>
      </c>
      <c r="F337" s="201">
        <f>BK317</f>
        <v>0.84020239034497868</v>
      </c>
      <c r="G337" s="631">
        <f>BK318</f>
        <v>0.98138087694938769</v>
      </c>
      <c r="H337" s="632"/>
      <c r="I337" s="177">
        <f t="shared" si="162"/>
        <v>258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261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261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265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265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267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267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270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270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273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273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275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275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278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278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280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280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282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282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284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284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286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286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/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2003</v>
      </c>
      <c r="F1" s="2" t="s">
        <v>1</v>
      </c>
      <c r="G1" s="4">
        <v>0</v>
      </c>
      <c r="H1" s="5"/>
      <c r="I1" s="4"/>
    </row>
    <row r="2" spans="1:15" ht="21" customHeight="1">
      <c r="A2" s="6" t="s">
        <v>331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'!S21</f>
        <v>0</v>
      </c>
      <c r="C15" s="119">
        <f t="shared" ref="C15:C46" si="0">I87</f>
        <v>0</v>
      </c>
      <c r="D15" s="120">
        <f t="shared" ref="D15:D46" si="1">I133</f>
        <v>0</v>
      </c>
      <c r="E15" s="120">
        <f t="shared" ref="E15:E46" si="2">I179</f>
        <v>0</v>
      </c>
      <c r="F15" s="121">
        <f>I225</f>
        <v>0</v>
      </c>
      <c r="G15" s="121">
        <f>I271</f>
        <v>0</v>
      </c>
      <c r="H15" s="121">
        <f t="shared" ref="H15:H46" si="3">I317</f>
        <v>0</v>
      </c>
      <c r="I15" s="122">
        <f t="shared" ref="I15:I46" si="4">ROUND(SUMIF(C$47:H$47,"○",C15:H15),$G$1)</f>
        <v>0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'!S22</f>
        <v>115.38461538461539</v>
      </c>
      <c r="C16" s="119">
        <f t="shared" si="0"/>
        <v>103</v>
      </c>
      <c r="D16" s="120">
        <f t="shared" si="1"/>
        <v>67</v>
      </c>
      <c r="E16" s="120">
        <f t="shared" si="2"/>
        <v>67</v>
      </c>
      <c r="F16" s="121">
        <f t="shared" ref="F16:F46" si="6">I226</f>
        <v>107</v>
      </c>
      <c r="G16" s="121">
        <f t="shared" ref="G16:G46" si="7">I272</f>
        <v>83</v>
      </c>
      <c r="H16" s="121">
        <f t="shared" si="3"/>
        <v>109</v>
      </c>
      <c r="I16" s="122">
        <f t="shared" si="4"/>
        <v>107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'!S23</f>
        <v>134.61538461538461</v>
      </c>
      <c r="C17" s="119">
        <f t="shared" si="0"/>
        <v>93</v>
      </c>
      <c r="D17" s="120">
        <f t="shared" si="1"/>
        <v>60</v>
      </c>
      <c r="E17" s="120">
        <f t="shared" si="2"/>
        <v>60</v>
      </c>
      <c r="F17" s="121">
        <f t="shared" si="6"/>
        <v>68</v>
      </c>
      <c r="G17" s="121">
        <f t="shared" si="7"/>
        <v>74</v>
      </c>
      <c r="H17" s="121">
        <f t="shared" si="3"/>
        <v>100</v>
      </c>
      <c r="I17" s="122">
        <f t="shared" si="4"/>
        <v>68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'!S24</f>
        <v>115.38461538461539</v>
      </c>
      <c r="C18" s="119">
        <f t="shared" si="0"/>
        <v>83</v>
      </c>
      <c r="D18" s="120">
        <f t="shared" si="1"/>
        <v>53</v>
      </c>
      <c r="E18" s="120">
        <f t="shared" si="2"/>
        <v>53</v>
      </c>
      <c r="F18" s="121">
        <f t="shared" si="6"/>
        <v>52</v>
      </c>
      <c r="G18" s="121">
        <f t="shared" si="7"/>
        <v>65</v>
      </c>
      <c r="H18" s="121">
        <f t="shared" si="3"/>
        <v>90</v>
      </c>
      <c r="I18" s="122">
        <f t="shared" si="4"/>
        <v>52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'!S25</f>
        <v>6.6979236436704621</v>
      </c>
      <c r="C19" s="119">
        <f t="shared" si="0"/>
        <v>73</v>
      </c>
      <c r="D19" s="120">
        <f t="shared" si="1"/>
        <v>48</v>
      </c>
      <c r="E19" s="120">
        <f t="shared" si="2"/>
        <v>48</v>
      </c>
      <c r="F19" s="121">
        <f t="shared" si="6"/>
        <v>43</v>
      </c>
      <c r="G19" s="121">
        <f t="shared" si="7"/>
        <v>56</v>
      </c>
      <c r="H19" s="121">
        <f t="shared" si="3"/>
        <v>79</v>
      </c>
      <c r="I19" s="122">
        <f t="shared" si="4"/>
        <v>43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'!S26</f>
        <v>22.618231665524331</v>
      </c>
      <c r="C20" s="119">
        <f t="shared" si="0"/>
        <v>62</v>
      </c>
      <c r="D20" s="120">
        <f t="shared" si="1"/>
        <v>42</v>
      </c>
      <c r="E20" s="120">
        <f t="shared" si="2"/>
        <v>42</v>
      </c>
      <c r="F20" s="121">
        <f t="shared" si="6"/>
        <v>38</v>
      </c>
      <c r="G20" s="121">
        <f t="shared" si="7"/>
        <v>49</v>
      </c>
      <c r="H20" s="121">
        <f t="shared" si="3"/>
        <v>68</v>
      </c>
      <c r="I20" s="122">
        <f t="shared" si="4"/>
        <v>38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'!S27</f>
        <v>13.323983169705469</v>
      </c>
      <c r="C21" s="119">
        <f t="shared" si="0"/>
        <v>52</v>
      </c>
      <c r="D21" s="120">
        <f t="shared" si="1"/>
        <v>38</v>
      </c>
      <c r="E21" s="120">
        <f t="shared" si="2"/>
        <v>38</v>
      </c>
      <c r="F21" s="121">
        <f t="shared" si="6"/>
        <v>33</v>
      </c>
      <c r="G21" s="121">
        <f t="shared" si="7"/>
        <v>42</v>
      </c>
      <c r="H21" s="121">
        <f t="shared" si="3"/>
        <v>56</v>
      </c>
      <c r="I21" s="122">
        <f t="shared" si="4"/>
        <v>33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'!S28</f>
        <v>35.0140056022409</v>
      </c>
      <c r="C22" s="119">
        <f t="shared" si="0"/>
        <v>42</v>
      </c>
      <c r="D22" s="120">
        <f t="shared" si="1"/>
        <v>34</v>
      </c>
      <c r="E22" s="120">
        <f t="shared" si="2"/>
        <v>34</v>
      </c>
      <c r="F22" s="121">
        <f t="shared" si="6"/>
        <v>30</v>
      </c>
      <c r="G22" s="121">
        <f t="shared" si="7"/>
        <v>36</v>
      </c>
      <c r="H22" s="121">
        <f t="shared" si="3"/>
        <v>44</v>
      </c>
      <c r="I22" s="122">
        <f t="shared" si="4"/>
        <v>30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'!S29</f>
        <v>59.160305343511453</v>
      </c>
      <c r="C23" s="119">
        <f t="shared" si="0"/>
        <v>32</v>
      </c>
      <c r="D23" s="120">
        <f t="shared" si="1"/>
        <v>30</v>
      </c>
      <c r="E23" s="120">
        <f t="shared" si="2"/>
        <v>30</v>
      </c>
      <c r="F23" s="121">
        <f t="shared" si="6"/>
        <v>28</v>
      </c>
      <c r="G23" s="121">
        <f t="shared" si="7"/>
        <v>30</v>
      </c>
      <c r="H23" s="121">
        <f t="shared" si="3"/>
        <v>31</v>
      </c>
      <c r="I23" s="122">
        <f t="shared" si="4"/>
        <v>28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'!S30</f>
        <v>60.29254370317517</v>
      </c>
      <c r="C24" s="128">
        <f t="shared" si="0"/>
        <v>22</v>
      </c>
      <c r="D24" s="129">
        <f t="shared" si="1"/>
        <v>27</v>
      </c>
      <c r="E24" s="129">
        <f t="shared" si="2"/>
        <v>27</v>
      </c>
      <c r="F24" s="130">
        <f t="shared" si="6"/>
        <v>26</v>
      </c>
      <c r="G24" s="130">
        <f t="shared" si="7"/>
        <v>26</v>
      </c>
      <c r="H24" s="130">
        <f t="shared" si="3"/>
        <v>17</v>
      </c>
      <c r="I24" s="131">
        <f t="shared" si="4"/>
        <v>26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498"/>
      <c r="C25" s="224">
        <f>I97</f>
        <v>12</v>
      </c>
      <c r="D25" s="225">
        <f t="shared" si="1"/>
        <v>24</v>
      </c>
      <c r="E25" s="224">
        <f t="shared" si="2"/>
        <v>24</v>
      </c>
      <c r="F25" s="224">
        <f t="shared" si="6"/>
        <v>24</v>
      </c>
      <c r="G25" s="224">
        <f t="shared" si="7"/>
        <v>22</v>
      </c>
      <c r="H25" s="224">
        <f t="shared" si="3"/>
        <v>2</v>
      </c>
      <c r="I25" s="226">
        <f t="shared" si="4"/>
        <v>24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2</v>
      </c>
      <c r="D26" s="146">
        <f t="shared" si="1"/>
        <v>22</v>
      </c>
      <c r="E26" s="119">
        <f t="shared" si="2"/>
        <v>22</v>
      </c>
      <c r="F26" s="119">
        <f t="shared" si="6"/>
        <v>23</v>
      </c>
      <c r="G26" s="119">
        <f t="shared" si="7"/>
        <v>18</v>
      </c>
      <c r="H26" s="119">
        <f t="shared" si="3"/>
        <v>-14</v>
      </c>
      <c r="I26" s="144">
        <f t="shared" si="4"/>
        <v>23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-8</v>
      </c>
      <c r="D27" s="315">
        <f t="shared" si="1"/>
        <v>19</v>
      </c>
      <c r="E27" s="314">
        <f t="shared" si="2"/>
        <v>19</v>
      </c>
      <c r="F27" s="314">
        <f t="shared" si="6"/>
        <v>21</v>
      </c>
      <c r="G27" s="314">
        <f t="shared" si="7"/>
        <v>15</v>
      </c>
      <c r="H27" s="314">
        <f t="shared" si="3"/>
        <v>-31</v>
      </c>
      <c r="I27" s="316">
        <f t="shared" si="4"/>
        <v>21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-18</v>
      </c>
      <c r="D28" s="146">
        <f t="shared" si="1"/>
        <v>17</v>
      </c>
      <c r="E28" s="119">
        <f t="shared" si="2"/>
        <v>17</v>
      </c>
      <c r="F28" s="119">
        <f t="shared" si="6"/>
        <v>21</v>
      </c>
      <c r="G28" s="119">
        <f t="shared" si="7"/>
        <v>13</v>
      </c>
      <c r="H28" s="119">
        <f t="shared" si="3"/>
        <v>-48</v>
      </c>
      <c r="I28" s="144">
        <f t="shared" si="4"/>
        <v>21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-28</v>
      </c>
      <c r="D29" s="146">
        <f t="shared" si="1"/>
        <v>15</v>
      </c>
      <c r="E29" s="119">
        <f t="shared" si="2"/>
        <v>15</v>
      </c>
      <c r="F29" s="119">
        <f t="shared" si="6"/>
        <v>19</v>
      </c>
      <c r="G29" s="119">
        <f t="shared" si="7"/>
        <v>11</v>
      </c>
      <c r="H29" s="119">
        <f t="shared" si="3"/>
        <v>-67</v>
      </c>
      <c r="I29" s="144">
        <f t="shared" si="4"/>
        <v>19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-38</v>
      </c>
      <c r="D30" s="146">
        <f t="shared" si="1"/>
        <v>14</v>
      </c>
      <c r="E30" s="119">
        <f t="shared" si="2"/>
        <v>14</v>
      </c>
      <c r="F30" s="119">
        <f t="shared" si="6"/>
        <v>18</v>
      </c>
      <c r="G30" s="119">
        <f t="shared" si="7"/>
        <v>9</v>
      </c>
      <c r="H30" s="119">
        <f t="shared" si="3"/>
        <v>-87</v>
      </c>
      <c r="I30" s="144">
        <f t="shared" si="4"/>
        <v>18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-48</v>
      </c>
      <c r="D31" s="146">
        <f t="shared" si="1"/>
        <v>12</v>
      </c>
      <c r="E31" s="119">
        <f t="shared" si="2"/>
        <v>12</v>
      </c>
      <c r="F31" s="119">
        <f t="shared" si="6"/>
        <v>18</v>
      </c>
      <c r="G31" s="119">
        <f t="shared" si="7"/>
        <v>7</v>
      </c>
      <c r="H31" s="119">
        <f t="shared" si="3"/>
        <v>-108</v>
      </c>
      <c r="I31" s="144">
        <f t="shared" si="4"/>
        <v>18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-58</v>
      </c>
      <c r="D32" s="315">
        <f t="shared" si="1"/>
        <v>11</v>
      </c>
      <c r="E32" s="314">
        <f t="shared" si="2"/>
        <v>11</v>
      </c>
      <c r="F32" s="314">
        <f t="shared" si="6"/>
        <v>17</v>
      </c>
      <c r="G32" s="314">
        <f t="shared" si="7"/>
        <v>6</v>
      </c>
      <c r="H32" s="314">
        <f t="shared" si="3"/>
        <v>-131</v>
      </c>
      <c r="I32" s="316">
        <f t="shared" si="4"/>
        <v>17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-68</v>
      </c>
      <c r="D33" s="146">
        <f t="shared" si="1"/>
        <v>10</v>
      </c>
      <c r="E33" s="119">
        <f t="shared" si="2"/>
        <v>10</v>
      </c>
      <c r="F33" s="119">
        <f t="shared" si="6"/>
        <v>16</v>
      </c>
      <c r="G33" s="119">
        <f t="shared" si="7"/>
        <v>5</v>
      </c>
      <c r="H33" s="119">
        <f t="shared" si="3"/>
        <v>-155</v>
      </c>
      <c r="I33" s="144">
        <f t="shared" si="4"/>
        <v>16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-78</v>
      </c>
      <c r="D34" s="146">
        <f t="shared" si="1"/>
        <v>9</v>
      </c>
      <c r="E34" s="119">
        <f t="shared" si="2"/>
        <v>9</v>
      </c>
      <c r="F34" s="119">
        <f t="shared" si="6"/>
        <v>16</v>
      </c>
      <c r="G34" s="119">
        <f t="shared" si="7"/>
        <v>4</v>
      </c>
      <c r="H34" s="119">
        <f t="shared" si="3"/>
        <v>-180</v>
      </c>
      <c r="I34" s="144">
        <f t="shared" si="4"/>
        <v>16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-88</v>
      </c>
      <c r="D35" s="146">
        <f t="shared" si="1"/>
        <v>8</v>
      </c>
      <c r="E35" s="119">
        <f t="shared" si="2"/>
        <v>8</v>
      </c>
      <c r="F35" s="119">
        <f t="shared" si="6"/>
        <v>15</v>
      </c>
      <c r="G35" s="119">
        <f t="shared" si="7"/>
        <v>3</v>
      </c>
      <c r="H35" s="119">
        <f t="shared" si="3"/>
        <v>-207</v>
      </c>
      <c r="I35" s="144">
        <f t="shared" si="4"/>
        <v>15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-98</v>
      </c>
      <c r="D36" s="146">
        <f t="shared" si="1"/>
        <v>7</v>
      </c>
      <c r="E36" s="119">
        <f t="shared" si="2"/>
        <v>7</v>
      </c>
      <c r="F36" s="119">
        <f t="shared" si="6"/>
        <v>15</v>
      </c>
      <c r="G36" s="119">
        <f t="shared" si="7"/>
        <v>3</v>
      </c>
      <c r="H36" s="119">
        <f t="shared" si="3"/>
        <v>-236</v>
      </c>
      <c r="I36" s="144">
        <f t="shared" si="4"/>
        <v>15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-108</v>
      </c>
      <c r="D37" s="315">
        <f t="shared" si="1"/>
        <v>6</v>
      </c>
      <c r="E37" s="314">
        <f t="shared" si="2"/>
        <v>6</v>
      </c>
      <c r="F37" s="314">
        <f t="shared" si="6"/>
        <v>14</v>
      </c>
      <c r="G37" s="314">
        <f t="shared" si="7"/>
        <v>2</v>
      </c>
      <c r="H37" s="314">
        <f t="shared" si="3"/>
        <v>-266</v>
      </c>
      <c r="I37" s="316">
        <f t="shared" si="4"/>
        <v>14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-118</v>
      </c>
      <c r="D38" s="146">
        <f t="shared" si="1"/>
        <v>6</v>
      </c>
      <c r="E38" s="119">
        <f t="shared" si="2"/>
        <v>6</v>
      </c>
      <c r="F38" s="119">
        <f t="shared" si="6"/>
        <v>14</v>
      </c>
      <c r="G38" s="119">
        <f t="shared" si="7"/>
        <v>2</v>
      </c>
      <c r="H38" s="119">
        <f t="shared" si="3"/>
        <v>-298</v>
      </c>
      <c r="I38" s="144">
        <f t="shared" si="4"/>
        <v>14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-128</v>
      </c>
      <c r="D39" s="146">
        <f t="shared" si="1"/>
        <v>5</v>
      </c>
      <c r="E39" s="119">
        <f t="shared" si="2"/>
        <v>5</v>
      </c>
      <c r="F39" s="119">
        <f t="shared" si="6"/>
        <v>14</v>
      </c>
      <c r="G39" s="119">
        <f t="shared" si="7"/>
        <v>2</v>
      </c>
      <c r="H39" s="119">
        <f t="shared" si="3"/>
        <v>-332</v>
      </c>
      <c r="I39" s="144">
        <f t="shared" si="4"/>
        <v>14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-138</v>
      </c>
      <c r="D40" s="146">
        <f t="shared" si="1"/>
        <v>4</v>
      </c>
      <c r="E40" s="119">
        <f t="shared" si="2"/>
        <v>4</v>
      </c>
      <c r="F40" s="119">
        <f t="shared" si="6"/>
        <v>13</v>
      </c>
      <c r="G40" s="119">
        <f t="shared" si="7"/>
        <v>1</v>
      </c>
      <c r="H40" s="119">
        <f t="shared" si="3"/>
        <v>-369</v>
      </c>
      <c r="I40" s="144">
        <f t="shared" si="4"/>
        <v>13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-148</v>
      </c>
      <c r="D41" s="146">
        <f t="shared" si="1"/>
        <v>4</v>
      </c>
      <c r="E41" s="119">
        <f t="shared" si="2"/>
        <v>4</v>
      </c>
      <c r="F41" s="119">
        <f t="shared" si="6"/>
        <v>13</v>
      </c>
      <c r="G41" s="119">
        <f t="shared" si="7"/>
        <v>1</v>
      </c>
      <c r="H41" s="119">
        <f t="shared" si="3"/>
        <v>-407</v>
      </c>
      <c r="I41" s="144">
        <f t="shared" si="4"/>
        <v>13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-158</v>
      </c>
      <c r="D42" s="315">
        <f t="shared" si="1"/>
        <v>4</v>
      </c>
      <c r="E42" s="314">
        <f t="shared" si="2"/>
        <v>4</v>
      </c>
      <c r="F42" s="314">
        <f t="shared" si="6"/>
        <v>13</v>
      </c>
      <c r="G42" s="314">
        <f t="shared" si="7"/>
        <v>1</v>
      </c>
      <c r="H42" s="314">
        <f t="shared" si="3"/>
        <v>-448</v>
      </c>
      <c r="I42" s="316">
        <f t="shared" si="4"/>
        <v>13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-168</v>
      </c>
      <c r="D43" s="146">
        <f t="shared" si="1"/>
        <v>3</v>
      </c>
      <c r="E43" s="119">
        <f t="shared" si="2"/>
        <v>3</v>
      </c>
      <c r="F43" s="119">
        <f t="shared" si="6"/>
        <v>12</v>
      </c>
      <c r="G43" s="119">
        <f t="shared" si="7"/>
        <v>1</v>
      </c>
      <c r="H43" s="119">
        <f t="shared" si="3"/>
        <v>-491</v>
      </c>
      <c r="I43" s="144">
        <f t="shared" si="4"/>
        <v>12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-178</v>
      </c>
      <c r="D44" s="146">
        <f t="shared" si="1"/>
        <v>3</v>
      </c>
      <c r="E44" s="119">
        <f t="shared" si="2"/>
        <v>3</v>
      </c>
      <c r="F44" s="119">
        <f t="shared" si="6"/>
        <v>12</v>
      </c>
      <c r="G44" s="119">
        <f t="shared" si="7"/>
        <v>1</v>
      </c>
      <c r="H44" s="119">
        <f t="shared" si="3"/>
        <v>-537</v>
      </c>
      <c r="I44" s="144">
        <f t="shared" si="4"/>
        <v>12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-188</v>
      </c>
      <c r="D45" s="146">
        <f t="shared" si="1"/>
        <v>3</v>
      </c>
      <c r="E45" s="119">
        <f t="shared" si="2"/>
        <v>3</v>
      </c>
      <c r="F45" s="119">
        <f t="shared" si="6"/>
        <v>12</v>
      </c>
      <c r="G45" s="119">
        <f t="shared" si="7"/>
        <v>1</v>
      </c>
      <c r="H45" s="119">
        <f t="shared" si="3"/>
        <v>-586</v>
      </c>
      <c r="I45" s="144">
        <f t="shared" si="4"/>
        <v>12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-198</v>
      </c>
      <c r="D46" s="146">
        <f t="shared" si="1"/>
        <v>2</v>
      </c>
      <c r="E46" s="119">
        <f t="shared" si="2"/>
        <v>2</v>
      </c>
      <c r="F46" s="119">
        <f t="shared" si="6"/>
        <v>12</v>
      </c>
      <c r="G46" s="119">
        <f t="shared" si="7"/>
        <v>0</v>
      </c>
      <c r="H46" s="119">
        <f t="shared" si="3"/>
        <v>-638</v>
      </c>
      <c r="I46" s="144">
        <f t="shared" si="4"/>
        <v>12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/>
      <c r="E47" s="151"/>
      <c r="F47" s="149" t="s">
        <v>76</v>
      </c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0.32425189687578065</v>
      </c>
      <c r="D48" s="261">
        <f>G132</f>
        <v>0.40038907908106242</v>
      </c>
      <c r="E48" s="261">
        <f>G179</f>
        <v>0.40038907908106242</v>
      </c>
      <c r="F48" s="261">
        <f>H224</f>
        <v>0.45397728026175949</v>
      </c>
      <c r="G48" s="261">
        <f>G271</f>
        <v>0.40331615210640293</v>
      </c>
      <c r="H48" s="239">
        <f>G317</f>
        <v>0.28487849554904637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12.629510740026676</v>
      </c>
      <c r="D49" s="250">
        <f>G133</f>
        <v>16.450532206945688</v>
      </c>
      <c r="E49" s="250">
        <f>G180</f>
        <v>16.450532206945688</v>
      </c>
      <c r="F49" s="250">
        <f>H225</f>
        <v>12.639189328155815</v>
      </c>
      <c r="G49" s="250">
        <f>G272</f>
        <v>13.237878154200136</v>
      </c>
      <c r="H49" s="250">
        <f>G318</f>
        <v>13.739699651653122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12.629510740026676</v>
      </c>
      <c r="D50" s="229">
        <f>G134</f>
        <v>16.450532206945688</v>
      </c>
      <c r="E50" s="229">
        <f>G181</f>
        <v>16.450532206945688</v>
      </c>
      <c r="F50" s="229">
        <f>H226</f>
        <v>12.639189328155815</v>
      </c>
      <c r="G50" s="229">
        <f>G273</f>
        <v>13.237878154200136</v>
      </c>
      <c r="H50" s="229">
        <f>G319</f>
        <v>13.739699651653122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183.70733794031875</v>
      </c>
      <c r="D51" s="229">
        <f>G135</f>
        <v>127.37379403282132</v>
      </c>
      <c r="E51" s="229">
        <f>G182</f>
        <v>127.37379403282132</v>
      </c>
      <c r="F51" s="229">
        <f>H227</f>
        <v>110.35814999123997</v>
      </c>
      <c r="G51" s="229">
        <f>G274</f>
        <v>143.74284411004953</v>
      </c>
      <c r="H51" s="229">
        <f>G320</f>
        <v>199.85810246044255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183.70733794031875</v>
      </c>
      <c r="D52" s="229">
        <f>G136</f>
        <v>127.37379403282132</v>
      </c>
      <c r="E52" s="229">
        <f>G183</f>
        <v>127.37379403282132</v>
      </c>
      <c r="F52" s="229">
        <f>H228</f>
        <v>110.35814999123997</v>
      </c>
      <c r="G52" s="229">
        <f>G275</f>
        <v>143.74284411004953</v>
      </c>
      <c r="H52" s="234">
        <f>G321</f>
        <v>199.85810246044255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0.32425189687578065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INDEX(LINEST(B88:B96,C88:C96),1)</f>
        <v>-10.01414474300157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INDEX(LINEST(B88:B96,C88:C96),2)</f>
        <v>112.56979132750152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0.32425189687578065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12.629510740026676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SUM(K88:K96)</f>
        <v>12.629510740026676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SUM(J88:J96)/C96</f>
        <v>183.70733794031875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SUM(J87:J96)/9</f>
        <v>183.70733794031875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/>
      <c r="C87" s="20"/>
      <c r="F87" s="25"/>
      <c r="G87" s="21"/>
      <c r="H87" s="25"/>
      <c r="I87" s="177"/>
      <c r="J87" s="178"/>
      <c r="K87" s="177"/>
    </row>
    <row r="88" spans="1:11" ht="15" customHeight="1">
      <c r="A88" s="19">
        <f t="shared" ref="A88:A118" si="8">A87+1</f>
        <v>2004</v>
      </c>
      <c r="B88" s="174">
        <f t="shared" ref="B88:B96" si="9">B16</f>
        <v>115.38461538461539</v>
      </c>
      <c r="C88" s="20">
        <v>1</v>
      </c>
      <c r="F88" s="25"/>
      <c r="G88" s="21"/>
      <c r="H88" s="25"/>
      <c r="I88" s="177">
        <f t="shared" ref="I88:I118" si="10">ROUND($E$78*C88+$E$79,$G$1)</f>
        <v>103</v>
      </c>
      <c r="J88" s="178">
        <f t="shared" ref="J88:J96" si="11">ABS(B88-I88)/B88*100</f>
        <v>10.733333333333334</v>
      </c>
      <c r="K88" s="177">
        <f t="shared" ref="K88:K96" si="12">(B88-I88)^2/1000</f>
        <v>0.15337869822485212</v>
      </c>
    </row>
    <row r="89" spans="1:11" ht="15" customHeight="1">
      <c r="A89" s="19">
        <f t="shared" si="8"/>
        <v>2005</v>
      </c>
      <c r="B89" s="174">
        <f t="shared" si="9"/>
        <v>134.61538461538461</v>
      </c>
      <c r="C89" s="20">
        <v>2</v>
      </c>
      <c r="F89" s="25"/>
      <c r="G89" s="21"/>
      <c r="H89" s="25"/>
      <c r="I89" s="177">
        <f t="shared" si="10"/>
        <v>93</v>
      </c>
      <c r="J89" s="178">
        <f t="shared" si="11"/>
        <v>30.914285714285711</v>
      </c>
      <c r="K89" s="177">
        <f t="shared" si="12"/>
        <v>1.7318402366863905</v>
      </c>
    </row>
    <row r="90" spans="1:11" ht="15" customHeight="1">
      <c r="A90" s="19">
        <f t="shared" si="8"/>
        <v>2006</v>
      </c>
      <c r="B90" s="174">
        <f t="shared" si="9"/>
        <v>115.38461538461539</v>
      </c>
      <c r="C90" s="20">
        <v>3</v>
      </c>
      <c r="F90" s="25"/>
      <c r="G90" s="21"/>
      <c r="H90" s="25"/>
      <c r="I90" s="177">
        <f t="shared" si="10"/>
        <v>83</v>
      </c>
      <c r="J90" s="178">
        <f t="shared" si="11"/>
        <v>28.066666666666666</v>
      </c>
      <c r="K90" s="177">
        <f t="shared" si="12"/>
        <v>1.0487633136094676</v>
      </c>
    </row>
    <row r="91" spans="1:11" ht="15" customHeight="1">
      <c r="A91" s="19">
        <f t="shared" si="8"/>
        <v>2007</v>
      </c>
      <c r="B91" s="174">
        <f t="shared" si="9"/>
        <v>6.6979236436704621</v>
      </c>
      <c r="C91" s="20">
        <v>4</v>
      </c>
      <c r="D91" s="21"/>
      <c r="E91" s="21"/>
      <c r="F91" s="25"/>
      <c r="G91" s="21"/>
      <c r="H91" s="25"/>
      <c r="I91" s="177">
        <f t="shared" si="10"/>
        <v>73</v>
      </c>
      <c r="J91" s="178">
        <f t="shared" si="11"/>
        <v>989.89</v>
      </c>
      <c r="K91" s="177">
        <f t="shared" si="12"/>
        <v>4.3959653291605516</v>
      </c>
    </row>
    <row r="92" spans="1:11" ht="15" customHeight="1">
      <c r="A92" s="19">
        <f t="shared" si="8"/>
        <v>2008</v>
      </c>
      <c r="B92" s="174">
        <f t="shared" si="9"/>
        <v>22.618231665524331</v>
      </c>
      <c r="C92" s="20">
        <v>5</v>
      </c>
      <c r="D92" s="21"/>
      <c r="E92" s="21"/>
      <c r="F92" s="25"/>
      <c r="G92" s="21"/>
      <c r="H92" s="25"/>
      <c r="I92" s="177">
        <f t="shared" si="10"/>
        <v>62</v>
      </c>
      <c r="J92" s="178">
        <f t="shared" si="11"/>
        <v>174.11515151515152</v>
      </c>
      <c r="K92" s="177">
        <f t="shared" si="12"/>
        <v>1.5509236771503103</v>
      </c>
    </row>
    <row r="93" spans="1:11" s="25" customFormat="1" ht="15" customHeight="1">
      <c r="A93" s="19">
        <f t="shared" si="8"/>
        <v>2009</v>
      </c>
      <c r="B93" s="174">
        <f t="shared" si="9"/>
        <v>13.323983169705469</v>
      </c>
      <c r="C93" s="20">
        <v>6</v>
      </c>
      <c r="G93" s="21"/>
      <c r="H93" s="21"/>
      <c r="I93" s="177">
        <f t="shared" si="10"/>
        <v>52</v>
      </c>
      <c r="J93" s="178">
        <f t="shared" si="11"/>
        <v>290.27368421052631</v>
      </c>
      <c r="K93" s="177">
        <f t="shared" si="12"/>
        <v>1.4958342778572258</v>
      </c>
    </row>
    <row r="94" spans="1:11" ht="15" customHeight="1">
      <c r="A94" s="19">
        <f t="shared" si="8"/>
        <v>2010</v>
      </c>
      <c r="B94" s="174">
        <f t="shared" si="9"/>
        <v>35.0140056022409</v>
      </c>
      <c r="C94" s="20">
        <v>7</v>
      </c>
      <c r="D94" s="25"/>
      <c r="E94" s="25"/>
      <c r="F94" s="25"/>
      <c r="G94" s="21"/>
      <c r="H94" s="25"/>
      <c r="I94" s="177">
        <f t="shared" si="10"/>
        <v>42</v>
      </c>
      <c r="J94" s="178">
        <f t="shared" si="11"/>
        <v>19.951999999999988</v>
      </c>
      <c r="K94" s="177">
        <f t="shared" si="12"/>
        <v>4.8804117725521526E-2</v>
      </c>
    </row>
    <row r="95" spans="1:11" s="25" customFormat="1" ht="15" customHeight="1">
      <c r="A95" s="19">
        <f t="shared" si="8"/>
        <v>2011</v>
      </c>
      <c r="B95" s="174">
        <f t="shared" si="9"/>
        <v>59.160305343511453</v>
      </c>
      <c r="C95" s="20">
        <v>8</v>
      </c>
      <c r="G95" s="21"/>
      <c r="I95" s="177">
        <f t="shared" si="10"/>
        <v>32</v>
      </c>
      <c r="J95" s="178">
        <f t="shared" si="11"/>
        <v>45.909677419354843</v>
      </c>
      <c r="K95" s="177">
        <f t="shared" si="12"/>
        <v>0.73768218635277683</v>
      </c>
    </row>
    <row r="96" spans="1:11" s="25" customFormat="1" ht="15" customHeight="1" thickBot="1">
      <c r="A96" s="28">
        <f t="shared" si="8"/>
        <v>2012</v>
      </c>
      <c r="B96" s="182">
        <f t="shared" si="9"/>
        <v>60.29254370317517</v>
      </c>
      <c r="C96" s="29">
        <v>9</v>
      </c>
      <c r="D96" s="30"/>
      <c r="E96" s="30"/>
      <c r="F96" s="30"/>
      <c r="G96" s="30"/>
      <c r="H96" s="30"/>
      <c r="I96" s="183">
        <f t="shared" si="10"/>
        <v>22</v>
      </c>
      <c r="J96" s="184">
        <f t="shared" si="11"/>
        <v>63.511242603550301</v>
      </c>
      <c r="K96" s="183">
        <f t="shared" si="12"/>
        <v>1.4663189032595803</v>
      </c>
    </row>
    <row r="97" spans="1:11" s="25" customFormat="1" ht="15" customHeight="1" thickTop="1">
      <c r="A97" s="19">
        <f t="shared" si="8"/>
        <v>2013</v>
      </c>
      <c r="B97" s="174">
        <f t="shared" ref="B97:B118" si="13">ROUND(E$78*C97+E$79,$G$1)</f>
        <v>12</v>
      </c>
      <c r="C97" s="20">
        <f t="shared" ref="C97:C118" si="14">C96+1</f>
        <v>10</v>
      </c>
      <c r="D97" s="31"/>
      <c r="E97" s="31"/>
      <c r="I97" s="177">
        <f t="shared" si="10"/>
        <v>12</v>
      </c>
      <c r="J97" s="185"/>
      <c r="K97" s="185"/>
    </row>
    <row r="98" spans="1:11" ht="15" customHeight="1">
      <c r="A98" s="19">
        <f t="shared" si="8"/>
        <v>2014</v>
      </c>
      <c r="B98" s="174">
        <f t="shared" si="13"/>
        <v>2</v>
      </c>
      <c r="C98" s="20">
        <f t="shared" si="14"/>
        <v>11</v>
      </c>
      <c r="D98" s="31"/>
      <c r="E98" s="31"/>
      <c r="F98" s="25"/>
      <c r="G98" s="25"/>
      <c r="H98" s="25"/>
      <c r="I98" s="177">
        <f t="shared" si="10"/>
        <v>2</v>
      </c>
      <c r="J98" s="185"/>
      <c r="K98" s="185"/>
    </row>
    <row r="99" spans="1:11" ht="15" customHeight="1">
      <c r="A99" s="19">
        <f t="shared" si="8"/>
        <v>2015</v>
      </c>
      <c r="B99" s="174">
        <f t="shared" si="13"/>
        <v>-8</v>
      </c>
      <c r="C99" s="20">
        <f t="shared" si="14"/>
        <v>12</v>
      </c>
      <c r="D99" s="31"/>
      <c r="E99" s="31"/>
      <c r="F99" s="25"/>
      <c r="G99" s="25"/>
      <c r="H99" s="25"/>
      <c r="I99" s="177">
        <f t="shared" si="10"/>
        <v>-8</v>
      </c>
      <c r="J99" s="185"/>
      <c r="K99" s="185"/>
    </row>
    <row r="100" spans="1:11" ht="15" customHeight="1">
      <c r="A100" s="19">
        <f t="shared" si="8"/>
        <v>2016</v>
      </c>
      <c r="B100" s="174">
        <f t="shared" si="13"/>
        <v>-18</v>
      </c>
      <c r="C100" s="20">
        <f t="shared" si="14"/>
        <v>13</v>
      </c>
      <c r="D100" s="31"/>
      <c r="E100" s="31"/>
      <c r="F100" s="25"/>
      <c r="G100" s="25"/>
      <c r="H100" s="25"/>
      <c r="I100" s="177">
        <f t="shared" si="10"/>
        <v>-18</v>
      </c>
      <c r="J100" s="185"/>
      <c r="K100" s="185"/>
    </row>
    <row r="101" spans="1:11" ht="15" customHeight="1">
      <c r="A101" s="19">
        <f t="shared" si="8"/>
        <v>2017</v>
      </c>
      <c r="B101" s="174">
        <f t="shared" si="13"/>
        <v>-28</v>
      </c>
      <c r="C101" s="20">
        <f t="shared" si="14"/>
        <v>14</v>
      </c>
      <c r="D101" s="31"/>
      <c r="E101" s="31"/>
      <c r="F101" s="25"/>
      <c r="G101" s="25"/>
      <c r="H101" s="25"/>
      <c r="I101" s="177">
        <f t="shared" si="10"/>
        <v>-28</v>
      </c>
      <c r="J101" s="185"/>
      <c r="K101" s="185"/>
    </row>
    <row r="102" spans="1:11" ht="15" customHeight="1">
      <c r="A102" s="19">
        <f t="shared" si="8"/>
        <v>2018</v>
      </c>
      <c r="B102" s="174">
        <f t="shared" si="13"/>
        <v>-38</v>
      </c>
      <c r="C102" s="20">
        <f t="shared" si="14"/>
        <v>15</v>
      </c>
      <c r="D102" s="31"/>
      <c r="E102" s="31"/>
      <c r="F102" s="25"/>
      <c r="G102" s="25"/>
      <c r="H102" s="25"/>
      <c r="I102" s="177">
        <f t="shared" si="10"/>
        <v>-38</v>
      </c>
      <c r="J102" s="185"/>
      <c r="K102" s="185"/>
    </row>
    <row r="103" spans="1:11" ht="15" customHeight="1">
      <c r="A103" s="19">
        <f t="shared" si="8"/>
        <v>2019</v>
      </c>
      <c r="B103" s="174">
        <f t="shared" si="13"/>
        <v>-48</v>
      </c>
      <c r="C103" s="20">
        <f t="shared" si="14"/>
        <v>16</v>
      </c>
      <c r="D103" s="31"/>
      <c r="E103" s="31"/>
      <c r="F103" s="25"/>
      <c r="G103" s="25"/>
      <c r="H103" s="25"/>
      <c r="I103" s="177">
        <f t="shared" si="10"/>
        <v>-48</v>
      </c>
      <c r="J103" s="185"/>
      <c r="K103" s="185"/>
    </row>
    <row r="104" spans="1:11" ht="15" customHeight="1">
      <c r="A104" s="19">
        <f t="shared" si="8"/>
        <v>2020</v>
      </c>
      <c r="B104" s="174">
        <f>ROUND(E$78*C104+E$79,$G$1)</f>
        <v>-58</v>
      </c>
      <c r="C104" s="20">
        <f t="shared" si="14"/>
        <v>17</v>
      </c>
      <c r="D104" s="31"/>
      <c r="E104" s="31"/>
      <c r="F104" s="25"/>
      <c r="G104" s="25"/>
      <c r="H104" s="25"/>
      <c r="I104" s="177">
        <f t="shared" si="10"/>
        <v>-58</v>
      </c>
      <c r="J104" s="185"/>
      <c r="K104" s="185"/>
    </row>
    <row r="105" spans="1:11" ht="15" customHeight="1">
      <c r="A105" s="19">
        <f t="shared" si="8"/>
        <v>2021</v>
      </c>
      <c r="B105" s="174">
        <f t="shared" si="13"/>
        <v>-68</v>
      </c>
      <c r="C105" s="20">
        <f t="shared" si="14"/>
        <v>18</v>
      </c>
      <c r="D105" s="31"/>
      <c r="E105" s="31"/>
      <c r="F105" s="25"/>
      <c r="G105" s="25"/>
      <c r="H105" s="25"/>
      <c r="I105" s="177">
        <f t="shared" si="10"/>
        <v>-68</v>
      </c>
      <c r="J105" s="185"/>
      <c r="K105" s="185"/>
    </row>
    <row r="106" spans="1:11" ht="15" customHeight="1">
      <c r="A106" s="19">
        <f t="shared" si="8"/>
        <v>2022</v>
      </c>
      <c r="B106" s="174">
        <f t="shared" si="13"/>
        <v>-78</v>
      </c>
      <c r="C106" s="20">
        <f t="shared" si="14"/>
        <v>19</v>
      </c>
      <c r="D106" s="31"/>
      <c r="E106" s="31"/>
      <c r="F106" s="25"/>
      <c r="G106" s="25"/>
      <c r="H106" s="25"/>
      <c r="I106" s="177">
        <f t="shared" si="10"/>
        <v>-78</v>
      </c>
      <c r="J106" s="185"/>
      <c r="K106" s="185"/>
    </row>
    <row r="107" spans="1:11" ht="15" customHeight="1">
      <c r="A107" s="19">
        <f t="shared" si="8"/>
        <v>2023</v>
      </c>
      <c r="B107" s="174">
        <f t="shared" si="13"/>
        <v>-88</v>
      </c>
      <c r="C107" s="20">
        <f t="shared" si="14"/>
        <v>20</v>
      </c>
      <c r="D107" s="31"/>
      <c r="E107" s="31"/>
      <c r="F107" s="25"/>
      <c r="G107" s="25"/>
      <c r="H107" s="25"/>
      <c r="I107" s="177">
        <f t="shared" si="10"/>
        <v>-88</v>
      </c>
      <c r="J107" s="185"/>
      <c r="K107" s="185"/>
    </row>
    <row r="108" spans="1:11" ht="15" customHeight="1">
      <c r="A108" s="19">
        <f t="shared" si="8"/>
        <v>2024</v>
      </c>
      <c r="B108" s="174">
        <f t="shared" si="13"/>
        <v>-98</v>
      </c>
      <c r="C108" s="20">
        <f t="shared" si="14"/>
        <v>21</v>
      </c>
      <c r="D108" s="31"/>
      <c r="E108" s="31"/>
      <c r="F108" s="25"/>
      <c r="G108" s="25"/>
      <c r="H108" s="25"/>
      <c r="I108" s="177">
        <f t="shared" si="10"/>
        <v>-98</v>
      </c>
      <c r="J108" s="185"/>
      <c r="K108" s="185"/>
    </row>
    <row r="109" spans="1:11" ht="15" customHeight="1">
      <c r="A109" s="19">
        <f t="shared" si="8"/>
        <v>2025</v>
      </c>
      <c r="B109" s="174">
        <f t="shared" si="13"/>
        <v>-108</v>
      </c>
      <c r="C109" s="20">
        <f t="shared" si="14"/>
        <v>22</v>
      </c>
      <c r="D109" s="31"/>
      <c r="E109" s="31"/>
      <c r="F109" s="25"/>
      <c r="G109" s="25"/>
      <c r="H109" s="25"/>
      <c r="I109" s="177">
        <f t="shared" si="10"/>
        <v>-108</v>
      </c>
      <c r="J109" s="185"/>
      <c r="K109" s="185"/>
    </row>
    <row r="110" spans="1:11" ht="15" customHeight="1">
      <c r="A110" s="19">
        <f t="shared" si="8"/>
        <v>2026</v>
      </c>
      <c r="B110" s="174">
        <f t="shared" si="13"/>
        <v>-118</v>
      </c>
      <c r="C110" s="20">
        <f t="shared" si="14"/>
        <v>23</v>
      </c>
      <c r="D110" s="31"/>
      <c r="E110" s="31"/>
      <c r="F110" s="25"/>
      <c r="G110" s="25"/>
      <c r="H110" s="25"/>
      <c r="I110" s="177">
        <f t="shared" si="10"/>
        <v>-118</v>
      </c>
      <c r="J110" s="185"/>
      <c r="K110" s="185"/>
    </row>
    <row r="111" spans="1:11" ht="15" customHeight="1">
      <c r="A111" s="19">
        <f t="shared" si="8"/>
        <v>2027</v>
      </c>
      <c r="B111" s="174">
        <f t="shared" si="13"/>
        <v>-128</v>
      </c>
      <c r="C111" s="20">
        <f t="shared" si="14"/>
        <v>24</v>
      </c>
      <c r="D111" s="31"/>
      <c r="E111" s="31"/>
      <c r="F111" s="25"/>
      <c r="G111" s="25"/>
      <c r="H111" s="25"/>
      <c r="I111" s="177">
        <f t="shared" si="10"/>
        <v>-128</v>
      </c>
      <c r="J111" s="185"/>
      <c r="K111" s="185"/>
    </row>
    <row r="112" spans="1:11" ht="15" customHeight="1">
      <c r="A112" s="19">
        <f t="shared" si="8"/>
        <v>2028</v>
      </c>
      <c r="B112" s="174">
        <f t="shared" si="13"/>
        <v>-138</v>
      </c>
      <c r="C112" s="20">
        <f t="shared" si="14"/>
        <v>25</v>
      </c>
      <c r="D112" s="31"/>
      <c r="E112" s="31"/>
      <c r="F112" s="25"/>
      <c r="G112" s="25"/>
      <c r="H112" s="25"/>
      <c r="I112" s="177">
        <f t="shared" si="10"/>
        <v>-138</v>
      </c>
      <c r="J112" s="185"/>
      <c r="K112" s="185"/>
    </row>
    <row r="113" spans="1:11" ht="15" customHeight="1">
      <c r="A113" s="19">
        <f t="shared" si="8"/>
        <v>2029</v>
      </c>
      <c r="B113" s="174">
        <f t="shared" si="13"/>
        <v>-148</v>
      </c>
      <c r="C113" s="20">
        <f t="shared" si="14"/>
        <v>26</v>
      </c>
      <c r="D113" s="31"/>
      <c r="E113" s="31"/>
      <c r="F113" s="25"/>
      <c r="G113" s="25"/>
      <c r="H113" s="25"/>
      <c r="I113" s="177">
        <f t="shared" si="10"/>
        <v>-148</v>
      </c>
      <c r="J113" s="185"/>
      <c r="K113" s="185"/>
    </row>
    <row r="114" spans="1:11" ht="15" customHeight="1">
      <c r="A114" s="19">
        <f t="shared" si="8"/>
        <v>2030</v>
      </c>
      <c r="B114" s="174">
        <f t="shared" si="13"/>
        <v>-158</v>
      </c>
      <c r="C114" s="20">
        <f t="shared" si="14"/>
        <v>27</v>
      </c>
      <c r="D114" s="31"/>
      <c r="E114" s="31"/>
      <c r="F114" s="25"/>
      <c r="G114" s="25"/>
      <c r="H114" s="25"/>
      <c r="I114" s="177">
        <f t="shared" si="10"/>
        <v>-158</v>
      </c>
      <c r="J114" s="185"/>
      <c r="K114" s="185"/>
    </row>
    <row r="115" spans="1:11" ht="15" customHeight="1">
      <c r="A115" s="19">
        <f t="shared" si="8"/>
        <v>2031</v>
      </c>
      <c r="B115" s="174">
        <f t="shared" si="13"/>
        <v>-168</v>
      </c>
      <c r="C115" s="20">
        <f t="shared" si="14"/>
        <v>28</v>
      </c>
      <c r="D115" s="31"/>
      <c r="E115" s="31"/>
      <c r="F115" s="25"/>
      <c r="G115" s="25"/>
      <c r="H115" s="25"/>
      <c r="I115" s="177">
        <f t="shared" si="10"/>
        <v>-168</v>
      </c>
      <c r="J115" s="185"/>
      <c r="K115" s="185"/>
    </row>
    <row r="116" spans="1:11" ht="15" customHeight="1">
      <c r="A116" s="19">
        <f t="shared" si="8"/>
        <v>2032</v>
      </c>
      <c r="B116" s="174">
        <f t="shared" si="13"/>
        <v>-178</v>
      </c>
      <c r="C116" s="20">
        <f t="shared" si="14"/>
        <v>29</v>
      </c>
      <c r="D116" s="31"/>
      <c r="E116" s="31"/>
      <c r="F116" s="25"/>
      <c r="G116" s="25"/>
      <c r="H116" s="25"/>
      <c r="I116" s="177">
        <f t="shared" si="10"/>
        <v>-178</v>
      </c>
      <c r="J116" s="185"/>
      <c r="K116" s="185"/>
    </row>
    <row r="117" spans="1:11" ht="15" customHeight="1">
      <c r="A117" s="19">
        <f t="shared" si="8"/>
        <v>2033</v>
      </c>
      <c r="B117" s="174">
        <f t="shared" si="13"/>
        <v>-188</v>
      </c>
      <c r="C117" s="20">
        <f t="shared" si="14"/>
        <v>30</v>
      </c>
      <c r="D117" s="31"/>
      <c r="E117" s="31"/>
      <c r="F117" s="25"/>
      <c r="G117" s="25"/>
      <c r="H117" s="25"/>
      <c r="I117" s="177">
        <f t="shared" si="10"/>
        <v>-188</v>
      </c>
      <c r="J117" s="185"/>
      <c r="K117" s="185"/>
    </row>
    <row r="118" spans="1:11" ht="15" customHeight="1">
      <c r="A118" s="103">
        <f t="shared" si="8"/>
        <v>2034</v>
      </c>
      <c r="B118" s="186">
        <f t="shared" si="13"/>
        <v>-198</v>
      </c>
      <c r="C118" s="33">
        <f t="shared" si="14"/>
        <v>31</v>
      </c>
      <c r="D118" s="34"/>
      <c r="E118" s="34"/>
      <c r="F118" s="9"/>
      <c r="G118" s="9"/>
      <c r="H118" s="9"/>
      <c r="I118" s="187">
        <f t="shared" si="10"/>
        <v>-198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0.40038907908106242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INDEX(LINEST(C134:C142,D134:D142),2)</f>
        <v>4.3127023616260196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INDEX(LINEST(C134:C142,D134:D142),1)</f>
        <v>-0.11266734619968997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74.641926116540247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-0.10655218049978854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0.40038907908106242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/>
      <c r="C133" s="191"/>
      <c r="D133" s="20"/>
      <c r="E133" s="637" t="s">
        <v>8</v>
      </c>
      <c r="F133" s="638"/>
      <c r="G133" s="639">
        <f>SUM(K122:K142)</f>
        <v>16.450532206945688</v>
      </c>
      <c r="H133" s="640"/>
      <c r="I133" s="177"/>
      <c r="J133" s="178"/>
      <c r="K133" s="177"/>
    </row>
    <row r="134" spans="1:11" ht="15" customHeight="1">
      <c r="A134" s="19">
        <f t="shared" si="15"/>
        <v>2004</v>
      </c>
      <c r="B134" s="174">
        <f t="shared" si="15"/>
        <v>115.38461538461539</v>
      </c>
      <c r="C134" s="191">
        <f t="shared" ref="C134:C142" si="16">LN(B134)</f>
        <v>4.7482710296287651</v>
      </c>
      <c r="D134" s="20">
        <f t="shared" ref="D134:D164" si="17">D133+1</f>
        <v>1</v>
      </c>
      <c r="E134" s="637" t="s">
        <v>9</v>
      </c>
      <c r="F134" s="638"/>
      <c r="G134" s="639">
        <f>SUM(K133:K142)</f>
        <v>16.450532206945688</v>
      </c>
      <c r="H134" s="640"/>
      <c r="I134" s="177">
        <f t="shared" ref="I134:I164" si="18">ROUND($F$129*(1+$F$130)^D134,$G$1)</f>
        <v>67</v>
      </c>
      <c r="J134" s="178">
        <f t="shared" ref="J134:J142" si="19">ABS(B134-I134)/B134*100</f>
        <v>41.933333333333337</v>
      </c>
      <c r="K134" s="177">
        <f t="shared" ref="K134:K142" si="20">(B134-I134)^2/1000</f>
        <v>2.34107100591716</v>
      </c>
    </row>
    <row r="135" spans="1:11" ht="15" customHeight="1">
      <c r="A135" s="19">
        <f t="shared" si="15"/>
        <v>2005</v>
      </c>
      <c r="B135" s="174">
        <f t="shared" si="15"/>
        <v>134.61538461538461</v>
      </c>
      <c r="C135" s="191">
        <f t="shared" si="16"/>
        <v>4.9024217094560232</v>
      </c>
      <c r="D135" s="20">
        <f t="shared" si="17"/>
        <v>2</v>
      </c>
      <c r="E135" s="637" t="s">
        <v>10</v>
      </c>
      <c r="F135" s="638"/>
      <c r="G135" s="639">
        <f>SUM(J122:J142)/D142</f>
        <v>127.37379403282132</v>
      </c>
      <c r="H135" s="640"/>
      <c r="I135" s="177">
        <f t="shared" si="18"/>
        <v>60</v>
      </c>
      <c r="J135" s="178">
        <f t="shared" si="19"/>
        <v>55.428571428571431</v>
      </c>
      <c r="K135" s="177">
        <f t="shared" si="20"/>
        <v>5.5674556213017752</v>
      </c>
    </row>
    <row r="136" spans="1:11" ht="15" customHeight="1">
      <c r="A136" s="19">
        <f t="shared" si="15"/>
        <v>2006</v>
      </c>
      <c r="B136" s="174">
        <f t="shared" si="15"/>
        <v>115.38461538461539</v>
      </c>
      <c r="C136" s="191">
        <f t="shared" si="16"/>
        <v>4.7482710296287651</v>
      </c>
      <c r="D136" s="20">
        <f t="shared" si="17"/>
        <v>3</v>
      </c>
      <c r="E136" s="637" t="s">
        <v>11</v>
      </c>
      <c r="F136" s="638"/>
      <c r="G136" s="639">
        <f>SUM(J133:J142)/9</f>
        <v>127.37379403282132</v>
      </c>
      <c r="H136" s="640"/>
      <c r="I136" s="177">
        <f t="shared" si="18"/>
        <v>53</v>
      </c>
      <c r="J136" s="178">
        <f t="shared" si="19"/>
        <v>54.066666666666663</v>
      </c>
      <c r="K136" s="177">
        <f t="shared" si="20"/>
        <v>3.8918402366863907</v>
      </c>
    </row>
    <row r="137" spans="1:11" ht="15" customHeight="1">
      <c r="A137" s="19">
        <f t="shared" si="15"/>
        <v>2007</v>
      </c>
      <c r="B137" s="174">
        <f t="shared" si="15"/>
        <v>6.6979236436704621</v>
      </c>
      <c r="C137" s="191">
        <f t="shared" si="16"/>
        <v>1.9017975744369924</v>
      </c>
      <c r="D137" s="20">
        <f t="shared" si="17"/>
        <v>4</v>
      </c>
      <c r="E137" s="47"/>
      <c r="F137" s="48"/>
      <c r="G137" s="45"/>
      <c r="H137" s="45"/>
      <c r="I137" s="177">
        <f t="shared" si="18"/>
        <v>48</v>
      </c>
      <c r="J137" s="178">
        <f t="shared" si="19"/>
        <v>616.64</v>
      </c>
      <c r="K137" s="177">
        <f t="shared" si="20"/>
        <v>1.7058615113440754</v>
      </c>
    </row>
    <row r="138" spans="1:11" ht="15" customHeight="1">
      <c r="A138" s="19">
        <f t="shared" si="15"/>
        <v>2008</v>
      </c>
      <c r="B138" s="174">
        <f t="shared" si="15"/>
        <v>22.618231665524331</v>
      </c>
      <c r="C138" s="191">
        <f t="shared" si="16"/>
        <v>3.1187562919258314</v>
      </c>
      <c r="D138" s="20">
        <f t="shared" si="17"/>
        <v>5</v>
      </c>
      <c r="E138" s="45"/>
      <c r="F138" s="45"/>
      <c r="G138" s="49"/>
      <c r="H138" s="45"/>
      <c r="I138" s="177">
        <f t="shared" si="18"/>
        <v>42</v>
      </c>
      <c r="J138" s="178">
        <f t="shared" si="19"/>
        <v>85.690909090909102</v>
      </c>
      <c r="K138" s="177">
        <f t="shared" si="20"/>
        <v>0.37565294377128378</v>
      </c>
    </row>
    <row r="139" spans="1:11" s="25" customFormat="1" ht="15" customHeight="1">
      <c r="A139" s="19">
        <f t="shared" si="15"/>
        <v>2009</v>
      </c>
      <c r="B139" s="174">
        <f t="shared" si="15"/>
        <v>13.323983169705469</v>
      </c>
      <c r="C139" s="191">
        <f t="shared" si="16"/>
        <v>2.5895656571743362</v>
      </c>
      <c r="D139" s="20">
        <f t="shared" si="17"/>
        <v>6</v>
      </c>
      <c r="G139" s="49"/>
      <c r="H139" s="45"/>
      <c r="I139" s="177">
        <f t="shared" si="18"/>
        <v>38</v>
      </c>
      <c r="J139" s="178">
        <f t="shared" si="19"/>
        <v>185.2</v>
      </c>
      <c r="K139" s="177">
        <f t="shared" si="20"/>
        <v>0.60890580660897886</v>
      </c>
    </row>
    <row r="140" spans="1:11" ht="15" customHeight="1">
      <c r="A140" s="19">
        <f t="shared" si="15"/>
        <v>2010</v>
      </c>
      <c r="B140" s="174">
        <f t="shared" si="15"/>
        <v>35.0140056022409</v>
      </c>
      <c r="C140" s="191">
        <f t="shared" si="16"/>
        <v>3.5557481415107537</v>
      </c>
      <c r="D140" s="20">
        <f t="shared" si="17"/>
        <v>7</v>
      </c>
      <c r="E140" s="50"/>
      <c r="F140" s="25"/>
      <c r="G140" s="25"/>
      <c r="H140" s="25"/>
      <c r="I140" s="177">
        <f t="shared" si="18"/>
        <v>34</v>
      </c>
      <c r="J140" s="178">
        <f t="shared" si="19"/>
        <v>2.8960000000000097</v>
      </c>
      <c r="K140" s="177">
        <f t="shared" si="20"/>
        <v>1.02820736137593E-3</v>
      </c>
    </row>
    <row r="141" spans="1:11" s="25" customFormat="1" ht="15" customHeight="1">
      <c r="A141" s="19">
        <f t="shared" si="15"/>
        <v>2011</v>
      </c>
      <c r="B141" s="174">
        <f t="shared" si="15"/>
        <v>59.160305343511453</v>
      </c>
      <c r="C141" s="191">
        <f t="shared" si="16"/>
        <v>4.0802507991462411</v>
      </c>
      <c r="D141" s="20">
        <f t="shared" si="17"/>
        <v>8</v>
      </c>
      <c r="E141" s="50"/>
      <c r="I141" s="177">
        <f t="shared" si="18"/>
        <v>30</v>
      </c>
      <c r="J141" s="178">
        <f t="shared" si="19"/>
        <v>49.29032258064516</v>
      </c>
      <c r="K141" s="177">
        <f t="shared" si="20"/>
        <v>0.85032340772682269</v>
      </c>
    </row>
    <row r="142" spans="1:11" s="25" customFormat="1" ht="15" customHeight="1" thickBot="1">
      <c r="A142" s="28">
        <f t="shared" si="15"/>
        <v>2012</v>
      </c>
      <c r="B142" s="182">
        <f t="shared" si="15"/>
        <v>60.29254370317517</v>
      </c>
      <c r="C142" s="192">
        <f t="shared" si="16"/>
        <v>4.0992084427404221</v>
      </c>
      <c r="D142" s="29">
        <f t="shared" si="17"/>
        <v>9</v>
      </c>
      <c r="E142" s="51"/>
      <c r="F142" s="30"/>
      <c r="G142" s="30"/>
      <c r="H142" s="30"/>
      <c r="I142" s="183">
        <f t="shared" si="18"/>
        <v>27</v>
      </c>
      <c r="J142" s="184">
        <f t="shared" si="19"/>
        <v>55.218343195266272</v>
      </c>
      <c r="K142" s="183">
        <f t="shared" si="20"/>
        <v>1.1083934662278287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24</v>
      </c>
      <c r="C143" s="52"/>
      <c r="D143" s="20">
        <f t="shared" si="17"/>
        <v>10</v>
      </c>
      <c r="E143" s="53"/>
      <c r="F143" s="31"/>
      <c r="G143" s="25"/>
      <c r="H143" s="25"/>
      <c r="I143" s="177">
        <f t="shared" si="18"/>
        <v>24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22</v>
      </c>
      <c r="C144" s="52"/>
      <c r="D144" s="20">
        <f t="shared" si="17"/>
        <v>11</v>
      </c>
      <c r="E144" s="53"/>
      <c r="F144" s="31"/>
      <c r="G144" s="25"/>
      <c r="H144" s="25"/>
      <c r="I144" s="177">
        <f t="shared" si="18"/>
        <v>22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19</v>
      </c>
      <c r="C145" s="52"/>
      <c r="D145" s="20">
        <f t="shared" si="17"/>
        <v>12</v>
      </c>
      <c r="E145" s="53"/>
      <c r="F145" s="31"/>
      <c r="G145" s="25"/>
      <c r="H145" s="25"/>
      <c r="I145" s="177">
        <f t="shared" si="18"/>
        <v>19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17</v>
      </c>
      <c r="C146" s="52"/>
      <c r="D146" s="20">
        <f t="shared" si="17"/>
        <v>13</v>
      </c>
      <c r="E146" s="53"/>
      <c r="F146" s="31"/>
      <c r="G146" s="25"/>
      <c r="H146" s="25"/>
      <c r="I146" s="177">
        <f t="shared" si="18"/>
        <v>17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15</v>
      </c>
      <c r="C147" s="52"/>
      <c r="D147" s="20">
        <f t="shared" si="17"/>
        <v>14</v>
      </c>
      <c r="E147" s="53"/>
      <c r="F147" s="31"/>
      <c r="G147" s="25"/>
      <c r="H147" s="25"/>
      <c r="I147" s="177">
        <f t="shared" si="18"/>
        <v>15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14</v>
      </c>
      <c r="C148" s="52"/>
      <c r="D148" s="20">
        <f t="shared" si="17"/>
        <v>15</v>
      </c>
      <c r="E148" s="53"/>
      <c r="F148" s="31"/>
      <c r="G148" s="25"/>
      <c r="H148" s="25"/>
      <c r="I148" s="177">
        <f t="shared" si="18"/>
        <v>14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12</v>
      </c>
      <c r="C149" s="52"/>
      <c r="D149" s="20">
        <f t="shared" si="17"/>
        <v>16</v>
      </c>
      <c r="E149" s="53"/>
      <c r="F149" s="31"/>
      <c r="G149" s="25"/>
      <c r="H149" s="25"/>
      <c r="I149" s="177">
        <f t="shared" si="18"/>
        <v>12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11</v>
      </c>
      <c r="C150" s="52"/>
      <c r="D150" s="20">
        <f t="shared" si="17"/>
        <v>17</v>
      </c>
      <c r="E150" s="53"/>
      <c r="F150" s="31"/>
      <c r="G150" s="25"/>
      <c r="H150" s="25"/>
      <c r="I150" s="177">
        <f t="shared" si="18"/>
        <v>11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10</v>
      </c>
      <c r="C151" s="52"/>
      <c r="D151" s="20">
        <f t="shared" si="17"/>
        <v>18</v>
      </c>
      <c r="E151" s="53"/>
      <c r="F151" s="31"/>
      <c r="G151" s="25"/>
      <c r="H151" s="25"/>
      <c r="I151" s="177">
        <f t="shared" si="18"/>
        <v>10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9</v>
      </c>
      <c r="C152" s="52"/>
      <c r="D152" s="20">
        <f t="shared" si="17"/>
        <v>19</v>
      </c>
      <c r="E152" s="53"/>
      <c r="F152" s="31"/>
      <c r="G152" s="25"/>
      <c r="H152" s="25"/>
      <c r="I152" s="177">
        <f t="shared" si="18"/>
        <v>9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8</v>
      </c>
      <c r="C153" s="52"/>
      <c r="D153" s="20">
        <f t="shared" si="17"/>
        <v>20</v>
      </c>
      <c r="E153" s="53"/>
      <c r="F153" s="31"/>
      <c r="G153" s="25"/>
      <c r="H153" s="25"/>
      <c r="I153" s="177">
        <f t="shared" si="18"/>
        <v>8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7</v>
      </c>
      <c r="C154" s="52"/>
      <c r="D154" s="20">
        <f t="shared" si="17"/>
        <v>21</v>
      </c>
      <c r="E154" s="53"/>
      <c r="F154" s="31"/>
      <c r="G154" s="25"/>
      <c r="H154" s="25"/>
      <c r="I154" s="177">
        <f t="shared" si="18"/>
        <v>7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6</v>
      </c>
      <c r="C155" s="52"/>
      <c r="D155" s="20">
        <f t="shared" si="17"/>
        <v>22</v>
      </c>
      <c r="E155" s="53"/>
      <c r="F155" s="31"/>
      <c r="G155" s="25"/>
      <c r="H155" s="25"/>
      <c r="I155" s="177">
        <f t="shared" si="18"/>
        <v>6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6</v>
      </c>
      <c r="C156" s="52"/>
      <c r="D156" s="20">
        <f t="shared" si="17"/>
        <v>23</v>
      </c>
      <c r="E156" s="53"/>
      <c r="F156" s="31"/>
      <c r="G156" s="25"/>
      <c r="H156" s="25"/>
      <c r="I156" s="177">
        <f t="shared" si="18"/>
        <v>6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5</v>
      </c>
      <c r="C157" s="52"/>
      <c r="D157" s="20">
        <f t="shared" si="17"/>
        <v>24</v>
      </c>
      <c r="E157" s="53"/>
      <c r="F157" s="31"/>
      <c r="G157" s="25"/>
      <c r="H157" s="25"/>
      <c r="I157" s="177">
        <f t="shared" si="18"/>
        <v>5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4</v>
      </c>
      <c r="C158" s="52"/>
      <c r="D158" s="20">
        <f t="shared" si="17"/>
        <v>25</v>
      </c>
      <c r="E158" s="53"/>
      <c r="F158" s="31"/>
      <c r="G158" s="25"/>
      <c r="H158" s="25"/>
      <c r="I158" s="177">
        <f t="shared" si="18"/>
        <v>4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4</v>
      </c>
      <c r="C159" s="52"/>
      <c r="D159" s="20">
        <f t="shared" si="17"/>
        <v>26</v>
      </c>
      <c r="E159" s="53"/>
      <c r="F159" s="31"/>
      <c r="G159" s="25"/>
      <c r="H159" s="25"/>
      <c r="I159" s="177">
        <f t="shared" si="18"/>
        <v>4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4</v>
      </c>
      <c r="C160" s="52"/>
      <c r="D160" s="20">
        <f t="shared" si="17"/>
        <v>27</v>
      </c>
      <c r="E160" s="53"/>
      <c r="F160" s="31"/>
      <c r="G160" s="25"/>
      <c r="H160" s="25"/>
      <c r="I160" s="177">
        <f t="shared" si="18"/>
        <v>4</v>
      </c>
      <c r="J160" s="185"/>
      <c r="K160" s="185"/>
    </row>
    <row r="161" spans="1:109" ht="15" customHeight="1">
      <c r="A161" s="19">
        <f t="shared" si="22"/>
        <v>2031</v>
      </c>
      <c r="B161" s="174">
        <f t="shared" si="21"/>
        <v>3</v>
      </c>
      <c r="C161" s="52"/>
      <c r="D161" s="20">
        <f t="shared" si="17"/>
        <v>28</v>
      </c>
      <c r="E161" s="53"/>
      <c r="F161" s="31"/>
      <c r="G161" s="25"/>
      <c r="H161" s="25"/>
      <c r="I161" s="177">
        <f t="shared" si="18"/>
        <v>3</v>
      </c>
      <c r="J161" s="185"/>
      <c r="K161" s="185"/>
    </row>
    <row r="162" spans="1:109" ht="15" customHeight="1">
      <c r="A162" s="19">
        <f t="shared" si="22"/>
        <v>2032</v>
      </c>
      <c r="B162" s="174">
        <f t="shared" si="21"/>
        <v>3</v>
      </c>
      <c r="C162" s="52"/>
      <c r="D162" s="20">
        <f t="shared" si="17"/>
        <v>29</v>
      </c>
      <c r="E162" s="53"/>
      <c r="F162" s="31"/>
      <c r="G162" s="25"/>
      <c r="H162" s="25"/>
      <c r="I162" s="177">
        <f t="shared" si="18"/>
        <v>3</v>
      </c>
      <c r="J162" s="185"/>
      <c r="K162" s="185"/>
    </row>
    <row r="163" spans="1:109" ht="15" customHeight="1">
      <c r="A163" s="19">
        <f t="shared" si="22"/>
        <v>2033</v>
      </c>
      <c r="B163" s="174">
        <f t="shared" si="21"/>
        <v>3</v>
      </c>
      <c r="C163" s="52"/>
      <c r="D163" s="20">
        <f t="shared" si="17"/>
        <v>30</v>
      </c>
      <c r="E163" s="53"/>
      <c r="F163" s="31"/>
      <c r="G163" s="25"/>
      <c r="H163" s="25"/>
      <c r="I163" s="177">
        <f t="shared" si="18"/>
        <v>3</v>
      </c>
      <c r="J163" s="185"/>
      <c r="K163" s="185"/>
    </row>
    <row r="164" spans="1:109" ht="15" customHeight="1">
      <c r="A164" s="103">
        <f t="shared" si="22"/>
        <v>2034</v>
      </c>
      <c r="B164" s="186">
        <f t="shared" si="21"/>
        <v>2</v>
      </c>
      <c r="C164" s="193"/>
      <c r="D164" s="33">
        <f t="shared" si="17"/>
        <v>31</v>
      </c>
      <c r="E164" s="54"/>
      <c r="F164" s="34"/>
      <c r="G164" s="9"/>
      <c r="H164" s="9"/>
      <c r="I164" s="187">
        <f t="shared" si="18"/>
        <v>2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0.40038907908106242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0.40038907908106242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0.39665183181627645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0.40389160615629188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0.41040188226407659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0.38577310378183571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0.39081517265089999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0.37320801966936484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 t="e">
        <f>RSQ($B168:$B188,BN168:BN188)</f>
        <v>#VALUE!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 t="e">
        <f>RSQ($B168:$B188,BU168:BU188)</f>
        <v>#VALUE!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 t="e">
        <f>RSQ($B168:$B188,CB168:CB188)</f>
        <v>#VALUE!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 t="e">
        <f>RSQ($B168:$B188,CI168:CI188)</f>
        <v>#VALUE!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 t="e">
        <f>RSQ($B168:$B188,CP168:CP188)</f>
        <v>#VALUE!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 t="e">
        <f>RSQ($B168:$B188,CW168:CW188)</f>
        <v>#VALUE!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 t="e">
        <f>RSQ($B168:$B188,DD168:DD188)</f>
        <v>#VALUE!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O172+U193</f>
        <v>1</v>
      </c>
      <c r="W172" s="25"/>
      <c r="X172" s="177"/>
      <c r="Y172" s="177"/>
      <c r="AA172" s="197"/>
      <c r="AB172" s="27" t="s">
        <v>35</v>
      </c>
      <c r="AC172" s="83">
        <f>V172+AB193</f>
        <v>2</v>
      </c>
      <c r="AD172" s="25"/>
      <c r="AE172" s="177"/>
      <c r="AF172" s="177"/>
      <c r="AH172" s="197"/>
      <c r="AI172" s="27" t="s">
        <v>35</v>
      </c>
      <c r="AJ172" s="83">
        <f>AC172+AI193</f>
        <v>3</v>
      </c>
      <c r="AK172" s="25"/>
      <c r="AL172" s="177"/>
      <c r="AM172" s="177"/>
      <c r="AO172" s="197"/>
      <c r="AP172" s="27" t="s">
        <v>35</v>
      </c>
      <c r="AQ172" s="83">
        <f>AJ172+AP193</f>
        <v>4</v>
      </c>
      <c r="AR172" s="25"/>
      <c r="AS172" s="177"/>
      <c r="AT172" s="177"/>
      <c r="AV172" s="197"/>
      <c r="AW172" s="27" t="s">
        <v>35</v>
      </c>
      <c r="AX172" s="83">
        <f>AQ172+AW193</f>
        <v>5</v>
      </c>
      <c r="AY172" s="25"/>
      <c r="AZ172" s="177"/>
      <c r="BA172" s="177"/>
      <c r="BC172" s="197"/>
      <c r="BD172" s="27" t="s">
        <v>35</v>
      </c>
      <c r="BE172" s="83">
        <f>AX172+BD193</f>
        <v>6</v>
      </c>
      <c r="BF172" s="25"/>
      <c r="BG172" s="177"/>
      <c r="BH172" s="177"/>
      <c r="BJ172" s="197"/>
      <c r="BK172" s="27" t="s">
        <v>35</v>
      </c>
      <c r="BL172" s="83">
        <f>BE172+BK193</f>
        <v>7</v>
      </c>
      <c r="BM172" s="25"/>
      <c r="BN172" s="177"/>
      <c r="BO172" s="177"/>
      <c r="BQ172" s="197"/>
      <c r="BR172" s="27" t="s">
        <v>35</v>
      </c>
      <c r="BS172" s="83">
        <f>BL172+BR193</f>
        <v>8</v>
      </c>
      <c r="BT172" s="25"/>
      <c r="BU172" s="177"/>
      <c r="BV172" s="177"/>
      <c r="BX172" s="197"/>
      <c r="BY172" s="27" t="s">
        <v>35</v>
      </c>
      <c r="BZ172" s="83">
        <f>BS172+BY193</f>
        <v>9</v>
      </c>
      <c r="CA172" s="25"/>
      <c r="CB172" s="177"/>
      <c r="CC172" s="177"/>
      <c r="CE172" s="197"/>
      <c r="CF172" s="27" t="s">
        <v>35</v>
      </c>
      <c r="CG172" s="83">
        <f>BZ172+CF193</f>
        <v>10</v>
      </c>
      <c r="CH172" s="25"/>
      <c r="CI172" s="177"/>
      <c r="CJ172" s="177"/>
      <c r="CL172" s="197"/>
      <c r="CM172" s="27" t="s">
        <v>35</v>
      </c>
      <c r="CN172" s="83">
        <f>CG172+CM193</f>
        <v>11</v>
      </c>
      <c r="CO172" s="25"/>
      <c r="CP172" s="177"/>
      <c r="CQ172" s="177"/>
      <c r="CS172" s="197"/>
      <c r="CT172" s="27" t="s">
        <v>35</v>
      </c>
      <c r="CU172" s="83">
        <f>CN172+CT193</f>
        <v>12</v>
      </c>
      <c r="CV172" s="25"/>
      <c r="CW172" s="177"/>
      <c r="CX172" s="177"/>
      <c r="CZ172" s="197"/>
      <c r="DA172" s="27" t="s">
        <v>35</v>
      </c>
      <c r="DB172" s="83">
        <f>CU172+DA193</f>
        <v>13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INDEX(LINEST(C180:C188,D180:D188),2)</f>
        <v>4.3127023616260196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INDEX(LINEST(M180:M188,$D180:$D188),2)</f>
        <v>4.3127023616260196</v>
      </c>
      <c r="Q173" s="177"/>
      <c r="R173" s="177"/>
      <c r="T173" s="197"/>
      <c r="U173" s="27" t="s">
        <v>25</v>
      </c>
      <c r="V173" s="27" t="s">
        <v>26</v>
      </c>
      <c r="W173" s="42">
        <f>INDEX(LINEST(T180:T188,$D180:$D188),2)</f>
        <v>4.2727850313639832</v>
      </c>
      <c r="X173" s="177"/>
      <c r="Y173" s="177"/>
      <c r="AA173" s="197"/>
      <c r="AB173" s="27" t="s">
        <v>25</v>
      </c>
      <c r="AC173" s="27" t="s">
        <v>26</v>
      </c>
      <c r="AD173" s="42">
        <f>INDEX(LINEST(AA180:AA188,$D180:$D188),2)</f>
        <v>4.2264398120934148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INDEX(LINEST(AH180:AH188,$D180:$D188),2)</f>
        <v>4.1706816611777517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INDEX(LINEST(AO180:AO188,$D180:$D188),2)</f>
        <v>4.0996944608223513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INDEX(LINEST(AV180:AV188,$D180:$D188),2)</f>
        <v>3.9994226660293957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INDEX(LINEST(BC180:BC188,$D180:$D188),2)</f>
        <v>3.8156609629414553</v>
      </c>
      <c r="BG173" s="177"/>
      <c r="BH173" s="177"/>
      <c r="BJ173" s="197"/>
      <c r="BK173" s="27" t="s">
        <v>25</v>
      </c>
      <c r="BL173" s="27" t="s">
        <v>26</v>
      </c>
      <c r="BM173" s="42" t="e">
        <f>INDEX(LINEST(BJ180:BJ188,$D180:$D188),2)</f>
        <v>#VALUE!</v>
      </c>
      <c r="BN173" s="177"/>
      <c r="BO173" s="177"/>
      <c r="BQ173" s="197"/>
      <c r="BR173" s="27" t="s">
        <v>25</v>
      </c>
      <c r="BS173" s="27" t="s">
        <v>26</v>
      </c>
      <c r="BT173" s="42" t="e">
        <f>INDEX(LINEST(BQ180:BQ188,$D180:$D188),2)</f>
        <v>#VALUE!</v>
      </c>
      <c r="BU173" s="177"/>
      <c r="BV173" s="177"/>
      <c r="BX173" s="197"/>
      <c r="BY173" s="27" t="s">
        <v>25</v>
      </c>
      <c r="BZ173" s="27" t="s">
        <v>26</v>
      </c>
      <c r="CA173" s="42" t="e">
        <f>INDEX(LINEST(BX180:BX188,$D180:$D188),2)</f>
        <v>#VALUE!</v>
      </c>
      <c r="CB173" s="177"/>
      <c r="CC173" s="177"/>
      <c r="CE173" s="197"/>
      <c r="CF173" s="27" t="s">
        <v>25</v>
      </c>
      <c r="CG173" s="27" t="s">
        <v>26</v>
      </c>
      <c r="CH173" s="42" t="e">
        <f>INDEX(LINEST(CE180:CE188,$D180:$D188),2)</f>
        <v>#VALUE!</v>
      </c>
      <c r="CI173" s="177"/>
      <c r="CJ173" s="177"/>
      <c r="CL173" s="197"/>
      <c r="CM173" s="27" t="s">
        <v>25</v>
      </c>
      <c r="CN173" s="27" t="s">
        <v>26</v>
      </c>
      <c r="CO173" s="42" t="e">
        <f>INDEX(LINEST(CL180:CL188,$D180:$D188),2)</f>
        <v>#VALUE!</v>
      </c>
      <c r="CP173" s="177"/>
      <c r="CQ173" s="177"/>
      <c r="CS173" s="197"/>
      <c r="CT173" s="27" t="s">
        <v>25</v>
      </c>
      <c r="CU173" s="27" t="s">
        <v>26</v>
      </c>
      <c r="CV173" s="42" t="e">
        <f>INDEX(LINEST(CS180:CS188,$D180:$D188),2)</f>
        <v>#VALUE!</v>
      </c>
      <c r="CW173" s="177"/>
      <c r="CX173" s="177"/>
      <c r="CZ173" s="197"/>
      <c r="DA173" s="27" t="s">
        <v>25</v>
      </c>
      <c r="DB173" s="27" t="s">
        <v>26</v>
      </c>
      <c r="DC173" s="42" t="e">
        <f>INDEX(LINEST(CZ180:CZ188,$D180:$D188),2)</f>
        <v>#VALUE!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INDEX(LINEST(C180:C188,D180:D188),1)</f>
        <v>-0.11266734619968997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INDEX(LINEST(M180:M188,$D180:$D188),1)</f>
        <v>-0.11266734619968997</v>
      </c>
      <c r="Q174" s="177"/>
      <c r="R174" s="177"/>
      <c r="T174" s="197"/>
      <c r="U174" s="27" t="s">
        <v>27</v>
      </c>
      <c r="V174" s="27" t="s">
        <v>28</v>
      </c>
      <c r="W174" s="42">
        <f>INDEX(LINEST(T180:T188,$D180:$D188),1)</f>
        <v>-0.11296270256974264</v>
      </c>
      <c r="X174" s="177"/>
      <c r="Y174" s="177"/>
      <c r="AA174" s="197"/>
      <c r="AB174" s="27" t="s">
        <v>27</v>
      </c>
      <c r="AC174" s="27" t="s">
        <v>28</v>
      </c>
      <c r="AD174" s="42">
        <f>INDEX(LINEST(AA180:AA188,$D180:$D188),1)</f>
        <v>-0.11289886189364264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INDEX(LINEST(AH180:AH188,$D180:$D188),1)</f>
        <v>-0.11224760670102493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INDEX(LINEST(AO180:AO188,$D180:$D188),1)</f>
        <v>-0.11054569921328074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INDEX(LINEST(AV180:AV188,$D180:$D188),1)</f>
        <v>-0.10663464995581604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INDEX(LINEST(BC180:BC188,$D180:$D188),1)</f>
        <v>-9.593100091960223E-2</v>
      </c>
      <c r="BG174" s="177"/>
      <c r="BH174" s="177"/>
      <c r="BJ174" s="197"/>
      <c r="BK174" s="27" t="s">
        <v>27</v>
      </c>
      <c r="BL174" s="27" t="s">
        <v>28</v>
      </c>
      <c r="BM174" s="42" t="e">
        <f>INDEX(LINEST(BJ180:BJ188,$D180:$D188),1)</f>
        <v>#VALUE!</v>
      </c>
      <c r="BN174" s="177"/>
      <c r="BO174" s="177"/>
      <c r="BQ174" s="197"/>
      <c r="BR174" s="27" t="s">
        <v>27</v>
      </c>
      <c r="BS174" s="27" t="s">
        <v>28</v>
      </c>
      <c r="BT174" s="42" t="e">
        <f>INDEX(LINEST(BQ180:BQ188,$D180:$D188),1)</f>
        <v>#VALUE!</v>
      </c>
      <c r="BU174" s="177"/>
      <c r="BV174" s="177"/>
      <c r="BX174" s="197"/>
      <c r="BY174" s="27" t="s">
        <v>27</v>
      </c>
      <c r="BZ174" s="27" t="s">
        <v>28</v>
      </c>
      <c r="CA174" s="42" t="e">
        <f>INDEX(LINEST(BX180:BX188,$D180:$D188),1)</f>
        <v>#VALUE!</v>
      </c>
      <c r="CB174" s="177"/>
      <c r="CC174" s="177"/>
      <c r="CE174" s="197"/>
      <c r="CF174" s="27" t="s">
        <v>27</v>
      </c>
      <c r="CG174" s="27" t="s">
        <v>28</v>
      </c>
      <c r="CH174" s="42" t="e">
        <f>INDEX(LINEST(CE180:CE188,$D180:$D188),1)</f>
        <v>#VALUE!</v>
      </c>
      <c r="CI174" s="177"/>
      <c r="CJ174" s="177"/>
      <c r="CL174" s="197"/>
      <c r="CM174" s="27" t="s">
        <v>27</v>
      </c>
      <c r="CN174" s="27" t="s">
        <v>28</v>
      </c>
      <c r="CO174" s="42" t="e">
        <f>INDEX(LINEST(CL180:CL188,$D180:$D188),1)</f>
        <v>#VALUE!</v>
      </c>
      <c r="CP174" s="177"/>
      <c r="CQ174" s="177"/>
      <c r="CS174" s="197"/>
      <c r="CT174" s="27" t="s">
        <v>27</v>
      </c>
      <c r="CU174" s="27" t="s">
        <v>28</v>
      </c>
      <c r="CV174" s="42" t="e">
        <f>INDEX(LINEST(CS180:CS188,$D180:$D188),1)</f>
        <v>#VALUE!</v>
      </c>
      <c r="CW174" s="177"/>
      <c r="CX174" s="177"/>
      <c r="CZ174" s="197"/>
      <c r="DA174" s="27" t="s">
        <v>27</v>
      </c>
      <c r="DB174" s="27" t="s">
        <v>28</v>
      </c>
      <c r="DC174" s="42" t="e">
        <f>INDEX(LINEST(CZ180:CZ188,$D180:$D188),1)</f>
        <v>#VALUE!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74.641926116540247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74.641926116540247</v>
      </c>
      <c r="P176" s="25"/>
      <c r="Q176" s="177"/>
      <c r="R176" s="177"/>
      <c r="T176" s="197"/>
      <c r="U176" s="27" t="s">
        <v>29</v>
      </c>
      <c r="V176" s="59">
        <f>EXP(W173)</f>
        <v>71.721103250497535</v>
      </c>
      <c r="W176" s="25"/>
      <c r="X176" s="177"/>
      <c r="Y176" s="177"/>
      <c r="AA176" s="197"/>
      <c r="AB176" s="27" t="s">
        <v>29</v>
      </c>
      <c r="AC176" s="59">
        <f>EXP(AD173)</f>
        <v>68.473020891860358</v>
      </c>
      <c r="AD176" s="25"/>
      <c r="AE176" s="177"/>
      <c r="AF176" s="177"/>
      <c r="AH176" s="197"/>
      <c r="AI176" s="27" t="s">
        <v>29</v>
      </c>
      <c r="AJ176" s="59">
        <f>EXP(AK173)</f>
        <v>64.759581157526696</v>
      </c>
      <c r="AK176" s="25"/>
      <c r="AL176" s="177"/>
      <c r="AM176" s="177"/>
      <c r="AO176" s="197"/>
      <c r="AP176" s="27" t="s">
        <v>29</v>
      </c>
      <c r="AQ176" s="59">
        <f>EXP(AR173)</f>
        <v>60.321854091732867</v>
      </c>
      <c r="AR176" s="25"/>
      <c r="AS176" s="177"/>
      <c r="AT176" s="177"/>
      <c r="AV176" s="197"/>
      <c r="AW176" s="27" t="s">
        <v>29</v>
      </c>
      <c r="AX176" s="59">
        <f>EXP(AY173)</f>
        <v>54.566637763825028</v>
      </c>
      <c r="AY176" s="25"/>
      <c r="AZ176" s="177"/>
      <c r="BA176" s="177"/>
      <c r="BC176" s="197"/>
      <c r="BD176" s="27" t="s">
        <v>29</v>
      </c>
      <c r="BE176" s="59">
        <f>EXP(BF173)</f>
        <v>45.406758651421377</v>
      </c>
      <c r="BF176" s="25"/>
      <c r="BG176" s="177"/>
      <c r="BH176" s="177"/>
      <c r="BJ176" s="197"/>
      <c r="BK176" s="27" t="s">
        <v>29</v>
      </c>
      <c r="BL176" s="59" t="e">
        <f>EXP(BM173)</f>
        <v>#VALUE!</v>
      </c>
      <c r="BM176" s="25"/>
      <c r="BN176" s="177"/>
      <c r="BO176" s="177"/>
      <c r="BQ176" s="197"/>
      <c r="BR176" s="27" t="s">
        <v>29</v>
      </c>
      <c r="BS176" s="59" t="e">
        <f>EXP(BT173)</f>
        <v>#VALUE!</v>
      </c>
      <c r="BT176" s="25"/>
      <c r="BU176" s="177"/>
      <c r="BV176" s="177"/>
      <c r="BX176" s="197"/>
      <c r="BY176" s="27" t="s">
        <v>29</v>
      </c>
      <c r="BZ176" s="59" t="e">
        <f>EXP(CA173)</f>
        <v>#VALUE!</v>
      </c>
      <c r="CA176" s="25"/>
      <c r="CB176" s="177"/>
      <c r="CC176" s="177"/>
      <c r="CE176" s="197"/>
      <c r="CF176" s="27" t="s">
        <v>29</v>
      </c>
      <c r="CG176" s="59" t="e">
        <f>EXP(CH173)</f>
        <v>#VALUE!</v>
      </c>
      <c r="CH176" s="25"/>
      <c r="CI176" s="177"/>
      <c r="CJ176" s="177"/>
      <c r="CL176" s="197"/>
      <c r="CM176" s="27" t="s">
        <v>29</v>
      </c>
      <c r="CN176" s="59" t="e">
        <f>EXP(CO173)</f>
        <v>#VALUE!</v>
      </c>
      <c r="CO176" s="25"/>
      <c r="CP176" s="177"/>
      <c r="CQ176" s="177"/>
      <c r="CS176" s="197"/>
      <c r="CT176" s="27" t="s">
        <v>29</v>
      </c>
      <c r="CU176" s="59" t="e">
        <f>EXP(CV173)</f>
        <v>#VALUE!</v>
      </c>
      <c r="CV176" s="25"/>
      <c r="CW176" s="177"/>
      <c r="CX176" s="177"/>
      <c r="CZ176" s="197"/>
      <c r="DA176" s="27" t="s">
        <v>29</v>
      </c>
      <c r="DB176" s="59" t="e">
        <f>EXP(DC173)</f>
        <v>#VALUE!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-0.10655218049978854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-0.10655218049978854</v>
      </c>
      <c r="P177" s="25"/>
      <c r="Q177" s="177"/>
      <c r="R177" s="177"/>
      <c r="T177" s="197"/>
      <c r="U177" s="27" t="s">
        <v>30</v>
      </c>
      <c r="V177" s="60">
        <f>EXP(W174)-1</f>
        <v>-0.10681602703829163</v>
      </c>
      <c r="W177" s="25"/>
      <c r="X177" s="177"/>
      <c r="Y177" s="177"/>
      <c r="AA177" s="197"/>
      <c r="AB177" s="27" t="s">
        <v>30</v>
      </c>
      <c r="AC177" s="60">
        <f>EXP(AD174)-1</f>
        <v>-0.10675900374939273</v>
      </c>
      <c r="AD177" s="25"/>
      <c r="AE177" s="177"/>
      <c r="AF177" s="177"/>
      <c r="AH177" s="197"/>
      <c r="AI177" s="27" t="s">
        <v>30</v>
      </c>
      <c r="AJ177" s="60">
        <f>EXP(AK174)-1</f>
        <v>-0.10617708644455981</v>
      </c>
      <c r="AK177" s="25"/>
      <c r="AL177" s="177"/>
      <c r="AM177" s="177"/>
      <c r="AO177" s="197"/>
      <c r="AP177" s="27" t="s">
        <v>30</v>
      </c>
      <c r="AQ177" s="60">
        <f>EXP(AR174)-1</f>
        <v>-0.10465458732642974</v>
      </c>
      <c r="AR177" s="25"/>
      <c r="AS177" s="177"/>
      <c r="AT177" s="177"/>
      <c r="AV177" s="197"/>
      <c r="AW177" s="27" t="s">
        <v>30</v>
      </c>
      <c r="AX177" s="60">
        <f>EXP(AY174)-1</f>
        <v>-0.10114599064016572</v>
      </c>
      <c r="AY177" s="25"/>
      <c r="AZ177" s="177"/>
      <c r="BA177" s="177"/>
      <c r="BC177" s="197"/>
      <c r="BD177" s="27" t="s">
        <v>30</v>
      </c>
      <c r="BE177" s="60">
        <f>EXP(BF174)-1</f>
        <v>-9.1473298587019913E-2</v>
      </c>
      <c r="BF177" s="25"/>
      <c r="BG177" s="177"/>
      <c r="BH177" s="177"/>
      <c r="BJ177" s="197"/>
      <c r="BK177" s="27" t="s">
        <v>30</v>
      </c>
      <c r="BL177" s="60" t="e">
        <f>EXP(BM174)-1</f>
        <v>#VALUE!</v>
      </c>
      <c r="BM177" s="25"/>
      <c r="BN177" s="177"/>
      <c r="BO177" s="177"/>
      <c r="BQ177" s="197"/>
      <c r="BR177" s="27" t="s">
        <v>30</v>
      </c>
      <c r="BS177" s="60" t="e">
        <f>EXP(BT174)-1</f>
        <v>#VALUE!</v>
      </c>
      <c r="BT177" s="25"/>
      <c r="BU177" s="177"/>
      <c r="BV177" s="177"/>
      <c r="BX177" s="197"/>
      <c r="BY177" s="27" t="s">
        <v>30</v>
      </c>
      <c r="BZ177" s="60" t="e">
        <f>EXP(CA174)-1</f>
        <v>#VALUE!</v>
      </c>
      <c r="CA177" s="25"/>
      <c r="CB177" s="177"/>
      <c r="CC177" s="177"/>
      <c r="CE177" s="197"/>
      <c r="CF177" s="27" t="s">
        <v>30</v>
      </c>
      <c r="CG177" s="60" t="e">
        <f>EXP(CH174)-1</f>
        <v>#VALUE!</v>
      </c>
      <c r="CH177" s="25"/>
      <c r="CI177" s="177"/>
      <c r="CJ177" s="177"/>
      <c r="CL177" s="197"/>
      <c r="CM177" s="27" t="s">
        <v>30</v>
      </c>
      <c r="CN177" s="60" t="e">
        <f>EXP(CO174)-1</f>
        <v>#VALUE!</v>
      </c>
      <c r="CO177" s="25"/>
      <c r="CP177" s="177"/>
      <c r="CQ177" s="177"/>
      <c r="CS177" s="197"/>
      <c r="CT177" s="27" t="s">
        <v>30</v>
      </c>
      <c r="CU177" s="60" t="e">
        <f>EXP(CV174)-1</f>
        <v>#VALUE!</v>
      </c>
      <c r="CV177" s="25"/>
      <c r="CW177" s="177"/>
      <c r="CX177" s="177"/>
      <c r="CZ177" s="197"/>
      <c r="DA177" s="27" t="s">
        <v>30</v>
      </c>
      <c r="DB177" s="60" t="e">
        <f>EXP(DC174)-1</f>
        <v>#VALUE!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/>
      <c r="C179" s="191"/>
      <c r="D179" s="20"/>
      <c r="E179" s="637" t="s">
        <v>7</v>
      </c>
      <c r="F179" s="638"/>
      <c r="G179" s="641">
        <f>I167</f>
        <v>0.40038907908106242</v>
      </c>
      <c r="H179" s="642"/>
      <c r="I179" s="177"/>
      <c r="J179" s="178"/>
      <c r="K179" s="177"/>
      <c r="M179" s="197"/>
      <c r="N179" s="21" t="s">
        <v>36</v>
      </c>
      <c r="O179" s="42">
        <f>Q167</f>
        <v>0.40038907908106242</v>
      </c>
      <c r="P179" s="46"/>
      <c r="Q179" s="177"/>
      <c r="R179" s="177"/>
      <c r="T179" s="197"/>
      <c r="U179" s="21" t="s">
        <v>36</v>
      </c>
      <c r="V179" s="42">
        <f>X167</f>
        <v>0.39665183181627645</v>
      </c>
      <c r="W179" s="46"/>
      <c r="X179" s="177"/>
      <c r="Y179" s="177"/>
      <c r="AA179" s="197"/>
      <c r="AB179" s="21" t="s">
        <v>36</v>
      </c>
      <c r="AC179" s="42">
        <f>AE167</f>
        <v>0.40389160615629188</v>
      </c>
      <c r="AD179" s="46"/>
      <c r="AE179" s="177"/>
      <c r="AF179" s="177"/>
      <c r="AH179" s="197"/>
      <c r="AI179" s="21" t="s">
        <v>36</v>
      </c>
      <c r="AJ179" s="42">
        <f>AL167</f>
        <v>0.41040188226407659</v>
      </c>
      <c r="AK179" s="46"/>
      <c r="AL179" s="177"/>
      <c r="AM179" s="177"/>
      <c r="AO179" s="197"/>
      <c r="AP179" s="21" t="s">
        <v>36</v>
      </c>
      <c r="AQ179" s="42">
        <f>AS167</f>
        <v>0.38577310378183571</v>
      </c>
      <c r="AR179" s="46"/>
      <c r="AS179" s="177"/>
      <c r="AT179" s="177"/>
      <c r="AV179" s="197"/>
      <c r="AW179" s="21" t="s">
        <v>36</v>
      </c>
      <c r="AX179" s="42">
        <f>AZ167</f>
        <v>0.39081517265089999</v>
      </c>
      <c r="AY179" s="46"/>
      <c r="AZ179" s="177"/>
      <c r="BA179" s="177"/>
      <c r="BC179" s="197"/>
      <c r="BD179" s="21" t="s">
        <v>36</v>
      </c>
      <c r="BE179" s="42">
        <f>BG167</f>
        <v>0.37320801966936484</v>
      </c>
      <c r="BF179" s="46"/>
      <c r="BG179" s="177"/>
      <c r="BH179" s="177"/>
      <c r="BJ179" s="197"/>
      <c r="BK179" s="21" t="s">
        <v>36</v>
      </c>
      <c r="BL179" s="42" t="e">
        <f>BN167</f>
        <v>#VALUE!</v>
      </c>
      <c r="BM179" s="46"/>
      <c r="BN179" s="177"/>
      <c r="BO179" s="177"/>
      <c r="BQ179" s="197" t="e">
        <f t="shared" ref="BQ179:BQ188" si="24">LN($B179-BS$172)</f>
        <v>#NUM!</v>
      </c>
      <c r="BR179" s="21" t="s">
        <v>36</v>
      </c>
      <c r="BS179" s="42" t="e">
        <f>BU167</f>
        <v>#VALUE!</v>
      </c>
      <c r="BT179" s="46"/>
      <c r="BU179" s="177" t="e">
        <f t="shared" ref="BU179:BU188" si="25">ROUND(BS$176*(1+BS$177)^$D179+BS$172,$G$1)</f>
        <v>#VALUE!</v>
      </c>
      <c r="BV179" s="177" t="e">
        <f t="shared" ref="BV179:BV188" si="26">($B179-BU179)^2/1000</f>
        <v>#VALUE!</v>
      </c>
      <c r="BX179" s="197" t="e">
        <f t="shared" ref="BX179:BX188" si="27">LN($B179-BZ$172)</f>
        <v>#NUM!</v>
      </c>
      <c r="BY179" s="21" t="s">
        <v>36</v>
      </c>
      <c r="BZ179" s="42" t="e">
        <f>CB167</f>
        <v>#VALUE!</v>
      </c>
      <c r="CA179" s="46"/>
      <c r="CB179" s="177" t="e">
        <f t="shared" ref="CB179:CB188" si="28">ROUND(BZ$176*(1+BZ$177)^$D179+BZ$172,$G$1)</f>
        <v>#VALUE!</v>
      </c>
      <c r="CC179" s="177" t="e">
        <f t="shared" ref="CC179:CC188" si="29">($B179-CB179)^2/1000</f>
        <v>#VALUE!</v>
      </c>
      <c r="CE179" s="197" t="e">
        <f t="shared" ref="CE179:CE188" si="30">LN($B179-CG$172)</f>
        <v>#NUM!</v>
      </c>
      <c r="CF179" s="21" t="s">
        <v>36</v>
      </c>
      <c r="CG179" s="42" t="e">
        <f>CI167</f>
        <v>#VALUE!</v>
      </c>
      <c r="CH179" s="46"/>
      <c r="CI179" s="177" t="e">
        <f t="shared" ref="CI179:CI188" si="31">ROUND(CG$176*(1+CG$177)^$D179+CG$172,$G$1)</f>
        <v>#VALUE!</v>
      </c>
      <c r="CJ179" s="177" t="e">
        <f t="shared" ref="CJ179:CJ188" si="32">($B179-CI179)^2/1000</f>
        <v>#VALUE!</v>
      </c>
      <c r="CL179" s="197" t="e">
        <f t="shared" ref="CL179:CL188" si="33">LN($B179-CN$172)</f>
        <v>#NUM!</v>
      </c>
      <c r="CM179" s="21" t="s">
        <v>36</v>
      </c>
      <c r="CN179" s="42" t="e">
        <f>CP167</f>
        <v>#VALUE!</v>
      </c>
      <c r="CO179" s="46"/>
      <c r="CP179" s="177" t="e">
        <f t="shared" ref="CP179:CP188" si="34">ROUND(CN$176*(1+CN$177)^$D179+CN$172,$G$1)</f>
        <v>#VALUE!</v>
      </c>
      <c r="CQ179" s="177" t="e">
        <f t="shared" ref="CQ179:CQ188" si="35">($B179-CP179)^2/1000</f>
        <v>#VALUE!</v>
      </c>
      <c r="CS179" s="197" t="e">
        <f t="shared" ref="CS179:CS188" si="36">LN($B179-CU$172)</f>
        <v>#NUM!</v>
      </c>
      <c r="CT179" s="21" t="s">
        <v>36</v>
      </c>
      <c r="CU179" s="42" t="e">
        <f>CW167</f>
        <v>#VALUE!</v>
      </c>
      <c r="CV179" s="46"/>
      <c r="CW179" s="177" t="e">
        <f t="shared" ref="CW179:CW188" si="37">ROUND(CU$176*(1+CU$177)^$D179+CU$172,$G$1)</f>
        <v>#VALUE!</v>
      </c>
      <c r="CX179" s="177" t="e">
        <f t="shared" ref="CX179:CX188" si="38">($B179-CW179)^2/1000</f>
        <v>#VALUE!</v>
      </c>
      <c r="CZ179" s="197" t="e">
        <f t="shared" ref="CZ179:CZ188" si="39">LN($B179-DB$172)</f>
        <v>#NUM!</v>
      </c>
      <c r="DA179" s="21" t="s">
        <v>36</v>
      </c>
      <c r="DB179" s="42" t="e">
        <f>DD167</f>
        <v>#VALUE!</v>
      </c>
      <c r="DC179" s="46"/>
      <c r="DD179" s="177" t="e">
        <f t="shared" ref="DD179:DD188" si="40">ROUND(DB$176*(1+DB$177)^$D179+DB$172,$G$1)</f>
        <v>#VALUE!</v>
      </c>
      <c r="DE179" s="177" t="e">
        <f t="shared" ref="DE179:DE188" si="41">($B179-DD179)^2/1000</f>
        <v>#VALUE!</v>
      </c>
    </row>
    <row r="180" spans="1:109" ht="15" customHeight="1">
      <c r="A180" s="19">
        <f t="shared" si="23"/>
        <v>2004</v>
      </c>
      <c r="B180" s="174">
        <f t="shared" si="23"/>
        <v>115.38461538461539</v>
      </c>
      <c r="C180" s="191">
        <f t="shared" ref="C180:C188" si="42">LN(B180-$F$172)</f>
        <v>4.7482710296287651</v>
      </c>
      <c r="D180" s="20">
        <f t="shared" ref="D180:D210" si="43">D179+1</f>
        <v>1</v>
      </c>
      <c r="E180" s="637" t="s">
        <v>8</v>
      </c>
      <c r="F180" s="638"/>
      <c r="G180" s="639">
        <f>SUM(K168:K188)</f>
        <v>16.450532206945688</v>
      </c>
      <c r="H180" s="640"/>
      <c r="I180" s="177">
        <f t="shared" ref="I180:I210" si="44">ROUND($F$176*(1+$F$177)^D180+$F$172,$G$1)</f>
        <v>67</v>
      </c>
      <c r="J180" s="178">
        <f t="shared" ref="J180:J188" si="45">ABS(B180-I180)/B180*100</f>
        <v>41.933333333333337</v>
      </c>
      <c r="K180" s="177">
        <f t="shared" ref="K180:K188" si="46">(B180-I180)^2/1000</f>
        <v>2.34107100591716</v>
      </c>
      <c r="M180" s="197">
        <f t="shared" ref="M180:M188" si="47">LN($B180-O$172)</f>
        <v>4.7482710296287651</v>
      </c>
      <c r="N180" s="21" t="s">
        <v>37</v>
      </c>
      <c r="O180" s="199">
        <f>SUM(R168:R188)</f>
        <v>16.450532206945688</v>
      </c>
      <c r="P180" s="45"/>
      <c r="Q180" s="177">
        <f t="shared" ref="Q180:Q188" si="48">ROUND(O$176*(1+O$177)^$D180+O$172,$G$1)</f>
        <v>67</v>
      </c>
      <c r="R180" s="177">
        <f t="shared" ref="R180:R188" si="49">($B180-Q180)^2/1000</f>
        <v>2.34107100591716</v>
      </c>
      <c r="T180" s="197">
        <f t="shared" ref="T180:T188" si="50">LN($B180-V$172)</f>
        <v>4.7395665889986187</v>
      </c>
      <c r="U180" s="21" t="s">
        <v>37</v>
      </c>
      <c r="V180" s="199">
        <f>SUM(Y168:Y188)</f>
        <v>16.946345251341675</v>
      </c>
      <c r="W180" s="45"/>
      <c r="X180" s="177">
        <f t="shared" ref="X180:X188" si="51">ROUND(V$176*(1+V$177)^$D180+V$172,$G$1)</f>
        <v>65</v>
      </c>
      <c r="Y180" s="177">
        <f t="shared" ref="Y180:Y188" si="52">($B180-X180)^2/1000</f>
        <v>2.5386094674556214</v>
      </c>
      <c r="AA180" s="197">
        <f t="shared" ref="AA180:AA188" si="53">LN($B180-AC$172)</f>
        <v>4.7307857152877455</v>
      </c>
      <c r="AB180" s="21" t="s">
        <v>37</v>
      </c>
      <c r="AC180" s="199">
        <f>SUM(AF168:AF188)</f>
        <v>17.319544034703004</v>
      </c>
      <c r="AD180" s="45"/>
      <c r="AE180" s="177">
        <f t="shared" ref="AE180:AE188" si="54">ROUND(AC$176*(1+AC$177)^$D180+AC$172,$G$1)</f>
        <v>63</v>
      </c>
      <c r="AF180" s="177">
        <f t="shared" ref="AF180:AF188" si="55">($B180-AE180)^2/1000</f>
        <v>2.7441479289940829</v>
      </c>
      <c r="AH180" s="197">
        <f t="shared" ref="AH180:AH188" si="56">LN($B180-AJ$172)</f>
        <v>4.7219270542891625</v>
      </c>
      <c r="AI180" s="21" t="s">
        <v>37</v>
      </c>
      <c r="AJ180" s="199">
        <f>SUM(AM168:AM188)</f>
        <v>17.933079231173629</v>
      </c>
      <c r="AK180" s="45"/>
      <c r="AL180" s="177">
        <f t="shared" ref="AL180:AL188" si="57">ROUND(AJ$176*(1+AJ$177)^$D180+AJ$172,$G$1)</f>
        <v>61</v>
      </c>
      <c r="AM180" s="177">
        <f t="shared" ref="AM180:AM188" si="58">($B180-AL180)^2/1000</f>
        <v>2.9576863905325443</v>
      </c>
      <c r="AO180" s="197">
        <f t="shared" ref="AO180:AO188" si="59">LN($B180-AQ$172)</f>
        <v>4.7129892154841251</v>
      </c>
      <c r="AP180" s="21" t="s">
        <v>37</v>
      </c>
      <c r="AQ180" s="199">
        <f>SUM(AT168:AT188)</f>
        <v>18.94551106828073</v>
      </c>
      <c r="AR180" s="45"/>
      <c r="AS180" s="177">
        <f t="shared" ref="AS180:AS188" si="60">ROUND(AQ$176*(1+AQ$177)^$D180+AQ$172,$G$1)</f>
        <v>58</v>
      </c>
      <c r="AT180" s="177">
        <f t="shared" ref="AT180:AT188" si="61">($B180-AS180)^2/1000</f>
        <v>3.2929940828402366</v>
      </c>
      <c r="AV180" s="197">
        <f t="shared" ref="AV180:AV188" si="62">LN($B180-AX$172)</f>
        <v>4.7039707707321847</v>
      </c>
      <c r="AW180" s="21" t="s">
        <v>37</v>
      </c>
      <c r="AX180" s="199">
        <f>SUM(BA168:BA188)</f>
        <v>20.026079970056113</v>
      </c>
      <c r="AY180" s="45"/>
      <c r="AZ180" s="177">
        <f t="shared" ref="AZ180:AZ188" si="63">ROUND(AX$176*(1+AX$177)^$D180+AX$172,$G$1)</f>
        <v>54</v>
      </c>
      <c r="BA180" s="177">
        <f t="shared" ref="BA180:BA188" si="64">($B180-AZ180)^2/1000</f>
        <v>3.76807100591716</v>
      </c>
      <c r="BC180" s="197">
        <f t="shared" ref="BC180:BC188" si="65">LN($B180-BE$172)</f>
        <v>4.6948702529016497</v>
      </c>
      <c r="BD180" s="21" t="s">
        <v>37</v>
      </c>
      <c r="BE180" s="199">
        <f>SUM(BH168:BH188)</f>
        <v>22.465245786995169</v>
      </c>
      <c r="BF180" s="45"/>
      <c r="BG180" s="177">
        <f t="shared" ref="BG180:BG188" si="66">ROUND(BE$176*(1+BE$177)^$D180+BE$172,$G$1)</f>
        <v>47</v>
      </c>
      <c r="BH180" s="177">
        <f t="shared" ref="BH180:BH188" si="67">($B180-BG180)^2/1000</f>
        <v>4.6764556213017761</v>
      </c>
      <c r="BJ180" s="197">
        <f t="shared" ref="BJ180:BJ188" si="68">LN($B180-BL$172)</f>
        <v>4.6856861544371435</v>
      </c>
      <c r="BK180" s="21" t="s">
        <v>37</v>
      </c>
      <c r="BL180" s="199" t="e">
        <f>SUM(BO168:BO188)</f>
        <v>#VALUE!</v>
      </c>
      <c r="BM180" s="45"/>
      <c r="BN180" s="177" t="e">
        <f t="shared" ref="BN180:BN188" si="69">ROUND(BL$176*(1+BL$177)^$D180+BL$172,$G$1)</f>
        <v>#VALUE!</v>
      </c>
      <c r="BO180" s="177" t="e">
        <f t="shared" ref="BO180:BO188" si="70">($B180-BN180)^2/1000</f>
        <v>#VALUE!</v>
      </c>
      <c r="BQ180" s="197">
        <f t="shared" si="24"/>
        <v>4.6764169258607815</v>
      </c>
      <c r="BR180" s="21" t="s">
        <v>37</v>
      </c>
      <c r="BS180" s="199" t="e">
        <f>SUM(BV168:BV188)</f>
        <v>#VALUE!</v>
      </c>
      <c r="BT180" s="45"/>
      <c r="BU180" s="177" t="e">
        <f t="shared" si="25"/>
        <v>#VALUE!</v>
      </c>
      <c r="BV180" s="177" t="e">
        <f t="shared" si="26"/>
        <v>#VALUE!</v>
      </c>
      <c r="BX180" s="197">
        <f t="shared" si="27"/>
        <v>4.6670609742032214</v>
      </c>
      <c r="BY180" s="21" t="s">
        <v>37</v>
      </c>
      <c r="BZ180" s="199" t="e">
        <f>SUM(CC168:CC188)</f>
        <v>#VALUE!</v>
      </c>
      <c r="CA180" s="45"/>
      <c r="CB180" s="177" t="e">
        <f t="shared" si="28"/>
        <v>#VALUE!</v>
      </c>
      <c r="CC180" s="177" t="e">
        <f t="shared" si="29"/>
        <v>#VALUE!</v>
      </c>
      <c r="CE180" s="197">
        <f t="shared" si="30"/>
        <v>4.6576166613606338</v>
      </c>
      <c r="CF180" s="21" t="s">
        <v>37</v>
      </c>
      <c r="CG180" s="199" t="e">
        <f>SUM(CJ168:CJ188)</f>
        <v>#VALUE!</v>
      </c>
      <c r="CH180" s="45"/>
      <c r="CI180" s="177" t="e">
        <f t="shared" si="31"/>
        <v>#VALUE!</v>
      </c>
      <c r="CJ180" s="177" t="e">
        <f t="shared" si="32"/>
        <v>#VALUE!</v>
      </c>
      <c r="CL180" s="197">
        <f t="shared" si="33"/>
        <v>4.6480823023733322</v>
      </c>
      <c r="CM180" s="21" t="s">
        <v>37</v>
      </c>
      <c r="CN180" s="199" t="e">
        <f>SUM(CQ168:CQ188)</f>
        <v>#VALUE!</v>
      </c>
      <c r="CO180" s="45"/>
      <c r="CP180" s="177" t="e">
        <f t="shared" si="34"/>
        <v>#VALUE!</v>
      </c>
      <c r="CQ180" s="177" t="e">
        <f t="shared" si="35"/>
        <v>#VALUE!</v>
      </c>
      <c r="CS180" s="197">
        <f t="shared" si="36"/>
        <v>4.6384561636215578</v>
      </c>
      <c r="CT180" s="21" t="s">
        <v>37</v>
      </c>
      <c r="CU180" s="199" t="e">
        <f>SUM(CX168:CX188)</f>
        <v>#VALUE!</v>
      </c>
      <c r="CV180" s="45"/>
      <c r="CW180" s="177" t="e">
        <f t="shared" si="37"/>
        <v>#VALUE!</v>
      </c>
      <c r="CX180" s="177" t="e">
        <f t="shared" si="38"/>
        <v>#VALUE!</v>
      </c>
      <c r="CZ180" s="197">
        <f t="shared" si="39"/>
        <v>4.6287364609335748</v>
      </c>
      <c r="DA180" s="21" t="s">
        <v>37</v>
      </c>
      <c r="DB180" s="199" t="e">
        <f>SUM(DE168:DE188)</f>
        <v>#VALUE!</v>
      </c>
      <c r="DC180" s="45"/>
      <c r="DD180" s="177" t="e">
        <f t="shared" si="40"/>
        <v>#VALUE!</v>
      </c>
      <c r="DE180" s="177" t="e">
        <f t="shared" si="41"/>
        <v>#VALUE!</v>
      </c>
    </row>
    <row r="181" spans="1:109" ht="15" customHeight="1">
      <c r="A181" s="19">
        <f t="shared" si="23"/>
        <v>2005</v>
      </c>
      <c r="B181" s="174">
        <f t="shared" si="23"/>
        <v>134.61538461538461</v>
      </c>
      <c r="C181" s="191">
        <f t="shared" si="42"/>
        <v>4.9024217094560232</v>
      </c>
      <c r="D181" s="20">
        <f t="shared" si="43"/>
        <v>2</v>
      </c>
      <c r="E181" s="637" t="s">
        <v>9</v>
      </c>
      <c r="F181" s="638"/>
      <c r="G181" s="639">
        <f>SUM(K179:K188)</f>
        <v>16.450532206945688</v>
      </c>
      <c r="H181" s="640"/>
      <c r="I181" s="177">
        <f t="shared" si="44"/>
        <v>60</v>
      </c>
      <c r="J181" s="178">
        <f t="shared" si="45"/>
        <v>55.428571428571431</v>
      </c>
      <c r="K181" s="177">
        <f t="shared" si="46"/>
        <v>5.5674556213017752</v>
      </c>
      <c r="M181" s="197">
        <f t="shared" si="47"/>
        <v>4.9024217094560232</v>
      </c>
      <c r="N181" s="25"/>
      <c r="O181" s="61"/>
      <c r="P181" s="25"/>
      <c r="Q181" s="177">
        <f t="shared" si="48"/>
        <v>60</v>
      </c>
      <c r="R181" s="177">
        <f t="shared" si="49"/>
        <v>5.5674556213017752</v>
      </c>
      <c r="T181" s="197">
        <f t="shared" si="50"/>
        <v>4.8949654087795684</v>
      </c>
      <c r="U181" s="25"/>
      <c r="V181" s="61"/>
      <c r="W181" s="25"/>
      <c r="X181" s="177">
        <f t="shared" si="51"/>
        <v>58</v>
      </c>
      <c r="Y181" s="177">
        <f t="shared" si="52"/>
        <v>5.8699171597633129</v>
      </c>
      <c r="AA181" s="197">
        <f t="shared" si="53"/>
        <v>4.8874530937621019</v>
      </c>
      <c r="AB181" s="25"/>
      <c r="AC181" s="61"/>
      <c r="AD181" s="25"/>
      <c r="AE181" s="177">
        <f t="shared" si="54"/>
        <v>57</v>
      </c>
      <c r="AF181" s="177">
        <f t="shared" si="55"/>
        <v>6.0241479289940827</v>
      </c>
      <c r="AH181" s="197">
        <f t="shared" si="56"/>
        <v>4.8798839164306571</v>
      </c>
      <c r="AI181" s="25"/>
      <c r="AJ181" s="61"/>
      <c r="AK181" s="25"/>
      <c r="AL181" s="177">
        <f t="shared" si="57"/>
        <v>55</v>
      </c>
      <c r="AM181" s="177">
        <f t="shared" si="58"/>
        <v>6.3386094674556208</v>
      </c>
      <c r="AO181" s="197">
        <f t="shared" si="59"/>
        <v>4.8722570094097559</v>
      </c>
      <c r="AP181" s="25"/>
      <c r="AQ181" s="61"/>
      <c r="AR181" s="25"/>
      <c r="AS181" s="177">
        <f t="shared" si="60"/>
        <v>52</v>
      </c>
      <c r="AT181" s="177">
        <f t="shared" si="61"/>
        <v>6.8253017751479286</v>
      </c>
      <c r="AV181" s="197">
        <f t="shared" si="62"/>
        <v>4.8645714853249258</v>
      </c>
      <c r="AW181" s="25"/>
      <c r="AX181" s="61"/>
      <c r="AY181" s="25"/>
      <c r="AZ181" s="177">
        <f t="shared" si="63"/>
        <v>49</v>
      </c>
      <c r="BA181" s="177">
        <f t="shared" si="64"/>
        <v>7.3299940828402361</v>
      </c>
      <c r="BC181" s="197">
        <f t="shared" si="65"/>
        <v>4.8568264361831099</v>
      </c>
      <c r="BD181" s="25"/>
      <c r="BE181" s="61"/>
      <c r="BF181" s="25"/>
      <c r="BG181" s="177">
        <f t="shared" si="66"/>
        <v>43</v>
      </c>
      <c r="BH181" s="177">
        <f t="shared" si="67"/>
        <v>8.3933786982248506</v>
      </c>
      <c r="BJ181" s="197">
        <f t="shared" si="68"/>
        <v>4.8490209327289078</v>
      </c>
      <c r="BK181" s="25"/>
      <c r="BL181" s="61"/>
      <c r="BM181" s="25"/>
      <c r="BN181" s="177" t="e">
        <f t="shared" si="69"/>
        <v>#VALUE!</v>
      </c>
      <c r="BO181" s="177" t="e">
        <f t="shared" si="70"/>
        <v>#VALUE!</v>
      </c>
      <c r="BQ181" s="197">
        <f t="shared" si="24"/>
        <v>4.841154023775478</v>
      </c>
      <c r="BR181" s="25"/>
      <c r="BS181" s="61"/>
      <c r="BT181" s="25"/>
      <c r="BU181" s="177" t="e">
        <f t="shared" si="25"/>
        <v>#VALUE!</v>
      </c>
      <c r="BV181" s="177" t="e">
        <f t="shared" si="26"/>
        <v>#VALUE!</v>
      </c>
      <c r="BX181" s="197">
        <f t="shared" si="27"/>
        <v>4.8332247355089279</v>
      </c>
      <c r="BY181" s="25"/>
      <c r="BZ181" s="61"/>
      <c r="CA181" s="25"/>
      <c r="CB181" s="177" t="e">
        <f t="shared" si="28"/>
        <v>#VALUE!</v>
      </c>
      <c r="CC181" s="177" t="e">
        <f t="shared" si="29"/>
        <v>#VALUE!</v>
      </c>
      <c r="CE181" s="197">
        <f t="shared" si="30"/>
        <v>4.8252320707648932</v>
      </c>
      <c r="CF181" s="25"/>
      <c r="CG181" s="61"/>
      <c r="CH181" s="25"/>
      <c r="CI181" s="177" t="e">
        <f t="shared" si="31"/>
        <v>#VALUE!</v>
      </c>
      <c r="CJ181" s="177" t="e">
        <f t="shared" si="32"/>
        <v>#VALUE!</v>
      </c>
      <c r="CL181" s="197">
        <f t="shared" si="33"/>
        <v>4.8171750082759761</v>
      </c>
      <c r="CM181" s="25"/>
      <c r="CN181" s="61"/>
      <c r="CO181" s="25"/>
      <c r="CP181" s="177" t="e">
        <f t="shared" si="34"/>
        <v>#VALUE!</v>
      </c>
      <c r="CQ181" s="177" t="e">
        <f t="shared" si="35"/>
        <v>#VALUE!</v>
      </c>
      <c r="CS181" s="197">
        <f t="shared" si="36"/>
        <v>4.8090525018886234</v>
      </c>
      <c r="CT181" s="25"/>
      <c r="CU181" s="61"/>
      <c r="CV181" s="25"/>
      <c r="CW181" s="177" t="e">
        <f t="shared" si="37"/>
        <v>#VALUE!</v>
      </c>
      <c r="CX181" s="177" t="e">
        <f t="shared" si="38"/>
        <v>#VALUE!</v>
      </c>
      <c r="CZ181" s="197">
        <f t="shared" si="39"/>
        <v>4.8008634797479353</v>
      </c>
      <c r="DA181" s="25"/>
      <c r="DB181" s="61"/>
      <c r="DC181" s="25"/>
      <c r="DD181" s="177" t="e">
        <f t="shared" si="40"/>
        <v>#VALUE!</v>
      </c>
      <c r="DE181" s="177" t="e">
        <f t="shared" si="41"/>
        <v>#VALUE!</v>
      </c>
    </row>
    <row r="182" spans="1:109" ht="15" customHeight="1">
      <c r="A182" s="19">
        <f t="shared" si="23"/>
        <v>2006</v>
      </c>
      <c r="B182" s="174">
        <f t="shared" si="23"/>
        <v>115.38461538461539</v>
      </c>
      <c r="C182" s="191">
        <f t="shared" si="42"/>
        <v>4.7482710296287651</v>
      </c>
      <c r="D182" s="20">
        <f t="shared" si="43"/>
        <v>3</v>
      </c>
      <c r="E182" s="637" t="s">
        <v>10</v>
      </c>
      <c r="F182" s="638"/>
      <c r="G182" s="639">
        <f>SUM(J168:J188)/D188</f>
        <v>127.37379403282132</v>
      </c>
      <c r="H182" s="640"/>
      <c r="I182" s="177">
        <f t="shared" si="44"/>
        <v>53</v>
      </c>
      <c r="J182" s="178">
        <f t="shared" si="45"/>
        <v>54.066666666666663</v>
      </c>
      <c r="K182" s="177">
        <f t="shared" si="46"/>
        <v>3.8918402366863907</v>
      </c>
      <c r="M182" s="197">
        <f t="shared" si="47"/>
        <v>4.7482710296287651</v>
      </c>
      <c r="N182" s="25"/>
      <c r="O182" s="25"/>
      <c r="P182" s="25"/>
      <c r="Q182" s="177">
        <f t="shared" si="48"/>
        <v>53</v>
      </c>
      <c r="R182" s="177">
        <f t="shared" si="49"/>
        <v>3.8918402366863907</v>
      </c>
      <c r="T182" s="197">
        <f t="shared" si="50"/>
        <v>4.7395665889986187</v>
      </c>
      <c r="U182" s="25"/>
      <c r="V182" s="25"/>
      <c r="W182" s="25"/>
      <c r="X182" s="177">
        <f t="shared" si="51"/>
        <v>52</v>
      </c>
      <c r="Y182" s="177">
        <f t="shared" si="52"/>
        <v>4.017609467455622</v>
      </c>
      <c r="AA182" s="197">
        <f t="shared" si="53"/>
        <v>4.7307857152877455</v>
      </c>
      <c r="AB182" s="25"/>
      <c r="AC182" s="25"/>
      <c r="AD182" s="25"/>
      <c r="AE182" s="177">
        <f t="shared" si="54"/>
        <v>51</v>
      </c>
      <c r="AF182" s="177">
        <f t="shared" si="55"/>
        <v>4.1453786982248522</v>
      </c>
      <c r="AH182" s="197">
        <f t="shared" si="56"/>
        <v>4.7219270542891625</v>
      </c>
      <c r="AI182" s="25"/>
      <c r="AJ182" s="25"/>
      <c r="AK182" s="25"/>
      <c r="AL182" s="177">
        <f t="shared" si="57"/>
        <v>49</v>
      </c>
      <c r="AM182" s="177">
        <f t="shared" si="58"/>
        <v>4.4069171597633137</v>
      </c>
      <c r="AO182" s="197">
        <f t="shared" si="59"/>
        <v>4.7129892154841251</v>
      </c>
      <c r="AP182" s="25"/>
      <c r="AQ182" s="25"/>
      <c r="AR182" s="25"/>
      <c r="AS182" s="177">
        <f t="shared" si="60"/>
        <v>47</v>
      </c>
      <c r="AT182" s="177">
        <f t="shared" si="61"/>
        <v>4.6764556213017761</v>
      </c>
      <c r="AV182" s="197">
        <f t="shared" si="62"/>
        <v>4.7039707707321847</v>
      </c>
      <c r="AW182" s="25"/>
      <c r="AX182" s="25"/>
      <c r="AY182" s="25"/>
      <c r="AZ182" s="177">
        <f t="shared" si="63"/>
        <v>45</v>
      </c>
      <c r="BA182" s="177">
        <f t="shared" si="64"/>
        <v>4.9539940828402367</v>
      </c>
      <c r="BC182" s="197">
        <f t="shared" si="65"/>
        <v>4.6948702529016497</v>
      </c>
      <c r="BD182" s="25"/>
      <c r="BE182" s="25"/>
      <c r="BF182" s="25"/>
      <c r="BG182" s="177">
        <f t="shared" si="66"/>
        <v>40</v>
      </c>
      <c r="BH182" s="177">
        <f t="shared" si="67"/>
        <v>5.682840236686391</v>
      </c>
      <c r="BJ182" s="197">
        <f t="shared" si="68"/>
        <v>4.6856861544371435</v>
      </c>
      <c r="BK182" s="25"/>
      <c r="BL182" s="25"/>
      <c r="BM182" s="25"/>
      <c r="BN182" s="177" t="e">
        <f t="shared" si="69"/>
        <v>#VALUE!</v>
      </c>
      <c r="BO182" s="177" t="e">
        <f t="shared" si="70"/>
        <v>#VALUE!</v>
      </c>
      <c r="BQ182" s="197">
        <f t="shared" si="24"/>
        <v>4.6764169258607815</v>
      </c>
      <c r="BR182" s="25"/>
      <c r="BS182" s="25"/>
      <c r="BT182" s="25"/>
      <c r="BU182" s="177" t="e">
        <f t="shared" si="25"/>
        <v>#VALUE!</v>
      </c>
      <c r="BV182" s="177" t="e">
        <f t="shared" si="26"/>
        <v>#VALUE!</v>
      </c>
      <c r="BX182" s="197">
        <f t="shared" si="27"/>
        <v>4.6670609742032214</v>
      </c>
      <c r="BY182" s="25"/>
      <c r="BZ182" s="25"/>
      <c r="CA182" s="25"/>
      <c r="CB182" s="177" t="e">
        <f t="shared" si="28"/>
        <v>#VALUE!</v>
      </c>
      <c r="CC182" s="177" t="e">
        <f t="shared" si="29"/>
        <v>#VALUE!</v>
      </c>
      <c r="CE182" s="197">
        <f t="shared" si="30"/>
        <v>4.6576166613606338</v>
      </c>
      <c r="CF182" s="25"/>
      <c r="CG182" s="25"/>
      <c r="CH182" s="25"/>
      <c r="CI182" s="177" t="e">
        <f t="shared" si="31"/>
        <v>#VALUE!</v>
      </c>
      <c r="CJ182" s="177" t="e">
        <f t="shared" si="32"/>
        <v>#VALUE!</v>
      </c>
      <c r="CL182" s="197">
        <f t="shared" si="33"/>
        <v>4.6480823023733322</v>
      </c>
      <c r="CM182" s="25"/>
      <c r="CN182" s="25"/>
      <c r="CO182" s="25"/>
      <c r="CP182" s="177" t="e">
        <f t="shared" si="34"/>
        <v>#VALUE!</v>
      </c>
      <c r="CQ182" s="177" t="e">
        <f t="shared" si="35"/>
        <v>#VALUE!</v>
      </c>
      <c r="CS182" s="197">
        <f t="shared" si="36"/>
        <v>4.6384561636215578</v>
      </c>
      <c r="CT182" s="25"/>
      <c r="CU182" s="25"/>
      <c r="CV182" s="25"/>
      <c r="CW182" s="177" t="e">
        <f t="shared" si="37"/>
        <v>#VALUE!</v>
      </c>
      <c r="CX182" s="177" t="e">
        <f t="shared" si="38"/>
        <v>#VALUE!</v>
      </c>
      <c r="CZ182" s="197">
        <f t="shared" si="39"/>
        <v>4.6287364609335748</v>
      </c>
      <c r="DA182" s="25"/>
      <c r="DB182" s="25"/>
      <c r="DC182" s="25"/>
      <c r="DD182" s="177" t="e">
        <f t="shared" si="40"/>
        <v>#VALUE!</v>
      </c>
      <c r="DE182" s="177" t="e">
        <f t="shared" si="41"/>
        <v>#VALUE!</v>
      </c>
    </row>
    <row r="183" spans="1:109" ht="15" customHeight="1">
      <c r="A183" s="19">
        <f t="shared" si="23"/>
        <v>2007</v>
      </c>
      <c r="B183" s="174">
        <f t="shared" si="23"/>
        <v>6.6979236436704621</v>
      </c>
      <c r="C183" s="191">
        <f t="shared" si="42"/>
        <v>1.9017975744369924</v>
      </c>
      <c r="D183" s="20">
        <f t="shared" si="43"/>
        <v>4</v>
      </c>
      <c r="E183" s="637" t="s">
        <v>11</v>
      </c>
      <c r="F183" s="638"/>
      <c r="G183" s="639">
        <f>SUM(J179:J188)/9</f>
        <v>127.37379403282132</v>
      </c>
      <c r="H183" s="640"/>
      <c r="I183" s="177">
        <f t="shared" si="44"/>
        <v>48</v>
      </c>
      <c r="J183" s="178">
        <f t="shared" si="45"/>
        <v>616.64</v>
      </c>
      <c r="K183" s="177">
        <f t="shared" si="46"/>
        <v>1.7058615113440754</v>
      </c>
      <c r="M183" s="197">
        <f t="shared" si="47"/>
        <v>1.9017975744369924</v>
      </c>
      <c r="N183" s="25"/>
      <c r="O183" s="25"/>
      <c r="P183" s="25"/>
      <c r="Q183" s="177">
        <f t="shared" si="48"/>
        <v>48</v>
      </c>
      <c r="R183" s="177">
        <f t="shared" si="49"/>
        <v>1.7058615113440754</v>
      </c>
      <c r="T183" s="197">
        <f t="shared" si="50"/>
        <v>1.7401018354366939</v>
      </c>
      <c r="U183" s="25"/>
      <c r="V183" s="25"/>
      <c r="W183" s="25"/>
      <c r="X183" s="177">
        <f t="shared" si="51"/>
        <v>47</v>
      </c>
      <c r="Y183" s="177">
        <f t="shared" si="52"/>
        <v>1.6242573586314164</v>
      </c>
      <c r="AA183" s="197">
        <f t="shared" si="53"/>
        <v>1.5471206331609331</v>
      </c>
      <c r="AB183" s="25"/>
      <c r="AC183" s="25"/>
      <c r="AD183" s="25"/>
      <c r="AE183" s="177">
        <f t="shared" si="54"/>
        <v>46</v>
      </c>
      <c r="AF183" s="177">
        <f t="shared" si="55"/>
        <v>1.544653205918757</v>
      </c>
      <c r="AH183" s="197">
        <f t="shared" si="56"/>
        <v>1.3077714847448543</v>
      </c>
      <c r="AI183" s="25"/>
      <c r="AJ183" s="25"/>
      <c r="AK183" s="25"/>
      <c r="AL183" s="177">
        <f t="shared" si="57"/>
        <v>44</v>
      </c>
      <c r="AM183" s="177">
        <f t="shared" si="58"/>
        <v>1.3914449004934391</v>
      </c>
      <c r="AO183" s="197">
        <f t="shared" si="59"/>
        <v>0.99248245629926246</v>
      </c>
      <c r="AP183" s="25"/>
      <c r="AQ183" s="25"/>
      <c r="AR183" s="25"/>
      <c r="AS183" s="177">
        <f t="shared" si="60"/>
        <v>43</v>
      </c>
      <c r="AT183" s="177">
        <f t="shared" si="61"/>
        <v>1.3178407477807801</v>
      </c>
      <c r="AV183" s="197">
        <f t="shared" si="62"/>
        <v>0.52940611848609309</v>
      </c>
      <c r="AW183" s="25"/>
      <c r="AX183" s="25"/>
      <c r="AY183" s="25"/>
      <c r="AZ183" s="177">
        <f t="shared" si="63"/>
        <v>41</v>
      </c>
      <c r="BA183" s="177">
        <f t="shared" si="64"/>
        <v>1.1766324423554617</v>
      </c>
      <c r="BC183" s="197">
        <f t="shared" si="65"/>
        <v>-0.3596455752258782</v>
      </c>
      <c r="BD183" s="25"/>
      <c r="BE183" s="25"/>
      <c r="BF183" s="25"/>
      <c r="BG183" s="177">
        <f t="shared" si="66"/>
        <v>37</v>
      </c>
      <c r="BH183" s="177">
        <f t="shared" si="67"/>
        <v>0.91821583150482544</v>
      </c>
      <c r="BJ183" s="197" t="e">
        <f t="shared" si="68"/>
        <v>#NUM!</v>
      </c>
      <c r="BK183" s="25"/>
      <c r="BL183" s="25"/>
      <c r="BM183" s="25"/>
      <c r="BN183" s="177" t="e">
        <f t="shared" si="69"/>
        <v>#VALUE!</v>
      </c>
      <c r="BO183" s="177" t="e">
        <f t="shared" si="70"/>
        <v>#VALUE!</v>
      </c>
      <c r="BQ183" s="197" t="e">
        <f t="shared" si="24"/>
        <v>#NUM!</v>
      </c>
      <c r="BR183" s="25"/>
      <c r="BS183" s="25"/>
      <c r="BT183" s="25"/>
      <c r="BU183" s="177" t="e">
        <f t="shared" si="25"/>
        <v>#VALUE!</v>
      </c>
      <c r="BV183" s="177" t="e">
        <f t="shared" si="26"/>
        <v>#VALUE!</v>
      </c>
      <c r="BX183" s="197" t="e">
        <f t="shared" si="27"/>
        <v>#NUM!</v>
      </c>
      <c r="BY183" s="25"/>
      <c r="BZ183" s="25"/>
      <c r="CA183" s="25"/>
      <c r="CB183" s="177" t="e">
        <f t="shared" si="28"/>
        <v>#VALUE!</v>
      </c>
      <c r="CC183" s="177" t="e">
        <f t="shared" si="29"/>
        <v>#VALUE!</v>
      </c>
      <c r="CE183" s="197" t="e">
        <f t="shared" si="30"/>
        <v>#NUM!</v>
      </c>
      <c r="CF183" s="25"/>
      <c r="CG183" s="25"/>
      <c r="CH183" s="25"/>
      <c r="CI183" s="177" t="e">
        <f t="shared" si="31"/>
        <v>#VALUE!</v>
      </c>
      <c r="CJ183" s="177" t="e">
        <f t="shared" si="32"/>
        <v>#VALUE!</v>
      </c>
      <c r="CL183" s="197" t="e">
        <f t="shared" si="33"/>
        <v>#NUM!</v>
      </c>
      <c r="CM183" s="25"/>
      <c r="CN183" s="25"/>
      <c r="CO183" s="25"/>
      <c r="CP183" s="177" t="e">
        <f t="shared" si="34"/>
        <v>#VALUE!</v>
      </c>
      <c r="CQ183" s="177" t="e">
        <f t="shared" si="35"/>
        <v>#VALUE!</v>
      </c>
      <c r="CS183" s="197" t="e">
        <f t="shared" si="36"/>
        <v>#NUM!</v>
      </c>
      <c r="CT183" s="25"/>
      <c r="CU183" s="25"/>
      <c r="CV183" s="25"/>
      <c r="CW183" s="177" t="e">
        <f t="shared" si="37"/>
        <v>#VALUE!</v>
      </c>
      <c r="CX183" s="177" t="e">
        <f t="shared" si="38"/>
        <v>#VALUE!</v>
      </c>
      <c r="CZ183" s="197" t="e">
        <f t="shared" si="39"/>
        <v>#NUM!</v>
      </c>
      <c r="DA183" s="25"/>
      <c r="DB183" s="25"/>
      <c r="DC183" s="25"/>
      <c r="DD183" s="177" t="e">
        <f t="shared" si="40"/>
        <v>#VALUE!</v>
      </c>
      <c r="DE183" s="177" t="e">
        <f t="shared" si="41"/>
        <v>#VALUE!</v>
      </c>
    </row>
    <row r="184" spans="1:109" ht="15" customHeight="1">
      <c r="A184" s="19">
        <f t="shared" si="23"/>
        <v>2008</v>
      </c>
      <c r="B184" s="174">
        <f t="shared" si="23"/>
        <v>22.618231665524331</v>
      </c>
      <c r="C184" s="191">
        <f t="shared" si="42"/>
        <v>3.1187562919258314</v>
      </c>
      <c r="D184" s="20">
        <f t="shared" si="43"/>
        <v>5</v>
      </c>
      <c r="E184" s="45"/>
      <c r="F184" s="45"/>
      <c r="G184" s="49"/>
      <c r="H184" s="45"/>
      <c r="I184" s="177">
        <f t="shared" si="44"/>
        <v>42</v>
      </c>
      <c r="J184" s="178">
        <f t="shared" si="45"/>
        <v>85.690909090909102</v>
      </c>
      <c r="K184" s="177">
        <f t="shared" si="46"/>
        <v>0.37565294377128378</v>
      </c>
      <c r="M184" s="197">
        <f t="shared" si="47"/>
        <v>3.1187562919258314</v>
      </c>
      <c r="N184" s="25"/>
      <c r="O184" s="25"/>
      <c r="P184" s="25"/>
      <c r="Q184" s="177">
        <f t="shared" si="48"/>
        <v>42</v>
      </c>
      <c r="R184" s="177">
        <f t="shared" si="49"/>
        <v>0.37565294377128378</v>
      </c>
      <c r="T184" s="197">
        <f t="shared" si="50"/>
        <v>3.0735370172620766</v>
      </c>
      <c r="U184" s="25"/>
      <c r="V184" s="25"/>
      <c r="W184" s="25"/>
      <c r="X184" s="177">
        <f t="shared" si="51"/>
        <v>42</v>
      </c>
      <c r="Y184" s="177">
        <f t="shared" si="52"/>
        <v>0.37565294377128378</v>
      </c>
      <c r="AA184" s="197">
        <f t="shared" si="53"/>
        <v>3.0261757166923728</v>
      </c>
      <c r="AB184" s="25"/>
      <c r="AC184" s="25"/>
      <c r="AD184" s="25"/>
      <c r="AE184" s="177">
        <f t="shared" si="54"/>
        <v>41</v>
      </c>
      <c r="AF184" s="177">
        <f t="shared" si="55"/>
        <v>0.33788940710233245</v>
      </c>
      <c r="AH184" s="197">
        <f t="shared" si="56"/>
        <v>2.9764593208971699</v>
      </c>
      <c r="AI184" s="25"/>
      <c r="AJ184" s="25"/>
      <c r="AK184" s="25"/>
      <c r="AL184" s="177">
        <f t="shared" si="57"/>
        <v>40</v>
      </c>
      <c r="AM184" s="177">
        <f t="shared" si="58"/>
        <v>0.30212587043338107</v>
      </c>
      <c r="AO184" s="197">
        <f t="shared" si="59"/>
        <v>2.9241412977108965</v>
      </c>
      <c r="AP184" s="25"/>
      <c r="AQ184" s="25"/>
      <c r="AR184" s="25"/>
      <c r="AS184" s="177">
        <f t="shared" si="60"/>
        <v>39</v>
      </c>
      <c r="AT184" s="177">
        <f t="shared" si="61"/>
        <v>0.26836233376442975</v>
      </c>
      <c r="AV184" s="197">
        <f t="shared" si="62"/>
        <v>2.8689342559668192</v>
      </c>
      <c r="AW184" s="25"/>
      <c r="AX184" s="25"/>
      <c r="AY184" s="25"/>
      <c r="AZ184" s="177">
        <f t="shared" si="63"/>
        <v>37</v>
      </c>
      <c r="BA184" s="177">
        <f t="shared" si="64"/>
        <v>0.20683526042652708</v>
      </c>
      <c r="BC184" s="197">
        <f t="shared" si="65"/>
        <v>2.8105003857837429</v>
      </c>
      <c r="BD184" s="25"/>
      <c r="BE184" s="25"/>
      <c r="BF184" s="25"/>
      <c r="BG184" s="177">
        <f t="shared" si="66"/>
        <v>34</v>
      </c>
      <c r="BH184" s="177">
        <f t="shared" si="67"/>
        <v>0.12954465041967306</v>
      </c>
      <c r="BJ184" s="197">
        <f t="shared" si="68"/>
        <v>2.7484389283693202</v>
      </c>
      <c r="BK184" s="25"/>
      <c r="BL184" s="25"/>
      <c r="BM184" s="25"/>
      <c r="BN184" s="177" t="e">
        <f t="shared" si="69"/>
        <v>#VALUE!</v>
      </c>
      <c r="BO184" s="177" t="e">
        <f t="shared" si="70"/>
        <v>#VALUE!</v>
      </c>
      <c r="BQ184" s="197">
        <f t="shared" si="24"/>
        <v>2.6822694938957041</v>
      </c>
      <c r="BR184" s="25"/>
      <c r="BS184" s="25"/>
      <c r="BT184" s="25"/>
      <c r="BU184" s="177" t="e">
        <f t="shared" si="25"/>
        <v>#VALUE!</v>
      </c>
      <c r="BV184" s="177" t="e">
        <f t="shared" si="26"/>
        <v>#VALUE!</v>
      </c>
      <c r="BX184" s="197">
        <f t="shared" si="27"/>
        <v>2.6114094586303036</v>
      </c>
      <c r="BY184" s="25"/>
      <c r="BZ184" s="25"/>
      <c r="CA184" s="25"/>
      <c r="CB184" s="177" t="e">
        <f t="shared" si="28"/>
        <v>#VALUE!</v>
      </c>
      <c r="CC184" s="177" t="e">
        <f t="shared" si="29"/>
        <v>#VALUE!</v>
      </c>
      <c r="CE184" s="197">
        <f t="shared" si="30"/>
        <v>2.535142725704338</v>
      </c>
      <c r="CF184" s="25"/>
      <c r="CG184" s="25"/>
      <c r="CH184" s="25"/>
      <c r="CI184" s="177" t="e">
        <f t="shared" si="31"/>
        <v>#VALUE!</v>
      </c>
      <c r="CJ184" s="177" t="e">
        <f t="shared" si="32"/>
        <v>#VALUE!</v>
      </c>
      <c r="CL184" s="197">
        <f t="shared" si="33"/>
        <v>2.4525755595957004</v>
      </c>
      <c r="CM184" s="25"/>
      <c r="CN184" s="25"/>
      <c r="CO184" s="25"/>
      <c r="CP184" s="177" t="e">
        <f t="shared" si="34"/>
        <v>#VALUE!</v>
      </c>
      <c r="CQ184" s="177" t="e">
        <f t="shared" si="35"/>
        <v>#VALUE!</v>
      </c>
      <c r="CS184" s="197">
        <f t="shared" si="36"/>
        <v>2.3625724921118572</v>
      </c>
      <c r="CT184" s="25"/>
      <c r="CU184" s="25"/>
      <c r="CV184" s="25"/>
      <c r="CW184" s="177" t="e">
        <f t="shared" si="37"/>
        <v>#VALUE!</v>
      </c>
      <c r="CX184" s="177" t="e">
        <f t="shared" si="38"/>
        <v>#VALUE!</v>
      </c>
      <c r="CZ184" s="197">
        <f t="shared" si="39"/>
        <v>2.26366042922835</v>
      </c>
      <c r="DA184" s="25"/>
      <c r="DB184" s="25"/>
      <c r="DC184" s="25"/>
      <c r="DD184" s="177" t="e">
        <f t="shared" si="40"/>
        <v>#VALUE!</v>
      </c>
      <c r="DE184" s="177" t="e">
        <f t="shared" si="41"/>
        <v>#VALUE!</v>
      </c>
    </row>
    <row r="185" spans="1:109" s="25" customFormat="1" ht="15" customHeight="1">
      <c r="A185" s="19">
        <f t="shared" si="23"/>
        <v>2009</v>
      </c>
      <c r="B185" s="174">
        <f t="shared" si="23"/>
        <v>13.323983169705469</v>
      </c>
      <c r="C185" s="191">
        <f t="shared" si="42"/>
        <v>2.5895656571743362</v>
      </c>
      <c r="D185" s="20">
        <f t="shared" si="43"/>
        <v>6</v>
      </c>
      <c r="G185" s="49"/>
      <c r="H185" s="45"/>
      <c r="I185" s="177">
        <f t="shared" si="44"/>
        <v>38</v>
      </c>
      <c r="J185" s="178">
        <f t="shared" si="45"/>
        <v>185.2</v>
      </c>
      <c r="K185" s="177">
        <f t="shared" si="46"/>
        <v>0.60890580660897886</v>
      </c>
      <c r="M185" s="197">
        <f t="shared" si="47"/>
        <v>2.5895656571743362</v>
      </c>
      <c r="Q185" s="177">
        <f t="shared" si="48"/>
        <v>38</v>
      </c>
      <c r="R185" s="177">
        <f t="shared" si="49"/>
        <v>0.60890580660897886</v>
      </c>
      <c r="T185" s="197">
        <f t="shared" si="50"/>
        <v>2.511547215081547</v>
      </c>
      <c r="X185" s="177">
        <f t="shared" si="51"/>
        <v>37</v>
      </c>
      <c r="Y185" s="177">
        <f t="shared" si="52"/>
        <v>0.56055377294838982</v>
      </c>
      <c r="AA185" s="197">
        <f t="shared" si="53"/>
        <v>2.4269228809985903</v>
      </c>
      <c r="AE185" s="177">
        <f t="shared" si="54"/>
        <v>37</v>
      </c>
      <c r="AF185" s="177">
        <f t="shared" si="55"/>
        <v>0.56055377294838982</v>
      </c>
      <c r="AH185" s="197">
        <f t="shared" si="56"/>
        <v>2.3344696516444099</v>
      </c>
      <c r="AL185" s="177">
        <f t="shared" si="57"/>
        <v>36</v>
      </c>
      <c r="AM185" s="177">
        <f t="shared" si="58"/>
        <v>0.51420173928780066</v>
      </c>
      <c r="AO185" s="197">
        <f t="shared" si="59"/>
        <v>2.2325899161209883</v>
      </c>
      <c r="AS185" s="177">
        <f t="shared" si="60"/>
        <v>35</v>
      </c>
      <c r="AT185" s="177">
        <f t="shared" si="61"/>
        <v>0.46984970562721168</v>
      </c>
      <c r="AV185" s="197">
        <f t="shared" si="62"/>
        <v>2.1191408866294723</v>
      </c>
      <c r="AZ185" s="177">
        <f t="shared" si="63"/>
        <v>34</v>
      </c>
      <c r="BA185" s="177">
        <f t="shared" si="64"/>
        <v>0.42749767196662258</v>
      </c>
      <c r="BC185" s="197">
        <f t="shared" si="65"/>
        <v>1.9911543288447782</v>
      </c>
      <c r="BG185" s="177">
        <f t="shared" si="66"/>
        <v>32</v>
      </c>
      <c r="BH185" s="177">
        <f t="shared" si="67"/>
        <v>0.34879360464544445</v>
      </c>
      <c r="BJ185" s="197">
        <f t="shared" si="68"/>
        <v>1.8443492580067882</v>
      </c>
      <c r="BN185" s="177" t="e">
        <f t="shared" si="69"/>
        <v>#VALUE!</v>
      </c>
      <c r="BO185" s="177" t="e">
        <f t="shared" si="70"/>
        <v>#VALUE!</v>
      </c>
      <c r="BQ185" s="197">
        <f t="shared" si="24"/>
        <v>1.6722217393155225</v>
      </c>
      <c r="BU185" s="177" t="e">
        <f t="shared" si="25"/>
        <v>#VALUE!</v>
      </c>
      <c r="BV185" s="177" t="e">
        <f t="shared" si="26"/>
        <v>#VALUE!</v>
      </c>
      <c r="BX185" s="197">
        <f t="shared" si="27"/>
        <v>1.4641770074718543</v>
      </c>
      <c r="CB185" s="177" t="e">
        <f t="shared" si="28"/>
        <v>#VALUE!</v>
      </c>
      <c r="CC185" s="177" t="e">
        <f t="shared" si="29"/>
        <v>#VALUE!</v>
      </c>
      <c r="CE185" s="197">
        <f t="shared" si="30"/>
        <v>1.2011638137148808</v>
      </c>
      <c r="CI185" s="177" t="e">
        <f t="shared" si="31"/>
        <v>#VALUE!</v>
      </c>
      <c r="CJ185" s="177" t="e">
        <f t="shared" si="32"/>
        <v>#VALUE!</v>
      </c>
      <c r="CL185" s="197">
        <f t="shared" si="33"/>
        <v>0.84328259701226682</v>
      </c>
      <c r="CP185" s="177" t="e">
        <f t="shared" si="34"/>
        <v>#VALUE!</v>
      </c>
      <c r="CQ185" s="177" t="e">
        <f t="shared" si="35"/>
        <v>#VALUE!</v>
      </c>
      <c r="CS185" s="197">
        <f t="shared" si="36"/>
        <v>0.2806447457312044</v>
      </c>
      <c r="CW185" s="177" t="e">
        <f t="shared" si="37"/>
        <v>#VALUE!</v>
      </c>
      <c r="CX185" s="177" t="e">
        <f t="shared" si="38"/>
        <v>#VALUE!</v>
      </c>
      <c r="CZ185" s="197">
        <f t="shared" si="39"/>
        <v>-1.1270637098925038</v>
      </c>
      <c r="DD185" s="177" t="e">
        <f t="shared" si="40"/>
        <v>#VALUE!</v>
      </c>
      <c r="DE185" s="177" t="e">
        <f t="shared" si="41"/>
        <v>#VALUE!</v>
      </c>
    </row>
    <row r="186" spans="1:109" ht="15" customHeight="1">
      <c r="A186" s="19">
        <f t="shared" si="23"/>
        <v>2010</v>
      </c>
      <c r="B186" s="174">
        <f t="shared" si="23"/>
        <v>35.0140056022409</v>
      </c>
      <c r="C186" s="191">
        <f t="shared" si="42"/>
        <v>3.5557481415107537</v>
      </c>
      <c r="D186" s="20">
        <f t="shared" si="43"/>
        <v>7</v>
      </c>
      <c r="E186" s="50"/>
      <c r="F186" s="25"/>
      <c r="G186" s="25"/>
      <c r="H186" s="25"/>
      <c r="I186" s="177">
        <f t="shared" si="44"/>
        <v>34</v>
      </c>
      <c r="J186" s="178">
        <f t="shared" si="45"/>
        <v>2.8960000000000097</v>
      </c>
      <c r="K186" s="177">
        <f t="shared" si="46"/>
        <v>1.02820736137593E-3</v>
      </c>
      <c r="M186" s="197">
        <f t="shared" si="47"/>
        <v>3.5557481415107537</v>
      </c>
      <c r="N186" s="25"/>
      <c r="O186" s="25"/>
      <c r="P186" s="25"/>
      <c r="Q186" s="177">
        <f t="shared" si="48"/>
        <v>34</v>
      </c>
      <c r="R186" s="177">
        <f t="shared" si="49"/>
        <v>1.02820736137593E-3</v>
      </c>
      <c r="T186" s="197">
        <f t="shared" si="50"/>
        <v>3.5267723692741799</v>
      </c>
      <c r="U186" s="25"/>
      <c r="V186" s="25"/>
      <c r="W186" s="25"/>
      <c r="X186" s="177">
        <f t="shared" si="51"/>
        <v>34</v>
      </c>
      <c r="Y186" s="177">
        <f t="shared" si="52"/>
        <v>1.02820736137593E-3</v>
      </c>
      <c r="AA186" s="197">
        <f t="shared" si="53"/>
        <v>3.4969318836182195</v>
      </c>
      <c r="AB186" s="25"/>
      <c r="AC186" s="25"/>
      <c r="AD186" s="25"/>
      <c r="AE186" s="177">
        <f t="shared" si="54"/>
        <v>33</v>
      </c>
      <c r="AF186" s="177">
        <f t="shared" si="55"/>
        <v>4.0562185658577299E-3</v>
      </c>
      <c r="AH186" s="197">
        <f t="shared" si="56"/>
        <v>3.4661734821179588</v>
      </c>
      <c r="AI186" s="25"/>
      <c r="AJ186" s="25"/>
      <c r="AK186" s="25"/>
      <c r="AL186" s="177">
        <f t="shared" si="57"/>
        <v>33</v>
      </c>
      <c r="AM186" s="177">
        <f t="shared" si="58"/>
        <v>4.0562185658577299E-3</v>
      </c>
      <c r="AO186" s="197">
        <f t="shared" si="59"/>
        <v>3.4344388960778121</v>
      </c>
      <c r="AP186" s="25"/>
      <c r="AQ186" s="25"/>
      <c r="AR186" s="25"/>
      <c r="AS186" s="177">
        <f t="shared" si="60"/>
        <v>32</v>
      </c>
      <c r="AT186" s="177">
        <f t="shared" si="61"/>
        <v>9.0842297703395292E-3</v>
      </c>
      <c r="AV186" s="197">
        <f t="shared" si="62"/>
        <v>3.4016641261280385</v>
      </c>
      <c r="AW186" s="25"/>
      <c r="AX186" s="25"/>
      <c r="AY186" s="25"/>
      <c r="AZ186" s="177">
        <f t="shared" si="63"/>
        <v>31</v>
      </c>
      <c r="BA186" s="177">
        <f t="shared" si="64"/>
        <v>1.6112240974821328E-2</v>
      </c>
      <c r="BC186" s="197">
        <f t="shared" si="65"/>
        <v>3.3677786652041979</v>
      </c>
      <c r="BD186" s="25"/>
      <c r="BE186" s="25"/>
      <c r="BF186" s="25"/>
      <c r="BG186" s="177">
        <f t="shared" si="66"/>
        <v>29</v>
      </c>
      <c r="BH186" s="177">
        <f t="shared" si="67"/>
        <v>3.6168263383784927E-2</v>
      </c>
      <c r="BJ186" s="197">
        <f t="shared" si="68"/>
        <v>3.3327045851968773</v>
      </c>
      <c r="BK186" s="25"/>
      <c r="BL186" s="25"/>
      <c r="BM186" s="25"/>
      <c r="BN186" s="177" t="e">
        <f t="shared" si="69"/>
        <v>#VALUE!</v>
      </c>
      <c r="BO186" s="177" t="e">
        <f t="shared" si="70"/>
        <v>#VALUE!</v>
      </c>
      <c r="BQ186" s="197">
        <f t="shared" si="24"/>
        <v>3.2963554575214227</v>
      </c>
      <c r="BR186" s="25"/>
      <c r="BS186" s="25"/>
      <c r="BT186" s="25"/>
      <c r="BU186" s="177" t="e">
        <f t="shared" si="25"/>
        <v>#VALUE!</v>
      </c>
      <c r="BV186" s="177" t="e">
        <f t="shared" si="26"/>
        <v>#VALUE!</v>
      </c>
      <c r="BX186" s="197">
        <f t="shared" si="27"/>
        <v>3.2586350699963695</v>
      </c>
      <c r="BY186" s="25"/>
      <c r="BZ186" s="25"/>
      <c r="CA186" s="25"/>
      <c r="CB186" s="177" t="e">
        <f t="shared" si="28"/>
        <v>#VALUE!</v>
      </c>
      <c r="CC186" s="177" t="e">
        <f t="shared" si="29"/>
        <v>#VALUE!</v>
      </c>
      <c r="CE186" s="197">
        <f t="shared" si="30"/>
        <v>3.2194358920909059</v>
      </c>
      <c r="CF186" s="25"/>
      <c r="CG186" s="25"/>
      <c r="CH186" s="25"/>
      <c r="CI186" s="177" t="e">
        <f t="shared" si="31"/>
        <v>#VALUE!</v>
      </c>
      <c r="CJ186" s="177" t="e">
        <f t="shared" si="32"/>
        <v>#VALUE!</v>
      </c>
      <c r="CL186" s="197">
        <f t="shared" si="33"/>
        <v>3.178637226899117</v>
      </c>
      <c r="CM186" s="25"/>
      <c r="CN186" s="25"/>
      <c r="CO186" s="25"/>
      <c r="CP186" s="177" t="e">
        <f t="shared" si="34"/>
        <v>#VALUE!</v>
      </c>
      <c r="CQ186" s="177" t="e">
        <f t="shared" si="35"/>
        <v>#VALUE!</v>
      </c>
      <c r="CS186" s="197">
        <f t="shared" si="36"/>
        <v>3.1361029698287552</v>
      </c>
      <c r="CT186" s="25"/>
      <c r="CU186" s="25"/>
      <c r="CV186" s="25"/>
      <c r="CW186" s="177" t="e">
        <f t="shared" si="37"/>
        <v>#VALUE!</v>
      </c>
      <c r="CX186" s="177" t="e">
        <f t="shared" si="38"/>
        <v>#VALUE!</v>
      </c>
      <c r="CZ186" s="197">
        <f t="shared" si="39"/>
        <v>3.091678869086536</v>
      </c>
      <c r="DA186" s="25"/>
      <c r="DB186" s="25"/>
      <c r="DC186" s="25"/>
      <c r="DD186" s="177" t="e">
        <f t="shared" si="40"/>
        <v>#VALUE!</v>
      </c>
      <c r="DE186" s="177" t="e">
        <f t="shared" si="41"/>
        <v>#VALUE!</v>
      </c>
    </row>
    <row r="187" spans="1:109" s="25" customFormat="1" ht="15" customHeight="1">
      <c r="A187" s="19">
        <f t="shared" si="23"/>
        <v>2011</v>
      </c>
      <c r="B187" s="174">
        <f t="shared" si="23"/>
        <v>59.160305343511453</v>
      </c>
      <c r="C187" s="191">
        <f t="shared" si="42"/>
        <v>4.0802507991462411</v>
      </c>
      <c r="D187" s="20">
        <f t="shared" si="43"/>
        <v>8</v>
      </c>
      <c r="E187" s="50"/>
      <c r="I187" s="177">
        <f t="shared" si="44"/>
        <v>30</v>
      </c>
      <c r="J187" s="178">
        <f t="shared" si="45"/>
        <v>49.29032258064516</v>
      </c>
      <c r="K187" s="177">
        <f t="shared" si="46"/>
        <v>0.85032340772682269</v>
      </c>
      <c r="M187" s="197">
        <f t="shared" si="47"/>
        <v>4.0802507991462411</v>
      </c>
      <c r="Q187" s="177">
        <f t="shared" si="48"/>
        <v>30</v>
      </c>
      <c r="R187" s="177">
        <f t="shared" si="49"/>
        <v>0.85032340772682269</v>
      </c>
      <c r="T187" s="197">
        <f t="shared" si="50"/>
        <v>4.0632030832718584</v>
      </c>
      <c r="X187" s="177">
        <f t="shared" si="51"/>
        <v>30</v>
      </c>
      <c r="Y187" s="177">
        <f t="shared" si="52"/>
        <v>0.85032340772682269</v>
      </c>
      <c r="AA187" s="197">
        <f t="shared" si="53"/>
        <v>4.0458596949562766</v>
      </c>
      <c r="AE187" s="177">
        <f t="shared" si="54"/>
        <v>30</v>
      </c>
      <c r="AF187" s="177">
        <f t="shared" si="55"/>
        <v>0.85032340772682269</v>
      </c>
      <c r="AH187" s="197">
        <f t="shared" si="56"/>
        <v>4.0282101967311128</v>
      </c>
      <c r="AL187" s="177">
        <f t="shared" si="57"/>
        <v>29</v>
      </c>
      <c r="AM187" s="177">
        <f t="shared" si="58"/>
        <v>0.90964401841384557</v>
      </c>
      <c r="AO187" s="197">
        <f t="shared" si="59"/>
        <v>4.0102435885064338</v>
      </c>
      <c r="AS187" s="177">
        <f t="shared" si="60"/>
        <v>29</v>
      </c>
      <c r="AT187" s="177">
        <f t="shared" si="61"/>
        <v>0.90964401841384557</v>
      </c>
      <c r="AV187" s="197">
        <f t="shared" si="62"/>
        <v>3.9919482663929915</v>
      </c>
      <c r="AZ187" s="177">
        <f t="shared" si="63"/>
        <v>28</v>
      </c>
      <c r="BA187" s="177">
        <f t="shared" si="64"/>
        <v>0.97096462910086845</v>
      </c>
      <c r="BC187" s="197">
        <f t="shared" si="65"/>
        <v>3.9733119776869281</v>
      </c>
      <c r="BG187" s="177">
        <f t="shared" si="66"/>
        <v>27</v>
      </c>
      <c r="BH187" s="177">
        <f t="shared" si="67"/>
        <v>1.0342852397878914</v>
      </c>
      <c r="BJ187" s="197">
        <f t="shared" si="68"/>
        <v>3.9543217715796266</v>
      </c>
      <c r="BN187" s="177" t="e">
        <f t="shared" si="69"/>
        <v>#VALUE!</v>
      </c>
      <c r="BO187" s="177" t="e">
        <f t="shared" si="70"/>
        <v>#VALUE!</v>
      </c>
      <c r="BQ187" s="197">
        <f t="shared" si="24"/>
        <v>3.9349639450961043</v>
      </c>
      <c r="BU187" s="177" t="e">
        <f t="shared" si="25"/>
        <v>#VALUE!</v>
      </c>
      <c r="BV187" s="177" t="e">
        <f t="shared" si="26"/>
        <v>#VALUE!</v>
      </c>
      <c r="BX187" s="197">
        <f t="shared" si="27"/>
        <v>3.9152239836967162</v>
      </c>
      <c r="CB187" s="177" t="e">
        <f t="shared" si="28"/>
        <v>#VALUE!</v>
      </c>
      <c r="CC187" s="177" t="e">
        <f t="shared" si="29"/>
        <v>#VALUE!</v>
      </c>
      <c r="CE187" s="197">
        <f t="shared" si="30"/>
        <v>3.8950864958972478</v>
      </c>
      <c r="CI187" s="177" t="e">
        <f t="shared" si="31"/>
        <v>#VALUE!</v>
      </c>
      <c r="CJ187" s="177" t="e">
        <f t="shared" si="32"/>
        <v>#VALUE!</v>
      </c>
      <c r="CL187" s="197">
        <f t="shared" si="33"/>
        <v>3.874535141169658</v>
      </c>
      <c r="CP187" s="177" t="e">
        <f t="shared" si="34"/>
        <v>#VALUE!</v>
      </c>
      <c r="CQ187" s="177" t="e">
        <f t="shared" si="35"/>
        <v>#VALUE!</v>
      </c>
      <c r="CS187" s="197">
        <f t="shared" si="36"/>
        <v>3.8535525502773753</v>
      </c>
      <c r="CW187" s="177" t="e">
        <f t="shared" si="37"/>
        <v>#VALUE!</v>
      </c>
      <c r="CX187" s="177" t="e">
        <f t="shared" si="38"/>
        <v>#VALUE!</v>
      </c>
      <c r="CZ187" s="197">
        <f t="shared" si="39"/>
        <v>3.8321202370720613</v>
      </c>
      <c r="DD187" s="177" t="e">
        <f t="shared" si="40"/>
        <v>#VALUE!</v>
      </c>
      <c r="DE187" s="177" t="e">
        <f t="shared" si="41"/>
        <v>#VALUE!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60.29254370317517</v>
      </c>
      <c r="C188" s="192">
        <f t="shared" si="42"/>
        <v>4.0992084427404221</v>
      </c>
      <c r="D188" s="29">
        <f t="shared" si="43"/>
        <v>9</v>
      </c>
      <c r="E188" s="51"/>
      <c r="F188" s="30"/>
      <c r="G188" s="30"/>
      <c r="H188" s="30"/>
      <c r="I188" s="183">
        <f t="shared" si="44"/>
        <v>27</v>
      </c>
      <c r="J188" s="184">
        <f t="shared" si="45"/>
        <v>55.218343195266272</v>
      </c>
      <c r="K188" s="183">
        <f t="shared" si="46"/>
        <v>1.1083934662278287</v>
      </c>
      <c r="M188" s="200">
        <f t="shared" si="47"/>
        <v>4.0992084427404221</v>
      </c>
      <c r="N188" s="9"/>
      <c r="O188" s="9"/>
      <c r="P188" s="9"/>
      <c r="Q188" s="187">
        <f t="shared" si="48"/>
        <v>27</v>
      </c>
      <c r="R188" s="187">
        <f t="shared" si="49"/>
        <v>1.1083934662278287</v>
      </c>
      <c r="T188" s="200">
        <f t="shared" si="50"/>
        <v>4.0824835595342677</v>
      </c>
      <c r="U188" s="9"/>
      <c r="V188" s="9"/>
      <c r="W188" s="9"/>
      <c r="X188" s="187">
        <f t="shared" si="51"/>
        <v>27</v>
      </c>
      <c r="Y188" s="187">
        <f t="shared" si="52"/>
        <v>1.1083934662278287</v>
      </c>
      <c r="AA188" s="200">
        <f t="shared" si="53"/>
        <v>4.0654741898628242</v>
      </c>
      <c r="AB188" s="9"/>
      <c r="AC188" s="9"/>
      <c r="AD188" s="9"/>
      <c r="AE188" s="187">
        <f t="shared" si="54"/>
        <v>27</v>
      </c>
      <c r="AF188" s="187">
        <f t="shared" si="55"/>
        <v>1.1083934662278287</v>
      </c>
      <c r="AH188" s="200">
        <f t="shared" si="56"/>
        <v>4.0481704879091582</v>
      </c>
      <c r="AI188" s="9"/>
      <c r="AJ188" s="9"/>
      <c r="AK188" s="9"/>
      <c r="AL188" s="187">
        <f t="shared" si="57"/>
        <v>27</v>
      </c>
      <c r="AM188" s="187">
        <f t="shared" si="58"/>
        <v>1.1083934662278287</v>
      </c>
      <c r="AO188" s="200">
        <f t="shared" si="59"/>
        <v>4.0305620877101305</v>
      </c>
      <c r="AP188" s="9"/>
      <c r="AQ188" s="9"/>
      <c r="AR188" s="9"/>
      <c r="AS188" s="187">
        <f t="shared" si="60"/>
        <v>26</v>
      </c>
      <c r="AT188" s="187">
        <f t="shared" si="61"/>
        <v>1.1759785536341789</v>
      </c>
      <c r="AV188" s="200">
        <f t="shared" si="62"/>
        <v>4.0126380658601226</v>
      </c>
      <c r="AW188" s="9"/>
      <c r="AX188" s="9"/>
      <c r="AY188" s="9"/>
      <c r="AZ188" s="187">
        <f t="shared" si="63"/>
        <v>26</v>
      </c>
      <c r="BA188" s="187">
        <f t="shared" si="64"/>
        <v>1.1759785536341789</v>
      </c>
      <c r="BC188" s="200">
        <f t="shared" si="65"/>
        <v>3.9943869008108153</v>
      </c>
      <c r="BD188" s="9"/>
      <c r="BE188" s="9"/>
      <c r="BF188" s="9"/>
      <c r="BG188" s="187">
        <f t="shared" si="66"/>
        <v>25</v>
      </c>
      <c r="BH188" s="187">
        <f t="shared" si="67"/>
        <v>1.2455636410405293</v>
      </c>
      <c r="BJ188" s="200">
        <f t="shared" si="68"/>
        <v>3.9757964283872709</v>
      </c>
      <c r="BK188" s="9"/>
      <c r="BL188" s="9"/>
      <c r="BM188" s="9"/>
      <c r="BN188" s="187" t="e">
        <f t="shared" si="69"/>
        <v>#VALUE!</v>
      </c>
      <c r="BO188" s="187" t="e">
        <f t="shared" si="70"/>
        <v>#VALUE!</v>
      </c>
      <c r="BQ188" s="200">
        <f t="shared" si="24"/>
        <v>3.9568537930902017</v>
      </c>
      <c r="BR188" s="9"/>
      <c r="BS188" s="9"/>
      <c r="BT188" s="9"/>
      <c r="BU188" s="187" t="e">
        <f t="shared" si="25"/>
        <v>#VALUE!</v>
      </c>
      <c r="BV188" s="187" t="e">
        <f t="shared" si="26"/>
        <v>#VALUE!</v>
      </c>
      <c r="BX188" s="200">
        <f t="shared" si="27"/>
        <v>3.9375453946961736</v>
      </c>
      <c r="BY188" s="9"/>
      <c r="BZ188" s="9"/>
      <c r="CA188" s="9"/>
      <c r="CB188" s="187" t="e">
        <f t="shared" si="28"/>
        <v>#VALUE!</v>
      </c>
      <c r="CC188" s="187" t="e">
        <f t="shared" si="29"/>
        <v>#VALUE!</v>
      </c>
      <c r="CE188" s="200">
        <f t="shared" si="30"/>
        <v>3.9178568296001828</v>
      </c>
      <c r="CF188" s="9"/>
      <c r="CG188" s="9"/>
      <c r="CH188" s="9"/>
      <c r="CI188" s="187" t="e">
        <f t="shared" si="31"/>
        <v>#VALUE!</v>
      </c>
      <c r="CJ188" s="187" t="e">
        <f t="shared" si="32"/>
        <v>#VALUE!</v>
      </c>
      <c r="CL188" s="200">
        <f t="shared" si="33"/>
        <v>3.8977728262669138</v>
      </c>
      <c r="CM188" s="9"/>
      <c r="CN188" s="9"/>
      <c r="CO188" s="9"/>
      <c r="CP188" s="187" t="e">
        <f t="shared" si="34"/>
        <v>#VALUE!</v>
      </c>
      <c r="CQ188" s="187" t="e">
        <f t="shared" si="35"/>
        <v>#VALUE!</v>
      </c>
      <c r="CS188" s="200">
        <f t="shared" si="36"/>
        <v>3.8772771740660681</v>
      </c>
      <c r="CT188" s="9"/>
      <c r="CU188" s="9"/>
      <c r="CV188" s="9"/>
      <c r="CW188" s="187" t="e">
        <f t="shared" si="37"/>
        <v>#VALUE!</v>
      </c>
      <c r="CX188" s="187" t="e">
        <f t="shared" si="38"/>
        <v>#VALUE!</v>
      </c>
      <c r="CZ188" s="200">
        <f t="shared" si="39"/>
        <v>3.8563526446609742</v>
      </c>
      <c r="DA188" s="9"/>
      <c r="DB188" s="9"/>
      <c r="DC188" s="9"/>
      <c r="DD188" s="187" t="e">
        <f t="shared" si="40"/>
        <v>#VALUE!</v>
      </c>
      <c r="DE188" s="187" t="e">
        <f t="shared" si="41"/>
        <v>#VALUE!</v>
      </c>
    </row>
    <row r="189" spans="1:109" ht="15" customHeight="1" thickTop="1">
      <c r="A189" s="19">
        <f t="shared" si="23"/>
        <v>2013</v>
      </c>
      <c r="B189" s="174">
        <f t="shared" ref="B189:B210" si="71">ROUND($F$176*(1+$F$177)^D189+$F$172,$G$1)</f>
        <v>24</v>
      </c>
      <c r="C189" s="52"/>
      <c r="D189" s="20">
        <f t="shared" si="43"/>
        <v>10</v>
      </c>
      <c r="E189" s="53"/>
      <c r="F189" s="31"/>
      <c r="G189" s="25"/>
      <c r="H189" s="25"/>
      <c r="I189" s="177">
        <f t="shared" si="44"/>
        <v>24</v>
      </c>
      <c r="J189" s="185"/>
      <c r="K189" s="185"/>
    </row>
    <row r="190" spans="1:109" ht="15" customHeight="1" thickBot="1">
      <c r="A190" s="19">
        <f t="shared" si="23"/>
        <v>2014</v>
      </c>
      <c r="B190" s="174">
        <f t="shared" si="71"/>
        <v>22</v>
      </c>
      <c r="C190" s="52"/>
      <c r="D190" s="20">
        <f t="shared" si="43"/>
        <v>11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44"/>
        <v>22</v>
      </c>
      <c r="J190" s="185"/>
      <c r="K190" s="185"/>
    </row>
    <row r="191" spans="1:109" ht="15" customHeight="1" thickTop="1">
      <c r="A191" s="19">
        <f t="shared" si="23"/>
        <v>2015</v>
      </c>
      <c r="B191" s="174">
        <f t="shared" si="71"/>
        <v>19</v>
      </c>
      <c r="C191" s="52"/>
      <c r="D191" s="20">
        <f t="shared" si="43"/>
        <v>12</v>
      </c>
      <c r="E191" s="198">
        <f>O172</f>
        <v>0</v>
      </c>
      <c r="F191" s="201">
        <f>O179</f>
        <v>0.40038907908106242</v>
      </c>
      <c r="G191" s="643">
        <f>O180</f>
        <v>16.450532206945688</v>
      </c>
      <c r="H191" s="644"/>
      <c r="I191" s="177">
        <f t="shared" si="44"/>
        <v>19</v>
      </c>
      <c r="J191" s="185"/>
      <c r="K191" s="185"/>
      <c r="M191" s="198" t="s">
        <v>72</v>
      </c>
      <c r="N191" s="198">
        <f>MIN(B168:B188)</f>
        <v>6.6979236436704621</v>
      </c>
      <c r="T191" s="198" t="s">
        <v>72</v>
      </c>
      <c r="U191" s="198">
        <f>N191</f>
        <v>6.6979236436704621</v>
      </c>
      <c r="AA191" s="198" t="s">
        <v>72</v>
      </c>
      <c r="AB191" s="198">
        <f>U191</f>
        <v>6.6979236436704621</v>
      </c>
      <c r="AH191" s="198" t="s">
        <v>72</v>
      </c>
      <c r="AI191" s="198">
        <f>AB191</f>
        <v>6.6979236436704621</v>
      </c>
      <c r="AO191" s="198" t="s">
        <v>72</v>
      </c>
      <c r="AP191" s="198">
        <f>AI191</f>
        <v>6.6979236436704621</v>
      </c>
      <c r="AV191" s="198" t="s">
        <v>72</v>
      </c>
      <c r="AW191" s="198">
        <f>AP191</f>
        <v>6.6979236436704621</v>
      </c>
      <c r="BC191" s="198" t="s">
        <v>72</v>
      </c>
      <c r="BD191" s="198">
        <f>AW191</f>
        <v>6.6979236436704621</v>
      </c>
      <c r="BJ191" s="198" t="s">
        <v>72</v>
      </c>
      <c r="BK191" s="198">
        <f>BD191</f>
        <v>6.6979236436704621</v>
      </c>
      <c r="BQ191" s="198" t="s">
        <v>72</v>
      </c>
      <c r="BR191" s="198">
        <f>BK191</f>
        <v>6.6979236436704621</v>
      </c>
      <c r="BX191" s="198" t="s">
        <v>72</v>
      </c>
      <c r="BY191" s="198">
        <f>BR191</f>
        <v>6.6979236436704621</v>
      </c>
      <c r="CE191" s="198" t="s">
        <v>72</v>
      </c>
      <c r="CF191" s="198">
        <f>BY191</f>
        <v>6.6979236436704621</v>
      </c>
      <c r="CL191" s="198" t="s">
        <v>72</v>
      </c>
      <c r="CM191" s="198">
        <f>CF191</f>
        <v>6.6979236436704621</v>
      </c>
      <c r="CS191" s="198" t="s">
        <v>72</v>
      </c>
      <c r="CT191" s="198">
        <f>CM191</f>
        <v>6.6979236436704621</v>
      </c>
      <c r="CZ191" s="198" t="s">
        <v>72</v>
      </c>
      <c r="DA191" s="198">
        <f>CT191</f>
        <v>6.6979236436704621</v>
      </c>
    </row>
    <row r="192" spans="1:109" ht="15" customHeight="1">
      <c r="A192" s="19">
        <f t="shared" si="23"/>
        <v>2016</v>
      </c>
      <c r="B192" s="174">
        <f t="shared" si="71"/>
        <v>17</v>
      </c>
      <c r="C192" s="52"/>
      <c r="D192" s="20">
        <f t="shared" si="43"/>
        <v>13</v>
      </c>
      <c r="E192" s="198">
        <f>V172</f>
        <v>1</v>
      </c>
      <c r="F192" s="201">
        <f>V179</f>
        <v>0.39665183181627645</v>
      </c>
      <c r="G192" s="643">
        <f>V180</f>
        <v>16.946345251341675</v>
      </c>
      <c r="H192" s="644"/>
      <c r="I192" s="177">
        <f t="shared" si="44"/>
        <v>17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>
        <f t="shared" si="71"/>
        <v>15</v>
      </c>
      <c r="C193" s="52"/>
      <c r="D193" s="20">
        <f t="shared" si="43"/>
        <v>14</v>
      </c>
      <c r="E193" s="198">
        <f>AC172</f>
        <v>2</v>
      </c>
      <c r="F193" s="201">
        <f>AC179</f>
        <v>0.40389160615629188</v>
      </c>
      <c r="G193" s="643">
        <f>AC180</f>
        <v>17.319544034703004</v>
      </c>
      <c r="H193" s="644"/>
      <c r="I193" s="177">
        <f t="shared" si="44"/>
        <v>15</v>
      </c>
      <c r="J193" s="185"/>
      <c r="K193" s="185"/>
      <c r="M193" s="198" t="s">
        <v>50</v>
      </c>
      <c r="N193" s="212">
        <v>1</v>
      </c>
      <c r="T193" s="198" t="s">
        <v>50</v>
      </c>
      <c r="U193" s="198">
        <f>N193</f>
        <v>1</v>
      </c>
      <c r="AA193" s="198" t="s">
        <v>50</v>
      </c>
      <c r="AB193" s="198">
        <f>U193</f>
        <v>1</v>
      </c>
      <c r="AH193" s="198" t="s">
        <v>50</v>
      </c>
      <c r="AI193" s="198">
        <f>AB193</f>
        <v>1</v>
      </c>
      <c r="AO193" s="198" t="s">
        <v>50</v>
      </c>
      <c r="AP193" s="198">
        <f>AI193</f>
        <v>1</v>
      </c>
      <c r="AV193" s="198" t="s">
        <v>50</v>
      </c>
      <c r="AW193" s="198">
        <f>AP193</f>
        <v>1</v>
      </c>
      <c r="BC193" s="198" t="s">
        <v>50</v>
      </c>
      <c r="BD193" s="198">
        <f>AW193</f>
        <v>1</v>
      </c>
      <c r="BJ193" s="198" t="s">
        <v>50</v>
      </c>
      <c r="BK193" s="198">
        <f>BD193</f>
        <v>1</v>
      </c>
      <c r="BQ193" s="198" t="s">
        <v>50</v>
      </c>
      <c r="BR193" s="198">
        <f>BK193</f>
        <v>1</v>
      </c>
      <c r="BX193" s="198" t="s">
        <v>50</v>
      </c>
      <c r="BY193" s="198">
        <f>BR193</f>
        <v>1</v>
      </c>
      <c r="CE193" s="198" t="s">
        <v>50</v>
      </c>
      <c r="CF193" s="198">
        <f>BY193</f>
        <v>1</v>
      </c>
      <c r="CL193" s="198" t="s">
        <v>50</v>
      </c>
      <c r="CM193" s="198">
        <f>CF193</f>
        <v>1</v>
      </c>
      <c r="CS193" s="198" t="s">
        <v>50</v>
      </c>
      <c r="CT193" s="198">
        <f>CM193</f>
        <v>1</v>
      </c>
      <c r="CZ193" s="198" t="s">
        <v>50</v>
      </c>
      <c r="DA193" s="198">
        <f>CT193</f>
        <v>1</v>
      </c>
    </row>
    <row r="194" spans="1:105" ht="15" customHeight="1">
      <c r="A194" s="19">
        <f t="shared" si="23"/>
        <v>2018</v>
      </c>
      <c r="B194" s="174">
        <f t="shared" si="71"/>
        <v>14</v>
      </c>
      <c r="C194" s="52"/>
      <c r="D194" s="20">
        <f t="shared" si="43"/>
        <v>15</v>
      </c>
      <c r="E194" s="198">
        <f>AJ172</f>
        <v>3</v>
      </c>
      <c r="F194" s="201">
        <f>AJ179</f>
        <v>0.41040188226407659</v>
      </c>
      <c r="G194" s="643">
        <f>AJ180</f>
        <v>17.933079231173629</v>
      </c>
      <c r="H194" s="644"/>
      <c r="I194" s="177">
        <f t="shared" si="44"/>
        <v>14</v>
      </c>
      <c r="J194" s="185"/>
      <c r="K194" s="185"/>
    </row>
    <row r="195" spans="1:105" ht="15" customHeight="1">
      <c r="A195" s="19">
        <f t="shared" ref="A195:A210" si="72">A149</f>
        <v>2019</v>
      </c>
      <c r="B195" s="174">
        <f t="shared" si="71"/>
        <v>12</v>
      </c>
      <c r="C195" s="52"/>
      <c r="D195" s="20">
        <f t="shared" si="43"/>
        <v>16</v>
      </c>
      <c r="E195" s="198">
        <f>AQ172</f>
        <v>4</v>
      </c>
      <c r="F195" s="201">
        <f>AQ179</f>
        <v>0.38577310378183571</v>
      </c>
      <c r="G195" s="643">
        <f>AQ180</f>
        <v>18.94551106828073</v>
      </c>
      <c r="H195" s="644"/>
      <c r="I195" s="177">
        <f t="shared" si="44"/>
        <v>12</v>
      </c>
      <c r="J195" s="185"/>
      <c r="K195" s="185"/>
    </row>
    <row r="196" spans="1:105" ht="15" customHeight="1">
      <c r="A196" s="19">
        <f t="shared" si="72"/>
        <v>2020</v>
      </c>
      <c r="B196" s="174">
        <f t="shared" si="71"/>
        <v>11</v>
      </c>
      <c r="C196" s="52"/>
      <c r="D196" s="20">
        <f t="shared" si="43"/>
        <v>17</v>
      </c>
      <c r="E196" s="198">
        <f>AX172</f>
        <v>5</v>
      </c>
      <c r="F196" s="201">
        <f>AX179</f>
        <v>0.39081517265089999</v>
      </c>
      <c r="G196" s="643">
        <f>AX180</f>
        <v>20.026079970056113</v>
      </c>
      <c r="H196" s="644"/>
      <c r="I196" s="177">
        <f t="shared" si="44"/>
        <v>11</v>
      </c>
      <c r="J196" s="185"/>
      <c r="K196" s="185"/>
    </row>
    <row r="197" spans="1:105" ht="15" customHeight="1">
      <c r="A197" s="19">
        <f t="shared" si="72"/>
        <v>2021</v>
      </c>
      <c r="B197" s="174">
        <f t="shared" si="71"/>
        <v>10</v>
      </c>
      <c r="C197" s="52"/>
      <c r="D197" s="20">
        <f t="shared" si="43"/>
        <v>18</v>
      </c>
      <c r="E197" s="198">
        <f>BE172</f>
        <v>6</v>
      </c>
      <c r="F197" s="201">
        <f>BE179</f>
        <v>0.37320801966936484</v>
      </c>
      <c r="G197" s="643">
        <f>BE180</f>
        <v>22.465245786995169</v>
      </c>
      <c r="H197" s="644"/>
      <c r="I197" s="177">
        <f t="shared" si="44"/>
        <v>10</v>
      </c>
      <c r="J197" s="185"/>
      <c r="K197" s="185"/>
    </row>
    <row r="198" spans="1:105" ht="15" customHeight="1">
      <c r="A198" s="19">
        <f t="shared" si="72"/>
        <v>2022</v>
      </c>
      <c r="B198" s="174">
        <f t="shared" si="71"/>
        <v>9</v>
      </c>
      <c r="C198" s="52"/>
      <c r="D198" s="20">
        <f t="shared" si="43"/>
        <v>19</v>
      </c>
      <c r="E198" s="198"/>
      <c r="F198" s="201"/>
      <c r="G198" s="643"/>
      <c r="H198" s="644"/>
      <c r="I198" s="177">
        <f t="shared" si="44"/>
        <v>9</v>
      </c>
      <c r="J198" s="185"/>
      <c r="K198" s="185"/>
    </row>
    <row r="199" spans="1:105" ht="15" customHeight="1">
      <c r="A199" s="19">
        <f t="shared" si="72"/>
        <v>2023</v>
      </c>
      <c r="B199" s="174">
        <f t="shared" si="71"/>
        <v>8</v>
      </c>
      <c r="C199" s="52"/>
      <c r="D199" s="20">
        <f t="shared" si="43"/>
        <v>20</v>
      </c>
      <c r="E199" s="198"/>
      <c r="F199" s="201"/>
      <c r="G199" s="643"/>
      <c r="H199" s="644"/>
      <c r="I199" s="177">
        <f t="shared" si="44"/>
        <v>8</v>
      </c>
      <c r="J199" s="185"/>
      <c r="K199" s="185"/>
    </row>
    <row r="200" spans="1:105" ht="15" customHeight="1">
      <c r="A200" s="19">
        <f t="shared" si="72"/>
        <v>2024</v>
      </c>
      <c r="B200" s="174">
        <f t="shared" si="71"/>
        <v>7</v>
      </c>
      <c r="C200" s="52"/>
      <c r="D200" s="20">
        <f t="shared" si="43"/>
        <v>21</v>
      </c>
      <c r="E200" s="198"/>
      <c r="F200" s="201"/>
      <c r="G200" s="643"/>
      <c r="H200" s="644"/>
      <c r="I200" s="177">
        <f t="shared" si="44"/>
        <v>7</v>
      </c>
      <c r="J200" s="185"/>
      <c r="K200" s="185"/>
    </row>
    <row r="201" spans="1:105" ht="15" customHeight="1">
      <c r="A201" s="19">
        <f t="shared" si="72"/>
        <v>2025</v>
      </c>
      <c r="B201" s="174">
        <f t="shared" si="71"/>
        <v>6</v>
      </c>
      <c r="C201" s="52"/>
      <c r="D201" s="20">
        <f t="shared" si="43"/>
        <v>22</v>
      </c>
      <c r="E201" s="198"/>
      <c r="F201" s="201"/>
      <c r="G201" s="643"/>
      <c r="H201" s="644"/>
      <c r="I201" s="177">
        <f t="shared" si="44"/>
        <v>6</v>
      </c>
      <c r="J201" s="185"/>
      <c r="K201" s="185"/>
    </row>
    <row r="202" spans="1:105" ht="15" customHeight="1">
      <c r="A202" s="19">
        <f t="shared" si="72"/>
        <v>2026</v>
      </c>
      <c r="B202" s="174">
        <f t="shared" si="71"/>
        <v>6</v>
      </c>
      <c r="C202" s="52"/>
      <c r="D202" s="20">
        <f t="shared" si="43"/>
        <v>23</v>
      </c>
      <c r="E202" s="198"/>
      <c r="F202" s="201"/>
      <c r="G202" s="643"/>
      <c r="H202" s="644"/>
      <c r="I202" s="177">
        <f t="shared" si="44"/>
        <v>6</v>
      </c>
      <c r="J202" s="185"/>
      <c r="K202" s="185"/>
    </row>
    <row r="203" spans="1:105" ht="15" customHeight="1">
      <c r="A203" s="19">
        <f t="shared" si="72"/>
        <v>2027</v>
      </c>
      <c r="B203" s="174">
        <f t="shared" si="71"/>
        <v>5</v>
      </c>
      <c r="C203" s="52"/>
      <c r="D203" s="20">
        <f t="shared" si="43"/>
        <v>24</v>
      </c>
      <c r="E203" s="198"/>
      <c r="F203" s="201"/>
      <c r="G203" s="643"/>
      <c r="H203" s="644"/>
      <c r="I203" s="177">
        <f t="shared" si="44"/>
        <v>5</v>
      </c>
      <c r="J203" s="185"/>
      <c r="K203" s="185"/>
    </row>
    <row r="204" spans="1:105" ht="15" customHeight="1">
      <c r="A204" s="19">
        <f t="shared" si="72"/>
        <v>2028</v>
      </c>
      <c r="B204" s="174">
        <f t="shared" si="71"/>
        <v>4</v>
      </c>
      <c r="C204" s="52"/>
      <c r="D204" s="20">
        <f t="shared" si="43"/>
        <v>25</v>
      </c>
      <c r="E204" s="198"/>
      <c r="F204" s="201"/>
      <c r="G204" s="643"/>
      <c r="H204" s="644"/>
      <c r="I204" s="177">
        <f t="shared" si="44"/>
        <v>4</v>
      </c>
      <c r="J204" s="185"/>
      <c r="K204" s="185"/>
    </row>
    <row r="205" spans="1:105" ht="15" customHeight="1">
      <c r="A205" s="19">
        <f t="shared" si="72"/>
        <v>2029</v>
      </c>
      <c r="B205" s="174">
        <f t="shared" si="71"/>
        <v>4</v>
      </c>
      <c r="C205" s="52"/>
      <c r="D205" s="20">
        <f t="shared" si="43"/>
        <v>26</v>
      </c>
      <c r="E205" s="53"/>
      <c r="F205" s="31"/>
      <c r="G205" s="25"/>
      <c r="H205" s="25"/>
      <c r="I205" s="177">
        <f t="shared" si="44"/>
        <v>4</v>
      </c>
      <c r="J205" s="185"/>
      <c r="K205" s="185"/>
    </row>
    <row r="206" spans="1:105" ht="15" customHeight="1">
      <c r="A206" s="19">
        <f t="shared" si="72"/>
        <v>2030</v>
      </c>
      <c r="B206" s="174">
        <f t="shared" si="71"/>
        <v>4</v>
      </c>
      <c r="C206" s="52"/>
      <c r="D206" s="20">
        <f t="shared" si="43"/>
        <v>27</v>
      </c>
      <c r="E206" s="53"/>
      <c r="F206" s="31"/>
      <c r="G206" s="25"/>
      <c r="H206" s="25"/>
      <c r="I206" s="177">
        <f t="shared" si="44"/>
        <v>4</v>
      </c>
      <c r="J206" s="185"/>
      <c r="K206" s="185"/>
    </row>
    <row r="207" spans="1:105" ht="15" customHeight="1">
      <c r="A207" s="19">
        <f t="shared" si="72"/>
        <v>2031</v>
      </c>
      <c r="B207" s="174">
        <f t="shared" si="71"/>
        <v>3</v>
      </c>
      <c r="C207" s="52"/>
      <c r="D207" s="20">
        <f t="shared" si="43"/>
        <v>28</v>
      </c>
      <c r="E207" s="53"/>
      <c r="F207" s="31"/>
      <c r="G207" s="25"/>
      <c r="H207" s="25"/>
      <c r="I207" s="177">
        <f t="shared" si="44"/>
        <v>3</v>
      </c>
      <c r="J207" s="185"/>
      <c r="K207" s="185"/>
    </row>
    <row r="208" spans="1:105" ht="15" customHeight="1">
      <c r="A208" s="19">
        <f t="shared" si="72"/>
        <v>2032</v>
      </c>
      <c r="B208" s="174">
        <f t="shared" si="71"/>
        <v>3</v>
      </c>
      <c r="C208" s="52"/>
      <c r="D208" s="20">
        <f t="shared" si="43"/>
        <v>29</v>
      </c>
      <c r="E208" s="53"/>
      <c r="F208" s="31"/>
      <c r="G208" s="25"/>
      <c r="H208" s="25"/>
      <c r="I208" s="177">
        <f t="shared" si="44"/>
        <v>3</v>
      </c>
      <c r="J208" s="185"/>
      <c r="K208" s="185"/>
    </row>
    <row r="209" spans="1:109" ht="15" customHeight="1">
      <c r="A209" s="19">
        <f t="shared" si="72"/>
        <v>2033</v>
      </c>
      <c r="B209" s="174">
        <f t="shared" si="71"/>
        <v>3</v>
      </c>
      <c r="C209" s="52"/>
      <c r="D209" s="20">
        <f t="shared" si="43"/>
        <v>30</v>
      </c>
      <c r="E209" s="53"/>
      <c r="F209" s="31"/>
      <c r="G209" s="25"/>
      <c r="H209" s="25"/>
      <c r="I209" s="177">
        <f t="shared" si="44"/>
        <v>3</v>
      </c>
      <c r="J209" s="185"/>
      <c r="K209" s="185"/>
    </row>
    <row r="210" spans="1:109" ht="15" customHeight="1">
      <c r="A210" s="103">
        <f t="shared" si="72"/>
        <v>2034</v>
      </c>
      <c r="B210" s="186">
        <f t="shared" si="71"/>
        <v>2</v>
      </c>
      <c r="C210" s="193"/>
      <c r="D210" s="33">
        <f t="shared" si="43"/>
        <v>31</v>
      </c>
      <c r="E210" s="54"/>
      <c r="F210" s="34"/>
      <c r="G210" s="9"/>
      <c r="H210" s="9"/>
      <c r="I210" s="187">
        <f t="shared" si="44"/>
        <v>2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0.45397728026175949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0.45397728026175949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0.44485752094464825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0.45394017013655696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0.44751482559453398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0.45095553090475021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0.44324073984267531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0.44548931687348192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 t="e">
        <f>RSQ($B214:$B234,BN214:BN234)</f>
        <v>#VALUE!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 t="e">
        <f>RSQ($B214:$B234,BU214:BU234)</f>
        <v>#VALUE!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 t="e">
        <f>RSQ($B214:$B234,CB214:CB234)</f>
        <v>#VALUE!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 t="e">
        <f>RSQ($B214:$B234,CI214:CI234)</f>
        <v>#VALUE!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 t="e">
        <f>RSQ($B214:$B234,CP214:CP234)</f>
        <v>#VALUE!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 t="e">
        <f>RSQ($B214:$B234,CW214:CW234)</f>
        <v>#VALUE!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 t="e">
        <f>RSQ($B214:$B234,DD214:DD234)</f>
        <v>#VALUE!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O218+U239</f>
        <v>1</v>
      </c>
      <c r="W218" s="21"/>
      <c r="X218" s="185"/>
      <c r="Y218" s="177"/>
      <c r="AA218" s="68"/>
      <c r="AB218" s="71" t="s">
        <v>35</v>
      </c>
      <c r="AC218" s="204">
        <f>V218+AB239</f>
        <v>2</v>
      </c>
      <c r="AD218" s="21"/>
      <c r="AE218" s="185"/>
      <c r="AF218" s="177"/>
      <c r="AH218" s="68"/>
      <c r="AI218" s="71" t="s">
        <v>35</v>
      </c>
      <c r="AJ218" s="204">
        <f>AC218+AI239</f>
        <v>3</v>
      </c>
      <c r="AK218" s="21"/>
      <c r="AL218" s="185"/>
      <c r="AM218" s="177"/>
      <c r="AO218" s="68"/>
      <c r="AP218" s="71" t="s">
        <v>35</v>
      </c>
      <c r="AQ218" s="204">
        <f>AJ218+AP239</f>
        <v>4</v>
      </c>
      <c r="AR218" s="21"/>
      <c r="AS218" s="185"/>
      <c r="AT218" s="177"/>
      <c r="AV218" s="68"/>
      <c r="AW218" s="71" t="s">
        <v>35</v>
      </c>
      <c r="AX218" s="204">
        <f>AQ218+AW239</f>
        <v>5</v>
      </c>
      <c r="AY218" s="21"/>
      <c r="AZ218" s="185"/>
      <c r="BA218" s="177"/>
      <c r="BC218" s="68"/>
      <c r="BD218" s="71" t="s">
        <v>35</v>
      </c>
      <c r="BE218" s="204">
        <f>AX218+BD239</f>
        <v>6</v>
      </c>
      <c r="BF218" s="21"/>
      <c r="BG218" s="185"/>
      <c r="BH218" s="177"/>
      <c r="BJ218" s="68"/>
      <c r="BK218" s="71" t="s">
        <v>35</v>
      </c>
      <c r="BL218" s="204">
        <f>BE218+BK239</f>
        <v>7</v>
      </c>
      <c r="BM218" s="21"/>
      <c r="BN218" s="185"/>
      <c r="BO218" s="177"/>
      <c r="BQ218" s="68"/>
      <c r="BR218" s="71" t="s">
        <v>35</v>
      </c>
      <c r="BS218" s="204">
        <f>BL218+BR239</f>
        <v>8</v>
      </c>
      <c r="BT218" s="21"/>
      <c r="BU218" s="185"/>
      <c r="BV218" s="177"/>
      <c r="BX218" s="68"/>
      <c r="BY218" s="71" t="s">
        <v>35</v>
      </c>
      <c r="BZ218" s="204">
        <f>BS218+BY239</f>
        <v>9</v>
      </c>
      <c r="CA218" s="21"/>
      <c r="CB218" s="185"/>
      <c r="CC218" s="177"/>
      <c r="CE218" s="68"/>
      <c r="CF218" s="71" t="s">
        <v>35</v>
      </c>
      <c r="CG218" s="204">
        <f>BZ218+CF239</f>
        <v>10</v>
      </c>
      <c r="CH218" s="21"/>
      <c r="CI218" s="185"/>
      <c r="CJ218" s="177"/>
      <c r="CL218" s="68"/>
      <c r="CM218" s="71" t="s">
        <v>35</v>
      </c>
      <c r="CN218" s="204">
        <f>CG218+CM239</f>
        <v>11</v>
      </c>
      <c r="CO218" s="21"/>
      <c r="CP218" s="185"/>
      <c r="CQ218" s="177"/>
      <c r="CS218" s="68"/>
      <c r="CT218" s="71" t="s">
        <v>35</v>
      </c>
      <c r="CU218" s="204">
        <f>CN218+CT239</f>
        <v>12</v>
      </c>
      <c r="CV218" s="21"/>
      <c r="CW218" s="185"/>
      <c r="CX218" s="177"/>
      <c r="CZ218" s="68"/>
      <c r="DA218" s="71" t="s">
        <v>35</v>
      </c>
      <c r="DB218" s="204">
        <f>CU218+DA239</f>
        <v>13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INDEX(LINEST(C226:C234,E226:E234),1)</f>
        <v>-0.64697994882515575</v>
      </c>
      <c r="H219" s="21"/>
      <c r="I219" s="177"/>
      <c r="J219" s="178"/>
      <c r="K219" s="177"/>
      <c r="M219" s="68"/>
      <c r="N219" s="71" t="s">
        <v>30</v>
      </c>
      <c r="O219" s="42">
        <f>INDEX(LINEST(M226:M234,$E226:$E234),1)</f>
        <v>-0.64697994882515575</v>
      </c>
      <c r="P219" s="21"/>
      <c r="Q219" s="185"/>
      <c r="R219" s="177"/>
      <c r="T219" s="68"/>
      <c r="U219" s="71" t="s">
        <v>30</v>
      </c>
      <c r="V219" s="42">
        <f>INDEX(LINEST(T226:T234,$E226:$E234),1)</f>
        <v>-0.65908976477824888</v>
      </c>
      <c r="W219" s="21"/>
      <c r="X219" s="185"/>
      <c r="Y219" s="177"/>
      <c r="AA219" s="68"/>
      <c r="AB219" s="71" t="s">
        <v>30</v>
      </c>
      <c r="AC219" s="42">
        <f>INDEX(LINEST(AA226:AA234,$E226:$E234),1)</f>
        <v>-0.67178020248256343</v>
      </c>
      <c r="AD219" s="21"/>
      <c r="AE219" s="185"/>
      <c r="AF219" s="177"/>
      <c r="AH219" s="68"/>
      <c r="AI219" s="71" t="s">
        <v>30</v>
      </c>
      <c r="AJ219" s="42">
        <f>INDEX(LINEST(AH226:AH234,$E226:$E234),1)</f>
        <v>-0.68504786795067896</v>
      </c>
      <c r="AK219" s="21"/>
      <c r="AL219" s="185"/>
      <c r="AM219" s="177"/>
      <c r="AO219" s="68"/>
      <c r="AP219" s="71" t="s">
        <v>30</v>
      </c>
      <c r="AQ219" s="42">
        <f>INDEX(LINEST(AO226:AO234,$E226:$E234),1)</f>
        <v>-0.6987986246252863</v>
      </c>
      <c r="AR219" s="21"/>
      <c r="AS219" s="185"/>
      <c r="AT219" s="177"/>
      <c r="AV219" s="68"/>
      <c r="AW219" s="71" t="s">
        <v>30</v>
      </c>
      <c r="AX219" s="42">
        <f>INDEX(LINEST(AV226:AV234,$E226:$E234),1)</f>
        <v>-0.71262067350097713</v>
      </c>
      <c r="AY219" s="21"/>
      <c r="AZ219" s="185"/>
      <c r="BA219" s="177"/>
      <c r="BC219" s="68"/>
      <c r="BD219" s="71" t="s">
        <v>30</v>
      </c>
      <c r="BE219" s="42">
        <f>INDEX(LINEST(BC226:BC234,$E226:$E234),1)</f>
        <v>-0.72437781837943827</v>
      </c>
      <c r="BF219" s="21"/>
      <c r="BG219" s="185"/>
      <c r="BH219" s="177"/>
      <c r="BJ219" s="68"/>
      <c r="BK219" s="71" t="s">
        <v>30</v>
      </c>
      <c r="BL219" s="42" t="e">
        <f>INDEX(LINEST(BJ226:BJ234,$E226:$E234),1)</f>
        <v>#VALUE!</v>
      </c>
      <c r="BM219" s="21"/>
      <c r="BN219" s="185"/>
      <c r="BO219" s="177"/>
      <c r="BQ219" s="68"/>
      <c r="BR219" s="71" t="s">
        <v>30</v>
      </c>
      <c r="BS219" s="42" t="e">
        <f>INDEX(LINEST(BQ225:BQ234,$E225:$E234),1)</f>
        <v>#VALUE!</v>
      </c>
      <c r="BT219" s="21"/>
      <c r="BU219" s="185"/>
      <c r="BV219" s="177"/>
      <c r="BX219" s="68"/>
      <c r="BY219" s="71" t="s">
        <v>30</v>
      </c>
      <c r="BZ219" s="42" t="e">
        <f>INDEX(LINEST(BX225:BX234,$E225:$E234),1)</f>
        <v>#VALUE!</v>
      </c>
      <c r="CA219" s="21"/>
      <c r="CB219" s="185"/>
      <c r="CC219" s="177"/>
      <c r="CE219" s="68"/>
      <c r="CF219" s="71" t="s">
        <v>30</v>
      </c>
      <c r="CG219" s="42" t="e">
        <f>INDEX(LINEST(CE225:CE234,$E225:$E234),1)</f>
        <v>#VALUE!</v>
      </c>
      <c r="CH219" s="21"/>
      <c r="CI219" s="185"/>
      <c r="CJ219" s="177"/>
      <c r="CL219" s="68"/>
      <c r="CM219" s="71" t="s">
        <v>30</v>
      </c>
      <c r="CN219" s="42" t="e">
        <f>INDEX(LINEST(CL225:CL234,$E225:$E234),1)</f>
        <v>#VALUE!</v>
      </c>
      <c r="CO219" s="21"/>
      <c r="CP219" s="185"/>
      <c r="CQ219" s="177"/>
      <c r="CS219" s="68"/>
      <c r="CT219" s="71" t="s">
        <v>30</v>
      </c>
      <c r="CU219" s="42" t="e">
        <f>INDEX(LINEST(CS225:CS234,$E225:$E234),1)</f>
        <v>#VALUE!</v>
      </c>
      <c r="CV219" s="21"/>
      <c r="CW219" s="185"/>
      <c r="CX219" s="177"/>
      <c r="CZ219" s="68"/>
      <c r="DA219" s="71" t="s">
        <v>30</v>
      </c>
      <c r="DB219" s="42" t="e">
        <f>INDEX(LINEST(CZ225:CZ234,$E225:$E234),1)</f>
        <v>#VALUE!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INDEX(LINEST(C226:C234,E226:E234),2)</f>
        <v>4.6696462626199686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INDEX(LINEST(M226:M234,$E226:$E234),2)</f>
        <v>4.6696462626199686</v>
      </c>
      <c r="P220" s="72" t="s">
        <v>46</v>
      </c>
      <c r="Q220" s="185"/>
      <c r="R220" s="177"/>
      <c r="T220" s="68"/>
      <c r="U220" s="71" t="s">
        <v>25</v>
      </c>
      <c r="V220" s="42">
        <f>INDEX(LINEST(T226:T234,$E226:$E234),2)</f>
        <v>4.6454774588017829</v>
      </c>
      <c r="W220" s="72" t="s">
        <v>46</v>
      </c>
      <c r="X220" s="185"/>
      <c r="Y220" s="177"/>
      <c r="AA220" s="68"/>
      <c r="AB220" s="71" t="s">
        <v>25</v>
      </c>
      <c r="AC220" s="42">
        <f>INDEX(LINEST(AA226:AA234,$E226:$E234),2)</f>
        <v>4.6175026422603098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INDEX(LINEST(AH226:AH234,$E226:$E234),2)</f>
        <v>4.5838730300173189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INDEX(LINEST(AO226:AO234,$E226:$E234),2)</f>
        <v>4.5409547909527399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INDEX(LINEST(AV226:AV234,$E226:$E234),2)</f>
        <v>4.4798990741279798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INDEX(LINEST(BC226:BC234,$E226:$E234),2)</f>
        <v>4.3663792762647065</v>
      </c>
      <c r="BF220" s="72" t="s">
        <v>46</v>
      </c>
      <c r="BG220" s="185"/>
      <c r="BH220" s="177"/>
      <c r="BJ220" s="68"/>
      <c r="BK220" s="71" t="s">
        <v>25</v>
      </c>
      <c r="BL220" s="42" t="e">
        <f>INDEX(LINEST(BJ226:BJ234,$E226:$E234),2)</f>
        <v>#VALUE!</v>
      </c>
      <c r="BM220" s="72" t="s">
        <v>46</v>
      </c>
      <c r="BN220" s="185"/>
      <c r="BO220" s="177"/>
      <c r="BQ220" s="68"/>
      <c r="BR220" s="71" t="s">
        <v>25</v>
      </c>
      <c r="BS220" s="42" t="e">
        <f>INDEX(LINEST(BQ225:BQ234,$E225:$E234),2)</f>
        <v>#VALUE!</v>
      </c>
      <c r="BT220" s="72" t="s">
        <v>46</v>
      </c>
      <c r="BU220" s="185"/>
      <c r="BV220" s="177"/>
      <c r="BX220" s="68"/>
      <c r="BY220" s="71" t="s">
        <v>25</v>
      </c>
      <c r="BZ220" s="42" t="e">
        <f>INDEX(LINEST(BX225:BX234,$E225:$E234),2)</f>
        <v>#VALUE!</v>
      </c>
      <c r="CA220" s="72" t="s">
        <v>46</v>
      </c>
      <c r="CB220" s="185"/>
      <c r="CC220" s="177"/>
      <c r="CE220" s="68"/>
      <c r="CF220" s="71" t="s">
        <v>25</v>
      </c>
      <c r="CG220" s="42" t="e">
        <f>INDEX(LINEST(CE225:CE234,$E225:$E234),2)</f>
        <v>#VALUE!</v>
      </c>
      <c r="CH220" s="72" t="s">
        <v>46</v>
      </c>
      <c r="CI220" s="185"/>
      <c r="CJ220" s="177"/>
      <c r="CL220" s="68"/>
      <c r="CM220" s="71" t="s">
        <v>25</v>
      </c>
      <c r="CN220" s="42" t="e">
        <f>INDEX(LINEST(CL225:CL234,$E225:$E234),2)</f>
        <v>#VALUE!</v>
      </c>
      <c r="CO220" s="72" t="s">
        <v>46</v>
      </c>
      <c r="CP220" s="185"/>
      <c r="CQ220" s="177"/>
      <c r="CS220" s="68"/>
      <c r="CT220" s="71" t="s">
        <v>25</v>
      </c>
      <c r="CU220" s="42" t="e">
        <f>INDEX(LINEST(CS225:CS234,$E225:$E234),2)</f>
        <v>#VALUE!</v>
      </c>
      <c r="CV220" s="72" t="s">
        <v>46</v>
      </c>
      <c r="CW220" s="185"/>
      <c r="CX220" s="177"/>
      <c r="CZ220" s="68"/>
      <c r="DA220" s="71" t="s">
        <v>25</v>
      </c>
      <c r="DB220" s="42" t="e">
        <f>INDEX(LINEST(CZ225:CZ234,$E225:$E234),2)</f>
        <v>#VALUE!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106.66000612735185</v>
      </c>
      <c r="I221" s="177"/>
      <c r="J221" s="178"/>
      <c r="K221" s="177"/>
      <c r="M221" s="68"/>
      <c r="N221" s="71" t="s">
        <v>29</v>
      </c>
      <c r="O221" s="73">
        <f>EXP(O220)</f>
        <v>106.66000612735185</v>
      </c>
      <c r="Q221" s="185"/>
      <c r="R221" s="177"/>
      <c r="T221" s="68"/>
      <c r="U221" s="71" t="s">
        <v>29</v>
      </c>
      <c r="V221" s="73">
        <f>EXP(V220)</f>
        <v>104.11306361874257</v>
      </c>
      <c r="X221" s="185"/>
      <c r="Y221" s="177"/>
      <c r="AA221" s="68"/>
      <c r="AB221" s="71" t="s">
        <v>29</v>
      </c>
      <c r="AC221" s="73">
        <f>EXP(AC220)</f>
        <v>101.24088145833929</v>
      </c>
      <c r="AE221" s="185"/>
      <c r="AF221" s="177"/>
      <c r="AH221" s="68"/>
      <c r="AI221" s="71" t="s">
        <v>29</v>
      </c>
      <c r="AJ221" s="73">
        <f>EXP(AJ220)</f>
        <v>97.89280270364975</v>
      </c>
      <c r="AL221" s="185"/>
      <c r="AM221" s="177"/>
      <c r="AO221" s="68"/>
      <c r="AP221" s="71" t="s">
        <v>29</v>
      </c>
      <c r="AQ221" s="73">
        <f>EXP(AQ220)</f>
        <v>93.78029796685145</v>
      </c>
      <c r="AS221" s="185"/>
      <c r="AT221" s="177"/>
      <c r="AV221" s="68"/>
      <c r="AW221" s="71" t="s">
        <v>29</v>
      </c>
      <c r="AX221" s="73">
        <f>EXP(AX220)</f>
        <v>88.225767963734739</v>
      </c>
      <c r="AZ221" s="185"/>
      <c r="BA221" s="177"/>
      <c r="BC221" s="68"/>
      <c r="BD221" s="71" t="s">
        <v>29</v>
      </c>
      <c r="BE221" s="73">
        <f>EXP(BE220)</f>
        <v>78.757954038184849</v>
      </c>
      <c r="BG221" s="185"/>
      <c r="BH221" s="177"/>
      <c r="BJ221" s="68"/>
      <c r="BK221" s="71" t="s">
        <v>29</v>
      </c>
      <c r="BL221" s="73" t="e">
        <f>EXP(BL220)</f>
        <v>#VALUE!</v>
      </c>
      <c r="BN221" s="185"/>
      <c r="BO221" s="177"/>
      <c r="BQ221" s="68"/>
      <c r="BR221" s="71" t="s">
        <v>29</v>
      </c>
      <c r="BS221" s="73" t="e">
        <f>EXP(BS220)</f>
        <v>#VALUE!</v>
      </c>
      <c r="BU221" s="185"/>
      <c r="BV221" s="177"/>
      <c r="BX221" s="68"/>
      <c r="BY221" s="71" t="s">
        <v>29</v>
      </c>
      <c r="BZ221" s="73" t="e">
        <f>EXP(BZ220)</f>
        <v>#VALUE!</v>
      </c>
      <c r="CB221" s="185"/>
      <c r="CC221" s="177"/>
      <c r="CE221" s="68"/>
      <c r="CF221" s="71" t="s">
        <v>29</v>
      </c>
      <c r="CG221" s="73" t="e">
        <f>EXP(CG220)</f>
        <v>#VALUE!</v>
      </c>
      <c r="CI221" s="185"/>
      <c r="CJ221" s="177"/>
      <c r="CL221" s="68"/>
      <c r="CM221" s="71" t="s">
        <v>29</v>
      </c>
      <c r="CN221" s="73" t="e">
        <f>EXP(CN220)</f>
        <v>#VALUE!</v>
      </c>
      <c r="CP221" s="185"/>
      <c r="CQ221" s="177"/>
      <c r="CS221" s="68"/>
      <c r="CT221" s="71" t="s">
        <v>29</v>
      </c>
      <c r="CU221" s="73" t="e">
        <f>EXP(CU220)</f>
        <v>#VALUE!</v>
      </c>
      <c r="CW221" s="185"/>
      <c r="CX221" s="177"/>
      <c r="CZ221" s="68"/>
      <c r="DA221" s="71" t="s">
        <v>29</v>
      </c>
      <c r="DB221" s="73" t="e">
        <f>EXP(DB220)</f>
        <v>#VALUE!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0.45397728026175949</v>
      </c>
      <c r="I224" s="177"/>
      <c r="J224" s="178"/>
      <c r="K224" s="177"/>
      <c r="M224" s="68"/>
      <c r="N224" s="21" t="s">
        <v>36</v>
      </c>
      <c r="O224" s="42">
        <f>Q213</f>
        <v>0.45397728026175949</v>
      </c>
      <c r="Q224" s="185"/>
      <c r="R224" s="177"/>
      <c r="T224" s="68"/>
      <c r="U224" s="21" t="s">
        <v>36</v>
      </c>
      <c r="V224" s="42">
        <f>X213</f>
        <v>0.44485752094464825</v>
      </c>
      <c r="X224" s="185"/>
      <c r="Y224" s="177"/>
      <c r="AA224" s="68"/>
      <c r="AB224" s="21" t="s">
        <v>36</v>
      </c>
      <c r="AC224" s="42">
        <f>AE213</f>
        <v>0.45394017013655696</v>
      </c>
      <c r="AE224" s="185"/>
      <c r="AF224" s="177"/>
      <c r="AH224" s="68"/>
      <c r="AI224" s="21" t="s">
        <v>36</v>
      </c>
      <c r="AJ224" s="42">
        <f>AL213</f>
        <v>0.44751482559453398</v>
      </c>
      <c r="AL224" s="185"/>
      <c r="AM224" s="177"/>
      <c r="AO224" s="68"/>
      <c r="AP224" s="21" t="s">
        <v>36</v>
      </c>
      <c r="AQ224" s="42">
        <f>AS213</f>
        <v>0.45095553090475021</v>
      </c>
      <c r="AS224" s="185"/>
      <c r="AT224" s="177"/>
      <c r="AV224" s="68"/>
      <c r="AW224" s="21" t="s">
        <v>36</v>
      </c>
      <c r="AX224" s="42">
        <f>AZ213</f>
        <v>0.44324073984267531</v>
      </c>
      <c r="AZ224" s="185"/>
      <c r="BA224" s="177"/>
      <c r="BC224" s="68"/>
      <c r="BD224" s="21" t="s">
        <v>36</v>
      </c>
      <c r="BE224" s="42">
        <f>BG213</f>
        <v>0.44548931687348192</v>
      </c>
      <c r="BG224" s="185"/>
      <c r="BH224" s="177"/>
      <c r="BJ224" s="68"/>
      <c r="BK224" s="21" t="s">
        <v>36</v>
      </c>
      <c r="BL224" s="42" t="e">
        <f>BN213</f>
        <v>#VALUE!</v>
      </c>
      <c r="BN224" s="185"/>
      <c r="BO224" s="177"/>
      <c r="BQ224" s="68"/>
      <c r="BR224" s="21" t="s">
        <v>36</v>
      </c>
      <c r="BS224" s="42" t="e">
        <f>BU213</f>
        <v>#VALUE!</v>
      </c>
      <c r="BU224" s="185"/>
      <c r="BV224" s="177"/>
      <c r="BX224" s="68"/>
      <c r="BY224" s="21" t="s">
        <v>36</v>
      </c>
      <c r="BZ224" s="42" t="e">
        <f>CB213</f>
        <v>#VALUE!</v>
      </c>
      <c r="CB224" s="185"/>
      <c r="CC224" s="177"/>
      <c r="CE224" s="68"/>
      <c r="CF224" s="21" t="s">
        <v>36</v>
      </c>
      <c r="CG224" s="42" t="e">
        <f>CI213</f>
        <v>#VALUE!</v>
      </c>
      <c r="CI224" s="185"/>
      <c r="CJ224" s="177"/>
      <c r="CL224" s="68"/>
      <c r="CM224" s="21" t="s">
        <v>36</v>
      </c>
      <c r="CN224" s="42" t="e">
        <f>CP213</f>
        <v>#VALUE!</v>
      </c>
      <c r="CP224" s="185"/>
      <c r="CQ224" s="177"/>
      <c r="CS224" s="68"/>
      <c r="CT224" s="21" t="s">
        <v>36</v>
      </c>
      <c r="CU224" s="42" t="e">
        <f>CW213</f>
        <v>#VALUE!</v>
      </c>
      <c r="CW224" s="185"/>
      <c r="CX224" s="177"/>
      <c r="CZ224" s="68"/>
      <c r="DA224" s="21" t="s">
        <v>36</v>
      </c>
      <c r="DB224" s="42" t="e">
        <f>DD213</f>
        <v>#VALUE!</v>
      </c>
      <c r="DD224" s="185"/>
      <c r="DE224" s="177"/>
    </row>
    <row r="225" spans="1:109" ht="15" customHeight="1">
      <c r="A225" s="19">
        <f t="shared" ref="A225:B240" si="73">A133</f>
        <v>2003</v>
      </c>
      <c r="B225" s="174"/>
      <c r="C225" s="67"/>
      <c r="D225" s="20"/>
      <c r="E225" s="69"/>
      <c r="F225" s="637" t="s">
        <v>8</v>
      </c>
      <c r="G225" s="638"/>
      <c r="H225" s="231">
        <f>SUM(K214:K234)</f>
        <v>12.639189328155815</v>
      </c>
      <c r="I225" s="177"/>
      <c r="J225" s="178"/>
      <c r="K225" s="177"/>
      <c r="M225" s="68"/>
      <c r="N225" s="21" t="s">
        <v>37</v>
      </c>
      <c r="O225" s="198">
        <f>SUM(R214:R234)</f>
        <v>12.639189328155815</v>
      </c>
      <c r="Q225" s="185"/>
      <c r="R225" s="177"/>
      <c r="T225" s="68"/>
      <c r="U225" s="21" t="s">
        <v>37</v>
      </c>
      <c r="V225" s="198">
        <f>SUM(Y214:Y234)</f>
        <v>13.041869951118699</v>
      </c>
      <c r="X225" s="185"/>
      <c r="Y225" s="177"/>
      <c r="AA225" s="68"/>
      <c r="AB225" s="21" t="s">
        <v>37</v>
      </c>
      <c r="AC225" s="198">
        <f>SUM(AF214:AF234)</f>
        <v>13.22671670081944</v>
      </c>
      <c r="AE225" s="185"/>
      <c r="AF225" s="177"/>
      <c r="AH225" s="68"/>
      <c r="AI225" s="21" t="s">
        <v>37</v>
      </c>
      <c r="AJ225" s="198">
        <f>SUM(AM214:AM234)</f>
        <v>13.620881778876011</v>
      </c>
      <c r="AL225" s="185"/>
      <c r="AM225" s="177"/>
      <c r="AO225" s="68"/>
      <c r="AP225" s="21" t="s">
        <v>37</v>
      </c>
      <c r="AQ225" s="198">
        <f>SUM(AT214:AT234)</f>
        <v>14.132870690001177</v>
      </c>
      <c r="AS225" s="185"/>
      <c r="AT225" s="177"/>
      <c r="AV225" s="68"/>
      <c r="AW225" s="21" t="s">
        <v>37</v>
      </c>
      <c r="AX225" s="198">
        <f>SUM(BA214:BA234)</f>
        <v>15.16032667739033</v>
      </c>
      <c r="AZ225" s="185"/>
      <c r="BA225" s="177"/>
      <c r="BC225" s="68"/>
      <c r="BD225" s="21" t="s">
        <v>37</v>
      </c>
      <c r="BE225" s="198">
        <f>SUM(BH214:BH234)</f>
        <v>16.768180794398017</v>
      </c>
      <c r="BG225" s="185"/>
      <c r="BH225" s="177"/>
      <c r="BJ225" s="68"/>
      <c r="BK225" s="21" t="s">
        <v>37</v>
      </c>
      <c r="BL225" s="198" t="e">
        <f>SUM(BO214:BO234)</f>
        <v>#VALUE!</v>
      </c>
      <c r="BN225" s="185"/>
      <c r="BO225" s="177"/>
      <c r="BQ225" s="68" t="e">
        <f t="shared" ref="BQ225:BQ234" si="74">LN($B225-BS$218)</f>
        <v>#NUM!</v>
      </c>
      <c r="BR225" s="21" t="s">
        <v>37</v>
      </c>
      <c r="BS225" s="198" t="e">
        <f>SUM(BV214:BV234)</f>
        <v>#VALUE!</v>
      </c>
      <c r="BU225" s="185" t="e">
        <f t="shared" ref="BU225:BU234" si="75">ROUND(BS$218+BS$221*$D225^BS$219,$G$1)</f>
        <v>#VALUE!</v>
      </c>
      <c r="BV225" s="177" t="e">
        <f t="shared" ref="BV225:BV234" si="76">($B225-BU225)^2/1000</f>
        <v>#VALUE!</v>
      </c>
      <c r="BX225" s="68" t="e">
        <f t="shared" ref="BX225:BX234" si="77">LN($B225-BZ$218)</f>
        <v>#NUM!</v>
      </c>
      <c r="BY225" s="21" t="s">
        <v>37</v>
      </c>
      <c r="BZ225" s="198" t="e">
        <f>SUM(CC214:CC234)</f>
        <v>#VALUE!</v>
      </c>
      <c r="CB225" s="185" t="e">
        <f t="shared" ref="CB225:CB234" si="78">ROUND(BZ$218+BZ$221*$D225^BZ$219,$G$1)</f>
        <v>#VALUE!</v>
      </c>
      <c r="CC225" s="177" t="e">
        <f t="shared" ref="CC225:CC234" si="79">($B225-CB225)^2/1000</f>
        <v>#VALUE!</v>
      </c>
      <c r="CE225" s="68" t="e">
        <f t="shared" ref="CE225:CE234" si="80">LN($B225-CG$218)</f>
        <v>#NUM!</v>
      </c>
      <c r="CF225" s="21" t="s">
        <v>37</v>
      </c>
      <c r="CG225" s="198" t="e">
        <f>SUM(CJ214:CJ234)</f>
        <v>#VALUE!</v>
      </c>
      <c r="CI225" s="185" t="e">
        <f t="shared" ref="CI225:CI234" si="81">ROUND(CG$218+CG$221*$D225^CG$219,$G$1)</f>
        <v>#VALUE!</v>
      </c>
      <c r="CJ225" s="177" t="e">
        <f t="shared" ref="CJ225:CJ234" si="82">($B225-CI225)^2/1000</f>
        <v>#VALUE!</v>
      </c>
      <c r="CL225" s="68" t="e">
        <f t="shared" ref="CL225:CL234" si="83">LN($B225-CN$218)</f>
        <v>#NUM!</v>
      </c>
      <c r="CM225" s="21" t="s">
        <v>37</v>
      </c>
      <c r="CN225" s="198" t="e">
        <f>SUM(CQ214:CQ234)</f>
        <v>#VALUE!</v>
      </c>
      <c r="CP225" s="185" t="e">
        <f t="shared" ref="CP225:CP234" si="84">ROUND(CN$218+CN$221*$D225^CN$219,$G$1)</f>
        <v>#VALUE!</v>
      </c>
      <c r="CQ225" s="177" t="e">
        <f t="shared" ref="CQ225:CQ234" si="85">($B225-CP225)^2/1000</f>
        <v>#VALUE!</v>
      </c>
      <c r="CS225" s="68" t="e">
        <f t="shared" ref="CS225:CS234" si="86">LN($B225-CU$218)</f>
        <v>#NUM!</v>
      </c>
      <c r="CT225" s="21" t="s">
        <v>37</v>
      </c>
      <c r="CU225" s="198" t="e">
        <f>SUM(CX214:CX234)</f>
        <v>#VALUE!</v>
      </c>
      <c r="CW225" s="185" t="e">
        <f t="shared" ref="CW225:CW234" si="87">ROUND(CU$218+CU$221*$D225^CU$219,$G$1)</f>
        <v>#VALUE!</v>
      </c>
      <c r="CX225" s="177" t="e">
        <f t="shared" ref="CX225:CX234" si="88">($B225-CW225)^2/1000</f>
        <v>#VALUE!</v>
      </c>
      <c r="CZ225" s="68" t="e">
        <f t="shared" ref="CZ225:CZ234" si="89">LN($B225-DB$218)</f>
        <v>#NUM!</v>
      </c>
      <c r="DA225" s="21" t="s">
        <v>37</v>
      </c>
      <c r="DB225" s="198" t="e">
        <f>SUM(DE214:DE234)</f>
        <v>#VALUE!</v>
      </c>
      <c r="DD225" s="185" t="e">
        <f t="shared" ref="DD225:DD234" si="90">ROUND(DB$218+DB$221*$D225^DB$219,$G$1)</f>
        <v>#VALUE!</v>
      </c>
      <c r="DE225" s="177" t="e">
        <f t="shared" ref="DE225:DE234" si="91">($B225-DD225)^2/1000</f>
        <v>#VALUE!</v>
      </c>
    </row>
    <row r="226" spans="1:109" ht="15" customHeight="1">
      <c r="A226" s="19">
        <f t="shared" si="73"/>
        <v>2004</v>
      </c>
      <c r="B226" s="174">
        <f t="shared" si="73"/>
        <v>115.38461538461539</v>
      </c>
      <c r="C226" s="67">
        <f t="shared" ref="C226:C234" si="92">LN(B226-$G$218)</f>
        <v>4.7482710296287651</v>
      </c>
      <c r="D226" s="20">
        <v>1</v>
      </c>
      <c r="E226" s="69">
        <f t="shared" ref="E226:E234" si="93">LN(D226)</f>
        <v>0</v>
      </c>
      <c r="F226" s="637" t="s">
        <v>9</v>
      </c>
      <c r="G226" s="638"/>
      <c r="H226" s="231">
        <f>SUM(K225:K234)</f>
        <v>12.639189328155815</v>
      </c>
      <c r="I226" s="177">
        <f t="shared" ref="I226:I237" si="94">ROUND($G$218+$G$221*D226^$G$219,$G$1)</f>
        <v>107</v>
      </c>
      <c r="J226" s="178">
        <f t="shared" ref="J226:J234" si="95">ABS(B226-I226)/B226*100</f>
        <v>7.2666666666666684</v>
      </c>
      <c r="K226" s="177">
        <f t="shared" ref="K226:K234" si="96">(B226-I226)^2/1000</f>
        <v>7.0301775147929041E-2</v>
      </c>
      <c r="M226" s="68">
        <f t="shared" ref="M226:M234" si="97">LN($B226-O$218)</f>
        <v>4.7482710296287651</v>
      </c>
      <c r="O226" s="74"/>
      <c r="Q226" s="185">
        <f t="shared" ref="Q226:Q234" si="98">ROUND(O$218+O$221*$D226^O$219,$G$1)</f>
        <v>107</v>
      </c>
      <c r="R226" s="177">
        <f t="shared" ref="R226:R234" si="99">($B226-Q226)^2/1000</f>
        <v>7.0301775147929041E-2</v>
      </c>
      <c r="T226" s="68">
        <f t="shared" ref="T226:T234" si="100">LN($B226-V$218)</f>
        <v>4.7395665889986187</v>
      </c>
      <c r="V226" s="74"/>
      <c r="X226" s="185">
        <f t="shared" ref="X226:X234" si="101">ROUND(V$218+V$221*$D226^V$219,$G$1)</f>
        <v>105</v>
      </c>
      <c r="Y226" s="177">
        <f t="shared" ref="Y226:Y234" si="102">($B226-X226)^2/1000</f>
        <v>0.10784023668639059</v>
      </c>
      <c r="AA226" s="68">
        <f t="shared" ref="AA226:AA234" si="103">LN($B226-AC$218)</f>
        <v>4.7307857152877455</v>
      </c>
      <c r="AC226" s="74"/>
      <c r="AE226" s="185">
        <f t="shared" ref="AE226:AE234" si="104">ROUND(AC$218+AC$221*$D226^AC$219,$G$1)</f>
        <v>103</v>
      </c>
      <c r="AF226" s="177">
        <f t="shared" ref="AF226:AF234" si="105">($B226-AE226)^2/1000</f>
        <v>0.15337869822485212</v>
      </c>
      <c r="AH226" s="68">
        <f t="shared" ref="AH226:AH234" si="106">LN($B226-AJ$218)</f>
        <v>4.7219270542891625</v>
      </c>
      <c r="AJ226" s="74"/>
      <c r="AL226" s="185">
        <f t="shared" ref="AL226:AL234" si="107">ROUND(AJ$218+AJ$221*$D226^AJ$219,$G$1)</f>
        <v>101</v>
      </c>
      <c r="AM226" s="177">
        <f t="shared" ref="AM226:AM234" si="108">($B226-AL226)^2/1000</f>
        <v>0.20691715976331365</v>
      </c>
      <c r="AO226" s="68">
        <f t="shared" ref="AO226:AO234" si="109">LN($B226-AQ$218)</f>
        <v>4.7129892154841251</v>
      </c>
      <c r="AQ226" s="74"/>
      <c r="AS226" s="185">
        <f t="shared" ref="AS226:AS234" si="110">ROUND(AQ$218+AQ$221*$D226^AQ$219,$G$1)</f>
        <v>98</v>
      </c>
      <c r="AT226" s="177">
        <f t="shared" ref="AT226:AT234" si="111">($B226-AS226)^2/1000</f>
        <v>0.30222485207100602</v>
      </c>
      <c r="AV226" s="68">
        <f t="shared" ref="AV226:AV234" si="112">LN($B226-AX$218)</f>
        <v>4.7039707707321847</v>
      </c>
      <c r="AX226" s="74"/>
      <c r="AZ226" s="185">
        <f t="shared" ref="AZ226:AZ234" si="113">ROUND(AX$218+AX$221*$D226^AX$219,$G$1)</f>
        <v>93</v>
      </c>
      <c r="BA226" s="177">
        <f t="shared" ref="BA226:BA234" si="114">($B226-AZ226)^2/1000</f>
        <v>0.50107100591715992</v>
      </c>
      <c r="BC226" s="68">
        <f t="shared" ref="BC226:BC234" si="115">LN($B226-BE$218)</f>
        <v>4.6948702529016497</v>
      </c>
      <c r="BE226" s="74"/>
      <c r="BG226" s="185">
        <f t="shared" ref="BG226:BG234" si="116">ROUND(BE$218+BE$221*$D226^BE$219,$G$1)</f>
        <v>85</v>
      </c>
      <c r="BH226" s="177">
        <f t="shared" ref="BH226:BH234" si="117">($B226-BG226)^2/1000</f>
        <v>0.92322485207100602</v>
      </c>
      <c r="BJ226" s="68">
        <f t="shared" ref="BJ226:BJ234" si="118">LN($B226-BL$218)</f>
        <v>4.6856861544371435</v>
      </c>
      <c r="BL226" s="74"/>
      <c r="BN226" s="185" t="e">
        <f t="shared" ref="BN226:BN234" si="119">ROUND(BL$218+BL$221*$D226^BL$219,$G$1)</f>
        <v>#VALUE!</v>
      </c>
      <c r="BO226" s="177" t="e">
        <f t="shared" ref="BO226:BO234" si="120">($B226-BN226)^2/1000</f>
        <v>#VALUE!</v>
      </c>
      <c r="BQ226" s="68">
        <f t="shared" si="74"/>
        <v>4.6764169258607815</v>
      </c>
      <c r="BS226" s="74"/>
      <c r="BU226" s="185" t="e">
        <f t="shared" si="75"/>
        <v>#VALUE!</v>
      </c>
      <c r="BV226" s="177" t="e">
        <f t="shared" si="76"/>
        <v>#VALUE!</v>
      </c>
      <c r="BX226" s="68">
        <f t="shared" si="77"/>
        <v>4.6670609742032214</v>
      </c>
      <c r="BZ226" s="74"/>
      <c r="CB226" s="185" t="e">
        <f t="shared" si="78"/>
        <v>#VALUE!</v>
      </c>
      <c r="CC226" s="177" t="e">
        <f t="shared" si="79"/>
        <v>#VALUE!</v>
      </c>
      <c r="CE226" s="68">
        <f t="shared" si="80"/>
        <v>4.6576166613606338</v>
      </c>
      <c r="CG226" s="74"/>
      <c r="CI226" s="185" t="e">
        <f t="shared" si="81"/>
        <v>#VALUE!</v>
      </c>
      <c r="CJ226" s="177" t="e">
        <f t="shared" si="82"/>
        <v>#VALUE!</v>
      </c>
      <c r="CL226" s="68">
        <f t="shared" si="83"/>
        <v>4.6480823023733322</v>
      </c>
      <c r="CN226" s="74"/>
      <c r="CP226" s="185" t="e">
        <f t="shared" si="84"/>
        <v>#VALUE!</v>
      </c>
      <c r="CQ226" s="177" t="e">
        <f t="shared" si="85"/>
        <v>#VALUE!</v>
      </c>
      <c r="CS226" s="68">
        <f t="shared" si="86"/>
        <v>4.6384561636215578</v>
      </c>
      <c r="CU226" s="74"/>
      <c r="CW226" s="185" t="e">
        <f t="shared" si="87"/>
        <v>#VALUE!</v>
      </c>
      <c r="CX226" s="177" t="e">
        <f t="shared" si="88"/>
        <v>#VALUE!</v>
      </c>
      <c r="CZ226" s="68">
        <f t="shared" si="89"/>
        <v>4.6287364609335748</v>
      </c>
      <c r="DB226" s="74"/>
      <c r="DD226" s="185" t="e">
        <f t="shared" si="90"/>
        <v>#VALUE!</v>
      </c>
      <c r="DE226" s="177" t="e">
        <f t="shared" si="91"/>
        <v>#VALUE!</v>
      </c>
    </row>
    <row r="227" spans="1:109" ht="15" customHeight="1">
      <c r="A227" s="19">
        <f t="shared" si="73"/>
        <v>2005</v>
      </c>
      <c r="B227" s="174">
        <f t="shared" si="73"/>
        <v>134.61538461538461</v>
      </c>
      <c r="C227" s="67">
        <f t="shared" si="92"/>
        <v>4.9024217094560232</v>
      </c>
      <c r="D227" s="20">
        <f t="shared" ref="D227:D256" si="121">D226+1</f>
        <v>2</v>
      </c>
      <c r="E227" s="69">
        <f t="shared" si="93"/>
        <v>0.69314718055994529</v>
      </c>
      <c r="F227" s="637" t="s">
        <v>10</v>
      </c>
      <c r="G227" s="638"/>
      <c r="H227" s="231">
        <f>SUM(J214:J234)/D234</f>
        <v>110.35814999123997</v>
      </c>
      <c r="I227" s="177">
        <f t="shared" si="94"/>
        <v>68</v>
      </c>
      <c r="J227" s="178">
        <f t="shared" si="95"/>
        <v>49.48571428571428</v>
      </c>
      <c r="K227" s="177">
        <f t="shared" si="96"/>
        <v>4.437609467455621</v>
      </c>
      <c r="M227" s="68">
        <f t="shared" si="97"/>
        <v>4.9024217094560232</v>
      </c>
      <c r="Q227" s="185">
        <f t="shared" si="98"/>
        <v>68</v>
      </c>
      <c r="R227" s="177">
        <f t="shared" si="99"/>
        <v>4.437609467455621</v>
      </c>
      <c r="T227" s="68">
        <f t="shared" si="100"/>
        <v>4.8949654087795684</v>
      </c>
      <c r="X227" s="185">
        <f t="shared" si="101"/>
        <v>67</v>
      </c>
      <c r="Y227" s="177">
        <f t="shared" si="102"/>
        <v>4.5718402366863904</v>
      </c>
      <c r="AA227" s="68">
        <f t="shared" si="103"/>
        <v>4.8874530937621019</v>
      </c>
      <c r="AE227" s="185">
        <f t="shared" si="104"/>
        <v>66</v>
      </c>
      <c r="AF227" s="177">
        <f t="shared" si="105"/>
        <v>4.7080710059171595</v>
      </c>
      <c r="AH227" s="68">
        <f t="shared" si="106"/>
        <v>4.8798839164306571</v>
      </c>
      <c r="AL227" s="185">
        <f t="shared" si="107"/>
        <v>64</v>
      </c>
      <c r="AM227" s="177">
        <f t="shared" si="108"/>
        <v>4.9865325443786981</v>
      </c>
      <c r="AO227" s="68">
        <f t="shared" si="109"/>
        <v>4.8722570094097559</v>
      </c>
      <c r="AS227" s="185">
        <f t="shared" si="110"/>
        <v>62</v>
      </c>
      <c r="AT227" s="177">
        <f t="shared" si="111"/>
        <v>5.2729940828402357</v>
      </c>
      <c r="AV227" s="68">
        <f t="shared" si="112"/>
        <v>4.8645714853249258</v>
      </c>
      <c r="AZ227" s="185">
        <f t="shared" si="113"/>
        <v>59</v>
      </c>
      <c r="BA227" s="177">
        <f t="shared" si="114"/>
        <v>5.7176863905325446</v>
      </c>
      <c r="BC227" s="68">
        <f t="shared" si="115"/>
        <v>4.8568264361831099</v>
      </c>
      <c r="BG227" s="185">
        <f t="shared" si="116"/>
        <v>54</v>
      </c>
      <c r="BH227" s="177">
        <f t="shared" si="117"/>
        <v>6.49884023668639</v>
      </c>
      <c r="BJ227" s="68">
        <f t="shared" si="118"/>
        <v>4.8490209327289078</v>
      </c>
      <c r="BN227" s="185" t="e">
        <f t="shared" si="119"/>
        <v>#VALUE!</v>
      </c>
      <c r="BO227" s="177" t="e">
        <f t="shared" si="120"/>
        <v>#VALUE!</v>
      </c>
      <c r="BQ227" s="68">
        <f t="shared" si="74"/>
        <v>4.841154023775478</v>
      </c>
      <c r="BU227" s="185" t="e">
        <f t="shared" si="75"/>
        <v>#VALUE!</v>
      </c>
      <c r="BV227" s="177" t="e">
        <f t="shared" si="76"/>
        <v>#VALUE!</v>
      </c>
      <c r="BX227" s="68">
        <f t="shared" si="77"/>
        <v>4.8332247355089279</v>
      </c>
      <c r="CB227" s="185" t="e">
        <f t="shared" si="78"/>
        <v>#VALUE!</v>
      </c>
      <c r="CC227" s="177" t="e">
        <f t="shared" si="79"/>
        <v>#VALUE!</v>
      </c>
      <c r="CE227" s="68">
        <f t="shared" si="80"/>
        <v>4.8252320707648932</v>
      </c>
      <c r="CI227" s="185" t="e">
        <f t="shared" si="81"/>
        <v>#VALUE!</v>
      </c>
      <c r="CJ227" s="177" t="e">
        <f t="shared" si="82"/>
        <v>#VALUE!</v>
      </c>
      <c r="CL227" s="68">
        <f t="shared" si="83"/>
        <v>4.8171750082759761</v>
      </c>
      <c r="CP227" s="185" t="e">
        <f t="shared" si="84"/>
        <v>#VALUE!</v>
      </c>
      <c r="CQ227" s="177" t="e">
        <f t="shared" si="85"/>
        <v>#VALUE!</v>
      </c>
      <c r="CS227" s="68">
        <f t="shared" si="86"/>
        <v>4.8090525018886234</v>
      </c>
      <c r="CW227" s="185" t="e">
        <f t="shared" si="87"/>
        <v>#VALUE!</v>
      </c>
      <c r="CX227" s="177" t="e">
        <f t="shared" si="88"/>
        <v>#VALUE!</v>
      </c>
      <c r="CZ227" s="68">
        <f t="shared" si="89"/>
        <v>4.8008634797479353</v>
      </c>
      <c r="DD227" s="185" t="e">
        <f t="shared" si="90"/>
        <v>#VALUE!</v>
      </c>
      <c r="DE227" s="177" t="e">
        <f t="shared" si="91"/>
        <v>#VALUE!</v>
      </c>
    </row>
    <row r="228" spans="1:109" ht="15" customHeight="1">
      <c r="A228" s="19">
        <f t="shared" si="73"/>
        <v>2006</v>
      </c>
      <c r="B228" s="174">
        <f t="shared" si="73"/>
        <v>115.38461538461539</v>
      </c>
      <c r="C228" s="67">
        <f t="shared" si="92"/>
        <v>4.7482710296287651</v>
      </c>
      <c r="D228" s="20">
        <f t="shared" si="121"/>
        <v>3</v>
      </c>
      <c r="E228" s="69">
        <f t="shared" si="93"/>
        <v>1.0986122886681098</v>
      </c>
      <c r="F228" s="637" t="s">
        <v>11</v>
      </c>
      <c r="G228" s="638"/>
      <c r="H228" s="231">
        <f>SUM(J225:J234)/9</f>
        <v>110.35814999123997</v>
      </c>
      <c r="I228" s="177">
        <f t="shared" si="94"/>
        <v>52</v>
      </c>
      <c r="J228" s="178">
        <f t="shared" si="95"/>
        <v>54.933333333333337</v>
      </c>
      <c r="K228" s="177">
        <f t="shared" si="96"/>
        <v>4.017609467455622</v>
      </c>
      <c r="M228" s="68">
        <f t="shared" si="97"/>
        <v>4.7482710296287651</v>
      </c>
      <c r="Q228" s="185">
        <f t="shared" si="98"/>
        <v>52</v>
      </c>
      <c r="R228" s="177">
        <f t="shared" si="99"/>
        <v>4.017609467455622</v>
      </c>
      <c r="T228" s="68">
        <f t="shared" si="100"/>
        <v>4.7395665889986187</v>
      </c>
      <c r="X228" s="185">
        <f t="shared" si="101"/>
        <v>51</v>
      </c>
      <c r="Y228" s="177">
        <f t="shared" si="102"/>
        <v>4.1453786982248522</v>
      </c>
      <c r="AA228" s="68">
        <f t="shared" si="103"/>
        <v>4.7307857152877455</v>
      </c>
      <c r="AE228" s="185">
        <f t="shared" si="104"/>
        <v>50</v>
      </c>
      <c r="AF228" s="177">
        <f t="shared" si="105"/>
        <v>4.2751479289940839</v>
      </c>
      <c r="AH228" s="68">
        <f t="shared" si="106"/>
        <v>4.7219270542891625</v>
      </c>
      <c r="AL228" s="185">
        <f t="shared" si="107"/>
        <v>49</v>
      </c>
      <c r="AM228" s="177">
        <f t="shared" si="108"/>
        <v>4.4069171597633137</v>
      </c>
      <c r="AO228" s="68">
        <f t="shared" si="109"/>
        <v>4.7129892154841251</v>
      </c>
      <c r="AS228" s="185">
        <f t="shared" si="110"/>
        <v>48</v>
      </c>
      <c r="AT228" s="177">
        <f t="shared" si="111"/>
        <v>4.5406863905325441</v>
      </c>
      <c r="AV228" s="68">
        <f t="shared" si="112"/>
        <v>4.7039707707321847</v>
      </c>
      <c r="AZ228" s="185">
        <f t="shared" si="113"/>
        <v>45</v>
      </c>
      <c r="BA228" s="177">
        <f t="shared" si="114"/>
        <v>4.9539940828402367</v>
      </c>
      <c r="BC228" s="68">
        <f t="shared" si="115"/>
        <v>4.6948702529016497</v>
      </c>
      <c r="BG228" s="185">
        <f t="shared" si="116"/>
        <v>42</v>
      </c>
      <c r="BH228" s="177">
        <f t="shared" si="117"/>
        <v>5.3853017751479291</v>
      </c>
      <c r="BJ228" s="68">
        <f t="shared" si="118"/>
        <v>4.6856861544371435</v>
      </c>
      <c r="BN228" s="185" t="e">
        <f t="shared" si="119"/>
        <v>#VALUE!</v>
      </c>
      <c r="BO228" s="177" t="e">
        <f t="shared" si="120"/>
        <v>#VALUE!</v>
      </c>
      <c r="BQ228" s="68">
        <f t="shared" si="74"/>
        <v>4.6764169258607815</v>
      </c>
      <c r="BU228" s="185" t="e">
        <f t="shared" si="75"/>
        <v>#VALUE!</v>
      </c>
      <c r="BV228" s="177" t="e">
        <f t="shared" si="76"/>
        <v>#VALUE!</v>
      </c>
      <c r="BX228" s="68">
        <f t="shared" si="77"/>
        <v>4.6670609742032214</v>
      </c>
      <c r="CB228" s="185" t="e">
        <f t="shared" si="78"/>
        <v>#VALUE!</v>
      </c>
      <c r="CC228" s="177" t="e">
        <f t="shared" si="79"/>
        <v>#VALUE!</v>
      </c>
      <c r="CE228" s="68">
        <f t="shared" si="80"/>
        <v>4.6576166613606338</v>
      </c>
      <c r="CI228" s="185" t="e">
        <f t="shared" si="81"/>
        <v>#VALUE!</v>
      </c>
      <c r="CJ228" s="177" t="e">
        <f t="shared" si="82"/>
        <v>#VALUE!</v>
      </c>
      <c r="CL228" s="68">
        <f t="shared" si="83"/>
        <v>4.6480823023733322</v>
      </c>
      <c r="CP228" s="185" t="e">
        <f t="shared" si="84"/>
        <v>#VALUE!</v>
      </c>
      <c r="CQ228" s="177" t="e">
        <f t="shared" si="85"/>
        <v>#VALUE!</v>
      </c>
      <c r="CS228" s="68">
        <f t="shared" si="86"/>
        <v>4.6384561636215578</v>
      </c>
      <c r="CW228" s="185" t="e">
        <f t="shared" si="87"/>
        <v>#VALUE!</v>
      </c>
      <c r="CX228" s="177" t="e">
        <f t="shared" si="88"/>
        <v>#VALUE!</v>
      </c>
      <c r="CZ228" s="68">
        <f t="shared" si="89"/>
        <v>4.6287364609335748</v>
      </c>
      <c r="DD228" s="185" t="e">
        <f t="shared" si="90"/>
        <v>#VALUE!</v>
      </c>
      <c r="DE228" s="177" t="e">
        <f t="shared" si="91"/>
        <v>#VALUE!</v>
      </c>
    </row>
    <row r="229" spans="1:109" ht="15" customHeight="1">
      <c r="A229" s="19">
        <f t="shared" si="73"/>
        <v>2007</v>
      </c>
      <c r="B229" s="174">
        <f t="shared" si="73"/>
        <v>6.6979236436704621</v>
      </c>
      <c r="C229" s="67">
        <f t="shared" si="92"/>
        <v>1.9017975744369924</v>
      </c>
      <c r="D229" s="20">
        <f t="shared" si="121"/>
        <v>4</v>
      </c>
      <c r="E229" s="69">
        <f t="shared" si="93"/>
        <v>1.3862943611198906</v>
      </c>
      <c r="I229" s="177">
        <f t="shared" si="94"/>
        <v>43</v>
      </c>
      <c r="J229" s="178">
        <f t="shared" si="95"/>
        <v>541.99</v>
      </c>
      <c r="K229" s="177">
        <f t="shared" si="96"/>
        <v>1.3178407477807801</v>
      </c>
      <c r="M229" s="68">
        <f t="shared" si="97"/>
        <v>1.9017975744369924</v>
      </c>
      <c r="Q229" s="185">
        <f t="shared" si="98"/>
        <v>43</v>
      </c>
      <c r="R229" s="177">
        <f t="shared" si="99"/>
        <v>1.3178407477807801</v>
      </c>
      <c r="T229" s="68">
        <f t="shared" si="100"/>
        <v>1.7401018354366939</v>
      </c>
      <c r="X229" s="185">
        <f t="shared" si="101"/>
        <v>43</v>
      </c>
      <c r="Y229" s="177">
        <f t="shared" si="102"/>
        <v>1.3178407477807801</v>
      </c>
      <c r="AA229" s="68">
        <f t="shared" si="103"/>
        <v>1.5471206331609331</v>
      </c>
      <c r="AE229" s="185">
        <f t="shared" si="104"/>
        <v>42</v>
      </c>
      <c r="AF229" s="177">
        <f t="shared" si="105"/>
        <v>1.2462365950681207</v>
      </c>
      <c r="AH229" s="68">
        <f t="shared" si="106"/>
        <v>1.3077714847448543</v>
      </c>
      <c r="AL229" s="185">
        <f t="shared" si="107"/>
        <v>41</v>
      </c>
      <c r="AM229" s="177">
        <f t="shared" si="108"/>
        <v>1.1766324423554617</v>
      </c>
      <c r="AO229" s="68">
        <f t="shared" si="109"/>
        <v>0.99248245629926246</v>
      </c>
      <c r="AS229" s="185">
        <f t="shared" si="110"/>
        <v>40</v>
      </c>
      <c r="AT229" s="177">
        <f t="shared" si="111"/>
        <v>1.1090282896428028</v>
      </c>
      <c r="AV229" s="68">
        <f t="shared" si="112"/>
        <v>0.52940611848609309</v>
      </c>
      <c r="AZ229" s="185">
        <f t="shared" si="113"/>
        <v>38</v>
      </c>
      <c r="BA229" s="177">
        <f t="shared" si="114"/>
        <v>0.97981998421748462</v>
      </c>
      <c r="BC229" s="68">
        <f t="shared" si="115"/>
        <v>-0.3596455752258782</v>
      </c>
      <c r="BG229" s="185">
        <f t="shared" si="116"/>
        <v>35</v>
      </c>
      <c r="BH229" s="177">
        <f t="shared" si="117"/>
        <v>0.80100752607950731</v>
      </c>
      <c r="BJ229" s="68" t="e">
        <f t="shared" si="118"/>
        <v>#NUM!</v>
      </c>
      <c r="BN229" s="185" t="e">
        <f t="shared" si="119"/>
        <v>#VALUE!</v>
      </c>
      <c r="BO229" s="177" t="e">
        <f t="shared" si="120"/>
        <v>#VALUE!</v>
      </c>
      <c r="BQ229" s="68" t="e">
        <f t="shared" si="74"/>
        <v>#NUM!</v>
      </c>
      <c r="BU229" s="185" t="e">
        <f t="shared" si="75"/>
        <v>#VALUE!</v>
      </c>
      <c r="BV229" s="177" t="e">
        <f t="shared" si="76"/>
        <v>#VALUE!</v>
      </c>
      <c r="BX229" s="68" t="e">
        <f t="shared" si="77"/>
        <v>#NUM!</v>
      </c>
      <c r="CB229" s="185" t="e">
        <f t="shared" si="78"/>
        <v>#VALUE!</v>
      </c>
      <c r="CC229" s="177" t="e">
        <f t="shared" si="79"/>
        <v>#VALUE!</v>
      </c>
      <c r="CE229" s="68" t="e">
        <f t="shared" si="80"/>
        <v>#NUM!</v>
      </c>
      <c r="CI229" s="185" t="e">
        <f t="shared" si="81"/>
        <v>#VALUE!</v>
      </c>
      <c r="CJ229" s="177" t="e">
        <f t="shared" si="82"/>
        <v>#VALUE!</v>
      </c>
      <c r="CL229" s="68" t="e">
        <f t="shared" si="83"/>
        <v>#NUM!</v>
      </c>
      <c r="CP229" s="185" t="e">
        <f t="shared" si="84"/>
        <v>#VALUE!</v>
      </c>
      <c r="CQ229" s="177" t="e">
        <f t="shared" si="85"/>
        <v>#VALUE!</v>
      </c>
      <c r="CS229" s="68" t="e">
        <f t="shared" si="86"/>
        <v>#NUM!</v>
      </c>
      <c r="CW229" s="185" t="e">
        <f t="shared" si="87"/>
        <v>#VALUE!</v>
      </c>
      <c r="CX229" s="177" t="e">
        <f t="shared" si="88"/>
        <v>#VALUE!</v>
      </c>
      <c r="CZ229" s="68" t="e">
        <f t="shared" si="89"/>
        <v>#NUM!</v>
      </c>
      <c r="DD229" s="185" t="e">
        <f t="shared" si="90"/>
        <v>#VALUE!</v>
      </c>
      <c r="DE229" s="177" t="e">
        <f t="shared" si="91"/>
        <v>#VALUE!</v>
      </c>
    </row>
    <row r="230" spans="1:109" ht="15" customHeight="1">
      <c r="A230" s="19">
        <f t="shared" si="73"/>
        <v>2008</v>
      </c>
      <c r="B230" s="174">
        <f t="shared" si="73"/>
        <v>22.618231665524331</v>
      </c>
      <c r="C230" s="67">
        <f t="shared" si="92"/>
        <v>3.1187562919258314</v>
      </c>
      <c r="D230" s="20">
        <f t="shared" si="121"/>
        <v>5</v>
      </c>
      <c r="E230" s="69">
        <f t="shared" si="93"/>
        <v>1.6094379124341003</v>
      </c>
      <c r="I230" s="177">
        <f t="shared" si="94"/>
        <v>38</v>
      </c>
      <c r="J230" s="178">
        <f t="shared" si="95"/>
        <v>68.006060606060615</v>
      </c>
      <c r="K230" s="177">
        <f t="shared" si="96"/>
        <v>0.2365987970954784</v>
      </c>
      <c r="M230" s="68">
        <f t="shared" si="97"/>
        <v>3.1187562919258314</v>
      </c>
      <c r="Q230" s="185">
        <f t="shared" si="98"/>
        <v>38</v>
      </c>
      <c r="R230" s="177">
        <f t="shared" si="99"/>
        <v>0.2365987970954784</v>
      </c>
      <c r="T230" s="68">
        <f t="shared" si="100"/>
        <v>3.0735370172620766</v>
      </c>
      <c r="X230" s="185">
        <f t="shared" si="101"/>
        <v>37</v>
      </c>
      <c r="Y230" s="177">
        <f t="shared" si="102"/>
        <v>0.20683526042652708</v>
      </c>
      <c r="AA230" s="68">
        <f t="shared" si="103"/>
        <v>3.0261757166923728</v>
      </c>
      <c r="AE230" s="185">
        <f t="shared" si="104"/>
        <v>36</v>
      </c>
      <c r="AF230" s="177">
        <f t="shared" si="105"/>
        <v>0.17907172375757574</v>
      </c>
      <c r="AH230" s="68">
        <f t="shared" si="106"/>
        <v>2.9764593208971699</v>
      </c>
      <c r="AL230" s="185">
        <f t="shared" si="107"/>
        <v>36</v>
      </c>
      <c r="AM230" s="177">
        <f t="shared" si="108"/>
        <v>0.17907172375757574</v>
      </c>
      <c r="AO230" s="68">
        <f t="shared" si="109"/>
        <v>2.9241412977108965</v>
      </c>
      <c r="AS230" s="185">
        <f t="shared" si="110"/>
        <v>34</v>
      </c>
      <c r="AT230" s="177">
        <f t="shared" si="111"/>
        <v>0.12954465041967306</v>
      </c>
      <c r="AV230" s="68">
        <f t="shared" si="112"/>
        <v>2.8689342559668192</v>
      </c>
      <c r="AZ230" s="185">
        <f t="shared" si="113"/>
        <v>33</v>
      </c>
      <c r="BA230" s="177">
        <f t="shared" si="114"/>
        <v>0.10778111375072172</v>
      </c>
      <c r="BC230" s="68">
        <f t="shared" si="115"/>
        <v>2.8105003857837429</v>
      </c>
      <c r="BG230" s="185">
        <f t="shared" si="116"/>
        <v>31</v>
      </c>
      <c r="BH230" s="177">
        <f t="shared" si="117"/>
        <v>7.0254040412819033E-2</v>
      </c>
      <c r="BJ230" s="68">
        <f t="shared" si="118"/>
        <v>2.7484389283693202</v>
      </c>
      <c r="BN230" s="185" t="e">
        <f t="shared" si="119"/>
        <v>#VALUE!</v>
      </c>
      <c r="BO230" s="177" t="e">
        <f t="shared" si="120"/>
        <v>#VALUE!</v>
      </c>
      <c r="BQ230" s="68">
        <f t="shared" si="74"/>
        <v>2.6822694938957041</v>
      </c>
      <c r="BU230" s="185" t="e">
        <f t="shared" si="75"/>
        <v>#VALUE!</v>
      </c>
      <c r="BV230" s="177" t="e">
        <f t="shared" si="76"/>
        <v>#VALUE!</v>
      </c>
      <c r="BX230" s="68">
        <f t="shared" si="77"/>
        <v>2.6114094586303036</v>
      </c>
      <c r="CB230" s="185" t="e">
        <f t="shared" si="78"/>
        <v>#VALUE!</v>
      </c>
      <c r="CC230" s="177" t="e">
        <f t="shared" si="79"/>
        <v>#VALUE!</v>
      </c>
      <c r="CE230" s="68">
        <f t="shared" si="80"/>
        <v>2.535142725704338</v>
      </c>
      <c r="CI230" s="185" t="e">
        <f t="shared" si="81"/>
        <v>#VALUE!</v>
      </c>
      <c r="CJ230" s="177" t="e">
        <f t="shared" si="82"/>
        <v>#VALUE!</v>
      </c>
      <c r="CL230" s="68">
        <f t="shared" si="83"/>
        <v>2.4525755595957004</v>
      </c>
      <c r="CP230" s="185" t="e">
        <f t="shared" si="84"/>
        <v>#VALUE!</v>
      </c>
      <c r="CQ230" s="177" t="e">
        <f t="shared" si="85"/>
        <v>#VALUE!</v>
      </c>
      <c r="CS230" s="68">
        <f t="shared" si="86"/>
        <v>2.3625724921118572</v>
      </c>
      <c r="CW230" s="185" t="e">
        <f t="shared" si="87"/>
        <v>#VALUE!</v>
      </c>
      <c r="CX230" s="177" t="e">
        <f t="shared" si="88"/>
        <v>#VALUE!</v>
      </c>
      <c r="CZ230" s="68">
        <f t="shared" si="89"/>
        <v>2.26366042922835</v>
      </c>
      <c r="DD230" s="185" t="e">
        <f t="shared" si="90"/>
        <v>#VALUE!</v>
      </c>
      <c r="DE230" s="177" t="e">
        <f t="shared" si="91"/>
        <v>#VALUE!</v>
      </c>
    </row>
    <row r="231" spans="1:109" s="25" customFormat="1" ht="15" customHeight="1">
      <c r="A231" s="19">
        <f t="shared" si="73"/>
        <v>2009</v>
      </c>
      <c r="B231" s="174">
        <f t="shared" si="73"/>
        <v>13.323983169705469</v>
      </c>
      <c r="C231" s="67">
        <f t="shared" si="92"/>
        <v>2.5895656571743362</v>
      </c>
      <c r="D231" s="20">
        <f t="shared" si="121"/>
        <v>6</v>
      </c>
      <c r="E231" s="69">
        <f t="shared" si="93"/>
        <v>1.791759469228055</v>
      </c>
      <c r="F231" s="50"/>
      <c r="H231" s="75"/>
      <c r="I231" s="177">
        <f t="shared" si="94"/>
        <v>33</v>
      </c>
      <c r="J231" s="178">
        <f t="shared" si="95"/>
        <v>147.67368421052632</v>
      </c>
      <c r="K231" s="177">
        <f t="shared" si="96"/>
        <v>0.38714563830603355</v>
      </c>
      <c r="M231" s="68">
        <f t="shared" si="97"/>
        <v>2.5895656571743362</v>
      </c>
      <c r="N231" s="50"/>
      <c r="P231" s="75"/>
      <c r="Q231" s="185">
        <f t="shared" si="98"/>
        <v>33</v>
      </c>
      <c r="R231" s="177">
        <f t="shared" si="99"/>
        <v>0.38714563830603355</v>
      </c>
      <c r="T231" s="68">
        <f t="shared" si="100"/>
        <v>2.511547215081547</v>
      </c>
      <c r="U231" s="50"/>
      <c r="W231" s="75"/>
      <c r="X231" s="185">
        <f t="shared" si="101"/>
        <v>33</v>
      </c>
      <c r="Y231" s="177">
        <f t="shared" si="102"/>
        <v>0.38714563830603355</v>
      </c>
      <c r="AA231" s="68">
        <f t="shared" si="103"/>
        <v>2.4269228809985903</v>
      </c>
      <c r="AB231" s="50"/>
      <c r="AD231" s="75"/>
      <c r="AE231" s="185">
        <f t="shared" si="104"/>
        <v>32</v>
      </c>
      <c r="AF231" s="177">
        <f t="shared" si="105"/>
        <v>0.34879360464544445</v>
      </c>
      <c r="AH231" s="68">
        <f t="shared" si="106"/>
        <v>2.3344696516444099</v>
      </c>
      <c r="AI231" s="50"/>
      <c r="AK231" s="75"/>
      <c r="AL231" s="185">
        <f t="shared" si="107"/>
        <v>32</v>
      </c>
      <c r="AM231" s="177">
        <f t="shared" si="108"/>
        <v>0.34879360464544445</v>
      </c>
      <c r="AO231" s="68">
        <f t="shared" si="109"/>
        <v>2.2325899161209883</v>
      </c>
      <c r="AP231" s="50"/>
      <c r="AR231" s="75"/>
      <c r="AS231" s="185">
        <f t="shared" si="110"/>
        <v>31</v>
      </c>
      <c r="AT231" s="177">
        <f t="shared" si="111"/>
        <v>0.31244157098485542</v>
      </c>
      <c r="AV231" s="68">
        <f t="shared" si="112"/>
        <v>2.1191408866294723</v>
      </c>
      <c r="AW231" s="50"/>
      <c r="AY231" s="75"/>
      <c r="AZ231" s="185">
        <f t="shared" si="113"/>
        <v>30</v>
      </c>
      <c r="BA231" s="177">
        <f t="shared" si="114"/>
        <v>0.27808953732426633</v>
      </c>
      <c r="BC231" s="68">
        <f t="shared" si="115"/>
        <v>1.9911543288447782</v>
      </c>
      <c r="BD231" s="50"/>
      <c r="BF231" s="75"/>
      <c r="BG231" s="185">
        <f t="shared" si="116"/>
        <v>28</v>
      </c>
      <c r="BH231" s="177">
        <f t="shared" si="117"/>
        <v>0.21538547000308833</v>
      </c>
      <c r="BJ231" s="68">
        <f t="shared" si="118"/>
        <v>1.8443492580067882</v>
      </c>
      <c r="BK231" s="50"/>
      <c r="BM231" s="75"/>
      <c r="BN231" s="185" t="e">
        <f t="shared" si="119"/>
        <v>#VALUE!</v>
      </c>
      <c r="BO231" s="177" t="e">
        <f t="shared" si="120"/>
        <v>#VALUE!</v>
      </c>
      <c r="BQ231" s="68">
        <f t="shared" si="74"/>
        <v>1.6722217393155225</v>
      </c>
      <c r="BR231" s="50"/>
      <c r="BT231" s="75"/>
      <c r="BU231" s="185" t="e">
        <f t="shared" si="75"/>
        <v>#VALUE!</v>
      </c>
      <c r="BV231" s="177" t="e">
        <f t="shared" si="76"/>
        <v>#VALUE!</v>
      </c>
      <c r="BX231" s="68">
        <f t="shared" si="77"/>
        <v>1.4641770074718543</v>
      </c>
      <c r="BY231" s="50"/>
      <c r="CA231" s="75"/>
      <c r="CB231" s="185" t="e">
        <f t="shared" si="78"/>
        <v>#VALUE!</v>
      </c>
      <c r="CC231" s="177" t="e">
        <f t="shared" si="79"/>
        <v>#VALUE!</v>
      </c>
      <c r="CE231" s="68">
        <f t="shared" si="80"/>
        <v>1.2011638137148808</v>
      </c>
      <c r="CF231" s="50"/>
      <c r="CH231" s="75"/>
      <c r="CI231" s="185" t="e">
        <f t="shared" si="81"/>
        <v>#VALUE!</v>
      </c>
      <c r="CJ231" s="177" t="e">
        <f t="shared" si="82"/>
        <v>#VALUE!</v>
      </c>
      <c r="CL231" s="68">
        <f t="shared" si="83"/>
        <v>0.84328259701226682</v>
      </c>
      <c r="CM231" s="50"/>
      <c r="CO231" s="75"/>
      <c r="CP231" s="185" t="e">
        <f t="shared" si="84"/>
        <v>#VALUE!</v>
      </c>
      <c r="CQ231" s="177" t="e">
        <f t="shared" si="85"/>
        <v>#VALUE!</v>
      </c>
      <c r="CS231" s="68">
        <f t="shared" si="86"/>
        <v>0.2806447457312044</v>
      </c>
      <c r="CT231" s="50"/>
      <c r="CV231" s="75"/>
      <c r="CW231" s="185" t="e">
        <f t="shared" si="87"/>
        <v>#VALUE!</v>
      </c>
      <c r="CX231" s="177" t="e">
        <f t="shared" si="88"/>
        <v>#VALUE!</v>
      </c>
      <c r="CZ231" s="68">
        <f t="shared" si="89"/>
        <v>-1.1270637098925038</v>
      </c>
      <c r="DA231" s="50"/>
      <c r="DC231" s="75"/>
      <c r="DD231" s="185" t="e">
        <f t="shared" si="90"/>
        <v>#VALUE!</v>
      </c>
      <c r="DE231" s="177" t="e">
        <f t="shared" si="91"/>
        <v>#VALUE!</v>
      </c>
    </row>
    <row r="232" spans="1:109" ht="15" customHeight="1">
      <c r="A232" s="19">
        <f t="shared" si="73"/>
        <v>2010</v>
      </c>
      <c r="B232" s="174">
        <f t="shared" si="73"/>
        <v>35.0140056022409</v>
      </c>
      <c r="C232" s="67">
        <f t="shared" si="92"/>
        <v>3.5557481415107537</v>
      </c>
      <c r="D232" s="20">
        <f t="shared" si="121"/>
        <v>7</v>
      </c>
      <c r="E232" s="69">
        <f t="shared" si="93"/>
        <v>1.9459101490553132</v>
      </c>
      <c r="F232" s="50"/>
      <c r="G232" s="25"/>
      <c r="H232" s="75"/>
      <c r="I232" s="177">
        <f t="shared" si="94"/>
        <v>30</v>
      </c>
      <c r="J232" s="178">
        <f t="shared" si="95"/>
        <v>14.320000000000007</v>
      </c>
      <c r="K232" s="177">
        <f t="shared" si="96"/>
        <v>2.514025217930313E-2</v>
      </c>
      <c r="M232" s="68">
        <f t="shared" si="97"/>
        <v>3.5557481415107537</v>
      </c>
      <c r="N232" s="50"/>
      <c r="O232" s="25"/>
      <c r="P232" s="75"/>
      <c r="Q232" s="185">
        <f t="shared" si="98"/>
        <v>30</v>
      </c>
      <c r="R232" s="177">
        <f t="shared" si="99"/>
        <v>2.514025217930313E-2</v>
      </c>
      <c r="T232" s="68">
        <f t="shared" si="100"/>
        <v>3.5267723692741799</v>
      </c>
      <c r="U232" s="50"/>
      <c r="V232" s="25"/>
      <c r="W232" s="75"/>
      <c r="X232" s="185">
        <f t="shared" si="101"/>
        <v>30</v>
      </c>
      <c r="Y232" s="177">
        <f t="shared" si="102"/>
        <v>2.514025217930313E-2</v>
      </c>
      <c r="AA232" s="68">
        <f t="shared" si="103"/>
        <v>3.4969318836182195</v>
      </c>
      <c r="AB232" s="50"/>
      <c r="AC232" s="25"/>
      <c r="AD232" s="75"/>
      <c r="AE232" s="185">
        <f t="shared" si="104"/>
        <v>29</v>
      </c>
      <c r="AF232" s="177">
        <f t="shared" si="105"/>
        <v>3.6168263383784927E-2</v>
      </c>
      <c r="AH232" s="68">
        <f t="shared" si="106"/>
        <v>3.4661734821179588</v>
      </c>
      <c r="AI232" s="50"/>
      <c r="AJ232" s="25"/>
      <c r="AK232" s="75"/>
      <c r="AL232" s="185">
        <f t="shared" si="107"/>
        <v>29</v>
      </c>
      <c r="AM232" s="177">
        <f t="shared" si="108"/>
        <v>3.6168263383784927E-2</v>
      </c>
      <c r="AO232" s="68">
        <f t="shared" si="109"/>
        <v>3.4344388960778121</v>
      </c>
      <c r="AP232" s="50"/>
      <c r="AQ232" s="25"/>
      <c r="AR232" s="75"/>
      <c r="AS232" s="185">
        <f t="shared" si="110"/>
        <v>28</v>
      </c>
      <c r="AT232" s="177">
        <f t="shared" si="111"/>
        <v>4.9196274588266725E-2</v>
      </c>
      <c r="AV232" s="68">
        <f t="shared" si="112"/>
        <v>3.4016641261280385</v>
      </c>
      <c r="AW232" s="50"/>
      <c r="AX232" s="25"/>
      <c r="AY232" s="75"/>
      <c r="AZ232" s="185">
        <f t="shared" si="113"/>
        <v>27</v>
      </c>
      <c r="BA232" s="177">
        <f t="shared" si="114"/>
        <v>6.4224285792748526E-2</v>
      </c>
      <c r="BC232" s="68">
        <f t="shared" si="115"/>
        <v>3.3677786652041979</v>
      </c>
      <c r="BD232" s="50"/>
      <c r="BE232" s="25"/>
      <c r="BF232" s="75"/>
      <c r="BG232" s="185">
        <f t="shared" si="116"/>
        <v>25</v>
      </c>
      <c r="BH232" s="177">
        <f t="shared" si="117"/>
        <v>0.10028030820171213</v>
      </c>
      <c r="BJ232" s="68">
        <f t="shared" si="118"/>
        <v>3.3327045851968773</v>
      </c>
      <c r="BK232" s="50"/>
      <c r="BL232" s="25"/>
      <c r="BM232" s="75"/>
      <c r="BN232" s="185" t="e">
        <f t="shared" si="119"/>
        <v>#VALUE!</v>
      </c>
      <c r="BO232" s="177" t="e">
        <f t="shared" si="120"/>
        <v>#VALUE!</v>
      </c>
      <c r="BQ232" s="68">
        <f t="shared" si="74"/>
        <v>3.2963554575214227</v>
      </c>
      <c r="BR232" s="50"/>
      <c r="BS232" s="25"/>
      <c r="BT232" s="75"/>
      <c r="BU232" s="185" t="e">
        <f t="shared" si="75"/>
        <v>#VALUE!</v>
      </c>
      <c r="BV232" s="177" t="e">
        <f t="shared" si="76"/>
        <v>#VALUE!</v>
      </c>
      <c r="BX232" s="68">
        <f t="shared" si="77"/>
        <v>3.2586350699963695</v>
      </c>
      <c r="BY232" s="50"/>
      <c r="BZ232" s="25"/>
      <c r="CA232" s="75"/>
      <c r="CB232" s="185" t="e">
        <f t="shared" si="78"/>
        <v>#VALUE!</v>
      </c>
      <c r="CC232" s="177" t="e">
        <f t="shared" si="79"/>
        <v>#VALUE!</v>
      </c>
      <c r="CE232" s="68">
        <f t="shared" si="80"/>
        <v>3.2194358920909059</v>
      </c>
      <c r="CF232" s="50"/>
      <c r="CG232" s="25"/>
      <c r="CH232" s="75"/>
      <c r="CI232" s="185" t="e">
        <f t="shared" si="81"/>
        <v>#VALUE!</v>
      </c>
      <c r="CJ232" s="177" t="e">
        <f t="shared" si="82"/>
        <v>#VALUE!</v>
      </c>
      <c r="CL232" s="68">
        <f t="shared" si="83"/>
        <v>3.178637226899117</v>
      </c>
      <c r="CM232" s="50"/>
      <c r="CN232" s="25"/>
      <c r="CO232" s="75"/>
      <c r="CP232" s="185" t="e">
        <f t="shared" si="84"/>
        <v>#VALUE!</v>
      </c>
      <c r="CQ232" s="177" t="e">
        <f t="shared" si="85"/>
        <v>#VALUE!</v>
      </c>
      <c r="CS232" s="68">
        <f t="shared" si="86"/>
        <v>3.1361029698287552</v>
      </c>
      <c r="CT232" s="50"/>
      <c r="CU232" s="25"/>
      <c r="CV232" s="75"/>
      <c r="CW232" s="185" t="e">
        <f t="shared" si="87"/>
        <v>#VALUE!</v>
      </c>
      <c r="CX232" s="177" t="e">
        <f t="shared" si="88"/>
        <v>#VALUE!</v>
      </c>
      <c r="CZ232" s="68">
        <f t="shared" si="89"/>
        <v>3.091678869086536</v>
      </c>
      <c r="DA232" s="50"/>
      <c r="DB232" s="25"/>
      <c r="DC232" s="75"/>
      <c r="DD232" s="185" t="e">
        <f t="shared" si="90"/>
        <v>#VALUE!</v>
      </c>
      <c r="DE232" s="177" t="e">
        <f t="shared" si="91"/>
        <v>#VALUE!</v>
      </c>
    </row>
    <row r="233" spans="1:109" s="25" customFormat="1" ht="15" customHeight="1">
      <c r="A233" s="19">
        <f t="shared" si="73"/>
        <v>2011</v>
      </c>
      <c r="B233" s="174">
        <f t="shared" si="73"/>
        <v>59.160305343511453</v>
      </c>
      <c r="C233" s="67">
        <f t="shared" si="92"/>
        <v>4.0802507991462411</v>
      </c>
      <c r="D233" s="20">
        <f t="shared" si="121"/>
        <v>8</v>
      </c>
      <c r="E233" s="69">
        <f t="shared" si="93"/>
        <v>2.0794415416798357</v>
      </c>
      <c r="F233" s="50"/>
      <c r="H233" s="32"/>
      <c r="I233" s="177">
        <f t="shared" si="94"/>
        <v>28</v>
      </c>
      <c r="J233" s="178">
        <f t="shared" si="95"/>
        <v>52.670967741935485</v>
      </c>
      <c r="K233" s="177">
        <f t="shared" si="96"/>
        <v>0.97096462910086845</v>
      </c>
      <c r="M233" s="68">
        <f t="shared" si="97"/>
        <v>4.0802507991462411</v>
      </c>
      <c r="N233" s="50"/>
      <c r="P233" s="32"/>
      <c r="Q233" s="185">
        <f t="shared" si="98"/>
        <v>28</v>
      </c>
      <c r="R233" s="177">
        <f t="shared" si="99"/>
        <v>0.97096462910086845</v>
      </c>
      <c r="T233" s="68">
        <f t="shared" si="100"/>
        <v>4.0632030832718584</v>
      </c>
      <c r="U233" s="50"/>
      <c r="W233" s="32"/>
      <c r="X233" s="185">
        <f t="shared" si="101"/>
        <v>27</v>
      </c>
      <c r="Y233" s="177">
        <f t="shared" si="102"/>
        <v>1.0342852397878914</v>
      </c>
      <c r="AA233" s="68">
        <f t="shared" si="103"/>
        <v>4.0458596949562766</v>
      </c>
      <c r="AB233" s="50"/>
      <c r="AD233" s="32"/>
      <c r="AE233" s="185">
        <f t="shared" si="104"/>
        <v>27</v>
      </c>
      <c r="AF233" s="177">
        <f t="shared" si="105"/>
        <v>1.0342852397878914</v>
      </c>
      <c r="AH233" s="68">
        <f t="shared" si="106"/>
        <v>4.0282101967311128</v>
      </c>
      <c r="AI233" s="50"/>
      <c r="AK233" s="32"/>
      <c r="AL233" s="185">
        <f t="shared" si="107"/>
        <v>27</v>
      </c>
      <c r="AM233" s="177">
        <f t="shared" si="108"/>
        <v>1.0342852397878914</v>
      </c>
      <c r="AO233" s="68">
        <f t="shared" si="109"/>
        <v>4.0102435885064338</v>
      </c>
      <c r="AP233" s="50"/>
      <c r="AR233" s="32"/>
      <c r="AS233" s="185">
        <f t="shared" si="110"/>
        <v>26</v>
      </c>
      <c r="AT233" s="177">
        <f t="shared" si="111"/>
        <v>1.0996058504749142</v>
      </c>
      <c r="AV233" s="68">
        <f t="shared" si="112"/>
        <v>3.9919482663929915</v>
      </c>
      <c r="AW233" s="50"/>
      <c r="AY233" s="32"/>
      <c r="AZ233" s="185">
        <f t="shared" si="113"/>
        <v>25</v>
      </c>
      <c r="BA233" s="177">
        <f t="shared" si="114"/>
        <v>1.1669264611619372</v>
      </c>
      <c r="BC233" s="68">
        <f t="shared" si="115"/>
        <v>3.9733119776869281</v>
      </c>
      <c r="BD233" s="50"/>
      <c r="BF233" s="32"/>
      <c r="BG233" s="185">
        <f t="shared" si="116"/>
        <v>23</v>
      </c>
      <c r="BH233" s="177">
        <f t="shared" si="117"/>
        <v>1.307567682535983</v>
      </c>
      <c r="BJ233" s="68">
        <f t="shared" si="118"/>
        <v>3.9543217715796266</v>
      </c>
      <c r="BK233" s="50"/>
      <c r="BM233" s="32"/>
      <c r="BN233" s="185" t="e">
        <f t="shared" si="119"/>
        <v>#VALUE!</v>
      </c>
      <c r="BO233" s="177" t="e">
        <f t="shared" si="120"/>
        <v>#VALUE!</v>
      </c>
      <c r="BQ233" s="68">
        <f t="shared" si="74"/>
        <v>3.9349639450961043</v>
      </c>
      <c r="BR233" s="50"/>
      <c r="BT233" s="32"/>
      <c r="BU233" s="185" t="e">
        <f t="shared" si="75"/>
        <v>#VALUE!</v>
      </c>
      <c r="BV233" s="177" t="e">
        <f t="shared" si="76"/>
        <v>#VALUE!</v>
      </c>
      <c r="BX233" s="68">
        <f t="shared" si="77"/>
        <v>3.9152239836967162</v>
      </c>
      <c r="BY233" s="50"/>
      <c r="CA233" s="32"/>
      <c r="CB233" s="185" t="e">
        <f t="shared" si="78"/>
        <v>#VALUE!</v>
      </c>
      <c r="CC233" s="177" t="e">
        <f t="shared" si="79"/>
        <v>#VALUE!</v>
      </c>
      <c r="CE233" s="68">
        <f t="shared" si="80"/>
        <v>3.8950864958972478</v>
      </c>
      <c r="CF233" s="50"/>
      <c r="CH233" s="32"/>
      <c r="CI233" s="185" t="e">
        <f t="shared" si="81"/>
        <v>#VALUE!</v>
      </c>
      <c r="CJ233" s="177" t="e">
        <f t="shared" si="82"/>
        <v>#VALUE!</v>
      </c>
      <c r="CL233" s="68">
        <f t="shared" si="83"/>
        <v>3.874535141169658</v>
      </c>
      <c r="CM233" s="50"/>
      <c r="CO233" s="32"/>
      <c r="CP233" s="185" t="e">
        <f t="shared" si="84"/>
        <v>#VALUE!</v>
      </c>
      <c r="CQ233" s="177" t="e">
        <f t="shared" si="85"/>
        <v>#VALUE!</v>
      </c>
      <c r="CS233" s="68">
        <f t="shared" si="86"/>
        <v>3.8535525502773753</v>
      </c>
      <c r="CT233" s="50"/>
      <c r="CV233" s="32"/>
      <c r="CW233" s="185" t="e">
        <f t="shared" si="87"/>
        <v>#VALUE!</v>
      </c>
      <c r="CX233" s="177" t="e">
        <f t="shared" si="88"/>
        <v>#VALUE!</v>
      </c>
      <c r="CZ233" s="68">
        <f t="shared" si="89"/>
        <v>3.8321202370720613</v>
      </c>
      <c r="DA233" s="50"/>
      <c r="DC233" s="32"/>
      <c r="DD233" s="185" t="e">
        <f t="shared" si="90"/>
        <v>#VALUE!</v>
      </c>
      <c r="DE233" s="177" t="e">
        <f t="shared" si="91"/>
        <v>#VALUE!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60.29254370317517</v>
      </c>
      <c r="C234" s="76">
        <f t="shared" si="92"/>
        <v>4.0992084427404221</v>
      </c>
      <c r="D234" s="29">
        <f t="shared" si="121"/>
        <v>9</v>
      </c>
      <c r="E234" s="77">
        <f t="shared" si="93"/>
        <v>2.1972245773362196</v>
      </c>
      <c r="F234" s="51"/>
      <c r="G234" s="30"/>
      <c r="H234" s="78"/>
      <c r="I234" s="183">
        <f t="shared" si="94"/>
        <v>26</v>
      </c>
      <c r="J234" s="184">
        <f t="shared" si="95"/>
        <v>56.876923076923077</v>
      </c>
      <c r="K234" s="183">
        <f t="shared" si="96"/>
        <v>1.1759785536341789</v>
      </c>
      <c r="M234" s="79">
        <f t="shared" si="97"/>
        <v>4.0992084427404221</v>
      </c>
      <c r="N234" s="51"/>
      <c r="O234" s="30"/>
      <c r="P234" s="78"/>
      <c r="Q234" s="205">
        <f t="shared" si="98"/>
        <v>26</v>
      </c>
      <c r="R234" s="183">
        <f t="shared" si="99"/>
        <v>1.1759785536341789</v>
      </c>
      <c r="T234" s="79">
        <f t="shared" si="100"/>
        <v>4.0824835595342677</v>
      </c>
      <c r="U234" s="51"/>
      <c r="V234" s="30"/>
      <c r="W234" s="78"/>
      <c r="X234" s="205">
        <f t="shared" si="101"/>
        <v>25</v>
      </c>
      <c r="Y234" s="183">
        <f t="shared" si="102"/>
        <v>1.2455636410405293</v>
      </c>
      <c r="AA234" s="79">
        <f t="shared" si="103"/>
        <v>4.0654741898628242</v>
      </c>
      <c r="AB234" s="51"/>
      <c r="AC234" s="30"/>
      <c r="AD234" s="78"/>
      <c r="AE234" s="205">
        <f t="shared" si="104"/>
        <v>25</v>
      </c>
      <c r="AF234" s="183">
        <f t="shared" si="105"/>
        <v>1.2455636410405293</v>
      </c>
      <c r="AH234" s="79">
        <f t="shared" si="106"/>
        <v>4.0481704879091582</v>
      </c>
      <c r="AI234" s="51"/>
      <c r="AJ234" s="30"/>
      <c r="AK234" s="78"/>
      <c r="AL234" s="205">
        <f t="shared" si="107"/>
        <v>25</v>
      </c>
      <c r="AM234" s="183">
        <f t="shared" si="108"/>
        <v>1.2455636410405293</v>
      </c>
      <c r="AO234" s="79">
        <f t="shared" si="109"/>
        <v>4.0305620877101305</v>
      </c>
      <c r="AP234" s="51"/>
      <c r="AQ234" s="30"/>
      <c r="AR234" s="78"/>
      <c r="AS234" s="205">
        <f t="shared" si="110"/>
        <v>24</v>
      </c>
      <c r="AT234" s="183">
        <f t="shared" si="111"/>
        <v>1.3171487284468797</v>
      </c>
      <c r="AV234" s="79">
        <f t="shared" si="112"/>
        <v>4.0126380658601226</v>
      </c>
      <c r="AW234" s="51"/>
      <c r="AX234" s="30"/>
      <c r="AY234" s="78"/>
      <c r="AZ234" s="205">
        <f t="shared" si="113"/>
        <v>23</v>
      </c>
      <c r="BA234" s="183">
        <f t="shared" si="114"/>
        <v>1.3907338158532301</v>
      </c>
      <c r="BC234" s="79">
        <f t="shared" si="115"/>
        <v>3.9943869008108153</v>
      </c>
      <c r="BD234" s="51"/>
      <c r="BE234" s="30"/>
      <c r="BF234" s="78"/>
      <c r="BG234" s="205">
        <f t="shared" si="116"/>
        <v>22</v>
      </c>
      <c r="BH234" s="183">
        <f t="shared" si="117"/>
        <v>1.4663189032595803</v>
      </c>
      <c r="BJ234" s="79">
        <f t="shared" si="118"/>
        <v>3.9757964283872709</v>
      </c>
      <c r="BK234" s="51"/>
      <c r="BL234" s="30"/>
      <c r="BM234" s="78"/>
      <c r="BN234" s="205" t="e">
        <f t="shared" si="119"/>
        <v>#VALUE!</v>
      </c>
      <c r="BO234" s="183" t="e">
        <f t="shared" si="120"/>
        <v>#VALUE!</v>
      </c>
      <c r="BQ234" s="79">
        <f t="shared" si="74"/>
        <v>3.9568537930902017</v>
      </c>
      <c r="BR234" s="51"/>
      <c r="BS234" s="30"/>
      <c r="BT234" s="78"/>
      <c r="BU234" s="205" t="e">
        <f t="shared" si="75"/>
        <v>#VALUE!</v>
      </c>
      <c r="BV234" s="183" t="e">
        <f t="shared" si="76"/>
        <v>#VALUE!</v>
      </c>
      <c r="BX234" s="79">
        <f t="shared" si="77"/>
        <v>3.9375453946961736</v>
      </c>
      <c r="BY234" s="51"/>
      <c r="BZ234" s="30"/>
      <c r="CA234" s="78"/>
      <c r="CB234" s="205" t="e">
        <f t="shared" si="78"/>
        <v>#VALUE!</v>
      </c>
      <c r="CC234" s="183" t="e">
        <f t="shared" si="79"/>
        <v>#VALUE!</v>
      </c>
      <c r="CE234" s="79">
        <f t="shared" si="80"/>
        <v>3.9178568296001828</v>
      </c>
      <c r="CF234" s="51"/>
      <c r="CG234" s="30"/>
      <c r="CH234" s="78"/>
      <c r="CI234" s="205" t="e">
        <f t="shared" si="81"/>
        <v>#VALUE!</v>
      </c>
      <c r="CJ234" s="183" t="e">
        <f t="shared" si="82"/>
        <v>#VALUE!</v>
      </c>
      <c r="CL234" s="79">
        <f t="shared" si="83"/>
        <v>3.8977728262669138</v>
      </c>
      <c r="CM234" s="51"/>
      <c r="CN234" s="30"/>
      <c r="CO234" s="78"/>
      <c r="CP234" s="205" t="e">
        <f t="shared" si="84"/>
        <v>#VALUE!</v>
      </c>
      <c r="CQ234" s="183" t="e">
        <f t="shared" si="85"/>
        <v>#VALUE!</v>
      </c>
      <c r="CS234" s="79">
        <f t="shared" si="86"/>
        <v>3.8772771740660681</v>
      </c>
      <c r="CT234" s="51"/>
      <c r="CU234" s="30"/>
      <c r="CV234" s="78"/>
      <c r="CW234" s="205" t="e">
        <f t="shared" si="87"/>
        <v>#VALUE!</v>
      </c>
      <c r="CX234" s="183" t="e">
        <f t="shared" si="88"/>
        <v>#VALUE!</v>
      </c>
      <c r="CZ234" s="79">
        <f t="shared" si="89"/>
        <v>3.8563526446609742</v>
      </c>
      <c r="DA234" s="51"/>
      <c r="DB234" s="30"/>
      <c r="DC234" s="78"/>
      <c r="DD234" s="205" t="e">
        <f t="shared" si="90"/>
        <v>#VALUE!</v>
      </c>
      <c r="DE234" s="183" t="e">
        <f t="shared" si="91"/>
        <v>#VALUE!</v>
      </c>
    </row>
    <row r="235" spans="1:109" ht="15" customHeight="1" thickTop="1">
      <c r="A235" s="19">
        <f t="shared" si="73"/>
        <v>2013</v>
      </c>
      <c r="B235" s="174">
        <f t="shared" ref="B235:B256" si="122">ROUND($G$218+$G$221*D235^$G$219,$G$1)</f>
        <v>24</v>
      </c>
      <c r="C235" s="52"/>
      <c r="D235" s="20">
        <f t="shared" si="121"/>
        <v>10</v>
      </c>
      <c r="E235" s="20"/>
      <c r="F235" s="53"/>
      <c r="G235" s="80"/>
      <c r="H235" s="32"/>
      <c r="I235" s="177">
        <f t="shared" si="94"/>
        <v>24</v>
      </c>
      <c r="J235" s="185"/>
      <c r="K235" s="185"/>
    </row>
    <row r="236" spans="1:109" ht="15" customHeight="1" thickBot="1">
      <c r="A236" s="19">
        <f t="shared" si="73"/>
        <v>2014</v>
      </c>
      <c r="B236" s="174">
        <f t="shared" si="122"/>
        <v>23</v>
      </c>
      <c r="C236" s="52"/>
      <c r="D236" s="20">
        <f t="shared" si="121"/>
        <v>11</v>
      </c>
      <c r="E236" s="20"/>
      <c r="F236" s="62" t="s">
        <v>47</v>
      </c>
      <c r="G236" s="63" t="s">
        <v>39</v>
      </c>
      <c r="H236" s="81" t="s">
        <v>40</v>
      </c>
      <c r="I236" s="177">
        <f t="shared" si="94"/>
        <v>23</v>
      </c>
      <c r="J236" s="185"/>
      <c r="K236" s="185"/>
    </row>
    <row r="237" spans="1:109" ht="15" customHeight="1" thickTop="1">
      <c r="A237" s="19">
        <f t="shared" si="73"/>
        <v>2015</v>
      </c>
      <c r="B237" s="174">
        <f t="shared" si="122"/>
        <v>21</v>
      </c>
      <c r="C237" s="52"/>
      <c r="D237" s="20">
        <f t="shared" si="121"/>
        <v>12</v>
      </c>
      <c r="E237" s="20"/>
      <c r="F237" s="198">
        <f>O218</f>
        <v>0</v>
      </c>
      <c r="G237" s="201">
        <f>O224</f>
        <v>0.45397728026175949</v>
      </c>
      <c r="H237" s="245">
        <f>O225</f>
        <v>12.639189328155815</v>
      </c>
      <c r="I237" s="177">
        <f t="shared" si="94"/>
        <v>21</v>
      </c>
      <c r="J237" s="185"/>
      <c r="K237" s="185"/>
      <c r="M237" s="198" t="s">
        <v>48</v>
      </c>
      <c r="N237" s="198">
        <f>MIN(B214:B234)</f>
        <v>6.6979236436704621</v>
      </c>
      <c r="O237" s="198"/>
      <c r="P237" s="198"/>
      <c r="Q237" s="198"/>
      <c r="R237" s="198"/>
      <c r="S237" s="198"/>
      <c r="T237" s="198" t="s">
        <v>48</v>
      </c>
      <c r="U237" s="198">
        <f>N237</f>
        <v>6.6979236436704621</v>
      </c>
      <c r="V237" s="198"/>
      <c r="W237" s="198"/>
      <c r="X237" s="198"/>
      <c r="Y237" s="198"/>
      <c r="Z237" s="198"/>
      <c r="AA237" s="198" t="s">
        <v>48</v>
      </c>
      <c r="AB237" s="198">
        <f>U237</f>
        <v>6.6979236436704621</v>
      </c>
      <c r="AH237" s="198" t="s">
        <v>48</v>
      </c>
      <c r="AI237" s="198">
        <f>AB237</f>
        <v>6.6979236436704621</v>
      </c>
      <c r="AO237" s="198" t="s">
        <v>48</v>
      </c>
      <c r="AP237" s="198">
        <f>AI237</f>
        <v>6.6979236436704621</v>
      </c>
      <c r="AV237" s="198" t="s">
        <v>48</v>
      </c>
      <c r="AW237" s="198">
        <f>AP237</f>
        <v>6.6979236436704621</v>
      </c>
      <c r="BC237" s="198" t="s">
        <v>48</v>
      </c>
      <c r="BD237" s="198">
        <f>AW237</f>
        <v>6.6979236436704621</v>
      </c>
      <c r="BJ237" s="198" t="s">
        <v>48</v>
      </c>
      <c r="BK237" s="198">
        <f>BD237</f>
        <v>6.6979236436704621</v>
      </c>
      <c r="BQ237" s="198" t="s">
        <v>48</v>
      </c>
      <c r="BR237" s="198">
        <f>BK237</f>
        <v>6.6979236436704621</v>
      </c>
      <c r="BX237" s="198" t="s">
        <v>48</v>
      </c>
      <c r="BY237" s="198">
        <f>BR237</f>
        <v>6.6979236436704621</v>
      </c>
      <c r="CE237" s="198" t="s">
        <v>48</v>
      </c>
      <c r="CF237" s="198">
        <f>BY237</f>
        <v>6.6979236436704621</v>
      </c>
      <c r="CL237" s="198" t="s">
        <v>48</v>
      </c>
      <c r="CM237" s="198">
        <f>CF237</f>
        <v>6.6979236436704621</v>
      </c>
      <c r="CS237" s="198" t="s">
        <v>48</v>
      </c>
      <c r="CT237" s="198">
        <f>CM237</f>
        <v>6.6979236436704621</v>
      </c>
      <c r="CZ237" s="198" t="s">
        <v>48</v>
      </c>
      <c r="DA237" s="198">
        <f>CT237</f>
        <v>6.6979236436704621</v>
      </c>
    </row>
    <row r="238" spans="1:109" ht="15" customHeight="1">
      <c r="A238" s="19">
        <f t="shared" si="73"/>
        <v>2016</v>
      </c>
      <c r="B238" s="174">
        <f t="shared" si="122"/>
        <v>20</v>
      </c>
      <c r="C238" s="52"/>
      <c r="D238" s="20">
        <f t="shared" si="121"/>
        <v>13</v>
      </c>
      <c r="E238" s="20"/>
      <c r="F238" s="198">
        <f>V218</f>
        <v>1</v>
      </c>
      <c r="G238" s="201">
        <f>V224</f>
        <v>0.44485752094464825</v>
      </c>
      <c r="H238" s="245">
        <f>V225</f>
        <v>13.041869951118699</v>
      </c>
      <c r="I238" s="177">
        <f>ROUNDUP($G$218+$G$221*D238^$G$219,$G$1)</f>
        <v>21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>
        <f t="shared" si="122"/>
        <v>19</v>
      </c>
      <c r="C239" s="52"/>
      <c r="D239" s="20">
        <f t="shared" si="121"/>
        <v>14</v>
      </c>
      <c r="E239" s="20"/>
      <c r="F239" s="198">
        <f>AC218</f>
        <v>2</v>
      </c>
      <c r="G239" s="201">
        <f>AC224</f>
        <v>0.45394017013655696</v>
      </c>
      <c r="H239" s="245">
        <f>AC225</f>
        <v>13.22671670081944</v>
      </c>
      <c r="I239" s="177">
        <f t="shared" ref="I239:I256" si="123">ROUND($G$218+$G$221*D239^$G$219,$G$1)</f>
        <v>19</v>
      </c>
      <c r="J239" s="185"/>
      <c r="K239" s="185"/>
      <c r="M239" s="198" t="s">
        <v>50</v>
      </c>
      <c r="N239" s="212">
        <v>1</v>
      </c>
      <c r="O239" s="198"/>
      <c r="P239" s="198"/>
      <c r="Q239" s="198"/>
      <c r="R239" s="198"/>
      <c r="S239" s="198"/>
      <c r="T239" s="198" t="s">
        <v>50</v>
      </c>
      <c r="U239" s="198">
        <f>N239</f>
        <v>1</v>
      </c>
      <c r="V239" s="198"/>
      <c r="W239" s="198"/>
      <c r="X239" s="198"/>
      <c r="Y239" s="198"/>
      <c r="Z239" s="198"/>
      <c r="AA239" s="198" t="s">
        <v>50</v>
      </c>
      <c r="AB239" s="198">
        <f>U239</f>
        <v>1</v>
      </c>
      <c r="AH239" s="198" t="s">
        <v>50</v>
      </c>
      <c r="AI239" s="198">
        <f>AB239</f>
        <v>1</v>
      </c>
      <c r="AO239" s="198" t="s">
        <v>50</v>
      </c>
      <c r="AP239" s="198">
        <f>AI239</f>
        <v>1</v>
      </c>
      <c r="AV239" s="198" t="s">
        <v>50</v>
      </c>
      <c r="AW239" s="198">
        <f>AP239</f>
        <v>1</v>
      </c>
      <c r="BC239" s="198" t="s">
        <v>50</v>
      </c>
      <c r="BD239" s="198">
        <f>AW239</f>
        <v>1</v>
      </c>
      <c r="BJ239" s="198" t="s">
        <v>50</v>
      </c>
      <c r="BK239" s="198">
        <f>BD239</f>
        <v>1</v>
      </c>
      <c r="BQ239" s="198" t="s">
        <v>50</v>
      </c>
      <c r="BR239" s="198">
        <f>BK239</f>
        <v>1</v>
      </c>
      <c r="BX239" s="198" t="s">
        <v>50</v>
      </c>
      <c r="BY239" s="198">
        <f>BR239</f>
        <v>1</v>
      </c>
      <c r="CE239" s="198" t="s">
        <v>50</v>
      </c>
      <c r="CF239" s="198">
        <f>BY239</f>
        <v>1</v>
      </c>
      <c r="CL239" s="198" t="s">
        <v>50</v>
      </c>
      <c r="CM239" s="198">
        <f>CF239</f>
        <v>1</v>
      </c>
      <c r="CS239" s="198" t="s">
        <v>50</v>
      </c>
      <c r="CT239" s="198">
        <f>CM239</f>
        <v>1</v>
      </c>
      <c r="CZ239" s="198" t="s">
        <v>50</v>
      </c>
      <c r="DA239" s="198">
        <f>CT239</f>
        <v>1</v>
      </c>
    </row>
    <row r="240" spans="1:109" ht="15" customHeight="1">
      <c r="A240" s="19">
        <f t="shared" si="73"/>
        <v>2018</v>
      </c>
      <c r="B240" s="174">
        <f t="shared" si="122"/>
        <v>18</v>
      </c>
      <c r="C240" s="52"/>
      <c r="D240" s="20">
        <f t="shared" si="121"/>
        <v>15</v>
      </c>
      <c r="E240" s="20"/>
      <c r="F240" s="198">
        <f>AJ218</f>
        <v>3</v>
      </c>
      <c r="G240" s="201">
        <f>AJ224</f>
        <v>0.44751482559453398</v>
      </c>
      <c r="H240" s="245">
        <f>AJ225</f>
        <v>13.620881778876011</v>
      </c>
      <c r="I240" s="177">
        <f t="shared" si="123"/>
        <v>18</v>
      </c>
      <c r="J240" s="185"/>
      <c r="K240" s="185"/>
    </row>
    <row r="241" spans="1:11" ht="15" customHeight="1">
      <c r="A241" s="19">
        <f t="shared" ref="A241:A256" si="124">A149</f>
        <v>2019</v>
      </c>
      <c r="B241" s="174">
        <f t="shared" si="122"/>
        <v>18</v>
      </c>
      <c r="C241" s="52"/>
      <c r="D241" s="20">
        <f t="shared" si="121"/>
        <v>16</v>
      </c>
      <c r="E241" s="20"/>
      <c r="F241" s="198">
        <f>AQ218</f>
        <v>4</v>
      </c>
      <c r="G241" s="201">
        <f>AQ224</f>
        <v>0.45095553090475021</v>
      </c>
      <c r="H241" s="245">
        <f>AQ225</f>
        <v>14.132870690001177</v>
      </c>
      <c r="I241" s="177">
        <f t="shared" si="123"/>
        <v>18</v>
      </c>
      <c r="J241" s="185"/>
      <c r="K241" s="185"/>
    </row>
    <row r="242" spans="1:11" ht="15" customHeight="1">
      <c r="A242" s="19">
        <f t="shared" si="124"/>
        <v>2020</v>
      </c>
      <c r="B242" s="174">
        <f t="shared" si="122"/>
        <v>17</v>
      </c>
      <c r="C242" s="52"/>
      <c r="D242" s="20">
        <f t="shared" si="121"/>
        <v>17</v>
      </c>
      <c r="E242" s="20"/>
      <c r="F242" s="198">
        <f>AX218</f>
        <v>5</v>
      </c>
      <c r="G242" s="201">
        <f>AX224</f>
        <v>0.44324073984267531</v>
      </c>
      <c r="H242" s="245">
        <f>AX225</f>
        <v>15.16032667739033</v>
      </c>
      <c r="I242" s="177">
        <f t="shared" si="123"/>
        <v>17</v>
      </c>
      <c r="J242" s="185"/>
      <c r="K242" s="185"/>
    </row>
    <row r="243" spans="1:11" ht="15" customHeight="1">
      <c r="A243" s="19">
        <f t="shared" si="124"/>
        <v>2021</v>
      </c>
      <c r="B243" s="174">
        <f t="shared" si="122"/>
        <v>16</v>
      </c>
      <c r="C243" s="52"/>
      <c r="D243" s="20">
        <f t="shared" si="121"/>
        <v>18</v>
      </c>
      <c r="E243" s="20"/>
      <c r="F243" s="198">
        <f>BE218</f>
        <v>6</v>
      </c>
      <c r="G243" s="201">
        <f>BE224</f>
        <v>0.44548931687348192</v>
      </c>
      <c r="H243" s="245">
        <f>BE225</f>
        <v>16.768180794398017</v>
      </c>
      <c r="I243" s="177">
        <f t="shared" si="123"/>
        <v>16</v>
      </c>
      <c r="J243" s="185"/>
      <c r="K243" s="185"/>
    </row>
    <row r="244" spans="1:11" ht="15" customHeight="1">
      <c r="A244" s="19">
        <f t="shared" si="124"/>
        <v>2022</v>
      </c>
      <c r="B244" s="174">
        <f t="shared" si="122"/>
        <v>16</v>
      </c>
      <c r="C244" s="52"/>
      <c r="D244" s="20">
        <f t="shared" si="121"/>
        <v>19</v>
      </c>
      <c r="E244" s="20"/>
      <c r="F244" s="198"/>
      <c r="G244" s="201"/>
      <c r="H244" s="245"/>
      <c r="I244" s="177">
        <f t="shared" si="123"/>
        <v>16</v>
      </c>
      <c r="J244" s="185"/>
      <c r="K244" s="185"/>
    </row>
    <row r="245" spans="1:11" ht="15" customHeight="1">
      <c r="A245" s="19">
        <f t="shared" si="124"/>
        <v>2023</v>
      </c>
      <c r="B245" s="174">
        <f t="shared" si="122"/>
        <v>15</v>
      </c>
      <c r="C245" s="52"/>
      <c r="D245" s="20">
        <f t="shared" si="121"/>
        <v>20</v>
      </c>
      <c r="E245" s="20"/>
      <c r="F245" s="198"/>
      <c r="G245" s="201"/>
      <c r="H245" s="245"/>
      <c r="I245" s="177">
        <f t="shared" si="123"/>
        <v>15</v>
      </c>
      <c r="J245" s="185"/>
      <c r="K245" s="185"/>
    </row>
    <row r="246" spans="1:11" ht="15" customHeight="1">
      <c r="A246" s="19">
        <f t="shared" si="124"/>
        <v>2024</v>
      </c>
      <c r="B246" s="174">
        <f t="shared" si="122"/>
        <v>15</v>
      </c>
      <c r="C246" s="52"/>
      <c r="D246" s="20">
        <f t="shared" si="121"/>
        <v>21</v>
      </c>
      <c r="E246" s="20"/>
      <c r="F246" s="198"/>
      <c r="G246" s="201"/>
      <c r="H246" s="245"/>
      <c r="I246" s="177">
        <f t="shared" si="123"/>
        <v>15</v>
      </c>
      <c r="J246" s="185"/>
      <c r="K246" s="185"/>
    </row>
    <row r="247" spans="1:11" ht="15" customHeight="1">
      <c r="A247" s="19">
        <f t="shared" si="124"/>
        <v>2025</v>
      </c>
      <c r="B247" s="174">
        <f t="shared" si="122"/>
        <v>14</v>
      </c>
      <c r="C247" s="52"/>
      <c r="D247" s="20">
        <f t="shared" si="121"/>
        <v>22</v>
      </c>
      <c r="E247" s="20"/>
      <c r="F247" s="198"/>
      <c r="G247" s="201"/>
      <c r="H247" s="245"/>
      <c r="I247" s="177">
        <f t="shared" si="123"/>
        <v>14</v>
      </c>
      <c r="J247" s="185"/>
      <c r="K247" s="185"/>
    </row>
    <row r="248" spans="1:11" ht="15" customHeight="1">
      <c r="A248" s="19">
        <f t="shared" si="124"/>
        <v>2026</v>
      </c>
      <c r="B248" s="174">
        <f t="shared" si="122"/>
        <v>14</v>
      </c>
      <c r="C248" s="52"/>
      <c r="D248" s="20">
        <f t="shared" si="121"/>
        <v>23</v>
      </c>
      <c r="E248" s="20"/>
      <c r="F248" s="198"/>
      <c r="G248" s="201"/>
      <c r="H248" s="245"/>
      <c r="I248" s="177">
        <f t="shared" si="123"/>
        <v>14</v>
      </c>
      <c r="J248" s="185"/>
      <c r="K248" s="185"/>
    </row>
    <row r="249" spans="1:11" ht="15" customHeight="1">
      <c r="A249" s="19">
        <f t="shared" si="124"/>
        <v>2027</v>
      </c>
      <c r="B249" s="174">
        <f t="shared" si="122"/>
        <v>14</v>
      </c>
      <c r="C249" s="52"/>
      <c r="D249" s="20">
        <f t="shared" si="121"/>
        <v>24</v>
      </c>
      <c r="E249" s="20"/>
      <c r="F249" s="198"/>
      <c r="G249" s="201"/>
      <c r="H249" s="245"/>
      <c r="I249" s="177">
        <f t="shared" si="123"/>
        <v>14</v>
      </c>
      <c r="J249" s="185"/>
      <c r="K249" s="185"/>
    </row>
    <row r="250" spans="1:11" ht="15" customHeight="1">
      <c r="A250" s="19">
        <f t="shared" si="124"/>
        <v>2028</v>
      </c>
      <c r="B250" s="174">
        <f t="shared" si="122"/>
        <v>13</v>
      </c>
      <c r="C250" s="52"/>
      <c r="D250" s="20">
        <f t="shared" si="121"/>
        <v>25</v>
      </c>
      <c r="E250" s="20"/>
      <c r="F250" s="198"/>
      <c r="G250" s="201"/>
      <c r="H250" s="245"/>
      <c r="I250" s="177">
        <f t="shared" si="123"/>
        <v>13</v>
      </c>
      <c r="J250" s="185"/>
      <c r="K250" s="185"/>
    </row>
    <row r="251" spans="1:11" ht="15" customHeight="1">
      <c r="A251" s="19">
        <f t="shared" si="124"/>
        <v>2029</v>
      </c>
      <c r="B251" s="174">
        <f t="shared" si="122"/>
        <v>13</v>
      </c>
      <c r="C251" s="52"/>
      <c r="D251" s="20">
        <f t="shared" si="121"/>
        <v>26</v>
      </c>
      <c r="E251" s="20"/>
      <c r="F251" s="53"/>
      <c r="G251" s="80"/>
      <c r="H251" s="32"/>
      <c r="I251" s="177">
        <f t="shared" si="123"/>
        <v>13</v>
      </c>
      <c r="J251" s="185"/>
      <c r="K251" s="185"/>
    </row>
    <row r="252" spans="1:11" ht="15" customHeight="1">
      <c r="A252" s="19">
        <f t="shared" si="124"/>
        <v>2030</v>
      </c>
      <c r="B252" s="174">
        <f t="shared" si="122"/>
        <v>13</v>
      </c>
      <c r="C252" s="52"/>
      <c r="D252" s="20">
        <f t="shared" si="121"/>
        <v>27</v>
      </c>
      <c r="E252" s="20"/>
      <c r="F252" s="53"/>
      <c r="G252" s="80"/>
      <c r="H252" s="32"/>
      <c r="I252" s="177">
        <f t="shared" si="123"/>
        <v>13</v>
      </c>
      <c r="J252" s="185"/>
      <c r="K252" s="185"/>
    </row>
    <row r="253" spans="1:11" ht="15" customHeight="1">
      <c r="A253" s="19">
        <f t="shared" si="124"/>
        <v>2031</v>
      </c>
      <c r="B253" s="174">
        <f t="shared" si="122"/>
        <v>12</v>
      </c>
      <c r="C253" s="52"/>
      <c r="D253" s="20">
        <f t="shared" si="121"/>
        <v>28</v>
      </c>
      <c r="E253" s="20"/>
      <c r="F253" s="53"/>
      <c r="G253" s="80"/>
      <c r="H253" s="32"/>
      <c r="I253" s="177">
        <f t="shared" si="123"/>
        <v>12</v>
      </c>
      <c r="J253" s="185"/>
      <c r="K253" s="185"/>
    </row>
    <row r="254" spans="1:11" ht="15" customHeight="1">
      <c r="A254" s="19">
        <f t="shared" si="124"/>
        <v>2032</v>
      </c>
      <c r="B254" s="174">
        <f t="shared" si="122"/>
        <v>12</v>
      </c>
      <c r="C254" s="52"/>
      <c r="D254" s="20">
        <f t="shared" si="121"/>
        <v>29</v>
      </c>
      <c r="E254" s="20"/>
      <c r="F254" s="53"/>
      <c r="G254" s="80"/>
      <c r="H254" s="32"/>
      <c r="I254" s="177">
        <f t="shared" si="123"/>
        <v>12</v>
      </c>
      <c r="J254" s="185"/>
      <c r="K254" s="185"/>
    </row>
    <row r="255" spans="1:11" ht="15" customHeight="1">
      <c r="A255" s="19">
        <f t="shared" si="124"/>
        <v>2033</v>
      </c>
      <c r="B255" s="174">
        <f t="shared" si="122"/>
        <v>12</v>
      </c>
      <c r="C255" s="52"/>
      <c r="D255" s="20">
        <f t="shared" si="121"/>
        <v>30</v>
      </c>
      <c r="E255" s="20"/>
      <c r="F255" s="53"/>
      <c r="G255" s="80"/>
      <c r="H255" s="32"/>
      <c r="I255" s="177">
        <f t="shared" si="123"/>
        <v>12</v>
      </c>
      <c r="J255" s="185"/>
      <c r="K255" s="185"/>
    </row>
    <row r="256" spans="1:11" ht="15" customHeight="1">
      <c r="A256" s="103">
        <f t="shared" si="124"/>
        <v>2034</v>
      </c>
      <c r="B256" s="186">
        <f t="shared" si="122"/>
        <v>12</v>
      </c>
      <c r="C256" s="193"/>
      <c r="D256" s="33">
        <f t="shared" si="121"/>
        <v>31</v>
      </c>
      <c r="E256" s="33"/>
      <c r="F256" s="54"/>
      <c r="G256" s="82"/>
      <c r="H256" s="35"/>
      <c r="I256" s="187">
        <f t="shared" si="123"/>
        <v>12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0.40331615210640293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0.31559971950711851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0.39520229142451396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0.39364403012764942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0.40331615210640293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0.40301842292448148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0.40221042633121923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0.39578182243087445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0.40035243465705705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0.39403257680301629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220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135</v>
      </c>
      <c r="P263" s="185"/>
      <c r="Q263" s="177"/>
      <c r="S263" s="208"/>
      <c r="T263" s="71" t="s">
        <v>55</v>
      </c>
      <c r="U263" s="209">
        <f>ROUNDDOWN(U264,-T283)+10^T283</f>
        <v>200</v>
      </c>
      <c r="V263" s="185"/>
      <c r="W263" s="177"/>
      <c r="Y263" s="208"/>
      <c r="Z263" s="71" t="s">
        <v>55</v>
      </c>
      <c r="AA263" s="209">
        <f>U263+Z284</f>
        <v>210</v>
      </c>
      <c r="AB263" s="185"/>
      <c r="AC263" s="177"/>
      <c r="AE263" s="208"/>
      <c r="AF263" s="71" t="s">
        <v>55</v>
      </c>
      <c r="AG263" s="209">
        <f>AA263+AF284</f>
        <v>220</v>
      </c>
      <c r="AH263" s="185"/>
      <c r="AI263" s="177"/>
      <c r="AK263" s="208"/>
      <c r="AL263" s="71" t="s">
        <v>55</v>
      </c>
      <c r="AM263" s="209">
        <f>AG263+AL284</f>
        <v>230</v>
      </c>
      <c r="AN263" s="185"/>
      <c r="AO263" s="177"/>
      <c r="AQ263" s="208"/>
      <c r="AR263" s="71" t="s">
        <v>55</v>
      </c>
      <c r="AS263" s="209">
        <f>AM263+AR284</f>
        <v>240</v>
      </c>
      <c r="AT263" s="185"/>
      <c r="AU263" s="177"/>
      <c r="AW263" s="208"/>
      <c r="AX263" s="71" t="s">
        <v>55</v>
      </c>
      <c r="AY263" s="209">
        <f>AS263+AX284</f>
        <v>250</v>
      </c>
      <c r="AZ263" s="185"/>
      <c r="BA263" s="177"/>
      <c r="BC263" s="208"/>
      <c r="BD263" s="71" t="s">
        <v>55</v>
      </c>
      <c r="BE263" s="209">
        <f>AY263+BD284</f>
        <v>260</v>
      </c>
      <c r="BF263" s="185"/>
      <c r="BG263" s="177"/>
      <c r="BI263" s="208"/>
      <c r="BJ263" s="71" t="s">
        <v>55</v>
      </c>
      <c r="BK263" s="209">
        <f>BE263+BJ284</f>
        <v>270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134.61538461538461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134.61538461538461</v>
      </c>
      <c r="P264" s="185"/>
      <c r="Q264" s="177"/>
      <c r="S264" s="208"/>
      <c r="T264" s="86" t="s">
        <v>56</v>
      </c>
      <c r="U264" s="198">
        <f>MAX($B260:$B280)</f>
        <v>134.61538461538461</v>
      </c>
      <c r="V264" s="185"/>
      <c r="W264" s="177"/>
      <c r="Y264" s="208"/>
      <c r="Z264" s="86" t="s">
        <v>56</v>
      </c>
      <c r="AA264" s="198">
        <f>MAX($B260:$B280)</f>
        <v>134.61538461538461</v>
      </c>
      <c r="AB264" s="185"/>
      <c r="AC264" s="177"/>
      <c r="AE264" s="208"/>
      <c r="AF264" s="86" t="s">
        <v>56</v>
      </c>
      <c r="AG264" s="198">
        <f>MAX($B260:$B280)</f>
        <v>134.61538461538461</v>
      </c>
      <c r="AH264" s="185"/>
      <c r="AI264" s="177"/>
      <c r="AK264" s="208"/>
      <c r="AL264" s="86" t="s">
        <v>56</v>
      </c>
      <c r="AM264" s="198">
        <f>MAX($B260:$B280)</f>
        <v>134.61538461538461</v>
      </c>
      <c r="AN264" s="185"/>
      <c r="AO264" s="177"/>
      <c r="AQ264" s="208"/>
      <c r="AR264" s="86" t="s">
        <v>56</v>
      </c>
      <c r="AS264" s="198">
        <f>MAX($B260:$B280)</f>
        <v>134.61538461538461</v>
      </c>
      <c r="AT264" s="185"/>
      <c r="AU264" s="177"/>
      <c r="AW264" s="208"/>
      <c r="AX264" s="86" t="s">
        <v>56</v>
      </c>
      <c r="AY264" s="198">
        <f>MAX($B260:$B280)</f>
        <v>134.61538461538461</v>
      </c>
      <c r="AZ264" s="185"/>
      <c r="BA264" s="177"/>
      <c r="BC264" s="208"/>
      <c r="BD264" s="86" t="s">
        <v>56</v>
      </c>
      <c r="BE264" s="198">
        <f>MAX($B260:$B280)</f>
        <v>134.61538461538461</v>
      </c>
      <c r="BF264" s="185"/>
      <c r="BG264" s="177"/>
      <c r="BI264" s="208"/>
      <c r="BJ264" s="86" t="s">
        <v>56</v>
      </c>
      <c r="BK264" s="198">
        <f>MAX($B260:$B280)</f>
        <v>134.61538461538461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38.081813896831463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38.081813896831463</v>
      </c>
      <c r="P265" s="185"/>
      <c r="Q265" s="177"/>
      <c r="S265" s="208"/>
      <c r="T265" s="86" t="s">
        <v>57</v>
      </c>
      <c r="U265" s="198">
        <f>AVERAGE($B276:$B280)</f>
        <v>38.081813896831463</v>
      </c>
      <c r="V265" s="185"/>
      <c r="W265" s="177"/>
      <c r="Y265" s="208"/>
      <c r="Z265" s="86" t="s">
        <v>57</v>
      </c>
      <c r="AA265" s="198">
        <f>AVERAGE($B276:$B280)</f>
        <v>38.081813896831463</v>
      </c>
      <c r="AB265" s="185"/>
      <c r="AC265" s="177"/>
      <c r="AE265" s="208"/>
      <c r="AF265" s="86" t="s">
        <v>57</v>
      </c>
      <c r="AG265" s="198">
        <f>AVERAGE($B276:$B280)</f>
        <v>38.081813896831463</v>
      </c>
      <c r="AH265" s="185"/>
      <c r="AI265" s="177"/>
      <c r="AK265" s="208"/>
      <c r="AL265" s="86" t="s">
        <v>57</v>
      </c>
      <c r="AM265" s="198">
        <f>AVERAGE($B276:$B280)</f>
        <v>38.081813896831463</v>
      </c>
      <c r="AN265" s="185"/>
      <c r="AO265" s="177"/>
      <c r="AQ265" s="208"/>
      <c r="AR265" s="86" t="s">
        <v>57</v>
      </c>
      <c r="AS265" s="198">
        <f>AVERAGE($B276:$B280)</f>
        <v>38.081813896831463</v>
      </c>
      <c r="AT265" s="185"/>
      <c r="AU265" s="177"/>
      <c r="AW265" s="208"/>
      <c r="AX265" s="86" t="s">
        <v>57</v>
      </c>
      <c r="AY265" s="198">
        <f>AVERAGE($B276:$B280)</f>
        <v>38.081813896831463</v>
      </c>
      <c r="AZ265" s="185"/>
      <c r="BA265" s="177"/>
      <c r="BC265" s="208"/>
      <c r="BD265" s="86" t="s">
        <v>57</v>
      </c>
      <c r="BE265" s="198">
        <f>AVERAGE($B276:$B280)</f>
        <v>38.081813896831463</v>
      </c>
      <c r="BF265" s="185"/>
      <c r="BG265" s="177"/>
      <c r="BI265" s="208"/>
      <c r="BJ265" s="86" t="s">
        <v>57</v>
      </c>
      <c r="BK265" s="198">
        <f>AVERAGE($B276:$B280)</f>
        <v>38.081813896831463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INDEX(LINEST(C272:C280,D272:D280),1)</f>
        <v>0.1910067010409085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INDEX(LINEST(M272:M280,$D272:$D280),1)</f>
        <v>0.5194318298156072</v>
      </c>
      <c r="P267" s="185"/>
      <c r="Q267" s="177"/>
      <c r="S267" s="208"/>
      <c r="T267" s="87" t="s">
        <v>58</v>
      </c>
      <c r="U267" s="42">
        <f>INDEX(LINEST(S272:S280,$D272:$D280),1)</f>
        <v>0.20613990587611686</v>
      </c>
      <c r="V267" s="185"/>
      <c r="W267" s="177"/>
      <c r="Y267" s="208"/>
      <c r="Z267" s="87" t="s">
        <v>58</v>
      </c>
      <c r="AA267" s="42">
        <f>INDEX(LINEST(Y272:Y280,$D272:$D280),1)</f>
        <v>0.19788287759851617</v>
      </c>
      <c r="AB267" s="185"/>
      <c r="AC267" s="177"/>
      <c r="AE267" s="208"/>
      <c r="AF267" s="87" t="s">
        <v>58</v>
      </c>
      <c r="AG267" s="42">
        <f>INDEX(LINEST(AE272:AE280,$D272:$D280),1)</f>
        <v>0.1910067010409085</v>
      </c>
      <c r="AH267" s="185"/>
      <c r="AI267" s="177"/>
      <c r="AK267" s="208"/>
      <c r="AL267" s="87" t="s">
        <v>58</v>
      </c>
      <c r="AM267" s="42">
        <f>INDEX(LINEST(AK272:AK280,$D272:$D280),1)</f>
        <v>0.18518352114289791</v>
      </c>
      <c r="AN267" s="185"/>
      <c r="AO267" s="177"/>
      <c r="AQ267" s="208"/>
      <c r="AR267" s="87" t="s">
        <v>58</v>
      </c>
      <c r="AS267" s="42">
        <f>INDEX(LINEST(AQ272:AQ280,$D272:$D280),1)</f>
        <v>0.18018372371693714</v>
      </c>
      <c r="AT267" s="185"/>
      <c r="AU267" s="177"/>
      <c r="AW267" s="208"/>
      <c r="AX267" s="87" t="s">
        <v>58</v>
      </c>
      <c r="AY267" s="42">
        <f>INDEX(LINEST(AW272:AW280,$D272:$D280),1)</f>
        <v>0.17584109446106749</v>
      </c>
      <c r="AZ267" s="185"/>
      <c r="BA267" s="177"/>
      <c r="BC267" s="208"/>
      <c r="BD267" s="87" t="s">
        <v>58</v>
      </c>
      <c r="BE267" s="42">
        <f>INDEX(LINEST(BC272:BC280,$D272:$D280),1)</f>
        <v>0.17203202648541771</v>
      </c>
      <c r="BF267" s="185"/>
      <c r="BG267" s="177"/>
      <c r="BI267" s="208"/>
      <c r="BJ267" s="87" t="s">
        <v>58</v>
      </c>
      <c r="BK267" s="42">
        <f>INDEX(LINEST(BI272:BI280,$D272:$D280),1)</f>
        <v>0.16866250895788282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INDEX(LINEST(C272:C280,D272:D280),2)</f>
        <v>0.30679872832875876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INDEX(LINEST(M272:M280,$D272:$D280),2)</f>
        <v>-2.7218581269709867</v>
      </c>
      <c r="P268" s="185"/>
      <c r="Q268" s="177"/>
      <c r="S268" s="208"/>
      <c r="T268" s="71" t="s">
        <v>29</v>
      </c>
      <c r="U268" s="42">
        <f>INDEX(LINEST(S272:S280,$D272:$D280),2)</f>
        <v>7.7877701337585759E-2</v>
      </c>
      <c r="V268" s="185"/>
      <c r="W268" s="177"/>
      <c r="Y268" s="208"/>
      <c r="Z268" s="71" t="s">
        <v>29</v>
      </c>
      <c r="AA268" s="42">
        <f>INDEX(LINEST(Y272:Y280,$D272:$D280),2)</f>
        <v>0.1991365239415922</v>
      </c>
      <c r="AB268" s="185"/>
      <c r="AC268" s="177"/>
      <c r="AE268" s="208"/>
      <c r="AF268" s="71" t="s">
        <v>29</v>
      </c>
      <c r="AG268" s="42">
        <f>INDEX(LINEST(AE272:AE280,$D272:$D280),2)</f>
        <v>0.30679872832875876</v>
      </c>
      <c r="AH268" s="185"/>
      <c r="AI268" s="177"/>
      <c r="AK268" s="208"/>
      <c r="AL268" s="71" t="s">
        <v>29</v>
      </c>
      <c r="AM268" s="42">
        <f>INDEX(LINEST(AK272:AK280,$D272:$D280),2)</f>
        <v>0.40363909208493864</v>
      </c>
      <c r="AN268" s="185"/>
      <c r="AO268" s="177"/>
      <c r="AQ268" s="208"/>
      <c r="AR268" s="71" t="s">
        <v>29</v>
      </c>
      <c r="AS268" s="42">
        <f>INDEX(LINEST(AQ272:AQ280,$D272:$D280),2)</f>
        <v>0.49165738042735885</v>
      </c>
      <c r="AT268" s="185"/>
      <c r="AU268" s="177"/>
      <c r="AW268" s="208"/>
      <c r="AX268" s="71" t="s">
        <v>29</v>
      </c>
      <c r="AY268" s="42">
        <f>INDEX(LINEST(AW272:AW280,$D272:$D280),2)</f>
        <v>0.57234341602742411</v>
      </c>
      <c r="AZ268" s="185"/>
      <c r="BA268" s="177"/>
      <c r="BC268" s="208"/>
      <c r="BD268" s="71" t="s">
        <v>29</v>
      </c>
      <c r="BE268" s="42">
        <f>INDEX(LINEST(BC272:BC280,$D272:$D280),2)</f>
        <v>0.64683738731403262</v>
      </c>
      <c r="BF268" s="185"/>
      <c r="BG268" s="177"/>
      <c r="BI268" s="208"/>
      <c r="BJ268" s="71" t="s">
        <v>29</v>
      </c>
      <c r="BK268" s="42">
        <f>INDEX(LINEST(BI272:BI280,$D272:$D280),2)</f>
        <v>0.71603159137059325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-0.1910067010409085</v>
      </c>
      <c r="H269" s="75"/>
      <c r="I269" s="177"/>
      <c r="J269" s="178"/>
      <c r="K269" s="177"/>
      <c r="M269" s="208"/>
      <c r="N269" s="86" t="s">
        <v>30</v>
      </c>
      <c r="O269" s="89">
        <f>O267*-1</f>
        <v>-0.5194318298156072</v>
      </c>
      <c r="P269" s="185"/>
      <c r="Q269" s="177"/>
      <c r="S269" s="208"/>
      <c r="T269" s="86" t="s">
        <v>30</v>
      </c>
      <c r="U269" s="89">
        <f>U267*-1</f>
        <v>-0.20613990587611686</v>
      </c>
      <c r="V269" s="185"/>
      <c r="W269" s="177"/>
      <c r="Y269" s="208"/>
      <c r="Z269" s="86" t="s">
        <v>30</v>
      </c>
      <c r="AA269" s="89">
        <f>AA267*-1</f>
        <v>-0.19788287759851617</v>
      </c>
      <c r="AB269" s="185"/>
      <c r="AC269" s="177"/>
      <c r="AE269" s="208"/>
      <c r="AF269" s="86" t="s">
        <v>30</v>
      </c>
      <c r="AG269" s="89">
        <f>AG267*-1</f>
        <v>-0.1910067010409085</v>
      </c>
      <c r="AH269" s="185"/>
      <c r="AI269" s="177"/>
      <c r="AK269" s="208"/>
      <c r="AL269" s="86" t="s">
        <v>30</v>
      </c>
      <c r="AM269" s="89">
        <f>AM267*-1</f>
        <v>-0.18518352114289791</v>
      </c>
      <c r="AN269" s="185"/>
      <c r="AO269" s="177"/>
      <c r="AQ269" s="208"/>
      <c r="AR269" s="86" t="s">
        <v>30</v>
      </c>
      <c r="AS269" s="89">
        <f>AS267*-1</f>
        <v>-0.18018372371693714</v>
      </c>
      <c r="AT269" s="185"/>
      <c r="AU269" s="177"/>
      <c r="AW269" s="208"/>
      <c r="AX269" s="86" t="s">
        <v>30</v>
      </c>
      <c r="AY269" s="89">
        <f>AY267*-1</f>
        <v>-0.17584109446106749</v>
      </c>
      <c r="AZ269" s="185"/>
      <c r="BA269" s="177"/>
      <c r="BC269" s="208"/>
      <c r="BD269" s="86" t="s">
        <v>30</v>
      </c>
      <c r="BE269" s="89">
        <f>BE267*-1</f>
        <v>-0.17203202648541771</v>
      </c>
      <c r="BF269" s="185"/>
      <c r="BG269" s="177"/>
      <c r="BI269" s="208"/>
      <c r="BJ269" s="86" t="s">
        <v>30</v>
      </c>
      <c r="BK269" s="89">
        <f>BK267*-1</f>
        <v>-0.16866250895788282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>A179</f>
        <v>2003</v>
      </c>
      <c r="B271" s="174"/>
      <c r="C271" s="207"/>
      <c r="D271" s="20"/>
      <c r="E271" s="637" t="s">
        <v>7</v>
      </c>
      <c r="F271" s="638"/>
      <c r="G271" s="641">
        <f>I259</f>
        <v>0.40331615210640293</v>
      </c>
      <c r="H271" s="642"/>
      <c r="I271" s="177"/>
      <c r="J271" s="178"/>
      <c r="K271" s="177"/>
      <c r="M271" s="208"/>
      <c r="N271" s="21" t="s">
        <v>36</v>
      </c>
      <c r="O271" s="42">
        <f>P259</f>
        <v>0.31559971950711851</v>
      </c>
      <c r="P271" s="185"/>
      <c r="Q271" s="177"/>
      <c r="S271" s="208"/>
      <c r="T271" s="21" t="s">
        <v>36</v>
      </c>
      <c r="U271" s="42">
        <f>V259</f>
        <v>0.39520229142451396</v>
      </c>
      <c r="V271" s="185"/>
      <c r="W271" s="177"/>
      <c r="Y271" s="208"/>
      <c r="Z271" s="21" t="s">
        <v>36</v>
      </c>
      <c r="AA271" s="42">
        <f>AB259</f>
        <v>0.39364403012764942</v>
      </c>
      <c r="AB271" s="185"/>
      <c r="AC271" s="177"/>
      <c r="AE271" s="208"/>
      <c r="AF271" s="21" t="s">
        <v>36</v>
      </c>
      <c r="AG271" s="42">
        <f>AH259</f>
        <v>0.40331615210640293</v>
      </c>
      <c r="AH271" s="185"/>
      <c r="AI271" s="177"/>
      <c r="AK271" s="208"/>
      <c r="AL271" s="21" t="s">
        <v>36</v>
      </c>
      <c r="AM271" s="42">
        <f>AN259</f>
        <v>0.40301842292448148</v>
      </c>
      <c r="AN271" s="185"/>
      <c r="AO271" s="177"/>
      <c r="AQ271" s="208"/>
      <c r="AR271" s="21" t="s">
        <v>36</v>
      </c>
      <c r="AS271" s="42">
        <f>AT259</f>
        <v>0.40221042633121923</v>
      </c>
      <c r="AT271" s="185"/>
      <c r="AU271" s="177"/>
      <c r="AW271" s="208"/>
      <c r="AX271" s="21" t="s">
        <v>36</v>
      </c>
      <c r="AY271" s="42">
        <f>AZ259</f>
        <v>0.39578182243087445</v>
      </c>
      <c r="AZ271" s="185"/>
      <c r="BA271" s="177"/>
      <c r="BC271" s="208"/>
      <c r="BD271" s="21" t="s">
        <v>36</v>
      </c>
      <c r="BE271" s="42">
        <f>BF259</f>
        <v>0.40035243465705705</v>
      </c>
      <c r="BF271" s="185"/>
      <c r="BG271" s="177"/>
      <c r="BI271" s="208"/>
      <c r="BJ271" s="21" t="s">
        <v>36</v>
      </c>
      <c r="BK271" s="42">
        <f>BL259</f>
        <v>0.39403257680301629</v>
      </c>
      <c r="BL271" s="185"/>
      <c r="BM271" s="177"/>
    </row>
    <row r="272" spans="1:65" ht="15" customHeight="1">
      <c r="A272" s="19">
        <f t="shared" ref="A272:B286" si="125">A226</f>
        <v>2004</v>
      </c>
      <c r="B272" s="174">
        <f t="shared" si="125"/>
        <v>115.38461538461539</v>
      </c>
      <c r="C272" s="207">
        <f t="shared" ref="C272:C280" si="126">LN(F$263/B272-1)</f>
        <v>-9.7980408360203664E-2</v>
      </c>
      <c r="D272" s="20">
        <f t="shared" ref="D272:D302" si="127">D271+1</f>
        <v>1</v>
      </c>
      <c r="E272" s="637" t="s">
        <v>8</v>
      </c>
      <c r="F272" s="638"/>
      <c r="G272" s="639">
        <f>SUM(K260:K280)</f>
        <v>13.237878154200136</v>
      </c>
      <c r="H272" s="640"/>
      <c r="I272" s="177">
        <f t="shared" ref="I272:I302" si="128">ROUND($F$263/(1+EXP($F$268+$F$267*D272)),$G$1)</f>
        <v>83</v>
      </c>
      <c r="J272" s="178">
        <f t="shared" ref="J272:J280" si="129">ABS(B272-I272)/B272*100</f>
        <v>28.066666666666666</v>
      </c>
      <c r="K272" s="177">
        <f t="shared" ref="K272:K280" si="130">(B272-I272)^2/1000</f>
        <v>1.0487633136094676</v>
      </c>
      <c r="M272" s="208">
        <f t="shared" ref="M272:M280" si="131">LN(O$263/$B272-1)</f>
        <v>-1.7719568419318756</v>
      </c>
      <c r="N272" s="21" t="s">
        <v>37</v>
      </c>
      <c r="O272" s="209">
        <f>SUM(Q260:Q280)</f>
        <v>14.478603598361094</v>
      </c>
      <c r="P272" s="185">
        <f t="shared" ref="P272:P280" si="132">ROUND(O$263/(1+EXP(O$268+O$267*$D272)),$G$1)</f>
        <v>122</v>
      </c>
      <c r="Q272" s="177">
        <f t="shared" ref="Q272:Q280" si="133">($B272-P272)^2/1000</f>
        <v>4.3763313609467426E-2</v>
      </c>
      <c r="S272" s="208">
        <f t="shared" ref="S272:S280" si="134">LN(U$263/$B272-1)</f>
        <v>-0.31015492830383945</v>
      </c>
      <c r="T272" s="21" t="s">
        <v>37</v>
      </c>
      <c r="U272" s="209">
        <f>SUM(W260:W280)</f>
        <v>12.941127391393064</v>
      </c>
      <c r="V272" s="185">
        <f t="shared" ref="V272:V280" si="135">ROUND(U$263/(1+EXP(U$268+U$267*$D272)),$G$1)</f>
        <v>86</v>
      </c>
      <c r="W272" s="177">
        <f t="shared" ref="W272:W280" si="136">($B272-V272)^2/1000</f>
        <v>0.86345562130177533</v>
      </c>
      <c r="Y272" s="208">
        <f t="shared" ref="Y272:Y280" si="137">LN(AA$263/$B272-1)</f>
        <v>-0.19845093872383818</v>
      </c>
      <c r="Z272" s="21" t="s">
        <v>37</v>
      </c>
      <c r="AA272" s="209">
        <f>SUM(AC260:AC280)</f>
        <v>13.223067394319147</v>
      </c>
      <c r="AB272" s="185">
        <f t="shared" ref="AB272:AB280" si="138">ROUND(AA$263/(1+EXP(AA$268+AA$267*$D272)),$G$1)</f>
        <v>84</v>
      </c>
      <c r="AC272" s="177">
        <f t="shared" ref="AC272:AC280" si="139">($B272-AB272)^2/1000</f>
        <v>0.98499408284023682</v>
      </c>
      <c r="AE272" s="208">
        <f t="shared" ref="AE272:AE280" si="140">LN(AG$263/$B272-1)</f>
        <v>-9.7980408360203664E-2</v>
      </c>
      <c r="AF272" s="21" t="s">
        <v>37</v>
      </c>
      <c r="AG272" s="209">
        <f>SUM(AI260:AI280)</f>
        <v>13.237878154200136</v>
      </c>
      <c r="AH272" s="185">
        <f t="shared" ref="AH272:AH280" si="141">ROUND(AG$263/(1+EXP(AG$268+AG$267*$D272)),$G$1)</f>
        <v>83</v>
      </c>
      <c r="AI272" s="177">
        <f t="shared" ref="AI272:AI280" si="142">($B272-AH272)^2/1000</f>
        <v>1.0487633136094676</v>
      </c>
      <c r="AK272" s="208">
        <f t="shared" ref="AK272:AK280" si="143">LN(AM$263/$B272-1)</f>
        <v>-6.6889881507965401E-3</v>
      </c>
      <c r="AL272" s="21" t="s">
        <v>37</v>
      </c>
      <c r="AM272" s="209">
        <f>SUM(AO260:AO280)</f>
        <v>13.419531814639825</v>
      </c>
      <c r="AN272" s="185">
        <f t="shared" ref="AN272:AN280" si="144">ROUND(AM$263/(1+EXP(AM$268+AM$267*$D272)),$G$1)</f>
        <v>82</v>
      </c>
      <c r="AO272" s="177">
        <f t="shared" ref="AO272:AO280" si="145">($B272-AN272)^2/1000</f>
        <v>1.1145325443786982</v>
      </c>
      <c r="AQ272" s="208">
        <f t="shared" ref="AQ272:AQ280" si="146">LN(AS$263/$B272-1)</f>
        <v>7.6961041136128394E-2</v>
      </c>
      <c r="AR272" s="21" t="s">
        <v>37</v>
      </c>
      <c r="AS272" s="209">
        <f>SUM(AU260:AU280)</f>
        <v>13.616724903900879</v>
      </c>
      <c r="AT272" s="185">
        <f t="shared" ref="AT272:AT280" si="147">ROUND(AS$263/(1+EXP(AS$268+AS$267*$D272)),$G$1)</f>
        <v>81</v>
      </c>
      <c r="AU272" s="177">
        <f t="shared" ref="AU272:AU280" si="148">($B272-AT272)^2/1000</f>
        <v>1.1823017751479292</v>
      </c>
      <c r="AW272" s="208">
        <f t="shared" ref="AW272:AW280" si="149">LN(AY$263/$B272-1)</f>
        <v>0.15415067982725816</v>
      </c>
      <c r="AX272" s="21" t="s">
        <v>37</v>
      </c>
      <c r="AY272" s="209">
        <f>SUM(BA260:BA280)</f>
        <v>13.868730598001159</v>
      </c>
      <c r="AZ272" s="185">
        <f t="shared" ref="AZ272:AZ280" si="150">ROUND(AY$263/(1+EXP(AY$268+AY$267*$D272)),$G$1)</f>
        <v>80</v>
      </c>
      <c r="BA272" s="177">
        <f t="shared" ref="BA272:BA280" si="151">($B272-AZ272)^2/1000</f>
        <v>1.25207100591716</v>
      </c>
      <c r="BC272" s="208">
        <f t="shared" ref="BC272:BC280" si="152">LN(BE$263/$B272-1)</f>
        <v>0.22580666873369351</v>
      </c>
      <c r="BD272" s="21" t="s">
        <v>37</v>
      </c>
      <c r="BE272" s="209">
        <f>SUM(BG260:BG280)</f>
        <v>13.901357214519269</v>
      </c>
      <c r="BF272" s="185">
        <f t="shared" ref="BF272:BF280" si="153">ROUND(BE$263/(1+EXP(BE$268+BE$267*$D272)),$G$1)</f>
        <v>80</v>
      </c>
      <c r="BG272" s="177">
        <f t="shared" ref="BG272:BG280" si="154">($B272-BF272)^2/1000</f>
        <v>1.25207100591716</v>
      </c>
      <c r="BI272" s="208">
        <f t="shared" ref="BI272:BI280" si="155">LN(BK$263/$B272-1)</f>
        <v>0.29266961396281987</v>
      </c>
      <c r="BJ272" s="21" t="s">
        <v>37</v>
      </c>
      <c r="BK272" s="209">
        <f>SUM(BM260:BM280)</f>
        <v>14.080895676057729</v>
      </c>
      <c r="BL272" s="185">
        <f t="shared" ref="BL272:BL280" si="156">ROUND(BK$263/(1+EXP(BK$268+BK$267*$D272)),$G$1)</f>
        <v>79</v>
      </c>
      <c r="BM272" s="177">
        <f t="shared" ref="BM272:BM280" si="157">($B272-BL272)^2/1000</f>
        <v>1.3238402366863906</v>
      </c>
    </row>
    <row r="273" spans="1:70" ht="15" customHeight="1">
      <c r="A273" s="19">
        <f t="shared" si="125"/>
        <v>2005</v>
      </c>
      <c r="B273" s="174">
        <f t="shared" si="125"/>
        <v>134.61538461538461</v>
      </c>
      <c r="C273" s="207">
        <f t="shared" si="126"/>
        <v>-0.45525577261117983</v>
      </c>
      <c r="D273" s="20">
        <f t="shared" si="127"/>
        <v>2</v>
      </c>
      <c r="E273" s="637" t="s">
        <v>9</v>
      </c>
      <c r="F273" s="638"/>
      <c r="G273" s="639">
        <f>SUM(K271:K280)</f>
        <v>13.237878154200136</v>
      </c>
      <c r="H273" s="640"/>
      <c r="I273" s="177">
        <f t="shared" si="128"/>
        <v>74</v>
      </c>
      <c r="J273" s="178">
        <f t="shared" si="129"/>
        <v>45.028571428571432</v>
      </c>
      <c r="K273" s="177">
        <f t="shared" si="130"/>
        <v>3.6742248520710055</v>
      </c>
      <c r="M273" s="208">
        <f t="shared" si="131"/>
        <v>-5.8579331544834474</v>
      </c>
      <c r="O273" s="39"/>
      <c r="P273" s="185">
        <f t="shared" si="132"/>
        <v>114</v>
      </c>
      <c r="Q273" s="177">
        <f t="shared" si="133"/>
        <v>0.4249940828402366</v>
      </c>
      <c r="S273" s="208">
        <f t="shared" si="134"/>
        <v>-0.72213471743319746</v>
      </c>
      <c r="U273" s="39"/>
      <c r="V273" s="185">
        <f t="shared" si="135"/>
        <v>76</v>
      </c>
      <c r="W273" s="177">
        <f t="shared" si="136"/>
        <v>3.4357633136094674</v>
      </c>
      <c r="Y273" s="208">
        <f t="shared" si="137"/>
        <v>-0.57981849525294205</v>
      </c>
      <c r="AA273" s="39"/>
      <c r="AB273" s="185">
        <f t="shared" si="138"/>
        <v>75</v>
      </c>
      <c r="AC273" s="177">
        <f t="shared" si="139"/>
        <v>3.5539940828402363</v>
      </c>
      <c r="AE273" s="208">
        <f t="shared" si="140"/>
        <v>-0.45525577261117983</v>
      </c>
      <c r="AG273" s="39"/>
      <c r="AH273" s="185">
        <f t="shared" si="141"/>
        <v>74</v>
      </c>
      <c r="AI273" s="177">
        <f t="shared" si="142"/>
        <v>3.6742248520710055</v>
      </c>
      <c r="AK273" s="208">
        <f t="shared" si="143"/>
        <v>-0.34450440831847712</v>
      </c>
      <c r="AM273" s="39"/>
      <c r="AN273" s="185">
        <f t="shared" si="144"/>
        <v>73</v>
      </c>
      <c r="AO273" s="177">
        <f t="shared" si="145"/>
        <v>3.7964556213017748</v>
      </c>
      <c r="AQ273" s="208">
        <f t="shared" si="146"/>
        <v>-0.24480504809538906</v>
      </c>
      <c r="AS273" s="39"/>
      <c r="AT273" s="185">
        <f t="shared" si="147"/>
        <v>72</v>
      </c>
      <c r="AU273" s="177">
        <f t="shared" si="148"/>
        <v>3.920686390532544</v>
      </c>
      <c r="AW273" s="208">
        <f t="shared" si="149"/>
        <v>-0.15415067982725822</v>
      </c>
      <c r="AY273" s="39"/>
      <c r="AZ273" s="185">
        <f t="shared" si="150"/>
        <v>71</v>
      </c>
      <c r="BA273" s="177">
        <f t="shared" si="151"/>
        <v>4.0469171597633133</v>
      </c>
      <c r="BC273" s="208">
        <f t="shared" si="152"/>
        <v>-7.1035773116751647E-2</v>
      </c>
      <c r="BE273" s="39"/>
      <c r="BF273" s="185">
        <f t="shared" si="153"/>
        <v>70</v>
      </c>
      <c r="BG273" s="177">
        <f t="shared" si="154"/>
        <v>4.1751479289940825</v>
      </c>
      <c r="BI273" s="208">
        <f t="shared" si="155"/>
        <v>5.6980211146377959E-3</v>
      </c>
      <c r="BK273" s="39"/>
      <c r="BL273" s="185">
        <f t="shared" si="156"/>
        <v>70</v>
      </c>
      <c r="BM273" s="177">
        <f t="shared" si="157"/>
        <v>4.1751479289940825</v>
      </c>
    </row>
    <row r="274" spans="1:70" ht="15" customHeight="1">
      <c r="A274" s="19">
        <f t="shared" si="125"/>
        <v>2006</v>
      </c>
      <c r="B274" s="174">
        <f t="shared" si="125"/>
        <v>115.38461538461539</v>
      </c>
      <c r="C274" s="207">
        <f t="shared" si="126"/>
        <v>-9.7980408360203664E-2</v>
      </c>
      <c r="D274" s="20">
        <f t="shared" si="127"/>
        <v>3</v>
      </c>
      <c r="E274" s="637" t="s">
        <v>10</v>
      </c>
      <c r="F274" s="638"/>
      <c r="G274" s="639">
        <f>SUM(J260:J280)/D280</f>
        <v>143.74284411004953</v>
      </c>
      <c r="H274" s="640"/>
      <c r="I274" s="177">
        <f t="shared" si="128"/>
        <v>65</v>
      </c>
      <c r="J274" s="178">
        <f t="shared" si="129"/>
        <v>43.666666666666671</v>
      </c>
      <c r="K274" s="177">
        <f t="shared" si="130"/>
        <v>2.5386094674556214</v>
      </c>
      <c r="M274" s="208">
        <f t="shared" si="131"/>
        <v>-1.7719568419318756</v>
      </c>
      <c r="P274" s="185">
        <f t="shared" si="132"/>
        <v>103</v>
      </c>
      <c r="Q274" s="177">
        <f t="shared" si="133"/>
        <v>0.15337869822485212</v>
      </c>
      <c r="S274" s="208">
        <f t="shared" si="134"/>
        <v>-0.31015492830383945</v>
      </c>
      <c r="V274" s="185">
        <f t="shared" si="135"/>
        <v>67</v>
      </c>
      <c r="W274" s="177">
        <f t="shared" si="136"/>
        <v>2.34107100591716</v>
      </c>
      <c r="Y274" s="208">
        <f t="shared" si="137"/>
        <v>-0.19845093872383818</v>
      </c>
      <c r="AB274" s="185">
        <f t="shared" si="138"/>
        <v>65</v>
      </c>
      <c r="AC274" s="177">
        <f t="shared" si="139"/>
        <v>2.5386094674556214</v>
      </c>
      <c r="AE274" s="208">
        <f t="shared" si="140"/>
        <v>-9.7980408360203664E-2</v>
      </c>
      <c r="AH274" s="185">
        <f t="shared" si="141"/>
        <v>65</v>
      </c>
      <c r="AI274" s="177">
        <f t="shared" si="142"/>
        <v>2.5386094674556214</v>
      </c>
      <c r="AK274" s="208">
        <f t="shared" si="143"/>
        <v>-6.6889881507965401E-3</v>
      </c>
      <c r="AN274" s="185">
        <f t="shared" si="144"/>
        <v>64</v>
      </c>
      <c r="AO274" s="177">
        <f t="shared" si="145"/>
        <v>2.6403786982248523</v>
      </c>
      <c r="AQ274" s="208">
        <f t="shared" si="146"/>
        <v>7.6961041136128394E-2</v>
      </c>
      <c r="AT274" s="185">
        <f t="shared" si="147"/>
        <v>63</v>
      </c>
      <c r="AU274" s="177">
        <f t="shared" si="148"/>
        <v>2.7441479289940829</v>
      </c>
      <c r="AW274" s="208">
        <f t="shared" si="149"/>
        <v>0.15415067982725816</v>
      </c>
      <c r="AZ274" s="185">
        <f t="shared" si="150"/>
        <v>62</v>
      </c>
      <c r="BA274" s="177">
        <f t="shared" si="151"/>
        <v>2.8499171597633142</v>
      </c>
      <c r="BC274" s="208">
        <f t="shared" si="152"/>
        <v>0.22580666873369351</v>
      </c>
      <c r="BF274" s="185">
        <f t="shared" si="153"/>
        <v>62</v>
      </c>
      <c r="BG274" s="177">
        <f t="shared" si="154"/>
        <v>2.8499171597633142</v>
      </c>
      <c r="BI274" s="208">
        <f t="shared" si="155"/>
        <v>0.29266961396281987</v>
      </c>
      <c r="BL274" s="185">
        <f t="shared" si="156"/>
        <v>61</v>
      </c>
      <c r="BM274" s="177">
        <f t="shared" si="157"/>
        <v>2.9576863905325443</v>
      </c>
    </row>
    <row r="275" spans="1:70" ht="15" customHeight="1">
      <c r="A275" s="19">
        <f t="shared" si="125"/>
        <v>2007</v>
      </c>
      <c r="B275" s="174">
        <f t="shared" si="125"/>
        <v>6.6979236436704621</v>
      </c>
      <c r="C275" s="207">
        <f t="shared" si="126"/>
        <v>3.4609117854342344</v>
      </c>
      <c r="D275" s="20">
        <f t="shared" si="127"/>
        <v>4</v>
      </c>
      <c r="E275" s="637" t="s">
        <v>11</v>
      </c>
      <c r="F275" s="638"/>
      <c r="G275" s="639">
        <f>SUM(J271:J280)/9</f>
        <v>143.74284411004953</v>
      </c>
      <c r="H275" s="640"/>
      <c r="I275" s="177">
        <f t="shared" si="128"/>
        <v>56</v>
      </c>
      <c r="J275" s="178">
        <f t="shared" si="129"/>
        <v>736.08</v>
      </c>
      <c r="K275" s="177">
        <f t="shared" si="130"/>
        <v>2.4306947330453479</v>
      </c>
      <c r="M275" s="208">
        <f t="shared" si="131"/>
        <v>2.9525898806571491</v>
      </c>
      <c r="P275" s="185">
        <f t="shared" si="132"/>
        <v>89</v>
      </c>
      <c r="Q275" s="177">
        <f t="shared" si="133"/>
        <v>6.773631772563097</v>
      </c>
      <c r="S275" s="208">
        <f t="shared" si="134"/>
        <v>3.3624565533457247</v>
      </c>
      <c r="V275" s="185">
        <f t="shared" si="135"/>
        <v>58</v>
      </c>
      <c r="W275" s="177">
        <f t="shared" si="136"/>
        <v>2.6319030384706661</v>
      </c>
      <c r="Y275" s="208">
        <f t="shared" si="137"/>
        <v>3.412895359407965</v>
      </c>
      <c r="AB275" s="185">
        <f t="shared" si="138"/>
        <v>57</v>
      </c>
      <c r="AC275" s="177">
        <f t="shared" si="139"/>
        <v>2.5302988857580071</v>
      </c>
      <c r="AE275" s="208">
        <f t="shared" si="140"/>
        <v>3.4609117854342344</v>
      </c>
      <c r="AH275" s="185">
        <f t="shared" si="141"/>
        <v>56</v>
      </c>
      <c r="AI275" s="177">
        <f t="shared" si="142"/>
        <v>2.4306947330453479</v>
      </c>
      <c r="AK275" s="208">
        <f t="shared" si="143"/>
        <v>3.5067278828716191</v>
      </c>
      <c r="AN275" s="185">
        <f t="shared" si="144"/>
        <v>56</v>
      </c>
      <c r="AO275" s="177">
        <f t="shared" si="145"/>
        <v>2.4306947330453479</v>
      </c>
      <c r="AQ275" s="208">
        <f t="shared" si="146"/>
        <v>3.5505365044921917</v>
      </c>
      <c r="AT275" s="185">
        <f t="shared" si="147"/>
        <v>55</v>
      </c>
      <c r="AU275" s="177">
        <f t="shared" si="148"/>
        <v>2.3330905803326885</v>
      </c>
      <c r="AW275" s="208">
        <f t="shared" si="149"/>
        <v>3.5925062094563467</v>
      </c>
      <c r="AZ275" s="185">
        <f t="shared" si="150"/>
        <v>55</v>
      </c>
      <c r="BA275" s="177">
        <f t="shared" si="151"/>
        <v>2.3330905803326885</v>
      </c>
      <c r="BC275" s="208">
        <f t="shared" si="152"/>
        <v>3.6327851797590278</v>
      </c>
      <c r="BF275" s="185">
        <f t="shared" si="153"/>
        <v>54</v>
      </c>
      <c r="BG275" s="177">
        <f t="shared" si="154"/>
        <v>2.2374864276200297</v>
      </c>
      <c r="BI275" s="208">
        <f t="shared" si="155"/>
        <v>3.6715043779298466</v>
      </c>
      <c r="BL275" s="185">
        <f t="shared" si="156"/>
        <v>54</v>
      </c>
      <c r="BM275" s="177">
        <f t="shared" si="157"/>
        <v>2.2374864276200297</v>
      </c>
    </row>
    <row r="276" spans="1:70" ht="15" customHeight="1">
      <c r="A276" s="19">
        <f t="shared" si="125"/>
        <v>2008</v>
      </c>
      <c r="B276" s="174">
        <f t="shared" si="125"/>
        <v>22.618231665524331</v>
      </c>
      <c r="C276" s="207">
        <f t="shared" si="126"/>
        <v>2.1663834718136443</v>
      </c>
      <c r="D276" s="20">
        <f t="shared" si="127"/>
        <v>5</v>
      </c>
      <c r="G276" s="25"/>
      <c r="H276" s="75"/>
      <c r="I276" s="177">
        <f t="shared" si="128"/>
        <v>49</v>
      </c>
      <c r="J276" s="178">
        <f t="shared" si="129"/>
        <v>116.63939393939395</v>
      </c>
      <c r="K276" s="177">
        <f t="shared" si="130"/>
        <v>0.69599770045394316</v>
      </c>
      <c r="M276" s="208">
        <f t="shared" si="131"/>
        <v>1.6031454289474283</v>
      </c>
      <c r="P276" s="185">
        <f t="shared" si="132"/>
        <v>72</v>
      </c>
      <c r="Q276" s="177">
        <f t="shared" si="133"/>
        <v>2.4385590438398235</v>
      </c>
      <c r="S276" s="208">
        <f t="shared" si="134"/>
        <v>2.0595480011602656</v>
      </c>
      <c r="V276" s="185">
        <f t="shared" si="135"/>
        <v>50</v>
      </c>
      <c r="W276" s="177">
        <f t="shared" si="136"/>
        <v>0.74976123712289455</v>
      </c>
      <c r="Y276" s="208">
        <f t="shared" si="137"/>
        <v>2.1143917857096648</v>
      </c>
      <c r="AB276" s="185">
        <f t="shared" si="138"/>
        <v>49</v>
      </c>
      <c r="AC276" s="177">
        <f t="shared" si="139"/>
        <v>0.69599770045394316</v>
      </c>
      <c r="AE276" s="208">
        <f t="shared" si="140"/>
        <v>2.1663834718136443</v>
      </c>
      <c r="AH276" s="185">
        <f t="shared" si="141"/>
        <v>49</v>
      </c>
      <c r="AI276" s="177">
        <f t="shared" si="142"/>
        <v>0.69599770045394316</v>
      </c>
      <c r="AK276" s="208">
        <f t="shared" si="143"/>
        <v>2.215805094193096</v>
      </c>
      <c r="AN276" s="185">
        <f t="shared" si="144"/>
        <v>48</v>
      </c>
      <c r="AO276" s="177">
        <f t="shared" si="145"/>
        <v>0.64423416378499176</v>
      </c>
      <c r="AQ276" s="208">
        <f t="shared" si="146"/>
        <v>2.2628988169377178</v>
      </c>
      <c r="AT276" s="185">
        <f t="shared" si="147"/>
        <v>48</v>
      </c>
      <c r="AU276" s="177">
        <f t="shared" si="148"/>
        <v>0.64423416378499176</v>
      </c>
      <c r="AW276" s="208">
        <f t="shared" si="149"/>
        <v>2.3078741117458366</v>
      </c>
      <c r="AZ276" s="185">
        <f t="shared" si="150"/>
        <v>47</v>
      </c>
      <c r="BA276" s="177">
        <f t="shared" si="151"/>
        <v>0.59447062711604037</v>
      </c>
      <c r="BC276" s="208">
        <f t="shared" si="152"/>
        <v>2.3509133900575248</v>
      </c>
      <c r="BF276" s="185">
        <f t="shared" si="153"/>
        <v>47</v>
      </c>
      <c r="BG276" s="177">
        <f t="shared" si="154"/>
        <v>0.59447062711604037</v>
      </c>
      <c r="BI276" s="208">
        <f t="shared" si="155"/>
        <v>2.3921764722470624</v>
      </c>
      <c r="BL276" s="185">
        <f t="shared" si="156"/>
        <v>47</v>
      </c>
      <c r="BM276" s="177">
        <f t="shared" si="157"/>
        <v>0.59447062711604037</v>
      </c>
    </row>
    <row r="277" spans="1:70" s="25" customFormat="1" ht="15" customHeight="1">
      <c r="A277" s="19">
        <f t="shared" si="125"/>
        <v>2009</v>
      </c>
      <c r="B277" s="174">
        <f t="shared" si="125"/>
        <v>13.323983169705469</v>
      </c>
      <c r="C277" s="207">
        <f t="shared" si="126"/>
        <v>2.7415867739005013</v>
      </c>
      <c r="D277" s="20">
        <f t="shared" si="127"/>
        <v>6</v>
      </c>
      <c r="H277" s="75"/>
      <c r="I277" s="177">
        <f t="shared" si="128"/>
        <v>42</v>
      </c>
      <c r="J277" s="178">
        <f t="shared" si="129"/>
        <v>215.22105263157894</v>
      </c>
      <c r="K277" s="177">
        <f t="shared" si="130"/>
        <v>0.82231394125133506</v>
      </c>
      <c r="M277" s="208">
        <f t="shared" si="131"/>
        <v>2.21179625544714</v>
      </c>
      <c r="P277" s="185">
        <f t="shared" si="132"/>
        <v>54</v>
      </c>
      <c r="Q277" s="177">
        <f t="shared" si="133"/>
        <v>1.6545383451784037</v>
      </c>
      <c r="S277" s="208">
        <f t="shared" si="134"/>
        <v>2.6398089267945708</v>
      </c>
      <c r="V277" s="185">
        <f t="shared" si="135"/>
        <v>42</v>
      </c>
      <c r="W277" s="177">
        <f t="shared" si="136"/>
        <v>0.82231394125133506</v>
      </c>
      <c r="Y277" s="208">
        <f t="shared" si="137"/>
        <v>2.6919921331320644</v>
      </c>
      <c r="AB277" s="185">
        <f t="shared" si="138"/>
        <v>42</v>
      </c>
      <c r="AC277" s="177">
        <f t="shared" si="139"/>
        <v>0.82231394125133506</v>
      </c>
      <c r="AE277" s="208">
        <f t="shared" si="140"/>
        <v>2.7415867739005013</v>
      </c>
      <c r="AH277" s="185">
        <f t="shared" si="141"/>
        <v>42</v>
      </c>
      <c r="AI277" s="177">
        <f t="shared" si="142"/>
        <v>0.82231394125133506</v>
      </c>
      <c r="AK277" s="208">
        <f t="shared" si="143"/>
        <v>2.7888375707174631</v>
      </c>
      <c r="AN277" s="185">
        <f t="shared" si="144"/>
        <v>41</v>
      </c>
      <c r="AO277" s="177">
        <f t="shared" si="145"/>
        <v>0.76596190759074601</v>
      </c>
      <c r="AQ277" s="208">
        <f t="shared" si="146"/>
        <v>2.8339561021988064</v>
      </c>
      <c r="AT277" s="185">
        <f t="shared" si="147"/>
        <v>41</v>
      </c>
      <c r="AU277" s="177">
        <f t="shared" si="148"/>
        <v>0.76596190759074601</v>
      </c>
      <c r="AW277" s="208">
        <f t="shared" si="149"/>
        <v>2.877126531146144</v>
      </c>
      <c r="AZ277" s="185">
        <f t="shared" si="150"/>
        <v>41</v>
      </c>
      <c r="BA277" s="177">
        <f t="shared" si="151"/>
        <v>0.76596190759074601</v>
      </c>
      <c r="BC277" s="208">
        <f t="shared" si="152"/>
        <v>2.9185101457061142</v>
      </c>
      <c r="BF277" s="185">
        <f t="shared" si="153"/>
        <v>41</v>
      </c>
      <c r="BG277" s="177">
        <f t="shared" si="154"/>
        <v>0.76596190759074601</v>
      </c>
      <c r="BI277" s="208">
        <f t="shared" si="155"/>
        <v>2.9582489975506956</v>
      </c>
      <c r="BL277" s="185">
        <f t="shared" si="156"/>
        <v>41</v>
      </c>
      <c r="BM277" s="177">
        <f t="shared" si="157"/>
        <v>0.76596190759074601</v>
      </c>
    </row>
    <row r="278" spans="1:70" ht="15" customHeight="1">
      <c r="A278" s="19">
        <f t="shared" si="125"/>
        <v>2010</v>
      </c>
      <c r="B278" s="174">
        <f t="shared" si="125"/>
        <v>35.0140056022409</v>
      </c>
      <c r="C278" s="207">
        <f t="shared" si="126"/>
        <v>1.6645319747436715</v>
      </c>
      <c r="D278" s="20">
        <f t="shared" si="127"/>
        <v>7</v>
      </c>
      <c r="E278" s="50"/>
      <c r="F278" s="25"/>
      <c r="G278" s="25"/>
      <c r="H278" s="75"/>
      <c r="I278" s="177">
        <f t="shared" si="128"/>
        <v>36</v>
      </c>
      <c r="J278" s="178">
        <f t="shared" si="129"/>
        <v>2.8159999999999896</v>
      </c>
      <c r="K278" s="177">
        <f t="shared" si="130"/>
        <v>9.721849524123306E-4</v>
      </c>
      <c r="M278" s="208">
        <f t="shared" si="131"/>
        <v>1.0492819786461682</v>
      </c>
      <c r="N278" s="50"/>
      <c r="O278" s="25"/>
      <c r="P278" s="185">
        <f t="shared" si="132"/>
        <v>39</v>
      </c>
      <c r="Q278" s="177">
        <f t="shared" si="133"/>
        <v>1.5888151338966931E-2</v>
      </c>
      <c r="S278" s="208">
        <f t="shared" si="134"/>
        <v>1.5501124463492855</v>
      </c>
      <c r="T278" s="50"/>
      <c r="U278" s="25"/>
      <c r="V278" s="185">
        <f t="shared" si="135"/>
        <v>36</v>
      </c>
      <c r="W278" s="177">
        <f t="shared" si="136"/>
        <v>9.721849524123306E-4</v>
      </c>
      <c r="Y278" s="208">
        <f t="shared" si="137"/>
        <v>1.6089577971972229</v>
      </c>
      <c r="Z278" s="50"/>
      <c r="AA278" s="25"/>
      <c r="AB278" s="185">
        <f t="shared" si="138"/>
        <v>36</v>
      </c>
      <c r="AC278" s="177">
        <f t="shared" si="139"/>
        <v>9.721849524123306E-4</v>
      </c>
      <c r="AE278" s="208">
        <f t="shared" si="140"/>
        <v>1.6645319747436715</v>
      </c>
      <c r="AF278" s="50"/>
      <c r="AG278" s="25"/>
      <c r="AH278" s="185">
        <f t="shared" si="141"/>
        <v>36</v>
      </c>
      <c r="AI278" s="177">
        <f t="shared" si="142"/>
        <v>9.721849524123306E-4</v>
      </c>
      <c r="AK278" s="208">
        <f t="shared" si="143"/>
        <v>1.7171795908723195</v>
      </c>
      <c r="AL278" s="50"/>
      <c r="AM278" s="25"/>
      <c r="AN278" s="185">
        <f t="shared" si="144"/>
        <v>36</v>
      </c>
      <c r="AO278" s="177">
        <f t="shared" si="145"/>
        <v>9.721849524123306E-4</v>
      </c>
      <c r="AQ278" s="208">
        <f t="shared" si="146"/>
        <v>1.7671935152828051</v>
      </c>
      <c r="AR278" s="50"/>
      <c r="AS278" s="25"/>
      <c r="AT278" s="185">
        <f t="shared" si="147"/>
        <v>35</v>
      </c>
      <c r="AU278" s="177">
        <f t="shared" si="148"/>
        <v>1.9615689413029922E-7</v>
      </c>
      <c r="AW278" s="208">
        <f t="shared" si="149"/>
        <v>1.8148247421590511</v>
      </c>
      <c r="AX278" s="50"/>
      <c r="AY278" s="25"/>
      <c r="AZ278" s="185">
        <f t="shared" si="150"/>
        <v>35</v>
      </c>
      <c r="BA278" s="177">
        <f t="shared" si="151"/>
        <v>1.9615689413029922E-7</v>
      </c>
      <c r="BC278" s="208">
        <f t="shared" si="152"/>
        <v>1.8602900116351635</v>
      </c>
      <c r="BD278" s="50"/>
      <c r="BE278" s="25"/>
      <c r="BF278" s="185">
        <f t="shared" si="153"/>
        <v>35</v>
      </c>
      <c r="BG278" s="177">
        <f t="shared" si="154"/>
        <v>1.9615689413029922E-7</v>
      </c>
      <c r="BI278" s="208">
        <f t="shared" si="155"/>
        <v>1.9037777725499476</v>
      </c>
      <c r="BJ278" s="50"/>
      <c r="BK278" s="25"/>
      <c r="BL278" s="185">
        <f t="shared" si="156"/>
        <v>35</v>
      </c>
      <c r="BM278" s="177">
        <f t="shared" si="157"/>
        <v>1.9615689413029922E-7</v>
      </c>
    </row>
    <row r="279" spans="1:70" s="25" customFormat="1" ht="15" customHeight="1">
      <c r="A279" s="19">
        <f t="shared" si="125"/>
        <v>2011</v>
      </c>
      <c r="B279" s="174">
        <f t="shared" si="125"/>
        <v>59.160305343511453</v>
      </c>
      <c r="C279" s="207">
        <f t="shared" si="126"/>
        <v>1.000157384450842</v>
      </c>
      <c r="D279" s="20">
        <f t="shared" si="127"/>
        <v>8</v>
      </c>
      <c r="E279" s="50"/>
      <c r="H279" s="32"/>
      <c r="I279" s="177">
        <f t="shared" si="128"/>
        <v>30</v>
      </c>
      <c r="J279" s="178">
        <f t="shared" si="129"/>
        <v>49.29032258064516</v>
      </c>
      <c r="K279" s="177">
        <f t="shared" si="130"/>
        <v>0.85032340772682269</v>
      </c>
      <c r="M279" s="208">
        <f t="shared" si="131"/>
        <v>0.24837103263852439</v>
      </c>
      <c r="N279" s="50"/>
      <c r="P279" s="185">
        <f t="shared" si="132"/>
        <v>26</v>
      </c>
      <c r="Q279" s="177">
        <f t="shared" si="133"/>
        <v>1.0996058504749142</v>
      </c>
      <c r="S279" s="208">
        <f t="shared" si="134"/>
        <v>0.86737152712128052</v>
      </c>
      <c r="T279" s="50"/>
      <c r="V279" s="185">
        <f t="shared" si="135"/>
        <v>30</v>
      </c>
      <c r="W279" s="177">
        <f t="shared" si="136"/>
        <v>0.85032340772682269</v>
      </c>
      <c r="Y279" s="208">
        <f t="shared" si="137"/>
        <v>0.93596684895446602</v>
      </c>
      <c r="Z279" s="50"/>
      <c r="AB279" s="185">
        <f t="shared" si="138"/>
        <v>30</v>
      </c>
      <c r="AC279" s="177">
        <f t="shared" si="139"/>
        <v>0.85032340772682269</v>
      </c>
      <c r="AE279" s="208">
        <f t="shared" si="140"/>
        <v>1.000157384450842</v>
      </c>
      <c r="AF279" s="50"/>
      <c r="AH279" s="185">
        <f t="shared" si="141"/>
        <v>30</v>
      </c>
      <c r="AI279" s="177">
        <f t="shared" si="142"/>
        <v>0.85032340772682269</v>
      </c>
      <c r="AK279" s="208">
        <f t="shared" si="143"/>
        <v>1.0604748595185236</v>
      </c>
      <c r="AL279" s="50"/>
      <c r="AN279" s="185">
        <f t="shared" si="144"/>
        <v>30</v>
      </c>
      <c r="AO279" s="177">
        <f t="shared" si="145"/>
        <v>0.85032340772682269</v>
      </c>
      <c r="AQ279" s="208">
        <f t="shared" si="146"/>
        <v>1.1173601748054385</v>
      </c>
      <c r="AR279" s="50"/>
      <c r="AT279" s="185">
        <f t="shared" si="147"/>
        <v>30</v>
      </c>
      <c r="AU279" s="177">
        <f t="shared" si="148"/>
        <v>0.85032340772682269</v>
      </c>
      <c r="AW279" s="208">
        <f t="shared" si="149"/>
        <v>1.1711829815029451</v>
      </c>
      <c r="AX279" s="50"/>
      <c r="AZ279" s="185">
        <f t="shared" si="150"/>
        <v>30</v>
      </c>
      <c r="BA279" s="177">
        <f t="shared" si="151"/>
        <v>0.85032340772682269</v>
      </c>
      <c r="BC279" s="208">
        <f t="shared" si="152"/>
        <v>1.2222562516869457</v>
      </c>
      <c r="BD279" s="50"/>
      <c r="BF279" s="185">
        <f t="shared" si="153"/>
        <v>30</v>
      </c>
      <c r="BG279" s="177">
        <f t="shared" si="154"/>
        <v>0.85032340772682269</v>
      </c>
      <c r="BI279" s="208">
        <f t="shared" si="155"/>
        <v>1.2708473046158903</v>
      </c>
      <c r="BJ279" s="50"/>
      <c r="BL279" s="185">
        <f t="shared" si="156"/>
        <v>30</v>
      </c>
      <c r="BM279" s="177">
        <f t="shared" si="157"/>
        <v>0.85032340772682269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60.29254370317517</v>
      </c>
      <c r="C280" s="210">
        <f t="shared" si="126"/>
        <v>0.97413530078840449</v>
      </c>
      <c r="D280" s="29">
        <f t="shared" si="127"/>
        <v>9</v>
      </c>
      <c r="E280" s="51"/>
      <c r="F280" s="30"/>
      <c r="G280" s="30"/>
      <c r="H280" s="78"/>
      <c r="I280" s="183">
        <f t="shared" si="128"/>
        <v>26</v>
      </c>
      <c r="J280" s="184">
        <f t="shared" si="129"/>
        <v>56.876923076923077</v>
      </c>
      <c r="K280" s="183">
        <f t="shared" si="130"/>
        <v>1.1759785536341789</v>
      </c>
      <c r="M280" s="211">
        <f t="shared" si="131"/>
        <v>0.21437146097423485</v>
      </c>
      <c r="N280" s="51"/>
      <c r="O280" s="30"/>
      <c r="P280" s="205">
        <f t="shared" si="132"/>
        <v>17</v>
      </c>
      <c r="Q280" s="183">
        <f t="shared" si="133"/>
        <v>1.874244340291332</v>
      </c>
      <c r="S280" s="211">
        <f t="shared" si="134"/>
        <v>0.84034219573328184</v>
      </c>
      <c r="T280" s="51"/>
      <c r="U280" s="30"/>
      <c r="V280" s="205">
        <f t="shared" si="135"/>
        <v>25</v>
      </c>
      <c r="W280" s="183">
        <f t="shared" si="136"/>
        <v>1.2455636410405293</v>
      </c>
      <c r="Y280" s="211">
        <f t="shared" si="137"/>
        <v>0.90947465570679298</v>
      </c>
      <c r="Z280" s="51"/>
      <c r="AA280" s="30"/>
      <c r="AB280" s="205">
        <f t="shared" si="138"/>
        <v>25</v>
      </c>
      <c r="AC280" s="183">
        <f t="shared" si="139"/>
        <v>1.2455636410405293</v>
      </c>
      <c r="AE280" s="211">
        <f t="shared" si="140"/>
        <v>0.97413530078840449</v>
      </c>
      <c r="AF280" s="51"/>
      <c r="AG280" s="30"/>
      <c r="AH280" s="205">
        <f t="shared" si="141"/>
        <v>26</v>
      </c>
      <c r="AI280" s="183">
        <f t="shared" si="142"/>
        <v>1.1759785536341789</v>
      </c>
      <c r="AK280" s="211">
        <f t="shared" si="143"/>
        <v>1.0348676666419023</v>
      </c>
      <c r="AL280" s="51"/>
      <c r="AM280" s="30"/>
      <c r="AN280" s="205">
        <f t="shared" si="144"/>
        <v>26</v>
      </c>
      <c r="AO280" s="183">
        <f t="shared" si="145"/>
        <v>1.1759785536341789</v>
      </c>
      <c r="AQ280" s="211">
        <f t="shared" si="146"/>
        <v>1.0921218432145723</v>
      </c>
      <c r="AR280" s="51"/>
      <c r="AS280" s="30"/>
      <c r="AT280" s="205">
        <f t="shared" si="147"/>
        <v>26</v>
      </c>
      <c r="AU280" s="183">
        <f t="shared" si="148"/>
        <v>1.1759785536341789</v>
      </c>
      <c r="AW280" s="211">
        <f t="shared" si="149"/>
        <v>1.1462747391572732</v>
      </c>
      <c r="AX280" s="51"/>
      <c r="AY280" s="30"/>
      <c r="AZ280" s="205">
        <f t="shared" si="150"/>
        <v>26</v>
      </c>
      <c r="BA280" s="183">
        <f t="shared" si="151"/>
        <v>1.1759785536341789</v>
      </c>
      <c r="BC280" s="211">
        <f t="shared" si="152"/>
        <v>1.1976451344746804</v>
      </c>
      <c r="BD280" s="51"/>
      <c r="BE280" s="30"/>
      <c r="BF280" s="205">
        <f t="shared" si="153"/>
        <v>26</v>
      </c>
      <c r="BG280" s="183">
        <f t="shared" si="154"/>
        <v>1.1759785536341789</v>
      </c>
      <c r="BI280" s="211">
        <f t="shared" si="155"/>
        <v>1.2465050515063472</v>
      </c>
      <c r="BJ280" s="51"/>
      <c r="BK280" s="30"/>
      <c r="BL280" s="205">
        <f t="shared" si="156"/>
        <v>26</v>
      </c>
      <c r="BM280" s="183">
        <f t="shared" si="157"/>
        <v>1.1759785536341789</v>
      </c>
    </row>
    <row r="281" spans="1:70" ht="15" customHeight="1" thickTop="1">
      <c r="A281" s="19">
        <f t="shared" si="125"/>
        <v>2013</v>
      </c>
      <c r="B281" s="174">
        <f t="shared" ref="B281:B302" si="158">ROUND(F$263/(1+EXP(F$268+F$267*D281)),$G$1)</f>
        <v>22</v>
      </c>
      <c r="C281" s="52"/>
      <c r="D281" s="20">
        <f t="shared" si="127"/>
        <v>10</v>
      </c>
      <c r="E281" s="53"/>
      <c r="F281" s="80"/>
      <c r="G281" s="25"/>
      <c r="H281" s="32"/>
      <c r="I281" s="177">
        <f t="shared" si="128"/>
        <v>22</v>
      </c>
      <c r="J281" s="185"/>
      <c r="K281" s="185"/>
    </row>
    <row r="282" spans="1:70" ht="15" customHeight="1" thickBot="1">
      <c r="A282" s="19">
        <f t="shared" si="125"/>
        <v>2014</v>
      </c>
      <c r="B282" s="174">
        <f t="shared" si="158"/>
        <v>18</v>
      </c>
      <c r="C282" s="52"/>
      <c r="D282" s="20">
        <f t="shared" si="127"/>
        <v>11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28"/>
        <v>18</v>
      </c>
      <c r="J282" s="185"/>
      <c r="K282" s="185"/>
      <c r="M282" s="198" t="str">
        <f>E264</f>
        <v>max(y) =</v>
      </c>
      <c r="N282" s="198">
        <f>F264</f>
        <v>134.61538461538461</v>
      </c>
      <c r="O282" s="198"/>
      <c r="P282" s="198"/>
      <c r="Q282" s="198"/>
      <c r="R282" s="198"/>
      <c r="S282" s="198" t="str">
        <f>M282</f>
        <v>max(y) =</v>
      </c>
      <c r="T282" s="198">
        <f>N282</f>
        <v>134.61538461538461</v>
      </c>
      <c r="U282" s="198"/>
      <c r="V282" s="198"/>
      <c r="W282" s="198"/>
      <c r="X282" s="198"/>
      <c r="Y282" s="198" t="str">
        <f>S282</f>
        <v>max(y) =</v>
      </c>
      <c r="Z282" s="198">
        <f>T282</f>
        <v>134.61538461538461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134.61538461538461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134.61538461538461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134.61538461538461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134.61538461538461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134.61538461538461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134.61538461538461</v>
      </c>
    </row>
    <row r="283" spans="1:70" ht="15" customHeight="1" thickTop="1">
      <c r="A283" s="19">
        <f t="shared" si="125"/>
        <v>2015</v>
      </c>
      <c r="B283" s="174">
        <f t="shared" si="158"/>
        <v>15</v>
      </c>
      <c r="C283" s="52"/>
      <c r="D283" s="20">
        <f t="shared" si="127"/>
        <v>12</v>
      </c>
      <c r="E283" s="198">
        <f>O263</f>
        <v>135</v>
      </c>
      <c r="F283" s="201">
        <f>O271</f>
        <v>0.31559971950711851</v>
      </c>
      <c r="G283" s="631">
        <f>O272</f>
        <v>14.478603598361094</v>
      </c>
      <c r="H283" s="632"/>
      <c r="I283" s="177">
        <f t="shared" si="128"/>
        <v>15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>
        <f t="shared" si="158"/>
        <v>13</v>
      </c>
      <c r="C284" s="52"/>
      <c r="D284" s="20">
        <f t="shared" si="127"/>
        <v>13</v>
      </c>
      <c r="E284" s="198">
        <f>U263</f>
        <v>200</v>
      </c>
      <c r="F284" s="201">
        <f>U271</f>
        <v>0.39520229142451396</v>
      </c>
      <c r="G284" s="631">
        <f>U272</f>
        <v>12.941127391393064</v>
      </c>
      <c r="H284" s="632"/>
      <c r="I284" s="177">
        <f t="shared" si="128"/>
        <v>13</v>
      </c>
      <c r="J284" s="185"/>
      <c r="K284" s="185"/>
      <c r="M284" s="198" t="s">
        <v>60</v>
      </c>
      <c r="N284" s="212">
        <v>10</v>
      </c>
      <c r="O284" s="198"/>
      <c r="P284" s="198"/>
      <c r="Q284" s="198"/>
      <c r="R284" s="198"/>
      <c r="S284" s="198" t="s">
        <v>60</v>
      </c>
      <c r="T284" s="198">
        <f>N284</f>
        <v>10</v>
      </c>
      <c r="U284" s="198"/>
      <c r="V284" s="198"/>
      <c r="W284" s="198"/>
      <c r="X284" s="198"/>
      <c r="Y284" s="198" t="s">
        <v>60</v>
      </c>
      <c r="Z284" s="198">
        <f>T284</f>
        <v>10</v>
      </c>
      <c r="AA284" s="198"/>
      <c r="AB284" s="198"/>
      <c r="AC284" s="198"/>
      <c r="AD284" s="198"/>
      <c r="AE284" s="198" t="s">
        <v>60</v>
      </c>
      <c r="AF284" s="198">
        <f>Z284</f>
        <v>10</v>
      </c>
      <c r="AG284" s="198"/>
      <c r="AH284" s="198"/>
      <c r="AI284" s="198"/>
      <c r="AJ284" s="198"/>
      <c r="AK284" s="198" t="s">
        <v>60</v>
      </c>
      <c r="AL284" s="198">
        <f>AF284</f>
        <v>10</v>
      </c>
      <c r="AM284" s="198"/>
      <c r="AN284" s="198"/>
      <c r="AO284" s="198"/>
      <c r="AP284" s="198"/>
      <c r="AQ284" s="198" t="s">
        <v>60</v>
      </c>
      <c r="AR284" s="198">
        <f>AL284</f>
        <v>10</v>
      </c>
      <c r="AS284" s="198"/>
      <c r="AT284" s="198"/>
      <c r="AU284" s="198"/>
      <c r="AV284" s="198"/>
      <c r="AW284" s="198" t="s">
        <v>60</v>
      </c>
      <c r="AX284" s="198">
        <f>AR284</f>
        <v>10</v>
      </c>
      <c r="AY284" s="198"/>
      <c r="AZ284" s="198"/>
      <c r="BA284" s="198"/>
      <c r="BB284" s="198"/>
      <c r="BC284" s="198" t="s">
        <v>60</v>
      </c>
      <c r="BD284" s="198">
        <f>AX284</f>
        <v>10</v>
      </c>
      <c r="BE284" s="198"/>
      <c r="BF284" s="198"/>
      <c r="BG284" s="198"/>
      <c r="BH284" s="198"/>
      <c r="BI284" s="198" t="s">
        <v>60</v>
      </c>
      <c r="BJ284" s="198">
        <f>BD284</f>
        <v>10</v>
      </c>
    </row>
    <row r="285" spans="1:70" ht="15" customHeight="1">
      <c r="A285" s="19">
        <f t="shared" si="125"/>
        <v>2017</v>
      </c>
      <c r="B285" s="174">
        <f t="shared" si="158"/>
        <v>11</v>
      </c>
      <c r="C285" s="52"/>
      <c r="D285" s="20">
        <f t="shared" si="127"/>
        <v>14</v>
      </c>
      <c r="E285" s="198">
        <f>AA263</f>
        <v>210</v>
      </c>
      <c r="F285" s="201">
        <f>AA271</f>
        <v>0.39364403012764942</v>
      </c>
      <c r="G285" s="631">
        <f>AA272</f>
        <v>13.223067394319147</v>
      </c>
      <c r="H285" s="632"/>
      <c r="I285" s="177">
        <f t="shared" si="128"/>
        <v>11</v>
      </c>
      <c r="J285" s="185"/>
      <c r="K285" s="185"/>
    </row>
    <row r="286" spans="1:70" ht="15" customHeight="1">
      <c r="A286" s="19">
        <f t="shared" si="125"/>
        <v>2018</v>
      </c>
      <c r="B286" s="174">
        <f t="shared" si="158"/>
        <v>9</v>
      </c>
      <c r="C286" s="52"/>
      <c r="D286" s="20">
        <f t="shared" si="127"/>
        <v>15</v>
      </c>
      <c r="E286" s="198">
        <f>AG263</f>
        <v>220</v>
      </c>
      <c r="F286" s="201">
        <f>AG271</f>
        <v>0.40331615210640293</v>
      </c>
      <c r="G286" s="631">
        <f>AG272</f>
        <v>13.237878154200136</v>
      </c>
      <c r="H286" s="632"/>
      <c r="I286" s="177">
        <f t="shared" si="128"/>
        <v>9</v>
      </c>
      <c r="J286" s="185"/>
      <c r="K286" s="185"/>
    </row>
    <row r="287" spans="1:70" ht="15" customHeight="1">
      <c r="A287" s="19">
        <f t="shared" ref="A287:A302" si="159">A241</f>
        <v>2019</v>
      </c>
      <c r="B287" s="174">
        <f t="shared" si="158"/>
        <v>7</v>
      </c>
      <c r="C287" s="52"/>
      <c r="D287" s="20">
        <f t="shared" si="127"/>
        <v>16</v>
      </c>
      <c r="E287" s="198">
        <f>AM263</f>
        <v>230</v>
      </c>
      <c r="F287" s="201">
        <f>AM271</f>
        <v>0.40301842292448148</v>
      </c>
      <c r="G287" s="631">
        <f>AM272</f>
        <v>13.419531814639825</v>
      </c>
      <c r="H287" s="632"/>
      <c r="I287" s="177">
        <f t="shared" si="128"/>
        <v>7</v>
      </c>
      <c r="J287" s="185"/>
      <c r="K287" s="185"/>
    </row>
    <row r="288" spans="1:70" ht="15" customHeight="1">
      <c r="A288" s="19">
        <f t="shared" si="159"/>
        <v>2020</v>
      </c>
      <c r="B288" s="174">
        <f t="shared" si="158"/>
        <v>6</v>
      </c>
      <c r="C288" s="52"/>
      <c r="D288" s="20">
        <f t="shared" si="127"/>
        <v>17</v>
      </c>
      <c r="E288" s="198">
        <f>AS263</f>
        <v>240</v>
      </c>
      <c r="F288" s="201">
        <f>AS271</f>
        <v>0.40221042633121923</v>
      </c>
      <c r="G288" s="631">
        <f>AS272</f>
        <v>13.616724903900879</v>
      </c>
      <c r="H288" s="632"/>
      <c r="I288" s="177">
        <f t="shared" si="128"/>
        <v>6</v>
      </c>
      <c r="J288" s="185"/>
      <c r="K288" s="185"/>
    </row>
    <row r="289" spans="1:11" ht="15" customHeight="1">
      <c r="A289" s="19">
        <f t="shared" si="159"/>
        <v>2021</v>
      </c>
      <c r="B289" s="174">
        <f t="shared" si="158"/>
        <v>5</v>
      </c>
      <c r="C289" s="52"/>
      <c r="D289" s="20">
        <f t="shared" si="127"/>
        <v>18</v>
      </c>
      <c r="E289" s="198">
        <f>AY263</f>
        <v>250</v>
      </c>
      <c r="F289" s="201">
        <f>AY271</f>
        <v>0.39578182243087445</v>
      </c>
      <c r="G289" s="631">
        <f>AY272</f>
        <v>13.868730598001159</v>
      </c>
      <c r="H289" s="632"/>
      <c r="I289" s="177">
        <f t="shared" si="128"/>
        <v>5</v>
      </c>
      <c r="J289" s="185"/>
      <c r="K289" s="185"/>
    </row>
    <row r="290" spans="1:11" ht="15" customHeight="1">
      <c r="A290" s="19">
        <f t="shared" si="159"/>
        <v>2022</v>
      </c>
      <c r="B290" s="174">
        <f t="shared" si="158"/>
        <v>4</v>
      </c>
      <c r="C290" s="52"/>
      <c r="D290" s="20">
        <f t="shared" si="127"/>
        <v>19</v>
      </c>
      <c r="E290" s="198">
        <f>BE263</f>
        <v>260</v>
      </c>
      <c r="F290" s="201">
        <f>BE271</f>
        <v>0.40035243465705705</v>
      </c>
      <c r="G290" s="631">
        <f>BE272</f>
        <v>13.901357214519269</v>
      </c>
      <c r="H290" s="632"/>
      <c r="I290" s="177">
        <f t="shared" si="128"/>
        <v>4</v>
      </c>
      <c r="J290" s="185"/>
      <c r="K290" s="185"/>
    </row>
    <row r="291" spans="1:11" ht="15" customHeight="1">
      <c r="A291" s="19">
        <f t="shared" si="159"/>
        <v>2023</v>
      </c>
      <c r="B291" s="174">
        <f t="shared" si="158"/>
        <v>3</v>
      </c>
      <c r="C291" s="52"/>
      <c r="D291" s="20">
        <f t="shared" si="127"/>
        <v>20</v>
      </c>
      <c r="E291" s="198">
        <f>BK263</f>
        <v>270</v>
      </c>
      <c r="F291" s="201">
        <f>BK271</f>
        <v>0.39403257680301629</v>
      </c>
      <c r="G291" s="631">
        <f>BK272</f>
        <v>14.080895676057729</v>
      </c>
      <c r="H291" s="632"/>
      <c r="I291" s="177">
        <f t="shared" si="128"/>
        <v>3</v>
      </c>
      <c r="J291" s="185"/>
      <c r="K291" s="185"/>
    </row>
    <row r="292" spans="1:11" ht="15" customHeight="1">
      <c r="A292" s="19">
        <f t="shared" si="159"/>
        <v>2024</v>
      </c>
      <c r="B292" s="174">
        <f t="shared" si="158"/>
        <v>3</v>
      </c>
      <c r="C292" s="52"/>
      <c r="D292" s="20">
        <f t="shared" si="127"/>
        <v>21</v>
      </c>
      <c r="E292" s="64"/>
      <c r="F292" s="201"/>
      <c r="G292" s="213"/>
      <c r="H292" s="32"/>
      <c r="I292" s="177">
        <f t="shared" si="128"/>
        <v>3</v>
      </c>
      <c r="J292" s="185"/>
      <c r="K292" s="185"/>
    </row>
    <row r="293" spans="1:11" ht="15" customHeight="1">
      <c r="A293" s="19">
        <f t="shared" si="159"/>
        <v>2025</v>
      </c>
      <c r="B293" s="174">
        <f t="shared" si="158"/>
        <v>2</v>
      </c>
      <c r="C293" s="52"/>
      <c r="D293" s="20">
        <f t="shared" si="127"/>
        <v>22</v>
      </c>
      <c r="E293" s="64"/>
      <c r="F293" s="201"/>
      <c r="G293" s="213"/>
      <c r="H293" s="32"/>
      <c r="I293" s="177">
        <f t="shared" si="128"/>
        <v>2</v>
      </c>
      <c r="J293" s="185"/>
      <c r="K293" s="185"/>
    </row>
    <row r="294" spans="1:11" ht="15" customHeight="1">
      <c r="A294" s="19">
        <f t="shared" si="159"/>
        <v>2026</v>
      </c>
      <c r="B294" s="174">
        <f t="shared" si="158"/>
        <v>2</v>
      </c>
      <c r="C294" s="52"/>
      <c r="D294" s="20">
        <f t="shared" si="127"/>
        <v>23</v>
      </c>
      <c r="E294" s="64"/>
      <c r="F294" s="201"/>
      <c r="G294" s="213"/>
      <c r="H294" s="32"/>
      <c r="I294" s="177">
        <f t="shared" si="128"/>
        <v>2</v>
      </c>
      <c r="J294" s="185"/>
      <c r="K294" s="185"/>
    </row>
    <row r="295" spans="1:11" ht="15" customHeight="1">
      <c r="A295" s="19">
        <f t="shared" si="159"/>
        <v>2027</v>
      </c>
      <c r="B295" s="174">
        <f t="shared" si="158"/>
        <v>2</v>
      </c>
      <c r="C295" s="52"/>
      <c r="D295" s="20">
        <f t="shared" si="127"/>
        <v>24</v>
      </c>
      <c r="E295" s="64"/>
      <c r="F295" s="201"/>
      <c r="G295" s="213"/>
      <c r="H295" s="32"/>
      <c r="I295" s="177">
        <f t="shared" si="128"/>
        <v>2</v>
      </c>
      <c r="J295" s="185"/>
      <c r="K295" s="185"/>
    </row>
    <row r="296" spans="1:11" ht="15" customHeight="1">
      <c r="A296" s="19">
        <f t="shared" si="159"/>
        <v>2028</v>
      </c>
      <c r="B296" s="174">
        <f t="shared" si="158"/>
        <v>1</v>
      </c>
      <c r="C296" s="52"/>
      <c r="D296" s="20">
        <f t="shared" si="127"/>
        <v>25</v>
      </c>
      <c r="E296" s="64"/>
      <c r="F296" s="201"/>
      <c r="G296" s="213"/>
      <c r="H296" s="32"/>
      <c r="I296" s="177">
        <f t="shared" si="128"/>
        <v>1</v>
      </c>
      <c r="J296" s="185"/>
      <c r="K296" s="185"/>
    </row>
    <row r="297" spans="1:11" ht="15" customHeight="1">
      <c r="A297" s="19">
        <f t="shared" si="159"/>
        <v>2029</v>
      </c>
      <c r="B297" s="174">
        <f t="shared" si="158"/>
        <v>1</v>
      </c>
      <c r="C297" s="52"/>
      <c r="D297" s="20">
        <f t="shared" si="127"/>
        <v>26</v>
      </c>
      <c r="E297" s="53"/>
      <c r="F297" s="80"/>
      <c r="G297" s="25"/>
      <c r="H297" s="32"/>
      <c r="I297" s="177">
        <f t="shared" si="128"/>
        <v>1</v>
      </c>
      <c r="J297" s="185"/>
      <c r="K297" s="185"/>
    </row>
    <row r="298" spans="1:11" ht="15" customHeight="1">
      <c r="A298" s="19">
        <f t="shared" si="159"/>
        <v>2030</v>
      </c>
      <c r="B298" s="174">
        <f t="shared" si="158"/>
        <v>1</v>
      </c>
      <c r="C298" s="52"/>
      <c r="D298" s="20">
        <f t="shared" si="127"/>
        <v>27</v>
      </c>
      <c r="E298" s="53"/>
      <c r="F298" s="80"/>
      <c r="G298" s="25"/>
      <c r="H298" s="32"/>
      <c r="I298" s="177">
        <f t="shared" si="128"/>
        <v>1</v>
      </c>
      <c r="J298" s="185"/>
      <c r="K298" s="185"/>
    </row>
    <row r="299" spans="1:11" ht="15" customHeight="1">
      <c r="A299" s="19">
        <f t="shared" si="159"/>
        <v>2031</v>
      </c>
      <c r="B299" s="174">
        <f t="shared" si="158"/>
        <v>1</v>
      </c>
      <c r="C299" s="52"/>
      <c r="D299" s="20">
        <f t="shared" si="127"/>
        <v>28</v>
      </c>
      <c r="E299" s="53"/>
      <c r="F299" s="80"/>
      <c r="G299" s="25"/>
      <c r="H299" s="32"/>
      <c r="I299" s="177">
        <f t="shared" si="128"/>
        <v>1</v>
      </c>
      <c r="J299" s="185"/>
      <c r="K299" s="185"/>
    </row>
    <row r="300" spans="1:11" ht="15" customHeight="1">
      <c r="A300" s="19">
        <f t="shared" si="159"/>
        <v>2032</v>
      </c>
      <c r="B300" s="174">
        <f t="shared" si="158"/>
        <v>1</v>
      </c>
      <c r="C300" s="52"/>
      <c r="D300" s="20">
        <f t="shared" si="127"/>
        <v>29</v>
      </c>
      <c r="E300" s="53"/>
      <c r="F300" s="80"/>
      <c r="G300" s="25"/>
      <c r="H300" s="32"/>
      <c r="I300" s="177">
        <f t="shared" si="128"/>
        <v>1</v>
      </c>
      <c r="J300" s="185"/>
      <c r="K300" s="185"/>
    </row>
    <row r="301" spans="1:11" ht="15" customHeight="1">
      <c r="A301" s="19">
        <f t="shared" si="159"/>
        <v>2033</v>
      </c>
      <c r="B301" s="174">
        <f t="shared" si="158"/>
        <v>1</v>
      </c>
      <c r="C301" s="52"/>
      <c r="D301" s="20">
        <f t="shared" si="127"/>
        <v>30</v>
      </c>
      <c r="E301" s="53"/>
      <c r="F301" s="80"/>
      <c r="G301" s="25"/>
      <c r="H301" s="32"/>
      <c r="I301" s="177">
        <f t="shared" si="128"/>
        <v>1</v>
      </c>
      <c r="J301" s="185"/>
      <c r="K301" s="185"/>
    </row>
    <row r="302" spans="1:11" ht="15" customHeight="1">
      <c r="A302" s="103">
        <f t="shared" si="159"/>
        <v>2034</v>
      </c>
      <c r="B302" s="186">
        <f t="shared" si="158"/>
        <v>0</v>
      </c>
      <c r="C302" s="193"/>
      <c r="D302" s="33">
        <f t="shared" si="127"/>
        <v>31</v>
      </c>
      <c r="E302" s="54"/>
      <c r="F302" s="82"/>
      <c r="G302" s="9"/>
      <c r="H302" s="35"/>
      <c r="I302" s="187">
        <f t="shared" si="128"/>
        <v>0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0.28487849554904637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7.935850689523441E-2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0.24987651697837834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0.25497713993930887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0.26219274208356619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0.26630415681098646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0.27162121699371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0.26876852758283776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0.28487849554904637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0.27646892505013559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260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135</v>
      </c>
      <c r="P309" s="185"/>
      <c r="Q309" s="177"/>
      <c r="S309" s="216"/>
      <c r="T309" s="95" t="s">
        <v>65</v>
      </c>
      <c r="U309" s="199">
        <f>ROUNDDOWN(U264,-T330)+10^T330</f>
        <v>200</v>
      </c>
      <c r="V309" s="185"/>
      <c r="W309" s="177"/>
      <c r="Y309" s="216"/>
      <c r="Z309" s="95" t="s">
        <v>65</v>
      </c>
      <c r="AA309" s="199">
        <f>U309+Z331</f>
        <v>210</v>
      </c>
      <c r="AB309" s="185"/>
      <c r="AC309" s="177"/>
      <c r="AE309" s="216"/>
      <c r="AF309" s="95" t="s">
        <v>65</v>
      </c>
      <c r="AG309" s="199">
        <f>AA309+AF331</f>
        <v>220</v>
      </c>
      <c r="AH309" s="185"/>
      <c r="AI309" s="177"/>
      <c r="AK309" s="216"/>
      <c r="AL309" s="95" t="s">
        <v>65</v>
      </c>
      <c r="AM309" s="199">
        <f>AG309+AL331</f>
        <v>230</v>
      </c>
      <c r="AN309" s="185"/>
      <c r="AO309" s="177"/>
      <c r="AQ309" s="216"/>
      <c r="AR309" s="95" t="s">
        <v>65</v>
      </c>
      <c r="AS309" s="199">
        <f>AM309+AR331</f>
        <v>240</v>
      </c>
      <c r="AT309" s="185"/>
      <c r="AU309" s="177"/>
      <c r="AW309" s="216"/>
      <c r="AX309" s="95" t="s">
        <v>65</v>
      </c>
      <c r="AY309" s="199">
        <f>AS309+AX331</f>
        <v>250</v>
      </c>
      <c r="AZ309" s="185"/>
      <c r="BA309" s="177"/>
      <c r="BC309" s="216"/>
      <c r="BD309" s="95" t="s">
        <v>65</v>
      </c>
      <c r="BE309" s="199">
        <f>AY309+BD331</f>
        <v>260</v>
      </c>
      <c r="BF309" s="185"/>
      <c r="BG309" s="177"/>
      <c r="BI309" s="216"/>
      <c r="BJ309" s="95" t="s">
        <v>65</v>
      </c>
      <c r="BK309" s="199">
        <f>BE309+BJ331</f>
        <v>270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INDEX(LINEST(C318:C326,D318:D326),2)</f>
        <v>4.9595397489400517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INDEX(LINEST(M318:M326,$D318:$D326),2)</f>
        <v>1.5908442346550311</v>
      </c>
      <c r="P311" s="185"/>
      <c r="Q311" s="177"/>
      <c r="S311" s="216"/>
      <c r="T311" s="95" t="s">
        <v>66</v>
      </c>
      <c r="U311" s="40">
        <f>INDEX(LINEST(S318:S326,$D318:$D326),2)</f>
        <v>4.3905800629636049</v>
      </c>
      <c r="V311" s="185"/>
      <c r="W311" s="177"/>
      <c r="Y311" s="216"/>
      <c r="Z311" s="95" t="s">
        <v>66</v>
      </c>
      <c r="AA311" s="40">
        <f>INDEX(LINEST(Y318:Y326,$D318:$D326),2)</f>
        <v>4.5118388855676113</v>
      </c>
      <c r="AB311" s="185"/>
      <c r="AC311" s="177"/>
      <c r="AE311" s="216"/>
      <c r="AF311" s="95" t="s">
        <v>66</v>
      </c>
      <c r="AG311" s="40">
        <f>INDEX(LINEST(AE318:AE326,$D318:$D326),2)</f>
        <v>4.6195010899547775</v>
      </c>
      <c r="AH311" s="185"/>
      <c r="AI311" s="177"/>
      <c r="AK311" s="216"/>
      <c r="AL311" s="95" t="s">
        <v>66</v>
      </c>
      <c r="AM311" s="40">
        <f>INDEX(LINEST(AK318:AK326,$D318:$D326),2)</f>
        <v>4.7163414537109576</v>
      </c>
      <c r="AN311" s="185"/>
      <c r="AO311" s="177"/>
      <c r="AQ311" s="216"/>
      <c r="AR311" s="95" t="s">
        <v>66</v>
      </c>
      <c r="AS311" s="40">
        <f>INDEX(LINEST(AQ318:AQ326,$D318:$D326),2)</f>
        <v>4.8043597420533795</v>
      </c>
      <c r="AT311" s="185"/>
      <c r="AU311" s="177"/>
      <c r="AW311" s="216"/>
      <c r="AX311" s="95" t="s">
        <v>66</v>
      </c>
      <c r="AY311" s="40">
        <f>INDEX(LINEST(AW318:AW326,$D318:$D326),2)</f>
        <v>4.8850457776534437</v>
      </c>
      <c r="AZ311" s="185"/>
      <c r="BA311" s="177"/>
      <c r="BC311" s="216"/>
      <c r="BD311" s="95" t="s">
        <v>66</v>
      </c>
      <c r="BE311" s="40">
        <f>INDEX(LINEST(BC318:BC326,$D318:$D326),2)</f>
        <v>4.9595397489400517</v>
      </c>
      <c r="BF311" s="185"/>
      <c r="BG311" s="177"/>
      <c r="BI311" s="216"/>
      <c r="BJ311" s="95" t="s">
        <v>66</v>
      </c>
      <c r="BK311" s="40">
        <f>INDEX(LINEST(BI318:BI326,$D318:$D326),2)</f>
        <v>5.0287339529966122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INDEX(LINEST(C318:C326,D318:D326),1)</f>
        <v>5.9364680285727917E-2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INDEX(LINEST(M318:M326,$D318:$D326),1)</f>
        <v>0.40676448361591766</v>
      </c>
      <c r="P312" s="185"/>
      <c r="Q312" s="177"/>
      <c r="S312" s="216"/>
      <c r="T312" s="95" t="s">
        <v>67</v>
      </c>
      <c r="U312" s="40">
        <f>INDEX(LINEST(S318:S326,$D318:$D326),1)</f>
        <v>9.3472559676426994E-2</v>
      </c>
      <c r="V312" s="185"/>
      <c r="W312" s="177"/>
      <c r="Y312" s="216"/>
      <c r="Z312" s="95" t="s">
        <v>67</v>
      </c>
      <c r="AA312" s="40">
        <f>INDEX(LINEST(Y318:Y326,$D318:$D326),1)</f>
        <v>8.5215531398826289E-2</v>
      </c>
      <c r="AB312" s="185"/>
      <c r="AC312" s="177"/>
      <c r="AE312" s="216"/>
      <c r="AF312" s="95" t="s">
        <v>67</v>
      </c>
      <c r="AG312" s="40">
        <f>INDEX(LINEST(AE318:AE326,$D318:$D326),1)</f>
        <v>7.8339354841218678E-2</v>
      </c>
      <c r="AH312" s="185"/>
      <c r="AI312" s="177"/>
      <c r="AK312" s="216"/>
      <c r="AL312" s="95" t="s">
        <v>67</v>
      </c>
      <c r="AM312" s="40">
        <f>INDEX(LINEST(AK318:AK326,$D318:$D326),1)</f>
        <v>7.2516174943208042E-2</v>
      </c>
      <c r="AN312" s="185"/>
      <c r="AO312" s="177"/>
      <c r="AQ312" s="216"/>
      <c r="AR312" s="95" t="s">
        <v>67</v>
      </c>
      <c r="AS312" s="40">
        <f>INDEX(LINEST(AQ318:AQ326,$D318:$D326),1)</f>
        <v>6.7516377517247192E-2</v>
      </c>
      <c r="AT312" s="185"/>
      <c r="AU312" s="177"/>
      <c r="AW312" s="216"/>
      <c r="AX312" s="95" t="s">
        <v>67</v>
      </c>
      <c r="AY312" s="40">
        <f>INDEX(LINEST(AW318:AW326,$D318:$D326),1)</f>
        <v>6.3173748261377574E-2</v>
      </c>
      <c r="AZ312" s="185"/>
      <c r="BA312" s="177"/>
      <c r="BC312" s="216"/>
      <c r="BD312" s="95" t="s">
        <v>67</v>
      </c>
      <c r="BE312" s="40">
        <f>INDEX(LINEST(BC318:BC326,$D318:$D326),1)</f>
        <v>5.9364680285727917E-2</v>
      </c>
      <c r="BF312" s="185"/>
      <c r="BG312" s="177"/>
      <c r="BI312" s="216"/>
      <c r="BJ312" s="95" t="s">
        <v>67</v>
      </c>
      <c r="BK312" s="40">
        <f>INDEX(LINEST(BI318:BI326,$D318:$D326),1)</f>
        <v>5.5995162758192989E-2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142.52818205186458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4.907890591133131</v>
      </c>
      <c r="P314" s="185"/>
      <c r="Q314" s="177"/>
      <c r="S314" s="216"/>
      <c r="T314" s="95" t="s">
        <v>29</v>
      </c>
      <c r="U314" s="199">
        <f>EXP(U311)</f>
        <v>80.687209070184252</v>
      </c>
      <c r="V314" s="185"/>
      <c r="W314" s="177"/>
      <c r="Y314" s="216"/>
      <c r="Z314" s="95" t="s">
        <v>29</v>
      </c>
      <c r="AA314" s="199">
        <f>EXP(AA311)</f>
        <v>91.089167150711674</v>
      </c>
      <c r="AB314" s="185"/>
      <c r="AC314" s="177"/>
      <c r="AE314" s="216"/>
      <c r="AF314" s="95" t="s">
        <v>29</v>
      </c>
      <c r="AG314" s="199">
        <f>EXP(AG311)</f>
        <v>101.44340836678801</v>
      </c>
      <c r="AH314" s="185"/>
      <c r="AI314" s="177"/>
      <c r="AK314" s="216"/>
      <c r="AL314" s="95" t="s">
        <v>29</v>
      </c>
      <c r="AM314" s="199">
        <f>EXP(AM311)</f>
        <v>111.75862969247005</v>
      </c>
      <c r="AN314" s="185"/>
      <c r="AO314" s="177"/>
      <c r="AQ314" s="216"/>
      <c r="AR314" s="95" t="s">
        <v>29</v>
      </c>
      <c r="AS314" s="199">
        <f>EXP(AS311)</f>
        <v>122.04132807151345</v>
      </c>
      <c r="AT314" s="185"/>
      <c r="AU314" s="177"/>
      <c r="AW314" s="216"/>
      <c r="AX314" s="95" t="s">
        <v>29</v>
      </c>
      <c r="AY314" s="199">
        <f>EXP(AY311)</f>
        <v>132.29652141998639</v>
      </c>
      <c r="AZ314" s="185"/>
      <c r="BA314" s="177"/>
      <c r="BC314" s="216"/>
      <c r="BD314" s="95" t="s">
        <v>29</v>
      </c>
      <c r="BE314" s="199">
        <f>EXP(BE311)</f>
        <v>142.52818205186458</v>
      </c>
      <c r="BF314" s="185"/>
      <c r="BG314" s="177"/>
      <c r="BI314" s="216"/>
      <c r="BJ314" s="95" t="s">
        <v>29</v>
      </c>
      <c r="BK314" s="199">
        <f>EXP(BK311)</f>
        <v>152.73951482771636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1.0611621551037775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1.5019503300927997</v>
      </c>
      <c r="P315" s="185"/>
      <c r="Q315" s="177"/>
      <c r="S315" s="216"/>
      <c r="T315" s="95" t="s">
        <v>30</v>
      </c>
      <c r="U315" s="40">
        <f>EXP(U312)</f>
        <v>1.0979804739884389</v>
      </c>
      <c r="V315" s="185"/>
      <c r="W315" s="177"/>
      <c r="Y315" s="216"/>
      <c r="Z315" s="95" t="s">
        <v>30</v>
      </c>
      <c r="AA315" s="40">
        <f>EXP(AA312)</f>
        <v>1.0889517447000407</v>
      </c>
      <c r="AB315" s="185"/>
      <c r="AC315" s="177"/>
      <c r="AE315" s="216"/>
      <c r="AF315" s="95" t="s">
        <v>30</v>
      </c>
      <c r="AG315" s="40">
        <f>EXP(AG312)</f>
        <v>1.0814896051372627</v>
      </c>
      <c r="AH315" s="185"/>
      <c r="AI315" s="177"/>
      <c r="AK315" s="216"/>
      <c r="AL315" s="95" t="s">
        <v>30</v>
      </c>
      <c r="AM315" s="40">
        <f>EXP(AM312)</f>
        <v>1.0752101974133828</v>
      </c>
      <c r="AN315" s="185"/>
      <c r="AO315" s="177"/>
      <c r="AQ315" s="216"/>
      <c r="AR315" s="95" t="s">
        <v>30</v>
      </c>
      <c r="AS315" s="40">
        <f>EXP(AS312)</f>
        <v>1.0698477809049076</v>
      </c>
      <c r="AT315" s="185"/>
      <c r="AU315" s="177"/>
      <c r="AW315" s="216"/>
      <c r="AX315" s="95" t="s">
        <v>30</v>
      </c>
      <c r="AY315" s="40">
        <f>EXP(AY312)</f>
        <v>1.0652119018696327</v>
      </c>
      <c r="AZ315" s="185"/>
      <c r="BA315" s="177"/>
      <c r="BC315" s="216"/>
      <c r="BD315" s="95" t="s">
        <v>30</v>
      </c>
      <c r="BE315" s="40">
        <f>EXP(BE312)</f>
        <v>1.0611621551037775</v>
      </c>
      <c r="BF315" s="185"/>
      <c r="BG315" s="177"/>
      <c r="BI315" s="216"/>
      <c r="BJ315" s="95" t="s">
        <v>30</v>
      </c>
      <c r="BK315" s="40">
        <f>EXP(BK312)</f>
        <v>1.0575925678932538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/>
      <c r="C317" s="189"/>
      <c r="D317" s="20"/>
      <c r="E317" s="637" t="s">
        <v>7</v>
      </c>
      <c r="F317" s="638"/>
      <c r="G317" s="641">
        <f>I305</f>
        <v>0.28487849554904637</v>
      </c>
      <c r="H317" s="642"/>
      <c r="I317" s="177"/>
      <c r="J317" s="178"/>
      <c r="K317" s="177"/>
      <c r="M317" s="216"/>
      <c r="N317" s="21" t="s">
        <v>36</v>
      </c>
      <c r="O317" s="42">
        <f>P305</f>
        <v>7.935850689523441E-2</v>
      </c>
      <c r="P317" s="185"/>
      <c r="Q317" s="177"/>
      <c r="S317" s="216"/>
      <c r="T317" s="21" t="s">
        <v>36</v>
      </c>
      <c r="U317" s="42">
        <f>V305</f>
        <v>0.24987651697837834</v>
      </c>
      <c r="V317" s="185"/>
      <c r="W317" s="177"/>
      <c r="Y317" s="216"/>
      <c r="Z317" s="21" t="s">
        <v>36</v>
      </c>
      <c r="AA317" s="42">
        <f>AB305</f>
        <v>0.25497713993930887</v>
      </c>
      <c r="AB317" s="185"/>
      <c r="AC317" s="177"/>
      <c r="AE317" s="216"/>
      <c r="AF317" s="21" t="s">
        <v>36</v>
      </c>
      <c r="AG317" s="42">
        <f>AH305</f>
        <v>0.26219274208356619</v>
      </c>
      <c r="AH317" s="185"/>
      <c r="AI317" s="177"/>
      <c r="AK317" s="216"/>
      <c r="AL317" s="21" t="s">
        <v>36</v>
      </c>
      <c r="AM317" s="42">
        <f>AN305</f>
        <v>0.26630415681098646</v>
      </c>
      <c r="AN317" s="185"/>
      <c r="AO317" s="177"/>
      <c r="AQ317" s="216"/>
      <c r="AR317" s="21" t="s">
        <v>36</v>
      </c>
      <c r="AS317" s="42">
        <f>AT305</f>
        <v>0.27162121699371</v>
      </c>
      <c r="AT317" s="185"/>
      <c r="AU317" s="177"/>
      <c r="AW317" s="216"/>
      <c r="AX317" s="21" t="s">
        <v>36</v>
      </c>
      <c r="AY317" s="42">
        <f>AZ305</f>
        <v>0.26876852758283776</v>
      </c>
      <c r="AZ317" s="185"/>
      <c r="BA317" s="177"/>
      <c r="BC317" s="216"/>
      <c r="BD317" s="21" t="s">
        <v>36</v>
      </c>
      <c r="BE317" s="42">
        <f>BF305</f>
        <v>0.28487849554904637</v>
      </c>
      <c r="BF317" s="185"/>
      <c r="BG317" s="177"/>
      <c r="BI317" s="216"/>
      <c r="BJ317" s="21" t="s">
        <v>36</v>
      </c>
      <c r="BK317" s="42">
        <f>BL305</f>
        <v>0.27646892505013559</v>
      </c>
      <c r="BL317" s="185"/>
      <c r="BM317" s="177"/>
    </row>
    <row r="318" spans="1:65" ht="15" customHeight="1">
      <c r="A318" s="19">
        <f t="shared" si="160"/>
        <v>2004</v>
      </c>
      <c r="B318" s="174">
        <f t="shared" si="160"/>
        <v>115.38461538461539</v>
      </c>
      <c r="C318" s="189">
        <f t="shared" ref="C318:C326" si="161">LN($F$309-B318)</f>
        <v>4.9740776983624579</v>
      </c>
      <c r="D318" s="20">
        <f t="shared" ref="D318:D348" si="162">D317+1</f>
        <v>1</v>
      </c>
      <c r="E318" s="637" t="s">
        <v>8</v>
      </c>
      <c r="F318" s="638"/>
      <c r="G318" s="639">
        <f>SUM(K317:K326)</f>
        <v>13.739699651653122</v>
      </c>
      <c r="H318" s="640"/>
      <c r="I318" s="177">
        <f t="shared" ref="I318:I348" si="163">ROUND($F$309-$F$314*$F$315^D318,$G$1)</f>
        <v>109</v>
      </c>
      <c r="J318" s="178">
        <f t="shared" ref="J318:J326" si="164">ABS(B318-I318)/B318*100</f>
        <v>5.533333333333335</v>
      </c>
      <c r="K318" s="177">
        <f t="shared" ref="K318:K326" si="165">(B318-I318)^2/1000</f>
        <v>4.0763313609467479E-2</v>
      </c>
      <c r="M318" s="216">
        <f t="shared" ref="M318:M326" si="166">LN(O$309-$B318)</f>
        <v>2.9763141876968895</v>
      </c>
      <c r="N318" s="21" t="s">
        <v>37</v>
      </c>
      <c r="O318" s="199">
        <f>SUM(Q317:Q326)</f>
        <v>37.161892774884599</v>
      </c>
      <c r="P318" s="185">
        <f t="shared" ref="P318:P326" si="167">ROUND(O$309-O$314*O$315^$D318,$G$1)</f>
        <v>128</v>
      </c>
      <c r="Q318" s="177">
        <f t="shared" ref="Q318:Q326" si="168">($B318-P318)^2/1000</f>
        <v>0.15914792899408278</v>
      </c>
      <c r="S318" s="216">
        <f t="shared" ref="S318:S326" si="169">LN(U$309-$B318)</f>
        <v>4.4381161013249253</v>
      </c>
      <c r="T318" s="21" t="s">
        <v>37</v>
      </c>
      <c r="U318" s="199">
        <f>SUM(W317:W326)</f>
        <v>14.955557461061861</v>
      </c>
      <c r="V318" s="185">
        <f t="shared" ref="V318:V326" si="170">ROUND(U$309-U$314*U$315^$D318,$G$1)</f>
        <v>111</v>
      </c>
      <c r="W318" s="177">
        <f t="shared" ref="W318:W326" si="171">($B318-V318)^2/1000</f>
        <v>1.9224852071005938E-2</v>
      </c>
      <c r="Y318" s="216">
        <f t="shared" ref="Y318:Y326" si="172">LN(AA$309-$B318)</f>
        <v>4.5498200909049267</v>
      </c>
      <c r="Z318" s="21" t="s">
        <v>37</v>
      </c>
      <c r="AA318" s="199">
        <f>SUM(AC317:AC326)</f>
        <v>14.730016187282263</v>
      </c>
      <c r="AB318" s="185">
        <f t="shared" ref="AB318:AB326" si="173">ROUND(AA$309-AA$314*AA$315^$D318,$G$1)</f>
        <v>111</v>
      </c>
      <c r="AC318" s="177">
        <f t="shared" ref="AC318:AC326" si="174">($B318-AB318)^2/1000</f>
        <v>1.9224852071005938E-2</v>
      </c>
      <c r="AE318" s="216">
        <f t="shared" ref="AE318:AE326" si="175">LN(AG$309-$B318)</f>
        <v>4.6502906212685611</v>
      </c>
      <c r="AF318" s="21" t="s">
        <v>37</v>
      </c>
      <c r="AG318" s="199">
        <f>SUM(AI317:AI326)</f>
        <v>14.450091421698785</v>
      </c>
      <c r="AH318" s="185">
        <f t="shared" ref="AH318:AH326" si="176">ROUND(AG$309-AG$314*AG$315^$D318,$G$1)</f>
        <v>110</v>
      </c>
      <c r="AI318" s="177">
        <f t="shared" ref="AI318:AI326" si="177">($B318-AH318)^2/1000</f>
        <v>2.8994082840236711E-2</v>
      </c>
      <c r="AK318" s="216">
        <f t="shared" ref="AK318:AK326" si="178">LN(AM$309-$B318)</f>
        <v>4.7415820414779679</v>
      </c>
      <c r="AL318" s="21" t="s">
        <v>37</v>
      </c>
      <c r="AM318" s="199">
        <f>SUM(AO317:AO326)</f>
        <v>14.315745082138475</v>
      </c>
      <c r="AN318" s="185">
        <f t="shared" ref="AN318:AN326" si="179">ROUND(AM$309-AM$314*AM$315^$D318,$G$1)</f>
        <v>110</v>
      </c>
      <c r="AO318" s="177">
        <f t="shared" ref="AO318:AO326" si="180">($B318-AN318)^2/1000</f>
        <v>2.8994082840236711E-2</v>
      </c>
      <c r="AQ318" s="216">
        <f t="shared" ref="AQ318:AQ326" si="181">LN(AS$309-$B318)</f>
        <v>4.8252320707648932</v>
      </c>
      <c r="AR318" s="21" t="s">
        <v>37</v>
      </c>
      <c r="AS318" s="199">
        <f>SUM(AU317:AU326)</f>
        <v>14.101235231332442</v>
      </c>
      <c r="AT318" s="185">
        <f t="shared" ref="AT318:AT326" si="182">ROUND(AS$309-AS$314*AS$315^$D318,$G$1)</f>
        <v>109</v>
      </c>
      <c r="AU318" s="177">
        <f t="shared" ref="AU318:AU326" si="183">($B318-AT318)^2/1000</f>
        <v>4.0763313609467479E-2</v>
      </c>
      <c r="AW318" s="216">
        <f t="shared" ref="AW318:AW326" si="184">LN(AY$309-$B318)</f>
        <v>4.9024217094560232</v>
      </c>
      <c r="AX318" s="21" t="s">
        <v>37</v>
      </c>
      <c r="AY318" s="199">
        <f>SUM(BA317:BA326)</f>
        <v>14.151004462101671</v>
      </c>
      <c r="AZ318" s="185">
        <f t="shared" ref="AZ318:AZ326" si="185">ROUND(AY$309-AY$314*AY$315^$D318,$G$1)</f>
        <v>109</v>
      </c>
      <c r="BA318" s="177">
        <f t="shared" ref="BA318:BA326" si="186">($B318-AZ318)^2/1000</f>
        <v>4.0763313609467479E-2</v>
      </c>
      <c r="BC318" s="216">
        <f t="shared" ref="BC318:BC326" si="187">LN(BE$309-$B318)</f>
        <v>4.9740776983624579</v>
      </c>
      <c r="BD318" s="21" t="s">
        <v>37</v>
      </c>
      <c r="BE318" s="199">
        <f>SUM(BG317:BG326)</f>
        <v>13.739699651653122</v>
      </c>
      <c r="BF318" s="185">
        <f t="shared" ref="BF318:BF326" si="188">ROUND(BE$309-BE$314*BE$315^$D318,$G$1)</f>
        <v>109</v>
      </c>
      <c r="BG318" s="177">
        <f t="shared" ref="BG318:BG326" si="189">($B318-BF318)^2/1000</f>
        <v>4.0763313609467479E-2</v>
      </c>
      <c r="BI318" s="216">
        <f t="shared" ref="BI318:BI326" si="190">LN(BK$309-$B318)</f>
        <v>5.0409406435915844</v>
      </c>
      <c r="BJ318" s="21" t="s">
        <v>37</v>
      </c>
      <c r="BK318" s="199">
        <f>SUM(BM317:BM326)</f>
        <v>13.875468882422354</v>
      </c>
      <c r="BL318" s="185">
        <f t="shared" ref="BL318:BL326" si="191">ROUND(BK$309-BK$314*BK$315^$D318,$G$1)</f>
        <v>108</v>
      </c>
      <c r="BM318" s="177">
        <f t="shared" ref="BM318:BM326" si="192">($B318-BL318)^2/1000</f>
        <v>5.4532544378698256E-2</v>
      </c>
    </row>
    <row r="319" spans="1:65" ht="15" customHeight="1">
      <c r="A319" s="19">
        <f t="shared" si="160"/>
        <v>2005</v>
      </c>
      <c r="B319" s="174">
        <f t="shared" si="160"/>
        <v>134.61538461538461</v>
      </c>
      <c r="C319" s="189">
        <f t="shared" si="161"/>
        <v>4.831385936339271</v>
      </c>
      <c r="D319" s="20">
        <f t="shared" si="162"/>
        <v>2</v>
      </c>
      <c r="E319" s="637" t="s">
        <v>9</v>
      </c>
      <c r="F319" s="638"/>
      <c r="G319" s="639">
        <f>SUM(K317:K326)</f>
        <v>13.739699651653122</v>
      </c>
      <c r="H319" s="640"/>
      <c r="I319" s="177">
        <f t="shared" si="163"/>
        <v>100</v>
      </c>
      <c r="J319" s="178">
        <f t="shared" si="164"/>
        <v>25.714285714285712</v>
      </c>
      <c r="K319" s="177">
        <f t="shared" si="165"/>
        <v>1.1982248520710057</v>
      </c>
      <c r="M319" s="216">
        <f t="shared" si="166"/>
        <v>-0.95551144502743068</v>
      </c>
      <c r="O319" s="98"/>
      <c r="P319" s="185">
        <f t="shared" si="167"/>
        <v>124</v>
      </c>
      <c r="Q319" s="177">
        <f t="shared" si="168"/>
        <v>0.11268639053254434</v>
      </c>
      <c r="S319" s="216">
        <f t="shared" si="169"/>
        <v>4.1802869920228254</v>
      </c>
      <c r="U319" s="98"/>
      <c r="V319" s="185">
        <f t="shared" si="170"/>
        <v>103</v>
      </c>
      <c r="W319" s="177">
        <f t="shared" si="171"/>
        <v>0.9995325443786981</v>
      </c>
      <c r="Y319" s="216">
        <f t="shared" si="172"/>
        <v>4.322603214203081</v>
      </c>
      <c r="AA319" s="98"/>
      <c r="AB319" s="185">
        <f t="shared" si="173"/>
        <v>102</v>
      </c>
      <c r="AC319" s="177">
        <f t="shared" si="174"/>
        <v>1.0637633136094673</v>
      </c>
      <c r="AE319" s="216">
        <f t="shared" si="175"/>
        <v>4.4471659368448435</v>
      </c>
      <c r="AG319" s="98"/>
      <c r="AH319" s="185">
        <f t="shared" si="176"/>
        <v>101</v>
      </c>
      <c r="AI319" s="177">
        <f t="shared" si="177"/>
        <v>1.1299940828402366</v>
      </c>
      <c r="AK319" s="216">
        <f t="shared" si="178"/>
        <v>4.5579173011375458</v>
      </c>
      <c r="AM319" s="98"/>
      <c r="AN319" s="185">
        <f t="shared" si="179"/>
        <v>101</v>
      </c>
      <c r="AO319" s="177">
        <f t="shared" si="180"/>
        <v>1.1299940828402366</v>
      </c>
      <c r="AQ319" s="216">
        <f t="shared" si="181"/>
        <v>4.6576166613606338</v>
      </c>
      <c r="AS319" s="98"/>
      <c r="AT319" s="185">
        <f t="shared" si="182"/>
        <v>100</v>
      </c>
      <c r="AU319" s="177">
        <f t="shared" si="183"/>
        <v>1.1982248520710057</v>
      </c>
      <c r="AW319" s="216">
        <f t="shared" si="184"/>
        <v>4.7482710296287651</v>
      </c>
      <c r="AY319" s="98"/>
      <c r="AZ319" s="185">
        <f t="shared" si="185"/>
        <v>100</v>
      </c>
      <c r="BA319" s="177">
        <f t="shared" si="186"/>
        <v>1.1982248520710057</v>
      </c>
      <c r="BC319" s="216">
        <f t="shared" si="187"/>
        <v>4.831385936339271</v>
      </c>
      <c r="BE319" s="98"/>
      <c r="BF319" s="185">
        <f t="shared" si="188"/>
        <v>100</v>
      </c>
      <c r="BG319" s="177">
        <f t="shared" si="189"/>
        <v>1.1982248520710057</v>
      </c>
      <c r="BI319" s="216">
        <f t="shared" si="190"/>
        <v>4.908119730570661</v>
      </c>
      <c r="BK319" s="98"/>
      <c r="BL319" s="185">
        <f t="shared" si="191"/>
        <v>99</v>
      </c>
      <c r="BM319" s="177">
        <f t="shared" si="192"/>
        <v>1.268455621301775</v>
      </c>
    </row>
    <row r="320" spans="1:65" ht="15" customHeight="1">
      <c r="A320" s="19">
        <f t="shared" si="160"/>
        <v>2006</v>
      </c>
      <c r="B320" s="174">
        <f t="shared" si="160"/>
        <v>115.38461538461539</v>
      </c>
      <c r="C320" s="189">
        <f t="shared" si="161"/>
        <v>4.9740776983624579</v>
      </c>
      <c r="D320" s="20">
        <f t="shared" si="162"/>
        <v>3</v>
      </c>
      <c r="E320" s="637" t="s">
        <v>10</v>
      </c>
      <c r="F320" s="638"/>
      <c r="G320" s="639">
        <f>SUM(J317:J326)/D326</f>
        <v>199.85810246044255</v>
      </c>
      <c r="H320" s="640"/>
      <c r="I320" s="177">
        <f t="shared" si="163"/>
        <v>90</v>
      </c>
      <c r="J320" s="178">
        <f t="shared" si="164"/>
        <v>22</v>
      </c>
      <c r="K320" s="177">
        <f t="shared" si="165"/>
        <v>0.64437869822485216</v>
      </c>
      <c r="M320" s="216">
        <f t="shared" si="166"/>
        <v>2.9763141876968895</v>
      </c>
      <c r="P320" s="185">
        <f t="shared" si="167"/>
        <v>118</v>
      </c>
      <c r="Q320" s="177">
        <f t="shared" si="168"/>
        <v>6.8402366863905212E-3</v>
      </c>
      <c r="S320" s="216">
        <f t="shared" si="169"/>
        <v>4.4381161013249253</v>
      </c>
      <c r="V320" s="185">
        <f t="shared" si="170"/>
        <v>93</v>
      </c>
      <c r="W320" s="177">
        <f t="shared" si="171"/>
        <v>0.50107100591715992</v>
      </c>
      <c r="Y320" s="216">
        <f t="shared" si="172"/>
        <v>4.5498200909049267</v>
      </c>
      <c r="AB320" s="185">
        <f t="shared" si="173"/>
        <v>92</v>
      </c>
      <c r="AC320" s="177">
        <f t="shared" si="174"/>
        <v>0.5468402366863907</v>
      </c>
      <c r="AE320" s="216">
        <f t="shared" si="175"/>
        <v>4.6502906212685611</v>
      </c>
      <c r="AH320" s="185">
        <f t="shared" si="176"/>
        <v>92</v>
      </c>
      <c r="AI320" s="177">
        <f t="shared" si="177"/>
        <v>0.5468402366863907</v>
      </c>
      <c r="AK320" s="216">
        <f t="shared" si="178"/>
        <v>4.7415820414779679</v>
      </c>
      <c r="AN320" s="185">
        <f t="shared" si="179"/>
        <v>91</v>
      </c>
      <c r="AO320" s="177">
        <f t="shared" si="180"/>
        <v>0.59460946745562138</v>
      </c>
      <c r="AQ320" s="216">
        <f t="shared" si="181"/>
        <v>4.8252320707648932</v>
      </c>
      <c r="AT320" s="185">
        <f t="shared" si="182"/>
        <v>91</v>
      </c>
      <c r="AU320" s="177">
        <f t="shared" si="183"/>
        <v>0.59460946745562138</v>
      </c>
      <c r="AW320" s="216">
        <f t="shared" si="184"/>
        <v>4.9024217094560232</v>
      </c>
      <c r="AZ320" s="185">
        <f t="shared" si="185"/>
        <v>90</v>
      </c>
      <c r="BA320" s="177">
        <f t="shared" si="186"/>
        <v>0.64437869822485216</v>
      </c>
      <c r="BC320" s="216">
        <f t="shared" si="187"/>
        <v>4.9740776983624579</v>
      </c>
      <c r="BF320" s="185">
        <f t="shared" si="188"/>
        <v>90</v>
      </c>
      <c r="BG320" s="177">
        <f t="shared" si="189"/>
        <v>0.64437869822485216</v>
      </c>
      <c r="BI320" s="216">
        <f t="shared" si="190"/>
        <v>5.0409406435915844</v>
      </c>
      <c r="BL320" s="185">
        <f t="shared" si="191"/>
        <v>89</v>
      </c>
      <c r="BM320" s="177">
        <f t="shared" si="192"/>
        <v>0.69614792899408295</v>
      </c>
    </row>
    <row r="321" spans="1:65" ht="15" customHeight="1">
      <c r="A321" s="19">
        <f t="shared" si="160"/>
        <v>2007</v>
      </c>
      <c r="B321" s="174">
        <f t="shared" si="160"/>
        <v>6.6979236436704621</v>
      </c>
      <c r="C321" s="189">
        <f t="shared" si="161"/>
        <v>5.5345827541960206</v>
      </c>
      <c r="D321" s="20">
        <f t="shared" si="162"/>
        <v>4</v>
      </c>
      <c r="E321" s="637" t="s">
        <v>11</v>
      </c>
      <c r="F321" s="638"/>
      <c r="G321" s="639">
        <f>SUM(J317:J326)/9</f>
        <v>199.85810246044255</v>
      </c>
      <c r="H321" s="640"/>
      <c r="I321" s="177">
        <f t="shared" si="163"/>
        <v>79</v>
      </c>
      <c r="J321" s="178">
        <f t="shared" si="164"/>
        <v>1079.47</v>
      </c>
      <c r="K321" s="177">
        <f t="shared" si="165"/>
        <v>5.2275902454365069</v>
      </c>
      <c r="M321" s="216">
        <f t="shared" si="166"/>
        <v>4.854387455094141</v>
      </c>
      <c r="N321" s="21"/>
      <c r="O321" s="55"/>
      <c r="P321" s="185">
        <f t="shared" si="167"/>
        <v>110</v>
      </c>
      <c r="Q321" s="177">
        <f t="shared" si="168"/>
        <v>10.671318979528937</v>
      </c>
      <c r="S321" s="216">
        <f t="shared" si="169"/>
        <v>5.2642541277827171</v>
      </c>
      <c r="T321" s="21"/>
      <c r="U321" s="55"/>
      <c r="V321" s="185">
        <f t="shared" si="170"/>
        <v>83</v>
      </c>
      <c r="W321" s="177">
        <f t="shared" si="171"/>
        <v>5.8220068562871425</v>
      </c>
      <c r="Y321" s="216">
        <f t="shared" si="172"/>
        <v>5.3146929338449569</v>
      </c>
      <c r="Z321" s="21"/>
      <c r="AA321" s="55"/>
      <c r="AB321" s="185">
        <f t="shared" si="173"/>
        <v>82</v>
      </c>
      <c r="AC321" s="177">
        <f t="shared" si="174"/>
        <v>5.6704027035744842</v>
      </c>
      <c r="AE321" s="216">
        <f t="shared" si="175"/>
        <v>5.3627093598712268</v>
      </c>
      <c r="AF321" s="21"/>
      <c r="AG321" s="55"/>
      <c r="AH321" s="185">
        <f t="shared" si="176"/>
        <v>81</v>
      </c>
      <c r="AI321" s="177">
        <f t="shared" si="177"/>
        <v>5.5207985508618247</v>
      </c>
      <c r="AK321" s="216">
        <f t="shared" si="178"/>
        <v>5.4085254573086115</v>
      </c>
      <c r="AL321" s="21"/>
      <c r="AM321" s="55"/>
      <c r="AN321" s="185">
        <f t="shared" si="179"/>
        <v>81</v>
      </c>
      <c r="AO321" s="177">
        <f t="shared" si="180"/>
        <v>5.5207985508618247</v>
      </c>
      <c r="AQ321" s="216">
        <f t="shared" si="181"/>
        <v>5.4523340789291836</v>
      </c>
      <c r="AR321" s="21"/>
      <c r="AS321" s="55"/>
      <c r="AT321" s="185">
        <f t="shared" si="182"/>
        <v>80</v>
      </c>
      <c r="AU321" s="177">
        <f t="shared" si="183"/>
        <v>5.3731943981491659</v>
      </c>
      <c r="AW321" s="216">
        <f t="shared" si="184"/>
        <v>5.4943037838933391</v>
      </c>
      <c r="AX321" s="21"/>
      <c r="AY321" s="55"/>
      <c r="AZ321" s="185">
        <f t="shared" si="185"/>
        <v>80</v>
      </c>
      <c r="BA321" s="177">
        <f t="shared" si="186"/>
        <v>5.3731943981491659</v>
      </c>
      <c r="BC321" s="216">
        <f t="shared" si="187"/>
        <v>5.5345827541960206</v>
      </c>
      <c r="BD321" s="21"/>
      <c r="BE321" s="55"/>
      <c r="BF321" s="185">
        <f t="shared" si="188"/>
        <v>79</v>
      </c>
      <c r="BG321" s="177">
        <f t="shared" si="189"/>
        <v>5.2275902454365069</v>
      </c>
      <c r="BI321" s="216">
        <f t="shared" si="190"/>
        <v>5.5733019523668386</v>
      </c>
      <c r="BJ321" s="21"/>
      <c r="BK321" s="55"/>
      <c r="BL321" s="185">
        <f t="shared" si="191"/>
        <v>79</v>
      </c>
      <c r="BM321" s="177">
        <f t="shared" si="192"/>
        <v>5.2275902454365069</v>
      </c>
    </row>
    <row r="322" spans="1:65" ht="15" customHeight="1">
      <c r="A322" s="19">
        <f t="shared" si="160"/>
        <v>2008</v>
      </c>
      <c r="B322" s="174">
        <f t="shared" si="160"/>
        <v>22.618231665524331</v>
      </c>
      <c r="C322" s="189">
        <f t="shared" si="161"/>
        <v>5.4696696819833566</v>
      </c>
      <c r="D322" s="20">
        <f t="shared" si="162"/>
        <v>5</v>
      </c>
      <c r="E322" s="71"/>
      <c r="F322" s="55"/>
      <c r="G322" s="25"/>
      <c r="H322" s="25"/>
      <c r="I322" s="177">
        <f t="shared" si="163"/>
        <v>68</v>
      </c>
      <c r="J322" s="178">
        <f t="shared" si="164"/>
        <v>200.64242424242425</v>
      </c>
      <c r="K322" s="177">
        <f t="shared" si="165"/>
        <v>2.0595048971640182</v>
      </c>
      <c r="M322" s="216">
        <f t="shared" si="166"/>
        <v>4.7219017208732597</v>
      </c>
      <c r="N322" s="21"/>
      <c r="O322" s="55"/>
      <c r="P322" s="185">
        <f t="shared" si="167"/>
        <v>97</v>
      </c>
      <c r="Q322" s="177">
        <f>($B322-P322)^2/1000</f>
        <v>5.5326474605636067</v>
      </c>
      <c r="S322" s="216">
        <f t="shared" si="169"/>
        <v>5.1783042930860974</v>
      </c>
      <c r="T322" s="21"/>
      <c r="U322" s="55"/>
      <c r="V322" s="185">
        <f t="shared" si="170"/>
        <v>71</v>
      </c>
      <c r="W322" s="177">
        <f t="shared" si="171"/>
        <v>2.3407955071708719</v>
      </c>
      <c r="Y322" s="216">
        <f t="shared" si="172"/>
        <v>5.2331480776354971</v>
      </c>
      <c r="Z322" s="21"/>
      <c r="AA322" s="55"/>
      <c r="AB322" s="185">
        <f t="shared" si="173"/>
        <v>71</v>
      </c>
      <c r="AC322" s="177">
        <f t="shared" si="174"/>
        <v>2.3407955071708719</v>
      </c>
      <c r="AE322" s="216">
        <f t="shared" si="175"/>
        <v>5.2851397637394761</v>
      </c>
      <c r="AF322" s="21"/>
      <c r="AG322" s="55"/>
      <c r="AH322" s="185">
        <f t="shared" si="176"/>
        <v>70</v>
      </c>
      <c r="AI322" s="177">
        <f t="shared" si="177"/>
        <v>2.245031970501921</v>
      </c>
      <c r="AK322" s="216">
        <f t="shared" si="178"/>
        <v>5.3345613861189278</v>
      </c>
      <c r="AL322" s="21"/>
      <c r="AM322" s="55"/>
      <c r="AN322" s="185">
        <f t="shared" si="179"/>
        <v>69</v>
      </c>
      <c r="AO322" s="177">
        <f t="shared" si="180"/>
        <v>2.1512684338329695</v>
      </c>
      <c r="AQ322" s="216">
        <f t="shared" si="181"/>
        <v>5.3816551088635496</v>
      </c>
      <c r="AR322" s="21"/>
      <c r="AS322" s="55"/>
      <c r="AT322" s="185">
        <f t="shared" si="182"/>
        <v>69</v>
      </c>
      <c r="AU322" s="177">
        <f t="shared" si="183"/>
        <v>2.1512684338329695</v>
      </c>
      <c r="AW322" s="216">
        <f t="shared" si="184"/>
        <v>5.4266304036716679</v>
      </c>
      <c r="AX322" s="21"/>
      <c r="AY322" s="55"/>
      <c r="AZ322" s="185">
        <f t="shared" si="185"/>
        <v>69</v>
      </c>
      <c r="BA322" s="177">
        <f t="shared" si="186"/>
        <v>2.1512684338329695</v>
      </c>
      <c r="BC322" s="216">
        <f t="shared" si="187"/>
        <v>5.4696696819833566</v>
      </c>
      <c r="BD322" s="21"/>
      <c r="BE322" s="55"/>
      <c r="BF322" s="185">
        <f t="shared" si="188"/>
        <v>68</v>
      </c>
      <c r="BG322" s="177">
        <f t="shared" si="189"/>
        <v>2.0595048971640182</v>
      </c>
      <c r="BI322" s="216">
        <f t="shared" si="190"/>
        <v>5.5109327641728942</v>
      </c>
      <c r="BJ322" s="21"/>
      <c r="BK322" s="55"/>
      <c r="BL322" s="185">
        <f t="shared" si="191"/>
        <v>68</v>
      </c>
      <c r="BM322" s="177">
        <f t="shared" si="192"/>
        <v>2.0595048971640182</v>
      </c>
    </row>
    <row r="323" spans="1:65" ht="15" customHeight="1">
      <c r="A323" s="19">
        <f t="shared" si="160"/>
        <v>2009</v>
      </c>
      <c r="B323" s="174">
        <f t="shared" si="160"/>
        <v>13.323983169705469</v>
      </c>
      <c r="C323" s="189">
        <f t="shared" si="161"/>
        <v>5.5080758028804508</v>
      </c>
      <c r="D323" s="20">
        <f t="shared" si="162"/>
        <v>6</v>
      </c>
      <c r="E323" s="71"/>
      <c r="F323" s="55"/>
      <c r="G323" s="25"/>
      <c r="H323" s="25"/>
      <c r="I323" s="177">
        <f t="shared" si="163"/>
        <v>56</v>
      </c>
      <c r="J323" s="178">
        <f t="shared" si="164"/>
        <v>320.29473684210529</v>
      </c>
      <c r="K323" s="177">
        <f t="shared" si="165"/>
        <v>1.8212424124995819</v>
      </c>
      <c r="M323" s="216">
        <f t="shared" si="166"/>
        <v>4.8013619126214762</v>
      </c>
      <c r="N323" s="21"/>
      <c r="O323" s="55"/>
      <c r="P323" s="185">
        <f t="shared" si="167"/>
        <v>79</v>
      </c>
      <c r="Q323" s="177">
        <f t="shared" si="168"/>
        <v>4.3133391866931303</v>
      </c>
      <c r="S323" s="216">
        <f t="shared" si="169"/>
        <v>5.229374583968907</v>
      </c>
      <c r="T323" s="21"/>
      <c r="U323" s="55"/>
      <c r="V323" s="185">
        <f t="shared" si="170"/>
        <v>59</v>
      </c>
      <c r="W323" s="177">
        <f t="shared" si="171"/>
        <v>2.0862985134813488</v>
      </c>
      <c r="Y323" s="216">
        <f t="shared" si="172"/>
        <v>5.281557790306401</v>
      </c>
      <c r="Z323" s="21"/>
      <c r="AA323" s="55"/>
      <c r="AB323" s="185">
        <f t="shared" si="173"/>
        <v>58</v>
      </c>
      <c r="AC323" s="177">
        <f t="shared" si="174"/>
        <v>1.99594647982076</v>
      </c>
      <c r="AE323" s="216">
        <f t="shared" si="175"/>
        <v>5.3311524310748375</v>
      </c>
      <c r="AF323" s="21"/>
      <c r="AG323" s="55"/>
      <c r="AH323" s="185">
        <f t="shared" si="176"/>
        <v>58</v>
      </c>
      <c r="AI323" s="177">
        <f t="shared" si="177"/>
        <v>1.99594647982076</v>
      </c>
      <c r="AK323" s="216">
        <f t="shared" si="178"/>
        <v>5.3784032278917993</v>
      </c>
      <c r="AL323" s="21"/>
      <c r="AM323" s="55"/>
      <c r="AN323" s="185">
        <f t="shared" si="179"/>
        <v>57</v>
      </c>
      <c r="AO323" s="177">
        <f t="shared" si="180"/>
        <v>1.907594446160171</v>
      </c>
      <c r="AQ323" s="216">
        <f t="shared" si="181"/>
        <v>5.4235217593731431</v>
      </c>
      <c r="AR323" s="21"/>
      <c r="AS323" s="55"/>
      <c r="AT323" s="185">
        <f t="shared" si="182"/>
        <v>57</v>
      </c>
      <c r="AU323" s="177">
        <f t="shared" si="183"/>
        <v>1.907594446160171</v>
      </c>
      <c r="AW323" s="216">
        <f t="shared" si="184"/>
        <v>5.4666921883204802</v>
      </c>
      <c r="AX323" s="21"/>
      <c r="AY323" s="55"/>
      <c r="AZ323" s="185">
        <f t="shared" si="185"/>
        <v>57</v>
      </c>
      <c r="BA323" s="177">
        <f t="shared" si="186"/>
        <v>1.907594446160171</v>
      </c>
      <c r="BC323" s="216">
        <f t="shared" si="187"/>
        <v>5.5080758028804508</v>
      </c>
      <c r="BD323" s="21"/>
      <c r="BE323" s="55"/>
      <c r="BF323" s="185">
        <f t="shared" si="188"/>
        <v>56</v>
      </c>
      <c r="BG323" s="177">
        <f t="shared" si="189"/>
        <v>1.8212424124995819</v>
      </c>
      <c r="BI323" s="216">
        <f t="shared" si="190"/>
        <v>5.5478146547250322</v>
      </c>
      <c r="BJ323" s="21"/>
      <c r="BK323" s="55"/>
      <c r="BL323" s="185">
        <f t="shared" si="191"/>
        <v>56</v>
      </c>
      <c r="BM323" s="177">
        <f t="shared" si="192"/>
        <v>1.8212424124995819</v>
      </c>
    </row>
    <row r="324" spans="1:65" ht="15" customHeight="1">
      <c r="A324" s="19">
        <f t="shared" si="160"/>
        <v>2010</v>
      </c>
      <c r="B324" s="174">
        <f t="shared" si="160"/>
        <v>35.0140056022409</v>
      </c>
      <c r="C324" s="189">
        <f t="shared" si="161"/>
        <v>5.4160381531459167</v>
      </c>
      <c r="D324" s="20">
        <f t="shared" si="162"/>
        <v>7</v>
      </c>
      <c r="E324" s="71"/>
      <c r="F324" s="55"/>
      <c r="G324" s="25"/>
      <c r="H324" s="25"/>
      <c r="I324" s="177">
        <f t="shared" si="163"/>
        <v>44</v>
      </c>
      <c r="J324" s="178">
        <f t="shared" si="164"/>
        <v>25.663999999999987</v>
      </c>
      <c r="K324" s="177">
        <f t="shared" si="165"/>
        <v>8.0748095316557938E-2</v>
      </c>
      <c r="M324" s="216">
        <f t="shared" si="166"/>
        <v>4.6050301201569219</v>
      </c>
      <c r="N324" s="21"/>
      <c r="O324" s="55"/>
      <c r="P324" s="185">
        <f t="shared" si="167"/>
        <v>50</v>
      </c>
      <c r="Q324" s="177">
        <f t="shared" si="168"/>
        <v>0.22458002808966715</v>
      </c>
      <c r="S324" s="216">
        <f t="shared" si="169"/>
        <v>5.1058605878600387</v>
      </c>
      <c r="T324" s="21"/>
      <c r="U324" s="55"/>
      <c r="V324" s="185">
        <f t="shared" si="170"/>
        <v>45</v>
      </c>
      <c r="W324" s="177">
        <f t="shared" si="171"/>
        <v>9.9720084112076141E-2</v>
      </c>
      <c r="Y324" s="216">
        <f t="shared" si="172"/>
        <v>5.1647059387079768</v>
      </c>
      <c r="Z324" s="21"/>
      <c r="AA324" s="55"/>
      <c r="AB324" s="185">
        <f t="shared" si="173"/>
        <v>45</v>
      </c>
      <c r="AC324" s="177">
        <f t="shared" si="174"/>
        <v>9.9720084112076141E-2</v>
      </c>
      <c r="AE324" s="216">
        <f t="shared" si="175"/>
        <v>5.2202801162544255</v>
      </c>
      <c r="AF324" s="21"/>
      <c r="AG324" s="55"/>
      <c r="AH324" s="185">
        <f t="shared" si="176"/>
        <v>44</v>
      </c>
      <c r="AI324" s="177">
        <f t="shared" si="177"/>
        <v>8.0748095316557938E-2</v>
      </c>
      <c r="AK324" s="216">
        <f t="shared" si="178"/>
        <v>5.2729277323830734</v>
      </c>
      <c r="AL324" s="21"/>
      <c r="AM324" s="55"/>
      <c r="AN324" s="185">
        <f t="shared" si="179"/>
        <v>44</v>
      </c>
      <c r="AO324" s="177">
        <f t="shared" si="180"/>
        <v>8.0748095316557938E-2</v>
      </c>
      <c r="AQ324" s="216">
        <f t="shared" si="181"/>
        <v>5.3229416567935584</v>
      </c>
      <c r="AR324" s="21"/>
      <c r="AS324" s="55"/>
      <c r="AT324" s="185">
        <f t="shared" si="182"/>
        <v>44</v>
      </c>
      <c r="AU324" s="177">
        <f t="shared" si="183"/>
        <v>8.0748095316557938E-2</v>
      </c>
      <c r="AW324" s="216">
        <f t="shared" si="184"/>
        <v>5.3705728836698041</v>
      </c>
      <c r="AX324" s="21"/>
      <c r="AY324" s="55"/>
      <c r="AZ324" s="185">
        <f t="shared" si="185"/>
        <v>44</v>
      </c>
      <c r="BA324" s="177">
        <f t="shared" si="186"/>
        <v>8.0748095316557938E-2</v>
      </c>
      <c r="BC324" s="216">
        <f t="shared" si="187"/>
        <v>5.4160381531459167</v>
      </c>
      <c r="BD324" s="21"/>
      <c r="BE324" s="55"/>
      <c r="BF324" s="185">
        <f t="shared" si="188"/>
        <v>44</v>
      </c>
      <c r="BG324" s="177">
        <f t="shared" si="189"/>
        <v>8.0748095316557938E-2</v>
      </c>
      <c r="BI324" s="216">
        <f t="shared" si="190"/>
        <v>5.4595259140607011</v>
      </c>
      <c r="BJ324" s="21"/>
      <c r="BK324" s="55"/>
      <c r="BL324" s="185">
        <f t="shared" si="191"/>
        <v>44</v>
      </c>
      <c r="BM324" s="177">
        <f t="shared" si="192"/>
        <v>8.0748095316557938E-2</v>
      </c>
    </row>
    <row r="325" spans="1:65" ht="15" customHeight="1">
      <c r="A325" s="19">
        <f t="shared" si="160"/>
        <v>2011</v>
      </c>
      <c r="B325" s="174">
        <f t="shared" si="160"/>
        <v>59.160305343511453</v>
      </c>
      <c r="C325" s="189">
        <f t="shared" si="161"/>
        <v>5.3025070508331869</v>
      </c>
      <c r="D325" s="20">
        <f t="shared" si="162"/>
        <v>8</v>
      </c>
      <c r="E325" s="71"/>
      <c r="F325" s="55"/>
      <c r="G325" s="25"/>
      <c r="H325" s="25"/>
      <c r="I325" s="177">
        <f t="shared" si="163"/>
        <v>31</v>
      </c>
      <c r="J325" s="178">
        <f t="shared" si="164"/>
        <v>47.6</v>
      </c>
      <c r="K325" s="177">
        <f t="shared" si="165"/>
        <v>0.7930027970397997</v>
      </c>
      <c r="M325" s="216">
        <f t="shared" si="166"/>
        <v>4.3286218317847656</v>
      </c>
      <c r="N325" s="21"/>
      <c r="O325" s="55"/>
      <c r="P325" s="185">
        <f t="shared" si="167"/>
        <v>8</v>
      </c>
      <c r="Q325" s="177">
        <f t="shared" si="168"/>
        <v>2.6173768428413262</v>
      </c>
      <c r="S325" s="216">
        <f t="shared" si="169"/>
        <v>4.9476223262675214</v>
      </c>
      <c r="T325" s="21"/>
      <c r="U325" s="55"/>
      <c r="V325" s="185">
        <f t="shared" si="170"/>
        <v>30</v>
      </c>
      <c r="W325" s="177">
        <f t="shared" si="171"/>
        <v>0.85032340772682269</v>
      </c>
      <c r="Y325" s="216">
        <f t="shared" si="172"/>
        <v>5.0162176481007075</v>
      </c>
      <c r="Z325" s="21"/>
      <c r="AA325" s="55"/>
      <c r="AB325" s="185">
        <f t="shared" si="173"/>
        <v>30</v>
      </c>
      <c r="AC325" s="177">
        <f t="shared" si="174"/>
        <v>0.85032340772682269</v>
      </c>
      <c r="AE325" s="216">
        <f t="shared" si="175"/>
        <v>5.0804081835970836</v>
      </c>
      <c r="AF325" s="21"/>
      <c r="AG325" s="55"/>
      <c r="AH325" s="185">
        <f t="shared" si="176"/>
        <v>30</v>
      </c>
      <c r="AI325" s="177">
        <f t="shared" si="177"/>
        <v>0.85032340772682269</v>
      </c>
      <c r="AK325" s="216">
        <f t="shared" si="178"/>
        <v>5.1407256586647643</v>
      </c>
      <c r="AL325" s="21"/>
      <c r="AM325" s="55"/>
      <c r="AN325" s="185">
        <f t="shared" si="179"/>
        <v>30</v>
      </c>
      <c r="AO325" s="177">
        <f t="shared" si="180"/>
        <v>0.85032340772682269</v>
      </c>
      <c r="AQ325" s="216">
        <f t="shared" si="181"/>
        <v>5.1976109739516794</v>
      </c>
      <c r="AR325" s="21"/>
      <c r="AS325" s="55"/>
      <c r="AT325" s="185">
        <f t="shared" si="182"/>
        <v>31</v>
      </c>
      <c r="AU325" s="177">
        <f t="shared" si="183"/>
        <v>0.7930027970397997</v>
      </c>
      <c r="AW325" s="216">
        <f t="shared" si="184"/>
        <v>5.2514337806491866</v>
      </c>
      <c r="AX325" s="21"/>
      <c r="AY325" s="55"/>
      <c r="AZ325" s="185">
        <f t="shared" si="185"/>
        <v>31</v>
      </c>
      <c r="BA325" s="177">
        <f t="shared" si="186"/>
        <v>0.7930027970397997</v>
      </c>
      <c r="BC325" s="216">
        <f t="shared" si="187"/>
        <v>5.3025070508331869</v>
      </c>
      <c r="BD325" s="21"/>
      <c r="BE325" s="55"/>
      <c r="BF325" s="185">
        <f t="shared" si="188"/>
        <v>31</v>
      </c>
      <c r="BG325" s="177">
        <f t="shared" si="189"/>
        <v>0.7930027970397997</v>
      </c>
      <c r="BI325" s="216">
        <f t="shared" si="190"/>
        <v>5.3510981037621317</v>
      </c>
      <c r="BJ325" s="21"/>
      <c r="BK325" s="55"/>
      <c r="BL325" s="185">
        <f t="shared" si="191"/>
        <v>31</v>
      </c>
      <c r="BM325" s="177">
        <f t="shared" si="192"/>
        <v>0.7930027970397997</v>
      </c>
    </row>
    <row r="326" spans="1:65" ht="15" customHeight="1" thickBot="1">
      <c r="A326" s="28">
        <f t="shared" si="160"/>
        <v>2012</v>
      </c>
      <c r="B326" s="182">
        <f t="shared" si="160"/>
        <v>60.29254370317517</v>
      </c>
      <c r="C326" s="217">
        <f t="shared" si="161"/>
        <v>5.2968535772151029</v>
      </c>
      <c r="D326" s="29">
        <f t="shared" si="162"/>
        <v>9</v>
      </c>
      <c r="E326" s="99"/>
      <c r="F326" s="100"/>
      <c r="G326" s="30"/>
      <c r="H326" s="30"/>
      <c r="I326" s="183">
        <f t="shared" si="163"/>
        <v>17</v>
      </c>
      <c r="J326" s="184">
        <f t="shared" si="164"/>
        <v>71.804142011834315</v>
      </c>
      <c r="K326" s="183">
        <f t="shared" si="165"/>
        <v>1.874244340291332</v>
      </c>
      <c r="M326" s="218">
        <f t="shared" si="166"/>
        <v>4.3135799037146576</v>
      </c>
      <c r="N326" s="101"/>
      <c r="O326" s="100"/>
      <c r="P326" s="205">
        <f t="shared" si="167"/>
        <v>-56</v>
      </c>
      <c r="Q326" s="183">
        <f t="shared" si="168"/>
        <v>13.523955720954907</v>
      </c>
      <c r="S326" s="218">
        <f t="shared" si="169"/>
        <v>4.9395506384737038</v>
      </c>
      <c r="T326" s="101"/>
      <c r="U326" s="100"/>
      <c r="V326" s="205">
        <f t="shared" si="170"/>
        <v>13</v>
      </c>
      <c r="W326" s="183">
        <f t="shared" si="171"/>
        <v>2.2365846899167336</v>
      </c>
      <c r="Y326" s="218">
        <f t="shared" si="172"/>
        <v>5.0086830984472153</v>
      </c>
      <c r="Z326" s="101"/>
      <c r="AA326" s="100"/>
      <c r="AB326" s="205">
        <f t="shared" si="173"/>
        <v>14</v>
      </c>
      <c r="AC326" s="183">
        <f t="shared" si="174"/>
        <v>2.1429996025103835</v>
      </c>
      <c r="AE326" s="218">
        <f t="shared" si="175"/>
        <v>5.0733437435288264</v>
      </c>
      <c r="AF326" s="101"/>
      <c r="AG326" s="100"/>
      <c r="AH326" s="205">
        <f t="shared" si="176"/>
        <v>15</v>
      </c>
      <c r="AI326" s="183">
        <f t="shared" si="177"/>
        <v>2.0514145151040331</v>
      </c>
      <c r="AK326" s="218">
        <f t="shared" si="178"/>
        <v>5.1340761093823248</v>
      </c>
      <c r="AL326" s="101"/>
      <c r="AM326" s="100"/>
      <c r="AN326" s="205">
        <f t="shared" si="179"/>
        <v>15</v>
      </c>
      <c r="AO326" s="183">
        <f t="shared" si="180"/>
        <v>2.0514145151040331</v>
      </c>
      <c r="AQ326" s="218">
        <f t="shared" si="181"/>
        <v>5.1913302859549946</v>
      </c>
      <c r="AR326" s="101"/>
      <c r="AS326" s="100"/>
      <c r="AT326" s="205">
        <f t="shared" si="182"/>
        <v>16</v>
      </c>
      <c r="AU326" s="183">
        <f t="shared" si="183"/>
        <v>1.9618294276976824</v>
      </c>
      <c r="AW326" s="218">
        <f t="shared" si="184"/>
        <v>5.2454831818976952</v>
      </c>
      <c r="AX326" s="101"/>
      <c r="AY326" s="100"/>
      <c r="AZ326" s="205">
        <f t="shared" si="185"/>
        <v>16</v>
      </c>
      <c r="BA326" s="183">
        <f t="shared" si="186"/>
        <v>1.9618294276976824</v>
      </c>
      <c r="BC326" s="218">
        <f t="shared" si="187"/>
        <v>5.2968535772151029</v>
      </c>
      <c r="BD326" s="101"/>
      <c r="BE326" s="100"/>
      <c r="BF326" s="205">
        <f t="shared" si="188"/>
        <v>17</v>
      </c>
      <c r="BG326" s="183">
        <f t="shared" si="189"/>
        <v>1.874244340291332</v>
      </c>
      <c r="BI326" s="218">
        <f t="shared" si="190"/>
        <v>5.3457134942467697</v>
      </c>
      <c r="BJ326" s="101"/>
      <c r="BK326" s="100"/>
      <c r="BL326" s="205">
        <f t="shared" si="191"/>
        <v>17</v>
      </c>
      <c r="BM326" s="183">
        <f t="shared" si="192"/>
        <v>1.874244340291332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2</v>
      </c>
      <c r="C327" s="219"/>
      <c r="D327" s="20">
        <f t="shared" si="162"/>
        <v>10</v>
      </c>
      <c r="E327" s="71"/>
      <c r="F327" s="55"/>
      <c r="G327" s="25"/>
      <c r="H327" s="25"/>
      <c r="I327" s="177">
        <f t="shared" si="163"/>
        <v>2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-14</v>
      </c>
      <c r="C328" s="219"/>
      <c r="D328" s="20">
        <f t="shared" si="162"/>
        <v>11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3"/>
        <v>-14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-31</v>
      </c>
      <c r="C329" s="219"/>
      <c r="D329" s="20">
        <f t="shared" si="162"/>
        <v>12</v>
      </c>
      <c r="E329" s="198">
        <f>O309</f>
        <v>135</v>
      </c>
      <c r="F329" s="201">
        <f>O317</f>
        <v>7.935850689523441E-2</v>
      </c>
      <c r="G329" s="635">
        <f>O318</f>
        <v>37.161892774884599</v>
      </c>
      <c r="H329" s="636"/>
      <c r="I329" s="177">
        <f t="shared" si="163"/>
        <v>-31</v>
      </c>
      <c r="J329" s="185"/>
      <c r="K329" s="185"/>
      <c r="M329" s="198" t="str">
        <f>M282</f>
        <v>max(y) =</v>
      </c>
      <c r="N329" s="198">
        <f>N282</f>
        <v>134.61538461538461</v>
      </c>
      <c r="S329" s="198" t="str">
        <f>S282</f>
        <v>max(y) =</v>
      </c>
      <c r="T329" s="198">
        <f>N329</f>
        <v>134.61538461538461</v>
      </c>
      <c r="Y329" s="198" t="str">
        <f>Y282</f>
        <v>max(y) =</v>
      </c>
      <c r="Z329" s="198">
        <f>T329</f>
        <v>134.61538461538461</v>
      </c>
      <c r="AE329" s="198" t="str">
        <f>AE282</f>
        <v>max(y) =</v>
      </c>
      <c r="AF329" s="198">
        <f>Z329</f>
        <v>134.61538461538461</v>
      </c>
      <c r="AK329" s="198" t="str">
        <f>AK282</f>
        <v>max(y) =</v>
      </c>
      <c r="AL329" s="198">
        <f>AF329</f>
        <v>134.61538461538461</v>
      </c>
      <c r="AQ329" s="198" t="str">
        <f>AQ282</f>
        <v>max(y) =</v>
      </c>
      <c r="AR329" s="198">
        <f>AL329</f>
        <v>134.61538461538461</v>
      </c>
      <c r="AW329" s="198" t="str">
        <f>AW282</f>
        <v>max(y) =</v>
      </c>
      <c r="AX329" s="198">
        <f>AR329</f>
        <v>134.61538461538461</v>
      </c>
      <c r="BC329" s="198" t="str">
        <f>BC282</f>
        <v>max(y) =</v>
      </c>
      <c r="BD329" s="198">
        <f>AX329</f>
        <v>134.61538461538461</v>
      </c>
      <c r="BI329" s="198" t="str">
        <f>BI282</f>
        <v>max(y) =</v>
      </c>
      <c r="BJ329" s="198">
        <f>BD329</f>
        <v>134.61538461538461</v>
      </c>
    </row>
    <row r="330" spans="1:65" ht="15" customHeight="1">
      <c r="A330" s="19">
        <f t="shared" si="160"/>
        <v>2016</v>
      </c>
      <c r="B330" s="174">
        <f t="shared" si="193"/>
        <v>-48</v>
      </c>
      <c r="C330" s="219"/>
      <c r="D330" s="20">
        <f t="shared" si="162"/>
        <v>13</v>
      </c>
      <c r="E330" s="198">
        <f>U309</f>
        <v>200</v>
      </c>
      <c r="F330" s="201">
        <f>U317</f>
        <v>0.24987651697837834</v>
      </c>
      <c r="G330" s="631">
        <f>U318</f>
        <v>14.955557461061861</v>
      </c>
      <c r="H330" s="632"/>
      <c r="I330" s="177">
        <f t="shared" si="163"/>
        <v>-48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-67</v>
      </c>
      <c r="C331" s="219"/>
      <c r="D331" s="20">
        <f t="shared" si="162"/>
        <v>14</v>
      </c>
      <c r="E331" s="198">
        <f>AA309</f>
        <v>210</v>
      </c>
      <c r="F331" s="201">
        <f>AA317</f>
        <v>0.25497713993930887</v>
      </c>
      <c r="G331" s="631">
        <f>AA318</f>
        <v>14.730016187282263</v>
      </c>
      <c r="H331" s="632"/>
      <c r="I331" s="177">
        <f t="shared" si="163"/>
        <v>-67</v>
      </c>
      <c r="J331" s="185"/>
      <c r="K331" s="185"/>
      <c r="M331" s="198" t="s">
        <v>60</v>
      </c>
      <c r="N331" s="212">
        <v>10</v>
      </c>
      <c r="S331" s="198" t="s">
        <v>60</v>
      </c>
      <c r="T331" s="212">
        <f>N331</f>
        <v>10</v>
      </c>
      <c r="Y331" s="198" t="s">
        <v>60</v>
      </c>
      <c r="Z331" s="212">
        <f>T331</f>
        <v>10</v>
      </c>
      <c r="AE331" s="198" t="s">
        <v>60</v>
      </c>
      <c r="AF331" s="212">
        <f>Z331</f>
        <v>10</v>
      </c>
      <c r="AK331" s="198" t="s">
        <v>60</v>
      </c>
      <c r="AL331" s="212">
        <f>AF331</f>
        <v>10</v>
      </c>
      <c r="AQ331" s="198" t="s">
        <v>60</v>
      </c>
      <c r="AR331" s="212">
        <f>AL331</f>
        <v>10</v>
      </c>
      <c r="AW331" s="198" t="s">
        <v>60</v>
      </c>
      <c r="AX331" s="212">
        <f>AR331</f>
        <v>10</v>
      </c>
      <c r="BC331" s="198" t="s">
        <v>60</v>
      </c>
      <c r="BD331" s="212">
        <f>AX331</f>
        <v>10</v>
      </c>
      <c r="BI331" s="198" t="s">
        <v>60</v>
      </c>
      <c r="BJ331" s="212">
        <f>BD331</f>
        <v>10</v>
      </c>
    </row>
    <row r="332" spans="1:65" ht="15" customHeight="1">
      <c r="A332" s="19">
        <f t="shared" si="160"/>
        <v>2018</v>
      </c>
      <c r="B332" s="174">
        <f t="shared" si="193"/>
        <v>-87</v>
      </c>
      <c r="C332" s="219"/>
      <c r="D332" s="20">
        <f t="shared" si="162"/>
        <v>15</v>
      </c>
      <c r="E332" s="198">
        <f>AG309</f>
        <v>220</v>
      </c>
      <c r="F332" s="201">
        <f>AG317</f>
        <v>0.26219274208356619</v>
      </c>
      <c r="G332" s="631">
        <f>AG318</f>
        <v>14.450091421698785</v>
      </c>
      <c r="H332" s="632"/>
      <c r="I332" s="177">
        <f t="shared" si="163"/>
        <v>-87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-108</v>
      </c>
      <c r="C333" s="219"/>
      <c r="D333" s="20">
        <f t="shared" si="162"/>
        <v>16</v>
      </c>
      <c r="E333" s="198">
        <f>AM309</f>
        <v>230</v>
      </c>
      <c r="F333" s="201">
        <f>AM317</f>
        <v>0.26630415681098646</v>
      </c>
      <c r="G333" s="631">
        <f>AM318</f>
        <v>14.315745082138475</v>
      </c>
      <c r="H333" s="632"/>
      <c r="I333" s="177">
        <f t="shared" si="163"/>
        <v>-108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-131</v>
      </c>
      <c r="C334" s="219"/>
      <c r="D334" s="20">
        <f t="shared" si="162"/>
        <v>17</v>
      </c>
      <c r="E334" s="198">
        <f>AS309</f>
        <v>240</v>
      </c>
      <c r="F334" s="201">
        <f>AS317</f>
        <v>0.27162121699371</v>
      </c>
      <c r="G334" s="631">
        <f>AS318</f>
        <v>14.101235231332442</v>
      </c>
      <c r="H334" s="632"/>
      <c r="I334" s="177">
        <f t="shared" si="163"/>
        <v>-131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-155</v>
      </c>
      <c r="C335" s="219"/>
      <c r="D335" s="20">
        <f t="shared" si="162"/>
        <v>18</v>
      </c>
      <c r="E335" s="198">
        <f>AY309</f>
        <v>250</v>
      </c>
      <c r="F335" s="201">
        <f>AY317</f>
        <v>0.26876852758283776</v>
      </c>
      <c r="G335" s="631">
        <f>AY318</f>
        <v>14.151004462101671</v>
      </c>
      <c r="H335" s="632"/>
      <c r="I335" s="177">
        <f t="shared" si="163"/>
        <v>-155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-180</v>
      </c>
      <c r="C336" s="219"/>
      <c r="D336" s="20">
        <f t="shared" si="162"/>
        <v>19</v>
      </c>
      <c r="E336" s="198">
        <f>BE309</f>
        <v>260</v>
      </c>
      <c r="F336" s="201">
        <f>BE317</f>
        <v>0.28487849554904637</v>
      </c>
      <c r="G336" s="631">
        <f>BE318</f>
        <v>13.739699651653122</v>
      </c>
      <c r="H336" s="632"/>
      <c r="I336" s="177">
        <f t="shared" si="163"/>
        <v>-180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-207</v>
      </c>
      <c r="C337" s="219"/>
      <c r="D337" s="20">
        <f t="shared" si="162"/>
        <v>20</v>
      </c>
      <c r="E337" s="198">
        <f>BK309</f>
        <v>270</v>
      </c>
      <c r="F337" s="201">
        <f>BK317</f>
        <v>0.27646892505013559</v>
      </c>
      <c r="G337" s="631">
        <f>BK318</f>
        <v>13.875468882422354</v>
      </c>
      <c r="H337" s="632"/>
      <c r="I337" s="177">
        <f t="shared" si="163"/>
        <v>-207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-236</v>
      </c>
      <c r="C338" s="219"/>
      <c r="D338" s="20">
        <f t="shared" si="162"/>
        <v>21</v>
      </c>
      <c r="E338" s="64"/>
      <c r="F338" s="201"/>
      <c r="G338" s="213"/>
      <c r="H338" s="25"/>
      <c r="I338" s="177">
        <f t="shared" si="163"/>
        <v>-236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-266</v>
      </c>
      <c r="C339" s="219"/>
      <c r="D339" s="20">
        <f t="shared" si="162"/>
        <v>22</v>
      </c>
      <c r="E339" s="64"/>
      <c r="F339" s="201"/>
      <c r="G339" s="213"/>
      <c r="H339" s="25"/>
      <c r="I339" s="177">
        <f t="shared" si="163"/>
        <v>-266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-298</v>
      </c>
      <c r="C340" s="219"/>
      <c r="D340" s="20">
        <f t="shared" si="162"/>
        <v>23</v>
      </c>
      <c r="E340" s="64"/>
      <c r="F340" s="201"/>
      <c r="G340" s="213"/>
      <c r="H340" s="25"/>
      <c r="I340" s="177">
        <f t="shared" si="163"/>
        <v>-298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-332</v>
      </c>
      <c r="C341" s="219"/>
      <c r="D341" s="20">
        <f t="shared" si="162"/>
        <v>24</v>
      </c>
      <c r="E341" s="64"/>
      <c r="F341" s="201"/>
      <c r="G341" s="213"/>
      <c r="H341" s="25"/>
      <c r="I341" s="177">
        <f t="shared" si="163"/>
        <v>-332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-369</v>
      </c>
      <c r="C342" s="219"/>
      <c r="D342" s="20">
        <f t="shared" si="162"/>
        <v>25</v>
      </c>
      <c r="E342" s="64"/>
      <c r="F342" s="201"/>
      <c r="G342" s="213"/>
      <c r="H342" s="25"/>
      <c r="I342" s="177">
        <f t="shared" si="163"/>
        <v>-369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-407</v>
      </c>
      <c r="C343" s="219"/>
      <c r="D343" s="20">
        <f t="shared" si="162"/>
        <v>26</v>
      </c>
      <c r="E343" s="71"/>
      <c r="F343" s="55"/>
      <c r="G343" s="25"/>
      <c r="H343" s="25"/>
      <c r="I343" s="177">
        <f t="shared" si="163"/>
        <v>-407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-448</v>
      </c>
      <c r="C344" s="219"/>
      <c r="D344" s="20">
        <f t="shared" si="162"/>
        <v>27</v>
      </c>
      <c r="E344" s="71"/>
      <c r="F344" s="55"/>
      <c r="G344" s="25"/>
      <c r="H344" s="25"/>
      <c r="I344" s="177">
        <f t="shared" si="163"/>
        <v>-448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-491</v>
      </c>
      <c r="C345" s="219"/>
      <c r="D345" s="20">
        <f t="shared" si="162"/>
        <v>28</v>
      </c>
      <c r="E345" s="71"/>
      <c r="F345" s="55"/>
      <c r="G345" s="25"/>
      <c r="H345" s="25"/>
      <c r="I345" s="177">
        <f t="shared" si="163"/>
        <v>-491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-537</v>
      </c>
      <c r="C346" s="219"/>
      <c r="D346" s="20">
        <f t="shared" si="162"/>
        <v>29</v>
      </c>
      <c r="E346" s="71"/>
      <c r="F346" s="55"/>
      <c r="G346" s="25"/>
      <c r="H346" s="25"/>
      <c r="I346" s="177">
        <f t="shared" si="163"/>
        <v>-537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-586</v>
      </c>
      <c r="C347" s="219"/>
      <c r="D347" s="20">
        <f t="shared" si="162"/>
        <v>30</v>
      </c>
      <c r="E347" s="71"/>
      <c r="F347" s="55"/>
      <c r="G347" s="25"/>
      <c r="H347" s="25"/>
      <c r="I347" s="177">
        <f t="shared" si="163"/>
        <v>-586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-638</v>
      </c>
      <c r="C348" s="221"/>
      <c r="D348" s="33">
        <f t="shared" si="162"/>
        <v>31</v>
      </c>
      <c r="E348" s="104"/>
      <c r="F348" s="105"/>
      <c r="G348" s="9"/>
      <c r="H348" s="9"/>
      <c r="I348" s="187">
        <f t="shared" si="163"/>
        <v>-638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>
      <selection activeCell="A3" sqref="A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332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'!X21</f>
        <v>0</v>
      </c>
      <c r="C15" s="119">
        <f t="shared" ref="C15:C46" si="0">I87</f>
        <v>0</v>
      </c>
      <c r="D15" s="120" t="e">
        <f t="shared" ref="D15:D46" si="1">I133</f>
        <v>#VALUE!</v>
      </c>
      <c r="E15" s="120" t="e">
        <f t="shared" ref="E15:E46" si="2">I179</f>
        <v>#VALUE!</v>
      </c>
      <c r="F15" s="121" t="e">
        <f>I225</f>
        <v>#VALUE!</v>
      </c>
      <c r="G15" s="121" t="e">
        <f>I271</f>
        <v>#VALUE!</v>
      </c>
      <c r="H15" s="121">
        <f t="shared" ref="H15:H46" si="3">I317</f>
        <v>0</v>
      </c>
      <c r="I15" s="122" t="e">
        <f t="shared" ref="I15:I46" si="4">ROUND(SUMIF(C$47:H$47,"○",C15:H15),$G$1)</f>
        <v>#VALUE!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'!X22</f>
        <v>0</v>
      </c>
      <c r="C16" s="119">
        <f t="shared" si="0"/>
        <v>0</v>
      </c>
      <c r="D16" s="120" t="e">
        <f t="shared" si="1"/>
        <v>#VALUE!</v>
      </c>
      <c r="E16" s="120" t="e">
        <f t="shared" si="2"/>
        <v>#VALUE!</v>
      </c>
      <c r="F16" s="121" t="e">
        <f t="shared" ref="F16:F46" si="6">I226</f>
        <v>#VALUE!</v>
      </c>
      <c r="G16" s="121" t="e">
        <f t="shared" ref="G16:G46" si="7">I272</f>
        <v>#VALUE!</v>
      </c>
      <c r="H16" s="121">
        <f t="shared" si="3"/>
        <v>0</v>
      </c>
      <c r="I16" s="122" t="e">
        <f t="shared" si="4"/>
        <v>#VALUE!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'!X23</f>
        <v>0</v>
      </c>
      <c r="C17" s="119">
        <f t="shared" si="0"/>
        <v>0</v>
      </c>
      <c r="D17" s="120" t="e">
        <f t="shared" si="1"/>
        <v>#VALUE!</v>
      </c>
      <c r="E17" s="120" t="e">
        <f t="shared" si="2"/>
        <v>#VALUE!</v>
      </c>
      <c r="F17" s="121" t="e">
        <f t="shared" si="6"/>
        <v>#VALUE!</v>
      </c>
      <c r="G17" s="121" t="e">
        <f t="shared" si="7"/>
        <v>#VALUE!</v>
      </c>
      <c r="H17" s="121">
        <f t="shared" si="3"/>
        <v>0</v>
      </c>
      <c r="I17" s="122" t="e">
        <f t="shared" si="4"/>
        <v>#VALUE!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'!X24</f>
        <v>0</v>
      </c>
      <c r="C18" s="119">
        <f t="shared" si="0"/>
        <v>0</v>
      </c>
      <c r="D18" s="120" t="e">
        <f t="shared" si="1"/>
        <v>#VALUE!</v>
      </c>
      <c r="E18" s="120" t="e">
        <f t="shared" si="2"/>
        <v>#VALUE!</v>
      </c>
      <c r="F18" s="121" t="e">
        <f t="shared" si="6"/>
        <v>#VALUE!</v>
      </c>
      <c r="G18" s="121" t="e">
        <f t="shared" si="7"/>
        <v>#VALUE!</v>
      </c>
      <c r="H18" s="121">
        <f t="shared" si="3"/>
        <v>0</v>
      </c>
      <c r="I18" s="122" t="e">
        <f t="shared" si="4"/>
        <v>#VALUE!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'!X25</f>
        <v>0</v>
      </c>
      <c r="C19" s="119">
        <f t="shared" si="0"/>
        <v>0</v>
      </c>
      <c r="D19" s="120" t="e">
        <f t="shared" si="1"/>
        <v>#VALUE!</v>
      </c>
      <c r="E19" s="120" t="e">
        <f t="shared" si="2"/>
        <v>#VALUE!</v>
      </c>
      <c r="F19" s="121" t="e">
        <f t="shared" si="6"/>
        <v>#VALUE!</v>
      </c>
      <c r="G19" s="121" t="e">
        <f t="shared" si="7"/>
        <v>#VALUE!</v>
      </c>
      <c r="H19" s="121">
        <f t="shared" si="3"/>
        <v>0</v>
      </c>
      <c r="I19" s="122" t="e">
        <f t="shared" si="4"/>
        <v>#VALUE!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'!X26</f>
        <v>0</v>
      </c>
      <c r="C20" s="119">
        <f t="shared" si="0"/>
        <v>0</v>
      </c>
      <c r="D20" s="120" t="e">
        <f t="shared" si="1"/>
        <v>#VALUE!</v>
      </c>
      <c r="E20" s="120" t="e">
        <f t="shared" si="2"/>
        <v>#VALUE!</v>
      </c>
      <c r="F20" s="121" t="e">
        <f t="shared" si="6"/>
        <v>#VALUE!</v>
      </c>
      <c r="G20" s="121" t="e">
        <f t="shared" si="7"/>
        <v>#VALUE!</v>
      </c>
      <c r="H20" s="121">
        <f t="shared" si="3"/>
        <v>0</v>
      </c>
      <c r="I20" s="122" t="e">
        <f t="shared" si="4"/>
        <v>#VALUE!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'!X27</f>
        <v>0</v>
      </c>
      <c r="C21" s="119">
        <f t="shared" si="0"/>
        <v>0</v>
      </c>
      <c r="D21" s="120" t="e">
        <f t="shared" si="1"/>
        <v>#VALUE!</v>
      </c>
      <c r="E21" s="120" t="e">
        <f t="shared" si="2"/>
        <v>#VALUE!</v>
      </c>
      <c r="F21" s="121" t="e">
        <f t="shared" si="6"/>
        <v>#VALUE!</v>
      </c>
      <c r="G21" s="121" t="e">
        <f t="shared" si="7"/>
        <v>#VALUE!</v>
      </c>
      <c r="H21" s="121">
        <f t="shared" si="3"/>
        <v>0</v>
      </c>
      <c r="I21" s="122" t="e">
        <f t="shared" si="4"/>
        <v>#VALUE!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'!X28</f>
        <v>0</v>
      </c>
      <c r="C22" s="119">
        <f t="shared" si="0"/>
        <v>0</v>
      </c>
      <c r="D22" s="120" t="e">
        <f t="shared" si="1"/>
        <v>#VALUE!</v>
      </c>
      <c r="E22" s="120" t="e">
        <f t="shared" si="2"/>
        <v>#VALUE!</v>
      </c>
      <c r="F22" s="121" t="e">
        <f t="shared" si="6"/>
        <v>#VALUE!</v>
      </c>
      <c r="G22" s="121" t="e">
        <f t="shared" si="7"/>
        <v>#VALUE!</v>
      </c>
      <c r="H22" s="121">
        <f t="shared" si="3"/>
        <v>0</v>
      </c>
      <c r="I22" s="122" t="e">
        <f t="shared" si="4"/>
        <v>#VALUE!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'!X29</f>
        <v>0</v>
      </c>
      <c r="C23" s="119">
        <f t="shared" si="0"/>
        <v>0</v>
      </c>
      <c r="D23" s="120" t="e">
        <f t="shared" si="1"/>
        <v>#VALUE!</v>
      </c>
      <c r="E23" s="120" t="e">
        <f t="shared" si="2"/>
        <v>#VALUE!</v>
      </c>
      <c r="F23" s="121" t="e">
        <f t="shared" si="6"/>
        <v>#VALUE!</v>
      </c>
      <c r="G23" s="121" t="e">
        <f t="shared" si="7"/>
        <v>#VALUE!</v>
      </c>
      <c r="H23" s="121">
        <f t="shared" si="3"/>
        <v>0</v>
      </c>
      <c r="I23" s="122" t="e">
        <f t="shared" si="4"/>
        <v>#VALUE!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'!X30</f>
        <v>0</v>
      </c>
      <c r="C24" s="128">
        <f t="shared" si="0"/>
        <v>0</v>
      </c>
      <c r="D24" s="129" t="e">
        <f t="shared" si="1"/>
        <v>#VALUE!</v>
      </c>
      <c r="E24" s="129" t="e">
        <f t="shared" si="2"/>
        <v>#VALUE!</v>
      </c>
      <c r="F24" s="130" t="e">
        <f t="shared" si="6"/>
        <v>#VALUE!</v>
      </c>
      <c r="G24" s="130" t="e">
        <f t="shared" si="7"/>
        <v>#VALUE!</v>
      </c>
      <c r="H24" s="130">
        <f t="shared" si="3"/>
        <v>0</v>
      </c>
      <c r="I24" s="131" t="e">
        <f t="shared" si="4"/>
        <v>#VALUE!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223"/>
      <c r="C25" s="224">
        <f>I97</f>
        <v>0</v>
      </c>
      <c r="D25" s="225" t="e">
        <f t="shared" si="1"/>
        <v>#VALUE!</v>
      </c>
      <c r="E25" s="224" t="e">
        <f t="shared" si="2"/>
        <v>#VALUE!</v>
      </c>
      <c r="F25" s="224" t="e">
        <f t="shared" si="6"/>
        <v>#VALUE!</v>
      </c>
      <c r="G25" s="224" t="e">
        <f t="shared" si="7"/>
        <v>#VALUE!</v>
      </c>
      <c r="H25" s="224">
        <f t="shared" si="3"/>
        <v>0</v>
      </c>
      <c r="I25" s="226" t="e">
        <f t="shared" si="4"/>
        <v>#VALUE!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0</v>
      </c>
      <c r="D26" s="146" t="e">
        <f t="shared" si="1"/>
        <v>#VALUE!</v>
      </c>
      <c r="E26" s="119" t="e">
        <f t="shared" si="2"/>
        <v>#VALUE!</v>
      </c>
      <c r="F26" s="119" t="e">
        <f t="shared" si="6"/>
        <v>#VALUE!</v>
      </c>
      <c r="G26" s="119" t="e">
        <f t="shared" si="7"/>
        <v>#VALUE!</v>
      </c>
      <c r="H26" s="119">
        <f t="shared" si="3"/>
        <v>0</v>
      </c>
      <c r="I26" s="144" t="e">
        <f t="shared" si="4"/>
        <v>#VALUE!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0</v>
      </c>
      <c r="D27" s="315" t="e">
        <f t="shared" si="1"/>
        <v>#VALUE!</v>
      </c>
      <c r="E27" s="314" t="e">
        <f t="shared" si="2"/>
        <v>#VALUE!</v>
      </c>
      <c r="F27" s="314" t="e">
        <f t="shared" si="6"/>
        <v>#VALUE!</v>
      </c>
      <c r="G27" s="314" t="e">
        <f t="shared" si="7"/>
        <v>#VALUE!</v>
      </c>
      <c r="H27" s="314">
        <f t="shared" si="3"/>
        <v>0</v>
      </c>
      <c r="I27" s="316" t="e">
        <f t="shared" si="4"/>
        <v>#VALUE!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0</v>
      </c>
      <c r="D28" s="146" t="e">
        <f t="shared" si="1"/>
        <v>#VALUE!</v>
      </c>
      <c r="E28" s="119" t="e">
        <f t="shared" si="2"/>
        <v>#VALUE!</v>
      </c>
      <c r="F28" s="119" t="e">
        <f t="shared" si="6"/>
        <v>#VALUE!</v>
      </c>
      <c r="G28" s="119" t="e">
        <f t="shared" si="7"/>
        <v>#VALUE!</v>
      </c>
      <c r="H28" s="119">
        <f t="shared" si="3"/>
        <v>0</v>
      </c>
      <c r="I28" s="144" t="e">
        <f t="shared" si="4"/>
        <v>#VALUE!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0</v>
      </c>
      <c r="D29" s="146" t="e">
        <f t="shared" si="1"/>
        <v>#VALUE!</v>
      </c>
      <c r="E29" s="119" t="e">
        <f t="shared" si="2"/>
        <v>#VALUE!</v>
      </c>
      <c r="F29" s="119" t="e">
        <f t="shared" si="6"/>
        <v>#VALUE!</v>
      </c>
      <c r="G29" s="119" t="e">
        <f t="shared" si="7"/>
        <v>#VALUE!</v>
      </c>
      <c r="H29" s="119">
        <f t="shared" si="3"/>
        <v>0</v>
      </c>
      <c r="I29" s="144" t="e">
        <f t="shared" si="4"/>
        <v>#VALUE!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0</v>
      </c>
      <c r="D30" s="146" t="e">
        <f t="shared" si="1"/>
        <v>#VALUE!</v>
      </c>
      <c r="E30" s="119" t="e">
        <f t="shared" si="2"/>
        <v>#VALUE!</v>
      </c>
      <c r="F30" s="119" t="e">
        <f t="shared" si="6"/>
        <v>#VALUE!</v>
      </c>
      <c r="G30" s="119" t="e">
        <f t="shared" si="7"/>
        <v>#VALUE!</v>
      </c>
      <c r="H30" s="119">
        <f t="shared" si="3"/>
        <v>0</v>
      </c>
      <c r="I30" s="144" t="e">
        <f t="shared" si="4"/>
        <v>#VALUE!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0</v>
      </c>
      <c r="D31" s="146" t="e">
        <f t="shared" si="1"/>
        <v>#VALUE!</v>
      </c>
      <c r="E31" s="119" t="e">
        <f t="shared" si="2"/>
        <v>#VALUE!</v>
      </c>
      <c r="F31" s="119" t="e">
        <f t="shared" si="6"/>
        <v>#VALUE!</v>
      </c>
      <c r="G31" s="119" t="e">
        <f t="shared" si="7"/>
        <v>#VALUE!</v>
      </c>
      <c r="H31" s="119">
        <f t="shared" si="3"/>
        <v>0</v>
      </c>
      <c r="I31" s="144" t="e">
        <f t="shared" si="4"/>
        <v>#VALUE!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0</v>
      </c>
      <c r="D32" s="315" t="e">
        <f t="shared" si="1"/>
        <v>#VALUE!</v>
      </c>
      <c r="E32" s="314" t="e">
        <f t="shared" si="2"/>
        <v>#VALUE!</v>
      </c>
      <c r="F32" s="314" t="e">
        <f t="shared" si="6"/>
        <v>#VALUE!</v>
      </c>
      <c r="G32" s="314" t="e">
        <f t="shared" si="7"/>
        <v>#VALUE!</v>
      </c>
      <c r="H32" s="314">
        <f t="shared" si="3"/>
        <v>0</v>
      </c>
      <c r="I32" s="316" t="e">
        <f t="shared" si="4"/>
        <v>#VALUE!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0</v>
      </c>
      <c r="D33" s="146" t="e">
        <f t="shared" si="1"/>
        <v>#VALUE!</v>
      </c>
      <c r="E33" s="119" t="e">
        <f t="shared" si="2"/>
        <v>#VALUE!</v>
      </c>
      <c r="F33" s="119" t="e">
        <f t="shared" si="6"/>
        <v>#VALUE!</v>
      </c>
      <c r="G33" s="119" t="e">
        <f t="shared" si="7"/>
        <v>#VALUE!</v>
      </c>
      <c r="H33" s="119">
        <f t="shared" si="3"/>
        <v>0</v>
      </c>
      <c r="I33" s="144" t="e">
        <f t="shared" si="4"/>
        <v>#VALUE!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0</v>
      </c>
      <c r="D34" s="146" t="e">
        <f t="shared" si="1"/>
        <v>#VALUE!</v>
      </c>
      <c r="E34" s="119" t="e">
        <f t="shared" si="2"/>
        <v>#VALUE!</v>
      </c>
      <c r="F34" s="119" t="e">
        <f t="shared" si="6"/>
        <v>#VALUE!</v>
      </c>
      <c r="G34" s="119" t="e">
        <f t="shared" si="7"/>
        <v>#VALUE!</v>
      </c>
      <c r="H34" s="119">
        <f t="shared" si="3"/>
        <v>0</v>
      </c>
      <c r="I34" s="144" t="e">
        <f t="shared" si="4"/>
        <v>#VALUE!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0</v>
      </c>
      <c r="D35" s="146" t="e">
        <f t="shared" si="1"/>
        <v>#VALUE!</v>
      </c>
      <c r="E35" s="119" t="e">
        <f t="shared" si="2"/>
        <v>#VALUE!</v>
      </c>
      <c r="F35" s="119" t="e">
        <f t="shared" si="6"/>
        <v>#VALUE!</v>
      </c>
      <c r="G35" s="119" t="e">
        <f t="shared" si="7"/>
        <v>#VALUE!</v>
      </c>
      <c r="H35" s="119">
        <f t="shared" si="3"/>
        <v>0</v>
      </c>
      <c r="I35" s="144" t="e">
        <f t="shared" si="4"/>
        <v>#VALUE!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0</v>
      </c>
      <c r="D36" s="146" t="e">
        <f t="shared" si="1"/>
        <v>#VALUE!</v>
      </c>
      <c r="E36" s="119" t="e">
        <f t="shared" si="2"/>
        <v>#VALUE!</v>
      </c>
      <c r="F36" s="119" t="e">
        <f t="shared" si="6"/>
        <v>#VALUE!</v>
      </c>
      <c r="G36" s="119" t="e">
        <f t="shared" si="7"/>
        <v>#VALUE!</v>
      </c>
      <c r="H36" s="119">
        <f t="shared" si="3"/>
        <v>0</v>
      </c>
      <c r="I36" s="144" t="e">
        <f t="shared" si="4"/>
        <v>#VALUE!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0</v>
      </c>
      <c r="D37" s="315" t="e">
        <f t="shared" si="1"/>
        <v>#VALUE!</v>
      </c>
      <c r="E37" s="314" t="e">
        <f t="shared" si="2"/>
        <v>#VALUE!</v>
      </c>
      <c r="F37" s="314" t="e">
        <f t="shared" si="6"/>
        <v>#VALUE!</v>
      </c>
      <c r="G37" s="314" t="e">
        <f t="shared" si="7"/>
        <v>#VALUE!</v>
      </c>
      <c r="H37" s="314">
        <f t="shared" si="3"/>
        <v>0</v>
      </c>
      <c r="I37" s="316" t="e">
        <f t="shared" si="4"/>
        <v>#VALUE!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0</v>
      </c>
      <c r="D38" s="146" t="e">
        <f t="shared" si="1"/>
        <v>#VALUE!</v>
      </c>
      <c r="E38" s="119" t="e">
        <f t="shared" si="2"/>
        <v>#VALUE!</v>
      </c>
      <c r="F38" s="119" t="e">
        <f t="shared" si="6"/>
        <v>#VALUE!</v>
      </c>
      <c r="G38" s="119" t="e">
        <f t="shared" si="7"/>
        <v>#VALUE!</v>
      </c>
      <c r="H38" s="119">
        <f t="shared" si="3"/>
        <v>0</v>
      </c>
      <c r="I38" s="144" t="e">
        <f t="shared" si="4"/>
        <v>#VALUE!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0</v>
      </c>
      <c r="D39" s="146" t="e">
        <f t="shared" si="1"/>
        <v>#VALUE!</v>
      </c>
      <c r="E39" s="119" t="e">
        <f t="shared" si="2"/>
        <v>#VALUE!</v>
      </c>
      <c r="F39" s="119" t="e">
        <f t="shared" si="6"/>
        <v>#VALUE!</v>
      </c>
      <c r="G39" s="119" t="e">
        <f t="shared" si="7"/>
        <v>#VALUE!</v>
      </c>
      <c r="H39" s="119">
        <f t="shared" si="3"/>
        <v>0</v>
      </c>
      <c r="I39" s="144" t="e">
        <f t="shared" si="4"/>
        <v>#VALUE!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0</v>
      </c>
      <c r="D40" s="146" t="e">
        <f t="shared" si="1"/>
        <v>#VALUE!</v>
      </c>
      <c r="E40" s="119" t="e">
        <f t="shared" si="2"/>
        <v>#VALUE!</v>
      </c>
      <c r="F40" s="119" t="e">
        <f t="shared" si="6"/>
        <v>#VALUE!</v>
      </c>
      <c r="G40" s="119" t="e">
        <f t="shared" si="7"/>
        <v>#VALUE!</v>
      </c>
      <c r="H40" s="119">
        <f t="shared" si="3"/>
        <v>0</v>
      </c>
      <c r="I40" s="144" t="e">
        <f t="shared" si="4"/>
        <v>#VALUE!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0</v>
      </c>
      <c r="D41" s="146" t="e">
        <f t="shared" si="1"/>
        <v>#VALUE!</v>
      </c>
      <c r="E41" s="119" t="e">
        <f t="shared" si="2"/>
        <v>#VALUE!</v>
      </c>
      <c r="F41" s="119" t="e">
        <f t="shared" si="6"/>
        <v>#VALUE!</v>
      </c>
      <c r="G41" s="119" t="e">
        <f t="shared" si="7"/>
        <v>#VALUE!</v>
      </c>
      <c r="H41" s="119">
        <f t="shared" si="3"/>
        <v>0</v>
      </c>
      <c r="I41" s="144" t="e">
        <f t="shared" si="4"/>
        <v>#VALUE!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0</v>
      </c>
      <c r="D42" s="315" t="e">
        <f t="shared" si="1"/>
        <v>#VALUE!</v>
      </c>
      <c r="E42" s="314" t="e">
        <f t="shared" si="2"/>
        <v>#VALUE!</v>
      </c>
      <c r="F42" s="314" t="e">
        <f t="shared" si="6"/>
        <v>#VALUE!</v>
      </c>
      <c r="G42" s="314" t="e">
        <f t="shared" si="7"/>
        <v>#VALUE!</v>
      </c>
      <c r="H42" s="314">
        <f t="shared" si="3"/>
        <v>0</v>
      </c>
      <c r="I42" s="316" t="e">
        <f t="shared" si="4"/>
        <v>#VALUE!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0</v>
      </c>
      <c r="D43" s="146" t="e">
        <f t="shared" si="1"/>
        <v>#VALUE!</v>
      </c>
      <c r="E43" s="119" t="e">
        <f t="shared" si="2"/>
        <v>#VALUE!</v>
      </c>
      <c r="F43" s="119" t="e">
        <f t="shared" si="6"/>
        <v>#VALUE!</v>
      </c>
      <c r="G43" s="119" t="e">
        <f t="shared" si="7"/>
        <v>#VALUE!</v>
      </c>
      <c r="H43" s="119">
        <f t="shared" si="3"/>
        <v>0</v>
      </c>
      <c r="I43" s="144" t="e">
        <f t="shared" si="4"/>
        <v>#VALUE!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0</v>
      </c>
      <c r="D44" s="146" t="e">
        <f t="shared" si="1"/>
        <v>#VALUE!</v>
      </c>
      <c r="E44" s="119" t="e">
        <f t="shared" si="2"/>
        <v>#VALUE!</v>
      </c>
      <c r="F44" s="119" t="e">
        <f t="shared" si="6"/>
        <v>#VALUE!</v>
      </c>
      <c r="G44" s="119" t="e">
        <f t="shared" si="7"/>
        <v>#VALUE!</v>
      </c>
      <c r="H44" s="119">
        <f t="shared" si="3"/>
        <v>0</v>
      </c>
      <c r="I44" s="144" t="e">
        <f t="shared" si="4"/>
        <v>#VALUE!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0</v>
      </c>
      <c r="D45" s="146" t="e">
        <f t="shared" si="1"/>
        <v>#VALUE!</v>
      </c>
      <c r="E45" s="119" t="e">
        <f t="shared" si="2"/>
        <v>#VALUE!</v>
      </c>
      <c r="F45" s="119" t="e">
        <f t="shared" si="6"/>
        <v>#VALUE!</v>
      </c>
      <c r="G45" s="119" t="e">
        <f t="shared" si="7"/>
        <v>#VALUE!</v>
      </c>
      <c r="H45" s="119">
        <f t="shared" si="3"/>
        <v>0</v>
      </c>
      <c r="I45" s="144" t="e">
        <f t="shared" si="4"/>
        <v>#VALUE!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0</v>
      </c>
      <c r="D46" s="146" t="e">
        <f t="shared" si="1"/>
        <v>#VALUE!</v>
      </c>
      <c r="E46" s="119" t="e">
        <f t="shared" si="2"/>
        <v>#VALUE!</v>
      </c>
      <c r="F46" s="119" t="e">
        <f t="shared" si="6"/>
        <v>#VALUE!</v>
      </c>
      <c r="G46" s="119" t="e">
        <f t="shared" si="7"/>
        <v>#VALUE!</v>
      </c>
      <c r="H46" s="119">
        <f t="shared" si="3"/>
        <v>0</v>
      </c>
      <c r="I46" s="144" t="e">
        <f t="shared" si="4"/>
        <v>#VALUE!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 t="s">
        <v>79</v>
      </c>
      <c r="E47" s="151"/>
      <c r="F47" s="149"/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 t="e">
        <f>F81</f>
        <v>#DIV/0!</v>
      </c>
      <c r="D48" s="261" t="e">
        <f>G132</f>
        <v>#VALUE!</v>
      </c>
      <c r="E48" s="261" t="e">
        <f>G179</f>
        <v>#VALUE!</v>
      </c>
      <c r="F48" s="260" t="e">
        <f>H224</f>
        <v>#VALUE!</v>
      </c>
      <c r="G48" s="261" t="e">
        <f>G271</f>
        <v>#VALUE!</v>
      </c>
      <c r="H48" s="239" t="e">
        <f>G317</f>
        <v>#DIV/0!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0</v>
      </c>
      <c r="D49" s="259" t="e">
        <f>G133</f>
        <v>#VALUE!</v>
      </c>
      <c r="E49" s="250" t="e">
        <f>G180</f>
        <v>#VALUE!</v>
      </c>
      <c r="F49" s="250" t="e">
        <f>H225</f>
        <v>#VALUE!</v>
      </c>
      <c r="G49" s="250" t="e">
        <f>G272</f>
        <v>#VALUE!</v>
      </c>
      <c r="H49" s="250">
        <f>G318</f>
        <v>0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0</v>
      </c>
      <c r="D50" s="258" t="e">
        <f>G134</f>
        <v>#VALUE!</v>
      </c>
      <c r="E50" s="229" t="e">
        <f>G181</f>
        <v>#VALUE!</v>
      </c>
      <c r="F50" s="229" t="e">
        <f>H226</f>
        <v>#VALUE!</v>
      </c>
      <c r="G50" s="229" t="e">
        <f>G273</f>
        <v>#VALUE!</v>
      </c>
      <c r="H50" s="229">
        <f>G319</f>
        <v>0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 t="e">
        <f>F84</f>
        <v>#DIV/0!</v>
      </c>
      <c r="D51" s="258" t="e">
        <f>G135</f>
        <v>#VALUE!</v>
      </c>
      <c r="E51" s="229" t="e">
        <f>G182</f>
        <v>#VALUE!</v>
      </c>
      <c r="F51" s="229" t="e">
        <f>H227</f>
        <v>#VALUE!</v>
      </c>
      <c r="G51" s="229" t="e">
        <f>G274</f>
        <v>#VALUE!</v>
      </c>
      <c r="H51" s="229" t="e">
        <f>G320</f>
        <v>#DIV/0!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 t="e">
        <f>F85</f>
        <v>#DIV/0!</v>
      </c>
      <c r="D52" s="258" t="e">
        <f>G136</f>
        <v>#VALUE!</v>
      </c>
      <c r="E52" s="229" t="e">
        <f>G183</f>
        <v>#VALUE!</v>
      </c>
      <c r="F52" s="229" t="e">
        <f>H228</f>
        <v>#VALUE!</v>
      </c>
      <c r="G52" s="229" t="e">
        <f>G275</f>
        <v>#VALUE!</v>
      </c>
      <c r="H52" s="234" t="e">
        <f>G321</f>
        <v>#DIV/0!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 t="e">
        <f>RSQ(I76:I96,B76:B96)</f>
        <v>#DIV/0!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0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0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 t="e">
        <f>I75</f>
        <v>#DIV/0!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0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0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 t="e">
        <f>SUM(J76:J96)/C96</f>
        <v>#DIV/0!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 t="e">
        <f>SUM(J87:J96)/10</f>
        <v>#DIV/0!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0</v>
      </c>
      <c r="C87" s="20">
        <v>1</v>
      </c>
      <c r="F87" s="25"/>
      <c r="G87" s="21"/>
      <c r="H87" s="25"/>
      <c r="I87" s="177">
        <f t="shared" ref="I87:I118" si="8">ROUND($E$78*C87+$E$79,$G$1)</f>
        <v>0</v>
      </c>
      <c r="J87" s="178" t="e">
        <f t="shared" ref="J87:J96" si="9">ABS(B87-I87)/B87*100</f>
        <v>#DIV/0!</v>
      </c>
      <c r="K87" s="177">
        <f t="shared" ref="K87:K96" si="10">(B87-I87)^2/1000</f>
        <v>0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0</v>
      </c>
      <c r="C88" s="20">
        <v>2</v>
      </c>
      <c r="F88" s="25"/>
      <c r="G88" s="21"/>
      <c r="H88" s="25"/>
      <c r="I88" s="177">
        <f t="shared" si="8"/>
        <v>0</v>
      </c>
      <c r="J88" s="178" t="e">
        <f t="shared" si="9"/>
        <v>#DIV/0!</v>
      </c>
      <c r="K88" s="177">
        <f t="shared" si="10"/>
        <v>0</v>
      </c>
    </row>
    <row r="89" spans="1:11" ht="15" customHeight="1">
      <c r="A89" s="19">
        <f t="shared" si="11"/>
        <v>2005</v>
      </c>
      <c r="B89" s="174">
        <f t="shared" si="12"/>
        <v>0</v>
      </c>
      <c r="C89" s="20">
        <v>3</v>
      </c>
      <c r="F89" s="25"/>
      <c r="G89" s="21"/>
      <c r="H89" s="25"/>
      <c r="I89" s="177">
        <f t="shared" si="8"/>
        <v>0</v>
      </c>
      <c r="J89" s="178" t="e">
        <f t="shared" si="9"/>
        <v>#DIV/0!</v>
      </c>
      <c r="K89" s="177">
        <f t="shared" si="10"/>
        <v>0</v>
      </c>
    </row>
    <row r="90" spans="1:11" ht="15" customHeight="1">
      <c r="A90" s="19">
        <f t="shared" si="11"/>
        <v>2006</v>
      </c>
      <c r="B90" s="174">
        <f t="shared" si="12"/>
        <v>0</v>
      </c>
      <c r="C90" s="20">
        <v>4</v>
      </c>
      <c r="F90" s="25"/>
      <c r="G90" s="21"/>
      <c r="H90" s="25"/>
      <c r="I90" s="177">
        <f t="shared" si="8"/>
        <v>0</v>
      </c>
      <c r="J90" s="178" t="e">
        <f t="shared" si="9"/>
        <v>#DIV/0!</v>
      </c>
      <c r="K90" s="177">
        <f t="shared" si="10"/>
        <v>0</v>
      </c>
    </row>
    <row r="91" spans="1:11" ht="15" customHeight="1">
      <c r="A91" s="19">
        <f t="shared" si="11"/>
        <v>2007</v>
      </c>
      <c r="B91" s="174">
        <f t="shared" si="12"/>
        <v>0</v>
      </c>
      <c r="C91" s="20">
        <v>5</v>
      </c>
      <c r="D91" s="21"/>
      <c r="E91" s="21"/>
      <c r="F91" s="25"/>
      <c r="G91" s="21"/>
      <c r="H91" s="25"/>
      <c r="I91" s="177">
        <f t="shared" si="8"/>
        <v>0</v>
      </c>
      <c r="J91" s="178" t="e">
        <f t="shared" si="9"/>
        <v>#DIV/0!</v>
      </c>
      <c r="K91" s="177">
        <f t="shared" si="10"/>
        <v>0</v>
      </c>
    </row>
    <row r="92" spans="1:11" ht="15" customHeight="1">
      <c r="A92" s="19">
        <f t="shared" si="11"/>
        <v>2008</v>
      </c>
      <c r="B92" s="174">
        <f t="shared" si="12"/>
        <v>0</v>
      </c>
      <c r="C92" s="20">
        <v>6</v>
      </c>
      <c r="D92" s="21"/>
      <c r="E92" s="21"/>
      <c r="F92" s="25"/>
      <c r="G92" s="21"/>
      <c r="H92" s="25"/>
      <c r="I92" s="177">
        <f t="shared" si="8"/>
        <v>0</v>
      </c>
      <c r="J92" s="178" t="e">
        <f t="shared" si="9"/>
        <v>#DIV/0!</v>
      </c>
      <c r="K92" s="177">
        <f t="shared" si="10"/>
        <v>0</v>
      </c>
    </row>
    <row r="93" spans="1:11" s="25" customFormat="1" ht="15" customHeight="1">
      <c r="A93" s="19">
        <f t="shared" si="11"/>
        <v>2009</v>
      </c>
      <c r="B93" s="174">
        <f t="shared" si="12"/>
        <v>0</v>
      </c>
      <c r="C93" s="20">
        <v>7</v>
      </c>
      <c r="G93" s="21"/>
      <c r="H93" s="21"/>
      <c r="I93" s="177">
        <f t="shared" si="8"/>
        <v>0</v>
      </c>
      <c r="J93" s="178" t="e">
        <f t="shared" si="9"/>
        <v>#DIV/0!</v>
      </c>
      <c r="K93" s="177">
        <f t="shared" si="10"/>
        <v>0</v>
      </c>
    </row>
    <row r="94" spans="1:11" ht="15" customHeight="1">
      <c r="A94" s="19">
        <f t="shared" si="11"/>
        <v>2010</v>
      </c>
      <c r="B94" s="174">
        <f t="shared" si="12"/>
        <v>0</v>
      </c>
      <c r="C94" s="20">
        <v>8</v>
      </c>
      <c r="D94" s="25"/>
      <c r="E94" s="25"/>
      <c r="F94" s="25"/>
      <c r="G94" s="21"/>
      <c r="H94" s="25"/>
      <c r="I94" s="177">
        <f t="shared" si="8"/>
        <v>0</v>
      </c>
      <c r="J94" s="178" t="e">
        <f t="shared" si="9"/>
        <v>#DIV/0!</v>
      </c>
      <c r="K94" s="177">
        <f t="shared" si="10"/>
        <v>0</v>
      </c>
    </row>
    <row r="95" spans="1:11" s="25" customFormat="1" ht="15" customHeight="1">
      <c r="A95" s="19">
        <f t="shared" si="11"/>
        <v>2011</v>
      </c>
      <c r="B95" s="174">
        <f t="shared" si="12"/>
        <v>0</v>
      </c>
      <c r="C95" s="20">
        <v>9</v>
      </c>
      <c r="G95" s="21"/>
      <c r="I95" s="177">
        <f t="shared" si="8"/>
        <v>0</v>
      </c>
      <c r="J95" s="178" t="e">
        <f t="shared" si="9"/>
        <v>#DIV/0!</v>
      </c>
      <c r="K95" s="177">
        <f t="shared" si="10"/>
        <v>0</v>
      </c>
    </row>
    <row r="96" spans="1:11" s="25" customFormat="1" ht="15" customHeight="1" thickBot="1">
      <c r="A96" s="28">
        <f t="shared" si="11"/>
        <v>2012</v>
      </c>
      <c r="B96" s="182">
        <f t="shared" si="12"/>
        <v>0</v>
      </c>
      <c r="C96" s="29">
        <v>10</v>
      </c>
      <c r="D96" s="30"/>
      <c r="E96" s="30"/>
      <c r="F96" s="30"/>
      <c r="G96" s="30"/>
      <c r="H96" s="30"/>
      <c r="I96" s="183">
        <f t="shared" si="8"/>
        <v>0</v>
      </c>
      <c r="J96" s="184" t="e">
        <f t="shared" si="9"/>
        <v>#DIV/0!</v>
      </c>
      <c r="K96" s="183">
        <f t="shared" si="10"/>
        <v>0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0</v>
      </c>
      <c r="C97" s="20">
        <f t="shared" ref="C97:C118" si="14">C96+1</f>
        <v>11</v>
      </c>
      <c r="D97" s="31"/>
      <c r="E97" s="31"/>
      <c r="I97" s="177">
        <f t="shared" si="8"/>
        <v>0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0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0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0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0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0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0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0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0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0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0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0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0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0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0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0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0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0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0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0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0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0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0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0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0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0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0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0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0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0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0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0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0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0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0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0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0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0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0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0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0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0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0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 t="e">
        <f>RSQ(I122:I142,B122:B142)</f>
        <v>#VALUE!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 t="e">
        <f>INDEX(LINEST(C133:C142,D133:D142),2)</f>
        <v>#VALUE!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 t="e">
        <f>INDEX(LINEST(C133:C142,D133:D142),1)</f>
        <v>#VALUE!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 t="e">
        <f>EXP(G126)</f>
        <v>#VALUE!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 t="e">
        <f>EXP(G127)-1</f>
        <v>#VALUE!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 t="e">
        <f>I121</f>
        <v>#VALUE!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0</v>
      </c>
      <c r="C133" s="191" t="e">
        <f t="shared" ref="C133:C142" si="16">LN(B133)</f>
        <v>#NUM!</v>
      </c>
      <c r="D133" s="20">
        <v>1</v>
      </c>
      <c r="E133" s="637" t="s">
        <v>8</v>
      </c>
      <c r="F133" s="638"/>
      <c r="G133" s="639" t="e">
        <f>SUM(K122:K142)</f>
        <v>#VALUE!</v>
      </c>
      <c r="H133" s="640"/>
      <c r="I133" s="177" t="e">
        <f t="shared" ref="I133:I164" si="17">ROUND($F$129*(1+$F$130)^D133,$G$1)</f>
        <v>#VALUE!</v>
      </c>
      <c r="J133" s="178" t="e">
        <f t="shared" ref="J133:J142" si="18">ABS(B133-I133)/B133*100</f>
        <v>#VALUE!</v>
      </c>
      <c r="K133" s="177" t="e">
        <f t="shared" ref="K133:K142" si="19">(B133-I133)^2/1000</f>
        <v>#VALUE!</v>
      </c>
    </row>
    <row r="134" spans="1:11" ht="15" customHeight="1">
      <c r="A134" s="19">
        <f t="shared" si="15"/>
        <v>2004</v>
      </c>
      <c r="B134" s="174">
        <f t="shared" si="15"/>
        <v>0</v>
      </c>
      <c r="C134" s="191" t="e">
        <f t="shared" si="16"/>
        <v>#NUM!</v>
      </c>
      <c r="D134" s="20">
        <f t="shared" ref="D134:D164" si="20">D133+1</f>
        <v>2</v>
      </c>
      <c r="E134" s="637" t="s">
        <v>9</v>
      </c>
      <c r="F134" s="638"/>
      <c r="G134" s="639" t="e">
        <f>SUM(K133:K142)</f>
        <v>#VALUE!</v>
      </c>
      <c r="H134" s="640"/>
      <c r="I134" s="177" t="e">
        <f t="shared" si="17"/>
        <v>#VALUE!</v>
      </c>
      <c r="J134" s="178" t="e">
        <f t="shared" si="18"/>
        <v>#VALUE!</v>
      </c>
      <c r="K134" s="177" t="e">
        <f t="shared" si="19"/>
        <v>#VALUE!</v>
      </c>
    </row>
    <row r="135" spans="1:11" ht="15" customHeight="1">
      <c r="A135" s="19">
        <f t="shared" si="15"/>
        <v>2005</v>
      </c>
      <c r="B135" s="174">
        <f t="shared" si="15"/>
        <v>0</v>
      </c>
      <c r="C135" s="191" t="e">
        <f t="shared" si="16"/>
        <v>#NUM!</v>
      </c>
      <c r="D135" s="20">
        <f t="shared" si="20"/>
        <v>3</v>
      </c>
      <c r="E135" s="637" t="s">
        <v>10</v>
      </c>
      <c r="F135" s="638"/>
      <c r="G135" s="639" t="e">
        <f>SUM(J122:J142)/D142</f>
        <v>#VALUE!</v>
      </c>
      <c r="H135" s="640"/>
      <c r="I135" s="177" t="e">
        <f t="shared" si="17"/>
        <v>#VALUE!</v>
      </c>
      <c r="J135" s="178" t="e">
        <f t="shared" si="18"/>
        <v>#VALUE!</v>
      </c>
      <c r="K135" s="177" t="e">
        <f t="shared" si="19"/>
        <v>#VALUE!</v>
      </c>
    </row>
    <row r="136" spans="1:11" ht="15" customHeight="1">
      <c r="A136" s="19">
        <f t="shared" si="15"/>
        <v>2006</v>
      </c>
      <c r="B136" s="174">
        <f t="shared" si="15"/>
        <v>0</v>
      </c>
      <c r="C136" s="191" t="e">
        <f t="shared" si="16"/>
        <v>#NUM!</v>
      </c>
      <c r="D136" s="20">
        <f t="shared" si="20"/>
        <v>4</v>
      </c>
      <c r="E136" s="637" t="s">
        <v>11</v>
      </c>
      <c r="F136" s="638"/>
      <c r="G136" s="639" t="e">
        <f>SUM(J133:J142)/10</f>
        <v>#VALUE!</v>
      </c>
      <c r="H136" s="640"/>
      <c r="I136" s="177" t="e">
        <f t="shared" si="17"/>
        <v>#VALUE!</v>
      </c>
      <c r="J136" s="178" t="e">
        <f t="shared" si="18"/>
        <v>#VALUE!</v>
      </c>
      <c r="K136" s="177" t="e">
        <f t="shared" si="19"/>
        <v>#VALUE!</v>
      </c>
    </row>
    <row r="137" spans="1:11" ht="15" customHeight="1">
      <c r="A137" s="19">
        <f t="shared" si="15"/>
        <v>2007</v>
      </c>
      <c r="B137" s="174">
        <f t="shared" si="15"/>
        <v>0</v>
      </c>
      <c r="C137" s="191" t="e">
        <f t="shared" si="16"/>
        <v>#NUM!</v>
      </c>
      <c r="D137" s="20">
        <f t="shared" si="20"/>
        <v>5</v>
      </c>
      <c r="E137" s="47"/>
      <c r="F137" s="48"/>
      <c r="G137" s="45"/>
      <c r="H137" s="45"/>
      <c r="I137" s="177" t="e">
        <f t="shared" si="17"/>
        <v>#VALUE!</v>
      </c>
      <c r="J137" s="178" t="e">
        <f t="shared" si="18"/>
        <v>#VALUE!</v>
      </c>
      <c r="K137" s="177" t="e">
        <f t="shared" si="19"/>
        <v>#VALUE!</v>
      </c>
    </row>
    <row r="138" spans="1:11" ht="15" customHeight="1">
      <c r="A138" s="19">
        <f t="shared" si="15"/>
        <v>2008</v>
      </c>
      <c r="B138" s="174">
        <f t="shared" si="15"/>
        <v>0</v>
      </c>
      <c r="C138" s="191" t="e">
        <f t="shared" si="16"/>
        <v>#NUM!</v>
      </c>
      <c r="D138" s="20">
        <f t="shared" si="20"/>
        <v>6</v>
      </c>
      <c r="E138" s="45"/>
      <c r="F138" s="45"/>
      <c r="G138" s="49"/>
      <c r="H138" s="45"/>
      <c r="I138" s="177" t="e">
        <f t="shared" si="17"/>
        <v>#VALUE!</v>
      </c>
      <c r="J138" s="178" t="e">
        <f t="shared" si="18"/>
        <v>#VALUE!</v>
      </c>
      <c r="K138" s="177" t="e">
        <f t="shared" si="19"/>
        <v>#VALUE!</v>
      </c>
    </row>
    <row r="139" spans="1:11" s="25" customFormat="1" ht="15" customHeight="1">
      <c r="A139" s="19">
        <f t="shared" si="15"/>
        <v>2009</v>
      </c>
      <c r="B139" s="174">
        <f t="shared" si="15"/>
        <v>0</v>
      </c>
      <c r="C139" s="191" t="e">
        <f t="shared" si="16"/>
        <v>#NUM!</v>
      </c>
      <c r="D139" s="20">
        <f t="shared" si="20"/>
        <v>7</v>
      </c>
      <c r="G139" s="49"/>
      <c r="H139" s="45"/>
      <c r="I139" s="177" t="e">
        <f t="shared" si="17"/>
        <v>#VALUE!</v>
      </c>
      <c r="J139" s="178" t="e">
        <f t="shared" si="18"/>
        <v>#VALUE!</v>
      </c>
      <c r="K139" s="177" t="e">
        <f t="shared" si="19"/>
        <v>#VALUE!</v>
      </c>
    </row>
    <row r="140" spans="1:11" ht="15" customHeight="1">
      <c r="A140" s="19">
        <f t="shared" si="15"/>
        <v>2010</v>
      </c>
      <c r="B140" s="174">
        <f t="shared" si="15"/>
        <v>0</v>
      </c>
      <c r="C140" s="191" t="e">
        <f t="shared" si="16"/>
        <v>#NUM!</v>
      </c>
      <c r="D140" s="20">
        <f t="shared" si="20"/>
        <v>8</v>
      </c>
      <c r="E140" s="50"/>
      <c r="F140" s="25"/>
      <c r="G140" s="25"/>
      <c r="H140" s="25"/>
      <c r="I140" s="177" t="e">
        <f t="shared" si="17"/>
        <v>#VALUE!</v>
      </c>
      <c r="J140" s="178" t="e">
        <f t="shared" si="18"/>
        <v>#VALUE!</v>
      </c>
      <c r="K140" s="177" t="e">
        <f t="shared" si="19"/>
        <v>#VALUE!</v>
      </c>
    </row>
    <row r="141" spans="1:11" s="25" customFormat="1" ht="15" customHeight="1">
      <c r="A141" s="19">
        <f t="shared" si="15"/>
        <v>2011</v>
      </c>
      <c r="B141" s="174">
        <f t="shared" si="15"/>
        <v>0</v>
      </c>
      <c r="C141" s="191" t="e">
        <f t="shared" si="16"/>
        <v>#NUM!</v>
      </c>
      <c r="D141" s="20">
        <f t="shared" si="20"/>
        <v>9</v>
      </c>
      <c r="E141" s="50"/>
      <c r="I141" s="177" t="e">
        <f t="shared" si="17"/>
        <v>#VALUE!</v>
      </c>
      <c r="J141" s="178" t="e">
        <f t="shared" si="18"/>
        <v>#VALUE!</v>
      </c>
      <c r="K141" s="177" t="e">
        <f t="shared" si="19"/>
        <v>#VALUE!</v>
      </c>
    </row>
    <row r="142" spans="1:11" s="25" customFormat="1" ht="15" customHeight="1" thickBot="1">
      <c r="A142" s="28">
        <f t="shared" si="15"/>
        <v>2012</v>
      </c>
      <c r="B142" s="182">
        <f t="shared" si="15"/>
        <v>0</v>
      </c>
      <c r="C142" s="192" t="e">
        <f t="shared" si="16"/>
        <v>#NUM!</v>
      </c>
      <c r="D142" s="29">
        <f t="shared" si="20"/>
        <v>10</v>
      </c>
      <c r="E142" s="51"/>
      <c r="F142" s="30"/>
      <c r="G142" s="30"/>
      <c r="H142" s="30"/>
      <c r="I142" s="183" t="e">
        <f t="shared" si="17"/>
        <v>#VALUE!</v>
      </c>
      <c r="J142" s="184" t="e">
        <f t="shared" si="18"/>
        <v>#VALUE!</v>
      </c>
      <c r="K142" s="183" t="e">
        <f t="shared" si="19"/>
        <v>#VALUE!</v>
      </c>
    </row>
    <row r="143" spans="1:11" ht="15" customHeight="1" thickTop="1">
      <c r="A143" s="19">
        <f t="shared" si="15"/>
        <v>2013</v>
      </c>
      <c r="B143" s="174" t="e">
        <f t="shared" ref="B143:B164" si="21">ROUND($F$129*(1+$F$130)^D143,$G$1)</f>
        <v>#VALUE!</v>
      </c>
      <c r="C143" s="52"/>
      <c r="D143" s="20">
        <f t="shared" si="20"/>
        <v>11</v>
      </c>
      <c r="E143" s="53"/>
      <c r="F143" s="31"/>
      <c r="G143" s="25"/>
      <c r="H143" s="25"/>
      <c r="I143" s="177" t="e">
        <f t="shared" si="17"/>
        <v>#VALUE!</v>
      </c>
      <c r="J143" s="185"/>
      <c r="K143" s="185"/>
    </row>
    <row r="144" spans="1:11" ht="15" customHeight="1">
      <c r="A144" s="19">
        <f t="shared" si="15"/>
        <v>2014</v>
      </c>
      <c r="B144" s="174" t="e">
        <f t="shared" si="21"/>
        <v>#VALUE!</v>
      </c>
      <c r="C144" s="52"/>
      <c r="D144" s="20">
        <f t="shared" si="20"/>
        <v>12</v>
      </c>
      <c r="E144" s="53"/>
      <c r="F144" s="31"/>
      <c r="G144" s="25"/>
      <c r="H144" s="25"/>
      <c r="I144" s="177" t="e">
        <f t="shared" si="17"/>
        <v>#VALUE!</v>
      </c>
      <c r="J144" s="185"/>
      <c r="K144" s="185"/>
    </row>
    <row r="145" spans="1:11" ht="15" customHeight="1">
      <c r="A145" s="19">
        <f t="shared" si="15"/>
        <v>2015</v>
      </c>
      <c r="B145" s="174" t="e">
        <f t="shared" si="21"/>
        <v>#VALUE!</v>
      </c>
      <c r="C145" s="52"/>
      <c r="D145" s="20">
        <f t="shared" si="20"/>
        <v>13</v>
      </c>
      <c r="E145" s="53"/>
      <c r="F145" s="31"/>
      <c r="G145" s="25"/>
      <c r="H145" s="25"/>
      <c r="I145" s="177" t="e">
        <f t="shared" si="17"/>
        <v>#VALUE!</v>
      </c>
      <c r="J145" s="185"/>
      <c r="K145" s="185"/>
    </row>
    <row r="146" spans="1:11" ht="15" customHeight="1">
      <c r="A146" s="19">
        <f t="shared" si="15"/>
        <v>2016</v>
      </c>
      <c r="B146" s="174" t="e">
        <f t="shared" si="21"/>
        <v>#VALUE!</v>
      </c>
      <c r="C146" s="52"/>
      <c r="D146" s="20">
        <f t="shared" si="20"/>
        <v>14</v>
      </c>
      <c r="E146" s="53"/>
      <c r="F146" s="31"/>
      <c r="G146" s="25"/>
      <c r="H146" s="25"/>
      <c r="I146" s="177" t="e">
        <f t="shared" si="17"/>
        <v>#VALUE!</v>
      </c>
      <c r="J146" s="185"/>
      <c r="K146" s="185"/>
    </row>
    <row r="147" spans="1:11" ht="15" customHeight="1">
      <c r="A147" s="19">
        <f t="shared" si="15"/>
        <v>2017</v>
      </c>
      <c r="B147" s="174" t="e">
        <f t="shared" si="21"/>
        <v>#VALUE!</v>
      </c>
      <c r="C147" s="52"/>
      <c r="D147" s="20">
        <f t="shared" si="20"/>
        <v>15</v>
      </c>
      <c r="E147" s="53"/>
      <c r="F147" s="31"/>
      <c r="G147" s="25"/>
      <c r="H147" s="25"/>
      <c r="I147" s="177" t="e">
        <f t="shared" si="17"/>
        <v>#VALUE!</v>
      </c>
      <c r="J147" s="185"/>
      <c r="K147" s="185"/>
    </row>
    <row r="148" spans="1:11" ht="15" customHeight="1">
      <c r="A148" s="19">
        <f t="shared" si="15"/>
        <v>2018</v>
      </c>
      <c r="B148" s="174" t="e">
        <f t="shared" si="21"/>
        <v>#VALUE!</v>
      </c>
      <c r="C148" s="52"/>
      <c r="D148" s="20">
        <f t="shared" si="20"/>
        <v>16</v>
      </c>
      <c r="E148" s="53"/>
      <c r="F148" s="31"/>
      <c r="G148" s="25"/>
      <c r="H148" s="25"/>
      <c r="I148" s="177" t="e">
        <f t="shared" si="17"/>
        <v>#VALUE!</v>
      </c>
      <c r="J148" s="185"/>
      <c r="K148" s="185"/>
    </row>
    <row r="149" spans="1:11" ht="15" customHeight="1">
      <c r="A149" s="19">
        <f t="shared" ref="A149:A164" si="22">A103</f>
        <v>2019</v>
      </c>
      <c r="B149" s="174" t="e">
        <f t="shared" si="21"/>
        <v>#VALUE!</v>
      </c>
      <c r="C149" s="52"/>
      <c r="D149" s="20">
        <f t="shared" si="20"/>
        <v>17</v>
      </c>
      <c r="E149" s="53"/>
      <c r="F149" s="31"/>
      <c r="G149" s="25"/>
      <c r="H149" s="25"/>
      <c r="I149" s="177" t="e">
        <f t="shared" si="17"/>
        <v>#VALUE!</v>
      </c>
      <c r="J149" s="185"/>
      <c r="K149" s="185"/>
    </row>
    <row r="150" spans="1:11" ht="15" customHeight="1">
      <c r="A150" s="19">
        <f t="shared" si="22"/>
        <v>2020</v>
      </c>
      <c r="B150" s="174" t="e">
        <f t="shared" si="21"/>
        <v>#VALUE!</v>
      </c>
      <c r="C150" s="52"/>
      <c r="D150" s="20">
        <f t="shared" si="20"/>
        <v>18</v>
      </c>
      <c r="E150" s="53"/>
      <c r="F150" s="31"/>
      <c r="G150" s="25"/>
      <c r="H150" s="25"/>
      <c r="I150" s="177" t="e">
        <f t="shared" si="17"/>
        <v>#VALUE!</v>
      </c>
      <c r="J150" s="185"/>
      <c r="K150" s="185"/>
    </row>
    <row r="151" spans="1:11" ht="15" customHeight="1">
      <c r="A151" s="19">
        <f t="shared" si="22"/>
        <v>2021</v>
      </c>
      <c r="B151" s="174" t="e">
        <f t="shared" si="21"/>
        <v>#VALUE!</v>
      </c>
      <c r="C151" s="52"/>
      <c r="D151" s="20">
        <f t="shared" si="20"/>
        <v>19</v>
      </c>
      <c r="E151" s="53"/>
      <c r="F151" s="31"/>
      <c r="G151" s="25"/>
      <c r="H151" s="25"/>
      <c r="I151" s="177" t="e">
        <f t="shared" si="17"/>
        <v>#VALUE!</v>
      </c>
      <c r="J151" s="185"/>
      <c r="K151" s="185"/>
    </row>
    <row r="152" spans="1:11" ht="15" customHeight="1">
      <c r="A152" s="19">
        <f t="shared" si="22"/>
        <v>2022</v>
      </c>
      <c r="B152" s="174" t="e">
        <f t="shared" si="21"/>
        <v>#VALUE!</v>
      </c>
      <c r="C152" s="52"/>
      <c r="D152" s="20">
        <f t="shared" si="20"/>
        <v>20</v>
      </c>
      <c r="E152" s="53"/>
      <c r="F152" s="31"/>
      <c r="G152" s="25"/>
      <c r="H152" s="25"/>
      <c r="I152" s="177" t="e">
        <f t="shared" si="17"/>
        <v>#VALUE!</v>
      </c>
      <c r="J152" s="185"/>
      <c r="K152" s="185"/>
    </row>
    <row r="153" spans="1:11" ht="15" customHeight="1">
      <c r="A153" s="19">
        <f t="shared" si="22"/>
        <v>2023</v>
      </c>
      <c r="B153" s="174" t="e">
        <f t="shared" si="21"/>
        <v>#VALUE!</v>
      </c>
      <c r="C153" s="52"/>
      <c r="D153" s="20">
        <f t="shared" si="20"/>
        <v>21</v>
      </c>
      <c r="E153" s="53"/>
      <c r="F153" s="31"/>
      <c r="G153" s="25"/>
      <c r="H153" s="25"/>
      <c r="I153" s="177" t="e">
        <f t="shared" si="17"/>
        <v>#VALUE!</v>
      </c>
      <c r="J153" s="185"/>
      <c r="K153" s="185"/>
    </row>
    <row r="154" spans="1:11" ht="15" customHeight="1">
      <c r="A154" s="19">
        <f t="shared" si="22"/>
        <v>2024</v>
      </c>
      <c r="B154" s="174" t="e">
        <f t="shared" si="21"/>
        <v>#VALUE!</v>
      </c>
      <c r="C154" s="52"/>
      <c r="D154" s="20">
        <f t="shared" si="20"/>
        <v>22</v>
      </c>
      <c r="E154" s="53"/>
      <c r="F154" s="31"/>
      <c r="G154" s="25"/>
      <c r="H154" s="25"/>
      <c r="I154" s="177" t="e">
        <f t="shared" si="17"/>
        <v>#VALUE!</v>
      </c>
      <c r="J154" s="185"/>
      <c r="K154" s="185"/>
    </row>
    <row r="155" spans="1:11" ht="15" customHeight="1">
      <c r="A155" s="19">
        <f t="shared" si="22"/>
        <v>2025</v>
      </c>
      <c r="B155" s="174" t="e">
        <f t="shared" si="21"/>
        <v>#VALUE!</v>
      </c>
      <c r="C155" s="52"/>
      <c r="D155" s="20">
        <f t="shared" si="20"/>
        <v>23</v>
      </c>
      <c r="E155" s="53"/>
      <c r="F155" s="31"/>
      <c r="G155" s="25"/>
      <c r="H155" s="25"/>
      <c r="I155" s="177" t="e">
        <f t="shared" si="17"/>
        <v>#VALUE!</v>
      </c>
      <c r="J155" s="185"/>
      <c r="K155" s="185"/>
    </row>
    <row r="156" spans="1:11" ht="15" customHeight="1">
      <c r="A156" s="19">
        <f t="shared" si="22"/>
        <v>2026</v>
      </c>
      <c r="B156" s="174" t="e">
        <f t="shared" si="21"/>
        <v>#VALUE!</v>
      </c>
      <c r="C156" s="52"/>
      <c r="D156" s="20">
        <f t="shared" si="20"/>
        <v>24</v>
      </c>
      <c r="E156" s="53"/>
      <c r="F156" s="31"/>
      <c r="G156" s="25"/>
      <c r="H156" s="25"/>
      <c r="I156" s="177" t="e">
        <f t="shared" si="17"/>
        <v>#VALUE!</v>
      </c>
      <c r="J156" s="185"/>
      <c r="K156" s="185"/>
    </row>
    <row r="157" spans="1:11" ht="15" customHeight="1">
      <c r="A157" s="19">
        <f t="shared" si="22"/>
        <v>2027</v>
      </c>
      <c r="B157" s="174" t="e">
        <f t="shared" si="21"/>
        <v>#VALUE!</v>
      </c>
      <c r="C157" s="52"/>
      <c r="D157" s="20">
        <f t="shared" si="20"/>
        <v>25</v>
      </c>
      <c r="E157" s="53"/>
      <c r="F157" s="31"/>
      <c r="G157" s="25"/>
      <c r="H157" s="25"/>
      <c r="I157" s="177" t="e">
        <f t="shared" si="17"/>
        <v>#VALUE!</v>
      </c>
      <c r="J157" s="185"/>
      <c r="K157" s="185"/>
    </row>
    <row r="158" spans="1:11" ht="15" customHeight="1">
      <c r="A158" s="19">
        <f t="shared" si="22"/>
        <v>2028</v>
      </c>
      <c r="B158" s="174" t="e">
        <f t="shared" si="21"/>
        <v>#VALUE!</v>
      </c>
      <c r="C158" s="52"/>
      <c r="D158" s="20">
        <f t="shared" si="20"/>
        <v>26</v>
      </c>
      <c r="E158" s="53"/>
      <c r="F158" s="31"/>
      <c r="G158" s="25"/>
      <c r="H158" s="25"/>
      <c r="I158" s="177" t="e">
        <f t="shared" si="17"/>
        <v>#VALUE!</v>
      </c>
      <c r="J158" s="185"/>
      <c r="K158" s="185"/>
    </row>
    <row r="159" spans="1:11" ht="15" customHeight="1">
      <c r="A159" s="19">
        <f t="shared" si="22"/>
        <v>2029</v>
      </c>
      <c r="B159" s="174" t="e">
        <f t="shared" si="21"/>
        <v>#VALUE!</v>
      </c>
      <c r="C159" s="52"/>
      <c r="D159" s="20">
        <f t="shared" si="20"/>
        <v>27</v>
      </c>
      <c r="E159" s="53"/>
      <c r="F159" s="31"/>
      <c r="G159" s="25"/>
      <c r="H159" s="25"/>
      <c r="I159" s="177" t="e">
        <f t="shared" si="17"/>
        <v>#VALUE!</v>
      </c>
      <c r="J159" s="185"/>
      <c r="K159" s="185"/>
    </row>
    <row r="160" spans="1:11" ht="15" customHeight="1">
      <c r="A160" s="19">
        <f t="shared" si="22"/>
        <v>2030</v>
      </c>
      <c r="B160" s="174" t="e">
        <f t="shared" si="21"/>
        <v>#VALUE!</v>
      </c>
      <c r="C160" s="52"/>
      <c r="D160" s="20">
        <f t="shared" si="20"/>
        <v>28</v>
      </c>
      <c r="E160" s="53"/>
      <c r="F160" s="31"/>
      <c r="G160" s="25"/>
      <c r="H160" s="25"/>
      <c r="I160" s="177" t="e">
        <f t="shared" si="17"/>
        <v>#VALUE!</v>
      </c>
      <c r="J160" s="185"/>
      <c r="K160" s="185"/>
    </row>
    <row r="161" spans="1:109" ht="15" customHeight="1">
      <c r="A161" s="19">
        <f t="shared" si="22"/>
        <v>2031</v>
      </c>
      <c r="B161" s="174" t="e">
        <f t="shared" si="21"/>
        <v>#VALUE!</v>
      </c>
      <c r="C161" s="52"/>
      <c r="D161" s="20">
        <f t="shared" si="20"/>
        <v>29</v>
      </c>
      <c r="E161" s="53"/>
      <c r="F161" s="31"/>
      <c r="G161" s="25"/>
      <c r="H161" s="25"/>
      <c r="I161" s="177" t="e">
        <f t="shared" si="17"/>
        <v>#VALUE!</v>
      </c>
      <c r="J161" s="185"/>
      <c r="K161" s="185"/>
    </row>
    <row r="162" spans="1:109" ht="15" customHeight="1">
      <c r="A162" s="19">
        <f t="shared" si="22"/>
        <v>2032</v>
      </c>
      <c r="B162" s="174" t="e">
        <f t="shared" si="21"/>
        <v>#VALUE!</v>
      </c>
      <c r="C162" s="52"/>
      <c r="D162" s="20">
        <f t="shared" si="20"/>
        <v>30</v>
      </c>
      <c r="E162" s="53"/>
      <c r="F162" s="31"/>
      <c r="G162" s="25"/>
      <c r="H162" s="25"/>
      <c r="I162" s="177" t="e">
        <f t="shared" si="17"/>
        <v>#VALUE!</v>
      </c>
      <c r="J162" s="185"/>
      <c r="K162" s="185"/>
    </row>
    <row r="163" spans="1:109" ht="15" customHeight="1">
      <c r="A163" s="19">
        <f t="shared" si="22"/>
        <v>2033</v>
      </c>
      <c r="B163" s="174" t="e">
        <f t="shared" si="21"/>
        <v>#VALUE!</v>
      </c>
      <c r="C163" s="52"/>
      <c r="D163" s="20">
        <f t="shared" si="20"/>
        <v>31</v>
      </c>
      <c r="E163" s="53"/>
      <c r="F163" s="31"/>
      <c r="G163" s="25"/>
      <c r="H163" s="25"/>
      <c r="I163" s="177" t="e">
        <f t="shared" si="17"/>
        <v>#VALUE!</v>
      </c>
      <c r="J163" s="185"/>
      <c r="K163" s="185"/>
    </row>
    <row r="164" spans="1:109" ht="15" customHeight="1">
      <c r="A164" s="103">
        <f t="shared" si="22"/>
        <v>2034</v>
      </c>
      <c r="B164" s="186" t="e">
        <f t="shared" si="21"/>
        <v>#VALUE!</v>
      </c>
      <c r="C164" s="193"/>
      <c r="D164" s="33">
        <f t="shared" si="20"/>
        <v>32</v>
      </c>
      <c r="E164" s="54"/>
      <c r="F164" s="34"/>
      <c r="G164" s="9"/>
      <c r="H164" s="9"/>
      <c r="I164" s="187" t="e">
        <f t="shared" si="17"/>
        <v>#VALUE!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 t="e">
        <f>RSQ(I168:I188,B168:B188)</f>
        <v>#VALUE!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 t="e">
        <f>RSQ($B168:$B188,Q168:Q188)</f>
        <v>#VALUE!</v>
      </c>
      <c r="R167" s="18" t="s">
        <v>16</v>
      </c>
      <c r="T167" s="57" t="s">
        <v>32</v>
      </c>
      <c r="U167" s="14"/>
      <c r="V167" s="14"/>
      <c r="W167" s="107" t="s">
        <v>74</v>
      </c>
      <c r="X167" s="108" t="e">
        <f>RSQ($B168:$B188,X168:X188)</f>
        <v>#VALUE!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 t="e">
        <f>RSQ($B168:$B188,AE168:AE188)</f>
        <v>#VALUE!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 t="e">
        <f>RSQ($B168:$B188,AL168:AL188)</f>
        <v>#VALUE!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 t="e">
        <f>RSQ($B168:$B188,AS168:AS188)</f>
        <v>#VALUE!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 t="e">
        <f>RSQ($B168:$B188,AZ168:AZ188)</f>
        <v>#VALUE!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 t="e">
        <f>RSQ($B168:$B188,BG168:BG188)</f>
        <v>#VALUE!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 t="e">
        <f>RSQ($B168:$B188,BN168:BN188)</f>
        <v>#VALUE!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 t="e">
        <f>RSQ($B168:$B188,BU168:BU188)</f>
        <v>#VALUE!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 t="e">
        <f>RSQ($B168:$B188,CB168:CB188)</f>
        <v>#VALUE!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 t="e">
        <f>RSQ($B168:$B188,CI168:CI188)</f>
        <v>#VALUE!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 t="e">
        <f>RSQ($B168:$B188,CP168:CP188)</f>
        <v>#VALUE!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 t="e">
        <f>RSQ($B168:$B188,CW168:CW188)</f>
        <v>#VALUE!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 t="e">
        <f>RSQ($B168:$B188,DD168:DD188)</f>
        <v>#VALUE!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15</v>
      </c>
      <c r="AD172" s="25"/>
      <c r="AE172" s="177"/>
      <c r="AF172" s="177"/>
      <c r="AH172" s="197"/>
      <c r="AI172" s="27" t="s">
        <v>35</v>
      </c>
      <c r="AJ172" s="83">
        <f>AC172+AI193</f>
        <v>20</v>
      </c>
      <c r="AK172" s="25"/>
      <c r="AL172" s="177"/>
      <c r="AM172" s="177"/>
      <c r="AO172" s="197"/>
      <c r="AP172" s="27" t="s">
        <v>35</v>
      </c>
      <c r="AQ172" s="83">
        <f>AJ172+AP193</f>
        <v>25</v>
      </c>
      <c r="AR172" s="25"/>
      <c r="AS172" s="177"/>
      <c r="AT172" s="177"/>
      <c r="AV172" s="197"/>
      <c r="AW172" s="27" t="s">
        <v>35</v>
      </c>
      <c r="AX172" s="83">
        <f>AQ172+AW193</f>
        <v>30</v>
      </c>
      <c r="AY172" s="25"/>
      <c r="AZ172" s="177"/>
      <c r="BA172" s="177"/>
      <c r="BC172" s="197"/>
      <c r="BD172" s="27" t="s">
        <v>35</v>
      </c>
      <c r="BE172" s="83">
        <f>AX172+BD193</f>
        <v>35</v>
      </c>
      <c r="BF172" s="25"/>
      <c r="BG172" s="177"/>
      <c r="BH172" s="177"/>
      <c r="BJ172" s="197"/>
      <c r="BK172" s="27" t="s">
        <v>35</v>
      </c>
      <c r="BL172" s="83">
        <f>BE172+BK193</f>
        <v>40</v>
      </c>
      <c r="BM172" s="25"/>
      <c r="BN172" s="177"/>
      <c r="BO172" s="177"/>
      <c r="BQ172" s="197"/>
      <c r="BR172" s="27" t="s">
        <v>35</v>
      </c>
      <c r="BS172" s="83">
        <f>BL172+BR193</f>
        <v>45</v>
      </c>
      <c r="BT172" s="25"/>
      <c r="BU172" s="177"/>
      <c r="BV172" s="177"/>
      <c r="BX172" s="197"/>
      <c r="BY172" s="27" t="s">
        <v>35</v>
      </c>
      <c r="BZ172" s="83">
        <f>BS172+BY193</f>
        <v>50</v>
      </c>
      <c r="CA172" s="25"/>
      <c r="CB172" s="177"/>
      <c r="CC172" s="177"/>
      <c r="CE172" s="197"/>
      <c r="CF172" s="27" t="s">
        <v>35</v>
      </c>
      <c r="CG172" s="83">
        <f>BZ172+CF193</f>
        <v>55</v>
      </c>
      <c r="CH172" s="25"/>
      <c r="CI172" s="177"/>
      <c r="CJ172" s="177"/>
      <c r="CL172" s="197"/>
      <c r="CM172" s="27" t="s">
        <v>35</v>
      </c>
      <c r="CN172" s="83">
        <f>CG172+CM193</f>
        <v>60</v>
      </c>
      <c r="CO172" s="25"/>
      <c r="CP172" s="177"/>
      <c r="CQ172" s="177"/>
      <c r="CS172" s="197"/>
      <c r="CT172" s="27" t="s">
        <v>35</v>
      </c>
      <c r="CU172" s="83">
        <f>CN172+CT193</f>
        <v>65</v>
      </c>
      <c r="CV172" s="25"/>
      <c r="CW172" s="177"/>
      <c r="CX172" s="177"/>
      <c r="CZ172" s="197"/>
      <c r="DA172" s="27" t="s">
        <v>35</v>
      </c>
      <c r="DB172" s="83">
        <f>CU172+DA193</f>
        <v>70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 t="e">
        <f>INDEX(LINEST(C179:C188,D179:D188),2)</f>
        <v>#VALUE!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 t="e">
        <f>INDEX(LINEST(M179:M188,$D179:$D188),2)</f>
        <v>#VALUE!</v>
      </c>
      <c r="Q173" s="177"/>
      <c r="R173" s="177"/>
      <c r="T173" s="197"/>
      <c r="U173" s="27" t="s">
        <v>25</v>
      </c>
      <c r="V173" s="27" t="s">
        <v>26</v>
      </c>
      <c r="W173" s="42" t="e">
        <f>INDEX(LINEST(T179:T188,$D179:$D188),2)</f>
        <v>#VALUE!</v>
      </c>
      <c r="X173" s="177"/>
      <c r="Y173" s="177"/>
      <c r="AA173" s="197"/>
      <c r="AB173" s="27" t="s">
        <v>25</v>
      </c>
      <c r="AC173" s="27" t="s">
        <v>26</v>
      </c>
      <c r="AD173" s="42" t="e">
        <f>INDEX(LINEST(AA179:AA188,$D179:$D188),2)</f>
        <v>#VALUE!</v>
      </c>
      <c r="AE173" s="177"/>
      <c r="AF173" s="177"/>
      <c r="AH173" s="197"/>
      <c r="AI173" s="27" t="s">
        <v>25</v>
      </c>
      <c r="AJ173" s="27" t="s">
        <v>26</v>
      </c>
      <c r="AK173" s="42" t="e">
        <f>INDEX(LINEST(AH179:AH188,$D179:$D188),2)</f>
        <v>#VALUE!</v>
      </c>
      <c r="AL173" s="177"/>
      <c r="AM173" s="177"/>
      <c r="AO173" s="197"/>
      <c r="AP173" s="27" t="s">
        <v>25</v>
      </c>
      <c r="AQ173" s="27" t="s">
        <v>26</v>
      </c>
      <c r="AR173" s="42" t="e">
        <f>INDEX(LINEST(AO179:AO188,$D179:$D188),2)</f>
        <v>#VALUE!</v>
      </c>
      <c r="AS173" s="177"/>
      <c r="AT173" s="177"/>
      <c r="AV173" s="197"/>
      <c r="AW173" s="27" t="s">
        <v>25</v>
      </c>
      <c r="AX173" s="27" t="s">
        <v>26</v>
      </c>
      <c r="AY173" s="42" t="e">
        <f>INDEX(LINEST(AV179:AV188,$D179:$D188),2)</f>
        <v>#VALUE!</v>
      </c>
      <c r="AZ173" s="177"/>
      <c r="BA173" s="177"/>
      <c r="BC173" s="197"/>
      <c r="BD173" s="27" t="s">
        <v>25</v>
      </c>
      <c r="BE173" s="27" t="s">
        <v>26</v>
      </c>
      <c r="BF173" s="42" t="e">
        <f>INDEX(LINEST(BC179:BC188,$D179:$D188),2)</f>
        <v>#VALUE!</v>
      </c>
      <c r="BG173" s="177"/>
      <c r="BH173" s="177"/>
      <c r="BJ173" s="197"/>
      <c r="BK173" s="27" t="s">
        <v>25</v>
      </c>
      <c r="BL173" s="27" t="s">
        <v>26</v>
      </c>
      <c r="BM173" s="42" t="e">
        <f>INDEX(LINEST(BJ179:BJ188,$D179:$D188),2)</f>
        <v>#VALUE!</v>
      </c>
      <c r="BN173" s="177"/>
      <c r="BO173" s="177"/>
      <c r="BQ173" s="197"/>
      <c r="BR173" s="27" t="s">
        <v>25</v>
      </c>
      <c r="BS173" s="27" t="s">
        <v>26</v>
      </c>
      <c r="BT173" s="42" t="e">
        <f>INDEX(LINEST(BQ179:BQ188,$D179:$D188),2)</f>
        <v>#VALUE!</v>
      </c>
      <c r="BU173" s="177"/>
      <c r="BV173" s="177"/>
      <c r="BX173" s="197"/>
      <c r="BY173" s="27" t="s">
        <v>25</v>
      </c>
      <c r="BZ173" s="27" t="s">
        <v>26</v>
      </c>
      <c r="CA173" s="42" t="e">
        <f>INDEX(LINEST(BX179:BX188,$D179:$D188),2)</f>
        <v>#VALUE!</v>
      </c>
      <c r="CB173" s="177"/>
      <c r="CC173" s="177"/>
      <c r="CE173" s="197"/>
      <c r="CF173" s="27" t="s">
        <v>25</v>
      </c>
      <c r="CG173" s="27" t="s">
        <v>26</v>
      </c>
      <c r="CH173" s="42" t="e">
        <f>INDEX(LINEST(CE179:CE188,$D179:$D188),2)</f>
        <v>#VALUE!</v>
      </c>
      <c r="CI173" s="177"/>
      <c r="CJ173" s="177"/>
      <c r="CL173" s="197"/>
      <c r="CM173" s="27" t="s">
        <v>25</v>
      </c>
      <c r="CN173" s="27" t="s">
        <v>26</v>
      </c>
      <c r="CO173" s="42" t="e">
        <f>INDEX(LINEST(CL179:CL188,$D179:$D188),2)</f>
        <v>#VALUE!</v>
      </c>
      <c r="CP173" s="177"/>
      <c r="CQ173" s="177"/>
      <c r="CS173" s="197"/>
      <c r="CT173" s="27" t="s">
        <v>25</v>
      </c>
      <c r="CU173" s="27" t="s">
        <v>26</v>
      </c>
      <c r="CV173" s="42" t="e">
        <f>INDEX(LINEST(CS179:CS188,$D179:$D188),2)</f>
        <v>#VALUE!</v>
      </c>
      <c r="CW173" s="177"/>
      <c r="CX173" s="177"/>
      <c r="CZ173" s="197"/>
      <c r="DA173" s="27" t="s">
        <v>25</v>
      </c>
      <c r="DB173" s="27" t="s">
        <v>26</v>
      </c>
      <c r="DC173" s="42" t="e">
        <f>INDEX(LINEST(CZ179:CZ188,$D179:$D188),2)</f>
        <v>#VALUE!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 t="e">
        <f>INDEX(LINEST(C179:C188,D179:D188),1)</f>
        <v>#VALUE!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 t="e">
        <f>INDEX(LINEST(M179:M188,$D179:$D188),1)</f>
        <v>#VALUE!</v>
      </c>
      <c r="Q174" s="177"/>
      <c r="R174" s="177"/>
      <c r="T174" s="197"/>
      <c r="U174" s="27" t="s">
        <v>27</v>
      </c>
      <c r="V174" s="27" t="s">
        <v>28</v>
      </c>
      <c r="W174" s="42" t="e">
        <f>INDEX(LINEST(T179:T188,$D179:$D188),1)</f>
        <v>#VALUE!</v>
      </c>
      <c r="X174" s="177"/>
      <c r="Y174" s="177"/>
      <c r="AA174" s="197"/>
      <c r="AB174" s="27" t="s">
        <v>27</v>
      </c>
      <c r="AC174" s="27" t="s">
        <v>28</v>
      </c>
      <c r="AD174" s="42" t="e">
        <f>INDEX(LINEST(AA179:AA188,$D179:$D188),1)</f>
        <v>#VALUE!</v>
      </c>
      <c r="AE174" s="177"/>
      <c r="AF174" s="177"/>
      <c r="AH174" s="197"/>
      <c r="AI174" s="27" t="s">
        <v>27</v>
      </c>
      <c r="AJ174" s="27" t="s">
        <v>28</v>
      </c>
      <c r="AK174" s="42" t="e">
        <f>INDEX(LINEST(AH179:AH188,$D179:$D188),1)</f>
        <v>#VALUE!</v>
      </c>
      <c r="AL174" s="177"/>
      <c r="AM174" s="177"/>
      <c r="AO174" s="197"/>
      <c r="AP174" s="27" t="s">
        <v>27</v>
      </c>
      <c r="AQ174" s="27" t="s">
        <v>28</v>
      </c>
      <c r="AR174" s="42" t="e">
        <f>INDEX(LINEST(AO179:AO188,$D179:$D188),1)</f>
        <v>#VALUE!</v>
      </c>
      <c r="AS174" s="177"/>
      <c r="AT174" s="177"/>
      <c r="AV174" s="197"/>
      <c r="AW174" s="27" t="s">
        <v>27</v>
      </c>
      <c r="AX174" s="27" t="s">
        <v>28</v>
      </c>
      <c r="AY174" s="42" t="e">
        <f>INDEX(LINEST(AV179:AV188,$D179:$D188),1)</f>
        <v>#VALUE!</v>
      </c>
      <c r="AZ174" s="177"/>
      <c r="BA174" s="177"/>
      <c r="BC174" s="197"/>
      <c r="BD174" s="27" t="s">
        <v>27</v>
      </c>
      <c r="BE174" s="27" t="s">
        <v>28</v>
      </c>
      <c r="BF174" s="42" t="e">
        <f>INDEX(LINEST(BC179:BC188,$D179:$D188),1)</f>
        <v>#VALUE!</v>
      </c>
      <c r="BG174" s="177"/>
      <c r="BH174" s="177"/>
      <c r="BJ174" s="197"/>
      <c r="BK174" s="27" t="s">
        <v>27</v>
      </c>
      <c r="BL174" s="27" t="s">
        <v>28</v>
      </c>
      <c r="BM174" s="42" t="e">
        <f>INDEX(LINEST(BJ179:BJ188,$D179:$D188),1)</f>
        <v>#VALUE!</v>
      </c>
      <c r="BN174" s="177"/>
      <c r="BO174" s="177"/>
      <c r="BQ174" s="197"/>
      <c r="BR174" s="27" t="s">
        <v>27</v>
      </c>
      <c r="BS174" s="27" t="s">
        <v>28</v>
      </c>
      <c r="BT174" s="42" t="e">
        <f>INDEX(LINEST(BQ179:BQ188,$D179:$D188),1)</f>
        <v>#VALUE!</v>
      </c>
      <c r="BU174" s="177"/>
      <c r="BV174" s="177"/>
      <c r="BX174" s="197"/>
      <c r="BY174" s="27" t="s">
        <v>27</v>
      </c>
      <c r="BZ174" s="27" t="s">
        <v>28</v>
      </c>
      <c r="CA174" s="42" t="e">
        <f>INDEX(LINEST(BX179:BX188,$D179:$D188),1)</f>
        <v>#VALUE!</v>
      </c>
      <c r="CB174" s="177"/>
      <c r="CC174" s="177"/>
      <c r="CE174" s="197"/>
      <c r="CF174" s="27" t="s">
        <v>27</v>
      </c>
      <c r="CG174" s="27" t="s">
        <v>28</v>
      </c>
      <c r="CH174" s="42" t="e">
        <f>INDEX(LINEST(CE179:CE188,$D179:$D188),1)</f>
        <v>#VALUE!</v>
      </c>
      <c r="CI174" s="177"/>
      <c r="CJ174" s="177"/>
      <c r="CL174" s="197"/>
      <c r="CM174" s="27" t="s">
        <v>27</v>
      </c>
      <c r="CN174" s="27" t="s">
        <v>28</v>
      </c>
      <c r="CO174" s="42" t="e">
        <f>INDEX(LINEST(CL179:CL188,$D179:$D188),1)</f>
        <v>#VALUE!</v>
      </c>
      <c r="CP174" s="177"/>
      <c r="CQ174" s="177"/>
      <c r="CS174" s="197"/>
      <c r="CT174" s="27" t="s">
        <v>27</v>
      </c>
      <c r="CU174" s="27" t="s">
        <v>28</v>
      </c>
      <c r="CV174" s="42" t="e">
        <f>INDEX(LINEST(CS179:CS188,$D179:$D188),1)</f>
        <v>#VALUE!</v>
      </c>
      <c r="CW174" s="177"/>
      <c r="CX174" s="177"/>
      <c r="CZ174" s="197"/>
      <c r="DA174" s="27" t="s">
        <v>27</v>
      </c>
      <c r="DB174" s="27" t="s">
        <v>28</v>
      </c>
      <c r="DC174" s="42" t="e">
        <f>INDEX(LINEST(CZ179:CZ188,$D179:$D188),1)</f>
        <v>#VALUE!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 t="e">
        <f>EXP(G173)</f>
        <v>#VALUE!</v>
      </c>
      <c r="G176" s="25"/>
      <c r="H176" s="45"/>
      <c r="I176" s="177"/>
      <c r="J176" s="178"/>
      <c r="K176" s="177"/>
      <c r="M176" s="197"/>
      <c r="N176" s="27" t="s">
        <v>29</v>
      </c>
      <c r="O176" s="59" t="e">
        <f>EXP(P173)</f>
        <v>#VALUE!</v>
      </c>
      <c r="P176" s="25"/>
      <c r="Q176" s="177"/>
      <c r="R176" s="177"/>
      <c r="T176" s="197"/>
      <c r="U176" s="27" t="s">
        <v>29</v>
      </c>
      <c r="V176" s="59" t="e">
        <f>EXP(W173)</f>
        <v>#VALUE!</v>
      </c>
      <c r="W176" s="25"/>
      <c r="X176" s="177"/>
      <c r="Y176" s="177"/>
      <c r="AA176" s="197"/>
      <c r="AB176" s="27" t="s">
        <v>29</v>
      </c>
      <c r="AC176" s="59" t="e">
        <f>EXP(AD173)</f>
        <v>#VALUE!</v>
      </c>
      <c r="AD176" s="25"/>
      <c r="AE176" s="177"/>
      <c r="AF176" s="177"/>
      <c r="AH176" s="197"/>
      <c r="AI176" s="27" t="s">
        <v>29</v>
      </c>
      <c r="AJ176" s="59" t="e">
        <f>EXP(AK173)</f>
        <v>#VALUE!</v>
      </c>
      <c r="AK176" s="25"/>
      <c r="AL176" s="177"/>
      <c r="AM176" s="177"/>
      <c r="AO176" s="197"/>
      <c r="AP176" s="27" t="s">
        <v>29</v>
      </c>
      <c r="AQ176" s="59" t="e">
        <f>EXP(AR173)</f>
        <v>#VALUE!</v>
      </c>
      <c r="AR176" s="25"/>
      <c r="AS176" s="177"/>
      <c r="AT176" s="177"/>
      <c r="AV176" s="197"/>
      <c r="AW176" s="27" t="s">
        <v>29</v>
      </c>
      <c r="AX176" s="59" t="e">
        <f>EXP(AY173)</f>
        <v>#VALUE!</v>
      </c>
      <c r="AY176" s="25"/>
      <c r="AZ176" s="177"/>
      <c r="BA176" s="177"/>
      <c r="BC176" s="197"/>
      <c r="BD176" s="27" t="s">
        <v>29</v>
      </c>
      <c r="BE176" s="59" t="e">
        <f>EXP(BF173)</f>
        <v>#VALUE!</v>
      </c>
      <c r="BF176" s="25"/>
      <c r="BG176" s="177"/>
      <c r="BH176" s="177"/>
      <c r="BJ176" s="197"/>
      <c r="BK176" s="27" t="s">
        <v>29</v>
      </c>
      <c r="BL176" s="59" t="e">
        <f>EXP(BM173)</f>
        <v>#VALUE!</v>
      </c>
      <c r="BM176" s="25"/>
      <c r="BN176" s="177"/>
      <c r="BO176" s="177"/>
      <c r="BQ176" s="197"/>
      <c r="BR176" s="27" t="s">
        <v>29</v>
      </c>
      <c r="BS176" s="59" t="e">
        <f>EXP(BT173)</f>
        <v>#VALUE!</v>
      </c>
      <c r="BT176" s="25"/>
      <c r="BU176" s="177"/>
      <c r="BV176" s="177"/>
      <c r="BX176" s="197"/>
      <c r="BY176" s="27" t="s">
        <v>29</v>
      </c>
      <c r="BZ176" s="59" t="e">
        <f>EXP(CA173)</f>
        <v>#VALUE!</v>
      </c>
      <c r="CA176" s="25"/>
      <c r="CB176" s="177"/>
      <c r="CC176" s="177"/>
      <c r="CE176" s="197"/>
      <c r="CF176" s="27" t="s">
        <v>29</v>
      </c>
      <c r="CG176" s="59" t="e">
        <f>EXP(CH173)</f>
        <v>#VALUE!</v>
      </c>
      <c r="CH176" s="25"/>
      <c r="CI176" s="177"/>
      <c r="CJ176" s="177"/>
      <c r="CL176" s="197"/>
      <c r="CM176" s="27" t="s">
        <v>29</v>
      </c>
      <c r="CN176" s="59" t="e">
        <f>EXP(CO173)</f>
        <v>#VALUE!</v>
      </c>
      <c r="CO176" s="25"/>
      <c r="CP176" s="177"/>
      <c r="CQ176" s="177"/>
      <c r="CS176" s="197"/>
      <c r="CT176" s="27" t="s">
        <v>29</v>
      </c>
      <c r="CU176" s="59" t="e">
        <f>EXP(CV173)</f>
        <v>#VALUE!</v>
      </c>
      <c r="CV176" s="25"/>
      <c r="CW176" s="177"/>
      <c r="CX176" s="177"/>
      <c r="CZ176" s="197"/>
      <c r="DA176" s="27" t="s">
        <v>29</v>
      </c>
      <c r="DB176" s="59" t="e">
        <f>EXP(DC173)</f>
        <v>#VALUE!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 t="e">
        <f>EXP(G174)-1</f>
        <v>#VALUE!</v>
      </c>
      <c r="G177" s="25"/>
      <c r="H177" s="45"/>
      <c r="I177" s="177"/>
      <c r="J177" s="178"/>
      <c r="K177" s="177"/>
      <c r="M177" s="197"/>
      <c r="N177" s="27" t="s">
        <v>30</v>
      </c>
      <c r="O177" s="60" t="e">
        <f>EXP(P174)-1</f>
        <v>#VALUE!</v>
      </c>
      <c r="P177" s="25"/>
      <c r="Q177" s="177"/>
      <c r="R177" s="177"/>
      <c r="T177" s="197"/>
      <c r="U177" s="27" t="s">
        <v>30</v>
      </c>
      <c r="V177" s="60" t="e">
        <f>EXP(W174)-1</f>
        <v>#VALUE!</v>
      </c>
      <c r="W177" s="25"/>
      <c r="X177" s="177"/>
      <c r="Y177" s="177"/>
      <c r="AA177" s="197"/>
      <c r="AB177" s="27" t="s">
        <v>30</v>
      </c>
      <c r="AC177" s="60" t="e">
        <f>EXP(AD174)-1</f>
        <v>#VALUE!</v>
      </c>
      <c r="AD177" s="25"/>
      <c r="AE177" s="177"/>
      <c r="AF177" s="177"/>
      <c r="AH177" s="197"/>
      <c r="AI177" s="27" t="s">
        <v>30</v>
      </c>
      <c r="AJ177" s="60" t="e">
        <f>EXP(AK174)-1</f>
        <v>#VALUE!</v>
      </c>
      <c r="AK177" s="25"/>
      <c r="AL177" s="177"/>
      <c r="AM177" s="177"/>
      <c r="AO177" s="197"/>
      <c r="AP177" s="27" t="s">
        <v>30</v>
      </c>
      <c r="AQ177" s="60" t="e">
        <f>EXP(AR174)-1</f>
        <v>#VALUE!</v>
      </c>
      <c r="AR177" s="25"/>
      <c r="AS177" s="177"/>
      <c r="AT177" s="177"/>
      <c r="AV177" s="197"/>
      <c r="AW177" s="27" t="s">
        <v>30</v>
      </c>
      <c r="AX177" s="60" t="e">
        <f>EXP(AY174)-1</f>
        <v>#VALUE!</v>
      </c>
      <c r="AY177" s="25"/>
      <c r="AZ177" s="177"/>
      <c r="BA177" s="177"/>
      <c r="BC177" s="197"/>
      <c r="BD177" s="27" t="s">
        <v>30</v>
      </c>
      <c r="BE177" s="60" t="e">
        <f>EXP(BF174)-1</f>
        <v>#VALUE!</v>
      </c>
      <c r="BF177" s="25"/>
      <c r="BG177" s="177"/>
      <c r="BH177" s="177"/>
      <c r="BJ177" s="197"/>
      <c r="BK177" s="27" t="s">
        <v>30</v>
      </c>
      <c r="BL177" s="60" t="e">
        <f>EXP(BM174)-1</f>
        <v>#VALUE!</v>
      </c>
      <c r="BM177" s="25"/>
      <c r="BN177" s="177"/>
      <c r="BO177" s="177"/>
      <c r="BQ177" s="197"/>
      <c r="BR177" s="27" t="s">
        <v>30</v>
      </c>
      <c r="BS177" s="60" t="e">
        <f>EXP(BT174)-1</f>
        <v>#VALUE!</v>
      </c>
      <c r="BT177" s="25"/>
      <c r="BU177" s="177"/>
      <c r="BV177" s="177"/>
      <c r="BX177" s="197"/>
      <c r="BY177" s="27" t="s">
        <v>30</v>
      </c>
      <c r="BZ177" s="60" t="e">
        <f>EXP(CA174)-1</f>
        <v>#VALUE!</v>
      </c>
      <c r="CA177" s="25"/>
      <c r="CB177" s="177"/>
      <c r="CC177" s="177"/>
      <c r="CE177" s="197"/>
      <c r="CF177" s="27" t="s">
        <v>30</v>
      </c>
      <c r="CG177" s="60" t="e">
        <f>EXP(CH174)-1</f>
        <v>#VALUE!</v>
      </c>
      <c r="CH177" s="25"/>
      <c r="CI177" s="177"/>
      <c r="CJ177" s="177"/>
      <c r="CL177" s="197"/>
      <c r="CM177" s="27" t="s">
        <v>30</v>
      </c>
      <c r="CN177" s="60" t="e">
        <f>EXP(CO174)-1</f>
        <v>#VALUE!</v>
      </c>
      <c r="CO177" s="25"/>
      <c r="CP177" s="177"/>
      <c r="CQ177" s="177"/>
      <c r="CS177" s="197"/>
      <c r="CT177" s="27" t="s">
        <v>30</v>
      </c>
      <c r="CU177" s="60" t="e">
        <f>EXP(CV174)-1</f>
        <v>#VALUE!</v>
      </c>
      <c r="CV177" s="25"/>
      <c r="CW177" s="177"/>
      <c r="CX177" s="177"/>
      <c r="CZ177" s="197"/>
      <c r="DA177" s="27" t="s">
        <v>30</v>
      </c>
      <c r="DB177" s="60" t="e">
        <f>EXP(DC174)-1</f>
        <v>#VALUE!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0</v>
      </c>
      <c r="C179" s="191" t="e">
        <f t="shared" ref="C179:C188" si="24">LN(B179-$F$172)</f>
        <v>#NUM!</v>
      </c>
      <c r="D179" s="20">
        <v>1</v>
      </c>
      <c r="E179" s="637" t="s">
        <v>7</v>
      </c>
      <c r="F179" s="638"/>
      <c r="G179" s="641" t="e">
        <f>I167</f>
        <v>#VALUE!</v>
      </c>
      <c r="H179" s="642"/>
      <c r="I179" s="177" t="e">
        <f t="shared" ref="I179:I210" si="25">ROUND($F$176*(1+$F$177)^D179+$F$172,$G$1)</f>
        <v>#VALUE!</v>
      </c>
      <c r="J179" s="178" t="e">
        <f t="shared" ref="J179:J188" si="26">ABS(B179-I179)/B179*100</f>
        <v>#VALUE!</v>
      </c>
      <c r="K179" s="177" t="e">
        <f t="shared" ref="K179:K188" si="27">(B179-I179)^2/1000</f>
        <v>#VALUE!</v>
      </c>
      <c r="M179" s="197" t="e">
        <f t="shared" ref="M179:M188" si="28">LN($B179-O$172)</f>
        <v>#NUM!</v>
      </c>
      <c r="N179" s="21" t="s">
        <v>36</v>
      </c>
      <c r="O179" s="42" t="e">
        <f>Q167</f>
        <v>#VALUE!</v>
      </c>
      <c r="P179" s="46"/>
      <c r="Q179" s="177" t="e">
        <f t="shared" ref="Q179:Q188" si="29">ROUND(O$176*(1+O$177)^$D179+O$172,$G$1)</f>
        <v>#VALUE!</v>
      </c>
      <c r="R179" s="177" t="e">
        <f t="shared" ref="R179:R188" si="30">($B179-Q179)^2/1000</f>
        <v>#VALUE!</v>
      </c>
      <c r="T179" s="197" t="e">
        <f t="shared" ref="T179:T188" si="31">LN($B179-V$172)</f>
        <v>#NUM!</v>
      </c>
      <c r="U179" s="21" t="s">
        <v>36</v>
      </c>
      <c r="V179" s="42" t="e">
        <f>X167</f>
        <v>#VALUE!</v>
      </c>
      <c r="W179" s="46"/>
      <c r="X179" s="177" t="e">
        <f t="shared" ref="X179:X188" si="32">ROUND(V$176*(1+V$177)^$D179+V$172,$G$1)</f>
        <v>#VALUE!</v>
      </c>
      <c r="Y179" s="177" t="e">
        <f t="shared" ref="Y179:Y188" si="33">($B179-X179)^2/1000</f>
        <v>#VALUE!</v>
      </c>
      <c r="AA179" s="197" t="e">
        <f t="shared" ref="AA179:AA188" si="34">LN($B179-AC$172)</f>
        <v>#NUM!</v>
      </c>
      <c r="AB179" s="21" t="s">
        <v>36</v>
      </c>
      <c r="AC179" s="42" t="e">
        <f>AE167</f>
        <v>#VALUE!</v>
      </c>
      <c r="AD179" s="46"/>
      <c r="AE179" s="177" t="e">
        <f t="shared" ref="AE179:AE188" si="35">ROUND(AC$176*(1+AC$177)^$D179+AC$172,$G$1)</f>
        <v>#VALUE!</v>
      </c>
      <c r="AF179" s="177" t="e">
        <f t="shared" ref="AF179:AF188" si="36">($B179-AE179)^2/1000</f>
        <v>#VALUE!</v>
      </c>
      <c r="AH179" s="197" t="e">
        <f t="shared" ref="AH179:AH188" si="37">LN($B179-AJ$172)</f>
        <v>#NUM!</v>
      </c>
      <c r="AI179" s="21" t="s">
        <v>36</v>
      </c>
      <c r="AJ179" s="42" t="e">
        <f>AL167</f>
        <v>#VALUE!</v>
      </c>
      <c r="AK179" s="46"/>
      <c r="AL179" s="177" t="e">
        <f t="shared" ref="AL179:AL188" si="38">ROUND(AJ$176*(1+AJ$177)^$D179+AJ$172,$G$1)</f>
        <v>#VALUE!</v>
      </c>
      <c r="AM179" s="177" t="e">
        <f t="shared" ref="AM179:AM188" si="39">($B179-AL179)^2/1000</f>
        <v>#VALUE!</v>
      </c>
      <c r="AO179" s="197" t="e">
        <f t="shared" ref="AO179:AO188" si="40">LN($B179-AQ$172)</f>
        <v>#NUM!</v>
      </c>
      <c r="AP179" s="21" t="s">
        <v>36</v>
      </c>
      <c r="AQ179" s="42" t="e">
        <f>AS167</f>
        <v>#VALUE!</v>
      </c>
      <c r="AR179" s="46"/>
      <c r="AS179" s="177" t="e">
        <f t="shared" ref="AS179:AS188" si="41">ROUND(AQ$176*(1+AQ$177)^$D179+AQ$172,$G$1)</f>
        <v>#VALUE!</v>
      </c>
      <c r="AT179" s="177" t="e">
        <f t="shared" ref="AT179:AT188" si="42">($B179-AS179)^2/1000</f>
        <v>#VALUE!</v>
      </c>
      <c r="AV179" s="197" t="e">
        <f t="shared" ref="AV179:AV188" si="43">LN($B179-AX$172)</f>
        <v>#NUM!</v>
      </c>
      <c r="AW179" s="21" t="s">
        <v>36</v>
      </c>
      <c r="AX179" s="42" t="e">
        <f>AZ167</f>
        <v>#VALUE!</v>
      </c>
      <c r="AY179" s="46"/>
      <c r="AZ179" s="177" t="e">
        <f t="shared" ref="AZ179:AZ188" si="44">ROUND(AX$176*(1+AX$177)^$D179+AX$172,$G$1)</f>
        <v>#VALUE!</v>
      </c>
      <c r="BA179" s="177" t="e">
        <f t="shared" ref="BA179:BA188" si="45">($B179-AZ179)^2/1000</f>
        <v>#VALUE!</v>
      </c>
      <c r="BC179" s="197" t="e">
        <f t="shared" ref="BC179:BC188" si="46">LN($B179-BE$172)</f>
        <v>#NUM!</v>
      </c>
      <c r="BD179" s="21" t="s">
        <v>36</v>
      </c>
      <c r="BE179" s="42" t="e">
        <f>BG167</f>
        <v>#VALUE!</v>
      </c>
      <c r="BF179" s="46"/>
      <c r="BG179" s="177" t="e">
        <f t="shared" ref="BG179:BG188" si="47">ROUND(BE$176*(1+BE$177)^$D179+BE$172,$G$1)</f>
        <v>#VALUE!</v>
      </c>
      <c r="BH179" s="177" t="e">
        <f t="shared" ref="BH179:BH188" si="48">($B179-BG179)^2/1000</f>
        <v>#VALUE!</v>
      </c>
      <c r="BJ179" s="197" t="e">
        <f t="shared" ref="BJ179:BJ188" si="49">LN($B179-BL$172)</f>
        <v>#NUM!</v>
      </c>
      <c r="BK179" s="21" t="s">
        <v>36</v>
      </c>
      <c r="BL179" s="42" t="e">
        <f>BN167</f>
        <v>#VALUE!</v>
      </c>
      <c r="BM179" s="46"/>
      <c r="BN179" s="177" t="e">
        <f t="shared" ref="BN179:BN188" si="50">ROUND(BL$176*(1+BL$177)^$D179+BL$172,$G$1)</f>
        <v>#VALUE!</v>
      </c>
      <c r="BO179" s="177" t="e">
        <f t="shared" ref="BO179:BO188" si="51">($B179-BN179)^2/1000</f>
        <v>#VALUE!</v>
      </c>
      <c r="BQ179" s="197" t="e">
        <f t="shared" ref="BQ179:BQ188" si="52">LN($B179-BS$172)</f>
        <v>#NUM!</v>
      </c>
      <c r="BR179" s="21" t="s">
        <v>36</v>
      </c>
      <c r="BS179" s="42" t="e">
        <f>BU167</f>
        <v>#VALUE!</v>
      </c>
      <c r="BT179" s="46"/>
      <c r="BU179" s="177" t="e">
        <f t="shared" ref="BU179:BU188" si="53">ROUND(BS$176*(1+BS$177)^$D179+BS$172,$G$1)</f>
        <v>#VALUE!</v>
      </c>
      <c r="BV179" s="177" t="e">
        <f t="shared" ref="BV179:BV188" si="54">($B179-BU179)^2/1000</f>
        <v>#VALUE!</v>
      </c>
      <c r="BX179" s="197" t="e">
        <f t="shared" ref="BX179:BX188" si="55">LN($B179-BZ$172)</f>
        <v>#NUM!</v>
      </c>
      <c r="BY179" s="21" t="s">
        <v>36</v>
      </c>
      <c r="BZ179" s="42" t="e">
        <f>CB167</f>
        <v>#VALUE!</v>
      </c>
      <c r="CA179" s="46"/>
      <c r="CB179" s="177" t="e">
        <f t="shared" ref="CB179:CB188" si="56">ROUND(BZ$176*(1+BZ$177)^$D179+BZ$172,$G$1)</f>
        <v>#VALUE!</v>
      </c>
      <c r="CC179" s="177" t="e">
        <f t="shared" ref="CC179:CC188" si="57">($B179-CB179)^2/1000</f>
        <v>#VALUE!</v>
      </c>
      <c r="CE179" s="197" t="e">
        <f t="shared" ref="CE179:CE188" si="58">LN($B179-CG$172)</f>
        <v>#NUM!</v>
      </c>
      <c r="CF179" s="21" t="s">
        <v>36</v>
      </c>
      <c r="CG179" s="42" t="e">
        <f>CI167</f>
        <v>#VALUE!</v>
      </c>
      <c r="CH179" s="46"/>
      <c r="CI179" s="177" t="e">
        <f t="shared" ref="CI179:CI188" si="59">ROUND(CG$176*(1+CG$177)^$D179+CG$172,$G$1)</f>
        <v>#VALUE!</v>
      </c>
      <c r="CJ179" s="177" t="e">
        <f t="shared" ref="CJ179:CJ188" si="60">($B179-CI179)^2/1000</f>
        <v>#VALUE!</v>
      </c>
      <c r="CL179" s="197" t="e">
        <f t="shared" ref="CL179:CL188" si="61">LN($B179-CN$172)</f>
        <v>#NUM!</v>
      </c>
      <c r="CM179" s="21" t="s">
        <v>36</v>
      </c>
      <c r="CN179" s="42" t="e">
        <f>CP167</f>
        <v>#VALUE!</v>
      </c>
      <c r="CO179" s="46"/>
      <c r="CP179" s="177" t="e">
        <f t="shared" ref="CP179:CP188" si="62">ROUND(CN$176*(1+CN$177)^$D179+CN$172,$G$1)</f>
        <v>#VALUE!</v>
      </c>
      <c r="CQ179" s="177" t="e">
        <f t="shared" ref="CQ179:CQ188" si="63">($B179-CP179)^2/1000</f>
        <v>#VALUE!</v>
      </c>
      <c r="CS179" s="197" t="e">
        <f t="shared" ref="CS179:CS188" si="64">LN($B179-CU$172)</f>
        <v>#NUM!</v>
      </c>
      <c r="CT179" s="21" t="s">
        <v>36</v>
      </c>
      <c r="CU179" s="42" t="e">
        <f>CW167</f>
        <v>#VALUE!</v>
      </c>
      <c r="CV179" s="46"/>
      <c r="CW179" s="177" t="e">
        <f t="shared" ref="CW179:CW188" si="65">ROUND(CU$176*(1+CU$177)^$D179+CU$172,$G$1)</f>
        <v>#VALUE!</v>
      </c>
      <c r="CX179" s="177" t="e">
        <f t="shared" ref="CX179:CX188" si="66">($B179-CW179)^2/1000</f>
        <v>#VALUE!</v>
      </c>
      <c r="CZ179" s="197" t="e">
        <f t="shared" ref="CZ179:CZ188" si="67">LN($B179-DB$172)</f>
        <v>#NUM!</v>
      </c>
      <c r="DA179" s="21" t="s">
        <v>36</v>
      </c>
      <c r="DB179" s="42" t="e">
        <f>DD167</f>
        <v>#VALUE!</v>
      </c>
      <c r="DC179" s="46"/>
      <c r="DD179" s="177" t="e">
        <f t="shared" ref="DD179:DD188" si="68">ROUND(DB$176*(1+DB$177)^$D179+DB$172,$G$1)</f>
        <v>#VALUE!</v>
      </c>
      <c r="DE179" s="177" t="e">
        <f t="shared" ref="DE179:DE188" si="69">($B179-DD179)^2/1000</f>
        <v>#VALUE!</v>
      </c>
    </row>
    <row r="180" spans="1:109" ht="15" customHeight="1">
      <c r="A180" s="19">
        <f t="shared" si="23"/>
        <v>2004</v>
      </c>
      <c r="B180" s="174">
        <f t="shared" si="23"/>
        <v>0</v>
      </c>
      <c r="C180" s="191" t="e">
        <f t="shared" si="24"/>
        <v>#NUM!</v>
      </c>
      <c r="D180" s="20">
        <f t="shared" ref="D180:D210" si="70">D179+1</f>
        <v>2</v>
      </c>
      <c r="E180" s="637" t="s">
        <v>8</v>
      </c>
      <c r="F180" s="638"/>
      <c r="G180" s="639" t="e">
        <f>SUM(K168:K188)</f>
        <v>#VALUE!</v>
      </c>
      <c r="H180" s="640"/>
      <c r="I180" s="177" t="e">
        <f t="shared" si="25"/>
        <v>#VALUE!</v>
      </c>
      <c r="J180" s="178" t="e">
        <f t="shared" si="26"/>
        <v>#VALUE!</v>
      </c>
      <c r="K180" s="177" t="e">
        <f t="shared" si="27"/>
        <v>#VALUE!</v>
      </c>
      <c r="M180" s="197" t="e">
        <f t="shared" si="28"/>
        <v>#NUM!</v>
      </c>
      <c r="N180" s="21" t="s">
        <v>37</v>
      </c>
      <c r="O180" s="199" t="e">
        <f>SUM(R168:R188)</f>
        <v>#VALUE!</v>
      </c>
      <c r="P180" s="45"/>
      <c r="Q180" s="177" t="e">
        <f t="shared" si="29"/>
        <v>#VALUE!</v>
      </c>
      <c r="R180" s="177" t="e">
        <f t="shared" si="30"/>
        <v>#VALUE!</v>
      </c>
      <c r="T180" s="197" t="e">
        <f t="shared" si="31"/>
        <v>#NUM!</v>
      </c>
      <c r="U180" s="21" t="s">
        <v>37</v>
      </c>
      <c r="V180" s="199" t="e">
        <f>SUM(Y168:Y188)</f>
        <v>#VALUE!</v>
      </c>
      <c r="W180" s="45"/>
      <c r="X180" s="177" t="e">
        <f t="shared" si="32"/>
        <v>#VALUE!</v>
      </c>
      <c r="Y180" s="177" t="e">
        <f t="shared" si="33"/>
        <v>#VALUE!</v>
      </c>
      <c r="AA180" s="197" t="e">
        <f t="shared" si="34"/>
        <v>#NUM!</v>
      </c>
      <c r="AB180" s="21" t="s">
        <v>37</v>
      </c>
      <c r="AC180" s="199" t="e">
        <f>SUM(AF168:AF188)</f>
        <v>#VALUE!</v>
      </c>
      <c r="AD180" s="45"/>
      <c r="AE180" s="177" t="e">
        <f t="shared" si="35"/>
        <v>#VALUE!</v>
      </c>
      <c r="AF180" s="177" t="e">
        <f t="shared" si="36"/>
        <v>#VALUE!</v>
      </c>
      <c r="AH180" s="197" t="e">
        <f t="shared" si="37"/>
        <v>#NUM!</v>
      </c>
      <c r="AI180" s="21" t="s">
        <v>37</v>
      </c>
      <c r="AJ180" s="199" t="e">
        <f>SUM(AM168:AM188)</f>
        <v>#VALUE!</v>
      </c>
      <c r="AK180" s="45"/>
      <c r="AL180" s="177" t="e">
        <f t="shared" si="38"/>
        <v>#VALUE!</v>
      </c>
      <c r="AM180" s="177" t="e">
        <f t="shared" si="39"/>
        <v>#VALUE!</v>
      </c>
      <c r="AO180" s="197" t="e">
        <f t="shared" si="40"/>
        <v>#NUM!</v>
      </c>
      <c r="AP180" s="21" t="s">
        <v>37</v>
      </c>
      <c r="AQ180" s="199" t="e">
        <f>SUM(AT168:AT188)</f>
        <v>#VALUE!</v>
      </c>
      <c r="AR180" s="45"/>
      <c r="AS180" s="177" t="e">
        <f t="shared" si="41"/>
        <v>#VALUE!</v>
      </c>
      <c r="AT180" s="177" t="e">
        <f t="shared" si="42"/>
        <v>#VALUE!</v>
      </c>
      <c r="AV180" s="197" t="e">
        <f t="shared" si="43"/>
        <v>#NUM!</v>
      </c>
      <c r="AW180" s="21" t="s">
        <v>37</v>
      </c>
      <c r="AX180" s="199" t="e">
        <f>SUM(BA168:BA188)</f>
        <v>#VALUE!</v>
      </c>
      <c r="AY180" s="45"/>
      <c r="AZ180" s="177" t="e">
        <f t="shared" si="44"/>
        <v>#VALUE!</v>
      </c>
      <c r="BA180" s="177" t="e">
        <f t="shared" si="45"/>
        <v>#VALUE!</v>
      </c>
      <c r="BC180" s="197" t="e">
        <f t="shared" si="46"/>
        <v>#NUM!</v>
      </c>
      <c r="BD180" s="21" t="s">
        <v>37</v>
      </c>
      <c r="BE180" s="199" t="e">
        <f>SUM(BH168:BH188)</f>
        <v>#VALUE!</v>
      </c>
      <c r="BF180" s="45"/>
      <c r="BG180" s="177" t="e">
        <f t="shared" si="47"/>
        <v>#VALUE!</v>
      </c>
      <c r="BH180" s="177" t="e">
        <f t="shared" si="48"/>
        <v>#VALUE!</v>
      </c>
      <c r="BJ180" s="197" t="e">
        <f t="shared" si="49"/>
        <v>#NUM!</v>
      </c>
      <c r="BK180" s="21" t="s">
        <v>37</v>
      </c>
      <c r="BL180" s="199" t="e">
        <f>SUM(BO168:BO188)</f>
        <v>#VALUE!</v>
      </c>
      <c r="BM180" s="45"/>
      <c r="BN180" s="177" t="e">
        <f t="shared" si="50"/>
        <v>#VALUE!</v>
      </c>
      <c r="BO180" s="177" t="e">
        <f t="shared" si="51"/>
        <v>#VALUE!</v>
      </c>
      <c r="BQ180" s="197" t="e">
        <f t="shared" si="52"/>
        <v>#NUM!</v>
      </c>
      <c r="BR180" s="21" t="s">
        <v>37</v>
      </c>
      <c r="BS180" s="199" t="e">
        <f>SUM(BV168:BV188)</f>
        <v>#VALUE!</v>
      </c>
      <c r="BT180" s="45"/>
      <c r="BU180" s="177" t="e">
        <f t="shared" si="53"/>
        <v>#VALUE!</v>
      </c>
      <c r="BV180" s="177" t="e">
        <f t="shared" si="54"/>
        <v>#VALUE!</v>
      </c>
      <c r="BX180" s="197" t="e">
        <f t="shared" si="55"/>
        <v>#NUM!</v>
      </c>
      <c r="BY180" s="21" t="s">
        <v>37</v>
      </c>
      <c r="BZ180" s="199" t="e">
        <f>SUM(CC168:CC188)</f>
        <v>#VALUE!</v>
      </c>
      <c r="CA180" s="45"/>
      <c r="CB180" s="177" t="e">
        <f t="shared" si="56"/>
        <v>#VALUE!</v>
      </c>
      <c r="CC180" s="177" t="e">
        <f t="shared" si="57"/>
        <v>#VALUE!</v>
      </c>
      <c r="CE180" s="197" t="e">
        <f t="shared" si="58"/>
        <v>#NUM!</v>
      </c>
      <c r="CF180" s="21" t="s">
        <v>37</v>
      </c>
      <c r="CG180" s="199" t="e">
        <f>SUM(CJ168:CJ188)</f>
        <v>#VALUE!</v>
      </c>
      <c r="CH180" s="45"/>
      <c r="CI180" s="177" t="e">
        <f t="shared" si="59"/>
        <v>#VALUE!</v>
      </c>
      <c r="CJ180" s="177" t="e">
        <f t="shared" si="60"/>
        <v>#VALUE!</v>
      </c>
      <c r="CL180" s="197" t="e">
        <f t="shared" si="61"/>
        <v>#NUM!</v>
      </c>
      <c r="CM180" s="21" t="s">
        <v>37</v>
      </c>
      <c r="CN180" s="199" t="e">
        <f>SUM(CQ168:CQ188)</f>
        <v>#VALUE!</v>
      </c>
      <c r="CO180" s="45"/>
      <c r="CP180" s="177" t="e">
        <f t="shared" si="62"/>
        <v>#VALUE!</v>
      </c>
      <c r="CQ180" s="177" t="e">
        <f t="shared" si="63"/>
        <v>#VALUE!</v>
      </c>
      <c r="CS180" s="197" t="e">
        <f t="shared" si="64"/>
        <v>#NUM!</v>
      </c>
      <c r="CT180" s="21" t="s">
        <v>37</v>
      </c>
      <c r="CU180" s="199" t="e">
        <f>SUM(CX168:CX188)</f>
        <v>#VALUE!</v>
      </c>
      <c r="CV180" s="45"/>
      <c r="CW180" s="177" t="e">
        <f t="shared" si="65"/>
        <v>#VALUE!</v>
      </c>
      <c r="CX180" s="177" t="e">
        <f t="shared" si="66"/>
        <v>#VALUE!</v>
      </c>
      <c r="CZ180" s="197" t="e">
        <f t="shared" si="67"/>
        <v>#NUM!</v>
      </c>
      <c r="DA180" s="21" t="s">
        <v>37</v>
      </c>
      <c r="DB180" s="199" t="e">
        <f>SUM(DE168:DE188)</f>
        <v>#VALUE!</v>
      </c>
      <c r="DC180" s="45"/>
      <c r="DD180" s="177" t="e">
        <f t="shared" si="68"/>
        <v>#VALUE!</v>
      </c>
      <c r="DE180" s="177" t="e">
        <f t="shared" si="69"/>
        <v>#VALUE!</v>
      </c>
    </row>
    <row r="181" spans="1:109" ht="15" customHeight="1">
      <c r="A181" s="19">
        <f t="shared" si="23"/>
        <v>2005</v>
      </c>
      <c r="B181" s="174">
        <f t="shared" si="23"/>
        <v>0</v>
      </c>
      <c r="C181" s="191" t="e">
        <f t="shared" si="24"/>
        <v>#NUM!</v>
      </c>
      <c r="D181" s="20">
        <f t="shared" si="70"/>
        <v>3</v>
      </c>
      <c r="E181" s="637" t="s">
        <v>9</v>
      </c>
      <c r="F181" s="638"/>
      <c r="G181" s="639" t="e">
        <f>SUM(K179:K188)</f>
        <v>#VALUE!</v>
      </c>
      <c r="H181" s="640"/>
      <c r="I181" s="177" t="e">
        <f t="shared" si="25"/>
        <v>#VALUE!</v>
      </c>
      <c r="J181" s="178" t="e">
        <f t="shared" si="26"/>
        <v>#VALUE!</v>
      </c>
      <c r="K181" s="177" t="e">
        <f t="shared" si="27"/>
        <v>#VALUE!</v>
      </c>
      <c r="M181" s="197" t="e">
        <f t="shared" si="28"/>
        <v>#NUM!</v>
      </c>
      <c r="N181" s="25"/>
      <c r="O181" s="61"/>
      <c r="P181" s="25"/>
      <c r="Q181" s="177" t="e">
        <f t="shared" si="29"/>
        <v>#VALUE!</v>
      </c>
      <c r="R181" s="177" t="e">
        <f t="shared" si="30"/>
        <v>#VALUE!</v>
      </c>
      <c r="T181" s="197" t="e">
        <f t="shared" si="31"/>
        <v>#NUM!</v>
      </c>
      <c r="U181" s="25"/>
      <c r="V181" s="61"/>
      <c r="W181" s="25"/>
      <c r="X181" s="177" t="e">
        <f t="shared" si="32"/>
        <v>#VALUE!</v>
      </c>
      <c r="Y181" s="177" t="e">
        <f t="shared" si="33"/>
        <v>#VALUE!</v>
      </c>
      <c r="AA181" s="197" t="e">
        <f t="shared" si="34"/>
        <v>#NUM!</v>
      </c>
      <c r="AB181" s="25"/>
      <c r="AC181" s="61"/>
      <c r="AD181" s="25"/>
      <c r="AE181" s="177" t="e">
        <f t="shared" si="35"/>
        <v>#VALUE!</v>
      </c>
      <c r="AF181" s="177" t="e">
        <f t="shared" si="36"/>
        <v>#VALUE!</v>
      </c>
      <c r="AH181" s="197" t="e">
        <f t="shared" si="37"/>
        <v>#NUM!</v>
      </c>
      <c r="AI181" s="25"/>
      <c r="AJ181" s="61"/>
      <c r="AK181" s="25"/>
      <c r="AL181" s="177" t="e">
        <f t="shared" si="38"/>
        <v>#VALUE!</v>
      </c>
      <c r="AM181" s="177" t="e">
        <f t="shared" si="39"/>
        <v>#VALUE!</v>
      </c>
      <c r="AO181" s="197" t="e">
        <f t="shared" si="40"/>
        <v>#NUM!</v>
      </c>
      <c r="AP181" s="25"/>
      <c r="AQ181" s="61"/>
      <c r="AR181" s="25"/>
      <c r="AS181" s="177" t="e">
        <f t="shared" si="41"/>
        <v>#VALUE!</v>
      </c>
      <c r="AT181" s="177" t="e">
        <f t="shared" si="42"/>
        <v>#VALUE!</v>
      </c>
      <c r="AV181" s="197" t="e">
        <f t="shared" si="43"/>
        <v>#NUM!</v>
      </c>
      <c r="AW181" s="25"/>
      <c r="AX181" s="61"/>
      <c r="AY181" s="25"/>
      <c r="AZ181" s="177" t="e">
        <f t="shared" si="44"/>
        <v>#VALUE!</v>
      </c>
      <c r="BA181" s="177" t="e">
        <f t="shared" si="45"/>
        <v>#VALUE!</v>
      </c>
      <c r="BC181" s="197" t="e">
        <f t="shared" si="46"/>
        <v>#NUM!</v>
      </c>
      <c r="BD181" s="25"/>
      <c r="BE181" s="61"/>
      <c r="BF181" s="25"/>
      <c r="BG181" s="177" t="e">
        <f t="shared" si="47"/>
        <v>#VALUE!</v>
      </c>
      <c r="BH181" s="177" t="e">
        <f t="shared" si="48"/>
        <v>#VALUE!</v>
      </c>
      <c r="BJ181" s="197" t="e">
        <f t="shared" si="49"/>
        <v>#NUM!</v>
      </c>
      <c r="BK181" s="25"/>
      <c r="BL181" s="61"/>
      <c r="BM181" s="25"/>
      <c r="BN181" s="177" t="e">
        <f t="shared" si="50"/>
        <v>#VALUE!</v>
      </c>
      <c r="BO181" s="177" t="e">
        <f t="shared" si="51"/>
        <v>#VALUE!</v>
      </c>
      <c r="BQ181" s="197" t="e">
        <f t="shared" si="52"/>
        <v>#NUM!</v>
      </c>
      <c r="BR181" s="25"/>
      <c r="BS181" s="61"/>
      <c r="BT181" s="25"/>
      <c r="BU181" s="177" t="e">
        <f t="shared" si="53"/>
        <v>#VALUE!</v>
      </c>
      <c r="BV181" s="177" t="e">
        <f t="shared" si="54"/>
        <v>#VALUE!</v>
      </c>
      <c r="BX181" s="197" t="e">
        <f t="shared" si="55"/>
        <v>#NUM!</v>
      </c>
      <c r="BY181" s="25"/>
      <c r="BZ181" s="61"/>
      <c r="CA181" s="25"/>
      <c r="CB181" s="177" t="e">
        <f t="shared" si="56"/>
        <v>#VALUE!</v>
      </c>
      <c r="CC181" s="177" t="e">
        <f t="shared" si="57"/>
        <v>#VALUE!</v>
      </c>
      <c r="CE181" s="197" t="e">
        <f t="shared" si="58"/>
        <v>#NUM!</v>
      </c>
      <c r="CF181" s="25"/>
      <c r="CG181" s="61"/>
      <c r="CH181" s="25"/>
      <c r="CI181" s="177" t="e">
        <f t="shared" si="59"/>
        <v>#VALUE!</v>
      </c>
      <c r="CJ181" s="177" t="e">
        <f t="shared" si="60"/>
        <v>#VALUE!</v>
      </c>
      <c r="CL181" s="197" t="e">
        <f t="shared" si="61"/>
        <v>#NUM!</v>
      </c>
      <c r="CM181" s="25"/>
      <c r="CN181" s="61"/>
      <c r="CO181" s="25"/>
      <c r="CP181" s="177" t="e">
        <f t="shared" si="62"/>
        <v>#VALUE!</v>
      </c>
      <c r="CQ181" s="177" t="e">
        <f t="shared" si="63"/>
        <v>#VALUE!</v>
      </c>
      <c r="CS181" s="197" t="e">
        <f t="shared" si="64"/>
        <v>#NUM!</v>
      </c>
      <c r="CT181" s="25"/>
      <c r="CU181" s="61"/>
      <c r="CV181" s="25"/>
      <c r="CW181" s="177" t="e">
        <f t="shared" si="65"/>
        <v>#VALUE!</v>
      </c>
      <c r="CX181" s="177" t="e">
        <f t="shared" si="66"/>
        <v>#VALUE!</v>
      </c>
      <c r="CZ181" s="197" t="e">
        <f t="shared" si="67"/>
        <v>#NUM!</v>
      </c>
      <c r="DA181" s="25"/>
      <c r="DB181" s="61"/>
      <c r="DC181" s="25"/>
      <c r="DD181" s="177" t="e">
        <f t="shared" si="68"/>
        <v>#VALUE!</v>
      </c>
      <c r="DE181" s="177" t="e">
        <f t="shared" si="69"/>
        <v>#VALUE!</v>
      </c>
    </row>
    <row r="182" spans="1:109" ht="15" customHeight="1">
      <c r="A182" s="19">
        <f t="shared" si="23"/>
        <v>2006</v>
      </c>
      <c r="B182" s="174">
        <f t="shared" si="23"/>
        <v>0</v>
      </c>
      <c r="C182" s="191" t="e">
        <f t="shared" si="24"/>
        <v>#NUM!</v>
      </c>
      <c r="D182" s="20">
        <f t="shared" si="70"/>
        <v>4</v>
      </c>
      <c r="E182" s="637" t="s">
        <v>10</v>
      </c>
      <c r="F182" s="638"/>
      <c r="G182" s="639" t="e">
        <f>SUM(J168:J188)/D188</f>
        <v>#VALUE!</v>
      </c>
      <c r="H182" s="640"/>
      <c r="I182" s="177" t="e">
        <f t="shared" si="25"/>
        <v>#VALUE!</v>
      </c>
      <c r="J182" s="178" t="e">
        <f t="shared" si="26"/>
        <v>#VALUE!</v>
      </c>
      <c r="K182" s="177" t="e">
        <f t="shared" si="27"/>
        <v>#VALUE!</v>
      </c>
      <c r="M182" s="197" t="e">
        <f t="shared" si="28"/>
        <v>#NUM!</v>
      </c>
      <c r="N182" s="25"/>
      <c r="O182" s="25"/>
      <c r="P182" s="25"/>
      <c r="Q182" s="177" t="e">
        <f t="shared" si="29"/>
        <v>#VALUE!</v>
      </c>
      <c r="R182" s="177" t="e">
        <f t="shared" si="30"/>
        <v>#VALUE!</v>
      </c>
      <c r="T182" s="197" t="e">
        <f t="shared" si="31"/>
        <v>#NUM!</v>
      </c>
      <c r="U182" s="25"/>
      <c r="V182" s="25"/>
      <c r="W182" s="25"/>
      <c r="X182" s="177" t="e">
        <f t="shared" si="32"/>
        <v>#VALUE!</v>
      </c>
      <c r="Y182" s="177" t="e">
        <f t="shared" si="33"/>
        <v>#VALUE!</v>
      </c>
      <c r="AA182" s="197" t="e">
        <f t="shared" si="34"/>
        <v>#NUM!</v>
      </c>
      <c r="AB182" s="25"/>
      <c r="AC182" s="25"/>
      <c r="AD182" s="25"/>
      <c r="AE182" s="177" t="e">
        <f t="shared" si="35"/>
        <v>#VALUE!</v>
      </c>
      <c r="AF182" s="177" t="e">
        <f t="shared" si="36"/>
        <v>#VALUE!</v>
      </c>
      <c r="AH182" s="197" t="e">
        <f t="shared" si="37"/>
        <v>#NUM!</v>
      </c>
      <c r="AI182" s="25"/>
      <c r="AJ182" s="25"/>
      <c r="AK182" s="25"/>
      <c r="AL182" s="177" t="e">
        <f t="shared" si="38"/>
        <v>#VALUE!</v>
      </c>
      <c r="AM182" s="177" t="e">
        <f t="shared" si="39"/>
        <v>#VALUE!</v>
      </c>
      <c r="AO182" s="197" t="e">
        <f t="shared" si="40"/>
        <v>#NUM!</v>
      </c>
      <c r="AP182" s="25"/>
      <c r="AQ182" s="25"/>
      <c r="AR182" s="25"/>
      <c r="AS182" s="177" t="e">
        <f t="shared" si="41"/>
        <v>#VALUE!</v>
      </c>
      <c r="AT182" s="177" t="e">
        <f t="shared" si="42"/>
        <v>#VALUE!</v>
      </c>
      <c r="AV182" s="197" t="e">
        <f t="shared" si="43"/>
        <v>#NUM!</v>
      </c>
      <c r="AW182" s="25"/>
      <c r="AX182" s="25"/>
      <c r="AY182" s="25"/>
      <c r="AZ182" s="177" t="e">
        <f t="shared" si="44"/>
        <v>#VALUE!</v>
      </c>
      <c r="BA182" s="177" t="e">
        <f t="shared" si="45"/>
        <v>#VALUE!</v>
      </c>
      <c r="BC182" s="197" t="e">
        <f t="shared" si="46"/>
        <v>#NUM!</v>
      </c>
      <c r="BD182" s="25"/>
      <c r="BE182" s="25"/>
      <c r="BF182" s="25"/>
      <c r="BG182" s="177" t="e">
        <f t="shared" si="47"/>
        <v>#VALUE!</v>
      </c>
      <c r="BH182" s="177" t="e">
        <f t="shared" si="48"/>
        <v>#VALUE!</v>
      </c>
      <c r="BJ182" s="197" t="e">
        <f t="shared" si="49"/>
        <v>#NUM!</v>
      </c>
      <c r="BK182" s="25"/>
      <c r="BL182" s="25"/>
      <c r="BM182" s="25"/>
      <c r="BN182" s="177" t="e">
        <f t="shared" si="50"/>
        <v>#VALUE!</v>
      </c>
      <c r="BO182" s="177" t="e">
        <f t="shared" si="51"/>
        <v>#VALUE!</v>
      </c>
      <c r="BQ182" s="197" t="e">
        <f t="shared" si="52"/>
        <v>#NUM!</v>
      </c>
      <c r="BR182" s="25"/>
      <c r="BS182" s="25"/>
      <c r="BT182" s="25"/>
      <c r="BU182" s="177" t="e">
        <f t="shared" si="53"/>
        <v>#VALUE!</v>
      </c>
      <c r="BV182" s="177" t="e">
        <f t="shared" si="54"/>
        <v>#VALUE!</v>
      </c>
      <c r="BX182" s="197" t="e">
        <f t="shared" si="55"/>
        <v>#NUM!</v>
      </c>
      <c r="BY182" s="25"/>
      <c r="BZ182" s="25"/>
      <c r="CA182" s="25"/>
      <c r="CB182" s="177" t="e">
        <f t="shared" si="56"/>
        <v>#VALUE!</v>
      </c>
      <c r="CC182" s="177" t="e">
        <f t="shared" si="57"/>
        <v>#VALUE!</v>
      </c>
      <c r="CE182" s="197" t="e">
        <f t="shared" si="58"/>
        <v>#NUM!</v>
      </c>
      <c r="CF182" s="25"/>
      <c r="CG182" s="25"/>
      <c r="CH182" s="25"/>
      <c r="CI182" s="177" t="e">
        <f t="shared" si="59"/>
        <v>#VALUE!</v>
      </c>
      <c r="CJ182" s="177" t="e">
        <f t="shared" si="60"/>
        <v>#VALUE!</v>
      </c>
      <c r="CL182" s="197" t="e">
        <f t="shared" si="61"/>
        <v>#NUM!</v>
      </c>
      <c r="CM182" s="25"/>
      <c r="CN182" s="25"/>
      <c r="CO182" s="25"/>
      <c r="CP182" s="177" t="e">
        <f t="shared" si="62"/>
        <v>#VALUE!</v>
      </c>
      <c r="CQ182" s="177" t="e">
        <f t="shared" si="63"/>
        <v>#VALUE!</v>
      </c>
      <c r="CS182" s="197" t="e">
        <f t="shared" si="64"/>
        <v>#NUM!</v>
      </c>
      <c r="CT182" s="25"/>
      <c r="CU182" s="25"/>
      <c r="CV182" s="25"/>
      <c r="CW182" s="177" t="e">
        <f t="shared" si="65"/>
        <v>#VALUE!</v>
      </c>
      <c r="CX182" s="177" t="e">
        <f t="shared" si="66"/>
        <v>#VALUE!</v>
      </c>
      <c r="CZ182" s="197" t="e">
        <f t="shared" si="67"/>
        <v>#NUM!</v>
      </c>
      <c r="DA182" s="25"/>
      <c r="DB182" s="25"/>
      <c r="DC182" s="25"/>
      <c r="DD182" s="177" t="e">
        <f t="shared" si="68"/>
        <v>#VALUE!</v>
      </c>
      <c r="DE182" s="177" t="e">
        <f t="shared" si="69"/>
        <v>#VALUE!</v>
      </c>
    </row>
    <row r="183" spans="1:109" ht="15" customHeight="1">
      <c r="A183" s="19">
        <f t="shared" si="23"/>
        <v>2007</v>
      </c>
      <c r="B183" s="174">
        <f t="shared" si="23"/>
        <v>0</v>
      </c>
      <c r="C183" s="191" t="e">
        <f t="shared" si="24"/>
        <v>#NUM!</v>
      </c>
      <c r="D183" s="20">
        <f t="shared" si="70"/>
        <v>5</v>
      </c>
      <c r="E183" s="637" t="s">
        <v>11</v>
      </c>
      <c r="F183" s="638"/>
      <c r="G183" s="639" t="e">
        <f>SUM(J179:J188)/10</f>
        <v>#VALUE!</v>
      </c>
      <c r="H183" s="640"/>
      <c r="I183" s="177" t="e">
        <f t="shared" si="25"/>
        <v>#VALUE!</v>
      </c>
      <c r="J183" s="178" t="e">
        <f t="shared" si="26"/>
        <v>#VALUE!</v>
      </c>
      <c r="K183" s="177" t="e">
        <f t="shared" si="27"/>
        <v>#VALUE!</v>
      </c>
      <c r="M183" s="197" t="e">
        <f t="shared" si="28"/>
        <v>#NUM!</v>
      </c>
      <c r="N183" s="25"/>
      <c r="O183" s="25"/>
      <c r="P183" s="25"/>
      <c r="Q183" s="177" t="e">
        <f t="shared" si="29"/>
        <v>#VALUE!</v>
      </c>
      <c r="R183" s="177" t="e">
        <f t="shared" si="30"/>
        <v>#VALUE!</v>
      </c>
      <c r="T183" s="197" t="e">
        <f t="shared" si="31"/>
        <v>#NUM!</v>
      </c>
      <c r="U183" s="25"/>
      <c r="V183" s="25"/>
      <c r="W183" s="25"/>
      <c r="X183" s="177" t="e">
        <f t="shared" si="32"/>
        <v>#VALUE!</v>
      </c>
      <c r="Y183" s="177" t="e">
        <f t="shared" si="33"/>
        <v>#VALUE!</v>
      </c>
      <c r="AA183" s="197" t="e">
        <f t="shared" si="34"/>
        <v>#NUM!</v>
      </c>
      <c r="AB183" s="25"/>
      <c r="AC183" s="25"/>
      <c r="AD183" s="25"/>
      <c r="AE183" s="177" t="e">
        <f t="shared" si="35"/>
        <v>#VALUE!</v>
      </c>
      <c r="AF183" s="177" t="e">
        <f t="shared" si="36"/>
        <v>#VALUE!</v>
      </c>
      <c r="AH183" s="197" t="e">
        <f t="shared" si="37"/>
        <v>#NUM!</v>
      </c>
      <c r="AI183" s="25"/>
      <c r="AJ183" s="25"/>
      <c r="AK183" s="25"/>
      <c r="AL183" s="177" t="e">
        <f t="shared" si="38"/>
        <v>#VALUE!</v>
      </c>
      <c r="AM183" s="177" t="e">
        <f t="shared" si="39"/>
        <v>#VALUE!</v>
      </c>
      <c r="AO183" s="197" t="e">
        <f t="shared" si="40"/>
        <v>#NUM!</v>
      </c>
      <c r="AP183" s="25"/>
      <c r="AQ183" s="25"/>
      <c r="AR183" s="25"/>
      <c r="AS183" s="177" t="e">
        <f t="shared" si="41"/>
        <v>#VALUE!</v>
      </c>
      <c r="AT183" s="177" t="e">
        <f t="shared" si="42"/>
        <v>#VALUE!</v>
      </c>
      <c r="AV183" s="197" t="e">
        <f t="shared" si="43"/>
        <v>#NUM!</v>
      </c>
      <c r="AW183" s="25"/>
      <c r="AX183" s="25"/>
      <c r="AY183" s="25"/>
      <c r="AZ183" s="177" t="e">
        <f t="shared" si="44"/>
        <v>#VALUE!</v>
      </c>
      <c r="BA183" s="177" t="e">
        <f t="shared" si="45"/>
        <v>#VALUE!</v>
      </c>
      <c r="BC183" s="197" t="e">
        <f t="shared" si="46"/>
        <v>#NUM!</v>
      </c>
      <c r="BD183" s="25"/>
      <c r="BE183" s="25"/>
      <c r="BF183" s="25"/>
      <c r="BG183" s="177" t="e">
        <f t="shared" si="47"/>
        <v>#VALUE!</v>
      </c>
      <c r="BH183" s="177" t="e">
        <f t="shared" si="48"/>
        <v>#VALUE!</v>
      </c>
      <c r="BJ183" s="197" t="e">
        <f t="shared" si="49"/>
        <v>#NUM!</v>
      </c>
      <c r="BK183" s="25"/>
      <c r="BL183" s="25"/>
      <c r="BM183" s="25"/>
      <c r="BN183" s="177" t="e">
        <f t="shared" si="50"/>
        <v>#VALUE!</v>
      </c>
      <c r="BO183" s="177" t="e">
        <f t="shared" si="51"/>
        <v>#VALUE!</v>
      </c>
      <c r="BQ183" s="197" t="e">
        <f t="shared" si="52"/>
        <v>#NUM!</v>
      </c>
      <c r="BR183" s="25"/>
      <c r="BS183" s="25"/>
      <c r="BT183" s="25"/>
      <c r="BU183" s="177" t="e">
        <f t="shared" si="53"/>
        <v>#VALUE!</v>
      </c>
      <c r="BV183" s="177" t="e">
        <f t="shared" si="54"/>
        <v>#VALUE!</v>
      </c>
      <c r="BX183" s="197" t="e">
        <f t="shared" si="55"/>
        <v>#NUM!</v>
      </c>
      <c r="BY183" s="25"/>
      <c r="BZ183" s="25"/>
      <c r="CA183" s="25"/>
      <c r="CB183" s="177" t="e">
        <f t="shared" si="56"/>
        <v>#VALUE!</v>
      </c>
      <c r="CC183" s="177" t="e">
        <f t="shared" si="57"/>
        <v>#VALUE!</v>
      </c>
      <c r="CE183" s="197" t="e">
        <f t="shared" si="58"/>
        <v>#NUM!</v>
      </c>
      <c r="CF183" s="25"/>
      <c r="CG183" s="25"/>
      <c r="CH183" s="25"/>
      <c r="CI183" s="177" t="e">
        <f t="shared" si="59"/>
        <v>#VALUE!</v>
      </c>
      <c r="CJ183" s="177" t="e">
        <f t="shared" si="60"/>
        <v>#VALUE!</v>
      </c>
      <c r="CL183" s="197" t="e">
        <f t="shared" si="61"/>
        <v>#NUM!</v>
      </c>
      <c r="CM183" s="25"/>
      <c r="CN183" s="25"/>
      <c r="CO183" s="25"/>
      <c r="CP183" s="177" t="e">
        <f t="shared" si="62"/>
        <v>#VALUE!</v>
      </c>
      <c r="CQ183" s="177" t="e">
        <f t="shared" si="63"/>
        <v>#VALUE!</v>
      </c>
      <c r="CS183" s="197" t="e">
        <f t="shared" si="64"/>
        <v>#NUM!</v>
      </c>
      <c r="CT183" s="25"/>
      <c r="CU183" s="25"/>
      <c r="CV183" s="25"/>
      <c r="CW183" s="177" t="e">
        <f t="shared" si="65"/>
        <v>#VALUE!</v>
      </c>
      <c r="CX183" s="177" t="e">
        <f t="shared" si="66"/>
        <v>#VALUE!</v>
      </c>
      <c r="CZ183" s="197" t="e">
        <f t="shared" si="67"/>
        <v>#NUM!</v>
      </c>
      <c r="DA183" s="25"/>
      <c r="DB183" s="25"/>
      <c r="DC183" s="25"/>
      <c r="DD183" s="177" t="e">
        <f t="shared" si="68"/>
        <v>#VALUE!</v>
      </c>
      <c r="DE183" s="177" t="e">
        <f t="shared" si="69"/>
        <v>#VALUE!</v>
      </c>
    </row>
    <row r="184" spans="1:109" ht="15" customHeight="1">
      <c r="A184" s="19">
        <f t="shared" si="23"/>
        <v>2008</v>
      </c>
      <c r="B184" s="174">
        <f t="shared" si="23"/>
        <v>0</v>
      </c>
      <c r="C184" s="191" t="e">
        <f t="shared" si="24"/>
        <v>#NUM!</v>
      </c>
      <c r="D184" s="20">
        <f t="shared" si="70"/>
        <v>6</v>
      </c>
      <c r="E184" s="45"/>
      <c r="F184" s="45"/>
      <c r="G184" s="49"/>
      <c r="H184" s="45"/>
      <c r="I184" s="177" t="e">
        <f t="shared" si="25"/>
        <v>#VALUE!</v>
      </c>
      <c r="J184" s="178" t="e">
        <f t="shared" si="26"/>
        <v>#VALUE!</v>
      </c>
      <c r="K184" s="177" t="e">
        <f t="shared" si="27"/>
        <v>#VALUE!</v>
      </c>
      <c r="M184" s="197" t="e">
        <f t="shared" si="28"/>
        <v>#NUM!</v>
      </c>
      <c r="N184" s="25"/>
      <c r="O184" s="25"/>
      <c r="P184" s="25"/>
      <c r="Q184" s="177" t="e">
        <f t="shared" si="29"/>
        <v>#VALUE!</v>
      </c>
      <c r="R184" s="177" t="e">
        <f t="shared" si="30"/>
        <v>#VALUE!</v>
      </c>
      <c r="T184" s="197" t="e">
        <f t="shared" si="31"/>
        <v>#NUM!</v>
      </c>
      <c r="U184" s="25"/>
      <c r="V184" s="25"/>
      <c r="W184" s="25"/>
      <c r="X184" s="177" t="e">
        <f t="shared" si="32"/>
        <v>#VALUE!</v>
      </c>
      <c r="Y184" s="177" t="e">
        <f t="shared" si="33"/>
        <v>#VALUE!</v>
      </c>
      <c r="AA184" s="197" t="e">
        <f t="shared" si="34"/>
        <v>#NUM!</v>
      </c>
      <c r="AB184" s="25"/>
      <c r="AC184" s="25"/>
      <c r="AD184" s="25"/>
      <c r="AE184" s="177" t="e">
        <f t="shared" si="35"/>
        <v>#VALUE!</v>
      </c>
      <c r="AF184" s="177" t="e">
        <f t="shared" si="36"/>
        <v>#VALUE!</v>
      </c>
      <c r="AH184" s="197" t="e">
        <f t="shared" si="37"/>
        <v>#NUM!</v>
      </c>
      <c r="AI184" s="25"/>
      <c r="AJ184" s="25"/>
      <c r="AK184" s="25"/>
      <c r="AL184" s="177" t="e">
        <f t="shared" si="38"/>
        <v>#VALUE!</v>
      </c>
      <c r="AM184" s="177" t="e">
        <f t="shared" si="39"/>
        <v>#VALUE!</v>
      </c>
      <c r="AO184" s="197" t="e">
        <f t="shared" si="40"/>
        <v>#NUM!</v>
      </c>
      <c r="AP184" s="25"/>
      <c r="AQ184" s="25"/>
      <c r="AR184" s="25"/>
      <c r="AS184" s="177" t="e">
        <f t="shared" si="41"/>
        <v>#VALUE!</v>
      </c>
      <c r="AT184" s="177" t="e">
        <f t="shared" si="42"/>
        <v>#VALUE!</v>
      </c>
      <c r="AV184" s="197" t="e">
        <f t="shared" si="43"/>
        <v>#NUM!</v>
      </c>
      <c r="AW184" s="25"/>
      <c r="AX184" s="25"/>
      <c r="AY184" s="25"/>
      <c r="AZ184" s="177" t="e">
        <f t="shared" si="44"/>
        <v>#VALUE!</v>
      </c>
      <c r="BA184" s="177" t="e">
        <f t="shared" si="45"/>
        <v>#VALUE!</v>
      </c>
      <c r="BC184" s="197" t="e">
        <f t="shared" si="46"/>
        <v>#NUM!</v>
      </c>
      <c r="BD184" s="25"/>
      <c r="BE184" s="25"/>
      <c r="BF184" s="25"/>
      <c r="BG184" s="177" t="e">
        <f t="shared" si="47"/>
        <v>#VALUE!</v>
      </c>
      <c r="BH184" s="177" t="e">
        <f t="shared" si="48"/>
        <v>#VALUE!</v>
      </c>
      <c r="BJ184" s="197" t="e">
        <f t="shared" si="49"/>
        <v>#NUM!</v>
      </c>
      <c r="BK184" s="25"/>
      <c r="BL184" s="25"/>
      <c r="BM184" s="25"/>
      <c r="BN184" s="177" t="e">
        <f t="shared" si="50"/>
        <v>#VALUE!</v>
      </c>
      <c r="BO184" s="177" t="e">
        <f t="shared" si="51"/>
        <v>#VALUE!</v>
      </c>
      <c r="BQ184" s="197" t="e">
        <f t="shared" si="52"/>
        <v>#NUM!</v>
      </c>
      <c r="BR184" s="25"/>
      <c r="BS184" s="25"/>
      <c r="BT184" s="25"/>
      <c r="BU184" s="177" t="e">
        <f t="shared" si="53"/>
        <v>#VALUE!</v>
      </c>
      <c r="BV184" s="177" t="e">
        <f t="shared" si="54"/>
        <v>#VALUE!</v>
      </c>
      <c r="BX184" s="197" t="e">
        <f t="shared" si="55"/>
        <v>#NUM!</v>
      </c>
      <c r="BY184" s="25"/>
      <c r="BZ184" s="25"/>
      <c r="CA184" s="25"/>
      <c r="CB184" s="177" t="e">
        <f t="shared" si="56"/>
        <v>#VALUE!</v>
      </c>
      <c r="CC184" s="177" t="e">
        <f t="shared" si="57"/>
        <v>#VALUE!</v>
      </c>
      <c r="CE184" s="197" t="e">
        <f t="shared" si="58"/>
        <v>#NUM!</v>
      </c>
      <c r="CF184" s="25"/>
      <c r="CG184" s="25"/>
      <c r="CH184" s="25"/>
      <c r="CI184" s="177" t="e">
        <f t="shared" si="59"/>
        <v>#VALUE!</v>
      </c>
      <c r="CJ184" s="177" t="e">
        <f t="shared" si="60"/>
        <v>#VALUE!</v>
      </c>
      <c r="CL184" s="197" t="e">
        <f t="shared" si="61"/>
        <v>#NUM!</v>
      </c>
      <c r="CM184" s="25"/>
      <c r="CN184" s="25"/>
      <c r="CO184" s="25"/>
      <c r="CP184" s="177" t="e">
        <f t="shared" si="62"/>
        <v>#VALUE!</v>
      </c>
      <c r="CQ184" s="177" t="e">
        <f t="shared" si="63"/>
        <v>#VALUE!</v>
      </c>
      <c r="CS184" s="197" t="e">
        <f t="shared" si="64"/>
        <v>#NUM!</v>
      </c>
      <c r="CT184" s="25"/>
      <c r="CU184" s="25"/>
      <c r="CV184" s="25"/>
      <c r="CW184" s="177" t="e">
        <f t="shared" si="65"/>
        <v>#VALUE!</v>
      </c>
      <c r="CX184" s="177" t="e">
        <f t="shared" si="66"/>
        <v>#VALUE!</v>
      </c>
      <c r="CZ184" s="197" t="e">
        <f t="shared" si="67"/>
        <v>#NUM!</v>
      </c>
      <c r="DA184" s="25"/>
      <c r="DB184" s="25"/>
      <c r="DC184" s="25"/>
      <c r="DD184" s="177" t="e">
        <f t="shared" si="68"/>
        <v>#VALUE!</v>
      </c>
      <c r="DE184" s="177" t="e">
        <f t="shared" si="69"/>
        <v>#VALUE!</v>
      </c>
    </row>
    <row r="185" spans="1:109" s="25" customFormat="1" ht="15" customHeight="1">
      <c r="A185" s="19">
        <f t="shared" si="23"/>
        <v>2009</v>
      </c>
      <c r="B185" s="174">
        <f t="shared" si="23"/>
        <v>0</v>
      </c>
      <c r="C185" s="191" t="e">
        <f t="shared" si="24"/>
        <v>#NUM!</v>
      </c>
      <c r="D185" s="20">
        <f t="shared" si="70"/>
        <v>7</v>
      </c>
      <c r="G185" s="49"/>
      <c r="H185" s="45"/>
      <c r="I185" s="177" t="e">
        <f t="shared" si="25"/>
        <v>#VALUE!</v>
      </c>
      <c r="J185" s="178" t="e">
        <f t="shared" si="26"/>
        <v>#VALUE!</v>
      </c>
      <c r="K185" s="177" t="e">
        <f t="shared" si="27"/>
        <v>#VALUE!</v>
      </c>
      <c r="M185" s="197" t="e">
        <f t="shared" si="28"/>
        <v>#NUM!</v>
      </c>
      <c r="Q185" s="177" t="e">
        <f t="shared" si="29"/>
        <v>#VALUE!</v>
      </c>
      <c r="R185" s="177" t="e">
        <f t="shared" si="30"/>
        <v>#VALUE!</v>
      </c>
      <c r="T185" s="197" t="e">
        <f t="shared" si="31"/>
        <v>#NUM!</v>
      </c>
      <c r="X185" s="177" t="e">
        <f t="shared" si="32"/>
        <v>#VALUE!</v>
      </c>
      <c r="Y185" s="177" t="e">
        <f t="shared" si="33"/>
        <v>#VALUE!</v>
      </c>
      <c r="AA185" s="197" t="e">
        <f t="shared" si="34"/>
        <v>#NUM!</v>
      </c>
      <c r="AE185" s="177" t="e">
        <f t="shared" si="35"/>
        <v>#VALUE!</v>
      </c>
      <c r="AF185" s="177" t="e">
        <f t="shared" si="36"/>
        <v>#VALUE!</v>
      </c>
      <c r="AH185" s="197" t="e">
        <f t="shared" si="37"/>
        <v>#NUM!</v>
      </c>
      <c r="AL185" s="177" t="e">
        <f t="shared" si="38"/>
        <v>#VALUE!</v>
      </c>
      <c r="AM185" s="177" t="e">
        <f t="shared" si="39"/>
        <v>#VALUE!</v>
      </c>
      <c r="AO185" s="197" t="e">
        <f t="shared" si="40"/>
        <v>#NUM!</v>
      </c>
      <c r="AS185" s="177" t="e">
        <f t="shared" si="41"/>
        <v>#VALUE!</v>
      </c>
      <c r="AT185" s="177" t="e">
        <f t="shared" si="42"/>
        <v>#VALUE!</v>
      </c>
      <c r="AV185" s="197" t="e">
        <f t="shared" si="43"/>
        <v>#NUM!</v>
      </c>
      <c r="AZ185" s="177" t="e">
        <f t="shared" si="44"/>
        <v>#VALUE!</v>
      </c>
      <c r="BA185" s="177" t="e">
        <f t="shared" si="45"/>
        <v>#VALUE!</v>
      </c>
      <c r="BC185" s="197" t="e">
        <f t="shared" si="46"/>
        <v>#NUM!</v>
      </c>
      <c r="BG185" s="177" t="e">
        <f t="shared" si="47"/>
        <v>#VALUE!</v>
      </c>
      <c r="BH185" s="177" t="e">
        <f t="shared" si="48"/>
        <v>#VALUE!</v>
      </c>
      <c r="BJ185" s="197" t="e">
        <f t="shared" si="49"/>
        <v>#NUM!</v>
      </c>
      <c r="BN185" s="177" t="e">
        <f t="shared" si="50"/>
        <v>#VALUE!</v>
      </c>
      <c r="BO185" s="177" t="e">
        <f t="shared" si="51"/>
        <v>#VALUE!</v>
      </c>
      <c r="BQ185" s="197" t="e">
        <f t="shared" si="52"/>
        <v>#NUM!</v>
      </c>
      <c r="BU185" s="177" t="e">
        <f t="shared" si="53"/>
        <v>#VALUE!</v>
      </c>
      <c r="BV185" s="177" t="e">
        <f t="shared" si="54"/>
        <v>#VALUE!</v>
      </c>
      <c r="BX185" s="197" t="e">
        <f t="shared" si="55"/>
        <v>#NUM!</v>
      </c>
      <c r="CB185" s="177" t="e">
        <f t="shared" si="56"/>
        <v>#VALUE!</v>
      </c>
      <c r="CC185" s="177" t="e">
        <f t="shared" si="57"/>
        <v>#VALUE!</v>
      </c>
      <c r="CE185" s="197" t="e">
        <f t="shared" si="58"/>
        <v>#NUM!</v>
      </c>
      <c r="CI185" s="177" t="e">
        <f t="shared" si="59"/>
        <v>#VALUE!</v>
      </c>
      <c r="CJ185" s="177" t="e">
        <f t="shared" si="60"/>
        <v>#VALUE!</v>
      </c>
      <c r="CL185" s="197" t="e">
        <f t="shared" si="61"/>
        <v>#NUM!</v>
      </c>
      <c r="CP185" s="177" t="e">
        <f t="shared" si="62"/>
        <v>#VALUE!</v>
      </c>
      <c r="CQ185" s="177" t="e">
        <f t="shared" si="63"/>
        <v>#VALUE!</v>
      </c>
      <c r="CS185" s="197" t="e">
        <f t="shared" si="64"/>
        <v>#NUM!</v>
      </c>
      <c r="CW185" s="177" t="e">
        <f t="shared" si="65"/>
        <v>#VALUE!</v>
      </c>
      <c r="CX185" s="177" t="e">
        <f t="shared" si="66"/>
        <v>#VALUE!</v>
      </c>
      <c r="CZ185" s="197" t="e">
        <f t="shared" si="67"/>
        <v>#NUM!</v>
      </c>
      <c r="DD185" s="177" t="e">
        <f t="shared" si="68"/>
        <v>#VALUE!</v>
      </c>
      <c r="DE185" s="177" t="e">
        <f t="shared" si="69"/>
        <v>#VALUE!</v>
      </c>
    </row>
    <row r="186" spans="1:109" ht="15" customHeight="1">
      <c r="A186" s="19">
        <f t="shared" si="23"/>
        <v>2010</v>
      </c>
      <c r="B186" s="174">
        <f t="shared" si="23"/>
        <v>0</v>
      </c>
      <c r="C186" s="191" t="e">
        <f t="shared" si="24"/>
        <v>#NUM!</v>
      </c>
      <c r="D186" s="20">
        <f t="shared" si="70"/>
        <v>8</v>
      </c>
      <c r="E186" s="50"/>
      <c r="F186" s="25"/>
      <c r="G186" s="25"/>
      <c r="H186" s="25"/>
      <c r="I186" s="177" t="e">
        <f t="shared" si="25"/>
        <v>#VALUE!</v>
      </c>
      <c r="J186" s="178" t="e">
        <f t="shared" si="26"/>
        <v>#VALUE!</v>
      </c>
      <c r="K186" s="177" t="e">
        <f t="shared" si="27"/>
        <v>#VALUE!</v>
      </c>
      <c r="M186" s="197" t="e">
        <f t="shared" si="28"/>
        <v>#NUM!</v>
      </c>
      <c r="N186" s="25"/>
      <c r="O186" s="25"/>
      <c r="P186" s="25"/>
      <c r="Q186" s="177" t="e">
        <f t="shared" si="29"/>
        <v>#VALUE!</v>
      </c>
      <c r="R186" s="177" t="e">
        <f t="shared" si="30"/>
        <v>#VALUE!</v>
      </c>
      <c r="T186" s="197" t="e">
        <f t="shared" si="31"/>
        <v>#NUM!</v>
      </c>
      <c r="U186" s="25"/>
      <c r="V186" s="25"/>
      <c r="W186" s="25"/>
      <c r="X186" s="177" t="e">
        <f t="shared" si="32"/>
        <v>#VALUE!</v>
      </c>
      <c r="Y186" s="177" t="e">
        <f t="shared" si="33"/>
        <v>#VALUE!</v>
      </c>
      <c r="AA186" s="197" t="e">
        <f t="shared" si="34"/>
        <v>#NUM!</v>
      </c>
      <c r="AB186" s="25"/>
      <c r="AC186" s="25"/>
      <c r="AD186" s="25"/>
      <c r="AE186" s="177" t="e">
        <f t="shared" si="35"/>
        <v>#VALUE!</v>
      </c>
      <c r="AF186" s="177" t="e">
        <f t="shared" si="36"/>
        <v>#VALUE!</v>
      </c>
      <c r="AH186" s="197" t="e">
        <f t="shared" si="37"/>
        <v>#NUM!</v>
      </c>
      <c r="AI186" s="25"/>
      <c r="AJ186" s="25"/>
      <c r="AK186" s="25"/>
      <c r="AL186" s="177" t="e">
        <f t="shared" si="38"/>
        <v>#VALUE!</v>
      </c>
      <c r="AM186" s="177" t="e">
        <f t="shared" si="39"/>
        <v>#VALUE!</v>
      </c>
      <c r="AO186" s="197" t="e">
        <f t="shared" si="40"/>
        <v>#NUM!</v>
      </c>
      <c r="AP186" s="25"/>
      <c r="AQ186" s="25"/>
      <c r="AR186" s="25"/>
      <c r="AS186" s="177" t="e">
        <f t="shared" si="41"/>
        <v>#VALUE!</v>
      </c>
      <c r="AT186" s="177" t="e">
        <f t="shared" si="42"/>
        <v>#VALUE!</v>
      </c>
      <c r="AV186" s="197" t="e">
        <f t="shared" si="43"/>
        <v>#NUM!</v>
      </c>
      <c r="AW186" s="25"/>
      <c r="AX186" s="25"/>
      <c r="AY186" s="25"/>
      <c r="AZ186" s="177" t="e">
        <f t="shared" si="44"/>
        <v>#VALUE!</v>
      </c>
      <c r="BA186" s="177" t="e">
        <f t="shared" si="45"/>
        <v>#VALUE!</v>
      </c>
      <c r="BC186" s="197" t="e">
        <f t="shared" si="46"/>
        <v>#NUM!</v>
      </c>
      <c r="BD186" s="25"/>
      <c r="BE186" s="25"/>
      <c r="BF186" s="25"/>
      <c r="BG186" s="177" t="e">
        <f t="shared" si="47"/>
        <v>#VALUE!</v>
      </c>
      <c r="BH186" s="177" t="e">
        <f t="shared" si="48"/>
        <v>#VALUE!</v>
      </c>
      <c r="BJ186" s="197" t="e">
        <f t="shared" si="49"/>
        <v>#NUM!</v>
      </c>
      <c r="BK186" s="25"/>
      <c r="BL186" s="25"/>
      <c r="BM186" s="25"/>
      <c r="BN186" s="177" t="e">
        <f t="shared" si="50"/>
        <v>#VALUE!</v>
      </c>
      <c r="BO186" s="177" t="e">
        <f t="shared" si="51"/>
        <v>#VALUE!</v>
      </c>
      <c r="BQ186" s="197" t="e">
        <f t="shared" si="52"/>
        <v>#NUM!</v>
      </c>
      <c r="BR186" s="25"/>
      <c r="BS186" s="25"/>
      <c r="BT186" s="25"/>
      <c r="BU186" s="177" t="e">
        <f t="shared" si="53"/>
        <v>#VALUE!</v>
      </c>
      <c r="BV186" s="177" t="e">
        <f t="shared" si="54"/>
        <v>#VALUE!</v>
      </c>
      <c r="BX186" s="197" t="e">
        <f t="shared" si="55"/>
        <v>#NUM!</v>
      </c>
      <c r="BY186" s="25"/>
      <c r="BZ186" s="25"/>
      <c r="CA186" s="25"/>
      <c r="CB186" s="177" t="e">
        <f t="shared" si="56"/>
        <v>#VALUE!</v>
      </c>
      <c r="CC186" s="177" t="e">
        <f t="shared" si="57"/>
        <v>#VALUE!</v>
      </c>
      <c r="CE186" s="197" t="e">
        <f t="shared" si="58"/>
        <v>#NUM!</v>
      </c>
      <c r="CF186" s="25"/>
      <c r="CG186" s="25"/>
      <c r="CH186" s="25"/>
      <c r="CI186" s="177" t="e">
        <f t="shared" si="59"/>
        <v>#VALUE!</v>
      </c>
      <c r="CJ186" s="177" t="e">
        <f t="shared" si="60"/>
        <v>#VALUE!</v>
      </c>
      <c r="CL186" s="197" t="e">
        <f t="shared" si="61"/>
        <v>#NUM!</v>
      </c>
      <c r="CM186" s="25"/>
      <c r="CN186" s="25"/>
      <c r="CO186" s="25"/>
      <c r="CP186" s="177" t="e">
        <f t="shared" si="62"/>
        <v>#VALUE!</v>
      </c>
      <c r="CQ186" s="177" t="e">
        <f t="shared" si="63"/>
        <v>#VALUE!</v>
      </c>
      <c r="CS186" s="197" t="e">
        <f t="shared" si="64"/>
        <v>#NUM!</v>
      </c>
      <c r="CT186" s="25"/>
      <c r="CU186" s="25"/>
      <c r="CV186" s="25"/>
      <c r="CW186" s="177" t="e">
        <f t="shared" si="65"/>
        <v>#VALUE!</v>
      </c>
      <c r="CX186" s="177" t="e">
        <f t="shared" si="66"/>
        <v>#VALUE!</v>
      </c>
      <c r="CZ186" s="197" t="e">
        <f t="shared" si="67"/>
        <v>#NUM!</v>
      </c>
      <c r="DA186" s="25"/>
      <c r="DB186" s="25"/>
      <c r="DC186" s="25"/>
      <c r="DD186" s="177" t="e">
        <f t="shared" si="68"/>
        <v>#VALUE!</v>
      </c>
      <c r="DE186" s="177" t="e">
        <f t="shared" si="69"/>
        <v>#VALUE!</v>
      </c>
    </row>
    <row r="187" spans="1:109" s="25" customFormat="1" ht="15" customHeight="1">
      <c r="A187" s="19">
        <f t="shared" si="23"/>
        <v>2011</v>
      </c>
      <c r="B187" s="174">
        <f t="shared" si="23"/>
        <v>0</v>
      </c>
      <c r="C187" s="191" t="e">
        <f t="shared" si="24"/>
        <v>#NUM!</v>
      </c>
      <c r="D187" s="20">
        <f t="shared" si="70"/>
        <v>9</v>
      </c>
      <c r="E187" s="50"/>
      <c r="I187" s="177" t="e">
        <f t="shared" si="25"/>
        <v>#VALUE!</v>
      </c>
      <c r="J187" s="178" t="e">
        <f t="shared" si="26"/>
        <v>#VALUE!</v>
      </c>
      <c r="K187" s="177" t="e">
        <f t="shared" si="27"/>
        <v>#VALUE!</v>
      </c>
      <c r="M187" s="197" t="e">
        <f t="shared" si="28"/>
        <v>#NUM!</v>
      </c>
      <c r="Q187" s="177" t="e">
        <f t="shared" si="29"/>
        <v>#VALUE!</v>
      </c>
      <c r="R187" s="177" t="e">
        <f t="shared" si="30"/>
        <v>#VALUE!</v>
      </c>
      <c r="T187" s="197" t="e">
        <f t="shared" si="31"/>
        <v>#NUM!</v>
      </c>
      <c r="X187" s="177" t="e">
        <f t="shared" si="32"/>
        <v>#VALUE!</v>
      </c>
      <c r="Y187" s="177" t="e">
        <f t="shared" si="33"/>
        <v>#VALUE!</v>
      </c>
      <c r="AA187" s="197" t="e">
        <f t="shared" si="34"/>
        <v>#NUM!</v>
      </c>
      <c r="AE187" s="177" t="e">
        <f t="shared" si="35"/>
        <v>#VALUE!</v>
      </c>
      <c r="AF187" s="177" t="e">
        <f t="shared" si="36"/>
        <v>#VALUE!</v>
      </c>
      <c r="AH187" s="197" t="e">
        <f t="shared" si="37"/>
        <v>#NUM!</v>
      </c>
      <c r="AL187" s="177" t="e">
        <f t="shared" si="38"/>
        <v>#VALUE!</v>
      </c>
      <c r="AM187" s="177" t="e">
        <f t="shared" si="39"/>
        <v>#VALUE!</v>
      </c>
      <c r="AO187" s="197" t="e">
        <f t="shared" si="40"/>
        <v>#NUM!</v>
      </c>
      <c r="AS187" s="177" t="e">
        <f t="shared" si="41"/>
        <v>#VALUE!</v>
      </c>
      <c r="AT187" s="177" t="e">
        <f t="shared" si="42"/>
        <v>#VALUE!</v>
      </c>
      <c r="AV187" s="197" t="e">
        <f t="shared" si="43"/>
        <v>#NUM!</v>
      </c>
      <c r="AZ187" s="177" t="e">
        <f t="shared" si="44"/>
        <v>#VALUE!</v>
      </c>
      <c r="BA187" s="177" t="e">
        <f t="shared" si="45"/>
        <v>#VALUE!</v>
      </c>
      <c r="BC187" s="197" t="e">
        <f t="shared" si="46"/>
        <v>#NUM!</v>
      </c>
      <c r="BG187" s="177" t="e">
        <f t="shared" si="47"/>
        <v>#VALUE!</v>
      </c>
      <c r="BH187" s="177" t="e">
        <f t="shared" si="48"/>
        <v>#VALUE!</v>
      </c>
      <c r="BJ187" s="197" t="e">
        <f t="shared" si="49"/>
        <v>#NUM!</v>
      </c>
      <c r="BN187" s="177" t="e">
        <f t="shared" si="50"/>
        <v>#VALUE!</v>
      </c>
      <c r="BO187" s="177" t="e">
        <f t="shared" si="51"/>
        <v>#VALUE!</v>
      </c>
      <c r="BQ187" s="197" t="e">
        <f t="shared" si="52"/>
        <v>#NUM!</v>
      </c>
      <c r="BU187" s="177" t="e">
        <f t="shared" si="53"/>
        <v>#VALUE!</v>
      </c>
      <c r="BV187" s="177" t="e">
        <f t="shared" si="54"/>
        <v>#VALUE!</v>
      </c>
      <c r="BX187" s="197" t="e">
        <f t="shared" si="55"/>
        <v>#NUM!</v>
      </c>
      <c r="CB187" s="177" t="e">
        <f t="shared" si="56"/>
        <v>#VALUE!</v>
      </c>
      <c r="CC187" s="177" t="e">
        <f t="shared" si="57"/>
        <v>#VALUE!</v>
      </c>
      <c r="CE187" s="197" t="e">
        <f t="shared" si="58"/>
        <v>#NUM!</v>
      </c>
      <c r="CI187" s="177" t="e">
        <f t="shared" si="59"/>
        <v>#VALUE!</v>
      </c>
      <c r="CJ187" s="177" t="e">
        <f t="shared" si="60"/>
        <v>#VALUE!</v>
      </c>
      <c r="CL187" s="197" t="e">
        <f t="shared" si="61"/>
        <v>#NUM!</v>
      </c>
      <c r="CP187" s="177" t="e">
        <f t="shared" si="62"/>
        <v>#VALUE!</v>
      </c>
      <c r="CQ187" s="177" t="e">
        <f t="shared" si="63"/>
        <v>#VALUE!</v>
      </c>
      <c r="CS187" s="197" t="e">
        <f t="shared" si="64"/>
        <v>#NUM!</v>
      </c>
      <c r="CW187" s="177" t="e">
        <f t="shared" si="65"/>
        <v>#VALUE!</v>
      </c>
      <c r="CX187" s="177" t="e">
        <f t="shared" si="66"/>
        <v>#VALUE!</v>
      </c>
      <c r="CZ187" s="197" t="e">
        <f t="shared" si="67"/>
        <v>#NUM!</v>
      </c>
      <c r="DD187" s="177" t="e">
        <f t="shared" si="68"/>
        <v>#VALUE!</v>
      </c>
      <c r="DE187" s="177" t="e">
        <f t="shared" si="69"/>
        <v>#VALUE!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0</v>
      </c>
      <c r="C188" s="192" t="e">
        <f t="shared" si="24"/>
        <v>#NUM!</v>
      </c>
      <c r="D188" s="29">
        <f t="shared" si="70"/>
        <v>10</v>
      </c>
      <c r="E188" s="51"/>
      <c r="F188" s="30"/>
      <c r="G188" s="30"/>
      <c r="H188" s="30"/>
      <c r="I188" s="183" t="e">
        <f t="shared" si="25"/>
        <v>#VALUE!</v>
      </c>
      <c r="J188" s="184" t="e">
        <f t="shared" si="26"/>
        <v>#VALUE!</v>
      </c>
      <c r="K188" s="183" t="e">
        <f t="shared" si="27"/>
        <v>#VALUE!</v>
      </c>
      <c r="M188" s="200" t="e">
        <f t="shared" si="28"/>
        <v>#NUM!</v>
      </c>
      <c r="N188" s="9"/>
      <c r="O188" s="9"/>
      <c r="P188" s="9"/>
      <c r="Q188" s="187" t="e">
        <f t="shared" si="29"/>
        <v>#VALUE!</v>
      </c>
      <c r="R188" s="187" t="e">
        <f t="shared" si="30"/>
        <v>#VALUE!</v>
      </c>
      <c r="T188" s="200" t="e">
        <f t="shared" si="31"/>
        <v>#NUM!</v>
      </c>
      <c r="U188" s="9"/>
      <c r="V188" s="9"/>
      <c r="W188" s="9"/>
      <c r="X188" s="187" t="e">
        <f t="shared" si="32"/>
        <v>#VALUE!</v>
      </c>
      <c r="Y188" s="187" t="e">
        <f t="shared" si="33"/>
        <v>#VALUE!</v>
      </c>
      <c r="AA188" s="200" t="e">
        <f t="shared" si="34"/>
        <v>#NUM!</v>
      </c>
      <c r="AB188" s="9"/>
      <c r="AC188" s="9"/>
      <c r="AD188" s="9"/>
      <c r="AE188" s="187" t="e">
        <f t="shared" si="35"/>
        <v>#VALUE!</v>
      </c>
      <c r="AF188" s="187" t="e">
        <f t="shared" si="36"/>
        <v>#VALUE!</v>
      </c>
      <c r="AH188" s="200" t="e">
        <f t="shared" si="37"/>
        <v>#NUM!</v>
      </c>
      <c r="AI188" s="9"/>
      <c r="AJ188" s="9"/>
      <c r="AK188" s="9"/>
      <c r="AL188" s="187" t="e">
        <f t="shared" si="38"/>
        <v>#VALUE!</v>
      </c>
      <c r="AM188" s="187" t="e">
        <f t="shared" si="39"/>
        <v>#VALUE!</v>
      </c>
      <c r="AO188" s="200" t="e">
        <f t="shared" si="40"/>
        <v>#NUM!</v>
      </c>
      <c r="AP188" s="9"/>
      <c r="AQ188" s="9"/>
      <c r="AR188" s="9"/>
      <c r="AS188" s="187" t="e">
        <f t="shared" si="41"/>
        <v>#VALUE!</v>
      </c>
      <c r="AT188" s="187" t="e">
        <f t="shared" si="42"/>
        <v>#VALUE!</v>
      </c>
      <c r="AV188" s="200" t="e">
        <f t="shared" si="43"/>
        <v>#NUM!</v>
      </c>
      <c r="AW188" s="9"/>
      <c r="AX188" s="9"/>
      <c r="AY188" s="9"/>
      <c r="AZ188" s="187" t="e">
        <f t="shared" si="44"/>
        <v>#VALUE!</v>
      </c>
      <c r="BA188" s="187" t="e">
        <f t="shared" si="45"/>
        <v>#VALUE!</v>
      </c>
      <c r="BC188" s="200" t="e">
        <f t="shared" si="46"/>
        <v>#NUM!</v>
      </c>
      <c r="BD188" s="9"/>
      <c r="BE188" s="9"/>
      <c r="BF188" s="9"/>
      <c r="BG188" s="187" t="e">
        <f t="shared" si="47"/>
        <v>#VALUE!</v>
      </c>
      <c r="BH188" s="187" t="e">
        <f t="shared" si="48"/>
        <v>#VALUE!</v>
      </c>
      <c r="BJ188" s="200" t="e">
        <f t="shared" si="49"/>
        <v>#NUM!</v>
      </c>
      <c r="BK188" s="9"/>
      <c r="BL188" s="9"/>
      <c r="BM188" s="9"/>
      <c r="BN188" s="187" t="e">
        <f t="shared" si="50"/>
        <v>#VALUE!</v>
      </c>
      <c r="BO188" s="187" t="e">
        <f t="shared" si="51"/>
        <v>#VALUE!</v>
      </c>
      <c r="BQ188" s="200" t="e">
        <f t="shared" si="52"/>
        <v>#NUM!</v>
      </c>
      <c r="BR188" s="9"/>
      <c r="BS188" s="9"/>
      <c r="BT188" s="9"/>
      <c r="BU188" s="187" t="e">
        <f t="shared" si="53"/>
        <v>#VALUE!</v>
      </c>
      <c r="BV188" s="187" t="e">
        <f t="shared" si="54"/>
        <v>#VALUE!</v>
      </c>
      <c r="BX188" s="200" t="e">
        <f t="shared" si="55"/>
        <v>#NUM!</v>
      </c>
      <c r="BY188" s="9"/>
      <c r="BZ188" s="9"/>
      <c r="CA188" s="9"/>
      <c r="CB188" s="187" t="e">
        <f t="shared" si="56"/>
        <v>#VALUE!</v>
      </c>
      <c r="CC188" s="187" t="e">
        <f t="shared" si="57"/>
        <v>#VALUE!</v>
      </c>
      <c r="CE188" s="200" t="e">
        <f t="shared" si="58"/>
        <v>#NUM!</v>
      </c>
      <c r="CF188" s="9"/>
      <c r="CG188" s="9"/>
      <c r="CH188" s="9"/>
      <c r="CI188" s="187" t="e">
        <f t="shared" si="59"/>
        <v>#VALUE!</v>
      </c>
      <c r="CJ188" s="187" t="e">
        <f t="shared" si="60"/>
        <v>#VALUE!</v>
      </c>
      <c r="CL188" s="200" t="e">
        <f t="shared" si="61"/>
        <v>#NUM!</v>
      </c>
      <c r="CM188" s="9"/>
      <c r="CN188" s="9"/>
      <c r="CO188" s="9"/>
      <c r="CP188" s="187" t="e">
        <f t="shared" si="62"/>
        <v>#VALUE!</v>
      </c>
      <c r="CQ188" s="187" t="e">
        <f t="shared" si="63"/>
        <v>#VALUE!</v>
      </c>
      <c r="CS188" s="200" t="e">
        <f t="shared" si="64"/>
        <v>#NUM!</v>
      </c>
      <c r="CT188" s="9"/>
      <c r="CU188" s="9"/>
      <c r="CV188" s="9"/>
      <c r="CW188" s="187" t="e">
        <f t="shared" si="65"/>
        <v>#VALUE!</v>
      </c>
      <c r="CX188" s="187" t="e">
        <f t="shared" si="66"/>
        <v>#VALUE!</v>
      </c>
      <c r="CZ188" s="200" t="e">
        <f t="shared" si="67"/>
        <v>#NUM!</v>
      </c>
      <c r="DA188" s="9"/>
      <c r="DB188" s="9"/>
      <c r="DC188" s="9"/>
      <c r="DD188" s="187" t="e">
        <f t="shared" si="68"/>
        <v>#VALUE!</v>
      </c>
      <c r="DE188" s="187" t="e">
        <f t="shared" si="69"/>
        <v>#VALUE!</v>
      </c>
    </row>
    <row r="189" spans="1:109" ht="15" customHeight="1" thickTop="1">
      <c r="A189" s="19">
        <f t="shared" si="23"/>
        <v>2013</v>
      </c>
      <c r="B189" s="174" t="e">
        <f t="shared" ref="B189:B210" si="71">ROUND($F$176*(1+$F$177)^D189+$F$172,$G$1)</f>
        <v>#VALUE!</v>
      </c>
      <c r="C189" s="52"/>
      <c r="D189" s="20">
        <f t="shared" si="70"/>
        <v>11</v>
      </c>
      <c r="E189" s="53"/>
      <c r="F189" s="31"/>
      <c r="G189" s="25"/>
      <c r="H189" s="25"/>
      <c r="I189" s="177" t="e">
        <f t="shared" si="25"/>
        <v>#VALUE!</v>
      </c>
      <c r="J189" s="185"/>
      <c r="K189" s="185"/>
    </row>
    <row r="190" spans="1:109" ht="15" customHeight="1" thickBot="1">
      <c r="A190" s="19">
        <f t="shared" si="23"/>
        <v>2014</v>
      </c>
      <c r="B190" s="174" t="e">
        <f t="shared" si="71"/>
        <v>#VALUE!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 t="e">
        <f t="shared" si="25"/>
        <v>#VALUE!</v>
      </c>
      <c r="J190" s="185"/>
      <c r="K190" s="185"/>
    </row>
    <row r="191" spans="1:109" ht="15" customHeight="1" thickTop="1">
      <c r="A191" s="19">
        <f t="shared" si="23"/>
        <v>2015</v>
      </c>
      <c r="B191" s="174" t="e">
        <f t="shared" si="71"/>
        <v>#VALUE!</v>
      </c>
      <c r="C191" s="52"/>
      <c r="D191" s="20">
        <f t="shared" si="70"/>
        <v>13</v>
      </c>
      <c r="E191" s="198">
        <f>O172</f>
        <v>0</v>
      </c>
      <c r="F191" s="201" t="e">
        <f>O179</f>
        <v>#VALUE!</v>
      </c>
      <c r="G191" s="643" t="e">
        <f>O180</f>
        <v>#VALUE!</v>
      </c>
      <c r="H191" s="644"/>
      <c r="I191" s="177" t="e">
        <f t="shared" si="25"/>
        <v>#VALUE!</v>
      </c>
      <c r="J191" s="185"/>
      <c r="K191" s="185"/>
      <c r="M191" s="198" t="s">
        <v>72</v>
      </c>
      <c r="N191" s="198">
        <f>MIN(B168:B188)</f>
        <v>0</v>
      </c>
      <c r="T191" s="198" t="s">
        <v>72</v>
      </c>
      <c r="U191" s="198">
        <f>N191</f>
        <v>0</v>
      </c>
      <c r="AA191" s="198" t="s">
        <v>72</v>
      </c>
      <c r="AB191" s="198">
        <f>U191</f>
        <v>0</v>
      </c>
      <c r="AH191" s="198" t="s">
        <v>72</v>
      </c>
      <c r="AI191" s="198">
        <f>AB191</f>
        <v>0</v>
      </c>
      <c r="AO191" s="198" t="s">
        <v>72</v>
      </c>
      <c r="AP191" s="198">
        <f>AI191</f>
        <v>0</v>
      </c>
      <c r="AV191" s="198" t="s">
        <v>72</v>
      </c>
      <c r="AW191" s="198">
        <f>AP191</f>
        <v>0</v>
      </c>
      <c r="BC191" s="198" t="s">
        <v>72</v>
      </c>
      <c r="BD191" s="198">
        <f>AW191</f>
        <v>0</v>
      </c>
      <c r="BJ191" s="198" t="s">
        <v>72</v>
      </c>
      <c r="BK191" s="198">
        <f>BD191</f>
        <v>0</v>
      </c>
      <c r="BQ191" s="198" t="s">
        <v>72</v>
      </c>
      <c r="BR191" s="198">
        <f>BK191</f>
        <v>0</v>
      </c>
      <c r="BX191" s="198" t="s">
        <v>72</v>
      </c>
      <c r="BY191" s="198">
        <f>BR191</f>
        <v>0</v>
      </c>
      <c r="CE191" s="198" t="s">
        <v>72</v>
      </c>
      <c r="CF191" s="198">
        <f>BY191</f>
        <v>0</v>
      </c>
      <c r="CL191" s="198" t="s">
        <v>72</v>
      </c>
      <c r="CM191" s="198">
        <f>CF191</f>
        <v>0</v>
      </c>
      <c r="CS191" s="198" t="s">
        <v>72</v>
      </c>
      <c r="CT191" s="198">
        <f>CM191</f>
        <v>0</v>
      </c>
      <c r="CZ191" s="198" t="s">
        <v>72</v>
      </c>
      <c r="DA191" s="198">
        <f>CT191</f>
        <v>0</v>
      </c>
    </row>
    <row r="192" spans="1:109" ht="15" customHeight="1">
      <c r="A192" s="19">
        <f t="shared" si="23"/>
        <v>2016</v>
      </c>
      <c r="B192" s="174" t="e">
        <f t="shared" si="71"/>
        <v>#VALUE!</v>
      </c>
      <c r="C192" s="52"/>
      <c r="D192" s="20">
        <f t="shared" si="70"/>
        <v>14</v>
      </c>
      <c r="E192" s="198">
        <f>V172</f>
        <v>10</v>
      </c>
      <c r="F192" s="201" t="e">
        <f>V179</f>
        <v>#VALUE!</v>
      </c>
      <c r="G192" s="643" t="e">
        <f>V180</f>
        <v>#VALUE!</v>
      </c>
      <c r="H192" s="644"/>
      <c r="I192" s="177" t="e">
        <f t="shared" si="25"/>
        <v>#VALUE!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 t="e">
        <f t="shared" si="71"/>
        <v>#VALUE!</v>
      </c>
      <c r="C193" s="52"/>
      <c r="D193" s="20">
        <f t="shared" si="70"/>
        <v>15</v>
      </c>
      <c r="E193" s="198">
        <f>AC172</f>
        <v>15</v>
      </c>
      <c r="F193" s="201" t="e">
        <f>AC179</f>
        <v>#VALUE!</v>
      </c>
      <c r="G193" s="643" t="e">
        <f>AC180</f>
        <v>#VALUE!</v>
      </c>
      <c r="H193" s="644"/>
      <c r="I193" s="177" t="e">
        <f t="shared" si="25"/>
        <v>#VALUE!</v>
      </c>
      <c r="J193" s="185"/>
      <c r="K193" s="185"/>
      <c r="M193" s="198" t="s">
        <v>50</v>
      </c>
      <c r="N193" s="212">
        <v>5</v>
      </c>
      <c r="T193" s="198" t="s">
        <v>50</v>
      </c>
      <c r="U193" s="198">
        <f>N193</f>
        <v>5</v>
      </c>
      <c r="AA193" s="198" t="s">
        <v>50</v>
      </c>
      <c r="AB193" s="198">
        <f>U193</f>
        <v>5</v>
      </c>
      <c r="AH193" s="198" t="s">
        <v>50</v>
      </c>
      <c r="AI193" s="198">
        <f>AB193</f>
        <v>5</v>
      </c>
      <c r="AO193" s="198" t="s">
        <v>50</v>
      </c>
      <c r="AP193" s="198">
        <f>AI193</f>
        <v>5</v>
      </c>
      <c r="AV193" s="198" t="s">
        <v>50</v>
      </c>
      <c r="AW193" s="198">
        <f>AP193</f>
        <v>5</v>
      </c>
      <c r="BC193" s="198" t="s">
        <v>50</v>
      </c>
      <c r="BD193" s="198">
        <f>AW193</f>
        <v>5</v>
      </c>
      <c r="BJ193" s="198" t="s">
        <v>50</v>
      </c>
      <c r="BK193" s="198">
        <f>BD193</f>
        <v>5</v>
      </c>
      <c r="BQ193" s="198" t="s">
        <v>50</v>
      </c>
      <c r="BR193" s="198">
        <f>BK193</f>
        <v>5</v>
      </c>
      <c r="BX193" s="198" t="s">
        <v>50</v>
      </c>
      <c r="BY193" s="198">
        <f>BR193</f>
        <v>5</v>
      </c>
      <c r="CE193" s="198" t="s">
        <v>50</v>
      </c>
      <c r="CF193" s="198">
        <f>BY193</f>
        <v>5</v>
      </c>
      <c r="CL193" s="198" t="s">
        <v>50</v>
      </c>
      <c r="CM193" s="198">
        <f>CF193</f>
        <v>5</v>
      </c>
      <c r="CS193" s="198" t="s">
        <v>50</v>
      </c>
      <c r="CT193" s="198">
        <f>CM193</f>
        <v>5</v>
      </c>
      <c r="CZ193" s="198" t="s">
        <v>50</v>
      </c>
      <c r="DA193" s="198">
        <f>CT193</f>
        <v>5</v>
      </c>
    </row>
    <row r="194" spans="1:105" ht="15" customHeight="1">
      <c r="A194" s="19">
        <f t="shared" si="23"/>
        <v>2018</v>
      </c>
      <c r="B194" s="174" t="e">
        <f t="shared" si="71"/>
        <v>#VALUE!</v>
      </c>
      <c r="C194" s="52"/>
      <c r="D194" s="20">
        <f t="shared" si="70"/>
        <v>16</v>
      </c>
      <c r="E194" s="198">
        <f>AJ172</f>
        <v>20</v>
      </c>
      <c r="F194" s="201" t="e">
        <f>AJ179</f>
        <v>#VALUE!</v>
      </c>
      <c r="G194" s="643" t="e">
        <f>AJ180</f>
        <v>#VALUE!</v>
      </c>
      <c r="H194" s="644"/>
      <c r="I194" s="177" t="e">
        <f t="shared" si="25"/>
        <v>#VALUE!</v>
      </c>
      <c r="J194" s="185"/>
      <c r="K194" s="185"/>
    </row>
    <row r="195" spans="1:105" ht="15" customHeight="1">
      <c r="A195" s="19">
        <f t="shared" ref="A195:A210" si="72">A149</f>
        <v>2019</v>
      </c>
      <c r="B195" s="174" t="e">
        <f t="shared" si="71"/>
        <v>#VALUE!</v>
      </c>
      <c r="C195" s="52"/>
      <c r="D195" s="20">
        <f t="shared" si="70"/>
        <v>17</v>
      </c>
      <c r="E195" s="198">
        <f>AQ172</f>
        <v>25</v>
      </c>
      <c r="F195" s="201" t="e">
        <f>AQ179</f>
        <v>#VALUE!</v>
      </c>
      <c r="G195" s="643" t="e">
        <f>AQ180</f>
        <v>#VALUE!</v>
      </c>
      <c r="H195" s="644"/>
      <c r="I195" s="177" t="e">
        <f t="shared" si="25"/>
        <v>#VALUE!</v>
      </c>
      <c r="J195" s="185"/>
      <c r="K195" s="185"/>
    </row>
    <row r="196" spans="1:105" ht="15" customHeight="1">
      <c r="A196" s="19">
        <f t="shared" si="72"/>
        <v>2020</v>
      </c>
      <c r="B196" s="174" t="e">
        <f t="shared" si="71"/>
        <v>#VALUE!</v>
      </c>
      <c r="C196" s="52"/>
      <c r="D196" s="20">
        <f t="shared" si="70"/>
        <v>18</v>
      </c>
      <c r="E196" s="198">
        <f>AX172</f>
        <v>30</v>
      </c>
      <c r="F196" s="201" t="e">
        <f>AX179</f>
        <v>#VALUE!</v>
      </c>
      <c r="G196" s="643" t="e">
        <f>AX180</f>
        <v>#VALUE!</v>
      </c>
      <c r="H196" s="644"/>
      <c r="I196" s="177" t="e">
        <f t="shared" si="25"/>
        <v>#VALUE!</v>
      </c>
      <c r="J196" s="185"/>
      <c r="K196" s="185"/>
    </row>
    <row r="197" spans="1:105" ht="15" customHeight="1">
      <c r="A197" s="19">
        <f t="shared" si="72"/>
        <v>2021</v>
      </c>
      <c r="B197" s="174" t="e">
        <f t="shared" si="71"/>
        <v>#VALUE!</v>
      </c>
      <c r="C197" s="52"/>
      <c r="D197" s="20">
        <f t="shared" si="70"/>
        <v>19</v>
      </c>
      <c r="E197" s="198">
        <f>BE172</f>
        <v>35</v>
      </c>
      <c r="F197" s="201" t="e">
        <f>BE179</f>
        <v>#VALUE!</v>
      </c>
      <c r="G197" s="643" t="e">
        <f>BE180</f>
        <v>#VALUE!</v>
      </c>
      <c r="H197" s="644"/>
      <c r="I197" s="177" t="e">
        <f t="shared" si="25"/>
        <v>#VALUE!</v>
      </c>
      <c r="J197" s="185"/>
      <c r="K197" s="185"/>
    </row>
    <row r="198" spans="1:105" ht="15" customHeight="1">
      <c r="A198" s="19">
        <f t="shared" si="72"/>
        <v>2022</v>
      </c>
      <c r="B198" s="174" t="e">
        <f t="shared" si="71"/>
        <v>#VALUE!</v>
      </c>
      <c r="C198" s="52"/>
      <c r="D198" s="20">
        <f t="shared" si="70"/>
        <v>20</v>
      </c>
      <c r="E198" s="198">
        <f>BL172</f>
        <v>40</v>
      </c>
      <c r="F198" s="201" t="e">
        <f>BL179</f>
        <v>#VALUE!</v>
      </c>
      <c r="G198" s="643" t="e">
        <f>BL180</f>
        <v>#VALUE!</v>
      </c>
      <c r="H198" s="644"/>
      <c r="I198" s="177" t="e">
        <f t="shared" si="25"/>
        <v>#VALUE!</v>
      </c>
      <c r="J198" s="185"/>
      <c r="K198" s="185"/>
    </row>
    <row r="199" spans="1:105" ht="15" customHeight="1">
      <c r="A199" s="19">
        <f t="shared" si="72"/>
        <v>2023</v>
      </c>
      <c r="B199" s="174" t="e">
        <f t="shared" si="71"/>
        <v>#VALUE!</v>
      </c>
      <c r="C199" s="52"/>
      <c r="D199" s="20">
        <f t="shared" si="70"/>
        <v>21</v>
      </c>
      <c r="E199" s="198">
        <f>BS172</f>
        <v>45</v>
      </c>
      <c r="F199" s="201" t="e">
        <f>BS179</f>
        <v>#VALUE!</v>
      </c>
      <c r="G199" s="643" t="e">
        <f>BS180</f>
        <v>#VALUE!</v>
      </c>
      <c r="H199" s="644"/>
      <c r="I199" s="177" t="e">
        <f t="shared" si="25"/>
        <v>#VALUE!</v>
      </c>
      <c r="J199" s="185"/>
      <c r="K199" s="185"/>
    </row>
    <row r="200" spans="1:105" ht="15" customHeight="1">
      <c r="A200" s="19">
        <f t="shared" si="72"/>
        <v>2024</v>
      </c>
      <c r="B200" s="174" t="e">
        <f t="shared" si="71"/>
        <v>#VALUE!</v>
      </c>
      <c r="C200" s="52"/>
      <c r="D200" s="20">
        <f t="shared" si="70"/>
        <v>22</v>
      </c>
      <c r="E200" s="198">
        <f>BZ172</f>
        <v>50</v>
      </c>
      <c r="F200" s="201" t="e">
        <f>BZ179</f>
        <v>#VALUE!</v>
      </c>
      <c r="G200" s="643" t="e">
        <f>BZ180</f>
        <v>#VALUE!</v>
      </c>
      <c r="H200" s="644"/>
      <c r="I200" s="177" t="e">
        <f t="shared" si="25"/>
        <v>#VALUE!</v>
      </c>
      <c r="J200" s="185"/>
      <c r="K200" s="185"/>
    </row>
    <row r="201" spans="1:105" ht="15" customHeight="1">
      <c r="A201" s="19">
        <f t="shared" si="72"/>
        <v>2025</v>
      </c>
      <c r="B201" s="174" t="e">
        <f t="shared" si="71"/>
        <v>#VALUE!</v>
      </c>
      <c r="C201" s="52"/>
      <c r="D201" s="20">
        <f t="shared" si="70"/>
        <v>23</v>
      </c>
      <c r="E201" s="198">
        <f>CG172</f>
        <v>55</v>
      </c>
      <c r="F201" s="201" t="e">
        <f>CG179</f>
        <v>#VALUE!</v>
      </c>
      <c r="G201" s="643" t="e">
        <f>CG180</f>
        <v>#VALUE!</v>
      </c>
      <c r="H201" s="644"/>
      <c r="I201" s="177" t="e">
        <f t="shared" si="25"/>
        <v>#VALUE!</v>
      </c>
      <c r="J201" s="185"/>
      <c r="K201" s="185"/>
    </row>
    <row r="202" spans="1:105" ht="15" customHeight="1">
      <c r="A202" s="19">
        <f t="shared" si="72"/>
        <v>2026</v>
      </c>
      <c r="B202" s="174" t="e">
        <f t="shared" si="71"/>
        <v>#VALUE!</v>
      </c>
      <c r="C202" s="52"/>
      <c r="D202" s="20">
        <f t="shared" si="70"/>
        <v>24</v>
      </c>
      <c r="E202" s="198">
        <f>CN172</f>
        <v>60</v>
      </c>
      <c r="F202" s="201" t="e">
        <f>CN179</f>
        <v>#VALUE!</v>
      </c>
      <c r="G202" s="643" t="e">
        <f>CN180</f>
        <v>#VALUE!</v>
      </c>
      <c r="H202" s="644"/>
      <c r="I202" s="177" t="e">
        <f t="shared" si="25"/>
        <v>#VALUE!</v>
      </c>
      <c r="J202" s="185"/>
      <c r="K202" s="185"/>
    </row>
    <row r="203" spans="1:105" ht="15" customHeight="1">
      <c r="A203" s="19">
        <f t="shared" si="72"/>
        <v>2027</v>
      </c>
      <c r="B203" s="174" t="e">
        <f t="shared" si="71"/>
        <v>#VALUE!</v>
      </c>
      <c r="C203" s="52"/>
      <c r="D203" s="20">
        <f t="shared" si="70"/>
        <v>25</v>
      </c>
      <c r="E203" s="198">
        <f>CU172</f>
        <v>65</v>
      </c>
      <c r="F203" s="201" t="e">
        <f>CU179</f>
        <v>#VALUE!</v>
      </c>
      <c r="G203" s="643" t="e">
        <f>CU180</f>
        <v>#VALUE!</v>
      </c>
      <c r="H203" s="644"/>
      <c r="I203" s="177" t="e">
        <f t="shared" si="25"/>
        <v>#VALUE!</v>
      </c>
      <c r="J203" s="185"/>
      <c r="K203" s="185"/>
    </row>
    <row r="204" spans="1:105" ht="15" customHeight="1">
      <c r="A204" s="19">
        <f t="shared" si="72"/>
        <v>2028</v>
      </c>
      <c r="B204" s="174" t="e">
        <f t="shared" si="71"/>
        <v>#VALUE!</v>
      </c>
      <c r="C204" s="52"/>
      <c r="D204" s="20">
        <f t="shared" si="70"/>
        <v>26</v>
      </c>
      <c r="E204" s="198">
        <f>DB172</f>
        <v>70</v>
      </c>
      <c r="F204" s="201" t="e">
        <f>DB179</f>
        <v>#VALUE!</v>
      </c>
      <c r="G204" s="643" t="e">
        <f>DB180</f>
        <v>#VALUE!</v>
      </c>
      <c r="H204" s="644"/>
      <c r="I204" s="177" t="e">
        <f t="shared" si="25"/>
        <v>#VALUE!</v>
      </c>
      <c r="J204" s="185"/>
      <c r="K204" s="185"/>
    </row>
    <row r="205" spans="1:105" ht="15" customHeight="1">
      <c r="A205" s="19">
        <f t="shared" si="72"/>
        <v>2029</v>
      </c>
      <c r="B205" s="174" t="e">
        <f t="shared" si="71"/>
        <v>#VALUE!</v>
      </c>
      <c r="C205" s="52"/>
      <c r="D205" s="20">
        <f t="shared" si="70"/>
        <v>27</v>
      </c>
      <c r="E205" s="53"/>
      <c r="F205" s="31"/>
      <c r="G205" s="25"/>
      <c r="H205" s="25"/>
      <c r="I205" s="177" t="e">
        <f t="shared" si="25"/>
        <v>#VALUE!</v>
      </c>
      <c r="J205" s="185"/>
      <c r="K205" s="185"/>
    </row>
    <row r="206" spans="1:105" ht="15" customHeight="1">
      <c r="A206" s="19">
        <f t="shared" si="72"/>
        <v>2030</v>
      </c>
      <c r="B206" s="174" t="e">
        <f t="shared" si="71"/>
        <v>#VALUE!</v>
      </c>
      <c r="C206" s="52"/>
      <c r="D206" s="20">
        <f t="shared" si="70"/>
        <v>28</v>
      </c>
      <c r="E206" s="53"/>
      <c r="F206" s="31"/>
      <c r="G206" s="25"/>
      <c r="H206" s="25"/>
      <c r="I206" s="177" t="e">
        <f t="shared" si="25"/>
        <v>#VALUE!</v>
      </c>
      <c r="J206" s="185"/>
      <c r="K206" s="185"/>
    </row>
    <row r="207" spans="1:105" ht="15" customHeight="1">
      <c r="A207" s="19">
        <f t="shared" si="72"/>
        <v>2031</v>
      </c>
      <c r="B207" s="174" t="e">
        <f t="shared" si="71"/>
        <v>#VALUE!</v>
      </c>
      <c r="C207" s="52"/>
      <c r="D207" s="20">
        <f t="shared" si="70"/>
        <v>29</v>
      </c>
      <c r="E207" s="53"/>
      <c r="F207" s="31"/>
      <c r="G207" s="25"/>
      <c r="H207" s="25"/>
      <c r="I207" s="177" t="e">
        <f t="shared" si="25"/>
        <v>#VALUE!</v>
      </c>
      <c r="J207" s="185"/>
      <c r="K207" s="185"/>
    </row>
    <row r="208" spans="1:105" ht="15" customHeight="1">
      <c r="A208" s="19">
        <f t="shared" si="72"/>
        <v>2032</v>
      </c>
      <c r="B208" s="174" t="e">
        <f t="shared" si="71"/>
        <v>#VALUE!</v>
      </c>
      <c r="C208" s="52"/>
      <c r="D208" s="20">
        <f t="shared" si="70"/>
        <v>30</v>
      </c>
      <c r="E208" s="53"/>
      <c r="F208" s="31"/>
      <c r="G208" s="25"/>
      <c r="H208" s="25"/>
      <c r="I208" s="177" t="e">
        <f t="shared" si="25"/>
        <v>#VALUE!</v>
      </c>
      <c r="J208" s="185"/>
      <c r="K208" s="185"/>
    </row>
    <row r="209" spans="1:109" ht="15" customHeight="1">
      <c r="A209" s="19">
        <f t="shared" si="72"/>
        <v>2033</v>
      </c>
      <c r="B209" s="174" t="e">
        <f t="shared" si="71"/>
        <v>#VALUE!</v>
      </c>
      <c r="C209" s="52"/>
      <c r="D209" s="20">
        <f t="shared" si="70"/>
        <v>31</v>
      </c>
      <c r="E209" s="53"/>
      <c r="F209" s="31"/>
      <c r="G209" s="25"/>
      <c r="H209" s="25"/>
      <c r="I209" s="177" t="e">
        <f t="shared" si="25"/>
        <v>#VALUE!</v>
      </c>
      <c r="J209" s="185"/>
      <c r="K209" s="185"/>
    </row>
    <row r="210" spans="1:109" ht="15" customHeight="1">
      <c r="A210" s="103">
        <f t="shared" si="72"/>
        <v>2034</v>
      </c>
      <c r="B210" s="186" t="e">
        <f t="shared" si="71"/>
        <v>#VALUE!</v>
      </c>
      <c r="C210" s="193"/>
      <c r="D210" s="33">
        <f t="shared" si="70"/>
        <v>32</v>
      </c>
      <c r="E210" s="54"/>
      <c r="F210" s="34"/>
      <c r="G210" s="9"/>
      <c r="H210" s="9"/>
      <c r="I210" s="187" t="e">
        <f t="shared" si="25"/>
        <v>#VALUE!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 t="e">
        <f>RSQ(I214:I234,B214:B234)</f>
        <v>#VALUE!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 t="e">
        <f>RSQ($B214:$B234,Q214:Q234)</f>
        <v>#VALUE!</v>
      </c>
      <c r="R213" s="18" t="s">
        <v>16</v>
      </c>
      <c r="T213" s="66" t="s">
        <v>32</v>
      </c>
      <c r="U213" s="37"/>
      <c r="V213" s="13"/>
      <c r="W213" s="107" t="s">
        <v>74</v>
      </c>
      <c r="X213" s="108" t="e">
        <f>RSQ($B214:$B234,X214:X234)</f>
        <v>#VALUE!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 t="e">
        <f>RSQ($B214:$B234,AE214:AE234)</f>
        <v>#VALUE!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 t="e">
        <f>RSQ($B214:$B234,AL214:AL234)</f>
        <v>#VALUE!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 t="e">
        <f>RSQ($B214:$B234,AS214:AS234)</f>
        <v>#VALUE!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 t="e">
        <f>RSQ($B214:$B234,AZ214:AZ234)</f>
        <v>#VALUE!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 t="e">
        <f>RSQ($B214:$B234,BG214:BG234)</f>
        <v>#VALUE!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 t="e">
        <f>RSQ($B214:$B234,BN214:BN234)</f>
        <v>#VALUE!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 t="e">
        <f>RSQ($B214:$B234,BU214:BU234)</f>
        <v>#VALUE!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 t="e">
        <f>RSQ($B214:$B234,CB214:CB234)</f>
        <v>#VALUE!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 t="e">
        <f>RSQ($B214:$B234,CI214:CI234)</f>
        <v>#VALUE!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 t="e">
        <f>RSQ($B214:$B234,CP214:CP234)</f>
        <v>#VALUE!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 t="e">
        <f>RSQ($B214:$B234,CW214:CW234)</f>
        <v>#VALUE!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 t="e">
        <f>RSQ($B214:$B234,DD214:DD234)</f>
        <v>#VALUE!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30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15</v>
      </c>
      <c r="AD218" s="21"/>
      <c r="AE218" s="185"/>
      <c r="AF218" s="177"/>
      <c r="AH218" s="68"/>
      <c r="AI218" s="71" t="s">
        <v>35</v>
      </c>
      <c r="AJ218" s="204">
        <f>AC218+AI239</f>
        <v>20</v>
      </c>
      <c r="AK218" s="21"/>
      <c r="AL218" s="185"/>
      <c r="AM218" s="177"/>
      <c r="AO218" s="68"/>
      <c r="AP218" s="71" t="s">
        <v>35</v>
      </c>
      <c r="AQ218" s="204">
        <f>AJ218+AP239</f>
        <v>25</v>
      </c>
      <c r="AR218" s="21"/>
      <c r="AS218" s="185"/>
      <c r="AT218" s="177"/>
      <c r="AV218" s="68"/>
      <c r="AW218" s="71" t="s">
        <v>35</v>
      </c>
      <c r="AX218" s="204">
        <f>AQ218+AW239</f>
        <v>30</v>
      </c>
      <c r="AY218" s="21"/>
      <c r="AZ218" s="185"/>
      <c r="BA218" s="177"/>
      <c r="BC218" s="68"/>
      <c r="BD218" s="71" t="s">
        <v>35</v>
      </c>
      <c r="BE218" s="204">
        <f>AX218+BD239</f>
        <v>35</v>
      </c>
      <c r="BF218" s="21"/>
      <c r="BG218" s="185"/>
      <c r="BH218" s="177"/>
      <c r="BJ218" s="68"/>
      <c r="BK218" s="71" t="s">
        <v>35</v>
      </c>
      <c r="BL218" s="204">
        <f>BE218+BK239</f>
        <v>40</v>
      </c>
      <c r="BM218" s="21"/>
      <c r="BN218" s="185"/>
      <c r="BO218" s="177"/>
      <c r="BQ218" s="68"/>
      <c r="BR218" s="71" t="s">
        <v>35</v>
      </c>
      <c r="BS218" s="204">
        <f>BL218+BR239</f>
        <v>45</v>
      </c>
      <c r="BT218" s="21"/>
      <c r="BU218" s="185"/>
      <c r="BV218" s="177"/>
      <c r="BX218" s="68"/>
      <c r="BY218" s="71" t="s">
        <v>35</v>
      </c>
      <c r="BZ218" s="204">
        <f>BS218+BY239</f>
        <v>50</v>
      </c>
      <c r="CA218" s="21"/>
      <c r="CB218" s="185"/>
      <c r="CC218" s="177"/>
      <c r="CE218" s="68"/>
      <c r="CF218" s="71" t="s">
        <v>35</v>
      </c>
      <c r="CG218" s="204">
        <f>BZ218+CF239</f>
        <v>55</v>
      </c>
      <c r="CH218" s="21"/>
      <c r="CI218" s="185"/>
      <c r="CJ218" s="177"/>
      <c r="CL218" s="68"/>
      <c r="CM218" s="71" t="s">
        <v>35</v>
      </c>
      <c r="CN218" s="204">
        <f>CG218+CM239</f>
        <v>60</v>
      </c>
      <c r="CO218" s="21"/>
      <c r="CP218" s="185"/>
      <c r="CQ218" s="177"/>
      <c r="CS218" s="68"/>
      <c r="CT218" s="71" t="s">
        <v>35</v>
      </c>
      <c r="CU218" s="204">
        <f>CN218+CT239</f>
        <v>65</v>
      </c>
      <c r="CV218" s="21"/>
      <c r="CW218" s="185"/>
      <c r="CX218" s="177"/>
      <c r="CZ218" s="68"/>
      <c r="DA218" s="71" t="s">
        <v>35</v>
      </c>
      <c r="DB218" s="204">
        <f>CU218+DA239</f>
        <v>70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 t="e">
        <f>INDEX(LINEST(C225:C234,E225:E234),1)</f>
        <v>#VALUE!</v>
      </c>
      <c r="H219" s="21"/>
      <c r="I219" s="177"/>
      <c r="J219" s="178"/>
      <c r="K219" s="177"/>
      <c r="M219" s="68"/>
      <c r="N219" s="71" t="s">
        <v>30</v>
      </c>
      <c r="O219" s="42" t="e">
        <f>INDEX(LINEST(M225:M234,$E225:$E234),1)</f>
        <v>#VALUE!</v>
      </c>
      <c r="P219" s="21"/>
      <c r="Q219" s="185"/>
      <c r="R219" s="177"/>
      <c r="T219" s="68"/>
      <c r="U219" s="71" t="s">
        <v>30</v>
      </c>
      <c r="V219" s="42" t="e">
        <f>INDEX(LINEST(T225:T234,$E225:$E234),1)</f>
        <v>#VALUE!</v>
      </c>
      <c r="W219" s="21"/>
      <c r="X219" s="185"/>
      <c r="Y219" s="177"/>
      <c r="AA219" s="68"/>
      <c r="AB219" s="71" t="s">
        <v>30</v>
      </c>
      <c r="AC219" s="42" t="e">
        <f>INDEX(LINEST(AA225:AA234,$E225:$E234),1)</f>
        <v>#VALUE!</v>
      </c>
      <c r="AD219" s="21"/>
      <c r="AE219" s="185"/>
      <c r="AF219" s="177"/>
      <c r="AH219" s="68"/>
      <c r="AI219" s="71" t="s">
        <v>30</v>
      </c>
      <c r="AJ219" s="42" t="e">
        <f>INDEX(LINEST(AH225:AH234,$E225:$E234),1)</f>
        <v>#VALUE!</v>
      </c>
      <c r="AK219" s="21"/>
      <c r="AL219" s="185"/>
      <c r="AM219" s="177"/>
      <c r="AO219" s="68"/>
      <c r="AP219" s="71" t="s">
        <v>30</v>
      </c>
      <c r="AQ219" s="42" t="e">
        <f>INDEX(LINEST(AO225:AO234,$E225:$E234),1)</f>
        <v>#VALUE!</v>
      </c>
      <c r="AR219" s="21"/>
      <c r="AS219" s="185"/>
      <c r="AT219" s="177"/>
      <c r="AV219" s="68"/>
      <c r="AW219" s="71" t="s">
        <v>30</v>
      </c>
      <c r="AX219" s="42" t="e">
        <f>INDEX(LINEST(AV225:AV234,$E225:$E234),1)</f>
        <v>#VALUE!</v>
      </c>
      <c r="AY219" s="21"/>
      <c r="AZ219" s="185"/>
      <c r="BA219" s="177"/>
      <c r="BC219" s="68"/>
      <c r="BD219" s="71" t="s">
        <v>30</v>
      </c>
      <c r="BE219" s="42" t="e">
        <f>INDEX(LINEST(BC225:BC234,$E225:$E234),1)</f>
        <v>#VALUE!</v>
      </c>
      <c r="BF219" s="21"/>
      <c r="BG219" s="185"/>
      <c r="BH219" s="177"/>
      <c r="BJ219" s="68"/>
      <c r="BK219" s="71" t="s">
        <v>30</v>
      </c>
      <c r="BL219" s="42" t="e">
        <f>INDEX(LINEST(BJ225:BJ234,$E225:$E234),1)</f>
        <v>#VALUE!</v>
      </c>
      <c r="BM219" s="21"/>
      <c r="BN219" s="185"/>
      <c r="BO219" s="177"/>
      <c r="BQ219" s="68"/>
      <c r="BR219" s="71" t="s">
        <v>30</v>
      </c>
      <c r="BS219" s="42" t="e">
        <f>INDEX(LINEST(BQ225:BQ234,$E225:$E234),1)</f>
        <v>#VALUE!</v>
      </c>
      <c r="BT219" s="21"/>
      <c r="BU219" s="185"/>
      <c r="BV219" s="177"/>
      <c r="BX219" s="68"/>
      <c r="BY219" s="71" t="s">
        <v>30</v>
      </c>
      <c r="BZ219" s="42" t="e">
        <f>INDEX(LINEST(BX225:BX234,$E225:$E234),1)</f>
        <v>#VALUE!</v>
      </c>
      <c r="CA219" s="21"/>
      <c r="CB219" s="185"/>
      <c r="CC219" s="177"/>
      <c r="CE219" s="68"/>
      <c r="CF219" s="71" t="s">
        <v>30</v>
      </c>
      <c r="CG219" s="42" t="e">
        <f>INDEX(LINEST(CE225:CE234,$E225:$E234),1)</f>
        <v>#VALUE!</v>
      </c>
      <c r="CH219" s="21"/>
      <c r="CI219" s="185"/>
      <c r="CJ219" s="177"/>
      <c r="CL219" s="68"/>
      <c r="CM219" s="71" t="s">
        <v>30</v>
      </c>
      <c r="CN219" s="42" t="e">
        <f>INDEX(LINEST(CL225:CL234,$E225:$E234),1)</f>
        <v>#VALUE!</v>
      </c>
      <c r="CO219" s="21"/>
      <c r="CP219" s="185"/>
      <c r="CQ219" s="177"/>
      <c r="CS219" s="68"/>
      <c r="CT219" s="71" t="s">
        <v>30</v>
      </c>
      <c r="CU219" s="42" t="e">
        <f>INDEX(LINEST(CS225:CS234,$E225:$E234),1)</f>
        <v>#VALUE!</v>
      </c>
      <c r="CV219" s="21"/>
      <c r="CW219" s="185"/>
      <c r="CX219" s="177"/>
      <c r="CZ219" s="68"/>
      <c r="DA219" s="71" t="s">
        <v>30</v>
      </c>
      <c r="DB219" s="42" t="e">
        <f>INDEX(LINEST(CZ225:CZ234,$E225:$E234),1)</f>
        <v>#VALUE!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 t="e">
        <f>INDEX(LINEST(C225:C234,E225:E234),2)</f>
        <v>#VALUE!</v>
      </c>
      <c r="H220" s="72" t="s">
        <v>46</v>
      </c>
      <c r="I220" s="177"/>
      <c r="J220" s="178"/>
      <c r="K220" s="177"/>
      <c r="M220" s="68"/>
      <c r="N220" s="71" t="s">
        <v>25</v>
      </c>
      <c r="O220" s="42" t="e">
        <f>INDEX(LINEST(M225:M234,$E225:$E234),2)</f>
        <v>#VALUE!</v>
      </c>
      <c r="P220" s="72" t="s">
        <v>46</v>
      </c>
      <c r="Q220" s="185"/>
      <c r="R220" s="177"/>
      <c r="T220" s="68"/>
      <c r="U220" s="71" t="s">
        <v>25</v>
      </c>
      <c r="V220" s="42" t="e">
        <f>INDEX(LINEST(T225:T234,$E225:$E234),2)</f>
        <v>#VALUE!</v>
      </c>
      <c r="W220" s="72" t="s">
        <v>46</v>
      </c>
      <c r="X220" s="185"/>
      <c r="Y220" s="177"/>
      <c r="AA220" s="68"/>
      <c r="AB220" s="71" t="s">
        <v>25</v>
      </c>
      <c r="AC220" s="42" t="e">
        <f>INDEX(LINEST(AA225:AA234,$E225:$E234),2)</f>
        <v>#VALUE!</v>
      </c>
      <c r="AD220" s="72" t="s">
        <v>46</v>
      </c>
      <c r="AE220" s="185"/>
      <c r="AF220" s="177"/>
      <c r="AH220" s="68"/>
      <c r="AI220" s="71" t="s">
        <v>25</v>
      </c>
      <c r="AJ220" s="42" t="e">
        <f>INDEX(LINEST(AH225:AH234,$E225:$E234),2)</f>
        <v>#VALUE!</v>
      </c>
      <c r="AK220" s="72" t="s">
        <v>46</v>
      </c>
      <c r="AL220" s="185"/>
      <c r="AM220" s="177"/>
      <c r="AO220" s="68"/>
      <c r="AP220" s="71" t="s">
        <v>25</v>
      </c>
      <c r="AQ220" s="42" t="e">
        <f>INDEX(LINEST(AO225:AO234,$E225:$E234),2)</f>
        <v>#VALUE!</v>
      </c>
      <c r="AR220" s="72" t="s">
        <v>46</v>
      </c>
      <c r="AS220" s="185"/>
      <c r="AT220" s="177"/>
      <c r="AV220" s="68"/>
      <c r="AW220" s="71" t="s">
        <v>25</v>
      </c>
      <c r="AX220" s="42" t="e">
        <f>INDEX(LINEST(AV225:AV234,$E225:$E234),2)</f>
        <v>#VALUE!</v>
      </c>
      <c r="AY220" s="72" t="s">
        <v>46</v>
      </c>
      <c r="AZ220" s="185"/>
      <c r="BA220" s="177"/>
      <c r="BC220" s="68"/>
      <c r="BD220" s="71" t="s">
        <v>25</v>
      </c>
      <c r="BE220" s="42" t="e">
        <f>INDEX(LINEST(BC225:BC234,$E225:$E234),2)</f>
        <v>#VALUE!</v>
      </c>
      <c r="BF220" s="72" t="s">
        <v>46</v>
      </c>
      <c r="BG220" s="185"/>
      <c r="BH220" s="177"/>
      <c r="BJ220" s="68"/>
      <c r="BK220" s="71" t="s">
        <v>25</v>
      </c>
      <c r="BL220" s="42" t="e">
        <f>INDEX(LINEST(BJ225:BJ234,$E225:$E234),2)</f>
        <v>#VALUE!</v>
      </c>
      <c r="BM220" s="72" t="s">
        <v>46</v>
      </c>
      <c r="BN220" s="185"/>
      <c r="BO220" s="177"/>
      <c r="BQ220" s="68"/>
      <c r="BR220" s="71" t="s">
        <v>25</v>
      </c>
      <c r="BS220" s="42" t="e">
        <f>INDEX(LINEST(BQ225:BQ234,$E225:$E234),2)</f>
        <v>#VALUE!</v>
      </c>
      <c r="BT220" s="72" t="s">
        <v>46</v>
      </c>
      <c r="BU220" s="185"/>
      <c r="BV220" s="177"/>
      <c r="BX220" s="68"/>
      <c r="BY220" s="71" t="s">
        <v>25</v>
      </c>
      <c r="BZ220" s="42" t="e">
        <f>INDEX(LINEST(BX225:BX234,$E225:$E234),2)</f>
        <v>#VALUE!</v>
      </c>
      <c r="CA220" s="72" t="s">
        <v>46</v>
      </c>
      <c r="CB220" s="185"/>
      <c r="CC220" s="177"/>
      <c r="CE220" s="68"/>
      <c r="CF220" s="71" t="s">
        <v>25</v>
      </c>
      <c r="CG220" s="42" t="e">
        <f>INDEX(LINEST(CE225:CE234,$E225:$E234),2)</f>
        <v>#VALUE!</v>
      </c>
      <c r="CH220" s="72" t="s">
        <v>46</v>
      </c>
      <c r="CI220" s="185"/>
      <c r="CJ220" s="177"/>
      <c r="CL220" s="68"/>
      <c r="CM220" s="71" t="s">
        <v>25</v>
      </c>
      <c r="CN220" s="42" t="e">
        <f>INDEX(LINEST(CL225:CL234,$E225:$E234),2)</f>
        <v>#VALUE!</v>
      </c>
      <c r="CO220" s="72" t="s">
        <v>46</v>
      </c>
      <c r="CP220" s="185"/>
      <c r="CQ220" s="177"/>
      <c r="CS220" s="68"/>
      <c r="CT220" s="71" t="s">
        <v>25</v>
      </c>
      <c r="CU220" s="42" t="e">
        <f>INDEX(LINEST(CS225:CS234,$E225:$E234),2)</f>
        <v>#VALUE!</v>
      </c>
      <c r="CV220" s="72" t="s">
        <v>46</v>
      </c>
      <c r="CW220" s="185"/>
      <c r="CX220" s="177"/>
      <c r="CZ220" s="68"/>
      <c r="DA220" s="71" t="s">
        <v>25</v>
      </c>
      <c r="DB220" s="42" t="e">
        <f>INDEX(LINEST(CZ225:CZ234,$E225:$E234),2)</f>
        <v>#VALUE!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 t="e">
        <f>EXP(G220)</f>
        <v>#VALUE!</v>
      </c>
      <c r="I221" s="177"/>
      <c r="J221" s="178"/>
      <c r="K221" s="177"/>
      <c r="M221" s="68"/>
      <c r="N221" s="71" t="s">
        <v>29</v>
      </c>
      <c r="O221" s="73" t="e">
        <f>EXP(O220)</f>
        <v>#VALUE!</v>
      </c>
      <c r="Q221" s="185"/>
      <c r="R221" s="177"/>
      <c r="T221" s="68"/>
      <c r="U221" s="71" t="s">
        <v>29</v>
      </c>
      <c r="V221" s="73" t="e">
        <f>EXP(V220)</f>
        <v>#VALUE!</v>
      </c>
      <c r="X221" s="185"/>
      <c r="Y221" s="177"/>
      <c r="AA221" s="68"/>
      <c r="AB221" s="71" t="s">
        <v>29</v>
      </c>
      <c r="AC221" s="73" t="e">
        <f>EXP(AC220)</f>
        <v>#VALUE!</v>
      </c>
      <c r="AE221" s="185"/>
      <c r="AF221" s="177"/>
      <c r="AH221" s="68"/>
      <c r="AI221" s="71" t="s">
        <v>29</v>
      </c>
      <c r="AJ221" s="73" t="e">
        <f>EXP(AJ220)</f>
        <v>#VALUE!</v>
      </c>
      <c r="AL221" s="185"/>
      <c r="AM221" s="177"/>
      <c r="AO221" s="68"/>
      <c r="AP221" s="71" t="s">
        <v>29</v>
      </c>
      <c r="AQ221" s="73" t="e">
        <f>EXP(AQ220)</f>
        <v>#VALUE!</v>
      </c>
      <c r="AS221" s="185"/>
      <c r="AT221" s="177"/>
      <c r="AV221" s="68"/>
      <c r="AW221" s="71" t="s">
        <v>29</v>
      </c>
      <c r="AX221" s="73" t="e">
        <f>EXP(AX220)</f>
        <v>#VALUE!</v>
      </c>
      <c r="AZ221" s="185"/>
      <c r="BA221" s="177"/>
      <c r="BC221" s="68"/>
      <c r="BD221" s="71" t="s">
        <v>29</v>
      </c>
      <c r="BE221" s="73" t="e">
        <f>EXP(BE220)</f>
        <v>#VALUE!</v>
      </c>
      <c r="BG221" s="185"/>
      <c r="BH221" s="177"/>
      <c r="BJ221" s="68"/>
      <c r="BK221" s="71" t="s">
        <v>29</v>
      </c>
      <c r="BL221" s="73" t="e">
        <f>EXP(BL220)</f>
        <v>#VALUE!</v>
      </c>
      <c r="BN221" s="185"/>
      <c r="BO221" s="177"/>
      <c r="BQ221" s="68"/>
      <c r="BR221" s="71" t="s">
        <v>29</v>
      </c>
      <c r="BS221" s="73" t="e">
        <f>EXP(BS220)</f>
        <v>#VALUE!</v>
      </c>
      <c r="BU221" s="185"/>
      <c r="BV221" s="177"/>
      <c r="BX221" s="68"/>
      <c r="BY221" s="71" t="s">
        <v>29</v>
      </c>
      <c r="BZ221" s="73" t="e">
        <f>EXP(BZ220)</f>
        <v>#VALUE!</v>
      </c>
      <c r="CB221" s="185"/>
      <c r="CC221" s="177"/>
      <c r="CE221" s="68"/>
      <c r="CF221" s="71" t="s">
        <v>29</v>
      </c>
      <c r="CG221" s="73" t="e">
        <f>EXP(CG220)</f>
        <v>#VALUE!</v>
      </c>
      <c r="CI221" s="185"/>
      <c r="CJ221" s="177"/>
      <c r="CL221" s="68"/>
      <c r="CM221" s="71" t="s">
        <v>29</v>
      </c>
      <c r="CN221" s="73" t="e">
        <f>EXP(CN220)</f>
        <v>#VALUE!</v>
      </c>
      <c r="CP221" s="185"/>
      <c r="CQ221" s="177"/>
      <c r="CS221" s="68"/>
      <c r="CT221" s="71" t="s">
        <v>29</v>
      </c>
      <c r="CU221" s="73" t="e">
        <f>EXP(CU220)</f>
        <v>#VALUE!</v>
      </c>
      <c r="CW221" s="185"/>
      <c r="CX221" s="177"/>
      <c r="CZ221" s="68"/>
      <c r="DA221" s="71" t="s">
        <v>29</v>
      </c>
      <c r="DB221" s="73" t="e">
        <f>EXP(DB220)</f>
        <v>#VALUE!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 t="e">
        <f>I213</f>
        <v>#VALUE!</v>
      </c>
      <c r="I224" s="177"/>
      <c r="J224" s="178"/>
      <c r="K224" s="177"/>
      <c r="M224" s="68"/>
      <c r="N224" s="21" t="s">
        <v>36</v>
      </c>
      <c r="O224" s="42" t="e">
        <f>Q213</f>
        <v>#VALUE!</v>
      </c>
      <c r="Q224" s="185"/>
      <c r="R224" s="177"/>
      <c r="T224" s="68"/>
      <c r="U224" s="21" t="s">
        <v>36</v>
      </c>
      <c r="V224" s="42" t="e">
        <f>X213</f>
        <v>#VALUE!</v>
      </c>
      <c r="X224" s="185"/>
      <c r="Y224" s="177"/>
      <c r="AA224" s="68"/>
      <c r="AB224" s="21" t="s">
        <v>36</v>
      </c>
      <c r="AC224" s="42" t="e">
        <f>AE213</f>
        <v>#VALUE!</v>
      </c>
      <c r="AE224" s="185"/>
      <c r="AF224" s="177"/>
      <c r="AH224" s="68"/>
      <c r="AI224" s="21" t="s">
        <v>36</v>
      </c>
      <c r="AJ224" s="42" t="e">
        <f>AL213</f>
        <v>#VALUE!</v>
      </c>
      <c r="AL224" s="185"/>
      <c r="AM224" s="177"/>
      <c r="AO224" s="68"/>
      <c r="AP224" s="21" t="s">
        <v>36</v>
      </c>
      <c r="AQ224" s="42" t="e">
        <f>AS213</f>
        <v>#VALUE!</v>
      </c>
      <c r="AS224" s="185"/>
      <c r="AT224" s="177"/>
      <c r="AV224" s="68"/>
      <c r="AW224" s="21" t="s">
        <v>36</v>
      </c>
      <c r="AX224" s="42" t="e">
        <f>AZ213</f>
        <v>#VALUE!</v>
      </c>
      <c r="AZ224" s="185"/>
      <c r="BA224" s="177"/>
      <c r="BC224" s="68"/>
      <c r="BD224" s="21" t="s">
        <v>36</v>
      </c>
      <c r="BE224" s="42" t="e">
        <f>BG213</f>
        <v>#VALUE!</v>
      </c>
      <c r="BG224" s="185"/>
      <c r="BH224" s="177"/>
      <c r="BJ224" s="68"/>
      <c r="BK224" s="21" t="s">
        <v>36</v>
      </c>
      <c r="BL224" s="42" t="e">
        <f>BN213</f>
        <v>#VALUE!</v>
      </c>
      <c r="BN224" s="185"/>
      <c r="BO224" s="177"/>
      <c r="BQ224" s="68"/>
      <c r="BR224" s="21" t="s">
        <v>36</v>
      </c>
      <c r="BS224" s="42" t="e">
        <f>BU213</f>
        <v>#VALUE!</v>
      </c>
      <c r="BU224" s="185"/>
      <c r="BV224" s="177"/>
      <c r="BX224" s="68"/>
      <c r="BY224" s="21" t="s">
        <v>36</v>
      </c>
      <c r="BZ224" s="42" t="e">
        <f>CB213</f>
        <v>#VALUE!</v>
      </c>
      <c r="CB224" s="185"/>
      <c r="CC224" s="177"/>
      <c r="CE224" s="68"/>
      <c r="CF224" s="21" t="s">
        <v>36</v>
      </c>
      <c r="CG224" s="42" t="e">
        <f>CI213</f>
        <v>#VALUE!</v>
      </c>
      <c r="CI224" s="185"/>
      <c r="CJ224" s="177"/>
      <c r="CL224" s="68"/>
      <c r="CM224" s="21" t="s">
        <v>36</v>
      </c>
      <c r="CN224" s="42" t="e">
        <f>CP213</f>
        <v>#VALUE!</v>
      </c>
      <c r="CP224" s="185"/>
      <c r="CQ224" s="177"/>
      <c r="CS224" s="68"/>
      <c r="CT224" s="21" t="s">
        <v>36</v>
      </c>
      <c r="CU224" s="42" t="e">
        <f>CW213</f>
        <v>#VALUE!</v>
      </c>
      <c r="CW224" s="185"/>
      <c r="CX224" s="177"/>
      <c r="CZ224" s="68"/>
      <c r="DA224" s="21" t="s">
        <v>36</v>
      </c>
      <c r="DB224" s="42" t="e">
        <f>DD213</f>
        <v>#VALUE!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0</v>
      </c>
      <c r="C225" s="67" t="e">
        <f t="shared" ref="C225:C234" si="74">LN(B225-$G$218)</f>
        <v>#NUM!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 t="e">
        <f>SUM(K214:K234)</f>
        <v>#VALUE!</v>
      </c>
      <c r="I225" s="177" t="e">
        <f t="shared" ref="I225:I237" si="76">ROUND($G$218+$G$221*D225^$G$219,$G$1)</f>
        <v>#VALUE!</v>
      </c>
      <c r="J225" s="178" t="e">
        <f t="shared" ref="J225:J234" si="77">ABS(B225-I225)/B225*100</f>
        <v>#VALUE!</v>
      </c>
      <c r="K225" s="177" t="e">
        <f t="shared" ref="K225:K234" si="78">(B225-I225)^2/1000</f>
        <v>#VALUE!</v>
      </c>
      <c r="M225" s="68" t="e">
        <f t="shared" ref="M225:M234" si="79">LN($B225-O$218)</f>
        <v>#NUM!</v>
      </c>
      <c r="N225" s="21" t="s">
        <v>37</v>
      </c>
      <c r="O225" s="198" t="e">
        <f>SUM(R214:R234)</f>
        <v>#VALUE!</v>
      </c>
      <c r="Q225" s="185" t="e">
        <f t="shared" ref="Q225:Q234" si="80">ROUND(O$218+O$221*$D225^O$219,$G$1)</f>
        <v>#VALUE!</v>
      </c>
      <c r="R225" s="177" t="e">
        <f t="shared" ref="R225:R234" si="81">($B225-Q225)^2/1000</f>
        <v>#VALUE!</v>
      </c>
      <c r="T225" s="68" t="e">
        <f t="shared" ref="T225:T234" si="82">LN($B225-V$218)</f>
        <v>#NUM!</v>
      </c>
      <c r="U225" s="21" t="s">
        <v>37</v>
      </c>
      <c r="V225" s="198" t="e">
        <f>SUM(Y214:Y234)</f>
        <v>#VALUE!</v>
      </c>
      <c r="X225" s="185" t="e">
        <f t="shared" ref="X225:X234" si="83">ROUND(V$218+V$221*$D225^V$219,$G$1)</f>
        <v>#VALUE!</v>
      </c>
      <c r="Y225" s="177" t="e">
        <f t="shared" ref="Y225:Y234" si="84">($B225-X225)^2/1000</f>
        <v>#VALUE!</v>
      </c>
      <c r="AA225" s="68" t="e">
        <f t="shared" ref="AA225:AA234" si="85">LN($B225-AC$218)</f>
        <v>#NUM!</v>
      </c>
      <c r="AB225" s="21" t="s">
        <v>37</v>
      </c>
      <c r="AC225" s="198" t="e">
        <f>SUM(AF214:AF234)</f>
        <v>#VALUE!</v>
      </c>
      <c r="AE225" s="185" t="e">
        <f t="shared" ref="AE225:AE234" si="86">ROUND(AC$218+AC$221*$D225^AC$219,$G$1)</f>
        <v>#VALUE!</v>
      </c>
      <c r="AF225" s="177" t="e">
        <f t="shared" ref="AF225:AF234" si="87">($B225-AE225)^2/1000</f>
        <v>#VALUE!</v>
      </c>
      <c r="AH225" s="68" t="e">
        <f t="shared" ref="AH225:AH234" si="88">LN($B225-AJ$218)</f>
        <v>#NUM!</v>
      </c>
      <c r="AI225" s="21" t="s">
        <v>37</v>
      </c>
      <c r="AJ225" s="198" t="e">
        <f>SUM(AM214:AM234)</f>
        <v>#VALUE!</v>
      </c>
      <c r="AL225" s="185" t="e">
        <f t="shared" ref="AL225:AL234" si="89">ROUND(AJ$218+AJ$221*$D225^AJ$219,$G$1)</f>
        <v>#VALUE!</v>
      </c>
      <c r="AM225" s="177" t="e">
        <f t="shared" ref="AM225:AM234" si="90">($B225-AL225)^2/1000</f>
        <v>#VALUE!</v>
      </c>
      <c r="AO225" s="68" t="e">
        <f t="shared" ref="AO225:AO234" si="91">LN($B225-AQ$218)</f>
        <v>#NUM!</v>
      </c>
      <c r="AP225" s="21" t="s">
        <v>37</v>
      </c>
      <c r="AQ225" s="198" t="e">
        <f>SUM(AT214:AT234)</f>
        <v>#VALUE!</v>
      </c>
      <c r="AS225" s="185" t="e">
        <f t="shared" ref="AS225:AS234" si="92">ROUND(AQ$218+AQ$221*$D225^AQ$219,$G$1)</f>
        <v>#VALUE!</v>
      </c>
      <c r="AT225" s="177" t="e">
        <f t="shared" ref="AT225:AT234" si="93">($B225-AS225)^2/1000</f>
        <v>#VALUE!</v>
      </c>
      <c r="AV225" s="68" t="e">
        <f t="shared" ref="AV225:AV234" si="94">LN($B225-AX$218)</f>
        <v>#NUM!</v>
      </c>
      <c r="AW225" s="21" t="s">
        <v>37</v>
      </c>
      <c r="AX225" s="198" t="e">
        <f>SUM(BA214:BA234)</f>
        <v>#VALUE!</v>
      </c>
      <c r="AZ225" s="185" t="e">
        <f t="shared" ref="AZ225:AZ234" si="95">ROUND(AX$218+AX$221*$D225^AX$219,$G$1)</f>
        <v>#VALUE!</v>
      </c>
      <c r="BA225" s="177" t="e">
        <f t="shared" ref="BA225:BA234" si="96">($B225-AZ225)^2/1000</f>
        <v>#VALUE!</v>
      </c>
      <c r="BC225" s="68" t="e">
        <f t="shared" ref="BC225:BC234" si="97">LN($B225-BE$218)</f>
        <v>#NUM!</v>
      </c>
      <c r="BD225" s="21" t="s">
        <v>37</v>
      </c>
      <c r="BE225" s="198" t="e">
        <f>SUM(BH214:BH234)</f>
        <v>#VALUE!</v>
      </c>
      <c r="BG225" s="185" t="e">
        <f t="shared" ref="BG225:BG234" si="98">ROUND(BE$218+BE$221*$D225^BE$219,$G$1)</f>
        <v>#VALUE!</v>
      </c>
      <c r="BH225" s="177" t="e">
        <f t="shared" ref="BH225:BH234" si="99">($B225-BG225)^2/1000</f>
        <v>#VALUE!</v>
      </c>
      <c r="BJ225" s="68" t="e">
        <f t="shared" ref="BJ225:BJ234" si="100">LN($B225-BL$218)</f>
        <v>#NUM!</v>
      </c>
      <c r="BK225" s="21" t="s">
        <v>37</v>
      </c>
      <c r="BL225" s="198" t="e">
        <f>SUM(BO214:BO234)</f>
        <v>#VALUE!</v>
      </c>
      <c r="BN225" s="185" t="e">
        <f t="shared" ref="BN225:BN234" si="101">ROUND(BL$218+BL$221*$D225^BL$219,$G$1)</f>
        <v>#VALUE!</v>
      </c>
      <c r="BO225" s="177" t="e">
        <f t="shared" ref="BO225:BO234" si="102">($B225-BN225)^2/1000</f>
        <v>#VALUE!</v>
      </c>
      <c r="BQ225" s="68" t="e">
        <f t="shared" ref="BQ225:BQ234" si="103">LN($B225-BS$218)</f>
        <v>#NUM!</v>
      </c>
      <c r="BR225" s="21" t="s">
        <v>37</v>
      </c>
      <c r="BS225" s="198" t="e">
        <f>SUM(BV214:BV234)</f>
        <v>#VALUE!</v>
      </c>
      <c r="BU225" s="185" t="e">
        <f t="shared" ref="BU225:BU234" si="104">ROUND(BS$218+BS$221*$D225^BS$219,$G$1)</f>
        <v>#VALUE!</v>
      </c>
      <c r="BV225" s="177" t="e">
        <f t="shared" ref="BV225:BV234" si="105">($B225-BU225)^2/1000</f>
        <v>#VALUE!</v>
      </c>
      <c r="BX225" s="68" t="e">
        <f t="shared" ref="BX225:BX234" si="106">LN($B225-BZ$218)</f>
        <v>#NUM!</v>
      </c>
      <c r="BY225" s="21" t="s">
        <v>37</v>
      </c>
      <c r="BZ225" s="198" t="e">
        <f>SUM(CC214:CC234)</f>
        <v>#VALUE!</v>
      </c>
      <c r="CB225" s="185" t="e">
        <f t="shared" ref="CB225:CB234" si="107">ROUND(BZ$218+BZ$221*$D225^BZ$219,$G$1)</f>
        <v>#VALUE!</v>
      </c>
      <c r="CC225" s="177" t="e">
        <f t="shared" ref="CC225:CC234" si="108">($B225-CB225)^2/1000</f>
        <v>#VALUE!</v>
      </c>
      <c r="CE225" s="68" t="e">
        <f t="shared" ref="CE225:CE234" si="109">LN($B225-CG$218)</f>
        <v>#NUM!</v>
      </c>
      <c r="CF225" s="21" t="s">
        <v>37</v>
      </c>
      <c r="CG225" s="198" t="e">
        <f>SUM(CJ214:CJ234)</f>
        <v>#VALUE!</v>
      </c>
      <c r="CI225" s="185" t="e">
        <f t="shared" ref="CI225:CI234" si="110">ROUND(CG$218+CG$221*$D225^CG$219,$G$1)</f>
        <v>#VALUE!</v>
      </c>
      <c r="CJ225" s="177" t="e">
        <f t="shared" ref="CJ225:CJ234" si="111">($B225-CI225)^2/1000</f>
        <v>#VALUE!</v>
      </c>
      <c r="CL225" s="68" t="e">
        <f t="shared" ref="CL225:CL234" si="112">LN($B225-CN$218)</f>
        <v>#NUM!</v>
      </c>
      <c r="CM225" s="21" t="s">
        <v>37</v>
      </c>
      <c r="CN225" s="198" t="e">
        <f>SUM(CQ214:CQ234)</f>
        <v>#VALUE!</v>
      </c>
      <c r="CP225" s="185" t="e">
        <f t="shared" ref="CP225:CP234" si="113">ROUND(CN$218+CN$221*$D225^CN$219,$G$1)</f>
        <v>#VALUE!</v>
      </c>
      <c r="CQ225" s="177" t="e">
        <f t="shared" ref="CQ225:CQ234" si="114">($B225-CP225)^2/1000</f>
        <v>#VALUE!</v>
      </c>
      <c r="CS225" s="68" t="e">
        <f t="shared" ref="CS225:CS234" si="115">LN($B225-CU$218)</f>
        <v>#NUM!</v>
      </c>
      <c r="CT225" s="21" t="s">
        <v>37</v>
      </c>
      <c r="CU225" s="198" t="e">
        <f>SUM(CX214:CX234)</f>
        <v>#VALUE!</v>
      </c>
      <c r="CW225" s="185" t="e">
        <f t="shared" ref="CW225:CW234" si="116">ROUND(CU$218+CU$221*$D225^CU$219,$G$1)</f>
        <v>#VALUE!</v>
      </c>
      <c r="CX225" s="177" t="e">
        <f t="shared" ref="CX225:CX234" si="117">($B225-CW225)^2/1000</f>
        <v>#VALUE!</v>
      </c>
      <c r="CZ225" s="68" t="e">
        <f t="shared" ref="CZ225:CZ234" si="118">LN($B225-DB$218)</f>
        <v>#NUM!</v>
      </c>
      <c r="DA225" s="21" t="s">
        <v>37</v>
      </c>
      <c r="DB225" s="198" t="e">
        <f>SUM(DE214:DE234)</f>
        <v>#VALUE!</v>
      </c>
      <c r="DD225" s="185" t="e">
        <f t="shared" ref="DD225:DD234" si="119">ROUND(DB$218+DB$221*$D225^DB$219,$G$1)</f>
        <v>#VALUE!</v>
      </c>
      <c r="DE225" s="177" t="e">
        <f t="shared" ref="DE225:DE234" si="120">($B225-DD225)^2/1000</f>
        <v>#VALUE!</v>
      </c>
    </row>
    <row r="226" spans="1:109" ht="15" customHeight="1">
      <c r="A226" s="19">
        <f t="shared" si="73"/>
        <v>2004</v>
      </c>
      <c r="B226" s="174">
        <f t="shared" si="73"/>
        <v>0</v>
      </c>
      <c r="C226" s="67" t="e">
        <f t="shared" si="74"/>
        <v>#NUM!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 t="e">
        <f>SUM(K225:K234)</f>
        <v>#VALUE!</v>
      </c>
      <c r="I226" s="177" t="e">
        <f t="shared" si="76"/>
        <v>#VALUE!</v>
      </c>
      <c r="J226" s="178" t="e">
        <f t="shared" si="77"/>
        <v>#VALUE!</v>
      </c>
      <c r="K226" s="177" t="e">
        <f t="shared" si="78"/>
        <v>#VALUE!</v>
      </c>
      <c r="M226" s="68" t="e">
        <f t="shared" si="79"/>
        <v>#NUM!</v>
      </c>
      <c r="O226" s="74"/>
      <c r="Q226" s="185" t="e">
        <f t="shared" si="80"/>
        <v>#VALUE!</v>
      </c>
      <c r="R226" s="177" t="e">
        <f t="shared" si="81"/>
        <v>#VALUE!</v>
      </c>
      <c r="T226" s="68" t="e">
        <f t="shared" si="82"/>
        <v>#NUM!</v>
      </c>
      <c r="V226" s="74"/>
      <c r="X226" s="185" t="e">
        <f t="shared" si="83"/>
        <v>#VALUE!</v>
      </c>
      <c r="Y226" s="177" t="e">
        <f t="shared" si="84"/>
        <v>#VALUE!</v>
      </c>
      <c r="AA226" s="68" t="e">
        <f t="shared" si="85"/>
        <v>#NUM!</v>
      </c>
      <c r="AC226" s="74"/>
      <c r="AE226" s="185" t="e">
        <f t="shared" si="86"/>
        <v>#VALUE!</v>
      </c>
      <c r="AF226" s="177" t="e">
        <f t="shared" si="87"/>
        <v>#VALUE!</v>
      </c>
      <c r="AH226" s="68" t="e">
        <f t="shared" si="88"/>
        <v>#NUM!</v>
      </c>
      <c r="AJ226" s="74"/>
      <c r="AL226" s="185" t="e">
        <f t="shared" si="89"/>
        <v>#VALUE!</v>
      </c>
      <c r="AM226" s="177" t="e">
        <f t="shared" si="90"/>
        <v>#VALUE!</v>
      </c>
      <c r="AO226" s="68" t="e">
        <f t="shared" si="91"/>
        <v>#NUM!</v>
      </c>
      <c r="AQ226" s="74"/>
      <c r="AS226" s="185" t="e">
        <f t="shared" si="92"/>
        <v>#VALUE!</v>
      </c>
      <c r="AT226" s="177" t="e">
        <f t="shared" si="93"/>
        <v>#VALUE!</v>
      </c>
      <c r="AV226" s="68" t="e">
        <f t="shared" si="94"/>
        <v>#NUM!</v>
      </c>
      <c r="AX226" s="74"/>
      <c r="AZ226" s="185" t="e">
        <f t="shared" si="95"/>
        <v>#VALUE!</v>
      </c>
      <c r="BA226" s="177" t="e">
        <f t="shared" si="96"/>
        <v>#VALUE!</v>
      </c>
      <c r="BC226" s="68" t="e">
        <f t="shared" si="97"/>
        <v>#NUM!</v>
      </c>
      <c r="BE226" s="74"/>
      <c r="BG226" s="185" t="e">
        <f t="shared" si="98"/>
        <v>#VALUE!</v>
      </c>
      <c r="BH226" s="177" t="e">
        <f t="shared" si="99"/>
        <v>#VALUE!</v>
      </c>
      <c r="BJ226" s="68" t="e">
        <f t="shared" si="100"/>
        <v>#NUM!</v>
      </c>
      <c r="BL226" s="74"/>
      <c r="BN226" s="185" t="e">
        <f t="shared" si="101"/>
        <v>#VALUE!</v>
      </c>
      <c r="BO226" s="177" t="e">
        <f t="shared" si="102"/>
        <v>#VALUE!</v>
      </c>
      <c r="BQ226" s="68" t="e">
        <f t="shared" si="103"/>
        <v>#NUM!</v>
      </c>
      <c r="BS226" s="74"/>
      <c r="BU226" s="185" t="e">
        <f t="shared" si="104"/>
        <v>#VALUE!</v>
      </c>
      <c r="BV226" s="177" t="e">
        <f t="shared" si="105"/>
        <v>#VALUE!</v>
      </c>
      <c r="BX226" s="68" t="e">
        <f t="shared" si="106"/>
        <v>#NUM!</v>
      </c>
      <c r="BZ226" s="74"/>
      <c r="CB226" s="185" t="e">
        <f t="shared" si="107"/>
        <v>#VALUE!</v>
      </c>
      <c r="CC226" s="177" t="e">
        <f t="shared" si="108"/>
        <v>#VALUE!</v>
      </c>
      <c r="CE226" s="68" t="e">
        <f t="shared" si="109"/>
        <v>#NUM!</v>
      </c>
      <c r="CG226" s="74"/>
      <c r="CI226" s="185" t="e">
        <f t="shared" si="110"/>
        <v>#VALUE!</v>
      </c>
      <c r="CJ226" s="177" t="e">
        <f t="shared" si="111"/>
        <v>#VALUE!</v>
      </c>
      <c r="CL226" s="68" t="e">
        <f t="shared" si="112"/>
        <v>#NUM!</v>
      </c>
      <c r="CN226" s="74"/>
      <c r="CP226" s="185" t="e">
        <f t="shared" si="113"/>
        <v>#VALUE!</v>
      </c>
      <c r="CQ226" s="177" t="e">
        <f t="shared" si="114"/>
        <v>#VALUE!</v>
      </c>
      <c r="CS226" s="68" t="e">
        <f t="shared" si="115"/>
        <v>#NUM!</v>
      </c>
      <c r="CU226" s="74"/>
      <c r="CW226" s="185" t="e">
        <f t="shared" si="116"/>
        <v>#VALUE!</v>
      </c>
      <c r="CX226" s="177" t="e">
        <f t="shared" si="117"/>
        <v>#VALUE!</v>
      </c>
      <c r="CZ226" s="68" t="e">
        <f t="shared" si="118"/>
        <v>#NUM!</v>
      </c>
      <c r="DB226" s="74"/>
      <c r="DD226" s="185" t="e">
        <f t="shared" si="119"/>
        <v>#VALUE!</v>
      </c>
      <c r="DE226" s="177" t="e">
        <f t="shared" si="120"/>
        <v>#VALUE!</v>
      </c>
    </row>
    <row r="227" spans="1:109" ht="15" customHeight="1">
      <c r="A227" s="19">
        <f t="shared" si="73"/>
        <v>2005</v>
      </c>
      <c r="B227" s="174">
        <f t="shared" si="73"/>
        <v>0</v>
      </c>
      <c r="C227" s="67" t="e">
        <f t="shared" si="74"/>
        <v>#NUM!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 t="e">
        <f>SUM(J214:J234)/D234</f>
        <v>#VALUE!</v>
      </c>
      <c r="I227" s="177" t="e">
        <f t="shared" si="76"/>
        <v>#VALUE!</v>
      </c>
      <c r="J227" s="178" t="e">
        <f t="shared" si="77"/>
        <v>#VALUE!</v>
      </c>
      <c r="K227" s="177" t="e">
        <f t="shared" si="78"/>
        <v>#VALUE!</v>
      </c>
      <c r="M227" s="68" t="e">
        <f t="shared" si="79"/>
        <v>#NUM!</v>
      </c>
      <c r="Q227" s="185" t="e">
        <f t="shared" si="80"/>
        <v>#VALUE!</v>
      </c>
      <c r="R227" s="177" t="e">
        <f t="shared" si="81"/>
        <v>#VALUE!</v>
      </c>
      <c r="T227" s="68" t="e">
        <f t="shared" si="82"/>
        <v>#NUM!</v>
      </c>
      <c r="X227" s="185" t="e">
        <f t="shared" si="83"/>
        <v>#VALUE!</v>
      </c>
      <c r="Y227" s="177" t="e">
        <f t="shared" si="84"/>
        <v>#VALUE!</v>
      </c>
      <c r="AA227" s="68" t="e">
        <f t="shared" si="85"/>
        <v>#NUM!</v>
      </c>
      <c r="AE227" s="185" t="e">
        <f t="shared" si="86"/>
        <v>#VALUE!</v>
      </c>
      <c r="AF227" s="177" t="e">
        <f t="shared" si="87"/>
        <v>#VALUE!</v>
      </c>
      <c r="AH227" s="68" t="e">
        <f t="shared" si="88"/>
        <v>#NUM!</v>
      </c>
      <c r="AL227" s="185" t="e">
        <f t="shared" si="89"/>
        <v>#VALUE!</v>
      </c>
      <c r="AM227" s="177" t="e">
        <f t="shared" si="90"/>
        <v>#VALUE!</v>
      </c>
      <c r="AO227" s="68" t="e">
        <f t="shared" si="91"/>
        <v>#NUM!</v>
      </c>
      <c r="AS227" s="185" t="e">
        <f t="shared" si="92"/>
        <v>#VALUE!</v>
      </c>
      <c r="AT227" s="177" t="e">
        <f t="shared" si="93"/>
        <v>#VALUE!</v>
      </c>
      <c r="AV227" s="68" t="e">
        <f t="shared" si="94"/>
        <v>#NUM!</v>
      </c>
      <c r="AZ227" s="185" t="e">
        <f t="shared" si="95"/>
        <v>#VALUE!</v>
      </c>
      <c r="BA227" s="177" t="e">
        <f t="shared" si="96"/>
        <v>#VALUE!</v>
      </c>
      <c r="BC227" s="68" t="e">
        <f t="shared" si="97"/>
        <v>#NUM!</v>
      </c>
      <c r="BG227" s="185" t="e">
        <f t="shared" si="98"/>
        <v>#VALUE!</v>
      </c>
      <c r="BH227" s="177" t="e">
        <f t="shared" si="99"/>
        <v>#VALUE!</v>
      </c>
      <c r="BJ227" s="68" t="e">
        <f t="shared" si="100"/>
        <v>#NUM!</v>
      </c>
      <c r="BN227" s="185" t="e">
        <f t="shared" si="101"/>
        <v>#VALUE!</v>
      </c>
      <c r="BO227" s="177" t="e">
        <f t="shared" si="102"/>
        <v>#VALUE!</v>
      </c>
      <c r="BQ227" s="68" t="e">
        <f t="shared" si="103"/>
        <v>#NUM!</v>
      </c>
      <c r="BU227" s="185" t="e">
        <f t="shared" si="104"/>
        <v>#VALUE!</v>
      </c>
      <c r="BV227" s="177" t="e">
        <f t="shared" si="105"/>
        <v>#VALUE!</v>
      </c>
      <c r="BX227" s="68" t="e">
        <f t="shared" si="106"/>
        <v>#NUM!</v>
      </c>
      <c r="CB227" s="185" t="e">
        <f t="shared" si="107"/>
        <v>#VALUE!</v>
      </c>
      <c r="CC227" s="177" t="e">
        <f t="shared" si="108"/>
        <v>#VALUE!</v>
      </c>
      <c r="CE227" s="68" t="e">
        <f t="shared" si="109"/>
        <v>#NUM!</v>
      </c>
      <c r="CI227" s="185" t="e">
        <f t="shared" si="110"/>
        <v>#VALUE!</v>
      </c>
      <c r="CJ227" s="177" t="e">
        <f t="shared" si="111"/>
        <v>#VALUE!</v>
      </c>
      <c r="CL227" s="68" t="e">
        <f t="shared" si="112"/>
        <v>#NUM!</v>
      </c>
      <c r="CP227" s="185" t="e">
        <f t="shared" si="113"/>
        <v>#VALUE!</v>
      </c>
      <c r="CQ227" s="177" t="e">
        <f t="shared" si="114"/>
        <v>#VALUE!</v>
      </c>
      <c r="CS227" s="68" t="e">
        <f t="shared" si="115"/>
        <v>#NUM!</v>
      </c>
      <c r="CW227" s="185" t="e">
        <f t="shared" si="116"/>
        <v>#VALUE!</v>
      </c>
      <c r="CX227" s="177" t="e">
        <f t="shared" si="117"/>
        <v>#VALUE!</v>
      </c>
      <c r="CZ227" s="68" t="e">
        <f t="shared" si="118"/>
        <v>#NUM!</v>
      </c>
      <c r="DD227" s="185" t="e">
        <f t="shared" si="119"/>
        <v>#VALUE!</v>
      </c>
      <c r="DE227" s="177" t="e">
        <f t="shared" si="120"/>
        <v>#VALUE!</v>
      </c>
    </row>
    <row r="228" spans="1:109" ht="15" customHeight="1">
      <c r="A228" s="19">
        <f t="shared" si="73"/>
        <v>2006</v>
      </c>
      <c r="B228" s="174">
        <f t="shared" si="73"/>
        <v>0</v>
      </c>
      <c r="C228" s="67" t="e">
        <f t="shared" si="74"/>
        <v>#NUM!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 t="e">
        <f>SUM(J225:J234)/10</f>
        <v>#VALUE!</v>
      </c>
      <c r="I228" s="177" t="e">
        <f t="shared" si="76"/>
        <v>#VALUE!</v>
      </c>
      <c r="J228" s="178" t="e">
        <f t="shared" si="77"/>
        <v>#VALUE!</v>
      </c>
      <c r="K228" s="177" t="e">
        <f t="shared" si="78"/>
        <v>#VALUE!</v>
      </c>
      <c r="M228" s="68" t="e">
        <f t="shared" si="79"/>
        <v>#NUM!</v>
      </c>
      <c r="Q228" s="185" t="e">
        <f t="shared" si="80"/>
        <v>#VALUE!</v>
      </c>
      <c r="R228" s="177" t="e">
        <f t="shared" si="81"/>
        <v>#VALUE!</v>
      </c>
      <c r="T228" s="68" t="e">
        <f t="shared" si="82"/>
        <v>#NUM!</v>
      </c>
      <c r="X228" s="185" t="e">
        <f t="shared" si="83"/>
        <v>#VALUE!</v>
      </c>
      <c r="Y228" s="177" t="e">
        <f t="shared" si="84"/>
        <v>#VALUE!</v>
      </c>
      <c r="AA228" s="68" t="e">
        <f t="shared" si="85"/>
        <v>#NUM!</v>
      </c>
      <c r="AE228" s="185" t="e">
        <f t="shared" si="86"/>
        <v>#VALUE!</v>
      </c>
      <c r="AF228" s="177" t="e">
        <f t="shared" si="87"/>
        <v>#VALUE!</v>
      </c>
      <c r="AH228" s="68" t="e">
        <f t="shared" si="88"/>
        <v>#NUM!</v>
      </c>
      <c r="AL228" s="185" t="e">
        <f t="shared" si="89"/>
        <v>#VALUE!</v>
      </c>
      <c r="AM228" s="177" t="e">
        <f t="shared" si="90"/>
        <v>#VALUE!</v>
      </c>
      <c r="AO228" s="68" t="e">
        <f t="shared" si="91"/>
        <v>#NUM!</v>
      </c>
      <c r="AS228" s="185" t="e">
        <f t="shared" si="92"/>
        <v>#VALUE!</v>
      </c>
      <c r="AT228" s="177" t="e">
        <f t="shared" si="93"/>
        <v>#VALUE!</v>
      </c>
      <c r="AV228" s="68" t="e">
        <f t="shared" si="94"/>
        <v>#NUM!</v>
      </c>
      <c r="AZ228" s="185" t="e">
        <f t="shared" si="95"/>
        <v>#VALUE!</v>
      </c>
      <c r="BA228" s="177" t="e">
        <f t="shared" si="96"/>
        <v>#VALUE!</v>
      </c>
      <c r="BC228" s="68" t="e">
        <f t="shared" si="97"/>
        <v>#NUM!</v>
      </c>
      <c r="BG228" s="185" t="e">
        <f t="shared" si="98"/>
        <v>#VALUE!</v>
      </c>
      <c r="BH228" s="177" t="e">
        <f t="shared" si="99"/>
        <v>#VALUE!</v>
      </c>
      <c r="BJ228" s="68" t="e">
        <f t="shared" si="100"/>
        <v>#NUM!</v>
      </c>
      <c r="BN228" s="185" t="e">
        <f t="shared" si="101"/>
        <v>#VALUE!</v>
      </c>
      <c r="BO228" s="177" t="e">
        <f t="shared" si="102"/>
        <v>#VALUE!</v>
      </c>
      <c r="BQ228" s="68" t="e">
        <f t="shared" si="103"/>
        <v>#NUM!</v>
      </c>
      <c r="BU228" s="185" t="e">
        <f t="shared" si="104"/>
        <v>#VALUE!</v>
      </c>
      <c r="BV228" s="177" t="e">
        <f t="shared" si="105"/>
        <v>#VALUE!</v>
      </c>
      <c r="BX228" s="68" t="e">
        <f t="shared" si="106"/>
        <v>#NUM!</v>
      </c>
      <c r="CB228" s="185" t="e">
        <f t="shared" si="107"/>
        <v>#VALUE!</v>
      </c>
      <c r="CC228" s="177" t="e">
        <f t="shared" si="108"/>
        <v>#VALUE!</v>
      </c>
      <c r="CE228" s="68" t="e">
        <f t="shared" si="109"/>
        <v>#NUM!</v>
      </c>
      <c r="CI228" s="185" t="e">
        <f t="shared" si="110"/>
        <v>#VALUE!</v>
      </c>
      <c r="CJ228" s="177" t="e">
        <f t="shared" si="111"/>
        <v>#VALUE!</v>
      </c>
      <c r="CL228" s="68" t="e">
        <f t="shared" si="112"/>
        <v>#NUM!</v>
      </c>
      <c r="CP228" s="185" t="e">
        <f t="shared" si="113"/>
        <v>#VALUE!</v>
      </c>
      <c r="CQ228" s="177" t="e">
        <f t="shared" si="114"/>
        <v>#VALUE!</v>
      </c>
      <c r="CS228" s="68" t="e">
        <f t="shared" si="115"/>
        <v>#NUM!</v>
      </c>
      <c r="CW228" s="185" t="e">
        <f t="shared" si="116"/>
        <v>#VALUE!</v>
      </c>
      <c r="CX228" s="177" t="e">
        <f t="shared" si="117"/>
        <v>#VALUE!</v>
      </c>
      <c r="CZ228" s="68" t="e">
        <f t="shared" si="118"/>
        <v>#NUM!</v>
      </c>
      <c r="DD228" s="185" t="e">
        <f t="shared" si="119"/>
        <v>#VALUE!</v>
      </c>
      <c r="DE228" s="177" t="e">
        <f t="shared" si="120"/>
        <v>#VALUE!</v>
      </c>
    </row>
    <row r="229" spans="1:109" ht="15" customHeight="1">
      <c r="A229" s="19">
        <f t="shared" si="73"/>
        <v>2007</v>
      </c>
      <c r="B229" s="174">
        <f t="shared" si="73"/>
        <v>0</v>
      </c>
      <c r="C229" s="67" t="e">
        <f t="shared" si="74"/>
        <v>#NUM!</v>
      </c>
      <c r="D229" s="20">
        <f t="shared" si="121"/>
        <v>5</v>
      </c>
      <c r="E229" s="69">
        <f t="shared" si="75"/>
        <v>1.6094379124341003</v>
      </c>
      <c r="I229" s="177" t="e">
        <f t="shared" si="76"/>
        <v>#VALUE!</v>
      </c>
      <c r="J229" s="178" t="e">
        <f t="shared" si="77"/>
        <v>#VALUE!</v>
      </c>
      <c r="K229" s="177" t="e">
        <f t="shared" si="78"/>
        <v>#VALUE!</v>
      </c>
      <c r="M229" s="68" t="e">
        <f t="shared" si="79"/>
        <v>#NUM!</v>
      </c>
      <c r="Q229" s="185" t="e">
        <f t="shared" si="80"/>
        <v>#VALUE!</v>
      </c>
      <c r="R229" s="177" t="e">
        <f t="shared" si="81"/>
        <v>#VALUE!</v>
      </c>
      <c r="T229" s="68" t="e">
        <f t="shared" si="82"/>
        <v>#NUM!</v>
      </c>
      <c r="X229" s="185" t="e">
        <f t="shared" si="83"/>
        <v>#VALUE!</v>
      </c>
      <c r="Y229" s="177" t="e">
        <f t="shared" si="84"/>
        <v>#VALUE!</v>
      </c>
      <c r="AA229" s="68" t="e">
        <f t="shared" si="85"/>
        <v>#NUM!</v>
      </c>
      <c r="AE229" s="185" t="e">
        <f t="shared" si="86"/>
        <v>#VALUE!</v>
      </c>
      <c r="AF229" s="177" t="e">
        <f t="shared" si="87"/>
        <v>#VALUE!</v>
      </c>
      <c r="AH229" s="68" t="e">
        <f t="shared" si="88"/>
        <v>#NUM!</v>
      </c>
      <c r="AL229" s="185" t="e">
        <f t="shared" si="89"/>
        <v>#VALUE!</v>
      </c>
      <c r="AM229" s="177" t="e">
        <f t="shared" si="90"/>
        <v>#VALUE!</v>
      </c>
      <c r="AO229" s="68" t="e">
        <f t="shared" si="91"/>
        <v>#NUM!</v>
      </c>
      <c r="AS229" s="185" t="e">
        <f t="shared" si="92"/>
        <v>#VALUE!</v>
      </c>
      <c r="AT229" s="177" t="e">
        <f t="shared" si="93"/>
        <v>#VALUE!</v>
      </c>
      <c r="AV229" s="68" t="e">
        <f t="shared" si="94"/>
        <v>#NUM!</v>
      </c>
      <c r="AZ229" s="185" t="e">
        <f t="shared" si="95"/>
        <v>#VALUE!</v>
      </c>
      <c r="BA229" s="177" t="e">
        <f t="shared" si="96"/>
        <v>#VALUE!</v>
      </c>
      <c r="BC229" s="68" t="e">
        <f t="shared" si="97"/>
        <v>#NUM!</v>
      </c>
      <c r="BG229" s="185" t="e">
        <f t="shared" si="98"/>
        <v>#VALUE!</v>
      </c>
      <c r="BH229" s="177" t="e">
        <f t="shared" si="99"/>
        <v>#VALUE!</v>
      </c>
      <c r="BJ229" s="68" t="e">
        <f t="shared" si="100"/>
        <v>#NUM!</v>
      </c>
      <c r="BN229" s="185" t="e">
        <f t="shared" si="101"/>
        <v>#VALUE!</v>
      </c>
      <c r="BO229" s="177" t="e">
        <f t="shared" si="102"/>
        <v>#VALUE!</v>
      </c>
      <c r="BQ229" s="68" t="e">
        <f t="shared" si="103"/>
        <v>#NUM!</v>
      </c>
      <c r="BU229" s="185" t="e">
        <f t="shared" si="104"/>
        <v>#VALUE!</v>
      </c>
      <c r="BV229" s="177" t="e">
        <f t="shared" si="105"/>
        <v>#VALUE!</v>
      </c>
      <c r="BX229" s="68" t="e">
        <f t="shared" si="106"/>
        <v>#NUM!</v>
      </c>
      <c r="CB229" s="185" t="e">
        <f t="shared" si="107"/>
        <v>#VALUE!</v>
      </c>
      <c r="CC229" s="177" t="e">
        <f t="shared" si="108"/>
        <v>#VALUE!</v>
      </c>
      <c r="CE229" s="68" t="e">
        <f t="shared" si="109"/>
        <v>#NUM!</v>
      </c>
      <c r="CI229" s="185" t="e">
        <f t="shared" si="110"/>
        <v>#VALUE!</v>
      </c>
      <c r="CJ229" s="177" t="e">
        <f t="shared" si="111"/>
        <v>#VALUE!</v>
      </c>
      <c r="CL229" s="68" t="e">
        <f t="shared" si="112"/>
        <v>#NUM!</v>
      </c>
      <c r="CP229" s="185" t="e">
        <f t="shared" si="113"/>
        <v>#VALUE!</v>
      </c>
      <c r="CQ229" s="177" t="e">
        <f t="shared" si="114"/>
        <v>#VALUE!</v>
      </c>
      <c r="CS229" s="68" t="e">
        <f t="shared" si="115"/>
        <v>#NUM!</v>
      </c>
      <c r="CW229" s="185" t="e">
        <f t="shared" si="116"/>
        <v>#VALUE!</v>
      </c>
      <c r="CX229" s="177" t="e">
        <f t="shared" si="117"/>
        <v>#VALUE!</v>
      </c>
      <c r="CZ229" s="68" t="e">
        <f t="shared" si="118"/>
        <v>#NUM!</v>
      </c>
      <c r="DD229" s="185" t="e">
        <f t="shared" si="119"/>
        <v>#VALUE!</v>
      </c>
      <c r="DE229" s="177" t="e">
        <f t="shared" si="120"/>
        <v>#VALUE!</v>
      </c>
    </row>
    <row r="230" spans="1:109" ht="15" customHeight="1">
      <c r="A230" s="19">
        <f t="shared" si="73"/>
        <v>2008</v>
      </c>
      <c r="B230" s="174">
        <f t="shared" si="73"/>
        <v>0</v>
      </c>
      <c r="C230" s="67" t="e">
        <f t="shared" si="74"/>
        <v>#NUM!</v>
      </c>
      <c r="D230" s="20">
        <f t="shared" si="121"/>
        <v>6</v>
      </c>
      <c r="E230" s="69">
        <f t="shared" si="75"/>
        <v>1.791759469228055</v>
      </c>
      <c r="I230" s="177" t="e">
        <f t="shared" si="76"/>
        <v>#VALUE!</v>
      </c>
      <c r="J230" s="178" t="e">
        <f t="shared" si="77"/>
        <v>#VALUE!</v>
      </c>
      <c r="K230" s="177" t="e">
        <f t="shared" si="78"/>
        <v>#VALUE!</v>
      </c>
      <c r="M230" s="68" t="e">
        <f t="shared" si="79"/>
        <v>#NUM!</v>
      </c>
      <c r="Q230" s="185" t="e">
        <f t="shared" si="80"/>
        <v>#VALUE!</v>
      </c>
      <c r="R230" s="177" t="e">
        <f t="shared" si="81"/>
        <v>#VALUE!</v>
      </c>
      <c r="T230" s="68" t="e">
        <f t="shared" si="82"/>
        <v>#NUM!</v>
      </c>
      <c r="X230" s="185" t="e">
        <f t="shared" si="83"/>
        <v>#VALUE!</v>
      </c>
      <c r="Y230" s="177" t="e">
        <f t="shared" si="84"/>
        <v>#VALUE!</v>
      </c>
      <c r="AA230" s="68" t="e">
        <f t="shared" si="85"/>
        <v>#NUM!</v>
      </c>
      <c r="AE230" s="185" t="e">
        <f t="shared" si="86"/>
        <v>#VALUE!</v>
      </c>
      <c r="AF230" s="177" t="e">
        <f t="shared" si="87"/>
        <v>#VALUE!</v>
      </c>
      <c r="AH230" s="68" t="e">
        <f t="shared" si="88"/>
        <v>#NUM!</v>
      </c>
      <c r="AL230" s="185" t="e">
        <f t="shared" si="89"/>
        <v>#VALUE!</v>
      </c>
      <c r="AM230" s="177" t="e">
        <f t="shared" si="90"/>
        <v>#VALUE!</v>
      </c>
      <c r="AO230" s="68" t="e">
        <f t="shared" si="91"/>
        <v>#NUM!</v>
      </c>
      <c r="AS230" s="185" t="e">
        <f t="shared" si="92"/>
        <v>#VALUE!</v>
      </c>
      <c r="AT230" s="177" t="e">
        <f t="shared" si="93"/>
        <v>#VALUE!</v>
      </c>
      <c r="AV230" s="68" t="e">
        <f t="shared" si="94"/>
        <v>#NUM!</v>
      </c>
      <c r="AZ230" s="185" t="e">
        <f t="shared" si="95"/>
        <v>#VALUE!</v>
      </c>
      <c r="BA230" s="177" t="e">
        <f t="shared" si="96"/>
        <v>#VALUE!</v>
      </c>
      <c r="BC230" s="68" t="e">
        <f t="shared" si="97"/>
        <v>#NUM!</v>
      </c>
      <c r="BG230" s="185" t="e">
        <f t="shared" si="98"/>
        <v>#VALUE!</v>
      </c>
      <c r="BH230" s="177" t="e">
        <f t="shared" si="99"/>
        <v>#VALUE!</v>
      </c>
      <c r="BJ230" s="68" t="e">
        <f t="shared" si="100"/>
        <v>#NUM!</v>
      </c>
      <c r="BN230" s="185" t="e">
        <f t="shared" si="101"/>
        <v>#VALUE!</v>
      </c>
      <c r="BO230" s="177" t="e">
        <f t="shared" si="102"/>
        <v>#VALUE!</v>
      </c>
      <c r="BQ230" s="68" t="e">
        <f t="shared" si="103"/>
        <v>#NUM!</v>
      </c>
      <c r="BU230" s="185" t="e">
        <f t="shared" si="104"/>
        <v>#VALUE!</v>
      </c>
      <c r="BV230" s="177" t="e">
        <f t="shared" si="105"/>
        <v>#VALUE!</v>
      </c>
      <c r="BX230" s="68" t="e">
        <f t="shared" si="106"/>
        <v>#NUM!</v>
      </c>
      <c r="CB230" s="185" t="e">
        <f t="shared" si="107"/>
        <v>#VALUE!</v>
      </c>
      <c r="CC230" s="177" t="e">
        <f t="shared" si="108"/>
        <v>#VALUE!</v>
      </c>
      <c r="CE230" s="68" t="e">
        <f t="shared" si="109"/>
        <v>#NUM!</v>
      </c>
      <c r="CI230" s="185" t="e">
        <f t="shared" si="110"/>
        <v>#VALUE!</v>
      </c>
      <c r="CJ230" s="177" t="e">
        <f t="shared" si="111"/>
        <v>#VALUE!</v>
      </c>
      <c r="CL230" s="68" t="e">
        <f t="shared" si="112"/>
        <v>#NUM!</v>
      </c>
      <c r="CP230" s="185" t="e">
        <f t="shared" si="113"/>
        <v>#VALUE!</v>
      </c>
      <c r="CQ230" s="177" t="e">
        <f t="shared" si="114"/>
        <v>#VALUE!</v>
      </c>
      <c r="CS230" s="68" t="e">
        <f t="shared" si="115"/>
        <v>#NUM!</v>
      </c>
      <c r="CW230" s="185" t="e">
        <f t="shared" si="116"/>
        <v>#VALUE!</v>
      </c>
      <c r="CX230" s="177" t="e">
        <f t="shared" si="117"/>
        <v>#VALUE!</v>
      </c>
      <c r="CZ230" s="68" t="e">
        <f t="shared" si="118"/>
        <v>#NUM!</v>
      </c>
      <c r="DD230" s="185" t="e">
        <f t="shared" si="119"/>
        <v>#VALUE!</v>
      </c>
      <c r="DE230" s="177" t="e">
        <f t="shared" si="120"/>
        <v>#VALUE!</v>
      </c>
    </row>
    <row r="231" spans="1:109" s="25" customFormat="1" ht="15" customHeight="1">
      <c r="A231" s="19">
        <f t="shared" si="73"/>
        <v>2009</v>
      </c>
      <c r="B231" s="174">
        <f t="shared" si="73"/>
        <v>0</v>
      </c>
      <c r="C231" s="67" t="e">
        <f t="shared" si="74"/>
        <v>#NUM!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 t="e">
        <f t="shared" si="76"/>
        <v>#VALUE!</v>
      </c>
      <c r="J231" s="178" t="e">
        <f t="shared" si="77"/>
        <v>#VALUE!</v>
      </c>
      <c r="K231" s="177" t="e">
        <f t="shared" si="78"/>
        <v>#VALUE!</v>
      </c>
      <c r="M231" s="68" t="e">
        <f t="shared" si="79"/>
        <v>#NUM!</v>
      </c>
      <c r="N231" s="50"/>
      <c r="P231" s="75"/>
      <c r="Q231" s="185" t="e">
        <f t="shared" si="80"/>
        <v>#VALUE!</v>
      </c>
      <c r="R231" s="177" t="e">
        <f t="shared" si="81"/>
        <v>#VALUE!</v>
      </c>
      <c r="T231" s="68" t="e">
        <f t="shared" si="82"/>
        <v>#NUM!</v>
      </c>
      <c r="U231" s="50"/>
      <c r="W231" s="75"/>
      <c r="X231" s="185" t="e">
        <f t="shared" si="83"/>
        <v>#VALUE!</v>
      </c>
      <c r="Y231" s="177" t="e">
        <f t="shared" si="84"/>
        <v>#VALUE!</v>
      </c>
      <c r="AA231" s="68" t="e">
        <f t="shared" si="85"/>
        <v>#NUM!</v>
      </c>
      <c r="AB231" s="50"/>
      <c r="AD231" s="75"/>
      <c r="AE231" s="185" t="e">
        <f t="shared" si="86"/>
        <v>#VALUE!</v>
      </c>
      <c r="AF231" s="177" t="e">
        <f t="shared" si="87"/>
        <v>#VALUE!</v>
      </c>
      <c r="AH231" s="68" t="e">
        <f t="shared" si="88"/>
        <v>#NUM!</v>
      </c>
      <c r="AI231" s="50"/>
      <c r="AK231" s="75"/>
      <c r="AL231" s="185" t="e">
        <f t="shared" si="89"/>
        <v>#VALUE!</v>
      </c>
      <c r="AM231" s="177" t="e">
        <f t="shared" si="90"/>
        <v>#VALUE!</v>
      </c>
      <c r="AO231" s="68" t="e">
        <f t="shared" si="91"/>
        <v>#NUM!</v>
      </c>
      <c r="AP231" s="50"/>
      <c r="AR231" s="75"/>
      <c r="AS231" s="185" t="e">
        <f t="shared" si="92"/>
        <v>#VALUE!</v>
      </c>
      <c r="AT231" s="177" t="e">
        <f t="shared" si="93"/>
        <v>#VALUE!</v>
      </c>
      <c r="AV231" s="68" t="e">
        <f t="shared" si="94"/>
        <v>#NUM!</v>
      </c>
      <c r="AW231" s="50"/>
      <c r="AY231" s="75"/>
      <c r="AZ231" s="185" t="e">
        <f t="shared" si="95"/>
        <v>#VALUE!</v>
      </c>
      <c r="BA231" s="177" t="e">
        <f t="shared" si="96"/>
        <v>#VALUE!</v>
      </c>
      <c r="BC231" s="68" t="e">
        <f t="shared" si="97"/>
        <v>#NUM!</v>
      </c>
      <c r="BD231" s="50"/>
      <c r="BF231" s="75"/>
      <c r="BG231" s="185" t="e">
        <f t="shared" si="98"/>
        <v>#VALUE!</v>
      </c>
      <c r="BH231" s="177" t="e">
        <f t="shared" si="99"/>
        <v>#VALUE!</v>
      </c>
      <c r="BJ231" s="68" t="e">
        <f t="shared" si="100"/>
        <v>#NUM!</v>
      </c>
      <c r="BK231" s="50"/>
      <c r="BM231" s="75"/>
      <c r="BN231" s="185" t="e">
        <f t="shared" si="101"/>
        <v>#VALUE!</v>
      </c>
      <c r="BO231" s="177" t="e">
        <f t="shared" si="102"/>
        <v>#VALUE!</v>
      </c>
      <c r="BQ231" s="68" t="e">
        <f t="shared" si="103"/>
        <v>#NUM!</v>
      </c>
      <c r="BR231" s="50"/>
      <c r="BT231" s="75"/>
      <c r="BU231" s="185" t="e">
        <f t="shared" si="104"/>
        <v>#VALUE!</v>
      </c>
      <c r="BV231" s="177" t="e">
        <f t="shared" si="105"/>
        <v>#VALUE!</v>
      </c>
      <c r="BX231" s="68" t="e">
        <f t="shared" si="106"/>
        <v>#NUM!</v>
      </c>
      <c r="BY231" s="50"/>
      <c r="CA231" s="75"/>
      <c r="CB231" s="185" t="e">
        <f t="shared" si="107"/>
        <v>#VALUE!</v>
      </c>
      <c r="CC231" s="177" t="e">
        <f t="shared" si="108"/>
        <v>#VALUE!</v>
      </c>
      <c r="CE231" s="68" t="e">
        <f t="shared" si="109"/>
        <v>#NUM!</v>
      </c>
      <c r="CF231" s="50"/>
      <c r="CH231" s="75"/>
      <c r="CI231" s="185" t="e">
        <f t="shared" si="110"/>
        <v>#VALUE!</v>
      </c>
      <c r="CJ231" s="177" t="e">
        <f t="shared" si="111"/>
        <v>#VALUE!</v>
      </c>
      <c r="CL231" s="68" t="e">
        <f t="shared" si="112"/>
        <v>#NUM!</v>
      </c>
      <c r="CM231" s="50"/>
      <c r="CO231" s="75"/>
      <c r="CP231" s="185" t="e">
        <f t="shared" si="113"/>
        <v>#VALUE!</v>
      </c>
      <c r="CQ231" s="177" t="e">
        <f t="shared" si="114"/>
        <v>#VALUE!</v>
      </c>
      <c r="CS231" s="68" t="e">
        <f t="shared" si="115"/>
        <v>#NUM!</v>
      </c>
      <c r="CT231" s="50"/>
      <c r="CV231" s="75"/>
      <c r="CW231" s="185" t="e">
        <f t="shared" si="116"/>
        <v>#VALUE!</v>
      </c>
      <c r="CX231" s="177" t="e">
        <f t="shared" si="117"/>
        <v>#VALUE!</v>
      </c>
      <c r="CZ231" s="68" t="e">
        <f t="shared" si="118"/>
        <v>#NUM!</v>
      </c>
      <c r="DA231" s="50"/>
      <c r="DC231" s="75"/>
      <c r="DD231" s="185" t="e">
        <f t="shared" si="119"/>
        <v>#VALUE!</v>
      </c>
      <c r="DE231" s="177" t="e">
        <f t="shared" si="120"/>
        <v>#VALUE!</v>
      </c>
    </row>
    <row r="232" spans="1:109" ht="15" customHeight="1">
      <c r="A232" s="19">
        <f t="shared" si="73"/>
        <v>2010</v>
      </c>
      <c r="B232" s="174">
        <f t="shared" si="73"/>
        <v>0</v>
      </c>
      <c r="C232" s="67" t="e">
        <f t="shared" si="74"/>
        <v>#NUM!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 t="e">
        <f t="shared" si="76"/>
        <v>#VALUE!</v>
      </c>
      <c r="J232" s="178" t="e">
        <f t="shared" si="77"/>
        <v>#VALUE!</v>
      </c>
      <c r="K232" s="177" t="e">
        <f t="shared" si="78"/>
        <v>#VALUE!</v>
      </c>
      <c r="M232" s="68" t="e">
        <f t="shared" si="79"/>
        <v>#NUM!</v>
      </c>
      <c r="N232" s="50"/>
      <c r="O232" s="25"/>
      <c r="P232" s="75"/>
      <c r="Q232" s="185" t="e">
        <f t="shared" si="80"/>
        <v>#VALUE!</v>
      </c>
      <c r="R232" s="177" t="e">
        <f t="shared" si="81"/>
        <v>#VALUE!</v>
      </c>
      <c r="T232" s="68" t="e">
        <f t="shared" si="82"/>
        <v>#NUM!</v>
      </c>
      <c r="U232" s="50"/>
      <c r="V232" s="25"/>
      <c r="W232" s="75"/>
      <c r="X232" s="185" t="e">
        <f t="shared" si="83"/>
        <v>#VALUE!</v>
      </c>
      <c r="Y232" s="177" t="e">
        <f t="shared" si="84"/>
        <v>#VALUE!</v>
      </c>
      <c r="AA232" s="68" t="e">
        <f t="shared" si="85"/>
        <v>#NUM!</v>
      </c>
      <c r="AB232" s="50"/>
      <c r="AC232" s="25"/>
      <c r="AD232" s="75"/>
      <c r="AE232" s="185" t="e">
        <f t="shared" si="86"/>
        <v>#VALUE!</v>
      </c>
      <c r="AF232" s="177" t="e">
        <f t="shared" si="87"/>
        <v>#VALUE!</v>
      </c>
      <c r="AH232" s="68" t="e">
        <f t="shared" si="88"/>
        <v>#NUM!</v>
      </c>
      <c r="AI232" s="50"/>
      <c r="AJ232" s="25"/>
      <c r="AK232" s="75"/>
      <c r="AL232" s="185" t="e">
        <f t="shared" si="89"/>
        <v>#VALUE!</v>
      </c>
      <c r="AM232" s="177" t="e">
        <f t="shared" si="90"/>
        <v>#VALUE!</v>
      </c>
      <c r="AO232" s="68" t="e">
        <f t="shared" si="91"/>
        <v>#NUM!</v>
      </c>
      <c r="AP232" s="50"/>
      <c r="AQ232" s="25"/>
      <c r="AR232" s="75"/>
      <c r="AS232" s="185" t="e">
        <f t="shared" si="92"/>
        <v>#VALUE!</v>
      </c>
      <c r="AT232" s="177" t="e">
        <f t="shared" si="93"/>
        <v>#VALUE!</v>
      </c>
      <c r="AV232" s="68" t="e">
        <f t="shared" si="94"/>
        <v>#NUM!</v>
      </c>
      <c r="AW232" s="50"/>
      <c r="AX232" s="25"/>
      <c r="AY232" s="75"/>
      <c r="AZ232" s="185" t="e">
        <f t="shared" si="95"/>
        <v>#VALUE!</v>
      </c>
      <c r="BA232" s="177" t="e">
        <f t="shared" si="96"/>
        <v>#VALUE!</v>
      </c>
      <c r="BC232" s="68" t="e">
        <f t="shared" si="97"/>
        <v>#NUM!</v>
      </c>
      <c r="BD232" s="50"/>
      <c r="BE232" s="25"/>
      <c r="BF232" s="75"/>
      <c r="BG232" s="185" t="e">
        <f t="shared" si="98"/>
        <v>#VALUE!</v>
      </c>
      <c r="BH232" s="177" t="e">
        <f t="shared" si="99"/>
        <v>#VALUE!</v>
      </c>
      <c r="BJ232" s="68" t="e">
        <f t="shared" si="100"/>
        <v>#NUM!</v>
      </c>
      <c r="BK232" s="50"/>
      <c r="BL232" s="25"/>
      <c r="BM232" s="75"/>
      <c r="BN232" s="185" t="e">
        <f t="shared" si="101"/>
        <v>#VALUE!</v>
      </c>
      <c r="BO232" s="177" t="e">
        <f t="shared" si="102"/>
        <v>#VALUE!</v>
      </c>
      <c r="BQ232" s="68" t="e">
        <f t="shared" si="103"/>
        <v>#NUM!</v>
      </c>
      <c r="BR232" s="50"/>
      <c r="BS232" s="25"/>
      <c r="BT232" s="75"/>
      <c r="BU232" s="185" t="e">
        <f t="shared" si="104"/>
        <v>#VALUE!</v>
      </c>
      <c r="BV232" s="177" t="e">
        <f t="shared" si="105"/>
        <v>#VALUE!</v>
      </c>
      <c r="BX232" s="68" t="e">
        <f t="shared" si="106"/>
        <v>#NUM!</v>
      </c>
      <c r="BY232" s="50"/>
      <c r="BZ232" s="25"/>
      <c r="CA232" s="75"/>
      <c r="CB232" s="185" t="e">
        <f t="shared" si="107"/>
        <v>#VALUE!</v>
      </c>
      <c r="CC232" s="177" t="e">
        <f t="shared" si="108"/>
        <v>#VALUE!</v>
      </c>
      <c r="CE232" s="68" t="e">
        <f t="shared" si="109"/>
        <v>#NUM!</v>
      </c>
      <c r="CF232" s="50"/>
      <c r="CG232" s="25"/>
      <c r="CH232" s="75"/>
      <c r="CI232" s="185" t="e">
        <f t="shared" si="110"/>
        <v>#VALUE!</v>
      </c>
      <c r="CJ232" s="177" t="e">
        <f t="shared" si="111"/>
        <v>#VALUE!</v>
      </c>
      <c r="CL232" s="68" t="e">
        <f t="shared" si="112"/>
        <v>#NUM!</v>
      </c>
      <c r="CM232" s="50"/>
      <c r="CN232" s="25"/>
      <c r="CO232" s="75"/>
      <c r="CP232" s="185" t="e">
        <f t="shared" si="113"/>
        <v>#VALUE!</v>
      </c>
      <c r="CQ232" s="177" t="e">
        <f t="shared" si="114"/>
        <v>#VALUE!</v>
      </c>
      <c r="CS232" s="68" t="e">
        <f t="shared" si="115"/>
        <v>#NUM!</v>
      </c>
      <c r="CT232" s="50"/>
      <c r="CU232" s="25"/>
      <c r="CV232" s="75"/>
      <c r="CW232" s="185" t="e">
        <f t="shared" si="116"/>
        <v>#VALUE!</v>
      </c>
      <c r="CX232" s="177" t="e">
        <f t="shared" si="117"/>
        <v>#VALUE!</v>
      </c>
      <c r="CZ232" s="68" t="e">
        <f t="shared" si="118"/>
        <v>#NUM!</v>
      </c>
      <c r="DA232" s="50"/>
      <c r="DB232" s="25"/>
      <c r="DC232" s="75"/>
      <c r="DD232" s="185" t="e">
        <f t="shared" si="119"/>
        <v>#VALUE!</v>
      </c>
      <c r="DE232" s="177" t="e">
        <f t="shared" si="120"/>
        <v>#VALUE!</v>
      </c>
    </row>
    <row r="233" spans="1:109" s="25" customFormat="1" ht="15" customHeight="1">
      <c r="A233" s="19">
        <f t="shared" si="73"/>
        <v>2011</v>
      </c>
      <c r="B233" s="174">
        <f t="shared" si="73"/>
        <v>0</v>
      </c>
      <c r="C233" s="67" t="e">
        <f t="shared" si="74"/>
        <v>#NUM!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 t="e">
        <f t="shared" si="76"/>
        <v>#VALUE!</v>
      </c>
      <c r="J233" s="178" t="e">
        <f t="shared" si="77"/>
        <v>#VALUE!</v>
      </c>
      <c r="K233" s="177" t="e">
        <f t="shared" si="78"/>
        <v>#VALUE!</v>
      </c>
      <c r="M233" s="68" t="e">
        <f t="shared" si="79"/>
        <v>#NUM!</v>
      </c>
      <c r="N233" s="50"/>
      <c r="P233" s="32"/>
      <c r="Q233" s="185" t="e">
        <f t="shared" si="80"/>
        <v>#VALUE!</v>
      </c>
      <c r="R233" s="177" t="e">
        <f t="shared" si="81"/>
        <v>#VALUE!</v>
      </c>
      <c r="T233" s="68" t="e">
        <f t="shared" si="82"/>
        <v>#NUM!</v>
      </c>
      <c r="U233" s="50"/>
      <c r="W233" s="32"/>
      <c r="X233" s="185" t="e">
        <f t="shared" si="83"/>
        <v>#VALUE!</v>
      </c>
      <c r="Y233" s="177" t="e">
        <f t="shared" si="84"/>
        <v>#VALUE!</v>
      </c>
      <c r="AA233" s="68" t="e">
        <f t="shared" si="85"/>
        <v>#NUM!</v>
      </c>
      <c r="AB233" s="50"/>
      <c r="AD233" s="32"/>
      <c r="AE233" s="185" t="e">
        <f t="shared" si="86"/>
        <v>#VALUE!</v>
      </c>
      <c r="AF233" s="177" t="e">
        <f t="shared" si="87"/>
        <v>#VALUE!</v>
      </c>
      <c r="AH233" s="68" t="e">
        <f t="shared" si="88"/>
        <v>#NUM!</v>
      </c>
      <c r="AI233" s="50"/>
      <c r="AK233" s="32"/>
      <c r="AL233" s="185" t="e">
        <f t="shared" si="89"/>
        <v>#VALUE!</v>
      </c>
      <c r="AM233" s="177" t="e">
        <f t="shared" si="90"/>
        <v>#VALUE!</v>
      </c>
      <c r="AO233" s="68" t="e">
        <f t="shared" si="91"/>
        <v>#NUM!</v>
      </c>
      <c r="AP233" s="50"/>
      <c r="AR233" s="32"/>
      <c r="AS233" s="185" t="e">
        <f t="shared" si="92"/>
        <v>#VALUE!</v>
      </c>
      <c r="AT233" s="177" t="e">
        <f t="shared" si="93"/>
        <v>#VALUE!</v>
      </c>
      <c r="AV233" s="68" t="e">
        <f t="shared" si="94"/>
        <v>#NUM!</v>
      </c>
      <c r="AW233" s="50"/>
      <c r="AY233" s="32"/>
      <c r="AZ233" s="185" t="e">
        <f t="shared" si="95"/>
        <v>#VALUE!</v>
      </c>
      <c r="BA233" s="177" t="e">
        <f t="shared" si="96"/>
        <v>#VALUE!</v>
      </c>
      <c r="BC233" s="68" t="e">
        <f t="shared" si="97"/>
        <v>#NUM!</v>
      </c>
      <c r="BD233" s="50"/>
      <c r="BF233" s="32"/>
      <c r="BG233" s="185" t="e">
        <f t="shared" si="98"/>
        <v>#VALUE!</v>
      </c>
      <c r="BH233" s="177" t="e">
        <f t="shared" si="99"/>
        <v>#VALUE!</v>
      </c>
      <c r="BJ233" s="68" t="e">
        <f t="shared" si="100"/>
        <v>#NUM!</v>
      </c>
      <c r="BK233" s="50"/>
      <c r="BM233" s="32"/>
      <c r="BN233" s="185" t="e">
        <f t="shared" si="101"/>
        <v>#VALUE!</v>
      </c>
      <c r="BO233" s="177" t="e">
        <f t="shared" si="102"/>
        <v>#VALUE!</v>
      </c>
      <c r="BQ233" s="68" t="e">
        <f t="shared" si="103"/>
        <v>#NUM!</v>
      </c>
      <c r="BR233" s="50"/>
      <c r="BT233" s="32"/>
      <c r="BU233" s="185" t="e">
        <f t="shared" si="104"/>
        <v>#VALUE!</v>
      </c>
      <c r="BV233" s="177" t="e">
        <f t="shared" si="105"/>
        <v>#VALUE!</v>
      </c>
      <c r="BX233" s="68" t="e">
        <f t="shared" si="106"/>
        <v>#NUM!</v>
      </c>
      <c r="BY233" s="50"/>
      <c r="CA233" s="32"/>
      <c r="CB233" s="185" t="e">
        <f t="shared" si="107"/>
        <v>#VALUE!</v>
      </c>
      <c r="CC233" s="177" t="e">
        <f t="shared" si="108"/>
        <v>#VALUE!</v>
      </c>
      <c r="CE233" s="68" t="e">
        <f t="shared" si="109"/>
        <v>#NUM!</v>
      </c>
      <c r="CF233" s="50"/>
      <c r="CH233" s="32"/>
      <c r="CI233" s="185" t="e">
        <f t="shared" si="110"/>
        <v>#VALUE!</v>
      </c>
      <c r="CJ233" s="177" t="e">
        <f t="shared" si="111"/>
        <v>#VALUE!</v>
      </c>
      <c r="CL233" s="68" t="e">
        <f t="shared" si="112"/>
        <v>#NUM!</v>
      </c>
      <c r="CM233" s="50"/>
      <c r="CO233" s="32"/>
      <c r="CP233" s="185" t="e">
        <f t="shared" si="113"/>
        <v>#VALUE!</v>
      </c>
      <c r="CQ233" s="177" t="e">
        <f t="shared" si="114"/>
        <v>#VALUE!</v>
      </c>
      <c r="CS233" s="68" t="e">
        <f t="shared" si="115"/>
        <v>#NUM!</v>
      </c>
      <c r="CT233" s="50"/>
      <c r="CV233" s="32"/>
      <c r="CW233" s="185" t="e">
        <f t="shared" si="116"/>
        <v>#VALUE!</v>
      </c>
      <c r="CX233" s="177" t="e">
        <f t="shared" si="117"/>
        <v>#VALUE!</v>
      </c>
      <c r="CZ233" s="68" t="e">
        <f t="shared" si="118"/>
        <v>#NUM!</v>
      </c>
      <c r="DA233" s="50"/>
      <c r="DC233" s="32"/>
      <c r="DD233" s="185" t="e">
        <f t="shared" si="119"/>
        <v>#VALUE!</v>
      </c>
      <c r="DE233" s="177" t="e">
        <f t="shared" si="120"/>
        <v>#VALUE!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0</v>
      </c>
      <c r="C234" s="76" t="e">
        <f t="shared" si="74"/>
        <v>#NUM!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 t="e">
        <f t="shared" si="76"/>
        <v>#VALUE!</v>
      </c>
      <c r="J234" s="184" t="e">
        <f t="shared" si="77"/>
        <v>#VALUE!</v>
      </c>
      <c r="K234" s="183" t="e">
        <f t="shared" si="78"/>
        <v>#VALUE!</v>
      </c>
      <c r="M234" s="79" t="e">
        <f t="shared" si="79"/>
        <v>#NUM!</v>
      </c>
      <c r="N234" s="51"/>
      <c r="O234" s="30"/>
      <c r="P234" s="78"/>
      <c r="Q234" s="205" t="e">
        <f t="shared" si="80"/>
        <v>#VALUE!</v>
      </c>
      <c r="R234" s="183" t="e">
        <f t="shared" si="81"/>
        <v>#VALUE!</v>
      </c>
      <c r="T234" s="79" t="e">
        <f t="shared" si="82"/>
        <v>#NUM!</v>
      </c>
      <c r="U234" s="51"/>
      <c r="V234" s="30"/>
      <c r="W234" s="78"/>
      <c r="X234" s="205" t="e">
        <f t="shared" si="83"/>
        <v>#VALUE!</v>
      </c>
      <c r="Y234" s="183" t="e">
        <f t="shared" si="84"/>
        <v>#VALUE!</v>
      </c>
      <c r="AA234" s="79" t="e">
        <f t="shared" si="85"/>
        <v>#NUM!</v>
      </c>
      <c r="AB234" s="51"/>
      <c r="AC234" s="30"/>
      <c r="AD234" s="78"/>
      <c r="AE234" s="205" t="e">
        <f t="shared" si="86"/>
        <v>#VALUE!</v>
      </c>
      <c r="AF234" s="183" t="e">
        <f t="shared" si="87"/>
        <v>#VALUE!</v>
      </c>
      <c r="AH234" s="79" t="e">
        <f t="shared" si="88"/>
        <v>#NUM!</v>
      </c>
      <c r="AI234" s="51"/>
      <c r="AJ234" s="30"/>
      <c r="AK234" s="78"/>
      <c r="AL234" s="205" t="e">
        <f t="shared" si="89"/>
        <v>#VALUE!</v>
      </c>
      <c r="AM234" s="183" t="e">
        <f t="shared" si="90"/>
        <v>#VALUE!</v>
      </c>
      <c r="AO234" s="79" t="e">
        <f t="shared" si="91"/>
        <v>#NUM!</v>
      </c>
      <c r="AP234" s="51"/>
      <c r="AQ234" s="30"/>
      <c r="AR234" s="78"/>
      <c r="AS234" s="205" t="e">
        <f t="shared" si="92"/>
        <v>#VALUE!</v>
      </c>
      <c r="AT234" s="183" t="e">
        <f t="shared" si="93"/>
        <v>#VALUE!</v>
      </c>
      <c r="AV234" s="79" t="e">
        <f t="shared" si="94"/>
        <v>#NUM!</v>
      </c>
      <c r="AW234" s="51"/>
      <c r="AX234" s="30"/>
      <c r="AY234" s="78"/>
      <c r="AZ234" s="205" t="e">
        <f t="shared" si="95"/>
        <v>#VALUE!</v>
      </c>
      <c r="BA234" s="183" t="e">
        <f t="shared" si="96"/>
        <v>#VALUE!</v>
      </c>
      <c r="BC234" s="79" t="e">
        <f t="shared" si="97"/>
        <v>#NUM!</v>
      </c>
      <c r="BD234" s="51"/>
      <c r="BE234" s="30"/>
      <c r="BF234" s="78"/>
      <c r="BG234" s="205" t="e">
        <f t="shared" si="98"/>
        <v>#VALUE!</v>
      </c>
      <c r="BH234" s="183" t="e">
        <f t="shared" si="99"/>
        <v>#VALUE!</v>
      </c>
      <c r="BJ234" s="79" t="e">
        <f t="shared" si="100"/>
        <v>#NUM!</v>
      </c>
      <c r="BK234" s="51"/>
      <c r="BL234" s="30"/>
      <c r="BM234" s="78"/>
      <c r="BN234" s="205" t="e">
        <f t="shared" si="101"/>
        <v>#VALUE!</v>
      </c>
      <c r="BO234" s="183" t="e">
        <f t="shared" si="102"/>
        <v>#VALUE!</v>
      </c>
      <c r="BQ234" s="79" t="e">
        <f t="shared" si="103"/>
        <v>#NUM!</v>
      </c>
      <c r="BR234" s="51"/>
      <c r="BS234" s="30"/>
      <c r="BT234" s="78"/>
      <c r="BU234" s="205" t="e">
        <f t="shared" si="104"/>
        <v>#VALUE!</v>
      </c>
      <c r="BV234" s="183" t="e">
        <f t="shared" si="105"/>
        <v>#VALUE!</v>
      </c>
      <c r="BX234" s="79" t="e">
        <f t="shared" si="106"/>
        <v>#NUM!</v>
      </c>
      <c r="BY234" s="51"/>
      <c r="BZ234" s="30"/>
      <c r="CA234" s="78"/>
      <c r="CB234" s="205" t="e">
        <f t="shared" si="107"/>
        <v>#VALUE!</v>
      </c>
      <c r="CC234" s="183" t="e">
        <f t="shared" si="108"/>
        <v>#VALUE!</v>
      </c>
      <c r="CE234" s="79" t="e">
        <f t="shared" si="109"/>
        <v>#NUM!</v>
      </c>
      <c r="CF234" s="51"/>
      <c r="CG234" s="30"/>
      <c r="CH234" s="78"/>
      <c r="CI234" s="205" t="e">
        <f t="shared" si="110"/>
        <v>#VALUE!</v>
      </c>
      <c r="CJ234" s="183" t="e">
        <f t="shared" si="111"/>
        <v>#VALUE!</v>
      </c>
      <c r="CL234" s="79" t="e">
        <f t="shared" si="112"/>
        <v>#NUM!</v>
      </c>
      <c r="CM234" s="51"/>
      <c r="CN234" s="30"/>
      <c r="CO234" s="78"/>
      <c r="CP234" s="205" t="e">
        <f t="shared" si="113"/>
        <v>#VALUE!</v>
      </c>
      <c r="CQ234" s="183" t="e">
        <f t="shared" si="114"/>
        <v>#VALUE!</v>
      </c>
      <c r="CS234" s="79" t="e">
        <f t="shared" si="115"/>
        <v>#NUM!</v>
      </c>
      <c r="CT234" s="51"/>
      <c r="CU234" s="30"/>
      <c r="CV234" s="78"/>
      <c r="CW234" s="205" t="e">
        <f t="shared" si="116"/>
        <v>#VALUE!</v>
      </c>
      <c r="CX234" s="183" t="e">
        <f t="shared" si="117"/>
        <v>#VALUE!</v>
      </c>
      <c r="CZ234" s="79" t="e">
        <f t="shared" si="118"/>
        <v>#NUM!</v>
      </c>
      <c r="DA234" s="51"/>
      <c r="DB234" s="30"/>
      <c r="DC234" s="78"/>
      <c r="DD234" s="205" t="e">
        <f t="shared" si="119"/>
        <v>#VALUE!</v>
      </c>
      <c r="DE234" s="183" t="e">
        <f t="shared" si="120"/>
        <v>#VALUE!</v>
      </c>
    </row>
    <row r="235" spans="1:109" ht="15" customHeight="1" thickTop="1">
      <c r="A235" s="19">
        <f t="shared" si="73"/>
        <v>2013</v>
      </c>
      <c r="B235" s="174" t="e">
        <f t="shared" ref="B235:B256" si="122">ROUND($G$218+$G$221*D235^$G$219,$G$1)</f>
        <v>#VALUE!</v>
      </c>
      <c r="C235" s="52"/>
      <c r="D235" s="20">
        <f t="shared" si="121"/>
        <v>11</v>
      </c>
      <c r="E235" s="20"/>
      <c r="F235" s="53"/>
      <c r="G235" s="80"/>
      <c r="H235" s="32"/>
      <c r="I235" s="177" t="e">
        <f t="shared" si="76"/>
        <v>#VALUE!</v>
      </c>
      <c r="J235" s="185"/>
      <c r="K235" s="185"/>
    </row>
    <row r="236" spans="1:109" ht="15" customHeight="1" thickBot="1">
      <c r="A236" s="19">
        <f t="shared" si="73"/>
        <v>2014</v>
      </c>
      <c r="B236" s="174" t="e">
        <f t="shared" si="122"/>
        <v>#VALUE!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 t="e">
        <f t="shared" si="76"/>
        <v>#VALUE!</v>
      </c>
      <c r="J236" s="185"/>
      <c r="K236" s="185"/>
    </row>
    <row r="237" spans="1:109" ht="15" customHeight="1" thickTop="1">
      <c r="A237" s="19">
        <f t="shared" si="73"/>
        <v>2015</v>
      </c>
      <c r="B237" s="174" t="e">
        <f t="shared" si="122"/>
        <v>#VALUE!</v>
      </c>
      <c r="C237" s="52"/>
      <c r="D237" s="20">
        <f t="shared" si="121"/>
        <v>13</v>
      </c>
      <c r="E237" s="20"/>
      <c r="F237" s="198">
        <f>O218</f>
        <v>0</v>
      </c>
      <c r="G237" s="201" t="e">
        <f>O224</f>
        <v>#VALUE!</v>
      </c>
      <c r="H237" s="245" t="e">
        <f>O225</f>
        <v>#VALUE!</v>
      </c>
      <c r="I237" s="177" t="e">
        <f t="shared" si="76"/>
        <v>#VALUE!</v>
      </c>
      <c r="J237" s="185"/>
      <c r="K237" s="185"/>
      <c r="M237" s="198" t="s">
        <v>48</v>
      </c>
      <c r="N237" s="198">
        <f>MIN(B214:B234)</f>
        <v>0</v>
      </c>
      <c r="O237" s="198"/>
      <c r="P237" s="198"/>
      <c r="Q237" s="198"/>
      <c r="R237" s="198"/>
      <c r="S237" s="198"/>
      <c r="T237" s="198" t="s">
        <v>48</v>
      </c>
      <c r="U237" s="198">
        <f>N237</f>
        <v>0</v>
      </c>
      <c r="V237" s="198"/>
      <c r="W237" s="198"/>
      <c r="X237" s="198"/>
      <c r="Y237" s="198"/>
      <c r="Z237" s="198"/>
      <c r="AA237" s="198" t="s">
        <v>48</v>
      </c>
      <c r="AB237" s="198">
        <f>U237</f>
        <v>0</v>
      </c>
      <c r="AH237" s="198" t="s">
        <v>48</v>
      </c>
      <c r="AI237" s="198">
        <f>AB237</f>
        <v>0</v>
      </c>
      <c r="AO237" s="198" t="s">
        <v>48</v>
      </c>
      <c r="AP237" s="198">
        <f>AI237</f>
        <v>0</v>
      </c>
      <c r="AV237" s="198" t="s">
        <v>48</v>
      </c>
      <c r="AW237" s="198">
        <f>AP237</f>
        <v>0</v>
      </c>
      <c r="BC237" s="198" t="s">
        <v>48</v>
      </c>
      <c r="BD237" s="198">
        <f>AW237</f>
        <v>0</v>
      </c>
      <c r="BJ237" s="198" t="s">
        <v>48</v>
      </c>
      <c r="BK237" s="198">
        <f>BD237</f>
        <v>0</v>
      </c>
      <c r="BQ237" s="198" t="s">
        <v>48</v>
      </c>
      <c r="BR237" s="198">
        <f>BK237</f>
        <v>0</v>
      </c>
      <c r="BX237" s="198" t="s">
        <v>48</v>
      </c>
      <c r="BY237" s="198">
        <f>BR237</f>
        <v>0</v>
      </c>
      <c r="CE237" s="198" t="s">
        <v>48</v>
      </c>
      <c r="CF237" s="198">
        <f>BY237</f>
        <v>0</v>
      </c>
      <c r="CL237" s="198" t="s">
        <v>48</v>
      </c>
      <c r="CM237" s="198">
        <f>CF237</f>
        <v>0</v>
      </c>
      <c r="CS237" s="198" t="s">
        <v>48</v>
      </c>
      <c r="CT237" s="198">
        <f>CM237</f>
        <v>0</v>
      </c>
      <c r="CZ237" s="198" t="s">
        <v>48</v>
      </c>
      <c r="DA237" s="198">
        <f>CT237</f>
        <v>0</v>
      </c>
    </row>
    <row r="238" spans="1:109" ht="15" customHeight="1">
      <c r="A238" s="19">
        <f t="shared" si="73"/>
        <v>2016</v>
      </c>
      <c r="B238" s="174" t="e">
        <f t="shared" si="122"/>
        <v>#VALUE!</v>
      </c>
      <c r="C238" s="52"/>
      <c r="D238" s="20">
        <f t="shared" si="121"/>
        <v>14</v>
      </c>
      <c r="E238" s="20"/>
      <c r="F238" s="198">
        <f>V218</f>
        <v>10</v>
      </c>
      <c r="G238" s="201" t="e">
        <f>V224</f>
        <v>#VALUE!</v>
      </c>
      <c r="H238" s="245" t="e">
        <f>V225</f>
        <v>#VALUE!</v>
      </c>
      <c r="I238" s="177" t="e">
        <f>ROUNDUP($G$218+$G$221*D238^$G$219,$G$1)</f>
        <v>#VALUE!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 t="e">
        <f t="shared" si="122"/>
        <v>#VALUE!</v>
      </c>
      <c r="C239" s="52"/>
      <c r="D239" s="20">
        <f t="shared" si="121"/>
        <v>15</v>
      </c>
      <c r="E239" s="20"/>
      <c r="F239" s="198">
        <f>AC218</f>
        <v>15</v>
      </c>
      <c r="G239" s="201" t="e">
        <f>AC224</f>
        <v>#VALUE!</v>
      </c>
      <c r="H239" s="245" t="e">
        <f>AC225</f>
        <v>#VALUE!</v>
      </c>
      <c r="I239" s="177" t="e">
        <f t="shared" ref="I239:I256" si="123">ROUND($G$218+$G$221*D239^$G$219,$G$1)</f>
        <v>#VALUE!</v>
      </c>
      <c r="J239" s="185"/>
      <c r="K239" s="185"/>
      <c r="M239" s="198" t="s">
        <v>50</v>
      </c>
      <c r="N239" s="212">
        <v>5</v>
      </c>
      <c r="O239" s="198"/>
      <c r="P239" s="198"/>
      <c r="Q239" s="198"/>
      <c r="R239" s="198"/>
      <c r="S239" s="198"/>
      <c r="T239" s="198" t="s">
        <v>50</v>
      </c>
      <c r="U239" s="198">
        <f>N239</f>
        <v>5</v>
      </c>
      <c r="V239" s="198"/>
      <c r="W239" s="198"/>
      <c r="X239" s="198"/>
      <c r="Y239" s="198"/>
      <c r="Z239" s="198"/>
      <c r="AA239" s="198" t="s">
        <v>50</v>
      </c>
      <c r="AB239" s="198">
        <f>U239</f>
        <v>5</v>
      </c>
      <c r="AH239" s="198" t="s">
        <v>50</v>
      </c>
      <c r="AI239" s="198">
        <f>AB239</f>
        <v>5</v>
      </c>
      <c r="AO239" s="198" t="s">
        <v>50</v>
      </c>
      <c r="AP239" s="198">
        <f>AI239</f>
        <v>5</v>
      </c>
      <c r="AV239" s="198" t="s">
        <v>50</v>
      </c>
      <c r="AW239" s="198">
        <f>AP239</f>
        <v>5</v>
      </c>
      <c r="BC239" s="198" t="s">
        <v>50</v>
      </c>
      <c r="BD239" s="198">
        <f>AW239</f>
        <v>5</v>
      </c>
      <c r="BJ239" s="198" t="s">
        <v>50</v>
      </c>
      <c r="BK239" s="198">
        <f>BD239</f>
        <v>5</v>
      </c>
      <c r="BQ239" s="198" t="s">
        <v>50</v>
      </c>
      <c r="BR239" s="198">
        <f>BK239</f>
        <v>5</v>
      </c>
      <c r="BX239" s="198" t="s">
        <v>50</v>
      </c>
      <c r="BY239" s="198">
        <f>BR239</f>
        <v>5</v>
      </c>
      <c r="CE239" s="198" t="s">
        <v>50</v>
      </c>
      <c r="CF239" s="198">
        <f>BY239</f>
        <v>5</v>
      </c>
      <c r="CL239" s="198" t="s">
        <v>50</v>
      </c>
      <c r="CM239" s="198">
        <f>CF239</f>
        <v>5</v>
      </c>
      <c r="CS239" s="198" t="s">
        <v>50</v>
      </c>
      <c r="CT239" s="198">
        <f>CM239</f>
        <v>5</v>
      </c>
      <c r="CZ239" s="198" t="s">
        <v>50</v>
      </c>
      <c r="DA239" s="198">
        <f>CT239</f>
        <v>5</v>
      </c>
    </row>
    <row r="240" spans="1:109" ht="15" customHeight="1">
      <c r="A240" s="19">
        <f t="shared" si="73"/>
        <v>2018</v>
      </c>
      <c r="B240" s="174" t="e">
        <f t="shared" si="122"/>
        <v>#VALUE!</v>
      </c>
      <c r="C240" s="52"/>
      <c r="D240" s="20">
        <f t="shared" si="121"/>
        <v>16</v>
      </c>
      <c r="E240" s="20"/>
      <c r="F240" s="198">
        <f>AJ218</f>
        <v>20</v>
      </c>
      <c r="G240" s="201" t="e">
        <f>AJ224</f>
        <v>#VALUE!</v>
      </c>
      <c r="H240" s="245" t="e">
        <f>AJ225</f>
        <v>#VALUE!</v>
      </c>
      <c r="I240" s="177" t="e">
        <f t="shared" si="123"/>
        <v>#VALUE!</v>
      </c>
      <c r="J240" s="185"/>
      <c r="K240" s="185"/>
    </row>
    <row r="241" spans="1:11" ht="15" customHeight="1">
      <c r="A241" s="19">
        <f t="shared" ref="A241:A256" si="124">A149</f>
        <v>2019</v>
      </c>
      <c r="B241" s="174" t="e">
        <f t="shared" si="122"/>
        <v>#VALUE!</v>
      </c>
      <c r="C241" s="52"/>
      <c r="D241" s="20">
        <f t="shared" si="121"/>
        <v>17</v>
      </c>
      <c r="E241" s="20"/>
      <c r="F241" s="198">
        <f>AQ218</f>
        <v>25</v>
      </c>
      <c r="G241" s="201" t="e">
        <f>AQ224</f>
        <v>#VALUE!</v>
      </c>
      <c r="H241" s="245" t="e">
        <f>AQ225</f>
        <v>#VALUE!</v>
      </c>
      <c r="I241" s="177" t="e">
        <f t="shared" si="123"/>
        <v>#VALUE!</v>
      </c>
      <c r="J241" s="185"/>
      <c r="K241" s="185"/>
    </row>
    <row r="242" spans="1:11" ht="15" customHeight="1">
      <c r="A242" s="19">
        <f t="shared" si="124"/>
        <v>2020</v>
      </c>
      <c r="B242" s="174" t="e">
        <f t="shared" si="122"/>
        <v>#VALUE!</v>
      </c>
      <c r="C242" s="52"/>
      <c r="D242" s="20">
        <f t="shared" si="121"/>
        <v>18</v>
      </c>
      <c r="E242" s="20"/>
      <c r="F242" s="198">
        <f>AX218</f>
        <v>30</v>
      </c>
      <c r="G242" s="201" t="e">
        <f>AX224</f>
        <v>#VALUE!</v>
      </c>
      <c r="H242" s="245" t="e">
        <f>AX225</f>
        <v>#VALUE!</v>
      </c>
      <c r="I242" s="177" t="e">
        <f t="shared" si="123"/>
        <v>#VALUE!</v>
      </c>
      <c r="J242" s="185"/>
      <c r="K242" s="185"/>
    </row>
    <row r="243" spans="1:11" ht="15" customHeight="1">
      <c r="A243" s="19">
        <f t="shared" si="124"/>
        <v>2021</v>
      </c>
      <c r="B243" s="174" t="e">
        <f t="shared" si="122"/>
        <v>#VALUE!</v>
      </c>
      <c r="C243" s="52"/>
      <c r="D243" s="20">
        <f t="shared" si="121"/>
        <v>19</v>
      </c>
      <c r="E243" s="20"/>
      <c r="F243" s="198">
        <f>BE218</f>
        <v>35</v>
      </c>
      <c r="G243" s="201" t="e">
        <f>BE224</f>
        <v>#VALUE!</v>
      </c>
      <c r="H243" s="245" t="e">
        <f>BE225</f>
        <v>#VALUE!</v>
      </c>
      <c r="I243" s="177" t="e">
        <f t="shared" si="123"/>
        <v>#VALUE!</v>
      </c>
      <c r="J243" s="185"/>
      <c r="K243" s="185"/>
    </row>
    <row r="244" spans="1:11" ht="15" customHeight="1">
      <c r="A244" s="19">
        <f t="shared" si="124"/>
        <v>2022</v>
      </c>
      <c r="B244" s="174" t="e">
        <f t="shared" si="122"/>
        <v>#VALUE!</v>
      </c>
      <c r="C244" s="52"/>
      <c r="D244" s="20">
        <f t="shared" si="121"/>
        <v>20</v>
      </c>
      <c r="E244" s="20"/>
      <c r="F244" s="198">
        <f>BL218</f>
        <v>40</v>
      </c>
      <c r="G244" s="201" t="e">
        <f>BL224</f>
        <v>#VALUE!</v>
      </c>
      <c r="H244" s="245" t="e">
        <f>BL225</f>
        <v>#VALUE!</v>
      </c>
      <c r="I244" s="177" t="e">
        <f t="shared" si="123"/>
        <v>#VALUE!</v>
      </c>
      <c r="J244" s="185"/>
      <c r="K244" s="185"/>
    </row>
    <row r="245" spans="1:11" ht="15" customHeight="1">
      <c r="A245" s="19">
        <f t="shared" si="124"/>
        <v>2023</v>
      </c>
      <c r="B245" s="174" t="e">
        <f t="shared" si="122"/>
        <v>#VALUE!</v>
      </c>
      <c r="C245" s="52"/>
      <c r="D245" s="20">
        <f t="shared" si="121"/>
        <v>21</v>
      </c>
      <c r="E245" s="20"/>
      <c r="F245" s="198">
        <f>BS218</f>
        <v>45</v>
      </c>
      <c r="G245" s="201" t="e">
        <f>BS224</f>
        <v>#VALUE!</v>
      </c>
      <c r="H245" s="245" t="e">
        <f>BS225</f>
        <v>#VALUE!</v>
      </c>
      <c r="I245" s="177" t="e">
        <f t="shared" si="123"/>
        <v>#VALUE!</v>
      </c>
      <c r="J245" s="185"/>
      <c r="K245" s="185"/>
    </row>
    <row r="246" spans="1:11" ht="15" customHeight="1">
      <c r="A246" s="19">
        <f t="shared" si="124"/>
        <v>2024</v>
      </c>
      <c r="B246" s="174" t="e">
        <f t="shared" si="122"/>
        <v>#VALUE!</v>
      </c>
      <c r="C246" s="52"/>
      <c r="D246" s="20">
        <f t="shared" si="121"/>
        <v>22</v>
      </c>
      <c r="E246" s="20"/>
      <c r="F246" s="198">
        <f>BZ218</f>
        <v>50</v>
      </c>
      <c r="G246" s="201" t="e">
        <f>BZ224</f>
        <v>#VALUE!</v>
      </c>
      <c r="H246" s="245" t="e">
        <f>BZ225</f>
        <v>#VALUE!</v>
      </c>
      <c r="I246" s="177" t="e">
        <f t="shared" si="123"/>
        <v>#VALUE!</v>
      </c>
      <c r="J246" s="185"/>
      <c r="K246" s="185"/>
    </row>
    <row r="247" spans="1:11" ht="15" customHeight="1">
      <c r="A247" s="19">
        <f t="shared" si="124"/>
        <v>2025</v>
      </c>
      <c r="B247" s="174" t="e">
        <f t="shared" si="122"/>
        <v>#VALUE!</v>
      </c>
      <c r="C247" s="52"/>
      <c r="D247" s="20">
        <f t="shared" si="121"/>
        <v>23</v>
      </c>
      <c r="E247" s="20"/>
      <c r="F247" s="198">
        <f>CG218</f>
        <v>55</v>
      </c>
      <c r="G247" s="201" t="e">
        <f>CG224</f>
        <v>#VALUE!</v>
      </c>
      <c r="H247" s="245" t="e">
        <f>CG225</f>
        <v>#VALUE!</v>
      </c>
      <c r="I247" s="177" t="e">
        <f t="shared" si="123"/>
        <v>#VALUE!</v>
      </c>
      <c r="J247" s="185"/>
      <c r="K247" s="185"/>
    </row>
    <row r="248" spans="1:11" ht="15" customHeight="1">
      <c r="A248" s="19">
        <f t="shared" si="124"/>
        <v>2026</v>
      </c>
      <c r="B248" s="174" t="e">
        <f t="shared" si="122"/>
        <v>#VALUE!</v>
      </c>
      <c r="C248" s="52"/>
      <c r="D248" s="20">
        <f t="shared" si="121"/>
        <v>24</v>
      </c>
      <c r="E248" s="20"/>
      <c r="F248" s="198">
        <f>CN218</f>
        <v>60</v>
      </c>
      <c r="G248" s="201" t="e">
        <f>CN224</f>
        <v>#VALUE!</v>
      </c>
      <c r="H248" s="245" t="e">
        <f>CN225</f>
        <v>#VALUE!</v>
      </c>
      <c r="I248" s="177" t="e">
        <f t="shared" si="123"/>
        <v>#VALUE!</v>
      </c>
      <c r="J248" s="185"/>
      <c r="K248" s="185"/>
    </row>
    <row r="249" spans="1:11" ht="15" customHeight="1">
      <c r="A249" s="19">
        <f t="shared" si="124"/>
        <v>2027</v>
      </c>
      <c r="B249" s="174" t="e">
        <f t="shared" si="122"/>
        <v>#VALUE!</v>
      </c>
      <c r="C249" s="52"/>
      <c r="D249" s="20">
        <f t="shared" si="121"/>
        <v>25</v>
      </c>
      <c r="E249" s="20"/>
      <c r="F249" s="198">
        <f>CU218</f>
        <v>65</v>
      </c>
      <c r="G249" s="201" t="e">
        <f>CU224</f>
        <v>#VALUE!</v>
      </c>
      <c r="H249" s="245" t="e">
        <f>CU225</f>
        <v>#VALUE!</v>
      </c>
      <c r="I249" s="177" t="e">
        <f t="shared" si="123"/>
        <v>#VALUE!</v>
      </c>
      <c r="J249" s="185"/>
      <c r="K249" s="185"/>
    </row>
    <row r="250" spans="1:11" ht="15" customHeight="1">
      <c r="A250" s="19">
        <f t="shared" si="124"/>
        <v>2028</v>
      </c>
      <c r="B250" s="174" t="e">
        <f t="shared" si="122"/>
        <v>#VALUE!</v>
      </c>
      <c r="C250" s="52"/>
      <c r="D250" s="20">
        <f t="shared" si="121"/>
        <v>26</v>
      </c>
      <c r="E250" s="20"/>
      <c r="F250" s="198">
        <f>DB218</f>
        <v>70</v>
      </c>
      <c r="G250" s="201" t="e">
        <f>DB224</f>
        <v>#VALUE!</v>
      </c>
      <c r="H250" s="245" t="e">
        <f>DB225</f>
        <v>#VALUE!</v>
      </c>
      <c r="I250" s="177" t="e">
        <f t="shared" si="123"/>
        <v>#VALUE!</v>
      </c>
      <c r="J250" s="185"/>
      <c r="K250" s="185"/>
    </row>
    <row r="251" spans="1:11" ht="15" customHeight="1">
      <c r="A251" s="19">
        <f t="shared" si="124"/>
        <v>2029</v>
      </c>
      <c r="B251" s="174" t="e">
        <f t="shared" si="122"/>
        <v>#VALUE!</v>
      </c>
      <c r="C251" s="52"/>
      <c r="D251" s="20">
        <f t="shared" si="121"/>
        <v>27</v>
      </c>
      <c r="E251" s="20"/>
      <c r="F251" s="53"/>
      <c r="G251" s="80"/>
      <c r="H251" s="32"/>
      <c r="I251" s="177" t="e">
        <f t="shared" si="123"/>
        <v>#VALUE!</v>
      </c>
      <c r="J251" s="185"/>
      <c r="K251" s="185"/>
    </row>
    <row r="252" spans="1:11" ht="15" customHeight="1">
      <c r="A252" s="19">
        <f t="shared" si="124"/>
        <v>2030</v>
      </c>
      <c r="B252" s="174" t="e">
        <f t="shared" si="122"/>
        <v>#VALUE!</v>
      </c>
      <c r="C252" s="52"/>
      <c r="D252" s="20">
        <f t="shared" si="121"/>
        <v>28</v>
      </c>
      <c r="E252" s="20"/>
      <c r="F252" s="53"/>
      <c r="G252" s="80"/>
      <c r="H252" s="32"/>
      <c r="I252" s="177" t="e">
        <f t="shared" si="123"/>
        <v>#VALUE!</v>
      </c>
      <c r="J252" s="185"/>
      <c r="K252" s="185"/>
    </row>
    <row r="253" spans="1:11" ht="15" customHeight="1">
      <c r="A253" s="19">
        <f t="shared" si="124"/>
        <v>2031</v>
      </c>
      <c r="B253" s="174" t="e">
        <f t="shared" si="122"/>
        <v>#VALUE!</v>
      </c>
      <c r="C253" s="52"/>
      <c r="D253" s="20">
        <f t="shared" si="121"/>
        <v>29</v>
      </c>
      <c r="E253" s="20"/>
      <c r="F253" s="53"/>
      <c r="G253" s="80"/>
      <c r="H253" s="32"/>
      <c r="I253" s="177" t="e">
        <f t="shared" si="123"/>
        <v>#VALUE!</v>
      </c>
      <c r="J253" s="185"/>
      <c r="K253" s="185"/>
    </row>
    <row r="254" spans="1:11" ht="15" customHeight="1">
      <c r="A254" s="19">
        <f t="shared" si="124"/>
        <v>2032</v>
      </c>
      <c r="B254" s="174" t="e">
        <f t="shared" si="122"/>
        <v>#VALUE!</v>
      </c>
      <c r="C254" s="52"/>
      <c r="D254" s="20">
        <f t="shared" si="121"/>
        <v>30</v>
      </c>
      <c r="E254" s="20"/>
      <c r="F254" s="53"/>
      <c r="G254" s="80"/>
      <c r="H254" s="32"/>
      <c r="I254" s="177" t="e">
        <f t="shared" si="123"/>
        <v>#VALUE!</v>
      </c>
      <c r="J254" s="185"/>
      <c r="K254" s="185"/>
    </row>
    <row r="255" spans="1:11" ht="15" customHeight="1">
      <c r="A255" s="19">
        <f t="shared" si="124"/>
        <v>2033</v>
      </c>
      <c r="B255" s="174" t="e">
        <f t="shared" si="122"/>
        <v>#VALUE!</v>
      </c>
      <c r="C255" s="52"/>
      <c r="D255" s="20">
        <f t="shared" si="121"/>
        <v>31</v>
      </c>
      <c r="E255" s="20"/>
      <c r="F255" s="53"/>
      <c r="G255" s="80"/>
      <c r="H255" s="32"/>
      <c r="I255" s="177" t="e">
        <f t="shared" si="123"/>
        <v>#VALUE!</v>
      </c>
      <c r="J255" s="185"/>
      <c r="K255" s="185"/>
    </row>
    <row r="256" spans="1:11" ht="15" customHeight="1">
      <c r="A256" s="103">
        <f t="shared" si="124"/>
        <v>2034</v>
      </c>
      <c r="B256" s="186" t="e">
        <f t="shared" si="122"/>
        <v>#VALUE!</v>
      </c>
      <c r="C256" s="193"/>
      <c r="D256" s="33">
        <f t="shared" si="121"/>
        <v>32</v>
      </c>
      <c r="E256" s="33"/>
      <c r="F256" s="54"/>
      <c r="G256" s="82"/>
      <c r="H256" s="35"/>
      <c r="I256" s="187" t="e">
        <f t="shared" si="123"/>
        <v>#VALUE!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 t="e">
        <f>RSQ(I260:I280,B260:B280)</f>
        <v>#VALUE!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 t="e">
        <f>RSQ($B260:$B280,P260:P280)</f>
        <v>#VALUE!</v>
      </c>
      <c r="Q259" s="18" t="s">
        <v>16</v>
      </c>
      <c r="S259" s="66" t="s">
        <v>52</v>
      </c>
      <c r="T259" s="37"/>
      <c r="U259" s="107" t="s">
        <v>74</v>
      </c>
      <c r="V259" s="108" t="e">
        <f>RSQ($B260:$B280,V260:V280)</f>
        <v>#VALUE!</v>
      </c>
      <c r="W259" s="18" t="s">
        <v>16</v>
      </c>
      <c r="Y259" s="66" t="s">
        <v>52</v>
      </c>
      <c r="Z259" s="37"/>
      <c r="AA259" s="107" t="s">
        <v>74</v>
      </c>
      <c r="AB259" s="108" t="e">
        <f>RSQ($B260:$B280,AB260:AB280)</f>
        <v>#VALUE!</v>
      </c>
      <c r="AC259" s="18" t="s">
        <v>16</v>
      </c>
      <c r="AE259" s="66" t="s">
        <v>52</v>
      </c>
      <c r="AF259" s="37"/>
      <c r="AG259" s="107" t="s">
        <v>74</v>
      </c>
      <c r="AH259" s="108" t="e">
        <f>RSQ($B260:$B280,AH260:AH280)</f>
        <v>#VALUE!</v>
      </c>
      <c r="AI259" s="18" t="s">
        <v>16</v>
      </c>
      <c r="AK259" s="66" t="s">
        <v>52</v>
      </c>
      <c r="AL259" s="37"/>
      <c r="AM259" s="107" t="s">
        <v>74</v>
      </c>
      <c r="AN259" s="108" t="e">
        <f>RSQ($B260:$B280,AN260:AN280)</f>
        <v>#VALUE!</v>
      </c>
      <c r="AO259" s="18" t="s">
        <v>16</v>
      </c>
      <c r="AQ259" s="66" t="s">
        <v>52</v>
      </c>
      <c r="AR259" s="37"/>
      <c r="AS259" s="107" t="s">
        <v>74</v>
      </c>
      <c r="AT259" s="108" t="e">
        <f>RSQ($B260:$B280,AT260:AT280)</f>
        <v>#VALUE!</v>
      </c>
      <c r="AU259" s="18" t="s">
        <v>16</v>
      </c>
      <c r="AW259" s="66" t="s">
        <v>52</v>
      </c>
      <c r="AX259" s="37"/>
      <c r="AY259" s="107" t="s">
        <v>74</v>
      </c>
      <c r="AZ259" s="108" t="e">
        <f>RSQ($B260:$B280,AZ260:AZ280)</f>
        <v>#VALUE!</v>
      </c>
      <c r="BA259" s="18" t="s">
        <v>16</v>
      </c>
      <c r="BC259" s="66" t="s">
        <v>52</v>
      </c>
      <c r="BD259" s="37"/>
      <c r="BE259" s="107" t="s">
        <v>74</v>
      </c>
      <c r="BF259" s="108" t="e">
        <f>RSQ($B260:$B280,BF260:BF280)</f>
        <v>#VALUE!</v>
      </c>
      <c r="BG259" s="18" t="s">
        <v>16</v>
      </c>
      <c r="BI259" s="66" t="s">
        <v>52</v>
      </c>
      <c r="BJ259" s="37"/>
      <c r="BK259" s="107" t="s">
        <v>74</v>
      </c>
      <c r="BL259" s="108" t="e">
        <f>RSQ($B260:$B280,BL260:BL280)</f>
        <v>#VALUE!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700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1</v>
      </c>
      <c r="P263" s="185"/>
      <c r="Q263" s="177"/>
      <c r="S263" s="208"/>
      <c r="T263" s="71" t="s">
        <v>55</v>
      </c>
      <c r="U263" s="209">
        <f>ROUNDDOWN(U264,-T283)+10^T283</f>
        <v>100</v>
      </c>
      <c r="V263" s="185"/>
      <c r="W263" s="177"/>
      <c r="Y263" s="208"/>
      <c r="Z263" s="71" t="s">
        <v>55</v>
      </c>
      <c r="AA263" s="209">
        <f>U263+Z284</f>
        <v>115</v>
      </c>
      <c r="AB263" s="185"/>
      <c r="AC263" s="177"/>
      <c r="AE263" s="208"/>
      <c r="AF263" s="71" t="s">
        <v>55</v>
      </c>
      <c r="AG263" s="209">
        <f>AA263+AF284</f>
        <v>130</v>
      </c>
      <c r="AH263" s="185"/>
      <c r="AI263" s="177"/>
      <c r="AK263" s="208"/>
      <c r="AL263" s="71" t="s">
        <v>55</v>
      </c>
      <c r="AM263" s="209">
        <f>AG263+AL284</f>
        <v>145</v>
      </c>
      <c r="AN263" s="185"/>
      <c r="AO263" s="177"/>
      <c r="AQ263" s="208"/>
      <c r="AR263" s="71" t="s">
        <v>55</v>
      </c>
      <c r="AS263" s="209">
        <f>AM263+AR284</f>
        <v>160</v>
      </c>
      <c r="AT263" s="185"/>
      <c r="AU263" s="177"/>
      <c r="AW263" s="208"/>
      <c r="AX263" s="71" t="s">
        <v>55</v>
      </c>
      <c r="AY263" s="209">
        <f>AS263+AX284</f>
        <v>175</v>
      </c>
      <c r="AZ263" s="185"/>
      <c r="BA263" s="177"/>
      <c r="BC263" s="208"/>
      <c r="BD263" s="71" t="s">
        <v>55</v>
      </c>
      <c r="BE263" s="209">
        <f>AY263+BD284</f>
        <v>190</v>
      </c>
      <c r="BF263" s="185"/>
      <c r="BG263" s="177"/>
      <c r="BI263" s="208"/>
      <c r="BJ263" s="71" t="s">
        <v>55</v>
      </c>
      <c r="BK263" s="209">
        <f>BE263+BJ284</f>
        <v>205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0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0</v>
      </c>
      <c r="P264" s="185"/>
      <c r="Q264" s="177"/>
      <c r="S264" s="208"/>
      <c r="T264" s="86" t="s">
        <v>56</v>
      </c>
      <c r="U264" s="198">
        <f>MAX($B260:$B280)</f>
        <v>0</v>
      </c>
      <c r="V264" s="185"/>
      <c r="W264" s="177"/>
      <c r="Y264" s="208"/>
      <c r="Z264" s="86" t="s">
        <v>56</v>
      </c>
      <c r="AA264" s="198">
        <f>MAX($B260:$B280)</f>
        <v>0</v>
      </c>
      <c r="AB264" s="185"/>
      <c r="AC264" s="177"/>
      <c r="AE264" s="208"/>
      <c r="AF264" s="86" t="s">
        <v>56</v>
      </c>
      <c r="AG264" s="198">
        <f>MAX($B260:$B280)</f>
        <v>0</v>
      </c>
      <c r="AH264" s="185"/>
      <c r="AI264" s="177"/>
      <c r="AK264" s="208"/>
      <c r="AL264" s="86" t="s">
        <v>56</v>
      </c>
      <c r="AM264" s="198">
        <f>MAX($B260:$B280)</f>
        <v>0</v>
      </c>
      <c r="AN264" s="185"/>
      <c r="AO264" s="177"/>
      <c r="AQ264" s="208"/>
      <c r="AR264" s="86" t="s">
        <v>56</v>
      </c>
      <c r="AS264" s="198">
        <f>MAX($B260:$B280)</f>
        <v>0</v>
      </c>
      <c r="AT264" s="185"/>
      <c r="AU264" s="177"/>
      <c r="AW264" s="208"/>
      <c r="AX264" s="86" t="s">
        <v>56</v>
      </c>
      <c r="AY264" s="198">
        <f>MAX($B260:$B280)</f>
        <v>0</v>
      </c>
      <c r="AZ264" s="185"/>
      <c r="BA264" s="177"/>
      <c r="BC264" s="208"/>
      <c r="BD264" s="86" t="s">
        <v>56</v>
      </c>
      <c r="BE264" s="198">
        <f>MAX($B260:$B280)</f>
        <v>0</v>
      </c>
      <c r="BF264" s="185"/>
      <c r="BG264" s="177"/>
      <c r="BI264" s="208"/>
      <c r="BJ264" s="86" t="s">
        <v>56</v>
      </c>
      <c r="BK264" s="198">
        <f>MAX($B260:$B280)</f>
        <v>0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0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0</v>
      </c>
      <c r="P265" s="185"/>
      <c r="Q265" s="177"/>
      <c r="S265" s="208"/>
      <c r="T265" s="86" t="s">
        <v>57</v>
      </c>
      <c r="U265" s="198">
        <f>AVERAGE($B276:$B280)</f>
        <v>0</v>
      </c>
      <c r="V265" s="185"/>
      <c r="W265" s="177"/>
      <c r="Y265" s="208"/>
      <c r="Z265" s="86" t="s">
        <v>57</v>
      </c>
      <c r="AA265" s="198">
        <f>AVERAGE($B276:$B280)</f>
        <v>0</v>
      </c>
      <c r="AB265" s="185"/>
      <c r="AC265" s="177"/>
      <c r="AE265" s="208"/>
      <c r="AF265" s="86" t="s">
        <v>57</v>
      </c>
      <c r="AG265" s="198">
        <f>AVERAGE($B276:$B280)</f>
        <v>0</v>
      </c>
      <c r="AH265" s="185"/>
      <c r="AI265" s="177"/>
      <c r="AK265" s="208"/>
      <c r="AL265" s="86" t="s">
        <v>57</v>
      </c>
      <c r="AM265" s="198">
        <f>AVERAGE($B276:$B280)</f>
        <v>0</v>
      </c>
      <c r="AN265" s="185"/>
      <c r="AO265" s="177"/>
      <c r="AQ265" s="208"/>
      <c r="AR265" s="86" t="s">
        <v>57</v>
      </c>
      <c r="AS265" s="198">
        <f>AVERAGE($B276:$B280)</f>
        <v>0</v>
      </c>
      <c r="AT265" s="185"/>
      <c r="AU265" s="177"/>
      <c r="AW265" s="208"/>
      <c r="AX265" s="86" t="s">
        <v>57</v>
      </c>
      <c r="AY265" s="198">
        <f>AVERAGE($B276:$B280)</f>
        <v>0</v>
      </c>
      <c r="AZ265" s="185"/>
      <c r="BA265" s="177"/>
      <c r="BC265" s="208"/>
      <c r="BD265" s="86" t="s">
        <v>57</v>
      </c>
      <c r="BE265" s="198">
        <f>AVERAGE($B276:$B280)</f>
        <v>0</v>
      </c>
      <c r="BF265" s="185"/>
      <c r="BG265" s="177"/>
      <c r="BI265" s="208"/>
      <c r="BJ265" s="86" t="s">
        <v>57</v>
      </c>
      <c r="BK265" s="198">
        <f>AVERAGE($B276:$B280)</f>
        <v>0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 t="e">
        <f>INDEX(LINEST(C271:C280,D271:D280),1)</f>
        <v>#VALUE!</v>
      </c>
      <c r="G267" s="88"/>
      <c r="H267" s="24"/>
      <c r="I267" s="177"/>
      <c r="J267" s="178"/>
      <c r="K267" s="177"/>
      <c r="M267" s="208"/>
      <c r="N267" s="87" t="s">
        <v>58</v>
      </c>
      <c r="O267" s="42" t="e">
        <f>INDEX(LINEST(M271:M280,$D271:$D280),1)</f>
        <v>#VALUE!</v>
      </c>
      <c r="P267" s="185"/>
      <c r="Q267" s="177"/>
      <c r="S267" s="208"/>
      <c r="T267" s="87" t="s">
        <v>58</v>
      </c>
      <c r="U267" s="42" t="e">
        <f>INDEX(LINEST(S271:S280,$D271:$D280),1)</f>
        <v>#VALUE!</v>
      </c>
      <c r="V267" s="185"/>
      <c r="W267" s="177"/>
      <c r="Y267" s="208"/>
      <c r="Z267" s="87" t="s">
        <v>58</v>
      </c>
      <c r="AA267" s="42" t="e">
        <f>INDEX(LINEST(Y271:Y280,$D271:$D280),1)</f>
        <v>#VALUE!</v>
      </c>
      <c r="AB267" s="185"/>
      <c r="AC267" s="177"/>
      <c r="AE267" s="208"/>
      <c r="AF267" s="87" t="s">
        <v>58</v>
      </c>
      <c r="AG267" s="42" t="e">
        <f>INDEX(LINEST(AE271:AE280,$D271:$D280),1)</f>
        <v>#VALUE!</v>
      </c>
      <c r="AH267" s="185"/>
      <c r="AI267" s="177"/>
      <c r="AK267" s="208"/>
      <c r="AL267" s="87" t="s">
        <v>58</v>
      </c>
      <c r="AM267" s="42" t="e">
        <f>INDEX(LINEST(AK271:AK280,$D271:$D280),1)</f>
        <v>#VALUE!</v>
      </c>
      <c r="AN267" s="185"/>
      <c r="AO267" s="177"/>
      <c r="AQ267" s="208"/>
      <c r="AR267" s="87" t="s">
        <v>58</v>
      </c>
      <c r="AS267" s="42" t="e">
        <f>INDEX(LINEST(AQ271:AQ280,$D271:$D280),1)</f>
        <v>#VALUE!</v>
      </c>
      <c r="AT267" s="185"/>
      <c r="AU267" s="177"/>
      <c r="AW267" s="208"/>
      <c r="AX267" s="87" t="s">
        <v>58</v>
      </c>
      <c r="AY267" s="42" t="e">
        <f>INDEX(LINEST(AW271:AW280,$D271:$D280),1)</f>
        <v>#VALUE!</v>
      </c>
      <c r="AZ267" s="185"/>
      <c r="BA267" s="177"/>
      <c r="BC267" s="208"/>
      <c r="BD267" s="87" t="s">
        <v>58</v>
      </c>
      <c r="BE267" s="42" t="e">
        <f>INDEX(LINEST(BC271:BC280,$D271:$D280),1)</f>
        <v>#VALUE!</v>
      </c>
      <c r="BF267" s="185"/>
      <c r="BG267" s="177"/>
      <c r="BI267" s="208"/>
      <c r="BJ267" s="87" t="s">
        <v>58</v>
      </c>
      <c r="BK267" s="42" t="e">
        <f>INDEX(LINEST(BI271:BI280,$D271:$D280),1)</f>
        <v>#VALUE!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 t="e">
        <f>INDEX(LINEST(C271:C280,D271:D280),2)</f>
        <v>#VALUE!</v>
      </c>
      <c r="G268" s="25"/>
      <c r="H268" s="21"/>
      <c r="I268" s="177"/>
      <c r="J268" s="178"/>
      <c r="K268" s="177"/>
      <c r="M268" s="208"/>
      <c r="N268" s="71" t="s">
        <v>29</v>
      </c>
      <c r="O268" s="42" t="e">
        <f>INDEX(LINEST(M271:M280,$D271:$D280),2)</f>
        <v>#VALUE!</v>
      </c>
      <c r="P268" s="185"/>
      <c r="Q268" s="177"/>
      <c r="S268" s="208"/>
      <c r="T268" s="71" t="s">
        <v>29</v>
      </c>
      <c r="U268" s="42" t="e">
        <f>INDEX(LINEST(S271:S280,$D271:$D280),2)</f>
        <v>#VALUE!</v>
      </c>
      <c r="V268" s="185"/>
      <c r="W268" s="177"/>
      <c r="Y268" s="208"/>
      <c r="Z268" s="71" t="s">
        <v>29</v>
      </c>
      <c r="AA268" s="42" t="e">
        <f>INDEX(LINEST(Y271:Y280,$D271:$D280),2)</f>
        <v>#VALUE!</v>
      </c>
      <c r="AB268" s="185"/>
      <c r="AC268" s="177"/>
      <c r="AE268" s="208"/>
      <c r="AF268" s="71" t="s">
        <v>29</v>
      </c>
      <c r="AG268" s="42" t="e">
        <f>INDEX(LINEST(AE271:AE280,$D271:$D280),2)</f>
        <v>#VALUE!</v>
      </c>
      <c r="AH268" s="185"/>
      <c r="AI268" s="177"/>
      <c r="AK268" s="208"/>
      <c r="AL268" s="71" t="s">
        <v>29</v>
      </c>
      <c r="AM268" s="42" t="e">
        <f>INDEX(LINEST(AK271:AK280,$D271:$D280),2)</f>
        <v>#VALUE!</v>
      </c>
      <c r="AN268" s="185"/>
      <c r="AO268" s="177"/>
      <c r="AQ268" s="208"/>
      <c r="AR268" s="71" t="s">
        <v>29</v>
      </c>
      <c r="AS268" s="42" t="e">
        <f>INDEX(LINEST(AQ271:AQ280,$D271:$D280),2)</f>
        <v>#VALUE!</v>
      </c>
      <c r="AT268" s="185"/>
      <c r="AU268" s="177"/>
      <c r="AW268" s="208"/>
      <c r="AX268" s="71" t="s">
        <v>29</v>
      </c>
      <c r="AY268" s="42" t="e">
        <f>INDEX(LINEST(AW271:AW280,$D271:$D280),2)</f>
        <v>#VALUE!</v>
      </c>
      <c r="AZ268" s="185"/>
      <c r="BA268" s="177"/>
      <c r="BC268" s="208"/>
      <c r="BD268" s="71" t="s">
        <v>29</v>
      </c>
      <c r="BE268" s="42" t="e">
        <f>INDEX(LINEST(BC271:BC280,$D271:$D280),2)</f>
        <v>#VALUE!</v>
      </c>
      <c r="BF268" s="185"/>
      <c r="BG268" s="177"/>
      <c r="BI268" s="208"/>
      <c r="BJ268" s="71" t="s">
        <v>29</v>
      </c>
      <c r="BK268" s="42" t="e">
        <f>INDEX(LINEST(BI271:BI280,$D271:$D280),2)</f>
        <v>#VALUE!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 t="e">
        <f>F267*-1</f>
        <v>#VALUE!</v>
      </c>
      <c r="H269" s="75"/>
      <c r="I269" s="177"/>
      <c r="J269" s="178"/>
      <c r="K269" s="177"/>
      <c r="M269" s="208"/>
      <c r="N269" s="86" t="s">
        <v>30</v>
      </c>
      <c r="O269" s="89" t="e">
        <f>O267*-1</f>
        <v>#VALUE!</v>
      </c>
      <c r="P269" s="185"/>
      <c r="Q269" s="177"/>
      <c r="S269" s="208"/>
      <c r="T269" s="86" t="s">
        <v>30</v>
      </c>
      <c r="U269" s="89" t="e">
        <f>U267*-1</f>
        <v>#VALUE!</v>
      </c>
      <c r="V269" s="185"/>
      <c r="W269" s="177"/>
      <c r="Y269" s="208"/>
      <c r="Z269" s="86" t="s">
        <v>30</v>
      </c>
      <c r="AA269" s="89" t="e">
        <f>AA267*-1</f>
        <v>#VALUE!</v>
      </c>
      <c r="AB269" s="185"/>
      <c r="AC269" s="177"/>
      <c r="AE269" s="208"/>
      <c r="AF269" s="86" t="s">
        <v>30</v>
      </c>
      <c r="AG269" s="89" t="e">
        <f>AG267*-1</f>
        <v>#VALUE!</v>
      </c>
      <c r="AH269" s="185"/>
      <c r="AI269" s="177"/>
      <c r="AK269" s="208"/>
      <c r="AL269" s="86" t="s">
        <v>30</v>
      </c>
      <c r="AM269" s="89" t="e">
        <f>AM267*-1</f>
        <v>#VALUE!</v>
      </c>
      <c r="AN269" s="185"/>
      <c r="AO269" s="177"/>
      <c r="AQ269" s="208"/>
      <c r="AR269" s="86" t="s">
        <v>30</v>
      </c>
      <c r="AS269" s="89" t="e">
        <f>AS267*-1</f>
        <v>#VALUE!</v>
      </c>
      <c r="AT269" s="185"/>
      <c r="AU269" s="177"/>
      <c r="AW269" s="208"/>
      <c r="AX269" s="86" t="s">
        <v>30</v>
      </c>
      <c r="AY269" s="89" t="e">
        <f>AY267*-1</f>
        <v>#VALUE!</v>
      </c>
      <c r="AZ269" s="185"/>
      <c r="BA269" s="177"/>
      <c r="BC269" s="208"/>
      <c r="BD269" s="86" t="s">
        <v>30</v>
      </c>
      <c r="BE269" s="89" t="e">
        <f>BE267*-1</f>
        <v>#VALUE!</v>
      </c>
      <c r="BF269" s="185"/>
      <c r="BG269" s="177"/>
      <c r="BI269" s="208"/>
      <c r="BJ269" s="86" t="s">
        <v>30</v>
      </c>
      <c r="BK269" s="89" t="e">
        <f>BK267*-1</f>
        <v>#VALUE!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0</v>
      </c>
      <c r="C271" s="207" t="e">
        <f t="shared" ref="C271:C280" si="126">LN(F$263/B271-1)</f>
        <v>#DIV/0!</v>
      </c>
      <c r="D271" s="20">
        <v>1</v>
      </c>
      <c r="E271" s="637" t="s">
        <v>7</v>
      </c>
      <c r="F271" s="638"/>
      <c r="G271" s="641" t="e">
        <f>I259</f>
        <v>#VALUE!</v>
      </c>
      <c r="H271" s="642"/>
      <c r="I271" s="177" t="e">
        <f t="shared" ref="I271:I302" si="127">ROUND($F$263/(1+EXP($F$268+$F$267*D271)),$G$1)</f>
        <v>#VALUE!</v>
      </c>
      <c r="J271" s="178" t="e">
        <f t="shared" ref="J271:J280" si="128">ABS(B271-I271)/B271*100</f>
        <v>#VALUE!</v>
      </c>
      <c r="K271" s="177" t="e">
        <f t="shared" ref="K271:K280" si="129">(B271-I271)^2/1000</f>
        <v>#VALUE!</v>
      </c>
      <c r="M271" s="208" t="e">
        <f t="shared" ref="M271:M280" si="130">LN(O$263/$B271-1)</f>
        <v>#DIV/0!</v>
      </c>
      <c r="N271" s="21" t="s">
        <v>36</v>
      </c>
      <c r="O271" s="42" t="e">
        <f>P259</f>
        <v>#VALUE!</v>
      </c>
      <c r="P271" s="185" t="e">
        <f t="shared" ref="P271:P280" si="131">ROUND(O$263/(1+EXP(O$268+O$267*$D271)),$G$1)</f>
        <v>#VALUE!</v>
      </c>
      <c r="Q271" s="177" t="e">
        <f t="shared" ref="Q271:Q280" si="132">($B271-P271)^2/1000</f>
        <v>#VALUE!</v>
      </c>
      <c r="S271" s="208" t="e">
        <f t="shared" ref="S271:S280" si="133">LN(U$263/$B271-1)</f>
        <v>#DIV/0!</v>
      </c>
      <c r="T271" s="21" t="s">
        <v>36</v>
      </c>
      <c r="U271" s="42" t="e">
        <f>V259</f>
        <v>#VALUE!</v>
      </c>
      <c r="V271" s="185" t="e">
        <f t="shared" ref="V271:V280" si="134">ROUND(U$263/(1+EXP(U$268+U$267*$D271)),$G$1)</f>
        <v>#VALUE!</v>
      </c>
      <c r="W271" s="177" t="e">
        <f t="shared" ref="W271:W280" si="135">($B271-V271)^2/1000</f>
        <v>#VALUE!</v>
      </c>
      <c r="Y271" s="208" t="e">
        <f t="shared" ref="Y271:Y280" si="136">LN(AA$263/$B271-1)</f>
        <v>#DIV/0!</v>
      </c>
      <c r="Z271" s="21" t="s">
        <v>36</v>
      </c>
      <c r="AA271" s="42" t="e">
        <f>AB259</f>
        <v>#VALUE!</v>
      </c>
      <c r="AB271" s="185" t="e">
        <f t="shared" ref="AB271:AB280" si="137">ROUND(AA$263/(1+EXP(AA$268+AA$267*$D271)),$G$1)</f>
        <v>#VALUE!</v>
      </c>
      <c r="AC271" s="177" t="e">
        <f t="shared" ref="AC271:AC280" si="138">($B271-AB271)^2/1000</f>
        <v>#VALUE!</v>
      </c>
      <c r="AE271" s="208" t="e">
        <f t="shared" ref="AE271:AE280" si="139">LN(AG$263/$B271-1)</f>
        <v>#DIV/0!</v>
      </c>
      <c r="AF271" s="21" t="s">
        <v>36</v>
      </c>
      <c r="AG271" s="42" t="e">
        <f>AH259</f>
        <v>#VALUE!</v>
      </c>
      <c r="AH271" s="185" t="e">
        <f t="shared" ref="AH271:AH280" si="140">ROUND(AG$263/(1+EXP(AG$268+AG$267*$D271)),$G$1)</f>
        <v>#VALUE!</v>
      </c>
      <c r="AI271" s="177" t="e">
        <f t="shared" ref="AI271:AI280" si="141">($B271-AH271)^2/1000</f>
        <v>#VALUE!</v>
      </c>
      <c r="AK271" s="208" t="e">
        <f t="shared" ref="AK271:AK280" si="142">LN(AM$263/$B271-1)</f>
        <v>#DIV/0!</v>
      </c>
      <c r="AL271" s="21" t="s">
        <v>36</v>
      </c>
      <c r="AM271" s="42" t="e">
        <f>AN259</f>
        <v>#VALUE!</v>
      </c>
      <c r="AN271" s="185" t="e">
        <f t="shared" ref="AN271:AN280" si="143">ROUND(AM$263/(1+EXP(AM$268+AM$267*$D271)),$G$1)</f>
        <v>#VALUE!</v>
      </c>
      <c r="AO271" s="177" t="e">
        <f t="shared" ref="AO271:AO280" si="144">($B271-AN271)^2/1000</f>
        <v>#VALUE!</v>
      </c>
      <c r="AQ271" s="208" t="e">
        <f t="shared" ref="AQ271:AQ280" si="145">LN(AS$263/$B271-1)</f>
        <v>#DIV/0!</v>
      </c>
      <c r="AR271" s="21" t="s">
        <v>36</v>
      </c>
      <c r="AS271" s="42" t="e">
        <f>AT259</f>
        <v>#VALUE!</v>
      </c>
      <c r="AT271" s="185" t="e">
        <f t="shared" ref="AT271:AT280" si="146">ROUND(AS$263/(1+EXP(AS$268+AS$267*$D271)),$G$1)</f>
        <v>#VALUE!</v>
      </c>
      <c r="AU271" s="177" t="e">
        <f t="shared" ref="AU271:AU280" si="147">($B271-AT271)^2/1000</f>
        <v>#VALUE!</v>
      </c>
      <c r="AW271" s="208" t="e">
        <f t="shared" ref="AW271:AW280" si="148">LN(AY$263/$B271-1)</f>
        <v>#DIV/0!</v>
      </c>
      <c r="AX271" s="21" t="s">
        <v>36</v>
      </c>
      <c r="AY271" s="42" t="e">
        <f>AZ259</f>
        <v>#VALUE!</v>
      </c>
      <c r="AZ271" s="185" t="e">
        <f t="shared" ref="AZ271:AZ280" si="149">ROUND(AY$263/(1+EXP(AY$268+AY$267*$D271)),$G$1)</f>
        <v>#VALUE!</v>
      </c>
      <c r="BA271" s="177" t="e">
        <f t="shared" ref="BA271:BA280" si="150">($B271-AZ271)^2/1000</f>
        <v>#VALUE!</v>
      </c>
      <c r="BC271" s="208" t="e">
        <f t="shared" ref="BC271:BC280" si="151">LN(BE$263/$B271-1)</f>
        <v>#DIV/0!</v>
      </c>
      <c r="BD271" s="21" t="s">
        <v>36</v>
      </c>
      <c r="BE271" s="42" t="e">
        <f>BF259</f>
        <v>#VALUE!</v>
      </c>
      <c r="BF271" s="185" t="e">
        <f t="shared" ref="BF271:BF280" si="152">ROUND(BE$263/(1+EXP(BE$268+BE$267*$D271)),$G$1)</f>
        <v>#VALUE!</v>
      </c>
      <c r="BG271" s="177" t="e">
        <f t="shared" ref="BG271:BG280" si="153">($B271-BF271)^2/1000</f>
        <v>#VALUE!</v>
      </c>
      <c r="BI271" s="208" t="e">
        <f t="shared" ref="BI271:BI280" si="154">LN(BK$263/$B271-1)</f>
        <v>#DIV/0!</v>
      </c>
      <c r="BJ271" s="21" t="s">
        <v>36</v>
      </c>
      <c r="BK271" s="42" t="e">
        <f>BL259</f>
        <v>#VALUE!</v>
      </c>
      <c r="BL271" s="185" t="e">
        <f t="shared" ref="BL271:BL280" si="155">ROUND(BK$263/(1+EXP(BK$268+BK$267*$D271)),$G$1)</f>
        <v>#VALUE!</v>
      </c>
      <c r="BM271" s="177" t="e">
        <f t="shared" ref="BM271:BM280" si="156">($B271-BL271)^2/1000</f>
        <v>#VALUE!</v>
      </c>
    </row>
    <row r="272" spans="1:65" ht="15" customHeight="1">
      <c r="A272" s="19">
        <f t="shared" si="125"/>
        <v>2004</v>
      </c>
      <c r="B272" s="174">
        <f t="shared" si="125"/>
        <v>0</v>
      </c>
      <c r="C272" s="207" t="e">
        <f t="shared" si="126"/>
        <v>#DIV/0!</v>
      </c>
      <c r="D272" s="20">
        <f t="shared" ref="D272:D302" si="157">D271+1</f>
        <v>2</v>
      </c>
      <c r="E272" s="637" t="s">
        <v>8</v>
      </c>
      <c r="F272" s="638"/>
      <c r="G272" s="639" t="e">
        <f>SUM(K260:K280)</f>
        <v>#VALUE!</v>
      </c>
      <c r="H272" s="640"/>
      <c r="I272" s="177" t="e">
        <f t="shared" si="127"/>
        <v>#VALUE!</v>
      </c>
      <c r="J272" s="178" t="e">
        <f t="shared" si="128"/>
        <v>#VALUE!</v>
      </c>
      <c r="K272" s="177" t="e">
        <f t="shared" si="129"/>
        <v>#VALUE!</v>
      </c>
      <c r="M272" s="208" t="e">
        <f t="shared" si="130"/>
        <v>#DIV/0!</v>
      </c>
      <c r="N272" s="21" t="s">
        <v>37</v>
      </c>
      <c r="O272" s="209" t="e">
        <f>SUM(Q260:Q280)</f>
        <v>#VALUE!</v>
      </c>
      <c r="P272" s="185" t="e">
        <f t="shared" si="131"/>
        <v>#VALUE!</v>
      </c>
      <c r="Q272" s="177" t="e">
        <f t="shared" si="132"/>
        <v>#VALUE!</v>
      </c>
      <c r="S272" s="208" t="e">
        <f t="shared" si="133"/>
        <v>#DIV/0!</v>
      </c>
      <c r="T272" s="21" t="s">
        <v>37</v>
      </c>
      <c r="U272" s="209" t="e">
        <f>SUM(W260:W280)</f>
        <v>#VALUE!</v>
      </c>
      <c r="V272" s="185" t="e">
        <f t="shared" si="134"/>
        <v>#VALUE!</v>
      </c>
      <c r="W272" s="177" t="e">
        <f t="shared" si="135"/>
        <v>#VALUE!</v>
      </c>
      <c r="Y272" s="208" t="e">
        <f t="shared" si="136"/>
        <v>#DIV/0!</v>
      </c>
      <c r="Z272" s="21" t="s">
        <v>37</v>
      </c>
      <c r="AA272" s="209" t="e">
        <f>SUM(AC260:AC280)</f>
        <v>#VALUE!</v>
      </c>
      <c r="AB272" s="185" t="e">
        <f t="shared" si="137"/>
        <v>#VALUE!</v>
      </c>
      <c r="AC272" s="177" t="e">
        <f t="shared" si="138"/>
        <v>#VALUE!</v>
      </c>
      <c r="AE272" s="208" t="e">
        <f t="shared" si="139"/>
        <v>#DIV/0!</v>
      </c>
      <c r="AF272" s="21" t="s">
        <v>37</v>
      </c>
      <c r="AG272" s="209" t="e">
        <f>SUM(AI260:AI280)</f>
        <v>#VALUE!</v>
      </c>
      <c r="AH272" s="185" t="e">
        <f t="shared" si="140"/>
        <v>#VALUE!</v>
      </c>
      <c r="AI272" s="177" t="e">
        <f t="shared" si="141"/>
        <v>#VALUE!</v>
      </c>
      <c r="AK272" s="208" t="e">
        <f t="shared" si="142"/>
        <v>#DIV/0!</v>
      </c>
      <c r="AL272" s="21" t="s">
        <v>37</v>
      </c>
      <c r="AM272" s="209" t="e">
        <f>SUM(AO260:AO280)</f>
        <v>#VALUE!</v>
      </c>
      <c r="AN272" s="185" t="e">
        <f t="shared" si="143"/>
        <v>#VALUE!</v>
      </c>
      <c r="AO272" s="177" t="e">
        <f t="shared" si="144"/>
        <v>#VALUE!</v>
      </c>
      <c r="AQ272" s="208" t="e">
        <f t="shared" si="145"/>
        <v>#DIV/0!</v>
      </c>
      <c r="AR272" s="21" t="s">
        <v>37</v>
      </c>
      <c r="AS272" s="209" t="e">
        <f>SUM(AU260:AU280)</f>
        <v>#VALUE!</v>
      </c>
      <c r="AT272" s="185" t="e">
        <f t="shared" si="146"/>
        <v>#VALUE!</v>
      </c>
      <c r="AU272" s="177" t="e">
        <f t="shared" si="147"/>
        <v>#VALUE!</v>
      </c>
      <c r="AW272" s="208" t="e">
        <f t="shared" si="148"/>
        <v>#DIV/0!</v>
      </c>
      <c r="AX272" s="21" t="s">
        <v>37</v>
      </c>
      <c r="AY272" s="209" t="e">
        <f>SUM(BA260:BA280)</f>
        <v>#VALUE!</v>
      </c>
      <c r="AZ272" s="185" t="e">
        <f t="shared" si="149"/>
        <v>#VALUE!</v>
      </c>
      <c r="BA272" s="177" t="e">
        <f t="shared" si="150"/>
        <v>#VALUE!</v>
      </c>
      <c r="BC272" s="208" t="e">
        <f t="shared" si="151"/>
        <v>#DIV/0!</v>
      </c>
      <c r="BD272" s="21" t="s">
        <v>37</v>
      </c>
      <c r="BE272" s="209" t="e">
        <f>SUM(BG260:BG280)</f>
        <v>#VALUE!</v>
      </c>
      <c r="BF272" s="185" t="e">
        <f t="shared" si="152"/>
        <v>#VALUE!</v>
      </c>
      <c r="BG272" s="177" t="e">
        <f t="shared" si="153"/>
        <v>#VALUE!</v>
      </c>
      <c r="BI272" s="208" t="e">
        <f t="shared" si="154"/>
        <v>#DIV/0!</v>
      </c>
      <c r="BJ272" s="21" t="s">
        <v>37</v>
      </c>
      <c r="BK272" s="209" t="e">
        <f>SUM(BM260:BM280)</f>
        <v>#VALUE!</v>
      </c>
      <c r="BL272" s="185" t="e">
        <f t="shared" si="155"/>
        <v>#VALUE!</v>
      </c>
      <c r="BM272" s="177" t="e">
        <f t="shared" si="156"/>
        <v>#VALUE!</v>
      </c>
    </row>
    <row r="273" spans="1:70" ht="15" customHeight="1">
      <c r="A273" s="19">
        <f t="shared" si="125"/>
        <v>2005</v>
      </c>
      <c r="B273" s="174">
        <f t="shared" si="125"/>
        <v>0</v>
      </c>
      <c r="C273" s="207" t="e">
        <f t="shared" si="126"/>
        <v>#DIV/0!</v>
      </c>
      <c r="D273" s="20">
        <f t="shared" si="157"/>
        <v>3</v>
      </c>
      <c r="E273" s="637" t="s">
        <v>9</v>
      </c>
      <c r="F273" s="638"/>
      <c r="G273" s="639" t="e">
        <f>SUM(K271:K280)</f>
        <v>#VALUE!</v>
      </c>
      <c r="H273" s="640"/>
      <c r="I273" s="177" t="e">
        <f t="shared" si="127"/>
        <v>#VALUE!</v>
      </c>
      <c r="J273" s="178" t="e">
        <f t="shared" si="128"/>
        <v>#VALUE!</v>
      </c>
      <c r="K273" s="177" t="e">
        <f t="shared" si="129"/>
        <v>#VALUE!</v>
      </c>
      <c r="M273" s="208" t="e">
        <f t="shared" si="130"/>
        <v>#DIV/0!</v>
      </c>
      <c r="O273" s="39"/>
      <c r="P273" s="185" t="e">
        <f t="shared" si="131"/>
        <v>#VALUE!</v>
      </c>
      <c r="Q273" s="177" t="e">
        <f t="shared" si="132"/>
        <v>#VALUE!</v>
      </c>
      <c r="S273" s="208" t="e">
        <f t="shared" si="133"/>
        <v>#DIV/0!</v>
      </c>
      <c r="U273" s="39"/>
      <c r="V273" s="185" t="e">
        <f t="shared" si="134"/>
        <v>#VALUE!</v>
      </c>
      <c r="W273" s="177" t="e">
        <f t="shared" si="135"/>
        <v>#VALUE!</v>
      </c>
      <c r="Y273" s="208" t="e">
        <f t="shared" si="136"/>
        <v>#DIV/0!</v>
      </c>
      <c r="AA273" s="39"/>
      <c r="AB273" s="185" t="e">
        <f t="shared" si="137"/>
        <v>#VALUE!</v>
      </c>
      <c r="AC273" s="177" t="e">
        <f t="shared" si="138"/>
        <v>#VALUE!</v>
      </c>
      <c r="AE273" s="208" t="e">
        <f t="shared" si="139"/>
        <v>#DIV/0!</v>
      </c>
      <c r="AG273" s="39"/>
      <c r="AH273" s="185" t="e">
        <f t="shared" si="140"/>
        <v>#VALUE!</v>
      </c>
      <c r="AI273" s="177" t="e">
        <f t="shared" si="141"/>
        <v>#VALUE!</v>
      </c>
      <c r="AK273" s="208" t="e">
        <f t="shared" si="142"/>
        <v>#DIV/0!</v>
      </c>
      <c r="AM273" s="39"/>
      <c r="AN273" s="185" t="e">
        <f t="shared" si="143"/>
        <v>#VALUE!</v>
      </c>
      <c r="AO273" s="177" t="e">
        <f t="shared" si="144"/>
        <v>#VALUE!</v>
      </c>
      <c r="AQ273" s="208" t="e">
        <f t="shared" si="145"/>
        <v>#DIV/0!</v>
      </c>
      <c r="AS273" s="39"/>
      <c r="AT273" s="185" t="e">
        <f t="shared" si="146"/>
        <v>#VALUE!</v>
      </c>
      <c r="AU273" s="177" t="e">
        <f t="shared" si="147"/>
        <v>#VALUE!</v>
      </c>
      <c r="AW273" s="208" t="e">
        <f t="shared" si="148"/>
        <v>#DIV/0!</v>
      </c>
      <c r="AY273" s="39"/>
      <c r="AZ273" s="185" t="e">
        <f t="shared" si="149"/>
        <v>#VALUE!</v>
      </c>
      <c r="BA273" s="177" t="e">
        <f t="shared" si="150"/>
        <v>#VALUE!</v>
      </c>
      <c r="BC273" s="208" t="e">
        <f t="shared" si="151"/>
        <v>#DIV/0!</v>
      </c>
      <c r="BE273" s="39"/>
      <c r="BF273" s="185" t="e">
        <f t="shared" si="152"/>
        <v>#VALUE!</v>
      </c>
      <c r="BG273" s="177" t="e">
        <f t="shared" si="153"/>
        <v>#VALUE!</v>
      </c>
      <c r="BI273" s="208" t="e">
        <f t="shared" si="154"/>
        <v>#DIV/0!</v>
      </c>
      <c r="BK273" s="39"/>
      <c r="BL273" s="185" t="e">
        <f t="shared" si="155"/>
        <v>#VALUE!</v>
      </c>
      <c r="BM273" s="177" t="e">
        <f t="shared" si="156"/>
        <v>#VALUE!</v>
      </c>
    </row>
    <row r="274" spans="1:70" ht="15" customHeight="1">
      <c r="A274" s="19">
        <f t="shared" si="125"/>
        <v>2006</v>
      </c>
      <c r="B274" s="174">
        <f t="shared" si="125"/>
        <v>0</v>
      </c>
      <c r="C274" s="207" t="e">
        <f t="shared" si="126"/>
        <v>#DIV/0!</v>
      </c>
      <c r="D274" s="20">
        <f t="shared" si="157"/>
        <v>4</v>
      </c>
      <c r="E274" s="637" t="s">
        <v>10</v>
      </c>
      <c r="F274" s="638"/>
      <c r="G274" s="639" t="e">
        <f>SUM(J260:J280)/D280</f>
        <v>#VALUE!</v>
      </c>
      <c r="H274" s="640"/>
      <c r="I274" s="177" t="e">
        <f t="shared" si="127"/>
        <v>#VALUE!</v>
      </c>
      <c r="J274" s="178" t="e">
        <f t="shared" si="128"/>
        <v>#VALUE!</v>
      </c>
      <c r="K274" s="177" t="e">
        <f t="shared" si="129"/>
        <v>#VALUE!</v>
      </c>
      <c r="M274" s="208" t="e">
        <f t="shared" si="130"/>
        <v>#DIV/0!</v>
      </c>
      <c r="P274" s="185" t="e">
        <f t="shared" si="131"/>
        <v>#VALUE!</v>
      </c>
      <c r="Q274" s="177" t="e">
        <f t="shared" si="132"/>
        <v>#VALUE!</v>
      </c>
      <c r="S274" s="208" t="e">
        <f t="shared" si="133"/>
        <v>#DIV/0!</v>
      </c>
      <c r="V274" s="185" t="e">
        <f t="shared" si="134"/>
        <v>#VALUE!</v>
      </c>
      <c r="W274" s="177" t="e">
        <f t="shared" si="135"/>
        <v>#VALUE!</v>
      </c>
      <c r="Y274" s="208" t="e">
        <f t="shared" si="136"/>
        <v>#DIV/0!</v>
      </c>
      <c r="AB274" s="185" t="e">
        <f t="shared" si="137"/>
        <v>#VALUE!</v>
      </c>
      <c r="AC274" s="177" t="e">
        <f t="shared" si="138"/>
        <v>#VALUE!</v>
      </c>
      <c r="AE274" s="208" t="e">
        <f t="shared" si="139"/>
        <v>#DIV/0!</v>
      </c>
      <c r="AH274" s="185" t="e">
        <f t="shared" si="140"/>
        <v>#VALUE!</v>
      </c>
      <c r="AI274" s="177" t="e">
        <f t="shared" si="141"/>
        <v>#VALUE!</v>
      </c>
      <c r="AK274" s="208" t="e">
        <f t="shared" si="142"/>
        <v>#DIV/0!</v>
      </c>
      <c r="AN274" s="185" t="e">
        <f t="shared" si="143"/>
        <v>#VALUE!</v>
      </c>
      <c r="AO274" s="177" t="e">
        <f t="shared" si="144"/>
        <v>#VALUE!</v>
      </c>
      <c r="AQ274" s="208" t="e">
        <f t="shared" si="145"/>
        <v>#DIV/0!</v>
      </c>
      <c r="AT274" s="185" t="e">
        <f t="shared" si="146"/>
        <v>#VALUE!</v>
      </c>
      <c r="AU274" s="177" t="e">
        <f t="shared" si="147"/>
        <v>#VALUE!</v>
      </c>
      <c r="AW274" s="208" t="e">
        <f t="shared" si="148"/>
        <v>#DIV/0!</v>
      </c>
      <c r="AZ274" s="185" t="e">
        <f t="shared" si="149"/>
        <v>#VALUE!</v>
      </c>
      <c r="BA274" s="177" t="e">
        <f t="shared" si="150"/>
        <v>#VALUE!</v>
      </c>
      <c r="BC274" s="208" t="e">
        <f t="shared" si="151"/>
        <v>#DIV/0!</v>
      </c>
      <c r="BF274" s="185" t="e">
        <f t="shared" si="152"/>
        <v>#VALUE!</v>
      </c>
      <c r="BG274" s="177" t="e">
        <f t="shared" si="153"/>
        <v>#VALUE!</v>
      </c>
      <c r="BI274" s="208" t="e">
        <f t="shared" si="154"/>
        <v>#DIV/0!</v>
      </c>
      <c r="BL274" s="185" t="e">
        <f t="shared" si="155"/>
        <v>#VALUE!</v>
      </c>
      <c r="BM274" s="177" t="e">
        <f t="shared" si="156"/>
        <v>#VALUE!</v>
      </c>
    </row>
    <row r="275" spans="1:70" ht="15" customHeight="1">
      <c r="A275" s="19">
        <f t="shared" si="125"/>
        <v>2007</v>
      </c>
      <c r="B275" s="174">
        <f t="shared" si="125"/>
        <v>0</v>
      </c>
      <c r="C275" s="207" t="e">
        <f t="shared" si="126"/>
        <v>#DIV/0!</v>
      </c>
      <c r="D275" s="20">
        <f t="shared" si="157"/>
        <v>5</v>
      </c>
      <c r="E275" s="637" t="s">
        <v>11</v>
      </c>
      <c r="F275" s="638"/>
      <c r="G275" s="639" t="e">
        <f>SUM(J271:J280)/10</f>
        <v>#VALUE!</v>
      </c>
      <c r="H275" s="640"/>
      <c r="I275" s="177" t="e">
        <f t="shared" si="127"/>
        <v>#VALUE!</v>
      </c>
      <c r="J275" s="178" t="e">
        <f t="shared" si="128"/>
        <v>#VALUE!</v>
      </c>
      <c r="K275" s="177" t="e">
        <f t="shared" si="129"/>
        <v>#VALUE!</v>
      </c>
      <c r="M275" s="208" t="e">
        <f t="shared" si="130"/>
        <v>#DIV/0!</v>
      </c>
      <c r="P275" s="185" t="e">
        <f t="shared" si="131"/>
        <v>#VALUE!</v>
      </c>
      <c r="Q275" s="177" t="e">
        <f t="shared" si="132"/>
        <v>#VALUE!</v>
      </c>
      <c r="S275" s="208" t="e">
        <f t="shared" si="133"/>
        <v>#DIV/0!</v>
      </c>
      <c r="V275" s="185" t="e">
        <f t="shared" si="134"/>
        <v>#VALUE!</v>
      </c>
      <c r="W275" s="177" t="e">
        <f t="shared" si="135"/>
        <v>#VALUE!</v>
      </c>
      <c r="Y275" s="208" t="e">
        <f t="shared" si="136"/>
        <v>#DIV/0!</v>
      </c>
      <c r="AB275" s="185" t="e">
        <f t="shared" si="137"/>
        <v>#VALUE!</v>
      </c>
      <c r="AC275" s="177" t="e">
        <f t="shared" si="138"/>
        <v>#VALUE!</v>
      </c>
      <c r="AE275" s="208" t="e">
        <f t="shared" si="139"/>
        <v>#DIV/0!</v>
      </c>
      <c r="AH275" s="185" t="e">
        <f t="shared" si="140"/>
        <v>#VALUE!</v>
      </c>
      <c r="AI275" s="177" t="e">
        <f t="shared" si="141"/>
        <v>#VALUE!</v>
      </c>
      <c r="AK275" s="208" t="e">
        <f t="shared" si="142"/>
        <v>#DIV/0!</v>
      </c>
      <c r="AN275" s="185" t="e">
        <f t="shared" si="143"/>
        <v>#VALUE!</v>
      </c>
      <c r="AO275" s="177" t="e">
        <f t="shared" si="144"/>
        <v>#VALUE!</v>
      </c>
      <c r="AQ275" s="208" t="e">
        <f t="shared" si="145"/>
        <v>#DIV/0!</v>
      </c>
      <c r="AT275" s="185" t="e">
        <f t="shared" si="146"/>
        <v>#VALUE!</v>
      </c>
      <c r="AU275" s="177" t="e">
        <f t="shared" si="147"/>
        <v>#VALUE!</v>
      </c>
      <c r="AW275" s="208" t="e">
        <f t="shared" si="148"/>
        <v>#DIV/0!</v>
      </c>
      <c r="AZ275" s="185" t="e">
        <f t="shared" si="149"/>
        <v>#VALUE!</v>
      </c>
      <c r="BA275" s="177" t="e">
        <f t="shared" si="150"/>
        <v>#VALUE!</v>
      </c>
      <c r="BC275" s="208" t="e">
        <f t="shared" si="151"/>
        <v>#DIV/0!</v>
      </c>
      <c r="BF275" s="185" t="e">
        <f t="shared" si="152"/>
        <v>#VALUE!</v>
      </c>
      <c r="BG275" s="177" t="e">
        <f t="shared" si="153"/>
        <v>#VALUE!</v>
      </c>
      <c r="BI275" s="208" t="e">
        <f t="shared" si="154"/>
        <v>#DIV/0!</v>
      </c>
      <c r="BL275" s="185" t="e">
        <f t="shared" si="155"/>
        <v>#VALUE!</v>
      </c>
      <c r="BM275" s="177" t="e">
        <f t="shared" si="156"/>
        <v>#VALUE!</v>
      </c>
    </row>
    <row r="276" spans="1:70" ht="15" customHeight="1">
      <c r="A276" s="19">
        <f t="shared" si="125"/>
        <v>2008</v>
      </c>
      <c r="B276" s="174">
        <f t="shared" si="125"/>
        <v>0</v>
      </c>
      <c r="C276" s="207" t="e">
        <f t="shared" si="126"/>
        <v>#DIV/0!</v>
      </c>
      <c r="D276" s="20">
        <f t="shared" si="157"/>
        <v>6</v>
      </c>
      <c r="G276" s="25"/>
      <c r="H276" s="75"/>
      <c r="I276" s="177" t="e">
        <f t="shared" si="127"/>
        <v>#VALUE!</v>
      </c>
      <c r="J276" s="178" t="e">
        <f t="shared" si="128"/>
        <v>#VALUE!</v>
      </c>
      <c r="K276" s="177" t="e">
        <f t="shared" si="129"/>
        <v>#VALUE!</v>
      </c>
      <c r="M276" s="208" t="e">
        <f t="shared" si="130"/>
        <v>#DIV/0!</v>
      </c>
      <c r="P276" s="185" t="e">
        <f t="shared" si="131"/>
        <v>#VALUE!</v>
      </c>
      <c r="Q276" s="177" t="e">
        <f t="shared" si="132"/>
        <v>#VALUE!</v>
      </c>
      <c r="S276" s="208" t="e">
        <f t="shared" si="133"/>
        <v>#DIV/0!</v>
      </c>
      <c r="V276" s="185" t="e">
        <f t="shared" si="134"/>
        <v>#VALUE!</v>
      </c>
      <c r="W276" s="177" t="e">
        <f t="shared" si="135"/>
        <v>#VALUE!</v>
      </c>
      <c r="Y276" s="208" t="e">
        <f t="shared" si="136"/>
        <v>#DIV/0!</v>
      </c>
      <c r="AB276" s="185" t="e">
        <f t="shared" si="137"/>
        <v>#VALUE!</v>
      </c>
      <c r="AC276" s="177" t="e">
        <f t="shared" si="138"/>
        <v>#VALUE!</v>
      </c>
      <c r="AE276" s="208" t="e">
        <f t="shared" si="139"/>
        <v>#DIV/0!</v>
      </c>
      <c r="AH276" s="185" t="e">
        <f t="shared" si="140"/>
        <v>#VALUE!</v>
      </c>
      <c r="AI276" s="177" t="e">
        <f t="shared" si="141"/>
        <v>#VALUE!</v>
      </c>
      <c r="AK276" s="208" t="e">
        <f t="shared" si="142"/>
        <v>#DIV/0!</v>
      </c>
      <c r="AN276" s="185" t="e">
        <f t="shared" si="143"/>
        <v>#VALUE!</v>
      </c>
      <c r="AO276" s="177" t="e">
        <f t="shared" si="144"/>
        <v>#VALUE!</v>
      </c>
      <c r="AQ276" s="208" t="e">
        <f t="shared" si="145"/>
        <v>#DIV/0!</v>
      </c>
      <c r="AT276" s="185" t="e">
        <f t="shared" si="146"/>
        <v>#VALUE!</v>
      </c>
      <c r="AU276" s="177" t="e">
        <f t="shared" si="147"/>
        <v>#VALUE!</v>
      </c>
      <c r="AW276" s="208" t="e">
        <f t="shared" si="148"/>
        <v>#DIV/0!</v>
      </c>
      <c r="AZ276" s="185" t="e">
        <f t="shared" si="149"/>
        <v>#VALUE!</v>
      </c>
      <c r="BA276" s="177" t="e">
        <f t="shared" si="150"/>
        <v>#VALUE!</v>
      </c>
      <c r="BC276" s="208" t="e">
        <f t="shared" si="151"/>
        <v>#DIV/0!</v>
      </c>
      <c r="BF276" s="185" t="e">
        <f t="shared" si="152"/>
        <v>#VALUE!</v>
      </c>
      <c r="BG276" s="177" t="e">
        <f t="shared" si="153"/>
        <v>#VALUE!</v>
      </c>
      <c r="BI276" s="208" t="e">
        <f t="shared" si="154"/>
        <v>#DIV/0!</v>
      </c>
      <c r="BL276" s="185" t="e">
        <f t="shared" si="155"/>
        <v>#VALUE!</v>
      </c>
      <c r="BM276" s="177" t="e">
        <f t="shared" si="156"/>
        <v>#VALUE!</v>
      </c>
    </row>
    <row r="277" spans="1:70" s="25" customFormat="1" ht="15" customHeight="1">
      <c r="A277" s="19">
        <f t="shared" si="125"/>
        <v>2009</v>
      </c>
      <c r="B277" s="174">
        <f t="shared" si="125"/>
        <v>0</v>
      </c>
      <c r="C277" s="207" t="e">
        <f t="shared" si="126"/>
        <v>#DIV/0!</v>
      </c>
      <c r="D277" s="20">
        <f t="shared" si="157"/>
        <v>7</v>
      </c>
      <c r="H277" s="75"/>
      <c r="I277" s="177" t="e">
        <f t="shared" si="127"/>
        <v>#VALUE!</v>
      </c>
      <c r="J277" s="178" t="e">
        <f t="shared" si="128"/>
        <v>#VALUE!</v>
      </c>
      <c r="K277" s="177" t="e">
        <f t="shared" si="129"/>
        <v>#VALUE!</v>
      </c>
      <c r="M277" s="208" t="e">
        <f t="shared" si="130"/>
        <v>#DIV/0!</v>
      </c>
      <c r="P277" s="185" t="e">
        <f t="shared" si="131"/>
        <v>#VALUE!</v>
      </c>
      <c r="Q277" s="177" t="e">
        <f t="shared" si="132"/>
        <v>#VALUE!</v>
      </c>
      <c r="S277" s="208" t="e">
        <f t="shared" si="133"/>
        <v>#DIV/0!</v>
      </c>
      <c r="V277" s="185" t="e">
        <f t="shared" si="134"/>
        <v>#VALUE!</v>
      </c>
      <c r="W277" s="177" t="e">
        <f t="shared" si="135"/>
        <v>#VALUE!</v>
      </c>
      <c r="Y277" s="208" t="e">
        <f t="shared" si="136"/>
        <v>#DIV/0!</v>
      </c>
      <c r="AB277" s="185" t="e">
        <f t="shared" si="137"/>
        <v>#VALUE!</v>
      </c>
      <c r="AC277" s="177" t="e">
        <f t="shared" si="138"/>
        <v>#VALUE!</v>
      </c>
      <c r="AE277" s="208" t="e">
        <f t="shared" si="139"/>
        <v>#DIV/0!</v>
      </c>
      <c r="AH277" s="185" t="e">
        <f t="shared" si="140"/>
        <v>#VALUE!</v>
      </c>
      <c r="AI277" s="177" t="e">
        <f t="shared" si="141"/>
        <v>#VALUE!</v>
      </c>
      <c r="AK277" s="208" t="e">
        <f t="shared" si="142"/>
        <v>#DIV/0!</v>
      </c>
      <c r="AN277" s="185" t="e">
        <f t="shared" si="143"/>
        <v>#VALUE!</v>
      </c>
      <c r="AO277" s="177" t="e">
        <f t="shared" si="144"/>
        <v>#VALUE!</v>
      </c>
      <c r="AQ277" s="208" t="e">
        <f t="shared" si="145"/>
        <v>#DIV/0!</v>
      </c>
      <c r="AT277" s="185" t="e">
        <f t="shared" si="146"/>
        <v>#VALUE!</v>
      </c>
      <c r="AU277" s="177" t="e">
        <f t="shared" si="147"/>
        <v>#VALUE!</v>
      </c>
      <c r="AW277" s="208" t="e">
        <f t="shared" si="148"/>
        <v>#DIV/0!</v>
      </c>
      <c r="AZ277" s="185" t="e">
        <f t="shared" si="149"/>
        <v>#VALUE!</v>
      </c>
      <c r="BA277" s="177" t="e">
        <f t="shared" si="150"/>
        <v>#VALUE!</v>
      </c>
      <c r="BC277" s="208" t="e">
        <f t="shared" si="151"/>
        <v>#DIV/0!</v>
      </c>
      <c r="BF277" s="185" t="e">
        <f t="shared" si="152"/>
        <v>#VALUE!</v>
      </c>
      <c r="BG277" s="177" t="e">
        <f t="shared" si="153"/>
        <v>#VALUE!</v>
      </c>
      <c r="BI277" s="208" t="e">
        <f t="shared" si="154"/>
        <v>#DIV/0!</v>
      </c>
      <c r="BL277" s="185" t="e">
        <f t="shared" si="155"/>
        <v>#VALUE!</v>
      </c>
      <c r="BM277" s="177" t="e">
        <f t="shared" si="156"/>
        <v>#VALUE!</v>
      </c>
    </row>
    <row r="278" spans="1:70" ht="15" customHeight="1">
      <c r="A278" s="19">
        <f t="shared" si="125"/>
        <v>2010</v>
      </c>
      <c r="B278" s="174">
        <f t="shared" si="125"/>
        <v>0</v>
      </c>
      <c r="C278" s="207" t="e">
        <f t="shared" si="126"/>
        <v>#DIV/0!</v>
      </c>
      <c r="D278" s="20">
        <f t="shared" si="157"/>
        <v>8</v>
      </c>
      <c r="E278" s="50"/>
      <c r="F278" s="25"/>
      <c r="G278" s="25"/>
      <c r="H278" s="75"/>
      <c r="I278" s="177" t="e">
        <f t="shared" si="127"/>
        <v>#VALUE!</v>
      </c>
      <c r="J278" s="178" t="e">
        <f t="shared" si="128"/>
        <v>#VALUE!</v>
      </c>
      <c r="K278" s="177" t="e">
        <f t="shared" si="129"/>
        <v>#VALUE!</v>
      </c>
      <c r="M278" s="208" t="e">
        <f t="shared" si="130"/>
        <v>#DIV/0!</v>
      </c>
      <c r="N278" s="50"/>
      <c r="O278" s="25"/>
      <c r="P278" s="185" t="e">
        <f t="shared" si="131"/>
        <v>#VALUE!</v>
      </c>
      <c r="Q278" s="177" t="e">
        <f t="shared" si="132"/>
        <v>#VALUE!</v>
      </c>
      <c r="S278" s="208" t="e">
        <f t="shared" si="133"/>
        <v>#DIV/0!</v>
      </c>
      <c r="T278" s="50"/>
      <c r="U278" s="25"/>
      <c r="V278" s="185" t="e">
        <f t="shared" si="134"/>
        <v>#VALUE!</v>
      </c>
      <c r="W278" s="177" t="e">
        <f t="shared" si="135"/>
        <v>#VALUE!</v>
      </c>
      <c r="Y278" s="208" t="e">
        <f t="shared" si="136"/>
        <v>#DIV/0!</v>
      </c>
      <c r="Z278" s="50"/>
      <c r="AA278" s="25"/>
      <c r="AB278" s="185" t="e">
        <f t="shared" si="137"/>
        <v>#VALUE!</v>
      </c>
      <c r="AC278" s="177" t="e">
        <f t="shared" si="138"/>
        <v>#VALUE!</v>
      </c>
      <c r="AE278" s="208" t="e">
        <f t="shared" si="139"/>
        <v>#DIV/0!</v>
      </c>
      <c r="AF278" s="50"/>
      <c r="AG278" s="25"/>
      <c r="AH278" s="185" t="e">
        <f t="shared" si="140"/>
        <v>#VALUE!</v>
      </c>
      <c r="AI278" s="177" t="e">
        <f t="shared" si="141"/>
        <v>#VALUE!</v>
      </c>
      <c r="AK278" s="208" t="e">
        <f t="shared" si="142"/>
        <v>#DIV/0!</v>
      </c>
      <c r="AL278" s="50"/>
      <c r="AM278" s="25"/>
      <c r="AN278" s="185" t="e">
        <f t="shared" si="143"/>
        <v>#VALUE!</v>
      </c>
      <c r="AO278" s="177" t="e">
        <f t="shared" si="144"/>
        <v>#VALUE!</v>
      </c>
      <c r="AQ278" s="208" t="e">
        <f t="shared" si="145"/>
        <v>#DIV/0!</v>
      </c>
      <c r="AR278" s="50"/>
      <c r="AS278" s="25"/>
      <c r="AT278" s="185" t="e">
        <f t="shared" si="146"/>
        <v>#VALUE!</v>
      </c>
      <c r="AU278" s="177" t="e">
        <f t="shared" si="147"/>
        <v>#VALUE!</v>
      </c>
      <c r="AW278" s="208" t="e">
        <f t="shared" si="148"/>
        <v>#DIV/0!</v>
      </c>
      <c r="AX278" s="50"/>
      <c r="AY278" s="25"/>
      <c r="AZ278" s="185" t="e">
        <f t="shared" si="149"/>
        <v>#VALUE!</v>
      </c>
      <c r="BA278" s="177" t="e">
        <f t="shared" si="150"/>
        <v>#VALUE!</v>
      </c>
      <c r="BC278" s="208" t="e">
        <f t="shared" si="151"/>
        <v>#DIV/0!</v>
      </c>
      <c r="BD278" s="50"/>
      <c r="BE278" s="25"/>
      <c r="BF278" s="185" t="e">
        <f t="shared" si="152"/>
        <v>#VALUE!</v>
      </c>
      <c r="BG278" s="177" t="e">
        <f t="shared" si="153"/>
        <v>#VALUE!</v>
      </c>
      <c r="BI278" s="208" t="e">
        <f t="shared" si="154"/>
        <v>#DIV/0!</v>
      </c>
      <c r="BJ278" s="50"/>
      <c r="BK278" s="25"/>
      <c r="BL278" s="185" t="e">
        <f t="shared" si="155"/>
        <v>#VALUE!</v>
      </c>
      <c r="BM278" s="177" t="e">
        <f t="shared" si="156"/>
        <v>#VALUE!</v>
      </c>
    </row>
    <row r="279" spans="1:70" s="25" customFormat="1" ht="15" customHeight="1">
      <c r="A279" s="19">
        <f t="shared" si="125"/>
        <v>2011</v>
      </c>
      <c r="B279" s="174">
        <f t="shared" si="125"/>
        <v>0</v>
      </c>
      <c r="C279" s="207" t="e">
        <f t="shared" si="126"/>
        <v>#DIV/0!</v>
      </c>
      <c r="D279" s="20">
        <f t="shared" si="157"/>
        <v>9</v>
      </c>
      <c r="E279" s="50"/>
      <c r="H279" s="32"/>
      <c r="I279" s="177" t="e">
        <f t="shared" si="127"/>
        <v>#VALUE!</v>
      </c>
      <c r="J279" s="178" t="e">
        <f t="shared" si="128"/>
        <v>#VALUE!</v>
      </c>
      <c r="K279" s="177" t="e">
        <f t="shared" si="129"/>
        <v>#VALUE!</v>
      </c>
      <c r="M279" s="208" t="e">
        <f t="shared" si="130"/>
        <v>#DIV/0!</v>
      </c>
      <c r="N279" s="50"/>
      <c r="P279" s="185" t="e">
        <f t="shared" si="131"/>
        <v>#VALUE!</v>
      </c>
      <c r="Q279" s="177" t="e">
        <f t="shared" si="132"/>
        <v>#VALUE!</v>
      </c>
      <c r="S279" s="208" t="e">
        <f t="shared" si="133"/>
        <v>#DIV/0!</v>
      </c>
      <c r="T279" s="50"/>
      <c r="V279" s="185" t="e">
        <f t="shared" si="134"/>
        <v>#VALUE!</v>
      </c>
      <c r="W279" s="177" t="e">
        <f t="shared" si="135"/>
        <v>#VALUE!</v>
      </c>
      <c r="Y279" s="208" t="e">
        <f t="shared" si="136"/>
        <v>#DIV/0!</v>
      </c>
      <c r="Z279" s="50"/>
      <c r="AB279" s="185" t="e">
        <f t="shared" si="137"/>
        <v>#VALUE!</v>
      </c>
      <c r="AC279" s="177" t="e">
        <f t="shared" si="138"/>
        <v>#VALUE!</v>
      </c>
      <c r="AE279" s="208" t="e">
        <f t="shared" si="139"/>
        <v>#DIV/0!</v>
      </c>
      <c r="AF279" s="50"/>
      <c r="AH279" s="185" t="e">
        <f t="shared" si="140"/>
        <v>#VALUE!</v>
      </c>
      <c r="AI279" s="177" t="e">
        <f t="shared" si="141"/>
        <v>#VALUE!</v>
      </c>
      <c r="AK279" s="208" t="e">
        <f t="shared" si="142"/>
        <v>#DIV/0!</v>
      </c>
      <c r="AL279" s="50"/>
      <c r="AN279" s="185" t="e">
        <f t="shared" si="143"/>
        <v>#VALUE!</v>
      </c>
      <c r="AO279" s="177" t="e">
        <f t="shared" si="144"/>
        <v>#VALUE!</v>
      </c>
      <c r="AQ279" s="208" t="e">
        <f t="shared" si="145"/>
        <v>#DIV/0!</v>
      </c>
      <c r="AR279" s="50"/>
      <c r="AT279" s="185" t="e">
        <f t="shared" si="146"/>
        <v>#VALUE!</v>
      </c>
      <c r="AU279" s="177" t="e">
        <f t="shared" si="147"/>
        <v>#VALUE!</v>
      </c>
      <c r="AW279" s="208" t="e">
        <f t="shared" si="148"/>
        <v>#DIV/0!</v>
      </c>
      <c r="AX279" s="50"/>
      <c r="AZ279" s="185" t="e">
        <f t="shared" si="149"/>
        <v>#VALUE!</v>
      </c>
      <c r="BA279" s="177" t="e">
        <f t="shared" si="150"/>
        <v>#VALUE!</v>
      </c>
      <c r="BC279" s="208" t="e">
        <f t="shared" si="151"/>
        <v>#DIV/0!</v>
      </c>
      <c r="BD279" s="50"/>
      <c r="BF279" s="185" t="e">
        <f t="shared" si="152"/>
        <v>#VALUE!</v>
      </c>
      <c r="BG279" s="177" t="e">
        <f t="shared" si="153"/>
        <v>#VALUE!</v>
      </c>
      <c r="BI279" s="208" t="e">
        <f t="shared" si="154"/>
        <v>#DIV/0!</v>
      </c>
      <c r="BJ279" s="50"/>
      <c r="BL279" s="185" t="e">
        <f t="shared" si="155"/>
        <v>#VALUE!</v>
      </c>
      <c r="BM279" s="177" t="e">
        <f t="shared" si="156"/>
        <v>#VALUE!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0</v>
      </c>
      <c r="C280" s="210" t="e">
        <f t="shared" si="126"/>
        <v>#DIV/0!</v>
      </c>
      <c r="D280" s="29">
        <f t="shared" si="157"/>
        <v>10</v>
      </c>
      <c r="E280" s="51"/>
      <c r="F280" s="30"/>
      <c r="G280" s="30"/>
      <c r="H280" s="78"/>
      <c r="I280" s="183" t="e">
        <f t="shared" si="127"/>
        <v>#VALUE!</v>
      </c>
      <c r="J280" s="184" t="e">
        <f t="shared" si="128"/>
        <v>#VALUE!</v>
      </c>
      <c r="K280" s="183" t="e">
        <f t="shared" si="129"/>
        <v>#VALUE!</v>
      </c>
      <c r="M280" s="211" t="e">
        <f t="shared" si="130"/>
        <v>#DIV/0!</v>
      </c>
      <c r="N280" s="51"/>
      <c r="O280" s="30"/>
      <c r="P280" s="205" t="e">
        <f t="shared" si="131"/>
        <v>#VALUE!</v>
      </c>
      <c r="Q280" s="183" t="e">
        <f t="shared" si="132"/>
        <v>#VALUE!</v>
      </c>
      <c r="S280" s="211" t="e">
        <f t="shared" si="133"/>
        <v>#DIV/0!</v>
      </c>
      <c r="T280" s="51"/>
      <c r="U280" s="30"/>
      <c r="V280" s="205" t="e">
        <f t="shared" si="134"/>
        <v>#VALUE!</v>
      </c>
      <c r="W280" s="183" t="e">
        <f t="shared" si="135"/>
        <v>#VALUE!</v>
      </c>
      <c r="Y280" s="211" t="e">
        <f t="shared" si="136"/>
        <v>#DIV/0!</v>
      </c>
      <c r="Z280" s="51"/>
      <c r="AA280" s="30"/>
      <c r="AB280" s="205" t="e">
        <f t="shared" si="137"/>
        <v>#VALUE!</v>
      </c>
      <c r="AC280" s="183" t="e">
        <f t="shared" si="138"/>
        <v>#VALUE!</v>
      </c>
      <c r="AE280" s="211" t="e">
        <f t="shared" si="139"/>
        <v>#DIV/0!</v>
      </c>
      <c r="AF280" s="51"/>
      <c r="AG280" s="30"/>
      <c r="AH280" s="205" t="e">
        <f t="shared" si="140"/>
        <v>#VALUE!</v>
      </c>
      <c r="AI280" s="183" t="e">
        <f t="shared" si="141"/>
        <v>#VALUE!</v>
      </c>
      <c r="AK280" s="211" t="e">
        <f t="shared" si="142"/>
        <v>#DIV/0!</v>
      </c>
      <c r="AL280" s="51"/>
      <c r="AM280" s="30"/>
      <c r="AN280" s="205" t="e">
        <f t="shared" si="143"/>
        <v>#VALUE!</v>
      </c>
      <c r="AO280" s="183" t="e">
        <f t="shared" si="144"/>
        <v>#VALUE!</v>
      </c>
      <c r="AQ280" s="211" t="e">
        <f t="shared" si="145"/>
        <v>#DIV/0!</v>
      </c>
      <c r="AR280" s="51"/>
      <c r="AS280" s="30"/>
      <c r="AT280" s="205" t="e">
        <f t="shared" si="146"/>
        <v>#VALUE!</v>
      </c>
      <c r="AU280" s="183" t="e">
        <f t="shared" si="147"/>
        <v>#VALUE!</v>
      </c>
      <c r="AW280" s="211" t="e">
        <f t="shared" si="148"/>
        <v>#DIV/0!</v>
      </c>
      <c r="AX280" s="51"/>
      <c r="AY280" s="30"/>
      <c r="AZ280" s="205" t="e">
        <f t="shared" si="149"/>
        <v>#VALUE!</v>
      </c>
      <c r="BA280" s="183" t="e">
        <f t="shared" si="150"/>
        <v>#VALUE!</v>
      </c>
      <c r="BC280" s="211" t="e">
        <f t="shared" si="151"/>
        <v>#DIV/0!</v>
      </c>
      <c r="BD280" s="51"/>
      <c r="BE280" s="30"/>
      <c r="BF280" s="205" t="e">
        <f t="shared" si="152"/>
        <v>#VALUE!</v>
      </c>
      <c r="BG280" s="183" t="e">
        <f t="shared" si="153"/>
        <v>#VALUE!</v>
      </c>
      <c r="BI280" s="211" t="e">
        <f t="shared" si="154"/>
        <v>#DIV/0!</v>
      </c>
      <c r="BJ280" s="51"/>
      <c r="BK280" s="30"/>
      <c r="BL280" s="205" t="e">
        <f t="shared" si="155"/>
        <v>#VALUE!</v>
      </c>
      <c r="BM280" s="183" t="e">
        <f t="shared" si="156"/>
        <v>#VALUE!</v>
      </c>
    </row>
    <row r="281" spans="1:70" ht="15" customHeight="1" thickTop="1">
      <c r="A281" s="19">
        <f t="shared" si="125"/>
        <v>2013</v>
      </c>
      <c r="B281" s="174" t="e">
        <f t="shared" ref="B281:B302" si="158">ROUND(F$263/(1+EXP(F$268+F$267*D281)),$G$1)</f>
        <v>#VALUE!</v>
      </c>
      <c r="C281" s="52"/>
      <c r="D281" s="20">
        <f t="shared" si="157"/>
        <v>11</v>
      </c>
      <c r="E281" s="53"/>
      <c r="F281" s="80"/>
      <c r="G281" s="25"/>
      <c r="H281" s="32"/>
      <c r="I281" s="177" t="e">
        <f t="shared" si="127"/>
        <v>#VALUE!</v>
      </c>
      <c r="J281" s="185"/>
      <c r="K281" s="185"/>
    </row>
    <row r="282" spans="1:70" ht="15" customHeight="1" thickBot="1">
      <c r="A282" s="19">
        <f t="shared" si="125"/>
        <v>2014</v>
      </c>
      <c r="B282" s="174" t="e">
        <f t="shared" si="158"/>
        <v>#VALUE!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 t="e">
        <f t="shared" si="127"/>
        <v>#VALUE!</v>
      </c>
      <c r="J282" s="185"/>
      <c r="K282" s="185"/>
      <c r="M282" s="198" t="str">
        <f>E264</f>
        <v>max(y) =</v>
      </c>
      <c r="N282" s="198">
        <f>F264</f>
        <v>0</v>
      </c>
      <c r="O282" s="198"/>
      <c r="P282" s="198"/>
      <c r="Q282" s="198"/>
      <c r="R282" s="198"/>
      <c r="S282" s="198" t="str">
        <f>M282</f>
        <v>max(y) =</v>
      </c>
      <c r="T282" s="198">
        <f>N282</f>
        <v>0</v>
      </c>
      <c r="U282" s="198"/>
      <c r="V282" s="198"/>
      <c r="W282" s="198"/>
      <c r="X282" s="198"/>
      <c r="Y282" s="198" t="str">
        <f>S282</f>
        <v>max(y) =</v>
      </c>
      <c r="Z282" s="198">
        <f>T282</f>
        <v>0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0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0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0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0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0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0</v>
      </c>
    </row>
    <row r="283" spans="1:70" ht="15" customHeight="1" thickTop="1">
      <c r="A283" s="19">
        <f t="shared" si="125"/>
        <v>2015</v>
      </c>
      <c r="B283" s="174" t="e">
        <f t="shared" si="158"/>
        <v>#VALUE!</v>
      </c>
      <c r="C283" s="52"/>
      <c r="D283" s="20">
        <f t="shared" si="157"/>
        <v>13</v>
      </c>
      <c r="E283" s="198">
        <f>O263</f>
        <v>1</v>
      </c>
      <c r="F283" s="201" t="e">
        <f>O271</f>
        <v>#VALUE!</v>
      </c>
      <c r="G283" s="631" t="e">
        <f>O272</f>
        <v>#VALUE!</v>
      </c>
      <c r="H283" s="632"/>
      <c r="I283" s="177" t="e">
        <f t="shared" si="127"/>
        <v>#VALUE!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 t="e">
        <f t="shared" si="158"/>
        <v>#VALUE!</v>
      </c>
      <c r="C284" s="52"/>
      <c r="D284" s="20">
        <f t="shared" si="157"/>
        <v>14</v>
      </c>
      <c r="E284" s="198">
        <f>U263</f>
        <v>100</v>
      </c>
      <c r="F284" s="201" t="e">
        <f>U271</f>
        <v>#VALUE!</v>
      </c>
      <c r="G284" s="631" t="e">
        <f>U272</f>
        <v>#VALUE!</v>
      </c>
      <c r="H284" s="632"/>
      <c r="I284" s="177" t="e">
        <f t="shared" si="127"/>
        <v>#VALUE!</v>
      </c>
      <c r="J284" s="185"/>
      <c r="K284" s="185"/>
      <c r="M284" s="198" t="s">
        <v>60</v>
      </c>
      <c r="N284" s="212">
        <v>15</v>
      </c>
      <c r="O284" s="198"/>
      <c r="P284" s="198"/>
      <c r="Q284" s="198"/>
      <c r="R284" s="198"/>
      <c r="S284" s="198" t="s">
        <v>60</v>
      </c>
      <c r="T284" s="198">
        <f>N284</f>
        <v>15</v>
      </c>
      <c r="U284" s="198"/>
      <c r="V284" s="198"/>
      <c r="W284" s="198"/>
      <c r="X284" s="198"/>
      <c r="Y284" s="198" t="s">
        <v>60</v>
      </c>
      <c r="Z284" s="198">
        <f>T284</f>
        <v>15</v>
      </c>
      <c r="AA284" s="198"/>
      <c r="AB284" s="198"/>
      <c r="AC284" s="198"/>
      <c r="AD284" s="198"/>
      <c r="AE284" s="198" t="s">
        <v>60</v>
      </c>
      <c r="AF284" s="198">
        <f>Z284</f>
        <v>15</v>
      </c>
      <c r="AG284" s="198"/>
      <c r="AH284" s="198"/>
      <c r="AI284" s="198"/>
      <c r="AJ284" s="198"/>
      <c r="AK284" s="198" t="s">
        <v>60</v>
      </c>
      <c r="AL284" s="198">
        <f>AF284</f>
        <v>15</v>
      </c>
      <c r="AM284" s="198"/>
      <c r="AN284" s="198"/>
      <c r="AO284" s="198"/>
      <c r="AP284" s="198"/>
      <c r="AQ284" s="198" t="s">
        <v>60</v>
      </c>
      <c r="AR284" s="198">
        <f>AL284</f>
        <v>15</v>
      </c>
      <c r="AS284" s="198"/>
      <c r="AT284" s="198"/>
      <c r="AU284" s="198"/>
      <c r="AV284" s="198"/>
      <c r="AW284" s="198" t="s">
        <v>60</v>
      </c>
      <c r="AX284" s="198">
        <f>AR284</f>
        <v>15</v>
      </c>
      <c r="AY284" s="198"/>
      <c r="AZ284" s="198"/>
      <c r="BA284" s="198"/>
      <c r="BB284" s="198"/>
      <c r="BC284" s="198" t="s">
        <v>60</v>
      </c>
      <c r="BD284" s="198">
        <f>AX284</f>
        <v>15</v>
      </c>
      <c r="BE284" s="198"/>
      <c r="BF284" s="198"/>
      <c r="BG284" s="198"/>
      <c r="BH284" s="198"/>
      <c r="BI284" s="198" t="s">
        <v>60</v>
      </c>
      <c r="BJ284" s="198">
        <f>BD284</f>
        <v>15</v>
      </c>
    </row>
    <row r="285" spans="1:70" ht="15" customHeight="1">
      <c r="A285" s="19">
        <f t="shared" si="125"/>
        <v>2017</v>
      </c>
      <c r="B285" s="174" t="e">
        <f t="shared" si="158"/>
        <v>#VALUE!</v>
      </c>
      <c r="C285" s="52"/>
      <c r="D285" s="20">
        <f t="shared" si="157"/>
        <v>15</v>
      </c>
      <c r="E285" s="198">
        <f>AA263</f>
        <v>115</v>
      </c>
      <c r="F285" s="201" t="e">
        <f>AA271</f>
        <v>#VALUE!</v>
      </c>
      <c r="G285" s="631" t="e">
        <f>AA272</f>
        <v>#VALUE!</v>
      </c>
      <c r="H285" s="632"/>
      <c r="I285" s="177" t="e">
        <f t="shared" si="127"/>
        <v>#VALUE!</v>
      </c>
      <c r="J285" s="185"/>
      <c r="K285" s="185"/>
    </row>
    <row r="286" spans="1:70" ht="15" customHeight="1">
      <c r="A286" s="19">
        <f t="shared" si="125"/>
        <v>2018</v>
      </c>
      <c r="B286" s="174" t="e">
        <f t="shared" si="158"/>
        <v>#VALUE!</v>
      </c>
      <c r="C286" s="52"/>
      <c r="D286" s="20">
        <f t="shared" si="157"/>
        <v>16</v>
      </c>
      <c r="E286" s="198">
        <f>AG263</f>
        <v>130</v>
      </c>
      <c r="F286" s="201" t="e">
        <f>AG271</f>
        <v>#VALUE!</v>
      </c>
      <c r="G286" s="631" t="e">
        <f>AG272</f>
        <v>#VALUE!</v>
      </c>
      <c r="H286" s="632"/>
      <c r="I286" s="177" t="e">
        <f t="shared" si="127"/>
        <v>#VALUE!</v>
      </c>
      <c r="J286" s="185"/>
      <c r="K286" s="185"/>
    </row>
    <row r="287" spans="1:70" ht="15" customHeight="1">
      <c r="A287" s="19">
        <f t="shared" ref="A287:A302" si="159">A241</f>
        <v>2019</v>
      </c>
      <c r="B287" s="174" t="e">
        <f t="shared" si="158"/>
        <v>#VALUE!</v>
      </c>
      <c r="C287" s="52"/>
      <c r="D287" s="20">
        <f t="shared" si="157"/>
        <v>17</v>
      </c>
      <c r="E287" s="198">
        <f>AM263</f>
        <v>145</v>
      </c>
      <c r="F287" s="201" t="e">
        <f>AM271</f>
        <v>#VALUE!</v>
      </c>
      <c r="G287" s="631" t="e">
        <f>AM272</f>
        <v>#VALUE!</v>
      </c>
      <c r="H287" s="632"/>
      <c r="I287" s="177" t="e">
        <f t="shared" si="127"/>
        <v>#VALUE!</v>
      </c>
      <c r="J287" s="185"/>
      <c r="K287" s="185"/>
    </row>
    <row r="288" spans="1:70" ht="15" customHeight="1">
      <c r="A288" s="19">
        <f t="shared" si="159"/>
        <v>2020</v>
      </c>
      <c r="B288" s="174" t="e">
        <f t="shared" si="158"/>
        <v>#VALUE!</v>
      </c>
      <c r="C288" s="52"/>
      <c r="D288" s="20">
        <f t="shared" si="157"/>
        <v>18</v>
      </c>
      <c r="E288" s="198">
        <f>AS263</f>
        <v>160</v>
      </c>
      <c r="F288" s="201" t="e">
        <f>AS271</f>
        <v>#VALUE!</v>
      </c>
      <c r="G288" s="631" t="e">
        <f>AS272</f>
        <v>#VALUE!</v>
      </c>
      <c r="H288" s="632"/>
      <c r="I288" s="177" t="e">
        <f t="shared" si="127"/>
        <v>#VALUE!</v>
      </c>
      <c r="J288" s="185"/>
      <c r="K288" s="185"/>
    </row>
    <row r="289" spans="1:11" ht="15" customHeight="1">
      <c r="A289" s="19">
        <f t="shared" si="159"/>
        <v>2021</v>
      </c>
      <c r="B289" s="174" t="e">
        <f t="shared" si="158"/>
        <v>#VALUE!</v>
      </c>
      <c r="C289" s="52"/>
      <c r="D289" s="20">
        <f t="shared" si="157"/>
        <v>19</v>
      </c>
      <c r="E289" s="198">
        <f>AY263</f>
        <v>175</v>
      </c>
      <c r="F289" s="201" t="e">
        <f>AY271</f>
        <v>#VALUE!</v>
      </c>
      <c r="G289" s="631" t="e">
        <f>AY272</f>
        <v>#VALUE!</v>
      </c>
      <c r="H289" s="632"/>
      <c r="I289" s="177" t="e">
        <f t="shared" si="127"/>
        <v>#VALUE!</v>
      </c>
      <c r="J289" s="185"/>
      <c r="K289" s="185"/>
    </row>
    <row r="290" spans="1:11" ht="15" customHeight="1">
      <c r="A290" s="19">
        <f t="shared" si="159"/>
        <v>2022</v>
      </c>
      <c r="B290" s="174" t="e">
        <f t="shared" si="158"/>
        <v>#VALUE!</v>
      </c>
      <c r="C290" s="52"/>
      <c r="D290" s="20">
        <f t="shared" si="157"/>
        <v>20</v>
      </c>
      <c r="E290" s="198">
        <f>BE263</f>
        <v>190</v>
      </c>
      <c r="F290" s="201" t="e">
        <f>BE271</f>
        <v>#VALUE!</v>
      </c>
      <c r="G290" s="631" t="e">
        <f>BE272</f>
        <v>#VALUE!</v>
      </c>
      <c r="H290" s="632"/>
      <c r="I290" s="177" t="e">
        <f t="shared" si="127"/>
        <v>#VALUE!</v>
      </c>
      <c r="J290" s="185"/>
      <c r="K290" s="185"/>
    </row>
    <row r="291" spans="1:11" ht="15" customHeight="1">
      <c r="A291" s="19">
        <f t="shared" si="159"/>
        <v>2023</v>
      </c>
      <c r="B291" s="174" t="e">
        <f t="shared" si="158"/>
        <v>#VALUE!</v>
      </c>
      <c r="C291" s="52"/>
      <c r="D291" s="20">
        <f t="shared" si="157"/>
        <v>21</v>
      </c>
      <c r="E291" s="198">
        <f>BK263</f>
        <v>205</v>
      </c>
      <c r="F291" s="201" t="e">
        <f>BK271</f>
        <v>#VALUE!</v>
      </c>
      <c r="G291" s="631" t="e">
        <f>BK272</f>
        <v>#VALUE!</v>
      </c>
      <c r="H291" s="632"/>
      <c r="I291" s="177" t="e">
        <f t="shared" si="127"/>
        <v>#VALUE!</v>
      </c>
      <c r="J291" s="185"/>
      <c r="K291" s="185"/>
    </row>
    <row r="292" spans="1:11" ht="15" customHeight="1">
      <c r="A292" s="19">
        <f t="shared" si="159"/>
        <v>2024</v>
      </c>
      <c r="B292" s="174" t="e">
        <f t="shared" si="158"/>
        <v>#VALUE!</v>
      </c>
      <c r="C292" s="52"/>
      <c r="D292" s="20">
        <f t="shared" si="157"/>
        <v>22</v>
      </c>
      <c r="E292" s="64"/>
      <c r="F292" s="201"/>
      <c r="G292" s="213"/>
      <c r="H292" s="32"/>
      <c r="I292" s="177" t="e">
        <f t="shared" si="127"/>
        <v>#VALUE!</v>
      </c>
      <c r="J292" s="185"/>
      <c r="K292" s="185"/>
    </row>
    <row r="293" spans="1:11" ht="15" customHeight="1">
      <c r="A293" s="19">
        <f t="shared" si="159"/>
        <v>2025</v>
      </c>
      <c r="B293" s="174" t="e">
        <f t="shared" si="158"/>
        <v>#VALUE!</v>
      </c>
      <c r="C293" s="52"/>
      <c r="D293" s="20">
        <f t="shared" si="157"/>
        <v>23</v>
      </c>
      <c r="E293" s="64"/>
      <c r="F293" s="201"/>
      <c r="G293" s="213"/>
      <c r="H293" s="32"/>
      <c r="I293" s="177" t="e">
        <f t="shared" si="127"/>
        <v>#VALUE!</v>
      </c>
      <c r="J293" s="185"/>
      <c r="K293" s="185"/>
    </row>
    <row r="294" spans="1:11" ht="15" customHeight="1">
      <c r="A294" s="19">
        <f t="shared" si="159"/>
        <v>2026</v>
      </c>
      <c r="B294" s="174" t="e">
        <f t="shared" si="158"/>
        <v>#VALUE!</v>
      </c>
      <c r="C294" s="52"/>
      <c r="D294" s="20">
        <f t="shared" si="157"/>
        <v>24</v>
      </c>
      <c r="E294" s="64"/>
      <c r="F294" s="201"/>
      <c r="G294" s="213"/>
      <c r="H294" s="32"/>
      <c r="I294" s="177" t="e">
        <f t="shared" si="127"/>
        <v>#VALUE!</v>
      </c>
      <c r="J294" s="185"/>
      <c r="K294" s="185"/>
    </row>
    <row r="295" spans="1:11" ht="15" customHeight="1">
      <c r="A295" s="19">
        <f t="shared" si="159"/>
        <v>2027</v>
      </c>
      <c r="B295" s="174" t="e">
        <f t="shared" si="158"/>
        <v>#VALUE!</v>
      </c>
      <c r="C295" s="52"/>
      <c r="D295" s="20">
        <f t="shared" si="157"/>
        <v>25</v>
      </c>
      <c r="E295" s="64"/>
      <c r="F295" s="201"/>
      <c r="G295" s="213"/>
      <c r="H295" s="32"/>
      <c r="I295" s="177" t="e">
        <f t="shared" si="127"/>
        <v>#VALUE!</v>
      </c>
      <c r="J295" s="185"/>
      <c r="K295" s="185"/>
    </row>
    <row r="296" spans="1:11" ht="15" customHeight="1">
      <c r="A296" s="19">
        <f t="shared" si="159"/>
        <v>2028</v>
      </c>
      <c r="B296" s="174" t="e">
        <f t="shared" si="158"/>
        <v>#VALUE!</v>
      </c>
      <c r="C296" s="52"/>
      <c r="D296" s="20">
        <f t="shared" si="157"/>
        <v>26</v>
      </c>
      <c r="E296" s="64"/>
      <c r="F296" s="201"/>
      <c r="G296" s="213"/>
      <c r="H296" s="32"/>
      <c r="I296" s="177" t="e">
        <f t="shared" si="127"/>
        <v>#VALUE!</v>
      </c>
      <c r="J296" s="185"/>
      <c r="K296" s="185"/>
    </row>
    <row r="297" spans="1:11" ht="15" customHeight="1">
      <c r="A297" s="19">
        <f t="shared" si="159"/>
        <v>2029</v>
      </c>
      <c r="B297" s="174" t="e">
        <f t="shared" si="158"/>
        <v>#VALUE!</v>
      </c>
      <c r="C297" s="52"/>
      <c r="D297" s="20">
        <f t="shared" si="157"/>
        <v>27</v>
      </c>
      <c r="E297" s="53"/>
      <c r="F297" s="80"/>
      <c r="G297" s="25"/>
      <c r="H297" s="32"/>
      <c r="I297" s="177" t="e">
        <f t="shared" si="127"/>
        <v>#VALUE!</v>
      </c>
      <c r="J297" s="185"/>
      <c r="K297" s="185"/>
    </row>
    <row r="298" spans="1:11" ht="15" customHeight="1">
      <c r="A298" s="19">
        <f t="shared" si="159"/>
        <v>2030</v>
      </c>
      <c r="B298" s="174" t="e">
        <f t="shared" si="158"/>
        <v>#VALUE!</v>
      </c>
      <c r="C298" s="52"/>
      <c r="D298" s="20">
        <f t="shared" si="157"/>
        <v>28</v>
      </c>
      <c r="E298" s="53"/>
      <c r="F298" s="80"/>
      <c r="G298" s="25"/>
      <c r="H298" s="32"/>
      <c r="I298" s="177" t="e">
        <f t="shared" si="127"/>
        <v>#VALUE!</v>
      </c>
      <c r="J298" s="185"/>
      <c r="K298" s="185"/>
    </row>
    <row r="299" spans="1:11" ht="15" customHeight="1">
      <c r="A299" s="19">
        <f t="shared" si="159"/>
        <v>2031</v>
      </c>
      <c r="B299" s="174" t="e">
        <f t="shared" si="158"/>
        <v>#VALUE!</v>
      </c>
      <c r="C299" s="52"/>
      <c r="D299" s="20">
        <f t="shared" si="157"/>
        <v>29</v>
      </c>
      <c r="E299" s="53"/>
      <c r="F299" s="80"/>
      <c r="G299" s="25"/>
      <c r="H299" s="32"/>
      <c r="I299" s="177" t="e">
        <f t="shared" si="127"/>
        <v>#VALUE!</v>
      </c>
      <c r="J299" s="185"/>
      <c r="K299" s="185"/>
    </row>
    <row r="300" spans="1:11" ht="15" customHeight="1">
      <c r="A300" s="19">
        <f t="shared" si="159"/>
        <v>2032</v>
      </c>
      <c r="B300" s="174" t="e">
        <f t="shared" si="158"/>
        <v>#VALUE!</v>
      </c>
      <c r="C300" s="52"/>
      <c r="D300" s="20">
        <f t="shared" si="157"/>
        <v>30</v>
      </c>
      <c r="E300" s="53"/>
      <c r="F300" s="80"/>
      <c r="G300" s="25"/>
      <c r="H300" s="32"/>
      <c r="I300" s="177" t="e">
        <f t="shared" si="127"/>
        <v>#VALUE!</v>
      </c>
      <c r="J300" s="185"/>
      <c r="K300" s="185"/>
    </row>
    <row r="301" spans="1:11" ht="15" customHeight="1">
      <c r="A301" s="19">
        <f t="shared" si="159"/>
        <v>2033</v>
      </c>
      <c r="B301" s="174" t="e">
        <f t="shared" si="158"/>
        <v>#VALUE!</v>
      </c>
      <c r="C301" s="52"/>
      <c r="D301" s="20">
        <f t="shared" si="157"/>
        <v>31</v>
      </c>
      <c r="E301" s="53"/>
      <c r="F301" s="80"/>
      <c r="G301" s="25"/>
      <c r="H301" s="32"/>
      <c r="I301" s="177" t="e">
        <f t="shared" si="127"/>
        <v>#VALUE!</v>
      </c>
      <c r="J301" s="185"/>
      <c r="K301" s="185"/>
    </row>
    <row r="302" spans="1:11" ht="15" customHeight="1">
      <c r="A302" s="103">
        <f t="shared" si="159"/>
        <v>2034</v>
      </c>
      <c r="B302" s="186" t="e">
        <f t="shared" si="158"/>
        <v>#VALUE!</v>
      </c>
      <c r="C302" s="193"/>
      <c r="D302" s="33">
        <f t="shared" si="157"/>
        <v>32</v>
      </c>
      <c r="E302" s="54"/>
      <c r="F302" s="82"/>
      <c r="G302" s="9"/>
      <c r="H302" s="35"/>
      <c r="I302" s="187" t="e">
        <f t="shared" si="127"/>
        <v>#VALUE!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 t="e">
        <f>RSQ(I317:I326,B317:B326)</f>
        <v>#DIV/0!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 t="e">
        <f>RSQ($B317:$B326,P317:P326)</f>
        <v>#DIV/0!</v>
      </c>
      <c r="Q305" s="18" t="s">
        <v>16</v>
      </c>
      <c r="S305" s="93" t="s">
        <v>62</v>
      </c>
      <c r="T305" s="13"/>
      <c r="U305" s="15" t="s">
        <v>14</v>
      </c>
      <c r="V305" s="16" t="e">
        <f>RSQ($B317:$B326,V317:V326)</f>
        <v>#DIV/0!</v>
      </c>
      <c r="W305" s="18" t="s">
        <v>16</v>
      </c>
      <c r="Y305" s="93" t="s">
        <v>62</v>
      </c>
      <c r="Z305" s="13"/>
      <c r="AA305" s="15" t="s">
        <v>14</v>
      </c>
      <c r="AB305" s="16" t="e">
        <f>RSQ($B317:$B326,AB317:AB326)</f>
        <v>#DIV/0!</v>
      </c>
      <c r="AC305" s="18" t="s">
        <v>16</v>
      </c>
      <c r="AE305" s="93" t="s">
        <v>62</v>
      </c>
      <c r="AF305" s="13"/>
      <c r="AG305" s="15" t="s">
        <v>14</v>
      </c>
      <c r="AH305" s="16" t="e">
        <f>RSQ($B317:$B326,AH317:AH326)</f>
        <v>#DIV/0!</v>
      </c>
      <c r="AI305" s="18" t="s">
        <v>16</v>
      </c>
      <c r="AK305" s="93" t="s">
        <v>62</v>
      </c>
      <c r="AL305" s="13"/>
      <c r="AM305" s="15" t="s">
        <v>14</v>
      </c>
      <c r="AN305" s="16" t="e">
        <f>RSQ($B317:$B326,AN317:AN326)</f>
        <v>#DIV/0!</v>
      </c>
      <c r="AO305" s="18" t="s">
        <v>16</v>
      </c>
      <c r="AQ305" s="93" t="s">
        <v>62</v>
      </c>
      <c r="AR305" s="13"/>
      <c r="AS305" s="15" t="s">
        <v>14</v>
      </c>
      <c r="AT305" s="16" t="e">
        <f>RSQ($B317:$B326,AT317:AT326)</f>
        <v>#DIV/0!</v>
      </c>
      <c r="AU305" s="18" t="s">
        <v>16</v>
      </c>
      <c r="AW305" s="93" t="s">
        <v>62</v>
      </c>
      <c r="AX305" s="13"/>
      <c r="AY305" s="15" t="s">
        <v>14</v>
      </c>
      <c r="AZ305" s="16" t="e">
        <f>RSQ($B317:$B326,AZ317:AZ326)</f>
        <v>#DIV/0!</v>
      </c>
      <c r="BA305" s="18" t="s">
        <v>16</v>
      </c>
      <c r="BC305" s="93" t="s">
        <v>62</v>
      </c>
      <c r="BD305" s="13"/>
      <c r="BE305" s="15" t="s">
        <v>14</v>
      </c>
      <c r="BF305" s="16" t="e">
        <f>RSQ($B317:$B326,BF317:BF326)</f>
        <v>#DIV/0!</v>
      </c>
      <c r="BG305" s="18" t="s">
        <v>16</v>
      </c>
      <c r="BI305" s="93" t="s">
        <v>62</v>
      </c>
      <c r="BJ305" s="13"/>
      <c r="BK305" s="15" t="s">
        <v>14</v>
      </c>
      <c r="BL305" s="16" t="e">
        <f>RSQ($B317:$B326,BL317:BL326)</f>
        <v>#DIV/0!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600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1</v>
      </c>
      <c r="P309" s="185"/>
      <c r="Q309" s="177"/>
      <c r="S309" s="216"/>
      <c r="T309" s="95" t="s">
        <v>65</v>
      </c>
      <c r="U309" s="199">
        <f>ROUNDDOWN(U264,-T330)+10^T330</f>
        <v>100</v>
      </c>
      <c r="V309" s="185"/>
      <c r="W309" s="177"/>
      <c r="Y309" s="216"/>
      <c r="Z309" s="95" t="s">
        <v>65</v>
      </c>
      <c r="AA309" s="199">
        <f>U309+Z331</f>
        <v>115</v>
      </c>
      <c r="AB309" s="185"/>
      <c r="AC309" s="177"/>
      <c r="AE309" s="216"/>
      <c r="AF309" s="95" t="s">
        <v>65</v>
      </c>
      <c r="AG309" s="199">
        <f>AA309+AF331</f>
        <v>130</v>
      </c>
      <c r="AH309" s="185"/>
      <c r="AI309" s="177"/>
      <c r="AK309" s="216"/>
      <c r="AL309" s="95" t="s">
        <v>65</v>
      </c>
      <c r="AM309" s="199">
        <f>AG309+AL331</f>
        <v>145</v>
      </c>
      <c r="AN309" s="185"/>
      <c r="AO309" s="177"/>
      <c r="AQ309" s="216"/>
      <c r="AR309" s="95" t="s">
        <v>65</v>
      </c>
      <c r="AS309" s="199">
        <f>AM309+AR331</f>
        <v>160</v>
      </c>
      <c r="AT309" s="185"/>
      <c r="AU309" s="177"/>
      <c r="AW309" s="216"/>
      <c r="AX309" s="95" t="s">
        <v>65</v>
      </c>
      <c r="AY309" s="199">
        <f>AS309+AX331</f>
        <v>175</v>
      </c>
      <c r="AZ309" s="185"/>
      <c r="BA309" s="177"/>
      <c r="BC309" s="216"/>
      <c r="BD309" s="95" t="s">
        <v>65</v>
      </c>
      <c r="BE309" s="199">
        <f>AY309+BD331</f>
        <v>190</v>
      </c>
      <c r="BF309" s="185"/>
      <c r="BG309" s="177"/>
      <c r="BI309" s="216"/>
      <c r="BJ309" s="95" t="s">
        <v>65</v>
      </c>
      <c r="BK309" s="199">
        <f>BE309+BJ331</f>
        <v>205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6.3969296552161472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0</v>
      </c>
      <c r="P311" s="185"/>
      <c r="Q311" s="177"/>
      <c r="S311" s="216"/>
      <c r="T311" s="95" t="s">
        <v>66</v>
      </c>
      <c r="U311" s="40">
        <f>INDEX(LINEST(S317:S326,$D317:$D326),2)</f>
        <v>4.6051701859880927</v>
      </c>
      <c r="V311" s="185"/>
      <c r="W311" s="177"/>
      <c r="Y311" s="216"/>
      <c r="Z311" s="95" t="s">
        <v>66</v>
      </c>
      <c r="AA311" s="40">
        <f>INDEX(LINEST(Y317:Y326,$D317:$D326),2)</f>
        <v>4.7449321283632511</v>
      </c>
      <c r="AB311" s="185"/>
      <c r="AC311" s="177"/>
      <c r="AE311" s="216"/>
      <c r="AF311" s="95" t="s">
        <v>66</v>
      </c>
      <c r="AG311" s="40">
        <f>INDEX(LINEST(AE317:AE326,$D317:$D326),2)</f>
        <v>4.8675344504555813</v>
      </c>
      <c r="AH311" s="185"/>
      <c r="AI311" s="177"/>
      <c r="AK311" s="216"/>
      <c r="AL311" s="95" t="s">
        <v>66</v>
      </c>
      <c r="AM311" s="40">
        <f>INDEX(LINEST(AK317:AK326,$D317:$D326),2)</f>
        <v>4.9767337424205751</v>
      </c>
      <c r="AN311" s="185"/>
      <c r="AO311" s="177"/>
      <c r="AQ311" s="216"/>
      <c r="AR311" s="95" t="s">
        <v>66</v>
      </c>
      <c r="AS311" s="40">
        <f>INDEX(LINEST(AQ317:AQ326,$D317:$D326),2)</f>
        <v>5.0751738152338257</v>
      </c>
      <c r="AT311" s="185"/>
      <c r="AU311" s="177"/>
      <c r="AW311" s="216"/>
      <c r="AX311" s="95" t="s">
        <v>66</v>
      </c>
      <c r="AY311" s="40">
        <f>INDEX(LINEST(AW317:AW326,$D317:$D326),2)</f>
        <v>5.1647859739235145</v>
      </c>
      <c r="AZ311" s="185"/>
      <c r="BA311" s="177"/>
      <c r="BC311" s="216"/>
      <c r="BD311" s="95" t="s">
        <v>66</v>
      </c>
      <c r="BE311" s="40">
        <f>INDEX(LINEST(BC317:BC326,$D317:$D326),2)</f>
        <v>5.2470240721604862</v>
      </c>
      <c r="BF311" s="185"/>
      <c r="BG311" s="177"/>
      <c r="BI311" s="216"/>
      <c r="BJ311" s="95" t="s">
        <v>66</v>
      </c>
      <c r="BK311" s="40">
        <f>INDEX(LINEST(BI317:BI326,$D317:$D326),2)</f>
        <v>5.3230099791384076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-4.8211838542151182E-48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0</v>
      </c>
      <c r="P312" s="185"/>
      <c r="Q312" s="177"/>
      <c r="S312" s="216"/>
      <c r="T312" s="95" t="s">
        <v>67</v>
      </c>
      <c r="U312" s="40">
        <f>INDEX(LINEST(S317:S326,$D317:$D326),1)</f>
        <v>-4.8211838542151182E-48</v>
      </c>
      <c r="V312" s="185"/>
      <c r="W312" s="177"/>
      <c r="Y312" s="216"/>
      <c r="Z312" s="95" t="s">
        <v>67</v>
      </c>
      <c r="AA312" s="40">
        <f>INDEX(LINEST(Y317:Y326,$D317:$D326),1)</f>
        <v>-4.8211838542151182E-48</v>
      </c>
      <c r="AB312" s="185"/>
      <c r="AC312" s="177"/>
      <c r="AE312" s="216"/>
      <c r="AF312" s="95" t="s">
        <v>67</v>
      </c>
      <c r="AG312" s="40">
        <f>INDEX(LINEST(AE317:AE326,$D317:$D326),1)</f>
        <v>4.8211838542151182E-48</v>
      </c>
      <c r="AH312" s="185"/>
      <c r="AI312" s="177"/>
      <c r="AK312" s="216"/>
      <c r="AL312" s="95" t="s">
        <v>67</v>
      </c>
      <c r="AM312" s="40">
        <f>INDEX(LINEST(AK317:AK326,$D317:$D326),1)</f>
        <v>-4.8211838542151182E-48</v>
      </c>
      <c r="AN312" s="185"/>
      <c r="AO312" s="177"/>
      <c r="AQ312" s="216"/>
      <c r="AR312" s="95" t="s">
        <v>67</v>
      </c>
      <c r="AS312" s="40">
        <f>INDEX(LINEST(AQ317:AQ326,$D317:$D326),1)</f>
        <v>4.8211838542151182E-48</v>
      </c>
      <c r="AT312" s="185"/>
      <c r="AU312" s="177"/>
      <c r="AW312" s="216"/>
      <c r="AX312" s="95" t="s">
        <v>67</v>
      </c>
      <c r="AY312" s="40">
        <f>INDEX(LINEST(AW317:AW326,$D317:$D326),1)</f>
        <v>0</v>
      </c>
      <c r="AZ312" s="185"/>
      <c r="BA312" s="177"/>
      <c r="BC312" s="216"/>
      <c r="BD312" s="95" t="s">
        <v>67</v>
      </c>
      <c r="BE312" s="40">
        <f>INDEX(LINEST(BC317:BC326,$D317:$D326),1)</f>
        <v>0</v>
      </c>
      <c r="BF312" s="185"/>
      <c r="BG312" s="177"/>
      <c r="BI312" s="216"/>
      <c r="BJ312" s="95" t="s">
        <v>67</v>
      </c>
      <c r="BK312" s="40">
        <f>INDEX(LINEST(BI317:BI326,$D317:$D326),1)</f>
        <v>4.8211838542151182E-48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600.00000000000045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1</v>
      </c>
      <c r="P314" s="185"/>
      <c r="Q314" s="177"/>
      <c r="S314" s="216"/>
      <c r="T314" s="95" t="s">
        <v>29</v>
      </c>
      <c r="U314" s="199">
        <f>EXP(U311)</f>
        <v>100.00000000000013</v>
      </c>
      <c r="V314" s="185"/>
      <c r="W314" s="177"/>
      <c r="Y314" s="216"/>
      <c r="Z314" s="95" t="s">
        <v>29</v>
      </c>
      <c r="AA314" s="199">
        <f>EXP(AA311)</f>
        <v>115.00000000000011</v>
      </c>
      <c r="AB314" s="185"/>
      <c r="AC314" s="177"/>
      <c r="AE314" s="216"/>
      <c r="AF314" s="95" t="s">
        <v>29</v>
      </c>
      <c r="AG314" s="199">
        <f>EXP(AG311)</f>
        <v>129.99999999999986</v>
      </c>
      <c r="AH314" s="185"/>
      <c r="AI314" s="177"/>
      <c r="AK314" s="216"/>
      <c r="AL314" s="95" t="s">
        <v>29</v>
      </c>
      <c r="AM314" s="199">
        <f>EXP(AM311)</f>
        <v>145.00000000000011</v>
      </c>
      <c r="AN314" s="185"/>
      <c r="AO314" s="177"/>
      <c r="AQ314" s="216"/>
      <c r="AR314" s="95" t="s">
        <v>29</v>
      </c>
      <c r="AS314" s="199">
        <f>EXP(AS311)</f>
        <v>159.9999999999998</v>
      </c>
      <c r="AT314" s="185"/>
      <c r="AU314" s="177"/>
      <c r="AW314" s="216"/>
      <c r="AX314" s="95" t="s">
        <v>29</v>
      </c>
      <c r="AY314" s="199">
        <f>EXP(AY311)</f>
        <v>175.00000000000009</v>
      </c>
      <c r="AZ314" s="185"/>
      <c r="BA314" s="177"/>
      <c r="BC314" s="216"/>
      <c r="BD314" s="95" t="s">
        <v>29</v>
      </c>
      <c r="BE314" s="199">
        <f>EXP(BE311)</f>
        <v>190</v>
      </c>
      <c r="BF314" s="185"/>
      <c r="BG314" s="177"/>
      <c r="BI314" s="216"/>
      <c r="BJ314" s="95" t="s">
        <v>29</v>
      </c>
      <c r="BK314" s="199">
        <f>EXP(BK311)</f>
        <v>204.99999999999989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1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1</v>
      </c>
      <c r="P315" s="185"/>
      <c r="Q315" s="177"/>
      <c r="S315" s="216"/>
      <c r="T315" s="95" t="s">
        <v>30</v>
      </c>
      <c r="U315" s="40">
        <f>EXP(U312)</f>
        <v>1</v>
      </c>
      <c r="V315" s="185"/>
      <c r="W315" s="177"/>
      <c r="Y315" s="216"/>
      <c r="Z315" s="95" t="s">
        <v>30</v>
      </c>
      <c r="AA315" s="40">
        <f>EXP(AA312)</f>
        <v>1</v>
      </c>
      <c r="AB315" s="185"/>
      <c r="AC315" s="177"/>
      <c r="AE315" s="216"/>
      <c r="AF315" s="95" t="s">
        <v>30</v>
      </c>
      <c r="AG315" s="40">
        <f>EXP(AG312)</f>
        <v>1</v>
      </c>
      <c r="AH315" s="185"/>
      <c r="AI315" s="177"/>
      <c r="AK315" s="216"/>
      <c r="AL315" s="95" t="s">
        <v>30</v>
      </c>
      <c r="AM315" s="40">
        <f>EXP(AM312)</f>
        <v>1</v>
      </c>
      <c r="AN315" s="185"/>
      <c r="AO315" s="177"/>
      <c r="AQ315" s="216"/>
      <c r="AR315" s="95" t="s">
        <v>30</v>
      </c>
      <c r="AS315" s="40">
        <f>EXP(AS312)</f>
        <v>1</v>
      </c>
      <c r="AT315" s="185"/>
      <c r="AU315" s="177"/>
      <c r="AW315" s="216"/>
      <c r="AX315" s="95" t="s">
        <v>30</v>
      </c>
      <c r="AY315" s="40">
        <f>EXP(AY312)</f>
        <v>1</v>
      </c>
      <c r="AZ315" s="185"/>
      <c r="BA315" s="177"/>
      <c r="BC315" s="216"/>
      <c r="BD315" s="95" t="s">
        <v>30</v>
      </c>
      <c r="BE315" s="40">
        <f>EXP(BE312)</f>
        <v>1</v>
      </c>
      <c r="BF315" s="185"/>
      <c r="BG315" s="177"/>
      <c r="BI315" s="216"/>
      <c r="BJ315" s="95" t="s">
        <v>30</v>
      </c>
      <c r="BK315" s="40">
        <f>EXP(BK312)</f>
        <v>1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0</v>
      </c>
      <c r="C317" s="189">
        <f t="shared" ref="C317:C326" si="161">LN($F$309-B317)</f>
        <v>6.3969296552161463</v>
      </c>
      <c r="D317" s="20">
        <v>1</v>
      </c>
      <c r="E317" s="637" t="s">
        <v>7</v>
      </c>
      <c r="F317" s="638"/>
      <c r="G317" s="641" t="e">
        <f>I305</f>
        <v>#DIV/0!</v>
      </c>
      <c r="H317" s="642"/>
      <c r="I317" s="177">
        <f t="shared" ref="I317:I348" si="162">ROUND($F$309-$F$314*$F$315^D317,$G$1)</f>
        <v>0</v>
      </c>
      <c r="J317" s="178" t="e">
        <f t="shared" ref="J317:J326" si="163">ABS(B317-I317)/B317*100</f>
        <v>#DIV/0!</v>
      </c>
      <c r="K317" s="177">
        <f t="shared" ref="K317:K326" si="164">(B317-I317)^2/1000</f>
        <v>0</v>
      </c>
      <c r="M317" s="216">
        <f t="shared" ref="M317:M326" si="165">LN(O$309-$B317)</f>
        <v>0</v>
      </c>
      <c r="N317" s="21" t="s">
        <v>36</v>
      </c>
      <c r="O317" s="42" t="e">
        <f>P305</f>
        <v>#DIV/0!</v>
      </c>
      <c r="P317" s="185">
        <f t="shared" ref="P317:P326" si="166">ROUND(O$309-O$314*O$315^$D317,$G$1)</f>
        <v>0</v>
      </c>
      <c r="Q317" s="177">
        <f t="shared" ref="Q317:Q326" si="167">($B317-P317)^2/1000</f>
        <v>0</v>
      </c>
      <c r="S317" s="216">
        <f t="shared" ref="S317:S326" si="168">LN(U$309-$B317)</f>
        <v>4.6051701859880918</v>
      </c>
      <c r="T317" s="21" t="s">
        <v>36</v>
      </c>
      <c r="U317" s="42" t="e">
        <f>V305</f>
        <v>#DIV/0!</v>
      </c>
      <c r="V317" s="185">
        <f t="shared" ref="V317:V326" si="169">ROUND(U$309-U$314*U$315^$D317,$G$1)</f>
        <v>0</v>
      </c>
      <c r="W317" s="177">
        <f t="shared" ref="W317:W326" si="170">($B317-V317)^2/1000</f>
        <v>0</v>
      </c>
      <c r="Y317" s="216">
        <f t="shared" ref="Y317:Y326" si="171">LN(AA$309-$B317)</f>
        <v>4.7449321283632502</v>
      </c>
      <c r="Z317" s="21" t="s">
        <v>36</v>
      </c>
      <c r="AA317" s="42" t="e">
        <f>AB305</f>
        <v>#DIV/0!</v>
      </c>
      <c r="AB317" s="185">
        <f t="shared" ref="AB317:AB326" si="172">ROUND(AA$309-AA$314*AA$315^$D317,$G$1)</f>
        <v>0</v>
      </c>
      <c r="AC317" s="177">
        <f t="shared" ref="AC317:AC326" si="173">($B317-AB317)^2/1000</f>
        <v>0</v>
      </c>
      <c r="AE317" s="216">
        <f t="shared" ref="AE317:AE326" si="174">LN(AG$309-$B317)</f>
        <v>4.8675344504555822</v>
      </c>
      <c r="AF317" s="21" t="s">
        <v>36</v>
      </c>
      <c r="AG317" s="42" t="e">
        <f>AH305</f>
        <v>#DIV/0!</v>
      </c>
      <c r="AH317" s="185">
        <f t="shared" ref="AH317:AH326" si="175">ROUND(AG$309-AG$314*AG$315^$D317,$G$1)</f>
        <v>0</v>
      </c>
      <c r="AI317" s="177">
        <f t="shared" ref="AI317:AI326" si="176">($B317-AH317)^2/1000</f>
        <v>0</v>
      </c>
      <c r="AK317" s="216">
        <f t="shared" ref="AK317:AK326" si="177">LN(AM$309-$B317)</f>
        <v>4.9767337424205742</v>
      </c>
      <c r="AL317" s="21" t="s">
        <v>36</v>
      </c>
      <c r="AM317" s="42" t="e">
        <f>AN305</f>
        <v>#DIV/0!</v>
      </c>
      <c r="AN317" s="185">
        <f t="shared" ref="AN317:AN326" si="178">ROUND(AM$309-AM$314*AM$315^$D317,$G$1)</f>
        <v>0</v>
      </c>
      <c r="AO317" s="177">
        <f t="shared" ref="AO317:AO326" si="179">($B317-AN317)^2/1000</f>
        <v>0</v>
      </c>
      <c r="AQ317" s="216">
        <f t="shared" ref="AQ317:AQ326" si="180">LN(AS$309-$B317)</f>
        <v>5.0751738152338266</v>
      </c>
      <c r="AR317" s="21" t="s">
        <v>36</v>
      </c>
      <c r="AS317" s="42" t="e">
        <f>AT305</f>
        <v>#DIV/0!</v>
      </c>
      <c r="AT317" s="185">
        <f t="shared" ref="AT317:AT326" si="181">ROUND(AS$309-AS$314*AS$315^$D317,$G$1)</f>
        <v>0</v>
      </c>
      <c r="AU317" s="177">
        <f t="shared" ref="AU317:AU326" si="182">($B317-AT317)^2/1000</f>
        <v>0</v>
      </c>
      <c r="AW317" s="216">
        <f t="shared" ref="AW317:AW326" si="183">LN(AY$309-$B317)</f>
        <v>5.1647859739235145</v>
      </c>
      <c r="AX317" s="21" t="s">
        <v>36</v>
      </c>
      <c r="AY317" s="42" t="e">
        <f>AZ305</f>
        <v>#DIV/0!</v>
      </c>
      <c r="AZ317" s="185">
        <f t="shared" ref="AZ317:AZ326" si="184">ROUND(AY$309-AY$314*AY$315^$D317,$G$1)</f>
        <v>0</v>
      </c>
      <c r="BA317" s="177">
        <f t="shared" ref="BA317:BA326" si="185">($B317-AZ317)^2/1000</f>
        <v>0</v>
      </c>
      <c r="BC317" s="216">
        <f t="shared" ref="BC317:BC326" si="186">LN(BE$309-$B317)</f>
        <v>5.2470240721604862</v>
      </c>
      <c r="BD317" s="21" t="s">
        <v>36</v>
      </c>
      <c r="BE317" s="42" t="e">
        <f>BF305</f>
        <v>#DIV/0!</v>
      </c>
      <c r="BF317" s="185">
        <f t="shared" ref="BF317:BF326" si="187">ROUND(BE$309-BE$314*BE$315^$D317,$G$1)</f>
        <v>0</v>
      </c>
      <c r="BG317" s="177">
        <f t="shared" ref="BG317:BG326" si="188">($B317-BF317)^2/1000</f>
        <v>0</v>
      </c>
      <c r="BI317" s="216">
        <f t="shared" ref="BI317:BI326" si="189">LN(BK$309-$B317)</f>
        <v>5.3230099791384085</v>
      </c>
      <c r="BJ317" s="21" t="s">
        <v>36</v>
      </c>
      <c r="BK317" s="42" t="e">
        <f>BL305</f>
        <v>#DIV/0!</v>
      </c>
      <c r="BL317" s="185">
        <f t="shared" ref="BL317:BL326" si="190">ROUND(BK$309-BK$314*BK$315^$D317,$G$1)</f>
        <v>0</v>
      </c>
      <c r="BM317" s="177">
        <f t="shared" ref="BM317:BM326" si="191">($B317-BL317)^2/1000</f>
        <v>0</v>
      </c>
    </row>
    <row r="318" spans="1:65" ht="15" customHeight="1">
      <c r="A318" s="19">
        <f t="shared" si="160"/>
        <v>2004</v>
      </c>
      <c r="B318" s="174">
        <f t="shared" si="160"/>
        <v>0</v>
      </c>
      <c r="C318" s="189">
        <f t="shared" si="161"/>
        <v>6.3969296552161463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0</v>
      </c>
      <c r="H318" s="640"/>
      <c r="I318" s="177">
        <f t="shared" si="162"/>
        <v>0</v>
      </c>
      <c r="J318" s="178" t="e">
        <f t="shared" si="163"/>
        <v>#DIV/0!</v>
      </c>
      <c r="K318" s="177">
        <f t="shared" si="164"/>
        <v>0</v>
      </c>
      <c r="M318" s="216">
        <f t="shared" si="165"/>
        <v>0</v>
      </c>
      <c r="N318" s="21" t="s">
        <v>37</v>
      </c>
      <c r="O318" s="199">
        <f>SUM(Q317:Q326)</f>
        <v>0</v>
      </c>
      <c r="P318" s="185">
        <f t="shared" si="166"/>
        <v>0</v>
      </c>
      <c r="Q318" s="177">
        <f t="shared" si="167"/>
        <v>0</v>
      </c>
      <c r="S318" s="216">
        <f t="shared" si="168"/>
        <v>4.6051701859880918</v>
      </c>
      <c r="T318" s="21" t="s">
        <v>37</v>
      </c>
      <c r="U318" s="199">
        <f>SUM(W317:W326)</f>
        <v>0</v>
      </c>
      <c r="V318" s="185">
        <f t="shared" si="169"/>
        <v>0</v>
      </c>
      <c r="W318" s="177">
        <f t="shared" si="170"/>
        <v>0</v>
      </c>
      <c r="Y318" s="216">
        <f t="shared" si="171"/>
        <v>4.7449321283632502</v>
      </c>
      <c r="Z318" s="21" t="s">
        <v>37</v>
      </c>
      <c r="AA318" s="199">
        <f>SUM(AC317:AC326)</f>
        <v>0</v>
      </c>
      <c r="AB318" s="185">
        <f t="shared" si="172"/>
        <v>0</v>
      </c>
      <c r="AC318" s="177">
        <f t="shared" si="173"/>
        <v>0</v>
      </c>
      <c r="AE318" s="216">
        <f t="shared" si="174"/>
        <v>4.8675344504555822</v>
      </c>
      <c r="AF318" s="21" t="s">
        <v>37</v>
      </c>
      <c r="AG318" s="199">
        <f>SUM(AI317:AI326)</f>
        <v>0</v>
      </c>
      <c r="AH318" s="185">
        <f t="shared" si="175"/>
        <v>0</v>
      </c>
      <c r="AI318" s="177">
        <f t="shared" si="176"/>
        <v>0</v>
      </c>
      <c r="AK318" s="216">
        <f t="shared" si="177"/>
        <v>4.9767337424205742</v>
      </c>
      <c r="AL318" s="21" t="s">
        <v>37</v>
      </c>
      <c r="AM318" s="199">
        <f>SUM(AO317:AO326)</f>
        <v>0</v>
      </c>
      <c r="AN318" s="185">
        <f t="shared" si="178"/>
        <v>0</v>
      </c>
      <c r="AO318" s="177">
        <f t="shared" si="179"/>
        <v>0</v>
      </c>
      <c r="AQ318" s="216">
        <f t="shared" si="180"/>
        <v>5.0751738152338266</v>
      </c>
      <c r="AR318" s="21" t="s">
        <v>37</v>
      </c>
      <c r="AS318" s="199">
        <f>SUM(AU317:AU326)</f>
        <v>0</v>
      </c>
      <c r="AT318" s="185">
        <f t="shared" si="181"/>
        <v>0</v>
      </c>
      <c r="AU318" s="177">
        <f t="shared" si="182"/>
        <v>0</v>
      </c>
      <c r="AW318" s="216">
        <f t="shared" si="183"/>
        <v>5.1647859739235145</v>
      </c>
      <c r="AX318" s="21" t="s">
        <v>37</v>
      </c>
      <c r="AY318" s="199">
        <f>SUM(BA317:BA326)</f>
        <v>0</v>
      </c>
      <c r="AZ318" s="185">
        <f t="shared" si="184"/>
        <v>0</v>
      </c>
      <c r="BA318" s="177">
        <f t="shared" si="185"/>
        <v>0</v>
      </c>
      <c r="BC318" s="216">
        <f t="shared" si="186"/>
        <v>5.2470240721604862</v>
      </c>
      <c r="BD318" s="21" t="s">
        <v>37</v>
      </c>
      <c r="BE318" s="199">
        <f>SUM(BG317:BG326)</f>
        <v>0</v>
      </c>
      <c r="BF318" s="185">
        <f t="shared" si="187"/>
        <v>0</v>
      </c>
      <c r="BG318" s="177">
        <f t="shared" si="188"/>
        <v>0</v>
      </c>
      <c r="BI318" s="216">
        <f t="shared" si="189"/>
        <v>5.3230099791384085</v>
      </c>
      <c r="BJ318" s="21" t="s">
        <v>37</v>
      </c>
      <c r="BK318" s="199">
        <f>SUM(BM317:BM326)</f>
        <v>0</v>
      </c>
      <c r="BL318" s="185">
        <f t="shared" si="190"/>
        <v>0</v>
      </c>
      <c r="BM318" s="177">
        <f t="shared" si="191"/>
        <v>0</v>
      </c>
    </row>
    <row r="319" spans="1:65" ht="15" customHeight="1">
      <c r="A319" s="19">
        <f t="shared" si="160"/>
        <v>2005</v>
      </c>
      <c r="B319" s="174">
        <f t="shared" si="160"/>
        <v>0</v>
      </c>
      <c r="C319" s="189">
        <f t="shared" si="161"/>
        <v>6.3969296552161463</v>
      </c>
      <c r="D319" s="20">
        <f t="shared" si="192"/>
        <v>3</v>
      </c>
      <c r="E319" s="637" t="s">
        <v>9</v>
      </c>
      <c r="F319" s="638"/>
      <c r="G319" s="639">
        <f>SUM(K317:K326)</f>
        <v>0</v>
      </c>
      <c r="H319" s="640"/>
      <c r="I319" s="177">
        <f t="shared" si="162"/>
        <v>0</v>
      </c>
      <c r="J319" s="178" t="e">
        <f t="shared" si="163"/>
        <v>#DIV/0!</v>
      </c>
      <c r="K319" s="177">
        <f t="shared" si="164"/>
        <v>0</v>
      </c>
      <c r="M319" s="216">
        <f t="shared" si="165"/>
        <v>0</v>
      </c>
      <c r="O319" s="98"/>
      <c r="P319" s="185">
        <f t="shared" si="166"/>
        <v>0</v>
      </c>
      <c r="Q319" s="177">
        <f t="shared" si="167"/>
        <v>0</v>
      </c>
      <c r="S319" s="216">
        <f t="shared" si="168"/>
        <v>4.6051701859880918</v>
      </c>
      <c r="U319" s="98"/>
      <c r="V319" s="185">
        <f t="shared" si="169"/>
        <v>0</v>
      </c>
      <c r="W319" s="177">
        <f t="shared" si="170"/>
        <v>0</v>
      </c>
      <c r="Y319" s="216">
        <f t="shared" si="171"/>
        <v>4.7449321283632502</v>
      </c>
      <c r="AA319" s="98"/>
      <c r="AB319" s="185">
        <f t="shared" si="172"/>
        <v>0</v>
      </c>
      <c r="AC319" s="177">
        <f t="shared" si="173"/>
        <v>0</v>
      </c>
      <c r="AE319" s="216">
        <f t="shared" si="174"/>
        <v>4.8675344504555822</v>
      </c>
      <c r="AG319" s="98"/>
      <c r="AH319" s="185">
        <f t="shared" si="175"/>
        <v>0</v>
      </c>
      <c r="AI319" s="177">
        <f t="shared" si="176"/>
        <v>0</v>
      </c>
      <c r="AK319" s="216">
        <f t="shared" si="177"/>
        <v>4.9767337424205742</v>
      </c>
      <c r="AM319" s="98"/>
      <c r="AN319" s="185">
        <f t="shared" si="178"/>
        <v>0</v>
      </c>
      <c r="AO319" s="177">
        <f t="shared" si="179"/>
        <v>0</v>
      </c>
      <c r="AQ319" s="216">
        <f t="shared" si="180"/>
        <v>5.0751738152338266</v>
      </c>
      <c r="AS319" s="98"/>
      <c r="AT319" s="185">
        <f t="shared" si="181"/>
        <v>0</v>
      </c>
      <c r="AU319" s="177">
        <f t="shared" si="182"/>
        <v>0</v>
      </c>
      <c r="AW319" s="216">
        <f t="shared" si="183"/>
        <v>5.1647859739235145</v>
      </c>
      <c r="AY319" s="98"/>
      <c r="AZ319" s="185">
        <f t="shared" si="184"/>
        <v>0</v>
      </c>
      <c r="BA319" s="177">
        <f t="shared" si="185"/>
        <v>0</v>
      </c>
      <c r="BC319" s="216">
        <f t="shared" si="186"/>
        <v>5.2470240721604862</v>
      </c>
      <c r="BE319" s="98"/>
      <c r="BF319" s="185">
        <f t="shared" si="187"/>
        <v>0</v>
      </c>
      <c r="BG319" s="177">
        <f t="shared" si="188"/>
        <v>0</v>
      </c>
      <c r="BI319" s="216">
        <f t="shared" si="189"/>
        <v>5.3230099791384085</v>
      </c>
      <c r="BK319" s="98"/>
      <c r="BL319" s="185">
        <f t="shared" si="190"/>
        <v>0</v>
      </c>
      <c r="BM319" s="177">
        <f t="shared" si="191"/>
        <v>0</v>
      </c>
    </row>
    <row r="320" spans="1:65" ht="15" customHeight="1">
      <c r="A320" s="19">
        <f t="shared" si="160"/>
        <v>2006</v>
      </c>
      <c r="B320" s="174">
        <f t="shared" si="160"/>
        <v>0</v>
      </c>
      <c r="C320" s="189">
        <f t="shared" si="161"/>
        <v>6.3969296552161463</v>
      </c>
      <c r="D320" s="20">
        <f t="shared" si="192"/>
        <v>4</v>
      </c>
      <c r="E320" s="637" t="s">
        <v>10</v>
      </c>
      <c r="F320" s="638"/>
      <c r="G320" s="639" t="e">
        <f>SUM(J317:J326)/D326</f>
        <v>#DIV/0!</v>
      </c>
      <c r="H320" s="640"/>
      <c r="I320" s="177">
        <f t="shared" si="162"/>
        <v>0</v>
      </c>
      <c r="J320" s="178" t="e">
        <f t="shared" si="163"/>
        <v>#DIV/0!</v>
      </c>
      <c r="K320" s="177">
        <f t="shared" si="164"/>
        <v>0</v>
      </c>
      <c r="M320" s="216">
        <f t="shared" si="165"/>
        <v>0</v>
      </c>
      <c r="P320" s="185">
        <f t="shared" si="166"/>
        <v>0</v>
      </c>
      <c r="Q320" s="177">
        <f t="shared" si="167"/>
        <v>0</v>
      </c>
      <c r="S320" s="216">
        <f t="shared" si="168"/>
        <v>4.6051701859880918</v>
      </c>
      <c r="V320" s="185">
        <f t="shared" si="169"/>
        <v>0</v>
      </c>
      <c r="W320" s="177">
        <f t="shared" si="170"/>
        <v>0</v>
      </c>
      <c r="Y320" s="216">
        <f t="shared" si="171"/>
        <v>4.7449321283632502</v>
      </c>
      <c r="AB320" s="185">
        <f t="shared" si="172"/>
        <v>0</v>
      </c>
      <c r="AC320" s="177">
        <f t="shared" si="173"/>
        <v>0</v>
      </c>
      <c r="AE320" s="216">
        <f t="shared" si="174"/>
        <v>4.8675344504555822</v>
      </c>
      <c r="AH320" s="185">
        <f t="shared" si="175"/>
        <v>0</v>
      </c>
      <c r="AI320" s="177">
        <f t="shared" si="176"/>
        <v>0</v>
      </c>
      <c r="AK320" s="216">
        <f t="shared" si="177"/>
        <v>4.9767337424205742</v>
      </c>
      <c r="AN320" s="185">
        <f t="shared" si="178"/>
        <v>0</v>
      </c>
      <c r="AO320" s="177">
        <f t="shared" si="179"/>
        <v>0</v>
      </c>
      <c r="AQ320" s="216">
        <f t="shared" si="180"/>
        <v>5.0751738152338266</v>
      </c>
      <c r="AT320" s="185">
        <f t="shared" si="181"/>
        <v>0</v>
      </c>
      <c r="AU320" s="177">
        <f t="shared" si="182"/>
        <v>0</v>
      </c>
      <c r="AW320" s="216">
        <f t="shared" si="183"/>
        <v>5.1647859739235145</v>
      </c>
      <c r="AZ320" s="185">
        <f t="shared" si="184"/>
        <v>0</v>
      </c>
      <c r="BA320" s="177">
        <f t="shared" si="185"/>
        <v>0</v>
      </c>
      <c r="BC320" s="216">
        <f t="shared" si="186"/>
        <v>5.2470240721604862</v>
      </c>
      <c r="BF320" s="185">
        <f t="shared" si="187"/>
        <v>0</v>
      </c>
      <c r="BG320" s="177">
        <f t="shared" si="188"/>
        <v>0</v>
      </c>
      <c r="BI320" s="216">
        <f t="shared" si="189"/>
        <v>5.3230099791384085</v>
      </c>
      <c r="BL320" s="185">
        <f t="shared" si="190"/>
        <v>0</v>
      </c>
      <c r="BM320" s="177">
        <f t="shared" si="191"/>
        <v>0</v>
      </c>
    </row>
    <row r="321" spans="1:65" ht="15" customHeight="1">
      <c r="A321" s="19">
        <f t="shared" si="160"/>
        <v>2007</v>
      </c>
      <c r="B321" s="174">
        <f t="shared" si="160"/>
        <v>0</v>
      </c>
      <c r="C321" s="189">
        <f t="shared" si="161"/>
        <v>6.3969296552161463</v>
      </c>
      <c r="D321" s="20">
        <f t="shared" si="192"/>
        <v>5</v>
      </c>
      <c r="E321" s="637" t="s">
        <v>11</v>
      </c>
      <c r="F321" s="638"/>
      <c r="G321" s="639" t="e">
        <f>SUM(J317:J326)/10</f>
        <v>#DIV/0!</v>
      </c>
      <c r="H321" s="640"/>
      <c r="I321" s="177">
        <f t="shared" si="162"/>
        <v>0</v>
      </c>
      <c r="J321" s="178" t="e">
        <f t="shared" si="163"/>
        <v>#DIV/0!</v>
      </c>
      <c r="K321" s="177">
        <f t="shared" si="164"/>
        <v>0</v>
      </c>
      <c r="M321" s="216">
        <f t="shared" si="165"/>
        <v>0</v>
      </c>
      <c r="N321" s="21"/>
      <c r="O321" s="55"/>
      <c r="P321" s="185">
        <f t="shared" si="166"/>
        <v>0</v>
      </c>
      <c r="Q321" s="177">
        <f t="shared" si="167"/>
        <v>0</v>
      </c>
      <c r="S321" s="216">
        <f t="shared" si="168"/>
        <v>4.6051701859880918</v>
      </c>
      <c r="T321" s="21"/>
      <c r="U321" s="55"/>
      <c r="V321" s="185">
        <f t="shared" si="169"/>
        <v>0</v>
      </c>
      <c r="W321" s="177">
        <f t="shared" si="170"/>
        <v>0</v>
      </c>
      <c r="Y321" s="216">
        <f t="shared" si="171"/>
        <v>4.7449321283632502</v>
      </c>
      <c r="Z321" s="21"/>
      <c r="AA321" s="55"/>
      <c r="AB321" s="185">
        <f t="shared" si="172"/>
        <v>0</v>
      </c>
      <c r="AC321" s="177">
        <f t="shared" si="173"/>
        <v>0</v>
      </c>
      <c r="AE321" s="216">
        <f t="shared" si="174"/>
        <v>4.8675344504555822</v>
      </c>
      <c r="AF321" s="21"/>
      <c r="AG321" s="55"/>
      <c r="AH321" s="185">
        <f t="shared" si="175"/>
        <v>0</v>
      </c>
      <c r="AI321" s="177">
        <f t="shared" si="176"/>
        <v>0</v>
      </c>
      <c r="AK321" s="216">
        <f t="shared" si="177"/>
        <v>4.9767337424205742</v>
      </c>
      <c r="AL321" s="21"/>
      <c r="AM321" s="55"/>
      <c r="AN321" s="185">
        <f t="shared" si="178"/>
        <v>0</v>
      </c>
      <c r="AO321" s="177">
        <f t="shared" si="179"/>
        <v>0</v>
      </c>
      <c r="AQ321" s="216">
        <f t="shared" si="180"/>
        <v>5.0751738152338266</v>
      </c>
      <c r="AR321" s="21"/>
      <c r="AS321" s="55"/>
      <c r="AT321" s="185">
        <f t="shared" si="181"/>
        <v>0</v>
      </c>
      <c r="AU321" s="177">
        <f t="shared" si="182"/>
        <v>0</v>
      </c>
      <c r="AW321" s="216">
        <f t="shared" si="183"/>
        <v>5.1647859739235145</v>
      </c>
      <c r="AX321" s="21"/>
      <c r="AY321" s="55"/>
      <c r="AZ321" s="185">
        <f t="shared" si="184"/>
        <v>0</v>
      </c>
      <c r="BA321" s="177">
        <f t="shared" si="185"/>
        <v>0</v>
      </c>
      <c r="BC321" s="216">
        <f t="shared" si="186"/>
        <v>5.2470240721604862</v>
      </c>
      <c r="BD321" s="21"/>
      <c r="BE321" s="55"/>
      <c r="BF321" s="185">
        <f t="shared" si="187"/>
        <v>0</v>
      </c>
      <c r="BG321" s="177">
        <f t="shared" si="188"/>
        <v>0</v>
      </c>
      <c r="BI321" s="216">
        <f t="shared" si="189"/>
        <v>5.3230099791384085</v>
      </c>
      <c r="BJ321" s="21"/>
      <c r="BK321" s="55"/>
      <c r="BL321" s="185">
        <f t="shared" si="190"/>
        <v>0</v>
      </c>
      <c r="BM321" s="177">
        <f t="shared" si="191"/>
        <v>0</v>
      </c>
    </row>
    <row r="322" spans="1:65" ht="15" customHeight="1">
      <c r="A322" s="19">
        <f t="shared" si="160"/>
        <v>2008</v>
      </c>
      <c r="B322" s="174">
        <f t="shared" si="160"/>
        <v>0</v>
      </c>
      <c r="C322" s="189">
        <f t="shared" si="161"/>
        <v>6.3969296552161463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0</v>
      </c>
      <c r="J322" s="178" t="e">
        <f t="shared" si="163"/>
        <v>#DIV/0!</v>
      </c>
      <c r="K322" s="177">
        <f t="shared" si="164"/>
        <v>0</v>
      </c>
      <c r="M322" s="216">
        <f t="shared" si="165"/>
        <v>0</v>
      </c>
      <c r="N322" s="21"/>
      <c r="O322" s="55"/>
      <c r="P322" s="185">
        <f t="shared" si="166"/>
        <v>0</v>
      </c>
      <c r="Q322" s="177">
        <f>($B322-P322)^2/1000</f>
        <v>0</v>
      </c>
      <c r="S322" s="216">
        <f t="shared" si="168"/>
        <v>4.6051701859880918</v>
      </c>
      <c r="T322" s="21"/>
      <c r="U322" s="55"/>
      <c r="V322" s="185">
        <f t="shared" si="169"/>
        <v>0</v>
      </c>
      <c r="W322" s="177">
        <f t="shared" si="170"/>
        <v>0</v>
      </c>
      <c r="Y322" s="216">
        <f t="shared" si="171"/>
        <v>4.7449321283632502</v>
      </c>
      <c r="Z322" s="21"/>
      <c r="AA322" s="55"/>
      <c r="AB322" s="185">
        <f t="shared" si="172"/>
        <v>0</v>
      </c>
      <c r="AC322" s="177">
        <f t="shared" si="173"/>
        <v>0</v>
      </c>
      <c r="AE322" s="216">
        <f t="shared" si="174"/>
        <v>4.8675344504555822</v>
      </c>
      <c r="AF322" s="21"/>
      <c r="AG322" s="55"/>
      <c r="AH322" s="185">
        <f t="shared" si="175"/>
        <v>0</v>
      </c>
      <c r="AI322" s="177">
        <f t="shared" si="176"/>
        <v>0</v>
      </c>
      <c r="AK322" s="216">
        <f t="shared" si="177"/>
        <v>4.9767337424205742</v>
      </c>
      <c r="AL322" s="21"/>
      <c r="AM322" s="55"/>
      <c r="AN322" s="185">
        <f t="shared" si="178"/>
        <v>0</v>
      </c>
      <c r="AO322" s="177">
        <f t="shared" si="179"/>
        <v>0</v>
      </c>
      <c r="AQ322" s="216">
        <f t="shared" si="180"/>
        <v>5.0751738152338266</v>
      </c>
      <c r="AR322" s="21"/>
      <c r="AS322" s="55"/>
      <c r="AT322" s="185">
        <f t="shared" si="181"/>
        <v>0</v>
      </c>
      <c r="AU322" s="177">
        <f t="shared" si="182"/>
        <v>0</v>
      </c>
      <c r="AW322" s="216">
        <f t="shared" si="183"/>
        <v>5.1647859739235145</v>
      </c>
      <c r="AX322" s="21"/>
      <c r="AY322" s="55"/>
      <c r="AZ322" s="185">
        <f t="shared" si="184"/>
        <v>0</v>
      </c>
      <c r="BA322" s="177">
        <f t="shared" si="185"/>
        <v>0</v>
      </c>
      <c r="BC322" s="216">
        <f t="shared" si="186"/>
        <v>5.2470240721604862</v>
      </c>
      <c r="BD322" s="21"/>
      <c r="BE322" s="55"/>
      <c r="BF322" s="185">
        <f t="shared" si="187"/>
        <v>0</v>
      </c>
      <c r="BG322" s="177">
        <f t="shared" si="188"/>
        <v>0</v>
      </c>
      <c r="BI322" s="216">
        <f t="shared" si="189"/>
        <v>5.3230099791384085</v>
      </c>
      <c r="BJ322" s="21"/>
      <c r="BK322" s="55"/>
      <c r="BL322" s="185">
        <f t="shared" si="190"/>
        <v>0</v>
      </c>
      <c r="BM322" s="177">
        <f t="shared" si="191"/>
        <v>0</v>
      </c>
    </row>
    <row r="323" spans="1:65" ht="15" customHeight="1">
      <c r="A323" s="19">
        <f t="shared" si="160"/>
        <v>2009</v>
      </c>
      <c r="B323" s="174">
        <f t="shared" si="160"/>
        <v>0</v>
      </c>
      <c r="C323" s="189">
        <f t="shared" si="161"/>
        <v>6.3969296552161463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0</v>
      </c>
      <c r="J323" s="178" t="e">
        <f t="shared" si="163"/>
        <v>#DIV/0!</v>
      </c>
      <c r="K323" s="177">
        <f t="shared" si="164"/>
        <v>0</v>
      </c>
      <c r="M323" s="216">
        <f t="shared" si="165"/>
        <v>0</v>
      </c>
      <c r="N323" s="21"/>
      <c r="O323" s="55"/>
      <c r="P323" s="185">
        <f t="shared" si="166"/>
        <v>0</v>
      </c>
      <c r="Q323" s="177">
        <f t="shared" si="167"/>
        <v>0</v>
      </c>
      <c r="S323" s="216">
        <f t="shared" si="168"/>
        <v>4.6051701859880918</v>
      </c>
      <c r="T323" s="21"/>
      <c r="U323" s="55"/>
      <c r="V323" s="185">
        <f t="shared" si="169"/>
        <v>0</v>
      </c>
      <c r="W323" s="177">
        <f t="shared" si="170"/>
        <v>0</v>
      </c>
      <c r="Y323" s="216">
        <f t="shared" si="171"/>
        <v>4.7449321283632502</v>
      </c>
      <c r="Z323" s="21"/>
      <c r="AA323" s="55"/>
      <c r="AB323" s="185">
        <f t="shared" si="172"/>
        <v>0</v>
      </c>
      <c r="AC323" s="177">
        <f t="shared" si="173"/>
        <v>0</v>
      </c>
      <c r="AE323" s="216">
        <f t="shared" si="174"/>
        <v>4.8675344504555822</v>
      </c>
      <c r="AF323" s="21"/>
      <c r="AG323" s="55"/>
      <c r="AH323" s="185">
        <f t="shared" si="175"/>
        <v>0</v>
      </c>
      <c r="AI323" s="177">
        <f t="shared" si="176"/>
        <v>0</v>
      </c>
      <c r="AK323" s="216">
        <f t="shared" si="177"/>
        <v>4.9767337424205742</v>
      </c>
      <c r="AL323" s="21"/>
      <c r="AM323" s="55"/>
      <c r="AN323" s="185">
        <f t="shared" si="178"/>
        <v>0</v>
      </c>
      <c r="AO323" s="177">
        <f t="shared" si="179"/>
        <v>0</v>
      </c>
      <c r="AQ323" s="216">
        <f t="shared" si="180"/>
        <v>5.0751738152338266</v>
      </c>
      <c r="AR323" s="21"/>
      <c r="AS323" s="55"/>
      <c r="AT323" s="185">
        <f t="shared" si="181"/>
        <v>0</v>
      </c>
      <c r="AU323" s="177">
        <f t="shared" si="182"/>
        <v>0</v>
      </c>
      <c r="AW323" s="216">
        <f t="shared" si="183"/>
        <v>5.1647859739235145</v>
      </c>
      <c r="AX323" s="21"/>
      <c r="AY323" s="55"/>
      <c r="AZ323" s="185">
        <f t="shared" si="184"/>
        <v>0</v>
      </c>
      <c r="BA323" s="177">
        <f t="shared" si="185"/>
        <v>0</v>
      </c>
      <c r="BC323" s="216">
        <f t="shared" si="186"/>
        <v>5.2470240721604862</v>
      </c>
      <c r="BD323" s="21"/>
      <c r="BE323" s="55"/>
      <c r="BF323" s="185">
        <f t="shared" si="187"/>
        <v>0</v>
      </c>
      <c r="BG323" s="177">
        <f t="shared" si="188"/>
        <v>0</v>
      </c>
      <c r="BI323" s="216">
        <f t="shared" si="189"/>
        <v>5.3230099791384085</v>
      </c>
      <c r="BJ323" s="21"/>
      <c r="BK323" s="55"/>
      <c r="BL323" s="185">
        <f t="shared" si="190"/>
        <v>0</v>
      </c>
      <c r="BM323" s="177">
        <f t="shared" si="191"/>
        <v>0</v>
      </c>
    </row>
    <row r="324" spans="1:65" ht="15" customHeight="1">
      <c r="A324" s="19">
        <f t="shared" si="160"/>
        <v>2010</v>
      </c>
      <c r="B324" s="174">
        <f t="shared" si="160"/>
        <v>0</v>
      </c>
      <c r="C324" s="189">
        <f t="shared" si="161"/>
        <v>6.3969296552161463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0</v>
      </c>
      <c r="J324" s="178" t="e">
        <f t="shared" si="163"/>
        <v>#DIV/0!</v>
      </c>
      <c r="K324" s="177">
        <f t="shared" si="164"/>
        <v>0</v>
      </c>
      <c r="M324" s="216">
        <f t="shared" si="165"/>
        <v>0</v>
      </c>
      <c r="N324" s="21"/>
      <c r="O324" s="55"/>
      <c r="P324" s="185">
        <f t="shared" si="166"/>
        <v>0</v>
      </c>
      <c r="Q324" s="177">
        <f t="shared" si="167"/>
        <v>0</v>
      </c>
      <c r="S324" s="216">
        <f t="shared" si="168"/>
        <v>4.6051701859880918</v>
      </c>
      <c r="T324" s="21"/>
      <c r="U324" s="55"/>
      <c r="V324" s="185">
        <f t="shared" si="169"/>
        <v>0</v>
      </c>
      <c r="W324" s="177">
        <f t="shared" si="170"/>
        <v>0</v>
      </c>
      <c r="Y324" s="216">
        <f t="shared" si="171"/>
        <v>4.7449321283632502</v>
      </c>
      <c r="Z324" s="21"/>
      <c r="AA324" s="55"/>
      <c r="AB324" s="185">
        <f t="shared" si="172"/>
        <v>0</v>
      </c>
      <c r="AC324" s="177">
        <f t="shared" si="173"/>
        <v>0</v>
      </c>
      <c r="AE324" s="216">
        <f t="shared" si="174"/>
        <v>4.8675344504555822</v>
      </c>
      <c r="AF324" s="21"/>
      <c r="AG324" s="55"/>
      <c r="AH324" s="185">
        <f t="shared" si="175"/>
        <v>0</v>
      </c>
      <c r="AI324" s="177">
        <f t="shared" si="176"/>
        <v>0</v>
      </c>
      <c r="AK324" s="216">
        <f t="shared" si="177"/>
        <v>4.9767337424205742</v>
      </c>
      <c r="AL324" s="21"/>
      <c r="AM324" s="55"/>
      <c r="AN324" s="185">
        <f t="shared" si="178"/>
        <v>0</v>
      </c>
      <c r="AO324" s="177">
        <f t="shared" si="179"/>
        <v>0</v>
      </c>
      <c r="AQ324" s="216">
        <f t="shared" si="180"/>
        <v>5.0751738152338266</v>
      </c>
      <c r="AR324" s="21"/>
      <c r="AS324" s="55"/>
      <c r="AT324" s="185">
        <f t="shared" si="181"/>
        <v>0</v>
      </c>
      <c r="AU324" s="177">
        <f t="shared" si="182"/>
        <v>0</v>
      </c>
      <c r="AW324" s="216">
        <f t="shared" si="183"/>
        <v>5.1647859739235145</v>
      </c>
      <c r="AX324" s="21"/>
      <c r="AY324" s="55"/>
      <c r="AZ324" s="185">
        <f t="shared" si="184"/>
        <v>0</v>
      </c>
      <c r="BA324" s="177">
        <f t="shared" si="185"/>
        <v>0</v>
      </c>
      <c r="BC324" s="216">
        <f t="shared" si="186"/>
        <v>5.2470240721604862</v>
      </c>
      <c r="BD324" s="21"/>
      <c r="BE324" s="55"/>
      <c r="BF324" s="185">
        <f t="shared" si="187"/>
        <v>0</v>
      </c>
      <c r="BG324" s="177">
        <f t="shared" si="188"/>
        <v>0</v>
      </c>
      <c r="BI324" s="216">
        <f t="shared" si="189"/>
        <v>5.3230099791384085</v>
      </c>
      <c r="BJ324" s="21"/>
      <c r="BK324" s="55"/>
      <c r="BL324" s="185">
        <f t="shared" si="190"/>
        <v>0</v>
      </c>
      <c r="BM324" s="177">
        <f t="shared" si="191"/>
        <v>0</v>
      </c>
    </row>
    <row r="325" spans="1:65" ht="15" customHeight="1">
      <c r="A325" s="19">
        <f t="shared" si="160"/>
        <v>2011</v>
      </c>
      <c r="B325" s="174">
        <f t="shared" si="160"/>
        <v>0</v>
      </c>
      <c r="C325" s="189">
        <f t="shared" si="161"/>
        <v>6.3969296552161463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0</v>
      </c>
      <c r="J325" s="178" t="e">
        <f t="shared" si="163"/>
        <v>#DIV/0!</v>
      </c>
      <c r="K325" s="177">
        <f t="shared" si="164"/>
        <v>0</v>
      </c>
      <c r="M325" s="216">
        <f t="shared" si="165"/>
        <v>0</v>
      </c>
      <c r="N325" s="21"/>
      <c r="O325" s="55"/>
      <c r="P325" s="185">
        <f t="shared" si="166"/>
        <v>0</v>
      </c>
      <c r="Q325" s="177">
        <f t="shared" si="167"/>
        <v>0</v>
      </c>
      <c r="S325" s="216">
        <f t="shared" si="168"/>
        <v>4.6051701859880918</v>
      </c>
      <c r="T325" s="21"/>
      <c r="U325" s="55"/>
      <c r="V325" s="185">
        <f t="shared" si="169"/>
        <v>0</v>
      </c>
      <c r="W325" s="177">
        <f t="shared" si="170"/>
        <v>0</v>
      </c>
      <c r="Y325" s="216">
        <f t="shared" si="171"/>
        <v>4.7449321283632502</v>
      </c>
      <c r="Z325" s="21"/>
      <c r="AA325" s="55"/>
      <c r="AB325" s="185">
        <f t="shared" si="172"/>
        <v>0</v>
      </c>
      <c r="AC325" s="177">
        <f t="shared" si="173"/>
        <v>0</v>
      </c>
      <c r="AE325" s="216">
        <f t="shared" si="174"/>
        <v>4.8675344504555822</v>
      </c>
      <c r="AF325" s="21"/>
      <c r="AG325" s="55"/>
      <c r="AH325" s="185">
        <f t="shared" si="175"/>
        <v>0</v>
      </c>
      <c r="AI325" s="177">
        <f t="shared" si="176"/>
        <v>0</v>
      </c>
      <c r="AK325" s="216">
        <f t="shared" si="177"/>
        <v>4.9767337424205742</v>
      </c>
      <c r="AL325" s="21"/>
      <c r="AM325" s="55"/>
      <c r="AN325" s="185">
        <f t="shared" si="178"/>
        <v>0</v>
      </c>
      <c r="AO325" s="177">
        <f t="shared" si="179"/>
        <v>0</v>
      </c>
      <c r="AQ325" s="216">
        <f t="shared" si="180"/>
        <v>5.0751738152338266</v>
      </c>
      <c r="AR325" s="21"/>
      <c r="AS325" s="55"/>
      <c r="AT325" s="185">
        <f t="shared" si="181"/>
        <v>0</v>
      </c>
      <c r="AU325" s="177">
        <f t="shared" si="182"/>
        <v>0</v>
      </c>
      <c r="AW325" s="216">
        <f t="shared" si="183"/>
        <v>5.1647859739235145</v>
      </c>
      <c r="AX325" s="21"/>
      <c r="AY325" s="55"/>
      <c r="AZ325" s="185">
        <f t="shared" si="184"/>
        <v>0</v>
      </c>
      <c r="BA325" s="177">
        <f t="shared" si="185"/>
        <v>0</v>
      </c>
      <c r="BC325" s="216">
        <f t="shared" si="186"/>
        <v>5.2470240721604862</v>
      </c>
      <c r="BD325" s="21"/>
      <c r="BE325" s="55"/>
      <c r="BF325" s="185">
        <f t="shared" si="187"/>
        <v>0</v>
      </c>
      <c r="BG325" s="177">
        <f t="shared" si="188"/>
        <v>0</v>
      </c>
      <c r="BI325" s="216">
        <f t="shared" si="189"/>
        <v>5.3230099791384085</v>
      </c>
      <c r="BJ325" s="21"/>
      <c r="BK325" s="55"/>
      <c r="BL325" s="185">
        <f t="shared" si="190"/>
        <v>0</v>
      </c>
      <c r="BM325" s="177">
        <f t="shared" si="191"/>
        <v>0</v>
      </c>
    </row>
    <row r="326" spans="1:65" ht="15" customHeight="1" thickBot="1">
      <c r="A326" s="28">
        <f t="shared" si="160"/>
        <v>2012</v>
      </c>
      <c r="B326" s="182">
        <f t="shared" si="160"/>
        <v>0</v>
      </c>
      <c r="C326" s="217">
        <f t="shared" si="161"/>
        <v>6.3969296552161463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0</v>
      </c>
      <c r="J326" s="184" t="e">
        <f t="shared" si="163"/>
        <v>#DIV/0!</v>
      </c>
      <c r="K326" s="183">
        <f t="shared" si="164"/>
        <v>0</v>
      </c>
      <c r="M326" s="218">
        <f t="shared" si="165"/>
        <v>0</v>
      </c>
      <c r="N326" s="101"/>
      <c r="O326" s="100"/>
      <c r="P326" s="205">
        <f t="shared" si="166"/>
        <v>0</v>
      </c>
      <c r="Q326" s="183">
        <f t="shared" si="167"/>
        <v>0</v>
      </c>
      <c r="S326" s="218">
        <f t="shared" si="168"/>
        <v>4.6051701859880918</v>
      </c>
      <c r="T326" s="101"/>
      <c r="U326" s="100"/>
      <c r="V326" s="205">
        <f t="shared" si="169"/>
        <v>0</v>
      </c>
      <c r="W326" s="183">
        <f t="shared" si="170"/>
        <v>0</v>
      </c>
      <c r="Y326" s="218">
        <f t="shared" si="171"/>
        <v>4.7449321283632502</v>
      </c>
      <c r="Z326" s="101"/>
      <c r="AA326" s="100"/>
      <c r="AB326" s="205">
        <f t="shared" si="172"/>
        <v>0</v>
      </c>
      <c r="AC326" s="183">
        <f t="shared" si="173"/>
        <v>0</v>
      </c>
      <c r="AE326" s="218">
        <f t="shared" si="174"/>
        <v>4.8675344504555822</v>
      </c>
      <c r="AF326" s="101"/>
      <c r="AG326" s="100"/>
      <c r="AH326" s="205">
        <f t="shared" si="175"/>
        <v>0</v>
      </c>
      <c r="AI326" s="183">
        <f t="shared" si="176"/>
        <v>0</v>
      </c>
      <c r="AK326" s="218">
        <f t="shared" si="177"/>
        <v>4.9767337424205742</v>
      </c>
      <c r="AL326" s="101"/>
      <c r="AM326" s="100"/>
      <c r="AN326" s="205">
        <f t="shared" si="178"/>
        <v>0</v>
      </c>
      <c r="AO326" s="183">
        <f t="shared" si="179"/>
        <v>0</v>
      </c>
      <c r="AQ326" s="218">
        <f t="shared" si="180"/>
        <v>5.0751738152338266</v>
      </c>
      <c r="AR326" s="101"/>
      <c r="AS326" s="100"/>
      <c r="AT326" s="205">
        <f t="shared" si="181"/>
        <v>0</v>
      </c>
      <c r="AU326" s="183">
        <f t="shared" si="182"/>
        <v>0</v>
      </c>
      <c r="AW326" s="218">
        <f t="shared" si="183"/>
        <v>5.1647859739235145</v>
      </c>
      <c r="AX326" s="101"/>
      <c r="AY326" s="100"/>
      <c r="AZ326" s="205">
        <f t="shared" si="184"/>
        <v>0</v>
      </c>
      <c r="BA326" s="183">
        <f t="shared" si="185"/>
        <v>0</v>
      </c>
      <c r="BC326" s="218">
        <f t="shared" si="186"/>
        <v>5.2470240721604862</v>
      </c>
      <c r="BD326" s="101"/>
      <c r="BE326" s="100"/>
      <c r="BF326" s="205">
        <f t="shared" si="187"/>
        <v>0</v>
      </c>
      <c r="BG326" s="183">
        <f t="shared" si="188"/>
        <v>0</v>
      </c>
      <c r="BI326" s="218">
        <f t="shared" si="189"/>
        <v>5.3230099791384085</v>
      </c>
      <c r="BJ326" s="101"/>
      <c r="BK326" s="100"/>
      <c r="BL326" s="205">
        <f t="shared" si="190"/>
        <v>0</v>
      </c>
      <c r="BM326" s="183">
        <f t="shared" si="191"/>
        <v>0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0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0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0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0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0</v>
      </c>
      <c r="C329" s="219"/>
      <c r="D329" s="20">
        <f t="shared" si="192"/>
        <v>13</v>
      </c>
      <c r="E329" s="198">
        <f>O309</f>
        <v>1</v>
      </c>
      <c r="F329" s="201" t="e">
        <f>O317</f>
        <v>#DIV/0!</v>
      </c>
      <c r="G329" s="635">
        <f>O318</f>
        <v>0</v>
      </c>
      <c r="H329" s="636"/>
      <c r="I329" s="177">
        <f t="shared" si="162"/>
        <v>0</v>
      </c>
      <c r="J329" s="185"/>
      <c r="K329" s="185"/>
      <c r="M329" s="198" t="str">
        <f>M282</f>
        <v>max(y) =</v>
      </c>
      <c r="N329" s="198">
        <f>N282</f>
        <v>0</v>
      </c>
      <c r="S329" s="198" t="str">
        <f>S282</f>
        <v>max(y) =</v>
      </c>
      <c r="T329" s="198">
        <f>N329</f>
        <v>0</v>
      </c>
      <c r="Y329" s="198" t="str">
        <f>Y282</f>
        <v>max(y) =</v>
      </c>
      <c r="Z329" s="198">
        <f>T329</f>
        <v>0</v>
      </c>
      <c r="AE329" s="198" t="str">
        <f>AE282</f>
        <v>max(y) =</v>
      </c>
      <c r="AF329" s="198">
        <f>Z329</f>
        <v>0</v>
      </c>
      <c r="AK329" s="198" t="str">
        <f>AK282</f>
        <v>max(y) =</v>
      </c>
      <c r="AL329" s="198">
        <f>AF329</f>
        <v>0</v>
      </c>
      <c r="AQ329" s="198" t="str">
        <f>AQ282</f>
        <v>max(y) =</v>
      </c>
      <c r="AR329" s="198">
        <f>AL329</f>
        <v>0</v>
      </c>
      <c r="AW329" s="198" t="str">
        <f>AW282</f>
        <v>max(y) =</v>
      </c>
      <c r="AX329" s="198">
        <f>AR329</f>
        <v>0</v>
      </c>
      <c r="BC329" s="198" t="str">
        <f>BC282</f>
        <v>max(y) =</v>
      </c>
      <c r="BD329" s="198">
        <f>AX329</f>
        <v>0</v>
      </c>
      <c r="BI329" s="198" t="str">
        <f>BI282</f>
        <v>max(y) =</v>
      </c>
      <c r="BJ329" s="198">
        <f>BD329</f>
        <v>0</v>
      </c>
    </row>
    <row r="330" spans="1:65" ht="15" customHeight="1">
      <c r="A330" s="19">
        <f t="shared" si="160"/>
        <v>2016</v>
      </c>
      <c r="B330" s="174">
        <f t="shared" si="193"/>
        <v>0</v>
      </c>
      <c r="C330" s="219"/>
      <c r="D330" s="20">
        <f t="shared" si="192"/>
        <v>14</v>
      </c>
      <c r="E330" s="198">
        <f>U309</f>
        <v>100</v>
      </c>
      <c r="F330" s="201" t="e">
        <f>U317</f>
        <v>#DIV/0!</v>
      </c>
      <c r="G330" s="631">
        <f>U318</f>
        <v>0</v>
      </c>
      <c r="H330" s="632"/>
      <c r="I330" s="177">
        <f t="shared" si="162"/>
        <v>0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0</v>
      </c>
      <c r="C331" s="219"/>
      <c r="D331" s="20">
        <f t="shared" si="192"/>
        <v>15</v>
      </c>
      <c r="E331" s="198">
        <f>AA309</f>
        <v>115</v>
      </c>
      <c r="F331" s="201" t="e">
        <f>AA317</f>
        <v>#DIV/0!</v>
      </c>
      <c r="G331" s="631">
        <f>AA318</f>
        <v>0</v>
      </c>
      <c r="H331" s="632"/>
      <c r="I331" s="177">
        <f t="shared" si="162"/>
        <v>0</v>
      </c>
      <c r="J331" s="185"/>
      <c r="K331" s="185"/>
      <c r="M331" s="198" t="s">
        <v>60</v>
      </c>
      <c r="N331" s="212">
        <v>15</v>
      </c>
      <c r="S331" s="198" t="s">
        <v>60</v>
      </c>
      <c r="T331" s="212">
        <f>N331</f>
        <v>15</v>
      </c>
      <c r="Y331" s="198" t="s">
        <v>60</v>
      </c>
      <c r="Z331" s="212">
        <f>T331</f>
        <v>15</v>
      </c>
      <c r="AE331" s="198" t="s">
        <v>60</v>
      </c>
      <c r="AF331" s="212">
        <f>Z331</f>
        <v>15</v>
      </c>
      <c r="AK331" s="198" t="s">
        <v>60</v>
      </c>
      <c r="AL331" s="212">
        <f>AF331</f>
        <v>15</v>
      </c>
      <c r="AQ331" s="198" t="s">
        <v>60</v>
      </c>
      <c r="AR331" s="212">
        <f>AL331</f>
        <v>15</v>
      </c>
      <c r="AW331" s="198" t="s">
        <v>60</v>
      </c>
      <c r="AX331" s="212">
        <f>AR331</f>
        <v>15</v>
      </c>
      <c r="BC331" s="198" t="s">
        <v>60</v>
      </c>
      <c r="BD331" s="212">
        <f>AX331</f>
        <v>15</v>
      </c>
      <c r="BI331" s="198" t="s">
        <v>60</v>
      </c>
      <c r="BJ331" s="212">
        <f>BD331</f>
        <v>15</v>
      </c>
    </row>
    <row r="332" spans="1:65" ht="15" customHeight="1">
      <c r="A332" s="19">
        <f t="shared" si="160"/>
        <v>2018</v>
      </c>
      <c r="B332" s="174">
        <f t="shared" si="193"/>
        <v>0</v>
      </c>
      <c r="C332" s="219"/>
      <c r="D332" s="20">
        <f t="shared" si="192"/>
        <v>16</v>
      </c>
      <c r="E332" s="198">
        <f>AG309</f>
        <v>130</v>
      </c>
      <c r="F332" s="201" t="e">
        <f>AG317</f>
        <v>#DIV/0!</v>
      </c>
      <c r="G332" s="631">
        <f>AG318</f>
        <v>0</v>
      </c>
      <c r="H332" s="632"/>
      <c r="I332" s="177">
        <f t="shared" si="162"/>
        <v>0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0</v>
      </c>
      <c r="C333" s="219"/>
      <c r="D333" s="20">
        <f t="shared" si="192"/>
        <v>17</v>
      </c>
      <c r="E333" s="198">
        <f>AM309</f>
        <v>145</v>
      </c>
      <c r="F333" s="201" t="e">
        <f>AM317</f>
        <v>#DIV/0!</v>
      </c>
      <c r="G333" s="631">
        <f>AM318</f>
        <v>0</v>
      </c>
      <c r="H333" s="632"/>
      <c r="I333" s="177">
        <f t="shared" si="162"/>
        <v>0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0</v>
      </c>
      <c r="C334" s="219"/>
      <c r="D334" s="20">
        <f t="shared" si="192"/>
        <v>18</v>
      </c>
      <c r="E334" s="198">
        <f>AS309</f>
        <v>160</v>
      </c>
      <c r="F334" s="201" t="e">
        <f>AS317</f>
        <v>#DIV/0!</v>
      </c>
      <c r="G334" s="631">
        <f>AS318</f>
        <v>0</v>
      </c>
      <c r="H334" s="632"/>
      <c r="I334" s="177">
        <f t="shared" si="162"/>
        <v>0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0</v>
      </c>
      <c r="C335" s="219"/>
      <c r="D335" s="20">
        <f t="shared" si="192"/>
        <v>19</v>
      </c>
      <c r="E335" s="198">
        <f>AY309</f>
        <v>175</v>
      </c>
      <c r="F335" s="201" t="e">
        <f>AY317</f>
        <v>#DIV/0!</v>
      </c>
      <c r="G335" s="631">
        <f>AY318</f>
        <v>0</v>
      </c>
      <c r="H335" s="632"/>
      <c r="I335" s="177">
        <f t="shared" si="162"/>
        <v>0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0</v>
      </c>
      <c r="C336" s="219"/>
      <c r="D336" s="20">
        <f t="shared" si="192"/>
        <v>20</v>
      </c>
      <c r="E336" s="198">
        <f>BE309</f>
        <v>190</v>
      </c>
      <c r="F336" s="201" t="e">
        <f>BE317</f>
        <v>#DIV/0!</v>
      </c>
      <c r="G336" s="631">
        <f>BE318</f>
        <v>0</v>
      </c>
      <c r="H336" s="632"/>
      <c r="I336" s="177">
        <f t="shared" si="162"/>
        <v>0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0</v>
      </c>
      <c r="C337" s="219"/>
      <c r="D337" s="20">
        <f t="shared" si="192"/>
        <v>21</v>
      </c>
      <c r="E337" s="198">
        <f>BK309</f>
        <v>205</v>
      </c>
      <c r="F337" s="201" t="e">
        <f>BK317</f>
        <v>#DIV/0!</v>
      </c>
      <c r="G337" s="631">
        <f>BK318</f>
        <v>0</v>
      </c>
      <c r="H337" s="632"/>
      <c r="I337" s="177">
        <f t="shared" si="162"/>
        <v>0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0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0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0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0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0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0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0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0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0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0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0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0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0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0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0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0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0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0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0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0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0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0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>
      <selection activeCell="A3" sqref="A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333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'!AC21</f>
        <v>0</v>
      </c>
      <c r="C15" s="119">
        <f t="shared" ref="C15:C46" si="0">I87</f>
        <v>0</v>
      </c>
      <c r="D15" s="120" t="e">
        <f t="shared" ref="D15:D46" si="1">I133</f>
        <v>#VALUE!</v>
      </c>
      <c r="E15" s="120" t="e">
        <f t="shared" ref="E15:E46" si="2">I179</f>
        <v>#VALUE!</v>
      </c>
      <c r="F15" s="121" t="e">
        <f>I225</f>
        <v>#VALUE!</v>
      </c>
      <c r="G15" s="121" t="e">
        <f>I271</f>
        <v>#VALUE!</v>
      </c>
      <c r="H15" s="121">
        <f t="shared" ref="H15:H46" si="3">I317</f>
        <v>0</v>
      </c>
      <c r="I15" s="122" t="e">
        <f t="shared" ref="I15:I46" si="4">ROUND(SUMIF(C$47:H$47,"○",C15:H15),$G$1)</f>
        <v>#VALUE!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'!AC22</f>
        <v>0</v>
      </c>
      <c r="C16" s="119">
        <f t="shared" si="0"/>
        <v>0</v>
      </c>
      <c r="D16" s="120" t="e">
        <f t="shared" si="1"/>
        <v>#VALUE!</v>
      </c>
      <c r="E16" s="120" t="e">
        <f t="shared" si="2"/>
        <v>#VALUE!</v>
      </c>
      <c r="F16" s="121" t="e">
        <f t="shared" ref="F16:F46" si="6">I226</f>
        <v>#VALUE!</v>
      </c>
      <c r="G16" s="121" t="e">
        <f t="shared" ref="G16:G46" si="7">I272</f>
        <v>#VALUE!</v>
      </c>
      <c r="H16" s="121">
        <f t="shared" si="3"/>
        <v>0</v>
      </c>
      <c r="I16" s="122" t="e">
        <f t="shared" si="4"/>
        <v>#VALUE!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'!AC23</f>
        <v>0</v>
      </c>
      <c r="C17" s="119">
        <f t="shared" si="0"/>
        <v>0</v>
      </c>
      <c r="D17" s="120" t="e">
        <f t="shared" si="1"/>
        <v>#VALUE!</v>
      </c>
      <c r="E17" s="120" t="e">
        <f t="shared" si="2"/>
        <v>#VALUE!</v>
      </c>
      <c r="F17" s="121" t="e">
        <f t="shared" si="6"/>
        <v>#VALUE!</v>
      </c>
      <c r="G17" s="121" t="e">
        <f t="shared" si="7"/>
        <v>#VALUE!</v>
      </c>
      <c r="H17" s="121">
        <f t="shared" si="3"/>
        <v>0</v>
      </c>
      <c r="I17" s="122" t="e">
        <f t="shared" si="4"/>
        <v>#VALUE!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'!AC24</f>
        <v>0</v>
      </c>
      <c r="C18" s="119">
        <f t="shared" si="0"/>
        <v>0</v>
      </c>
      <c r="D18" s="120" t="e">
        <f t="shared" si="1"/>
        <v>#VALUE!</v>
      </c>
      <c r="E18" s="120" t="e">
        <f t="shared" si="2"/>
        <v>#VALUE!</v>
      </c>
      <c r="F18" s="121" t="e">
        <f t="shared" si="6"/>
        <v>#VALUE!</v>
      </c>
      <c r="G18" s="121" t="e">
        <f t="shared" si="7"/>
        <v>#VALUE!</v>
      </c>
      <c r="H18" s="121">
        <f t="shared" si="3"/>
        <v>0</v>
      </c>
      <c r="I18" s="122" t="e">
        <f t="shared" si="4"/>
        <v>#VALUE!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'!AC25</f>
        <v>0</v>
      </c>
      <c r="C19" s="119">
        <f t="shared" si="0"/>
        <v>0</v>
      </c>
      <c r="D19" s="120" t="e">
        <f t="shared" si="1"/>
        <v>#VALUE!</v>
      </c>
      <c r="E19" s="120" t="e">
        <f t="shared" si="2"/>
        <v>#VALUE!</v>
      </c>
      <c r="F19" s="121" t="e">
        <f t="shared" si="6"/>
        <v>#VALUE!</v>
      </c>
      <c r="G19" s="121" t="e">
        <f t="shared" si="7"/>
        <v>#VALUE!</v>
      </c>
      <c r="H19" s="121">
        <f t="shared" si="3"/>
        <v>0</v>
      </c>
      <c r="I19" s="122" t="e">
        <f t="shared" si="4"/>
        <v>#VALUE!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'!AC26</f>
        <v>0</v>
      </c>
      <c r="C20" s="119">
        <f t="shared" si="0"/>
        <v>0</v>
      </c>
      <c r="D20" s="120" t="e">
        <f t="shared" si="1"/>
        <v>#VALUE!</v>
      </c>
      <c r="E20" s="120" t="e">
        <f t="shared" si="2"/>
        <v>#VALUE!</v>
      </c>
      <c r="F20" s="121" t="e">
        <f t="shared" si="6"/>
        <v>#VALUE!</v>
      </c>
      <c r="G20" s="121" t="e">
        <f t="shared" si="7"/>
        <v>#VALUE!</v>
      </c>
      <c r="H20" s="121">
        <f t="shared" si="3"/>
        <v>0</v>
      </c>
      <c r="I20" s="122" t="e">
        <f t="shared" si="4"/>
        <v>#VALUE!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'!AC27</f>
        <v>0</v>
      </c>
      <c r="C21" s="119">
        <f t="shared" si="0"/>
        <v>0</v>
      </c>
      <c r="D21" s="120" t="e">
        <f t="shared" si="1"/>
        <v>#VALUE!</v>
      </c>
      <c r="E21" s="120" t="e">
        <f t="shared" si="2"/>
        <v>#VALUE!</v>
      </c>
      <c r="F21" s="121" t="e">
        <f t="shared" si="6"/>
        <v>#VALUE!</v>
      </c>
      <c r="G21" s="121" t="e">
        <f t="shared" si="7"/>
        <v>#VALUE!</v>
      </c>
      <c r="H21" s="121">
        <f t="shared" si="3"/>
        <v>0</v>
      </c>
      <c r="I21" s="122" t="e">
        <f t="shared" si="4"/>
        <v>#VALUE!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'!AC28</f>
        <v>0</v>
      </c>
      <c r="C22" s="119">
        <f t="shared" si="0"/>
        <v>0</v>
      </c>
      <c r="D22" s="120" t="e">
        <f t="shared" si="1"/>
        <v>#VALUE!</v>
      </c>
      <c r="E22" s="120" t="e">
        <f t="shared" si="2"/>
        <v>#VALUE!</v>
      </c>
      <c r="F22" s="121" t="e">
        <f t="shared" si="6"/>
        <v>#VALUE!</v>
      </c>
      <c r="G22" s="121" t="e">
        <f t="shared" si="7"/>
        <v>#VALUE!</v>
      </c>
      <c r="H22" s="121">
        <f t="shared" si="3"/>
        <v>0</v>
      </c>
      <c r="I22" s="122" t="e">
        <f t="shared" si="4"/>
        <v>#VALUE!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'!AC29</f>
        <v>0</v>
      </c>
      <c r="C23" s="119">
        <f t="shared" si="0"/>
        <v>0</v>
      </c>
      <c r="D23" s="120" t="e">
        <f t="shared" si="1"/>
        <v>#VALUE!</v>
      </c>
      <c r="E23" s="120" t="e">
        <f t="shared" si="2"/>
        <v>#VALUE!</v>
      </c>
      <c r="F23" s="121" t="e">
        <f t="shared" si="6"/>
        <v>#VALUE!</v>
      </c>
      <c r="G23" s="121" t="e">
        <f t="shared" si="7"/>
        <v>#VALUE!</v>
      </c>
      <c r="H23" s="121">
        <f t="shared" si="3"/>
        <v>0</v>
      </c>
      <c r="I23" s="122" t="e">
        <f t="shared" si="4"/>
        <v>#VALUE!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'!AC30</f>
        <v>0</v>
      </c>
      <c r="C24" s="128">
        <f t="shared" si="0"/>
        <v>0</v>
      </c>
      <c r="D24" s="129" t="e">
        <f t="shared" si="1"/>
        <v>#VALUE!</v>
      </c>
      <c r="E24" s="129" t="e">
        <f t="shared" si="2"/>
        <v>#VALUE!</v>
      </c>
      <c r="F24" s="130" t="e">
        <f t="shared" si="6"/>
        <v>#VALUE!</v>
      </c>
      <c r="G24" s="130" t="e">
        <f t="shared" si="7"/>
        <v>#VALUE!</v>
      </c>
      <c r="H24" s="130">
        <f t="shared" si="3"/>
        <v>0</v>
      </c>
      <c r="I24" s="131" t="e">
        <f t="shared" si="4"/>
        <v>#VALUE!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223"/>
      <c r="C25" s="224">
        <f>I97</f>
        <v>0</v>
      </c>
      <c r="D25" s="225" t="e">
        <f t="shared" si="1"/>
        <v>#VALUE!</v>
      </c>
      <c r="E25" s="224" t="e">
        <f t="shared" si="2"/>
        <v>#VALUE!</v>
      </c>
      <c r="F25" s="224" t="e">
        <f t="shared" si="6"/>
        <v>#VALUE!</v>
      </c>
      <c r="G25" s="224" t="e">
        <f t="shared" si="7"/>
        <v>#VALUE!</v>
      </c>
      <c r="H25" s="224">
        <f t="shared" si="3"/>
        <v>0</v>
      </c>
      <c r="I25" s="226" t="e">
        <f t="shared" si="4"/>
        <v>#VALUE!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0</v>
      </c>
      <c r="D26" s="146" t="e">
        <f t="shared" si="1"/>
        <v>#VALUE!</v>
      </c>
      <c r="E26" s="119" t="e">
        <f t="shared" si="2"/>
        <v>#VALUE!</v>
      </c>
      <c r="F26" s="119" t="e">
        <f t="shared" si="6"/>
        <v>#VALUE!</v>
      </c>
      <c r="G26" s="119" t="e">
        <f t="shared" si="7"/>
        <v>#VALUE!</v>
      </c>
      <c r="H26" s="119">
        <f t="shared" si="3"/>
        <v>0</v>
      </c>
      <c r="I26" s="144" t="e">
        <f t="shared" si="4"/>
        <v>#VALUE!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0</v>
      </c>
      <c r="D27" s="315" t="e">
        <f t="shared" si="1"/>
        <v>#VALUE!</v>
      </c>
      <c r="E27" s="314" t="e">
        <f t="shared" si="2"/>
        <v>#VALUE!</v>
      </c>
      <c r="F27" s="314" t="e">
        <f t="shared" si="6"/>
        <v>#VALUE!</v>
      </c>
      <c r="G27" s="314" t="e">
        <f t="shared" si="7"/>
        <v>#VALUE!</v>
      </c>
      <c r="H27" s="314">
        <f t="shared" si="3"/>
        <v>0</v>
      </c>
      <c r="I27" s="316" t="e">
        <f t="shared" si="4"/>
        <v>#VALUE!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0</v>
      </c>
      <c r="D28" s="146" t="e">
        <f t="shared" si="1"/>
        <v>#VALUE!</v>
      </c>
      <c r="E28" s="119" t="e">
        <f t="shared" si="2"/>
        <v>#VALUE!</v>
      </c>
      <c r="F28" s="119" t="e">
        <f t="shared" si="6"/>
        <v>#VALUE!</v>
      </c>
      <c r="G28" s="119" t="e">
        <f t="shared" si="7"/>
        <v>#VALUE!</v>
      </c>
      <c r="H28" s="119">
        <f t="shared" si="3"/>
        <v>0</v>
      </c>
      <c r="I28" s="144" t="e">
        <f t="shared" si="4"/>
        <v>#VALUE!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0</v>
      </c>
      <c r="D29" s="146" t="e">
        <f t="shared" si="1"/>
        <v>#VALUE!</v>
      </c>
      <c r="E29" s="119" t="e">
        <f t="shared" si="2"/>
        <v>#VALUE!</v>
      </c>
      <c r="F29" s="119" t="e">
        <f t="shared" si="6"/>
        <v>#VALUE!</v>
      </c>
      <c r="G29" s="119" t="e">
        <f t="shared" si="7"/>
        <v>#VALUE!</v>
      </c>
      <c r="H29" s="119">
        <f t="shared" si="3"/>
        <v>0</v>
      </c>
      <c r="I29" s="144" t="e">
        <f t="shared" si="4"/>
        <v>#VALUE!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0</v>
      </c>
      <c r="D30" s="146" t="e">
        <f t="shared" si="1"/>
        <v>#VALUE!</v>
      </c>
      <c r="E30" s="119" t="e">
        <f t="shared" si="2"/>
        <v>#VALUE!</v>
      </c>
      <c r="F30" s="119" t="e">
        <f t="shared" si="6"/>
        <v>#VALUE!</v>
      </c>
      <c r="G30" s="119" t="e">
        <f t="shared" si="7"/>
        <v>#VALUE!</v>
      </c>
      <c r="H30" s="119">
        <f t="shared" si="3"/>
        <v>0</v>
      </c>
      <c r="I30" s="144" t="e">
        <f t="shared" si="4"/>
        <v>#VALUE!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0</v>
      </c>
      <c r="D31" s="146" t="e">
        <f t="shared" si="1"/>
        <v>#VALUE!</v>
      </c>
      <c r="E31" s="119" t="e">
        <f t="shared" si="2"/>
        <v>#VALUE!</v>
      </c>
      <c r="F31" s="119" t="e">
        <f t="shared" si="6"/>
        <v>#VALUE!</v>
      </c>
      <c r="G31" s="119" t="e">
        <f t="shared" si="7"/>
        <v>#VALUE!</v>
      </c>
      <c r="H31" s="119">
        <f t="shared" si="3"/>
        <v>0</v>
      </c>
      <c r="I31" s="144" t="e">
        <f t="shared" si="4"/>
        <v>#VALUE!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0</v>
      </c>
      <c r="D32" s="315" t="e">
        <f t="shared" si="1"/>
        <v>#VALUE!</v>
      </c>
      <c r="E32" s="314" t="e">
        <f t="shared" si="2"/>
        <v>#VALUE!</v>
      </c>
      <c r="F32" s="314" t="e">
        <f t="shared" si="6"/>
        <v>#VALUE!</v>
      </c>
      <c r="G32" s="314" t="e">
        <f t="shared" si="7"/>
        <v>#VALUE!</v>
      </c>
      <c r="H32" s="314">
        <f t="shared" si="3"/>
        <v>0</v>
      </c>
      <c r="I32" s="316" t="e">
        <f t="shared" si="4"/>
        <v>#VALUE!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0</v>
      </c>
      <c r="D33" s="146" t="e">
        <f t="shared" si="1"/>
        <v>#VALUE!</v>
      </c>
      <c r="E33" s="119" t="e">
        <f t="shared" si="2"/>
        <v>#VALUE!</v>
      </c>
      <c r="F33" s="119" t="e">
        <f t="shared" si="6"/>
        <v>#VALUE!</v>
      </c>
      <c r="G33" s="119" t="e">
        <f t="shared" si="7"/>
        <v>#VALUE!</v>
      </c>
      <c r="H33" s="119">
        <f t="shared" si="3"/>
        <v>0</v>
      </c>
      <c r="I33" s="144" t="e">
        <f t="shared" si="4"/>
        <v>#VALUE!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0</v>
      </c>
      <c r="D34" s="146" t="e">
        <f t="shared" si="1"/>
        <v>#VALUE!</v>
      </c>
      <c r="E34" s="119" t="e">
        <f t="shared" si="2"/>
        <v>#VALUE!</v>
      </c>
      <c r="F34" s="119" t="e">
        <f t="shared" si="6"/>
        <v>#VALUE!</v>
      </c>
      <c r="G34" s="119" t="e">
        <f t="shared" si="7"/>
        <v>#VALUE!</v>
      </c>
      <c r="H34" s="119">
        <f t="shared" si="3"/>
        <v>0</v>
      </c>
      <c r="I34" s="144" t="e">
        <f t="shared" si="4"/>
        <v>#VALUE!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0</v>
      </c>
      <c r="D35" s="146" t="e">
        <f t="shared" si="1"/>
        <v>#VALUE!</v>
      </c>
      <c r="E35" s="119" t="e">
        <f t="shared" si="2"/>
        <v>#VALUE!</v>
      </c>
      <c r="F35" s="119" t="e">
        <f t="shared" si="6"/>
        <v>#VALUE!</v>
      </c>
      <c r="G35" s="119" t="e">
        <f t="shared" si="7"/>
        <v>#VALUE!</v>
      </c>
      <c r="H35" s="119">
        <f t="shared" si="3"/>
        <v>0</v>
      </c>
      <c r="I35" s="144" t="e">
        <f t="shared" si="4"/>
        <v>#VALUE!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0</v>
      </c>
      <c r="D36" s="146" t="e">
        <f t="shared" si="1"/>
        <v>#VALUE!</v>
      </c>
      <c r="E36" s="119" t="e">
        <f t="shared" si="2"/>
        <v>#VALUE!</v>
      </c>
      <c r="F36" s="119" t="e">
        <f t="shared" si="6"/>
        <v>#VALUE!</v>
      </c>
      <c r="G36" s="119" t="e">
        <f t="shared" si="7"/>
        <v>#VALUE!</v>
      </c>
      <c r="H36" s="119">
        <f t="shared" si="3"/>
        <v>0</v>
      </c>
      <c r="I36" s="144" t="e">
        <f t="shared" si="4"/>
        <v>#VALUE!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0</v>
      </c>
      <c r="D37" s="315" t="e">
        <f t="shared" si="1"/>
        <v>#VALUE!</v>
      </c>
      <c r="E37" s="314" t="e">
        <f t="shared" si="2"/>
        <v>#VALUE!</v>
      </c>
      <c r="F37" s="314" t="e">
        <f t="shared" si="6"/>
        <v>#VALUE!</v>
      </c>
      <c r="G37" s="314" t="e">
        <f t="shared" si="7"/>
        <v>#VALUE!</v>
      </c>
      <c r="H37" s="314">
        <f t="shared" si="3"/>
        <v>0</v>
      </c>
      <c r="I37" s="316" t="e">
        <f t="shared" si="4"/>
        <v>#VALUE!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0</v>
      </c>
      <c r="D38" s="146" t="e">
        <f t="shared" si="1"/>
        <v>#VALUE!</v>
      </c>
      <c r="E38" s="119" t="e">
        <f t="shared" si="2"/>
        <v>#VALUE!</v>
      </c>
      <c r="F38" s="119" t="e">
        <f t="shared" si="6"/>
        <v>#VALUE!</v>
      </c>
      <c r="G38" s="119" t="e">
        <f t="shared" si="7"/>
        <v>#VALUE!</v>
      </c>
      <c r="H38" s="119">
        <f t="shared" si="3"/>
        <v>0</v>
      </c>
      <c r="I38" s="144" t="e">
        <f t="shared" si="4"/>
        <v>#VALUE!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0</v>
      </c>
      <c r="D39" s="146" t="e">
        <f t="shared" si="1"/>
        <v>#VALUE!</v>
      </c>
      <c r="E39" s="119" t="e">
        <f t="shared" si="2"/>
        <v>#VALUE!</v>
      </c>
      <c r="F39" s="119" t="e">
        <f t="shared" si="6"/>
        <v>#VALUE!</v>
      </c>
      <c r="G39" s="119" t="e">
        <f t="shared" si="7"/>
        <v>#VALUE!</v>
      </c>
      <c r="H39" s="119">
        <f t="shared" si="3"/>
        <v>0</v>
      </c>
      <c r="I39" s="144" t="e">
        <f t="shared" si="4"/>
        <v>#VALUE!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0</v>
      </c>
      <c r="D40" s="146" t="e">
        <f t="shared" si="1"/>
        <v>#VALUE!</v>
      </c>
      <c r="E40" s="119" t="e">
        <f t="shared" si="2"/>
        <v>#VALUE!</v>
      </c>
      <c r="F40" s="119" t="e">
        <f t="shared" si="6"/>
        <v>#VALUE!</v>
      </c>
      <c r="G40" s="119" t="e">
        <f t="shared" si="7"/>
        <v>#VALUE!</v>
      </c>
      <c r="H40" s="119">
        <f t="shared" si="3"/>
        <v>0</v>
      </c>
      <c r="I40" s="144" t="e">
        <f t="shared" si="4"/>
        <v>#VALUE!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0</v>
      </c>
      <c r="D41" s="146" t="e">
        <f t="shared" si="1"/>
        <v>#VALUE!</v>
      </c>
      <c r="E41" s="119" t="e">
        <f t="shared" si="2"/>
        <v>#VALUE!</v>
      </c>
      <c r="F41" s="119" t="e">
        <f t="shared" si="6"/>
        <v>#VALUE!</v>
      </c>
      <c r="G41" s="119" t="e">
        <f t="shared" si="7"/>
        <v>#VALUE!</v>
      </c>
      <c r="H41" s="119">
        <f t="shared" si="3"/>
        <v>0</v>
      </c>
      <c r="I41" s="144" t="e">
        <f t="shared" si="4"/>
        <v>#VALUE!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0</v>
      </c>
      <c r="D42" s="315" t="e">
        <f t="shared" si="1"/>
        <v>#VALUE!</v>
      </c>
      <c r="E42" s="314" t="e">
        <f t="shared" si="2"/>
        <v>#VALUE!</v>
      </c>
      <c r="F42" s="314" t="e">
        <f t="shared" si="6"/>
        <v>#VALUE!</v>
      </c>
      <c r="G42" s="314" t="e">
        <f t="shared" si="7"/>
        <v>#VALUE!</v>
      </c>
      <c r="H42" s="314">
        <f t="shared" si="3"/>
        <v>0</v>
      </c>
      <c r="I42" s="316" t="e">
        <f t="shared" si="4"/>
        <v>#VALUE!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0</v>
      </c>
      <c r="D43" s="146" t="e">
        <f t="shared" si="1"/>
        <v>#VALUE!</v>
      </c>
      <c r="E43" s="119" t="e">
        <f t="shared" si="2"/>
        <v>#VALUE!</v>
      </c>
      <c r="F43" s="119" t="e">
        <f t="shared" si="6"/>
        <v>#VALUE!</v>
      </c>
      <c r="G43" s="119" t="e">
        <f t="shared" si="7"/>
        <v>#VALUE!</v>
      </c>
      <c r="H43" s="119">
        <f t="shared" si="3"/>
        <v>0</v>
      </c>
      <c r="I43" s="144" t="e">
        <f t="shared" si="4"/>
        <v>#VALUE!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0</v>
      </c>
      <c r="D44" s="146" t="e">
        <f t="shared" si="1"/>
        <v>#VALUE!</v>
      </c>
      <c r="E44" s="119" t="e">
        <f t="shared" si="2"/>
        <v>#VALUE!</v>
      </c>
      <c r="F44" s="119" t="e">
        <f t="shared" si="6"/>
        <v>#VALUE!</v>
      </c>
      <c r="G44" s="119" t="e">
        <f t="shared" si="7"/>
        <v>#VALUE!</v>
      </c>
      <c r="H44" s="119">
        <f t="shared" si="3"/>
        <v>0</v>
      </c>
      <c r="I44" s="144" t="e">
        <f t="shared" si="4"/>
        <v>#VALUE!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0</v>
      </c>
      <c r="D45" s="146" t="e">
        <f t="shared" si="1"/>
        <v>#VALUE!</v>
      </c>
      <c r="E45" s="119" t="e">
        <f t="shared" si="2"/>
        <v>#VALUE!</v>
      </c>
      <c r="F45" s="119" t="e">
        <f t="shared" si="6"/>
        <v>#VALUE!</v>
      </c>
      <c r="G45" s="119" t="e">
        <f t="shared" si="7"/>
        <v>#VALUE!</v>
      </c>
      <c r="H45" s="119">
        <f t="shared" si="3"/>
        <v>0</v>
      </c>
      <c r="I45" s="144" t="e">
        <f t="shared" si="4"/>
        <v>#VALUE!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0</v>
      </c>
      <c r="D46" s="146" t="e">
        <f t="shared" si="1"/>
        <v>#VALUE!</v>
      </c>
      <c r="E46" s="119" t="e">
        <f t="shared" si="2"/>
        <v>#VALUE!</v>
      </c>
      <c r="F46" s="119" t="e">
        <f t="shared" si="6"/>
        <v>#VALUE!</v>
      </c>
      <c r="G46" s="119" t="e">
        <f t="shared" si="7"/>
        <v>#VALUE!</v>
      </c>
      <c r="H46" s="119">
        <f t="shared" si="3"/>
        <v>0</v>
      </c>
      <c r="I46" s="144" t="e">
        <f t="shared" si="4"/>
        <v>#VALUE!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 t="s">
        <v>79</v>
      </c>
      <c r="E47" s="151"/>
      <c r="F47" s="149"/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 t="e">
        <f>F81</f>
        <v>#DIV/0!</v>
      </c>
      <c r="D48" s="261" t="e">
        <f>G132</f>
        <v>#VALUE!</v>
      </c>
      <c r="E48" s="261" t="e">
        <f>G179</f>
        <v>#VALUE!</v>
      </c>
      <c r="F48" s="260" t="e">
        <f>H224</f>
        <v>#VALUE!</v>
      </c>
      <c r="G48" s="261" t="e">
        <f>G271</f>
        <v>#VALUE!</v>
      </c>
      <c r="H48" s="239" t="e">
        <f>G317</f>
        <v>#DIV/0!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0</v>
      </c>
      <c r="D49" s="259" t="e">
        <f>G133</f>
        <v>#VALUE!</v>
      </c>
      <c r="E49" s="250" t="e">
        <f>G180</f>
        <v>#VALUE!</v>
      </c>
      <c r="F49" s="250" t="e">
        <f>H225</f>
        <v>#VALUE!</v>
      </c>
      <c r="G49" s="250" t="e">
        <f>G272</f>
        <v>#VALUE!</v>
      </c>
      <c r="H49" s="250">
        <f>G318</f>
        <v>0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0</v>
      </c>
      <c r="D50" s="258" t="e">
        <f>G134</f>
        <v>#VALUE!</v>
      </c>
      <c r="E50" s="229" t="e">
        <f>G181</f>
        <v>#VALUE!</v>
      </c>
      <c r="F50" s="229" t="e">
        <f>H226</f>
        <v>#VALUE!</v>
      </c>
      <c r="G50" s="229" t="e">
        <f>G273</f>
        <v>#VALUE!</v>
      </c>
      <c r="H50" s="229">
        <f>G319</f>
        <v>0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 t="e">
        <f>F84</f>
        <v>#DIV/0!</v>
      </c>
      <c r="D51" s="258" t="e">
        <f>G135</f>
        <v>#VALUE!</v>
      </c>
      <c r="E51" s="229" t="e">
        <f>G182</f>
        <v>#VALUE!</v>
      </c>
      <c r="F51" s="229" t="e">
        <f>H227</f>
        <v>#VALUE!</v>
      </c>
      <c r="G51" s="229" t="e">
        <f>G274</f>
        <v>#VALUE!</v>
      </c>
      <c r="H51" s="229" t="e">
        <f>G320</f>
        <v>#DIV/0!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 t="e">
        <f>F85</f>
        <v>#DIV/0!</v>
      </c>
      <c r="D52" s="258" t="e">
        <f>G136</f>
        <v>#VALUE!</v>
      </c>
      <c r="E52" s="229" t="e">
        <f>G183</f>
        <v>#VALUE!</v>
      </c>
      <c r="F52" s="229" t="e">
        <f>H228</f>
        <v>#VALUE!</v>
      </c>
      <c r="G52" s="229" t="e">
        <f>G275</f>
        <v>#VALUE!</v>
      </c>
      <c r="H52" s="234" t="e">
        <f>G321</f>
        <v>#DIV/0!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 t="e">
        <f>RSQ(I76:I96,B76:B96)</f>
        <v>#DIV/0!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0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0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 t="e">
        <f>I75</f>
        <v>#DIV/0!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0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0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 t="e">
        <f>SUM(J76:J96)/C96</f>
        <v>#DIV/0!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 t="e">
        <f>SUM(J87:J96)/10</f>
        <v>#DIV/0!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0</v>
      </c>
      <c r="C87" s="20">
        <v>1</v>
      </c>
      <c r="F87" s="25"/>
      <c r="G87" s="21"/>
      <c r="H87" s="25"/>
      <c r="I87" s="177">
        <f t="shared" ref="I87:I118" si="8">ROUND($E$78*C87+$E$79,$G$1)</f>
        <v>0</v>
      </c>
      <c r="J87" s="178" t="e">
        <f t="shared" ref="J87:J96" si="9">ABS(B87-I87)/B87*100</f>
        <v>#DIV/0!</v>
      </c>
      <c r="K87" s="177">
        <f t="shared" ref="K87:K96" si="10">(B87-I87)^2/1000</f>
        <v>0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0</v>
      </c>
      <c r="C88" s="20">
        <v>2</v>
      </c>
      <c r="F88" s="25"/>
      <c r="G88" s="21"/>
      <c r="H88" s="25"/>
      <c r="I88" s="177">
        <f t="shared" si="8"/>
        <v>0</v>
      </c>
      <c r="J88" s="178" t="e">
        <f t="shared" si="9"/>
        <v>#DIV/0!</v>
      </c>
      <c r="K88" s="177">
        <f t="shared" si="10"/>
        <v>0</v>
      </c>
    </row>
    <row r="89" spans="1:11" ht="15" customHeight="1">
      <c r="A89" s="19">
        <f t="shared" si="11"/>
        <v>2005</v>
      </c>
      <c r="B89" s="174">
        <f t="shared" si="12"/>
        <v>0</v>
      </c>
      <c r="C89" s="20">
        <v>3</v>
      </c>
      <c r="F89" s="25"/>
      <c r="G89" s="21"/>
      <c r="H89" s="25"/>
      <c r="I89" s="177">
        <f t="shared" si="8"/>
        <v>0</v>
      </c>
      <c r="J89" s="178" t="e">
        <f t="shared" si="9"/>
        <v>#DIV/0!</v>
      </c>
      <c r="K89" s="177">
        <f t="shared" si="10"/>
        <v>0</v>
      </c>
    </row>
    <row r="90" spans="1:11" ht="15" customHeight="1">
      <c r="A90" s="19">
        <f t="shared" si="11"/>
        <v>2006</v>
      </c>
      <c r="B90" s="174">
        <f t="shared" si="12"/>
        <v>0</v>
      </c>
      <c r="C90" s="20">
        <v>4</v>
      </c>
      <c r="F90" s="25"/>
      <c r="G90" s="21"/>
      <c r="H90" s="25"/>
      <c r="I90" s="177">
        <f t="shared" si="8"/>
        <v>0</v>
      </c>
      <c r="J90" s="178" t="e">
        <f t="shared" si="9"/>
        <v>#DIV/0!</v>
      </c>
      <c r="K90" s="177">
        <f t="shared" si="10"/>
        <v>0</v>
      </c>
    </row>
    <row r="91" spans="1:11" ht="15" customHeight="1">
      <c r="A91" s="19">
        <f t="shared" si="11"/>
        <v>2007</v>
      </c>
      <c r="B91" s="174">
        <f t="shared" si="12"/>
        <v>0</v>
      </c>
      <c r="C91" s="20">
        <v>5</v>
      </c>
      <c r="D91" s="21"/>
      <c r="E91" s="21"/>
      <c r="F91" s="25"/>
      <c r="G91" s="21"/>
      <c r="H91" s="25"/>
      <c r="I91" s="177">
        <f t="shared" si="8"/>
        <v>0</v>
      </c>
      <c r="J91" s="178" t="e">
        <f t="shared" si="9"/>
        <v>#DIV/0!</v>
      </c>
      <c r="K91" s="177">
        <f t="shared" si="10"/>
        <v>0</v>
      </c>
    </row>
    <row r="92" spans="1:11" ht="15" customHeight="1">
      <c r="A92" s="19">
        <f t="shared" si="11"/>
        <v>2008</v>
      </c>
      <c r="B92" s="174">
        <f t="shared" si="12"/>
        <v>0</v>
      </c>
      <c r="C92" s="20">
        <v>6</v>
      </c>
      <c r="D92" s="21"/>
      <c r="E92" s="21"/>
      <c r="F92" s="25"/>
      <c r="G92" s="21"/>
      <c r="H92" s="25"/>
      <c r="I92" s="177">
        <f t="shared" si="8"/>
        <v>0</v>
      </c>
      <c r="J92" s="178" t="e">
        <f t="shared" si="9"/>
        <v>#DIV/0!</v>
      </c>
      <c r="K92" s="177">
        <f t="shared" si="10"/>
        <v>0</v>
      </c>
    </row>
    <row r="93" spans="1:11" s="25" customFormat="1" ht="15" customHeight="1">
      <c r="A93" s="19">
        <f t="shared" si="11"/>
        <v>2009</v>
      </c>
      <c r="B93" s="174">
        <f t="shared" si="12"/>
        <v>0</v>
      </c>
      <c r="C93" s="20">
        <v>7</v>
      </c>
      <c r="G93" s="21"/>
      <c r="H93" s="21"/>
      <c r="I93" s="177">
        <f t="shared" si="8"/>
        <v>0</v>
      </c>
      <c r="J93" s="178" t="e">
        <f t="shared" si="9"/>
        <v>#DIV/0!</v>
      </c>
      <c r="K93" s="177">
        <f t="shared" si="10"/>
        <v>0</v>
      </c>
    </row>
    <row r="94" spans="1:11" ht="15" customHeight="1">
      <c r="A94" s="19">
        <f t="shared" si="11"/>
        <v>2010</v>
      </c>
      <c r="B94" s="174">
        <f t="shared" si="12"/>
        <v>0</v>
      </c>
      <c r="C94" s="20">
        <v>8</v>
      </c>
      <c r="D94" s="25"/>
      <c r="E94" s="25"/>
      <c r="F94" s="25"/>
      <c r="G94" s="21"/>
      <c r="H94" s="25"/>
      <c r="I94" s="177">
        <f t="shared" si="8"/>
        <v>0</v>
      </c>
      <c r="J94" s="178" t="e">
        <f t="shared" si="9"/>
        <v>#DIV/0!</v>
      </c>
      <c r="K94" s="177">
        <f t="shared" si="10"/>
        <v>0</v>
      </c>
    </row>
    <row r="95" spans="1:11" s="25" customFormat="1" ht="15" customHeight="1">
      <c r="A95" s="19">
        <f t="shared" si="11"/>
        <v>2011</v>
      </c>
      <c r="B95" s="174">
        <f t="shared" si="12"/>
        <v>0</v>
      </c>
      <c r="C95" s="20">
        <v>9</v>
      </c>
      <c r="G95" s="21"/>
      <c r="I95" s="177">
        <f t="shared" si="8"/>
        <v>0</v>
      </c>
      <c r="J95" s="178" t="e">
        <f t="shared" si="9"/>
        <v>#DIV/0!</v>
      </c>
      <c r="K95" s="177">
        <f t="shared" si="10"/>
        <v>0</v>
      </c>
    </row>
    <row r="96" spans="1:11" s="25" customFormat="1" ht="15" customHeight="1" thickBot="1">
      <c r="A96" s="28">
        <f t="shared" si="11"/>
        <v>2012</v>
      </c>
      <c r="B96" s="182">
        <f t="shared" si="12"/>
        <v>0</v>
      </c>
      <c r="C96" s="29">
        <v>10</v>
      </c>
      <c r="D96" s="30"/>
      <c r="E96" s="30"/>
      <c r="F96" s="30"/>
      <c r="G96" s="30"/>
      <c r="H96" s="30"/>
      <c r="I96" s="183">
        <f t="shared" si="8"/>
        <v>0</v>
      </c>
      <c r="J96" s="184" t="e">
        <f t="shared" si="9"/>
        <v>#DIV/0!</v>
      </c>
      <c r="K96" s="183">
        <f t="shared" si="10"/>
        <v>0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0</v>
      </c>
      <c r="C97" s="20">
        <f t="shared" ref="C97:C118" si="14">C96+1</f>
        <v>11</v>
      </c>
      <c r="D97" s="31"/>
      <c r="E97" s="31"/>
      <c r="I97" s="177">
        <f t="shared" si="8"/>
        <v>0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0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0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0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0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0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0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0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0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0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0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0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0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0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0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0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0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0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0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0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0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0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0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0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0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0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0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0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0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0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0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0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0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0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0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0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0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0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0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0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0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0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0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 t="e">
        <f>RSQ(I122:I142,B122:B142)</f>
        <v>#VALUE!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 t="e">
        <f>INDEX(LINEST(C133:C142,D133:D142),2)</f>
        <v>#VALUE!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 t="e">
        <f>INDEX(LINEST(C133:C142,D133:D142),1)</f>
        <v>#VALUE!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 t="e">
        <f>EXP(G126)</f>
        <v>#VALUE!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 t="e">
        <f>EXP(G127)-1</f>
        <v>#VALUE!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 t="e">
        <f>I121</f>
        <v>#VALUE!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0</v>
      </c>
      <c r="C133" s="191" t="e">
        <f t="shared" ref="C133:C142" si="16">LN(B133)</f>
        <v>#NUM!</v>
      </c>
      <c r="D133" s="20">
        <v>1</v>
      </c>
      <c r="E133" s="637" t="s">
        <v>8</v>
      </c>
      <c r="F133" s="638"/>
      <c r="G133" s="639" t="e">
        <f>SUM(K122:K142)</f>
        <v>#VALUE!</v>
      </c>
      <c r="H133" s="640"/>
      <c r="I133" s="177" t="e">
        <f t="shared" ref="I133:I164" si="17">ROUND($F$129*(1+$F$130)^D133,$G$1)</f>
        <v>#VALUE!</v>
      </c>
      <c r="J133" s="178" t="e">
        <f t="shared" ref="J133:J142" si="18">ABS(B133-I133)/B133*100</f>
        <v>#VALUE!</v>
      </c>
      <c r="K133" s="177" t="e">
        <f t="shared" ref="K133:K142" si="19">(B133-I133)^2/1000</f>
        <v>#VALUE!</v>
      </c>
    </row>
    <row r="134" spans="1:11" ht="15" customHeight="1">
      <c r="A134" s="19">
        <f t="shared" si="15"/>
        <v>2004</v>
      </c>
      <c r="B134" s="174">
        <f t="shared" si="15"/>
        <v>0</v>
      </c>
      <c r="C134" s="191" t="e">
        <f t="shared" si="16"/>
        <v>#NUM!</v>
      </c>
      <c r="D134" s="20">
        <f t="shared" ref="D134:D164" si="20">D133+1</f>
        <v>2</v>
      </c>
      <c r="E134" s="637" t="s">
        <v>9</v>
      </c>
      <c r="F134" s="638"/>
      <c r="G134" s="639" t="e">
        <f>SUM(K133:K142)</f>
        <v>#VALUE!</v>
      </c>
      <c r="H134" s="640"/>
      <c r="I134" s="177" t="e">
        <f t="shared" si="17"/>
        <v>#VALUE!</v>
      </c>
      <c r="J134" s="178" t="e">
        <f t="shared" si="18"/>
        <v>#VALUE!</v>
      </c>
      <c r="K134" s="177" t="e">
        <f t="shared" si="19"/>
        <v>#VALUE!</v>
      </c>
    </row>
    <row r="135" spans="1:11" ht="15" customHeight="1">
      <c r="A135" s="19">
        <f t="shared" si="15"/>
        <v>2005</v>
      </c>
      <c r="B135" s="174">
        <f t="shared" si="15"/>
        <v>0</v>
      </c>
      <c r="C135" s="191" t="e">
        <f t="shared" si="16"/>
        <v>#NUM!</v>
      </c>
      <c r="D135" s="20">
        <f t="shared" si="20"/>
        <v>3</v>
      </c>
      <c r="E135" s="637" t="s">
        <v>10</v>
      </c>
      <c r="F135" s="638"/>
      <c r="G135" s="639" t="e">
        <f>SUM(J122:J142)/D142</f>
        <v>#VALUE!</v>
      </c>
      <c r="H135" s="640"/>
      <c r="I135" s="177" t="e">
        <f t="shared" si="17"/>
        <v>#VALUE!</v>
      </c>
      <c r="J135" s="178" t="e">
        <f t="shared" si="18"/>
        <v>#VALUE!</v>
      </c>
      <c r="K135" s="177" t="e">
        <f t="shared" si="19"/>
        <v>#VALUE!</v>
      </c>
    </row>
    <row r="136" spans="1:11" ht="15" customHeight="1">
      <c r="A136" s="19">
        <f t="shared" si="15"/>
        <v>2006</v>
      </c>
      <c r="B136" s="174">
        <f t="shared" si="15"/>
        <v>0</v>
      </c>
      <c r="C136" s="191" t="e">
        <f t="shared" si="16"/>
        <v>#NUM!</v>
      </c>
      <c r="D136" s="20">
        <f t="shared" si="20"/>
        <v>4</v>
      </c>
      <c r="E136" s="637" t="s">
        <v>11</v>
      </c>
      <c r="F136" s="638"/>
      <c r="G136" s="639" t="e">
        <f>SUM(J133:J142)/10</f>
        <v>#VALUE!</v>
      </c>
      <c r="H136" s="640"/>
      <c r="I136" s="177" t="e">
        <f t="shared" si="17"/>
        <v>#VALUE!</v>
      </c>
      <c r="J136" s="178" t="e">
        <f t="shared" si="18"/>
        <v>#VALUE!</v>
      </c>
      <c r="K136" s="177" t="e">
        <f t="shared" si="19"/>
        <v>#VALUE!</v>
      </c>
    </row>
    <row r="137" spans="1:11" ht="15" customHeight="1">
      <c r="A137" s="19">
        <f t="shared" si="15"/>
        <v>2007</v>
      </c>
      <c r="B137" s="174">
        <f t="shared" si="15"/>
        <v>0</v>
      </c>
      <c r="C137" s="191" t="e">
        <f t="shared" si="16"/>
        <v>#NUM!</v>
      </c>
      <c r="D137" s="20">
        <f t="shared" si="20"/>
        <v>5</v>
      </c>
      <c r="E137" s="47"/>
      <c r="F137" s="48"/>
      <c r="G137" s="45"/>
      <c r="H137" s="45"/>
      <c r="I137" s="177" t="e">
        <f t="shared" si="17"/>
        <v>#VALUE!</v>
      </c>
      <c r="J137" s="178" t="e">
        <f t="shared" si="18"/>
        <v>#VALUE!</v>
      </c>
      <c r="K137" s="177" t="e">
        <f t="shared" si="19"/>
        <v>#VALUE!</v>
      </c>
    </row>
    <row r="138" spans="1:11" ht="15" customHeight="1">
      <c r="A138" s="19">
        <f t="shared" si="15"/>
        <v>2008</v>
      </c>
      <c r="B138" s="174">
        <f t="shared" si="15"/>
        <v>0</v>
      </c>
      <c r="C138" s="191" t="e">
        <f t="shared" si="16"/>
        <v>#NUM!</v>
      </c>
      <c r="D138" s="20">
        <f t="shared" si="20"/>
        <v>6</v>
      </c>
      <c r="E138" s="45"/>
      <c r="F138" s="45"/>
      <c r="G138" s="49"/>
      <c r="H138" s="45"/>
      <c r="I138" s="177" t="e">
        <f t="shared" si="17"/>
        <v>#VALUE!</v>
      </c>
      <c r="J138" s="178" t="e">
        <f t="shared" si="18"/>
        <v>#VALUE!</v>
      </c>
      <c r="K138" s="177" t="e">
        <f t="shared" si="19"/>
        <v>#VALUE!</v>
      </c>
    </row>
    <row r="139" spans="1:11" s="25" customFormat="1" ht="15" customHeight="1">
      <c r="A139" s="19">
        <f t="shared" si="15"/>
        <v>2009</v>
      </c>
      <c r="B139" s="174">
        <f t="shared" si="15"/>
        <v>0</v>
      </c>
      <c r="C139" s="191" t="e">
        <f t="shared" si="16"/>
        <v>#NUM!</v>
      </c>
      <c r="D139" s="20">
        <f t="shared" si="20"/>
        <v>7</v>
      </c>
      <c r="G139" s="49"/>
      <c r="H139" s="45"/>
      <c r="I139" s="177" t="e">
        <f t="shared" si="17"/>
        <v>#VALUE!</v>
      </c>
      <c r="J139" s="178" t="e">
        <f t="shared" si="18"/>
        <v>#VALUE!</v>
      </c>
      <c r="K139" s="177" t="e">
        <f t="shared" si="19"/>
        <v>#VALUE!</v>
      </c>
    </row>
    <row r="140" spans="1:11" ht="15" customHeight="1">
      <c r="A140" s="19">
        <f t="shared" si="15"/>
        <v>2010</v>
      </c>
      <c r="B140" s="174">
        <f t="shared" si="15"/>
        <v>0</v>
      </c>
      <c r="C140" s="191" t="e">
        <f t="shared" si="16"/>
        <v>#NUM!</v>
      </c>
      <c r="D140" s="20">
        <f t="shared" si="20"/>
        <v>8</v>
      </c>
      <c r="E140" s="50"/>
      <c r="F140" s="25"/>
      <c r="G140" s="25"/>
      <c r="H140" s="25"/>
      <c r="I140" s="177" t="e">
        <f t="shared" si="17"/>
        <v>#VALUE!</v>
      </c>
      <c r="J140" s="178" t="e">
        <f t="shared" si="18"/>
        <v>#VALUE!</v>
      </c>
      <c r="K140" s="177" t="e">
        <f t="shared" si="19"/>
        <v>#VALUE!</v>
      </c>
    </row>
    <row r="141" spans="1:11" s="25" customFormat="1" ht="15" customHeight="1">
      <c r="A141" s="19">
        <f t="shared" si="15"/>
        <v>2011</v>
      </c>
      <c r="B141" s="174">
        <f t="shared" si="15"/>
        <v>0</v>
      </c>
      <c r="C141" s="191" t="e">
        <f t="shared" si="16"/>
        <v>#NUM!</v>
      </c>
      <c r="D141" s="20">
        <f t="shared" si="20"/>
        <v>9</v>
      </c>
      <c r="E141" s="50"/>
      <c r="I141" s="177" t="e">
        <f t="shared" si="17"/>
        <v>#VALUE!</v>
      </c>
      <c r="J141" s="178" t="e">
        <f t="shared" si="18"/>
        <v>#VALUE!</v>
      </c>
      <c r="K141" s="177" t="e">
        <f t="shared" si="19"/>
        <v>#VALUE!</v>
      </c>
    </row>
    <row r="142" spans="1:11" s="25" customFormat="1" ht="15" customHeight="1" thickBot="1">
      <c r="A142" s="28">
        <f t="shared" si="15"/>
        <v>2012</v>
      </c>
      <c r="B142" s="182">
        <f t="shared" si="15"/>
        <v>0</v>
      </c>
      <c r="C142" s="192" t="e">
        <f t="shared" si="16"/>
        <v>#NUM!</v>
      </c>
      <c r="D142" s="29">
        <f t="shared" si="20"/>
        <v>10</v>
      </c>
      <c r="E142" s="51"/>
      <c r="F142" s="30"/>
      <c r="G142" s="30"/>
      <c r="H142" s="30"/>
      <c r="I142" s="183" t="e">
        <f t="shared" si="17"/>
        <v>#VALUE!</v>
      </c>
      <c r="J142" s="184" t="e">
        <f t="shared" si="18"/>
        <v>#VALUE!</v>
      </c>
      <c r="K142" s="183" t="e">
        <f t="shared" si="19"/>
        <v>#VALUE!</v>
      </c>
    </row>
    <row r="143" spans="1:11" ht="15" customHeight="1" thickTop="1">
      <c r="A143" s="19">
        <f t="shared" si="15"/>
        <v>2013</v>
      </c>
      <c r="B143" s="174" t="e">
        <f t="shared" ref="B143:B164" si="21">ROUND($F$129*(1+$F$130)^D143,$G$1)</f>
        <v>#VALUE!</v>
      </c>
      <c r="C143" s="52"/>
      <c r="D143" s="20">
        <f t="shared" si="20"/>
        <v>11</v>
      </c>
      <c r="E143" s="53"/>
      <c r="F143" s="31"/>
      <c r="G143" s="25"/>
      <c r="H143" s="25"/>
      <c r="I143" s="177" t="e">
        <f t="shared" si="17"/>
        <v>#VALUE!</v>
      </c>
      <c r="J143" s="185"/>
      <c r="K143" s="185"/>
    </row>
    <row r="144" spans="1:11" ht="15" customHeight="1">
      <c r="A144" s="19">
        <f t="shared" si="15"/>
        <v>2014</v>
      </c>
      <c r="B144" s="174" t="e">
        <f t="shared" si="21"/>
        <v>#VALUE!</v>
      </c>
      <c r="C144" s="52"/>
      <c r="D144" s="20">
        <f t="shared" si="20"/>
        <v>12</v>
      </c>
      <c r="E144" s="53"/>
      <c r="F144" s="31"/>
      <c r="G144" s="25"/>
      <c r="H144" s="25"/>
      <c r="I144" s="177" t="e">
        <f t="shared" si="17"/>
        <v>#VALUE!</v>
      </c>
      <c r="J144" s="185"/>
      <c r="K144" s="185"/>
    </row>
    <row r="145" spans="1:11" ht="15" customHeight="1">
      <c r="A145" s="19">
        <f t="shared" si="15"/>
        <v>2015</v>
      </c>
      <c r="B145" s="174" t="e">
        <f t="shared" si="21"/>
        <v>#VALUE!</v>
      </c>
      <c r="C145" s="52"/>
      <c r="D145" s="20">
        <f t="shared" si="20"/>
        <v>13</v>
      </c>
      <c r="E145" s="53"/>
      <c r="F145" s="31"/>
      <c r="G145" s="25"/>
      <c r="H145" s="25"/>
      <c r="I145" s="177" t="e">
        <f t="shared" si="17"/>
        <v>#VALUE!</v>
      </c>
      <c r="J145" s="185"/>
      <c r="K145" s="185"/>
    </row>
    <row r="146" spans="1:11" ht="15" customHeight="1">
      <c r="A146" s="19">
        <f t="shared" si="15"/>
        <v>2016</v>
      </c>
      <c r="B146" s="174" t="e">
        <f t="shared" si="21"/>
        <v>#VALUE!</v>
      </c>
      <c r="C146" s="52"/>
      <c r="D146" s="20">
        <f t="shared" si="20"/>
        <v>14</v>
      </c>
      <c r="E146" s="53"/>
      <c r="F146" s="31"/>
      <c r="G146" s="25"/>
      <c r="H146" s="25"/>
      <c r="I146" s="177" t="e">
        <f t="shared" si="17"/>
        <v>#VALUE!</v>
      </c>
      <c r="J146" s="185"/>
      <c r="K146" s="185"/>
    </row>
    <row r="147" spans="1:11" ht="15" customHeight="1">
      <c r="A147" s="19">
        <f t="shared" si="15"/>
        <v>2017</v>
      </c>
      <c r="B147" s="174" t="e">
        <f t="shared" si="21"/>
        <v>#VALUE!</v>
      </c>
      <c r="C147" s="52"/>
      <c r="D147" s="20">
        <f t="shared" si="20"/>
        <v>15</v>
      </c>
      <c r="E147" s="53"/>
      <c r="F147" s="31"/>
      <c r="G147" s="25"/>
      <c r="H147" s="25"/>
      <c r="I147" s="177" t="e">
        <f t="shared" si="17"/>
        <v>#VALUE!</v>
      </c>
      <c r="J147" s="185"/>
      <c r="K147" s="185"/>
    </row>
    <row r="148" spans="1:11" ht="15" customHeight="1">
      <c r="A148" s="19">
        <f t="shared" si="15"/>
        <v>2018</v>
      </c>
      <c r="B148" s="174" t="e">
        <f t="shared" si="21"/>
        <v>#VALUE!</v>
      </c>
      <c r="C148" s="52"/>
      <c r="D148" s="20">
        <f t="shared" si="20"/>
        <v>16</v>
      </c>
      <c r="E148" s="53"/>
      <c r="F148" s="31"/>
      <c r="G148" s="25"/>
      <c r="H148" s="25"/>
      <c r="I148" s="177" t="e">
        <f t="shared" si="17"/>
        <v>#VALUE!</v>
      </c>
      <c r="J148" s="185"/>
      <c r="K148" s="185"/>
    </row>
    <row r="149" spans="1:11" ht="15" customHeight="1">
      <c r="A149" s="19">
        <f t="shared" ref="A149:A164" si="22">A103</f>
        <v>2019</v>
      </c>
      <c r="B149" s="174" t="e">
        <f t="shared" si="21"/>
        <v>#VALUE!</v>
      </c>
      <c r="C149" s="52"/>
      <c r="D149" s="20">
        <f t="shared" si="20"/>
        <v>17</v>
      </c>
      <c r="E149" s="53"/>
      <c r="F149" s="31"/>
      <c r="G149" s="25"/>
      <c r="H149" s="25"/>
      <c r="I149" s="177" t="e">
        <f t="shared" si="17"/>
        <v>#VALUE!</v>
      </c>
      <c r="J149" s="185"/>
      <c r="K149" s="185"/>
    </row>
    <row r="150" spans="1:11" ht="15" customHeight="1">
      <c r="A150" s="19">
        <f t="shared" si="22"/>
        <v>2020</v>
      </c>
      <c r="B150" s="174" t="e">
        <f t="shared" si="21"/>
        <v>#VALUE!</v>
      </c>
      <c r="C150" s="52"/>
      <c r="D150" s="20">
        <f t="shared" si="20"/>
        <v>18</v>
      </c>
      <c r="E150" s="53"/>
      <c r="F150" s="31"/>
      <c r="G150" s="25"/>
      <c r="H150" s="25"/>
      <c r="I150" s="177" t="e">
        <f t="shared" si="17"/>
        <v>#VALUE!</v>
      </c>
      <c r="J150" s="185"/>
      <c r="K150" s="185"/>
    </row>
    <row r="151" spans="1:11" ht="15" customHeight="1">
      <c r="A151" s="19">
        <f t="shared" si="22"/>
        <v>2021</v>
      </c>
      <c r="B151" s="174" t="e">
        <f t="shared" si="21"/>
        <v>#VALUE!</v>
      </c>
      <c r="C151" s="52"/>
      <c r="D151" s="20">
        <f t="shared" si="20"/>
        <v>19</v>
      </c>
      <c r="E151" s="53"/>
      <c r="F151" s="31"/>
      <c r="G151" s="25"/>
      <c r="H151" s="25"/>
      <c r="I151" s="177" t="e">
        <f t="shared" si="17"/>
        <v>#VALUE!</v>
      </c>
      <c r="J151" s="185"/>
      <c r="K151" s="185"/>
    </row>
    <row r="152" spans="1:11" ht="15" customHeight="1">
      <c r="A152" s="19">
        <f t="shared" si="22"/>
        <v>2022</v>
      </c>
      <c r="B152" s="174" t="e">
        <f t="shared" si="21"/>
        <v>#VALUE!</v>
      </c>
      <c r="C152" s="52"/>
      <c r="D152" s="20">
        <f t="shared" si="20"/>
        <v>20</v>
      </c>
      <c r="E152" s="53"/>
      <c r="F152" s="31"/>
      <c r="G152" s="25"/>
      <c r="H152" s="25"/>
      <c r="I152" s="177" t="e">
        <f t="shared" si="17"/>
        <v>#VALUE!</v>
      </c>
      <c r="J152" s="185"/>
      <c r="K152" s="185"/>
    </row>
    <row r="153" spans="1:11" ht="15" customHeight="1">
      <c r="A153" s="19">
        <f t="shared" si="22"/>
        <v>2023</v>
      </c>
      <c r="B153" s="174" t="e">
        <f t="shared" si="21"/>
        <v>#VALUE!</v>
      </c>
      <c r="C153" s="52"/>
      <c r="D153" s="20">
        <f t="shared" si="20"/>
        <v>21</v>
      </c>
      <c r="E153" s="53"/>
      <c r="F153" s="31"/>
      <c r="G153" s="25"/>
      <c r="H153" s="25"/>
      <c r="I153" s="177" t="e">
        <f t="shared" si="17"/>
        <v>#VALUE!</v>
      </c>
      <c r="J153" s="185"/>
      <c r="K153" s="185"/>
    </row>
    <row r="154" spans="1:11" ht="15" customHeight="1">
      <c r="A154" s="19">
        <f t="shared" si="22"/>
        <v>2024</v>
      </c>
      <c r="B154" s="174" t="e">
        <f t="shared" si="21"/>
        <v>#VALUE!</v>
      </c>
      <c r="C154" s="52"/>
      <c r="D154" s="20">
        <f t="shared" si="20"/>
        <v>22</v>
      </c>
      <c r="E154" s="53"/>
      <c r="F154" s="31"/>
      <c r="G154" s="25"/>
      <c r="H154" s="25"/>
      <c r="I154" s="177" t="e">
        <f t="shared" si="17"/>
        <v>#VALUE!</v>
      </c>
      <c r="J154" s="185"/>
      <c r="K154" s="185"/>
    </row>
    <row r="155" spans="1:11" ht="15" customHeight="1">
      <c r="A155" s="19">
        <f t="shared" si="22"/>
        <v>2025</v>
      </c>
      <c r="B155" s="174" t="e">
        <f t="shared" si="21"/>
        <v>#VALUE!</v>
      </c>
      <c r="C155" s="52"/>
      <c r="D155" s="20">
        <f t="shared" si="20"/>
        <v>23</v>
      </c>
      <c r="E155" s="53"/>
      <c r="F155" s="31"/>
      <c r="G155" s="25"/>
      <c r="H155" s="25"/>
      <c r="I155" s="177" t="e">
        <f t="shared" si="17"/>
        <v>#VALUE!</v>
      </c>
      <c r="J155" s="185"/>
      <c r="K155" s="185"/>
    </row>
    <row r="156" spans="1:11" ht="15" customHeight="1">
      <c r="A156" s="19">
        <f t="shared" si="22"/>
        <v>2026</v>
      </c>
      <c r="B156" s="174" t="e">
        <f t="shared" si="21"/>
        <v>#VALUE!</v>
      </c>
      <c r="C156" s="52"/>
      <c r="D156" s="20">
        <f t="shared" si="20"/>
        <v>24</v>
      </c>
      <c r="E156" s="53"/>
      <c r="F156" s="31"/>
      <c r="G156" s="25"/>
      <c r="H156" s="25"/>
      <c r="I156" s="177" t="e">
        <f t="shared" si="17"/>
        <v>#VALUE!</v>
      </c>
      <c r="J156" s="185"/>
      <c r="K156" s="185"/>
    </row>
    <row r="157" spans="1:11" ht="15" customHeight="1">
      <c r="A157" s="19">
        <f t="shared" si="22"/>
        <v>2027</v>
      </c>
      <c r="B157" s="174" t="e">
        <f t="shared" si="21"/>
        <v>#VALUE!</v>
      </c>
      <c r="C157" s="52"/>
      <c r="D157" s="20">
        <f t="shared" si="20"/>
        <v>25</v>
      </c>
      <c r="E157" s="53"/>
      <c r="F157" s="31"/>
      <c r="G157" s="25"/>
      <c r="H157" s="25"/>
      <c r="I157" s="177" t="e">
        <f t="shared" si="17"/>
        <v>#VALUE!</v>
      </c>
      <c r="J157" s="185"/>
      <c r="K157" s="185"/>
    </row>
    <row r="158" spans="1:11" ht="15" customHeight="1">
      <c r="A158" s="19">
        <f t="shared" si="22"/>
        <v>2028</v>
      </c>
      <c r="B158" s="174" t="e">
        <f t="shared" si="21"/>
        <v>#VALUE!</v>
      </c>
      <c r="C158" s="52"/>
      <c r="D158" s="20">
        <f t="shared" si="20"/>
        <v>26</v>
      </c>
      <c r="E158" s="53"/>
      <c r="F158" s="31"/>
      <c r="G158" s="25"/>
      <c r="H158" s="25"/>
      <c r="I158" s="177" t="e">
        <f t="shared" si="17"/>
        <v>#VALUE!</v>
      </c>
      <c r="J158" s="185"/>
      <c r="K158" s="185"/>
    </row>
    <row r="159" spans="1:11" ht="15" customHeight="1">
      <c r="A159" s="19">
        <f t="shared" si="22"/>
        <v>2029</v>
      </c>
      <c r="B159" s="174" t="e">
        <f t="shared" si="21"/>
        <v>#VALUE!</v>
      </c>
      <c r="C159" s="52"/>
      <c r="D159" s="20">
        <f t="shared" si="20"/>
        <v>27</v>
      </c>
      <c r="E159" s="53"/>
      <c r="F159" s="31"/>
      <c r="G159" s="25"/>
      <c r="H159" s="25"/>
      <c r="I159" s="177" t="e">
        <f t="shared" si="17"/>
        <v>#VALUE!</v>
      </c>
      <c r="J159" s="185"/>
      <c r="K159" s="185"/>
    </row>
    <row r="160" spans="1:11" ht="15" customHeight="1">
      <c r="A160" s="19">
        <f t="shared" si="22"/>
        <v>2030</v>
      </c>
      <c r="B160" s="174" t="e">
        <f t="shared" si="21"/>
        <v>#VALUE!</v>
      </c>
      <c r="C160" s="52"/>
      <c r="D160" s="20">
        <f t="shared" si="20"/>
        <v>28</v>
      </c>
      <c r="E160" s="53"/>
      <c r="F160" s="31"/>
      <c r="G160" s="25"/>
      <c r="H160" s="25"/>
      <c r="I160" s="177" t="e">
        <f t="shared" si="17"/>
        <v>#VALUE!</v>
      </c>
      <c r="J160" s="185"/>
      <c r="K160" s="185"/>
    </row>
    <row r="161" spans="1:109" ht="15" customHeight="1">
      <c r="A161" s="19">
        <f t="shared" si="22"/>
        <v>2031</v>
      </c>
      <c r="B161" s="174" t="e">
        <f t="shared" si="21"/>
        <v>#VALUE!</v>
      </c>
      <c r="C161" s="52"/>
      <c r="D161" s="20">
        <f t="shared" si="20"/>
        <v>29</v>
      </c>
      <c r="E161" s="53"/>
      <c r="F161" s="31"/>
      <c r="G161" s="25"/>
      <c r="H161" s="25"/>
      <c r="I161" s="177" t="e">
        <f t="shared" si="17"/>
        <v>#VALUE!</v>
      </c>
      <c r="J161" s="185"/>
      <c r="K161" s="185"/>
    </row>
    <row r="162" spans="1:109" ht="15" customHeight="1">
      <c r="A162" s="19">
        <f t="shared" si="22"/>
        <v>2032</v>
      </c>
      <c r="B162" s="174" t="e">
        <f t="shared" si="21"/>
        <v>#VALUE!</v>
      </c>
      <c r="C162" s="52"/>
      <c r="D162" s="20">
        <f t="shared" si="20"/>
        <v>30</v>
      </c>
      <c r="E162" s="53"/>
      <c r="F162" s="31"/>
      <c r="G162" s="25"/>
      <c r="H162" s="25"/>
      <c r="I162" s="177" t="e">
        <f t="shared" si="17"/>
        <v>#VALUE!</v>
      </c>
      <c r="J162" s="185"/>
      <c r="K162" s="185"/>
    </row>
    <row r="163" spans="1:109" ht="15" customHeight="1">
      <c r="A163" s="19">
        <f t="shared" si="22"/>
        <v>2033</v>
      </c>
      <c r="B163" s="174" t="e">
        <f t="shared" si="21"/>
        <v>#VALUE!</v>
      </c>
      <c r="C163" s="52"/>
      <c r="D163" s="20">
        <f t="shared" si="20"/>
        <v>31</v>
      </c>
      <c r="E163" s="53"/>
      <c r="F163" s="31"/>
      <c r="G163" s="25"/>
      <c r="H163" s="25"/>
      <c r="I163" s="177" t="e">
        <f t="shared" si="17"/>
        <v>#VALUE!</v>
      </c>
      <c r="J163" s="185"/>
      <c r="K163" s="185"/>
    </row>
    <row r="164" spans="1:109" ht="15" customHeight="1">
      <c r="A164" s="103">
        <f t="shared" si="22"/>
        <v>2034</v>
      </c>
      <c r="B164" s="186" t="e">
        <f t="shared" si="21"/>
        <v>#VALUE!</v>
      </c>
      <c r="C164" s="193"/>
      <c r="D164" s="33">
        <f t="shared" si="20"/>
        <v>32</v>
      </c>
      <c r="E164" s="54"/>
      <c r="F164" s="34"/>
      <c r="G164" s="9"/>
      <c r="H164" s="9"/>
      <c r="I164" s="187" t="e">
        <f t="shared" si="17"/>
        <v>#VALUE!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 t="e">
        <f>RSQ(I168:I188,B168:B188)</f>
        <v>#VALUE!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 t="e">
        <f>RSQ($B168:$B188,Q168:Q188)</f>
        <v>#VALUE!</v>
      </c>
      <c r="R167" s="18" t="s">
        <v>16</v>
      </c>
      <c r="T167" s="57" t="s">
        <v>32</v>
      </c>
      <c r="U167" s="14"/>
      <c r="V167" s="14"/>
      <c r="W167" s="107" t="s">
        <v>74</v>
      </c>
      <c r="X167" s="108" t="e">
        <f>RSQ($B168:$B188,X168:X188)</f>
        <v>#VALUE!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 t="e">
        <f>RSQ($B168:$B188,AE168:AE188)</f>
        <v>#VALUE!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 t="e">
        <f>RSQ($B168:$B188,AL168:AL188)</f>
        <v>#VALUE!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 t="e">
        <f>RSQ($B168:$B188,AS168:AS188)</f>
        <v>#VALUE!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 t="e">
        <f>RSQ($B168:$B188,AZ168:AZ188)</f>
        <v>#VALUE!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 t="e">
        <f>RSQ($B168:$B188,BG168:BG188)</f>
        <v>#VALUE!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 t="e">
        <f>RSQ($B168:$B188,BN168:BN188)</f>
        <v>#VALUE!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 t="e">
        <f>RSQ($B168:$B188,BU168:BU188)</f>
        <v>#VALUE!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 t="e">
        <f>RSQ($B168:$B188,CB168:CB188)</f>
        <v>#VALUE!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 t="e">
        <f>RSQ($B168:$B188,CI168:CI188)</f>
        <v>#VALUE!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 t="e">
        <f>RSQ($B168:$B188,CP168:CP188)</f>
        <v>#VALUE!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 t="e">
        <f>RSQ($B168:$B188,CW168:CW188)</f>
        <v>#VALUE!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 t="e">
        <f>RSQ($B168:$B188,DD168:DD188)</f>
        <v>#VALUE!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15</v>
      </c>
      <c r="AD172" s="25"/>
      <c r="AE172" s="177"/>
      <c r="AF172" s="177"/>
      <c r="AH172" s="197"/>
      <c r="AI172" s="27" t="s">
        <v>35</v>
      </c>
      <c r="AJ172" s="83">
        <f>AC172+AI193</f>
        <v>20</v>
      </c>
      <c r="AK172" s="25"/>
      <c r="AL172" s="177"/>
      <c r="AM172" s="177"/>
      <c r="AO172" s="197"/>
      <c r="AP172" s="27" t="s">
        <v>35</v>
      </c>
      <c r="AQ172" s="83">
        <f>AJ172+AP193</f>
        <v>25</v>
      </c>
      <c r="AR172" s="25"/>
      <c r="AS172" s="177"/>
      <c r="AT172" s="177"/>
      <c r="AV172" s="197"/>
      <c r="AW172" s="27" t="s">
        <v>35</v>
      </c>
      <c r="AX172" s="83">
        <f>AQ172+AW193</f>
        <v>30</v>
      </c>
      <c r="AY172" s="25"/>
      <c r="AZ172" s="177"/>
      <c r="BA172" s="177"/>
      <c r="BC172" s="197"/>
      <c r="BD172" s="27" t="s">
        <v>35</v>
      </c>
      <c r="BE172" s="83">
        <f>AX172+BD193</f>
        <v>35</v>
      </c>
      <c r="BF172" s="25"/>
      <c r="BG172" s="177"/>
      <c r="BH172" s="177"/>
      <c r="BJ172" s="197"/>
      <c r="BK172" s="27" t="s">
        <v>35</v>
      </c>
      <c r="BL172" s="83">
        <f>BE172+BK193</f>
        <v>40</v>
      </c>
      <c r="BM172" s="25"/>
      <c r="BN172" s="177"/>
      <c r="BO172" s="177"/>
      <c r="BQ172" s="197"/>
      <c r="BR172" s="27" t="s">
        <v>35</v>
      </c>
      <c r="BS172" s="83">
        <f>BL172+BR193</f>
        <v>45</v>
      </c>
      <c r="BT172" s="25"/>
      <c r="BU172" s="177"/>
      <c r="BV172" s="177"/>
      <c r="BX172" s="197"/>
      <c r="BY172" s="27" t="s">
        <v>35</v>
      </c>
      <c r="BZ172" s="83">
        <f>BS172+BY193</f>
        <v>50</v>
      </c>
      <c r="CA172" s="25"/>
      <c r="CB172" s="177"/>
      <c r="CC172" s="177"/>
      <c r="CE172" s="197"/>
      <c r="CF172" s="27" t="s">
        <v>35</v>
      </c>
      <c r="CG172" s="83">
        <f>BZ172+CF193</f>
        <v>55</v>
      </c>
      <c r="CH172" s="25"/>
      <c r="CI172" s="177"/>
      <c r="CJ172" s="177"/>
      <c r="CL172" s="197"/>
      <c r="CM172" s="27" t="s">
        <v>35</v>
      </c>
      <c r="CN172" s="83">
        <f>CG172+CM193</f>
        <v>60</v>
      </c>
      <c r="CO172" s="25"/>
      <c r="CP172" s="177"/>
      <c r="CQ172" s="177"/>
      <c r="CS172" s="197"/>
      <c r="CT172" s="27" t="s">
        <v>35</v>
      </c>
      <c r="CU172" s="83">
        <f>CN172+CT193</f>
        <v>65</v>
      </c>
      <c r="CV172" s="25"/>
      <c r="CW172" s="177"/>
      <c r="CX172" s="177"/>
      <c r="CZ172" s="197"/>
      <c r="DA172" s="27" t="s">
        <v>35</v>
      </c>
      <c r="DB172" s="83">
        <f>CU172+DA193</f>
        <v>70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 t="e">
        <f>INDEX(LINEST(C179:C188,D179:D188),2)</f>
        <v>#VALUE!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 t="e">
        <f>INDEX(LINEST(M179:M188,$D179:$D188),2)</f>
        <v>#VALUE!</v>
      </c>
      <c r="Q173" s="177"/>
      <c r="R173" s="177"/>
      <c r="T173" s="197"/>
      <c r="U173" s="27" t="s">
        <v>25</v>
      </c>
      <c r="V173" s="27" t="s">
        <v>26</v>
      </c>
      <c r="W173" s="42" t="e">
        <f>INDEX(LINEST(T179:T188,$D179:$D188),2)</f>
        <v>#VALUE!</v>
      </c>
      <c r="X173" s="177"/>
      <c r="Y173" s="177"/>
      <c r="AA173" s="197"/>
      <c r="AB173" s="27" t="s">
        <v>25</v>
      </c>
      <c r="AC173" s="27" t="s">
        <v>26</v>
      </c>
      <c r="AD173" s="42" t="e">
        <f>INDEX(LINEST(AA179:AA188,$D179:$D188),2)</f>
        <v>#VALUE!</v>
      </c>
      <c r="AE173" s="177"/>
      <c r="AF173" s="177"/>
      <c r="AH173" s="197"/>
      <c r="AI173" s="27" t="s">
        <v>25</v>
      </c>
      <c r="AJ173" s="27" t="s">
        <v>26</v>
      </c>
      <c r="AK173" s="42" t="e">
        <f>INDEX(LINEST(AH179:AH188,$D179:$D188),2)</f>
        <v>#VALUE!</v>
      </c>
      <c r="AL173" s="177"/>
      <c r="AM173" s="177"/>
      <c r="AO173" s="197"/>
      <c r="AP173" s="27" t="s">
        <v>25</v>
      </c>
      <c r="AQ173" s="27" t="s">
        <v>26</v>
      </c>
      <c r="AR173" s="42" t="e">
        <f>INDEX(LINEST(AO179:AO188,$D179:$D188),2)</f>
        <v>#VALUE!</v>
      </c>
      <c r="AS173" s="177"/>
      <c r="AT173" s="177"/>
      <c r="AV173" s="197"/>
      <c r="AW173" s="27" t="s">
        <v>25</v>
      </c>
      <c r="AX173" s="27" t="s">
        <v>26</v>
      </c>
      <c r="AY173" s="42" t="e">
        <f>INDEX(LINEST(AV179:AV188,$D179:$D188),2)</f>
        <v>#VALUE!</v>
      </c>
      <c r="AZ173" s="177"/>
      <c r="BA173" s="177"/>
      <c r="BC173" s="197"/>
      <c r="BD173" s="27" t="s">
        <v>25</v>
      </c>
      <c r="BE173" s="27" t="s">
        <v>26</v>
      </c>
      <c r="BF173" s="42" t="e">
        <f>INDEX(LINEST(BC179:BC188,$D179:$D188),2)</f>
        <v>#VALUE!</v>
      </c>
      <c r="BG173" s="177"/>
      <c r="BH173" s="177"/>
      <c r="BJ173" s="197"/>
      <c r="BK173" s="27" t="s">
        <v>25</v>
      </c>
      <c r="BL173" s="27" t="s">
        <v>26</v>
      </c>
      <c r="BM173" s="42" t="e">
        <f>INDEX(LINEST(BJ179:BJ188,$D179:$D188),2)</f>
        <v>#VALUE!</v>
      </c>
      <c r="BN173" s="177"/>
      <c r="BO173" s="177"/>
      <c r="BQ173" s="197"/>
      <c r="BR173" s="27" t="s">
        <v>25</v>
      </c>
      <c r="BS173" s="27" t="s">
        <v>26</v>
      </c>
      <c r="BT173" s="42" t="e">
        <f>INDEX(LINEST(BQ179:BQ188,$D179:$D188),2)</f>
        <v>#VALUE!</v>
      </c>
      <c r="BU173" s="177"/>
      <c r="BV173" s="177"/>
      <c r="BX173" s="197"/>
      <c r="BY173" s="27" t="s">
        <v>25</v>
      </c>
      <c r="BZ173" s="27" t="s">
        <v>26</v>
      </c>
      <c r="CA173" s="42" t="e">
        <f>INDEX(LINEST(BX179:BX188,$D179:$D188),2)</f>
        <v>#VALUE!</v>
      </c>
      <c r="CB173" s="177"/>
      <c r="CC173" s="177"/>
      <c r="CE173" s="197"/>
      <c r="CF173" s="27" t="s">
        <v>25</v>
      </c>
      <c r="CG173" s="27" t="s">
        <v>26</v>
      </c>
      <c r="CH173" s="42" t="e">
        <f>INDEX(LINEST(CE179:CE188,$D179:$D188),2)</f>
        <v>#VALUE!</v>
      </c>
      <c r="CI173" s="177"/>
      <c r="CJ173" s="177"/>
      <c r="CL173" s="197"/>
      <c r="CM173" s="27" t="s">
        <v>25</v>
      </c>
      <c r="CN173" s="27" t="s">
        <v>26</v>
      </c>
      <c r="CO173" s="42" t="e">
        <f>INDEX(LINEST(CL179:CL188,$D179:$D188),2)</f>
        <v>#VALUE!</v>
      </c>
      <c r="CP173" s="177"/>
      <c r="CQ173" s="177"/>
      <c r="CS173" s="197"/>
      <c r="CT173" s="27" t="s">
        <v>25</v>
      </c>
      <c r="CU173" s="27" t="s">
        <v>26</v>
      </c>
      <c r="CV173" s="42" t="e">
        <f>INDEX(LINEST(CS179:CS188,$D179:$D188),2)</f>
        <v>#VALUE!</v>
      </c>
      <c r="CW173" s="177"/>
      <c r="CX173" s="177"/>
      <c r="CZ173" s="197"/>
      <c r="DA173" s="27" t="s">
        <v>25</v>
      </c>
      <c r="DB173" s="27" t="s">
        <v>26</v>
      </c>
      <c r="DC173" s="42" t="e">
        <f>INDEX(LINEST(CZ179:CZ188,$D179:$D188),2)</f>
        <v>#VALUE!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 t="e">
        <f>INDEX(LINEST(C179:C188,D179:D188),1)</f>
        <v>#VALUE!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 t="e">
        <f>INDEX(LINEST(M179:M188,$D179:$D188),1)</f>
        <v>#VALUE!</v>
      </c>
      <c r="Q174" s="177"/>
      <c r="R174" s="177"/>
      <c r="T174" s="197"/>
      <c r="U174" s="27" t="s">
        <v>27</v>
      </c>
      <c r="V174" s="27" t="s">
        <v>28</v>
      </c>
      <c r="W174" s="42" t="e">
        <f>INDEX(LINEST(T179:T188,$D179:$D188),1)</f>
        <v>#VALUE!</v>
      </c>
      <c r="X174" s="177"/>
      <c r="Y174" s="177"/>
      <c r="AA174" s="197"/>
      <c r="AB174" s="27" t="s">
        <v>27</v>
      </c>
      <c r="AC174" s="27" t="s">
        <v>28</v>
      </c>
      <c r="AD174" s="42" t="e">
        <f>INDEX(LINEST(AA179:AA188,$D179:$D188),1)</f>
        <v>#VALUE!</v>
      </c>
      <c r="AE174" s="177"/>
      <c r="AF174" s="177"/>
      <c r="AH174" s="197"/>
      <c r="AI174" s="27" t="s">
        <v>27</v>
      </c>
      <c r="AJ174" s="27" t="s">
        <v>28</v>
      </c>
      <c r="AK174" s="42" t="e">
        <f>INDEX(LINEST(AH179:AH188,$D179:$D188),1)</f>
        <v>#VALUE!</v>
      </c>
      <c r="AL174" s="177"/>
      <c r="AM174" s="177"/>
      <c r="AO174" s="197"/>
      <c r="AP174" s="27" t="s">
        <v>27</v>
      </c>
      <c r="AQ174" s="27" t="s">
        <v>28</v>
      </c>
      <c r="AR174" s="42" t="e">
        <f>INDEX(LINEST(AO179:AO188,$D179:$D188),1)</f>
        <v>#VALUE!</v>
      </c>
      <c r="AS174" s="177"/>
      <c r="AT174" s="177"/>
      <c r="AV174" s="197"/>
      <c r="AW174" s="27" t="s">
        <v>27</v>
      </c>
      <c r="AX174" s="27" t="s">
        <v>28</v>
      </c>
      <c r="AY174" s="42" t="e">
        <f>INDEX(LINEST(AV179:AV188,$D179:$D188),1)</f>
        <v>#VALUE!</v>
      </c>
      <c r="AZ174" s="177"/>
      <c r="BA174" s="177"/>
      <c r="BC174" s="197"/>
      <c r="BD174" s="27" t="s">
        <v>27</v>
      </c>
      <c r="BE174" s="27" t="s">
        <v>28</v>
      </c>
      <c r="BF174" s="42" t="e">
        <f>INDEX(LINEST(BC179:BC188,$D179:$D188),1)</f>
        <v>#VALUE!</v>
      </c>
      <c r="BG174" s="177"/>
      <c r="BH174" s="177"/>
      <c r="BJ174" s="197"/>
      <c r="BK174" s="27" t="s">
        <v>27</v>
      </c>
      <c r="BL174" s="27" t="s">
        <v>28</v>
      </c>
      <c r="BM174" s="42" t="e">
        <f>INDEX(LINEST(BJ179:BJ188,$D179:$D188),1)</f>
        <v>#VALUE!</v>
      </c>
      <c r="BN174" s="177"/>
      <c r="BO174" s="177"/>
      <c r="BQ174" s="197"/>
      <c r="BR174" s="27" t="s">
        <v>27</v>
      </c>
      <c r="BS174" s="27" t="s">
        <v>28</v>
      </c>
      <c r="BT174" s="42" t="e">
        <f>INDEX(LINEST(BQ179:BQ188,$D179:$D188),1)</f>
        <v>#VALUE!</v>
      </c>
      <c r="BU174" s="177"/>
      <c r="BV174" s="177"/>
      <c r="BX174" s="197"/>
      <c r="BY174" s="27" t="s">
        <v>27</v>
      </c>
      <c r="BZ174" s="27" t="s">
        <v>28</v>
      </c>
      <c r="CA174" s="42" t="e">
        <f>INDEX(LINEST(BX179:BX188,$D179:$D188),1)</f>
        <v>#VALUE!</v>
      </c>
      <c r="CB174" s="177"/>
      <c r="CC174" s="177"/>
      <c r="CE174" s="197"/>
      <c r="CF174" s="27" t="s">
        <v>27</v>
      </c>
      <c r="CG174" s="27" t="s">
        <v>28</v>
      </c>
      <c r="CH174" s="42" t="e">
        <f>INDEX(LINEST(CE179:CE188,$D179:$D188),1)</f>
        <v>#VALUE!</v>
      </c>
      <c r="CI174" s="177"/>
      <c r="CJ174" s="177"/>
      <c r="CL174" s="197"/>
      <c r="CM174" s="27" t="s">
        <v>27</v>
      </c>
      <c r="CN174" s="27" t="s">
        <v>28</v>
      </c>
      <c r="CO174" s="42" t="e">
        <f>INDEX(LINEST(CL179:CL188,$D179:$D188),1)</f>
        <v>#VALUE!</v>
      </c>
      <c r="CP174" s="177"/>
      <c r="CQ174" s="177"/>
      <c r="CS174" s="197"/>
      <c r="CT174" s="27" t="s">
        <v>27</v>
      </c>
      <c r="CU174" s="27" t="s">
        <v>28</v>
      </c>
      <c r="CV174" s="42" t="e">
        <f>INDEX(LINEST(CS179:CS188,$D179:$D188),1)</f>
        <v>#VALUE!</v>
      </c>
      <c r="CW174" s="177"/>
      <c r="CX174" s="177"/>
      <c r="CZ174" s="197"/>
      <c r="DA174" s="27" t="s">
        <v>27</v>
      </c>
      <c r="DB174" s="27" t="s">
        <v>28</v>
      </c>
      <c r="DC174" s="42" t="e">
        <f>INDEX(LINEST(CZ179:CZ188,$D179:$D188),1)</f>
        <v>#VALUE!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 t="e">
        <f>EXP(G173)</f>
        <v>#VALUE!</v>
      </c>
      <c r="G176" s="25"/>
      <c r="H176" s="45"/>
      <c r="I176" s="177"/>
      <c r="J176" s="178"/>
      <c r="K176" s="177"/>
      <c r="M176" s="197"/>
      <c r="N176" s="27" t="s">
        <v>29</v>
      </c>
      <c r="O176" s="59" t="e">
        <f>EXP(P173)</f>
        <v>#VALUE!</v>
      </c>
      <c r="P176" s="25"/>
      <c r="Q176" s="177"/>
      <c r="R176" s="177"/>
      <c r="T176" s="197"/>
      <c r="U176" s="27" t="s">
        <v>29</v>
      </c>
      <c r="V176" s="59" t="e">
        <f>EXP(W173)</f>
        <v>#VALUE!</v>
      </c>
      <c r="W176" s="25"/>
      <c r="X176" s="177"/>
      <c r="Y176" s="177"/>
      <c r="AA176" s="197"/>
      <c r="AB176" s="27" t="s">
        <v>29</v>
      </c>
      <c r="AC176" s="59" t="e">
        <f>EXP(AD173)</f>
        <v>#VALUE!</v>
      </c>
      <c r="AD176" s="25"/>
      <c r="AE176" s="177"/>
      <c r="AF176" s="177"/>
      <c r="AH176" s="197"/>
      <c r="AI176" s="27" t="s">
        <v>29</v>
      </c>
      <c r="AJ176" s="59" t="e">
        <f>EXP(AK173)</f>
        <v>#VALUE!</v>
      </c>
      <c r="AK176" s="25"/>
      <c r="AL176" s="177"/>
      <c r="AM176" s="177"/>
      <c r="AO176" s="197"/>
      <c r="AP176" s="27" t="s">
        <v>29</v>
      </c>
      <c r="AQ176" s="59" t="e">
        <f>EXP(AR173)</f>
        <v>#VALUE!</v>
      </c>
      <c r="AR176" s="25"/>
      <c r="AS176" s="177"/>
      <c r="AT176" s="177"/>
      <c r="AV176" s="197"/>
      <c r="AW176" s="27" t="s">
        <v>29</v>
      </c>
      <c r="AX176" s="59" t="e">
        <f>EXP(AY173)</f>
        <v>#VALUE!</v>
      </c>
      <c r="AY176" s="25"/>
      <c r="AZ176" s="177"/>
      <c r="BA176" s="177"/>
      <c r="BC176" s="197"/>
      <c r="BD176" s="27" t="s">
        <v>29</v>
      </c>
      <c r="BE176" s="59" t="e">
        <f>EXP(BF173)</f>
        <v>#VALUE!</v>
      </c>
      <c r="BF176" s="25"/>
      <c r="BG176" s="177"/>
      <c r="BH176" s="177"/>
      <c r="BJ176" s="197"/>
      <c r="BK176" s="27" t="s">
        <v>29</v>
      </c>
      <c r="BL176" s="59" t="e">
        <f>EXP(BM173)</f>
        <v>#VALUE!</v>
      </c>
      <c r="BM176" s="25"/>
      <c r="BN176" s="177"/>
      <c r="BO176" s="177"/>
      <c r="BQ176" s="197"/>
      <c r="BR176" s="27" t="s">
        <v>29</v>
      </c>
      <c r="BS176" s="59" t="e">
        <f>EXP(BT173)</f>
        <v>#VALUE!</v>
      </c>
      <c r="BT176" s="25"/>
      <c r="BU176" s="177"/>
      <c r="BV176" s="177"/>
      <c r="BX176" s="197"/>
      <c r="BY176" s="27" t="s">
        <v>29</v>
      </c>
      <c r="BZ176" s="59" t="e">
        <f>EXP(CA173)</f>
        <v>#VALUE!</v>
      </c>
      <c r="CA176" s="25"/>
      <c r="CB176" s="177"/>
      <c r="CC176" s="177"/>
      <c r="CE176" s="197"/>
      <c r="CF176" s="27" t="s">
        <v>29</v>
      </c>
      <c r="CG176" s="59" t="e">
        <f>EXP(CH173)</f>
        <v>#VALUE!</v>
      </c>
      <c r="CH176" s="25"/>
      <c r="CI176" s="177"/>
      <c r="CJ176" s="177"/>
      <c r="CL176" s="197"/>
      <c r="CM176" s="27" t="s">
        <v>29</v>
      </c>
      <c r="CN176" s="59" t="e">
        <f>EXP(CO173)</f>
        <v>#VALUE!</v>
      </c>
      <c r="CO176" s="25"/>
      <c r="CP176" s="177"/>
      <c r="CQ176" s="177"/>
      <c r="CS176" s="197"/>
      <c r="CT176" s="27" t="s">
        <v>29</v>
      </c>
      <c r="CU176" s="59" t="e">
        <f>EXP(CV173)</f>
        <v>#VALUE!</v>
      </c>
      <c r="CV176" s="25"/>
      <c r="CW176" s="177"/>
      <c r="CX176" s="177"/>
      <c r="CZ176" s="197"/>
      <c r="DA176" s="27" t="s">
        <v>29</v>
      </c>
      <c r="DB176" s="59" t="e">
        <f>EXP(DC173)</f>
        <v>#VALUE!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 t="e">
        <f>EXP(G174)-1</f>
        <v>#VALUE!</v>
      </c>
      <c r="G177" s="25"/>
      <c r="H177" s="45"/>
      <c r="I177" s="177"/>
      <c r="J177" s="178"/>
      <c r="K177" s="177"/>
      <c r="M177" s="197"/>
      <c r="N177" s="27" t="s">
        <v>30</v>
      </c>
      <c r="O177" s="60" t="e">
        <f>EXP(P174)-1</f>
        <v>#VALUE!</v>
      </c>
      <c r="P177" s="25"/>
      <c r="Q177" s="177"/>
      <c r="R177" s="177"/>
      <c r="T177" s="197"/>
      <c r="U177" s="27" t="s">
        <v>30</v>
      </c>
      <c r="V177" s="60" t="e">
        <f>EXP(W174)-1</f>
        <v>#VALUE!</v>
      </c>
      <c r="W177" s="25"/>
      <c r="X177" s="177"/>
      <c r="Y177" s="177"/>
      <c r="AA177" s="197"/>
      <c r="AB177" s="27" t="s">
        <v>30</v>
      </c>
      <c r="AC177" s="60" t="e">
        <f>EXP(AD174)-1</f>
        <v>#VALUE!</v>
      </c>
      <c r="AD177" s="25"/>
      <c r="AE177" s="177"/>
      <c r="AF177" s="177"/>
      <c r="AH177" s="197"/>
      <c r="AI177" s="27" t="s">
        <v>30</v>
      </c>
      <c r="AJ177" s="60" t="e">
        <f>EXP(AK174)-1</f>
        <v>#VALUE!</v>
      </c>
      <c r="AK177" s="25"/>
      <c r="AL177" s="177"/>
      <c r="AM177" s="177"/>
      <c r="AO177" s="197"/>
      <c r="AP177" s="27" t="s">
        <v>30</v>
      </c>
      <c r="AQ177" s="60" t="e">
        <f>EXP(AR174)-1</f>
        <v>#VALUE!</v>
      </c>
      <c r="AR177" s="25"/>
      <c r="AS177" s="177"/>
      <c r="AT177" s="177"/>
      <c r="AV177" s="197"/>
      <c r="AW177" s="27" t="s">
        <v>30</v>
      </c>
      <c r="AX177" s="60" t="e">
        <f>EXP(AY174)-1</f>
        <v>#VALUE!</v>
      </c>
      <c r="AY177" s="25"/>
      <c r="AZ177" s="177"/>
      <c r="BA177" s="177"/>
      <c r="BC177" s="197"/>
      <c r="BD177" s="27" t="s">
        <v>30</v>
      </c>
      <c r="BE177" s="60" t="e">
        <f>EXP(BF174)-1</f>
        <v>#VALUE!</v>
      </c>
      <c r="BF177" s="25"/>
      <c r="BG177" s="177"/>
      <c r="BH177" s="177"/>
      <c r="BJ177" s="197"/>
      <c r="BK177" s="27" t="s">
        <v>30</v>
      </c>
      <c r="BL177" s="60" t="e">
        <f>EXP(BM174)-1</f>
        <v>#VALUE!</v>
      </c>
      <c r="BM177" s="25"/>
      <c r="BN177" s="177"/>
      <c r="BO177" s="177"/>
      <c r="BQ177" s="197"/>
      <c r="BR177" s="27" t="s">
        <v>30</v>
      </c>
      <c r="BS177" s="60" t="e">
        <f>EXP(BT174)-1</f>
        <v>#VALUE!</v>
      </c>
      <c r="BT177" s="25"/>
      <c r="BU177" s="177"/>
      <c r="BV177" s="177"/>
      <c r="BX177" s="197"/>
      <c r="BY177" s="27" t="s">
        <v>30</v>
      </c>
      <c r="BZ177" s="60" t="e">
        <f>EXP(CA174)-1</f>
        <v>#VALUE!</v>
      </c>
      <c r="CA177" s="25"/>
      <c r="CB177" s="177"/>
      <c r="CC177" s="177"/>
      <c r="CE177" s="197"/>
      <c r="CF177" s="27" t="s">
        <v>30</v>
      </c>
      <c r="CG177" s="60" t="e">
        <f>EXP(CH174)-1</f>
        <v>#VALUE!</v>
      </c>
      <c r="CH177" s="25"/>
      <c r="CI177" s="177"/>
      <c r="CJ177" s="177"/>
      <c r="CL177" s="197"/>
      <c r="CM177" s="27" t="s">
        <v>30</v>
      </c>
      <c r="CN177" s="60" t="e">
        <f>EXP(CO174)-1</f>
        <v>#VALUE!</v>
      </c>
      <c r="CO177" s="25"/>
      <c r="CP177" s="177"/>
      <c r="CQ177" s="177"/>
      <c r="CS177" s="197"/>
      <c r="CT177" s="27" t="s">
        <v>30</v>
      </c>
      <c r="CU177" s="60" t="e">
        <f>EXP(CV174)-1</f>
        <v>#VALUE!</v>
      </c>
      <c r="CV177" s="25"/>
      <c r="CW177" s="177"/>
      <c r="CX177" s="177"/>
      <c r="CZ177" s="197"/>
      <c r="DA177" s="27" t="s">
        <v>30</v>
      </c>
      <c r="DB177" s="60" t="e">
        <f>EXP(DC174)-1</f>
        <v>#VALUE!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0</v>
      </c>
      <c r="C179" s="191" t="e">
        <f t="shared" ref="C179:C188" si="24">LN(B179-$F$172)</f>
        <v>#NUM!</v>
      </c>
      <c r="D179" s="20">
        <v>1</v>
      </c>
      <c r="E179" s="637" t="s">
        <v>7</v>
      </c>
      <c r="F179" s="638"/>
      <c r="G179" s="641" t="e">
        <f>I167</f>
        <v>#VALUE!</v>
      </c>
      <c r="H179" s="642"/>
      <c r="I179" s="177" t="e">
        <f t="shared" ref="I179:I210" si="25">ROUND($F$176*(1+$F$177)^D179+$F$172,$G$1)</f>
        <v>#VALUE!</v>
      </c>
      <c r="J179" s="178" t="e">
        <f t="shared" ref="J179:J188" si="26">ABS(B179-I179)/B179*100</f>
        <v>#VALUE!</v>
      </c>
      <c r="K179" s="177" t="e">
        <f t="shared" ref="K179:K188" si="27">(B179-I179)^2/1000</f>
        <v>#VALUE!</v>
      </c>
      <c r="M179" s="197" t="e">
        <f t="shared" ref="M179:M188" si="28">LN($B179-O$172)</f>
        <v>#NUM!</v>
      </c>
      <c r="N179" s="21" t="s">
        <v>36</v>
      </c>
      <c r="O179" s="42" t="e">
        <f>Q167</f>
        <v>#VALUE!</v>
      </c>
      <c r="P179" s="46"/>
      <c r="Q179" s="177" t="e">
        <f t="shared" ref="Q179:Q188" si="29">ROUND(O$176*(1+O$177)^$D179+O$172,$G$1)</f>
        <v>#VALUE!</v>
      </c>
      <c r="R179" s="177" t="e">
        <f t="shared" ref="R179:R188" si="30">($B179-Q179)^2/1000</f>
        <v>#VALUE!</v>
      </c>
      <c r="T179" s="197" t="e">
        <f t="shared" ref="T179:T188" si="31">LN($B179-V$172)</f>
        <v>#NUM!</v>
      </c>
      <c r="U179" s="21" t="s">
        <v>36</v>
      </c>
      <c r="V179" s="42" t="e">
        <f>X167</f>
        <v>#VALUE!</v>
      </c>
      <c r="W179" s="46"/>
      <c r="X179" s="177" t="e">
        <f t="shared" ref="X179:X188" si="32">ROUND(V$176*(1+V$177)^$D179+V$172,$G$1)</f>
        <v>#VALUE!</v>
      </c>
      <c r="Y179" s="177" t="e">
        <f t="shared" ref="Y179:Y188" si="33">($B179-X179)^2/1000</f>
        <v>#VALUE!</v>
      </c>
      <c r="AA179" s="197" t="e">
        <f t="shared" ref="AA179:AA188" si="34">LN($B179-AC$172)</f>
        <v>#NUM!</v>
      </c>
      <c r="AB179" s="21" t="s">
        <v>36</v>
      </c>
      <c r="AC179" s="42" t="e">
        <f>AE167</f>
        <v>#VALUE!</v>
      </c>
      <c r="AD179" s="46"/>
      <c r="AE179" s="177" t="e">
        <f t="shared" ref="AE179:AE188" si="35">ROUND(AC$176*(1+AC$177)^$D179+AC$172,$G$1)</f>
        <v>#VALUE!</v>
      </c>
      <c r="AF179" s="177" t="e">
        <f t="shared" ref="AF179:AF188" si="36">($B179-AE179)^2/1000</f>
        <v>#VALUE!</v>
      </c>
      <c r="AH179" s="197" t="e">
        <f t="shared" ref="AH179:AH188" si="37">LN($B179-AJ$172)</f>
        <v>#NUM!</v>
      </c>
      <c r="AI179" s="21" t="s">
        <v>36</v>
      </c>
      <c r="AJ179" s="42" t="e">
        <f>AL167</f>
        <v>#VALUE!</v>
      </c>
      <c r="AK179" s="46"/>
      <c r="AL179" s="177" t="e">
        <f t="shared" ref="AL179:AL188" si="38">ROUND(AJ$176*(1+AJ$177)^$D179+AJ$172,$G$1)</f>
        <v>#VALUE!</v>
      </c>
      <c r="AM179" s="177" t="e">
        <f t="shared" ref="AM179:AM188" si="39">($B179-AL179)^2/1000</f>
        <v>#VALUE!</v>
      </c>
      <c r="AO179" s="197" t="e">
        <f t="shared" ref="AO179:AO188" si="40">LN($B179-AQ$172)</f>
        <v>#NUM!</v>
      </c>
      <c r="AP179" s="21" t="s">
        <v>36</v>
      </c>
      <c r="AQ179" s="42" t="e">
        <f>AS167</f>
        <v>#VALUE!</v>
      </c>
      <c r="AR179" s="46"/>
      <c r="AS179" s="177" t="e">
        <f t="shared" ref="AS179:AS188" si="41">ROUND(AQ$176*(1+AQ$177)^$D179+AQ$172,$G$1)</f>
        <v>#VALUE!</v>
      </c>
      <c r="AT179" s="177" t="e">
        <f t="shared" ref="AT179:AT188" si="42">($B179-AS179)^2/1000</f>
        <v>#VALUE!</v>
      </c>
      <c r="AV179" s="197" t="e">
        <f t="shared" ref="AV179:AV188" si="43">LN($B179-AX$172)</f>
        <v>#NUM!</v>
      </c>
      <c r="AW179" s="21" t="s">
        <v>36</v>
      </c>
      <c r="AX179" s="42" t="e">
        <f>AZ167</f>
        <v>#VALUE!</v>
      </c>
      <c r="AY179" s="46"/>
      <c r="AZ179" s="177" t="e">
        <f t="shared" ref="AZ179:AZ188" si="44">ROUND(AX$176*(1+AX$177)^$D179+AX$172,$G$1)</f>
        <v>#VALUE!</v>
      </c>
      <c r="BA179" s="177" t="e">
        <f t="shared" ref="BA179:BA188" si="45">($B179-AZ179)^2/1000</f>
        <v>#VALUE!</v>
      </c>
      <c r="BC179" s="197" t="e">
        <f t="shared" ref="BC179:BC188" si="46">LN($B179-BE$172)</f>
        <v>#NUM!</v>
      </c>
      <c r="BD179" s="21" t="s">
        <v>36</v>
      </c>
      <c r="BE179" s="42" t="e">
        <f>BG167</f>
        <v>#VALUE!</v>
      </c>
      <c r="BF179" s="46"/>
      <c r="BG179" s="177" t="e">
        <f t="shared" ref="BG179:BG188" si="47">ROUND(BE$176*(1+BE$177)^$D179+BE$172,$G$1)</f>
        <v>#VALUE!</v>
      </c>
      <c r="BH179" s="177" t="e">
        <f t="shared" ref="BH179:BH188" si="48">($B179-BG179)^2/1000</f>
        <v>#VALUE!</v>
      </c>
      <c r="BJ179" s="197" t="e">
        <f t="shared" ref="BJ179:BJ188" si="49">LN($B179-BL$172)</f>
        <v>#NUM!</v>
      </c>
      <c r="BK179" s="21" t="s">
        <v>36</v>
      </c>
      <c r="BL179" s="42" t="e">
        <f>BN167</f>
        <v>#VALUE!</v>
      </c>
      <c r="BM179" s="46"/>
      <c r="BN179" s="177" t="e">
        <f t="shared" ref="BN179:BN188" si="50">ROUND(BL$176*(1+BL$177)^$D179+BL$172,$G$1)</f>
        <v>#VALUE!</v>
      </c>
      <c r="BO179" s="177" t="e">
        <f t="shared" ref="BO179:BO188" si="51">($B179-BN179)^2/1000</f>
        <v>#VALUE!</v>
      </c>
      <c r="BQ179" s="197" t="e">
        <f t="shared" ref="BQ179:BQ188" si="52">LN($B179-BS$172)</f>
        <v>#NUM!</v>
      </c>
      <c r="BR179" s="21" t="s">
        <v>36</v>
      </c>
      <c r="BS179" s="42" t="e">
        <f>BU167</f>
        <v>#VALUE!</v>
      </c>
      <c r="BT179" s="46"/>
      <c r="BU179" s="177" t="e">
        <f t="shared" ref="BU179:BU188" si="53">ROUND(BS$176*(1+BS$177)^$D179+BS$172,$G$1)</f>
        <v>#VALUE!</v>
      </c>
      <c r="BV179" s="177" t="e">
        <f t="shared" ref="BV179:BV188" si="54">($B179-BU179)^2/1000</f>
        <v>#VALUE!</v>
      </c>
      <c r="BX179" s="197" t="e">
        <f t="shared" ref="BX179:BX188" si="55">LN($B179-BZ$172)</f>
        <v>#NUM!</v>
      </c>
      <c r="BY179" s="21" t="s">
        <v>36</v>
      </c>
      <c r="BZ179" s="42" t="e">
        <f>CB167</f>
        <v>#VALUE!</v>
      </c>
      <c r="CA179" s="46"/>
      <c r="CB179" s="177" t="e">
        <f t="shared" ref="CB179:CB188" si="56">ROUND(BZ$176*(1+BZ$177)^$D179+BZ$172,$G$1)</f>
        <v>#VALUE!</v>
      </c>
      <c r="CC179" s="177" t="e">
        <f t="shared" ref="CC179:CC188" si="57">($B179-CB179)^2/1000</f>
        <v>#VALUE!</v>
      </c>
      <c r="CE179" s="197" t="e">
        <f t="shared" ref="CE179:CE188" si="58">LN($B179-CG$172)</f>
        <v>#NUM!</v>
      </c>
      <c r="CF179" s="21" t="s">
        <v>36</v>
      </c>
      <c r="CG179" s="42" t="e">
        <f>CI167</f>
        <v>#VALUE!</v>
      </c>
      <c r="CH179" s="46"/>
      <c r="CI179" s="177" t="e">
        <f t="shared" ref="CI179:CI188" si="59">ROUND(CG$176*(1+CG$177)^$D179+CG$172,$G$1)</f>
        <v>#VALUE!</v>
      </c>
      <c r="CJ179" s="177" t="e">
        <f t="shared" ref="CJ179:CJ188" si="60">($B179-CI179)^2/1000</f>
        <v>#VALUE!</v>
      </c>
      <c r="CL179" s="197" t="e">
        <f t="shared" ref="CL179:CL188" si="61">LN($B179-CN$172)</f>
        <v>#NUM!</v>
      </c>
      <c r="CM179" s="21" t="s">
        <v>36</v>
      </c>
      <c r="CN179" s="42" t="e">
        <f>CP167</f>
        <v>#VALUE!</v>
      </c>
      <c r="CO179" s="46"/>
      <c r="CP179" s="177" t="e">
        <f t="shared" ref="CP179:CP188" si="62">ROUND(CN$176*(1+CN$177)^$D179+CN$172,$G$1)</f>
        <v>#VALUE!</v>
      </c>
      <c r="CQ179" s="177" t="e">
        <f t="shared" ref="CQ179:CQ188" si="63">($B179-CP179)^2/1000</f>
        <v>#VALUE!</v>
      </c>
      <c r="CS179" s="197" t="e">
        <f t="shared" ref="CS179:CS188" si="64">LN($B179-CU$172)</f>
        <v>#NUM!</v>
      </c>
      <c r="CT179" s="21" t="s">
        <v>36</v>
      </c>
      <c r="CU179" s="42" t="e">
        <f>CW167</f>
        <v>#VALUE!</v>
      </c>
      <c r="CV179" s="46"/>
      <c r="CW179" s="177" t="e">
        <f t="shared" ref="CW179:CW188" si="65">ROUND(CU$176*(1+CU$177)^$D179+CU$172,$G$1)</f>
        <v>#VALUE!</v>
      </c>
      <c r="CX179" s="177" t="e">
        <f t="shared" ref="CX179:CX188" si="66">($B179-CW179)^2/1000</f>
        <v>#VALUE!</v>
      </c>
      <c r="CZ179" s="197" t="e">
        <f t="shared" ref="CZ179:CZ188" si="67">LN($B179-DB$172)</f>
        <v>#NUM!</v>
      </c>
      <c r="DA179" s="21" t="s">
        <v>36</v>
      </c>
      <c r="DB179" s="42" t="e">
        <f>DD167</f>
        <v>#VALUE!</v>
      </c>
      <c r="DC179" s="46"/>
      <c r="DD179" s="177" t="e">
        <f t="shared" ref="DD179:DD188" si="68">ROUND(DB$176*(1+DB$177)^$D179+DB$172,$G$1)</f>
        <v>#VALUE!</v>
      </c>
      <c r="DE179" s="177" t="e">
        <f t="shared" ref="DE179:DE188" si="69">($B179-DD179)^2/1000</f>
        <v>#VALUE!</v>
      </c>
    </row>
    <row r="180" spans="1:109" ht="15" customHeight="1">
      <c r="A180" s="19">
        <f t="shared" si="23"/>
        <v>2004</v>
      </c>
      <c r="B180" s="174">
        <f t="shared" si="23"/>
        <v>0</v>
      </c>
      <c r="C180" s="191" t="e">
        <f t="shared" si="24"/>
        <v>#NUM!</v>
      </c>
      <c r="D180" s="20">
        <f t="shared" ref="D180:D210" si="70">D179+1</f>
        <v>2</v>
      </c>
      <c r="E180" s="637" t="s">
        <v>8</v>
      </c>
      <c r="F180" s="638"/>
      <c r="G180" s="639" t="e">
        <f>SUM(K168:K188)</f>
        <v>#VALUE!</v>
      </c>
      <c r="H180" s="640"/>
      <c r="I180" s="177" t="e">
        <f t="shared" si="25"/>
        <v>#VALUE!</v>
      </c>
      <c r="J180" s="178" t="e">
        <f t="shared" si="26"/>
        <v>#VALUE!</v>
      </c>
      <c r="K180" s="177" t="e">
        <f t="shared" si="27"/>
        <v>#VALUE!</v>
      </c>
      <c r="M180" s="197" t="e">
        <f t="shared" si="28"/>
        <v>#NUM!</v>
      </c>
      <c r="N180" s="21" t="s">
        <v>37</v>
      </c>
      <c r="O180" s="199" t="e">
        <f>SUM(R168:R188)</f>
        <v>#VALUE!</v>
      </c>
      <c r="P180" s="45"/>
      <c r="Q180" s="177" t="e">
        <f t="shared" si="29"/>
        <v>#VALUE!</v>
      </c>
      <c r="R180" s="177" t="e">
        <f t="shared" si="30"/>
        <v>#VALUE!</v>
      </c>
      <c r="T180" s="197" t="e">
        <f t="shared" si="31"/>
        <v>#NUM!</v>
      </c>
      <c r="U180" s="21" t="s">
        <v>37</v>
      </c>
      <c r="V180" s="199" t="e">
        <f>SUM(Y168:Y188)</f>
        <v>#VALUE!</v>
      </c>
      <c r="W180" s="45"/>
      <c r="X180" s="177" t="e">
        <f t="shared" si="32"/>
        <v>#VALUE!</v>
      </c>
      <c r="Y180" s="177" t="e">
        <f t="shared" si="33"/>
        <v>#VALUE!</v>
      </c>
      <c r="AA180" s="197" t="e">
        <f t="shared" si="34"/>
        <v>#NUM!</v>
      </c>
      <c r="AB180" s="21" t="s">
        <v>37</v>
      </c>
      <c r="AC180" s="199" t="e">
        <f>SUM(AF168:AF188)</f>
        <v>#VALUE!</v>
      </c>
      <c r="AD180" s="45"/>
      <c r="AE180" s="177" t="e">
        <f t="shared" si="35"/>
        <v>#VALUE!</v>
      </c>
      <c r="AF180" s="177" t="e">
        <f t="shared" si="36"/>
        <v>#VALUE!</v>
      </c>
      <c r="AH180" s="197" t="e">
        <f t="shared" si="37"/>
        <v>#NUM!</v>
      </c>
      <c r="AI180" s="21" t="s">
        <v>37</v>
      </c>
      <c r="AJ180" s="199" t="e">
        <f>SUM(AM168:AM188)</f>
        <v>#VALUE!</v>
      </c>
      <c r="AK180" s="45"/>
      <c r="AL180" s="177" t="e">
        <f t="shared" si="38"/>
        <v>#VALUE!</v>
      </c>
      <c r="AM180" s="177" t="e">
        <f t="shared" si="39"/>
        <v>#VALUE!</v>
      </c>
      <c r="AO180" s="197" t="e">
        <f t="shared" si="40"/>
        <v>#NUM!</v>
      </c>
      <c r="AP180" s="21" t="s">
        <v>37</v>
      </c>
      <c r="AQ180" s="199" t="e">
        <f>SUM(AT168:AT188)</f>
        <v>#VALUE!</v>
      </c>
      <c r="AR180" s="45"/>
      <c r="AS180" s="177" t="e">
        <f t="shared" si="41"/>
        <v>#VALUE!</v>
      </c>
      <c r="AT180" s="177" t="e">
        <f t="shared" si="42"/>
        <v>#VALUE!</v>
      </c>
      <c r="AV180" s="197" t="e">
        <f t="shared" si="43"/>
        <v>#NUM!</v>
      </c>
      <c r="AW180" s="21" t="s">
        <v>37</v>
      </c>
      <c r="AX180" s="199" t="e">
        <f>SUM(BA168:BA188)</f>
        <v>#VALUE!</v>
      </c>
      <c r="AY180" s="45"/>
      <c r="AZ180" s="177" t="e">
        <f t="shared" si="44"/>
        <v>#VALUE!</v>
      </c>
      <c r="BA180" s="177" t="e">
        <f t="shared" si="45"/>
        <v>#VALUE!</v>
      </c>
      <c r="BC180" s="197" t="e">
        <f t="shared" si="46"/>
        <v>#NUM!</v>
      </c>
      <c r="BD180" s="21" t="s">
        <v>37</v>
      </c>
      <c r="BE180" s="199" t="e">
        <f>SUM(BH168:BH188)</f>
        <v>#VALUE!</v>
      </c>
      <c r="BF180" s="45"/>
      <c r="BG180" s="177" t="e">
        <f t="shared" si="47"/>
        <v>#VALUE!</v>
      </c>
      <c r="BH180" s="177" t="e">
        <f t="shared" si="48"/>
        <v>#VALUE!</v>
      </c>
      <c r="BJ180" s="197" t="e">
        <f t="shared" si="49"/>
        <v>#NUM!</v>
      </c>
      <c r="BK180" s="21" t="s">
        <v>37</v>
      </c>
      <c r="BL180" s="199" t="e">
        <f>SUM(BO168:BO188)</f>
        <v>#VALUE!</v>
      </c>
      <c r="BM180" s="45"/>
      <c r="BN180" s="177" t="e">
        <f t="shared" si="50"/>
        <v>#VALUE!</v>
      </c>
      <c r="BO180" s="177" t="e">
        <f t="shared" si="51"/>
        <v>#VALUE!</v>
      </c>
      <c r="BQ180" s="197" t="e">
        <f t="shared" si="52"/>
        <v>#NUM!</v>
      </c>
      <c r="BR180" s="21" t="s">
        <v>37</v>
      </c>
      <c r="BS180" s="199" t="e">
        <f>SUM(BV168:BV188)</f>
        <v>#VALUE!</v>
      </c>
      <c r="BT180" s="45"/>
      <c r="BU180" s="177" t="e">
        <f t="shared" si="53"/>
        <v>#VALUE!</v>
      </c>
      <c r="BV180" s="177" t="e">
        <f t="shared" si="54"/>
        <v>#VALUE!</v>
      </c>
      <c r="BX180" s="197" t="e">
        <f t="shared" si="55"/>
        <v>#NUM!</v>
      </c>
      <c r="BY180" s="21" t="s">
        <v>37</v>
      </c>
      <c r="BZ180" s="199" t="e">
        <f>SUM(CC168:CC188)</f>
        <v>#VALUE!</v>
      </c>
      <c r="CA180" s="45"/>
      <c r="CB180" s="177" t="e">
        <f t="shared" si="56"/>
        <v>#VALUE!</v>
      </c>
      <c r="CC180" s="177" t="e">
        <f t="shared" si="57"/>
        <v>#VALUE!</v>
      </c>
      <c r="CE180" s="197" t="e">
        <f t="shared" si="58"/>
        <v>#NUM!</v>
      </c>
      <c r="CF180" s="21" t="s">
        <v>37</v>
      </c>
      <c r="CG180" s="199" t="e">
        <f>SUM(CJ168:CJ188)</f>
        <v>#VALUE!</v>
      </c>
      <c r="CH180" s="45"/>
      <c r="CI180" s="177" t="e">
        <f t="shared" si="59"/>
        <v>#VALUE!</v>
      </c>
      <c r="CJ180" s="177" t="e">
        <f t="shared" si="60"/>
        <v>#VALUE!</v>
      </c>
      <c r="CL180" s="197" t="e">
        <f t="shared" si="61"/>
        <v>#NUM!</v>
      </c>
      <c r="CM180" s="21" t="s">
        <v>37</v>
      </c>
      <c r="CN180" s="199" t="e">
        <f>SUM(CQ168:CQ188)</f>
        <v>#VALUE!</v>
      </c>
      <c r="CO180" s="45"/>
      <c r="CP180" s="177" t="e">
        <f t="shared" si="62"/>
        <v>#VALUE!</v>
      </c>
      <c r="CQ180" s="177" t="e">
        <f t="shared" si="63"/>
        <v>#VALUE!</v>
      </c>
      <c r="CS180" s="197" t="e">
        <f t="shared" si="64"/>
        <v>#NUM!</v>
      </c>
      <c r="CT180" s="21" t="s">
        <v>37</v>
      </c>
      <c r="CU180" s="199" t="e">
        <f>SUM(CX168:CX188)</f>
        <v>#VALUE!</v>
      </c>
      <c r="CV180" s="45"/>
      <c r="CW180" s="177" t="e">
        <f t="shared" si="65"/>
        <v>#VALUE!</v>
      </c>
      <c r="CX180" s="177" t="e">
        <f t="shared" si="66"/>
        <v>#VALUE!</v>
      </c>
      <c r="CZ180" s="197" t="e">
        <f t="shared" si="67"/>
        <v>#NUM!</v>
      </c>
      <c r="DA180" s="21" t="s">
        <v>37</v>
      </c>
      <c r="DB180" s="199" t="e">
        <f>SUM(DE168:DE188)</f>
        <v>#VALUE!</v>
      </c>
      <c r="DC180" s="45"/>
      <c r="DD180" s="177" t="e">
        <f t="shared" si="68"/>
        <v>#VALUE!</v>
      </c>
      <c r="DE180" s="177" t="e">
        <f t="shared" si="69"/>
        <v>#VALUE!</v>
      </c>
    </row>
    <row r="181" spans="1:109" ht="15" customHeight="1">
      <c r="A181" s="19">
        <f t="shared" si="23"/>
        <v>2005</v>
      </c>
      <c r="B181" s="174">
        <f t="shared" si="23"/>
        <v>0</v>
      </c>
      <c r="C181" s="191" t="e">
        <f t="shared" si="24"/>
        <v>#NUM!</v>
      </c>
      <c r="D181" s="20">
        <f t="shared" si="70"/>
        <v>3</v>
      </c>
      <c r="E181" s="637" t="s">
        <v>9</v>
      </c>
      <c r="F181" s="638"/>
      <c r="G181" s="639" t="e">
        <f>SUM(K179:K188)</f>
        <v>#VALUE!</v>
      </c>
      <c r="H181" s="640"/>
      <c r="I181" s="177" t="e">
        <f t="shared" si="25"/>
        <v>#VALUE!</v>
      </c>
      <c r="J181" s="178" t="e">
        <f t="shared" si="26"/>
        <v>#VALUE!</v>
      </c>
      <c r="K181" s="177" t="e">
        <f t="shared" si="27"/>
        <v>#VALUE!</v>
      </c>
      <c r="M181" s="197" t="e">
        <f t="shared" si="28"/>
        <v>#NUM!</v>
      </c>
      <c r="N181" s="25"/>
      <c r="O181" s="61"/>
      <c r="P181" s="25"/>
      <c r="Q181" s="177" t="e">
        <f t="shared" si="29"/>
        <v>#VALUE!</v>
      </c>
      <c r="R181" s="177" t="e">
        <f t="shared" si="30"/>
        <v>#VALUE!</v>
      </c>
      <c r="T181" s="197" t="e">
        <f t="shared" si="31"/>
        <v>#NUM!</v>
      </c>
      <c r="U181" s="25"/>
      <c r="V181" s="61"/>
      <c r="W181" s="25"/>
      <c r="X181" s="177" t="e">
        <f t="shared" si="32"/>
        <v>#VALUE!</v>
      </c>
      <c r="Y181" s="177" t="e">
        <f t="shared" si="33"/>
        <v>#VALUE!</v>
      </c>
      <c r="AA181" s="197" t="e">
        <f t="shared" si="34"/>
        <v>#NUM!</v>
      </c>
      <c r="AB181" s="25"/>
      <c r="AC181" s="61"/>
      <c r="AD181" s="25"/>
      <c r="AE181" s="177" t="e">
        <f t="shared" si="35"/>
        <v>#VALUE!</v>
      </c>
      <c r="AF181" s="177" t="e">
        <f t="shared" si="36"/>
        <v>#VALUE!</v>
      </c>
      <c r="AH181" s="197" t="e">
        <f t="shared" si="37"/>
        <v>#NUM!</v>
      </c>
      <c r="AI181" s="25"/>
      <c r="AJ181" s="61"/>
      <c r="AK181" s="25"/>
      <c r="AL181" s="177" t="e">
        <f t="shared" si="38"/>
        <v>#VALUE!</v>
      </c>
      <c r="AM181" s="177" t="e">
        <f t="shared" si="39"/>
        <v>#VALUE!</v>
      </c>
      <c r="AO181" s="197" t="e">
        <f t="shared" si="40"/>
        <v>#NUM!</v>
      </c>
      <c r="AP181" s="25"/>
      <c r="AQ181" s="61"/>
      <c r="AR181" s="25"/>
      <c r="AS181" s="177" t="e">
        <f t="shared" si="41"/>
        <v>#VALUE!</v>
      </c>
      <c r="AT181" s="177" t="e">
        <f t="shared" si="42"/>
        <v>#VALUE!</v>
      </c>
      <c r="AV181" s="197" t="e">
        <f t="shared" si="43"/>
        <v>#NUM!</v>
      </c>
      <c r="AW181" s="25"/>
      <c r="AX181" s="61"/>
      <c r="AY181" s="25"/>
      <c r="AZ181" s="177" t="e">
        <f t="shared" si="44"/>
        <v>#VALUE!</v>
      </c>
      <c r="BA181" s="177" t="e">
        <f t="shared" si="45"/>
        <v>#VALUE!</v>
      </c>
      <c r="BC181" s="197" t="e">
        <f t="shared" si="46"/>
        <v>#NUM!</v>
      </c>
      <c r="BD181" s="25"/>
      <c r="BE181" s="61"/>
      <c r="BF181" s="25"/>
      <c r="BG181" s="177" t="e">
        <f t="shared" si="47"/>
        <v>#VALUE!</v>
      </c>
      <c r="BH181" s="177" t="e">
        <f t="shared" si="48"/>
        <v>#VALUE!</v>
      </c>
      <c r="BJ181" s="197" t="e">
        <f t="shared" si="49"/>
        <v>#NUM!</v>
      </c>
      <c r="BK181" s="25"/>
      <c r="BL181" s="61"/>
      <c r="BM181" s="25"/>
      <c r="BN181" s="177" t="e">
        <f t="shared" si="50"/>
        <v>#VALUE!</v>
      </c>
      <c r="BO181" s="177" t="e">
        <f t="shared" si="51"/>
        <v>#VALUE!</v>
      </c>
      <c r="BQ181" s="197" t="e">
        <f t="shared" si="52"/>
        <v>#NUM!</v>
      </c>
      <c r="BR181" s="25"/>
      <c r="BS181" s="61"/>
      <c r="BT181" s="25"/>
      <c r="BU181" s="177" t="e">
        <f t="shared" si="53"/>
        <v>#VALUE!</v>
      </c>
      <c r="BV181" s="177" t="e">
        <f t="shared" si="54"/>
        <v>#VALUE!</v>
      </c>
      <c r="BX181" s="197" t="e">
        <f t="shared" si="55"/>
        <v>#NUM!</v>
      </c>
      <c r="BY181" s="25"/>
      <c r="BZ181" s="61"/>
      <c r="CA181" s="25"/>
      <c r="CB181" s="177" t="e">
        <f t="shared" si="56"/>
        <v>#VALUE!</v>
      </c>
      <c r="CC181" s="177" t="e">
        <f t="shared" si="57"/>
        <v>#VALUE!</v>
      </c>
      <c r="CE181" s="197" t="e">
        <f t="shared" si="58"/>
        <v>#NUM!</v>
      </c>
      <c r="CF181" s="25"/>
      <c r="CG181" s="61"/>
      <c r="CH181" s="25"/>
      <c r="CI181" s="177" t="e">
        <f t="shared" si="59"/>
        <v>#VALUE!</v>
      </c>
      <c r="CJ181" s="177" t="e">
        <f t="shared" si="60"/>
        <v>#VALUE!</v>
      </c>
      <c r="CL181" s="197" t="e">
        <f t="shared" si="61"/>
        <v>#NUM!</v>
      </c>
      <c r="CM181" s="25"/>
      <c r="CN181" s="61"/>
      <c r="CO181" s="25"/>
      <c r="CP181" s="177" t="e">
        <f t="shared" si="62"/>
        <v>#VALUE!</v>
      </c>
      <c r="CQ181" s="177" t="e">
        <f t="shared" si="63"/>
        <v>#VALUE!</v>
      </c>
      <c r="CS181" s="197" t="e">
        <f t="shared" si="64"/>
        <v>#NUM!</v>
      </c>
      <c r="CT181" s="25"/>
      <c r="CU181" s="61"/>
      <c r="CV181" s="25"/>
      <c r="CW181" s="177" t="e">
        <f t="shared" si="65"/>
        <v>#VALUE!</v>
      </c>
      <c r="CX181" s="177" t="e">
        <f t="shared" si="66"/>
        <v>#VALUE!</v>
      </c>
      <c r="CZ181" s="197" t="e">
        <f t="shared" si="67"/>
        <v>#NUM!</v>
      </c>
      <c r="DA181" s="25"/>
      <c r="DB181" s="61"/>
      <c r="DC181" s="25"/>
      <c r="DD181" s="177" t="e">
        <f t="shared" si="68"/>
        <v>#VALUE!</v>
      </c>
      <c r="DE181" s="177" t="e">
        <f t="shared" si="69"/>
        <v>#VALUE!</v>
      </c>
    </row>
    <row r="182" spans="1:109" ht="15" customHeight="1">
      <c r="A182" s="19">
        <f t="shared" si="23"/>
        <v>2006</v>
      </c>
      <c r="B182" s="174">
        <f t="shared" si="23"/>
        <v>0</v>
      </c>
      <c r="C182" s="191" t="e">
        <f t="shared" si="24"/>
        <v>#NUM!</v>
      </c>
      <c r="D182" s="20">
        <f t="shared" si="70"/>
        <v>4</v>
      </c>
      <c r="E182" s="637" t="s">
        <v>10</v>
      </c>
      <c r="F182" s="638"/>
      <c r="G182" s="639" t="e">
        <f>SUM(J168:J188)/D188</f>
        <v>#VALUE!</v>
      </c>
      <c r="H182" s="640"/>
      <c r="I182" s="177" t="e">
        <f t="shared" si="25"/>
        <v>#VALUE!</v>
      </c>
      <c r="J182" s="178" t="e">
        <f t="shared" si="26"/>
        <v>#VALUE!</v>
      </c>
      <c r="K182" s="177" t="e">
        <f t="shared" si="27"/>
        <v>#VALUE!</v>
      </c>
      <c r="M182" s="197" t="e">
        <f t="shared" si="28"/>
        <v>#NUM!</v>
      </c>
      <c r="N182" s="25"/>
      <c r="O182" s="25"/>
      <c r="P182" s="25"/>
      <c r="Q182" s="177" t="e">
        <f t="shared" si="29"/>
        <v>#VALUE!</v>
      </c>
      <c r="R182" s="177" t="e">
        <f t="shared" si="30"/>
        <v>#VALUE!</v>
      </c>
      <c r="T182" s="197" t="e">
        <f t="shared" si="31"/>
        <v>#NUM!</v>
      </c>
      <c r="U182" s="25"/>
      <c r="V182" s="25"/>
      <c r="W182" s="25"/>
      <c r="X182" s="177" t="e">
        <f t="shared" si="32"/>
        <v>#VALUE!</v>
      </c>
      <c r="Y182" s="177" t="e">
        <f t="shared" si="33"/>
        <v>#VALUE!</v>
      </c>
      <c r="AA182" s="197" t="e">
        <f t="shared" si="34"/>
        <v>#NUM!</v>
      </c>
      <c r="AB182" s="25"/>
      <c r="AC182" s="25"/>
      <c r="AD182" s="25"/>
      <c r="AE182" s="177" t="e">
        <f t="shared" si="35"/>
        <v>#VALUE!</v>
      </c>
      <c r="AF182" s="177" t="e">
        <f t="shared" si="36"/>
        <v>#VALUE!</v>
      </c>
      <c r="AH182" s="197" t="e">
        <f t="shared" si="37"/>
        <v>#NUM!</v>
      </c>
      <c r="AI182" s="25"/>
      <c r="AJ182" s="25"/>
      <c r="AK182" s="25"/>
      <c r="AL182" s="177" t="e">
        <f t="shared" si="38"/>
        <v>#VALUE!</v>
      </c>
      <c r="AM182" s="177" t="e">
        <f t="shared" si="39"/>
        <v>#VALUE!</v>
      </c>
      <c r="AO182" s="197" t="e">
        <f t="shared" si="40"/>
        <v>#NUM!</v>
      </c>
      <c r="AP182" s="25"/>
      <c r="AQ182" s="25"/>
      <c r="AR182" s="25"/>
      <c r="AS182" s="177" t="e">
        <f t="shared" si="41"/>
        <v>#VALUE!</v>
      </c>
      <c r="AT182" s="177" t="e">
        <f t="shared" si="42"/>
        <v>#VALUE!</v>
      </c>
      <c r="AV182" s="197" t="e">
        <f t="shared" si="43"/>
        <v>#NUM!</v>
      </c>
      <c r="AW182" s="25"/>
      <c r="AX182" s="25"/>
      <c r="AY182" s="25"/>
      <c r="AZ182" s="177" t="e">
        <f t="shared" si="44"/>
        <v>#VALUE!</v>
      </c>
      <c r="BA182" s="177" t="e">
        <f t="shared" si="45"/>
        <v>#VALUE!</v>
      </c>
      <c r="BC182" s="197" t="e">
        <f t="shared" si="46"/>
        <v>#NUM!</v>
      </c>
      <c r="BD182" s="25"/>
      <c r="BE182" s="25"/>
      <c r="BF182" s="25"/>
      <c r="BG182" s="177" t="e">
        <f t="shared" si="47"/>
        <v>#VALUE!</v>
      </c>
      <c r="BH182" s="177" t="e">
        <f t="shared" si="48"/>
        <v>#VALUE!</v>
      </c>
      <c r="BJ182" s="197" t="e">
        <f t="shared" si="49"/>
        <v>#NUM!</v>
      </c>
      <c r="BK182" s="25"/>
      <c r="BL182" s="25"/>
      <c r="BM182" s="25"/>
      <c r="BN182" s="177" t="e">
        <f t="shared" si="50"/>
        <v>#VALUE!</v>
      </c>
      <c r="BO182" s="177" t="e">
        <f t="shared" si="51"/>
        <v>#VALUE!</v>
      </c>
      <c r="BQ182" s="197" t="e">
        <f t="shared" si="52"/>
        <v>#NUM!</v>
      </c>
      <c r="BR182" s="25"/>
      <c r="BS182" s="25"/>
      <c r="BT182" s="25"/>
      <c r="BU182" s="177" t="e">
        <f t="shared" si="53"/>
        <v>#VALUE!</v>
      </c>
      <c r="BV182" s="177" t="e">
        <f t="shared" si="54"/>
        <v>#VALUE!</v>
      </c>
      <c r="BX182" s="197" t="e">
        <f t="shared" si="55"/>
        <v>#NUM!</v>
      </c>
      <c r="BY182" s="25"/>
      <c r="BZ182" s="25"/>
      <c r="CA182" s="25"/>
      <c r="CB182" s="177" t="e">
        <f t="shared" si="56"/>
        <v>#VALUE!</v>
      </c>
      <c r="CC182" s="177" t="e">
        <f t="shared" si="57"/>
        <v>#VALUE!</v>
      </c>
      <c r="CE182" s="197" t="e">
        <f t="shared" si="58"/>
        <v>#NUM!</v>
      </c>
      <c r="CF182" s="25"/>
      <c r="CG182" s="25"/>
      <c r="CH182" s="25"/>
      <c r="CI182" s="177" t="e">
        <f t="shared" si="59"/>
        <v>#VALUE!</v>
      </c>
      <c r="CJ182" s="177" t="e">
        <f t="shared" si="60"/>
        <v>#VALUE!</v>
      </c>
      <c r="CL182" s="197" t="e">
        <f t="shared" si="61"/>
        <v>#NUM!</v>
      </c>
      <c r="CM182" s="25"/>
      <c r="CN182" s="25"/>
      <c r="CO182" s="25"/>
      <c r="CP182" s="177" t="e">
        <f t="shared" si="62"/>
        <v>#VALUE!</v>
      </c>
      <c r="CQ182" s="177" t="e">
        <f t="shared" si="63"/>
        <v>#VALUE!</v>
      </c>
      <c r="CS182" s="197" t="e">
        <f t="shared" si="64"/>
        <v>#NUM!</v>
      </c>
      <c r="CT182" s="25"/>
      <c r="CU182" s="25"/>
      <c r="CV182" s="25"/>
      <c r="CW182" s="177" t="e">
        <f t="shared" si="65"/>
        <v>#VALUE!</v>
      </c>
      <c r="CX182" s="177" t="e">
        <f t="shared" si="66"/>
        <v>#VALUE!</v>
      </c>
      <c r="CZ182" s="197" t="e">
        <f t="shared" si="67"/>
        <v>#NUM!</v>
      </c>
      <c r="DA182" s="25"/>
      <c r="DB182" s="25"/>
      <c r="DC182" s="25"/>
      <c r="DD182" s="177" t="e">
        <f t="shared" si="68"/>
        <v>#VALUE!</v>
      </c>
      <c r="DE182" s="177" t="e">
        <f t="shared" si="69"/>
        <v>#VALUE!</v>
      </c>
    </row>
    <row r="183" spans="1:109" ht="15" customHeight="1">
      <c r="A183" s="19">
        <f t="shared" si="23"/>
        <v>2007</v>
      </c>
      <c r="B183" s="174">
        <f t="shared" si="23"/>
        <v>0</v>
      </c>
      <c r="C183" s="191" t="e">
        <f t="shared" si="24"/>
        <v>#NUM!</v>
      </c>
      <c r="D183" s="20">
        <f t="shared" si="70"/>
        <v>5</v>
      </c>
      <c r="E183" s="637" t="s">
        <v>11</v>
      </c>
      <c r="F183" s="638"/>
      <c r="G183" s="639" t="e">
        <f>SUM(J179:J188)/10</f>
        <v>#VALUE!</v>
      </c>
      <c r="H183" s="640"/>
      <c r="I183" s="177" t="e">
        <f t="shared" si="25"/>
        <v>#VALUE!</v>
      </c>
      <c r="J183" s="178" t="e">
        <f t="shared" si="26"/>
        <v>#VALUE!</v>
      </c>
      <c r="K183" s="177" t="e">
        <f t="shared" si="27"/>
        <v>#VALUE!</v>
      </c>
      <c r="M183" s="197" t="e">
        <f t="shared" si="28"/>
        <v>#NUM!</v>
      </c>
      <c r="N183" s="25"/>
      <c r="O183" s="25"/>
      <c r="P183" s="25"/>
      <c r="Q183" s="177" t="e">
        <f t="shared" si="29"/>
        <v>#VALUE!</v>
      </c>
      <c r="R183" s="177" t="e">
        <f t="shared" si="30"/>
        <v>#VALUE!</v>
      </c>
      <c r="T183" s="197" t="e">
        <f t="shared" si="31"/>
        <v>#NUM!</v>
      </c>
      <c r="U183" s="25"/>
      <c r="V183" s="25"/>
      <c r="W183" s="25"/>
      <c r="X183" s="177" t="e">
        <f t="shared" si="32"/>
        <v>#VALUE!</v>
      </c>
      <c r="Y183" s="177" t="e">
        <f t="shared" si="33"/>
        <v>#VALUE!</v>
      </c>
      <c r="AA183" s="197" t="e">
        <f t="shared" si="34"/>
        <v>#NUM!</v>
      </c>
      <c r="AB183" s="25"/>
      <c r="AC183" s="25"/>
      <c r="AD183" s="25"/>
      <c r="AE183" s="177" t="e">
        <f t="shared" si="35"/>
        <v>#VALUE!</v>
      </c>
      <c r="AF183" s="177" t="e">
        <f t="shared" si="36"/>
        <v>#VALUE!</v>
      </c>
      <c r="AH183" s="197" t="e">
        <f t="shared" si="37"/>
        <v>#NUM!</v>
      </c>
      <c r="AI183" s="25"/>
      <c r="AJ183" s="25"/>
      <c r="AK183" s="25"/>
      <c r="AL183" s="177" t="e">
        <f t="shared" si="38"/>
        <v>#VALUE!</v>
      </c>
      <c r="AM183" s="177" t="e">
        <f t="shared" si="39"/>
        <v>#VALUE!</v>
      </c>
      <c r="AO183" s="197" t="e">
        <f t="shared" si="40"/>
        <v>#NUM!</v>
      </c>
      <c r="AP183" s="25"/>
      <c r="AQ183" s="25"/>
      <c r="AR183" s="25"/>
      <c r="AS183" s="177" t="e">
        <f t="shared" si="41"/>
        <v>#VALUE!</v>
      </c>
      <c r="AT183" s="177" t="e">
        <f t="shared" si="42"/>
        <v>#VALUE!</v>
      </c>
      <c r="AV183" s="197" t="e">
        <f t="shared" si="43"/>
        <v>#NUM!</v>
      </c>
      <c r="AW183" s="25"/>
      <c r="AX183" s="25"/>
      <c r="AY183" s="25"/>
      <c r="AZ183" s="177" t="e">
        <f t="shared" si="44"/>
        <v>#VALUE!</v>
      </c>
      <c r="BA183" s="177" t="e">
        <f t="shared" si="45"/>
        <v>#VALUE!</v>
      </c>
      <c r="BC183" s="197" t="e">
        <f t="shared" si="46"/>
        <v>#NUM!</v>
      </c>
      <c r="BD183" s="25"/>
      <c r="BE183" s="25"/>
      <c r="BF183" s="25"/>
      <c r="BG183" s="177" t="e">
        <f t="shared" si="47"/>
        <v>#VALUE!</v>
      </c>
      <c r="BH183" s="177" t="e">
        <f t="shared" si="48"/>
        <v>#VALUE!</v>
      </c>
      <c r="BJ183" s="197" t="e">
        <f t="shared" si="49"/>
        <v>#NUM!</v>
      </c>
      <c r="BK183" s="25"/>
      <c r="BL183" s="25"/>
      <c r="BM183" s="25"/>
      <c r="BN183" s="177" t="e">
        <f t="shared" si="50"/>
        <v>#VALUE!</v>
      </c>
      <c r="BO183" s="177" t="e">
        <f t="shared" si="51"/>
        <v>#VALUE!</v>
      </c>
      <c r="BQ183" s="197" t="e">
        <f t="shared" si="52"/>
        <v>#NUM!</v>
      </c>
      <c r="BR183" s="25"/>
      <c r="BS183" s="25"/>
      <c r="BT183" s="25"/>
      <c r="BU183" s="177" t="e">
        <f t="shared" si="53"/>
        <v>#VALUE!</v>
      </c>
      <c r="BV183" s="177" t="e">
        <f t="shared" si="54"/>
        <v>#VALUE!</v>
      </c>
      <c r="BX183" s="197" t="e">
        <f t="shared" si="55"/>
        <v>#NUM!</v>
      </c>
      <c r="BY183" s="25"/>
      <c r="BZ183" s="25"/>
      <c r="CA183" s="25"/>
      <c r="CB183" s="177" t="e">
        <f t="shared" si="56"/>
        <v>#VALUE!</v>
      </c>
      <c r="CC183" s="177" t="e">
        <f t="shared" si="57"/>
        <v>#VALUE!</v>
      </c>
      <c r="CE183" s="197" t="e">
        <f t="shared" si="58"/>
        <v>#NUM!</v>
      </c>
      <c r="CF183" s="25"/>
      <c r="CG183" s="25"/>
      <c r="CH183" s="25"/>
      <c r="CI183" s="177" t="e">
        <f t="shared" si="59"/>
        <v>#VALUE!</v>
      </c>
      <c r="CJ183" s="177" t="e">
        <f t="shared" si="60"/>
        <v>#VALUE!</v>
      </c>
      <c r="CL183" s="197" t="e">
        <f t="shared" si="61"/>
        <v>#NUM!</v>
      </c>
      <c r="CM183" s="25"/>
      <c r="CN183" s="25"/>
      <c r="CO183" s="25"/>
      <c r="CP183" s="177" t="e">
        <f t="shared" si="62"/>
        <v>#VALUE!</v>
      </c>
      <c r="CQ183" s="177" t="e">
        <f t="shared" si="63"/>
        <v>#VALUE!</v>
      </c>
      <c r="CS183" s="197" t="e">
        <f t="shared" si="64"/>
        <v>#NUM!</v>
      </c>
      <c r="CT183" s="25"/>
      <c r="CU183" s="25"/>
      <c r="CV183" s="25"/>
      <c r="CW183" s="177" t="e">
        <f t="shared" si="65"/>
        <v>#VALUE!</v>
      </c>
      <c r="CX183" s="177" t="e">
        <f t="shared" si="66"/>
        <v>#VALUE!</v>
      </c>
      <c r="CZ183" s="197" t="e">
        <f t="shared" si="67"/>
        <v>#NUM!</v>
      </c>
      <c r="DA183" s="25"/>
      <c r="DB183" s="25"/>
      <c r="DC183" s="25"/>
      <c r="DD183" s="177" t="e">
        <f t="shared" si="68"/>
        <v>#VALUE!</v>
      </c>
      <c r="DE183" s="177" t="e">
        <f t="shared" si="69"/>
        <v>#VALUE!</v>
      </c>
    </row>
    <row r="184" spans="1:109" ht="15" customHeight="1">
      <c r="A184" s="19">
        <f t="shared" si="23"/>
        <v>2008</v>
      </c>
      <c r="B184" s="174">
        <f t="shared" si="23"/>
        <v>0</v>
      </c>
      <c r="C184" s="191" t="e">
        <f t="shared" si="24"/>
        <v>#NUM!</v>
      </c>
      <c r="D184" s="20">
        <f t="shared" si="70"/>
        <v>6</v>
      </c>
      <c r="E184" s="45"/>
      <c r="F184" s="45"/>
      <c r="G184" s="49"/>
      <c r="H184" s="45"/>
      <c r="I184" s="177" t="e">
        <f t="shared" si="25"/>
        <v>#VALUE!</v>
      </c>
      <c r="J184" s="178" t="e">
        <f t="shared" si="26"/>
        <v>#VALUE!</v>
      </c>
      <c r="K184" s="177" t="e">
        <f t="shared" si="27"/>
        <v>#VALUE!</v>
      </c>
      <c r="M184" s="197" t="e">
        <f t="shared" si="28"/>
        <v>#NUM!</v>
      </c>
      <c r="N184" s="25"/>
      <c r="O184" s="25"/>
      <c r="P184" s="25"/>
      <c r="Q184" s="177" t="e">
        <f t="shared" si="29"/>
        <v>#VALUE!</v>
      </c>
      <c r="R184" s="177" t="e">
        <f t="shared" si="30"/>
        <v>#VALUE!</v>
      </c>
      <c r="T184" s="197" t="e">
        <f t="shared" si="31"/>
        <v>#NUM!</v>
      </c>
      <c r="U184" s="25"/>
      <c r="V184" s="25"/>
      <c r="W184" s="25"/>
      <c r="X184" s="177" t="e">
        <f t="shared" si="32"/>
        <v>#VALUE!</v>
      </c>
      <c r="Y184" s="177" t="e">
        <f t="shared" si="33"/>
        <v>#VALUE!</v>
      </c>
      <c r="AA184" s="197" t="e">
        <f t="shared" si="34"/>
        <v>#NUM!</v>
      </c>
      <c r="AB184" s="25"/>
      <c r="AC184" s="25"/>
      <c r="AD184" s="25"/>
      <c r="AE184" s="177" t="e">
        <f t="shared" si="35"/>
        <v>#VALUE!</v>
      </c>
      <c r="AF184" s="177" t="e">
        <f t="shared" si="36"/>
        <v>#VALUE!</v>
      </c>
      <c r="AH184" s="197" t="e">
        <f t="shared" si="37"/>
        <v>#NUM!</v>
      </c>
      <c r="AI184" s="25"/>
      <c r="AJ184" s="25"/>
      <c r="AK184" s="25"/>
      <c r="AL184" s="177" t="e">
        <f t="shared" si="38"/>
        <v>#VALUE!</v>
      </c>
      <c r="AM184" s="177" t="e">
        <f t="shared" si="39"/>
        <v>#VALUE!</v>
      </c>
      <c r="AO184" s="197" t="e">
        <f t="shared" si="40"/>
        <v>#NUM!</v>
      </c>
      <c r="AP184" s="25"/>
      <c r="AQ184" s="25"/>
      <c r="AR184" s="25"/>
      <c r="AS184" s="177" t="e">
        <f t="shared" si="41"/>
        <v>#VALUE!</v>
      </c>
      <c r="AT184" s="177" t="e">
        <f t="shared" si="42"/>
        <v>#VALUE!</v>
      </c>
      <c r="AV184" s="197" t="e">
        <f t="shared" si="43"/>
        <v>#NUM!</v>
      </c>
      <c r="AW184" s="25"/>
      <c r="AX184" s="25"/>
      <c r="AY184" s="25"/>
      <c r="AZ184" s="177" t="e">
        <f t="shared" si="44"/>
        <v>#VALUE!</v>
      </c>
      <c r="BA184" s="177" t="e">
        <f t="shared" si="45"/>
        <v>#VALUE!</v>
      </c>
      <c r="BC184" s="197" t="e">
        <f t="shared" si="46"/>
        <v>#NUM!</v>
      </c>
      <c r="BD184" s="25"/>
      <c r="BE184" s="25"/>
      <c r="BF184" s="25"/>
      <c r="BG184" s="177" t="e">
        <f t="shared" si="47"/>
        <v>#VALUE!</v>
      </c>
      <c r="BH184" s="177" t="e">
        <f t="shared" si="48"/>
        <v>#VALUE!</v>
      </c>
      <c r="BJ184" s="197" t="e">
        <f t="shared" si="49"/>
        <v>#NUM!</v>
      </c>
      <c r="BK184" s="25"/>
      <c r="BL184" s="25"/>
      <c r="BM184" s="25"/>
      <c r="BN184" s="177" t="e">
        <f t="shared" si="50"/>
        <v>#VALUE!</v>
      </c>
      <c r="BO184" s="177" t="e">
        <f t="shared" si="51"/>
        <v>#VALUE!</v>
      </c>
      <c r="BQ184" s="197" t="e">
        <f t="shared" si="52"/>
        <v>#NUM!</v>
      </c>
      <c r="BR184" s="25"/>
      <c r="BS184" s="25"/>
      <c r="BT184" s="25"/>
      <c r="BU184" s="177" t="e">
        <f t="shared" si="53"/>
        <v>#VALUE!</v>
      </c>
      <c r="BV184" s="177" t="e">
        <f t="shared" si="54"/>
        <v>#VALUE!</v>
      </c>
      <c r="BX184" s="197" t="e">
        <f t="shared" si="55"/>
        <v>#NUM!</v>
      </c>
      <c r="BY184" s="25"/>
      <c r="BZ184" s="25"/>
      <c r="CA184" s="25"/>
      <c r="CB184" s="177" t="e">
        <f t="shared" si="56"/>
        <v>#VALUE!</v>
      </c>
      <c r="CC184" s="177" t="e">
        <f t="shared" si="57"/>
        <v>#VALUE!</v>
      </c>
      <c r="CE184" s="197" t="e">
        <f t="shared" si="58"/>
        <v>#NUM!</v>
      </c>
      <c r="CF184" s="25"/>
      <c r="CG184" s="25"/>
      <c r="CH184" s="25"/>
      <c r="CI184" s="177" t="e">
        <f t="shared" si="59"/>
        <v>#VALUE!</v>
      </c>
      <c r="CJ184" s="177" t="e">
        <f t="shared" si="60"/>
        <v>#VALUE!</v>
      </c>
      <c r="CL184" s="197" t="e">
        <f t="shared" si="61"/>
        <v>#NUM!</v>
      </c>
      <c r="CM184" s="25"/>
      <c r="CN184" s="25"/>
      <c r="CO184" s="25"/>
      <c r="CP184" s="177" t="e">
        <f t="shared" si="62"/>
        <v>#VALUE!</v>
      </c>
      <c r="CQ184" s="177" t="e">
        <f t="shared" si="63"/>
        <v>#VALUE!</v>
      </c>
      <c r="CS184" s="197" t="e">
        <f t="shared" si="64"/>
        <v>#NUM!</v>
      </c>
      <c r="CT184" s="25"/>
      <c r="CU184" s="25"/>
      <c r="CV184" s="25"/>
      <c r="CW184" s="177" t="e">
        <f t="shared" si="65"/>
        <v>#VALUE!</v>
      </c>
      <c r="CX184" s="177" t="e">
        <f t="shared" si="66"/>
        <v>#VALUE!</v>
      </c>
      <c r="CZ184" s="197" t="e">
        <f t="shared" si="67"/>
        <v>#NUM!</v>
      </c>
      <c r="DA184" s="25"/>
      <c r="DB184" s="25"/>
      <c r="DC184" s="25"/>
      <c r="DD184" s="177" t="e">
        <f t="shared" si="68"/>
        <v>#VALUE!</v>
      </c>
      <c r="DE184" s="177" t="e">
        <f t="shared" si="69"/>
        <v>#VALUE!</v>
      </c>
    </row>
    <row r="185" spans="1:109" s="25" customFormat="1" ht="15" customHeight="1">
      <c r="A185" s="19">
        <f t="shared" si="23"/>
        <v>2009</v>
      </c>
      <c r="B185" s="174">
        <f t="shared" si="23"/>
        <v>0</v>
      </c>
      <c r="C185" s="191" t="e">
        <f t="shared" si="24"/>
        <v>#NUM!</v>
      </c>
      <c r="D185" s="20">
        <f t="shared" si="70"/>
        <v>7</v>
      </c>
      <c r="G185" s="49"/>
      <c r="H185" s="45"/>
      <c r="I185" s="177" t="e">
        <f t="shared" si="25"/>
        <v>#VALUE!</v>
      </c>
      <c r="J185" s="178" t="e">
        <f t="shared" si="26"/>
        <v>#VALUE!</v>
      </c>
      <c r="K185" s="177" t="e">
        <f t="shared" si="27"/>
        <v>#VALUE!</v>
      </c>
      <c r="M185" s="197" t="e">
        <f t="shared" si="28"/>
        <v>#NUM!</v>
      </c>
      <c r="Q185" s="177" t="e">
        <f t="shared" si="29"/>
        <v>#VALUE!</v>
      </c>
      <c r="R185" s="177" t="e">
        <f t="shared" si="30"/>
        <v>#VALUE!</v>
      </c>
      <c r="T185" s="197" t="e">
        <f t="shared" si="31"/>
        <v>#NUM!</v>
      </c>
      <c r="X185" s="177" t="e">
        <f t="shared" si="32"/>
        <v>#VALUE!</v>
      </c>
      <c r="Y185" s="177" t="e">
        <f t="shared" si="33"/>
        <v>#VALUE!</v>
      </c>
      <c r="AA185" s="197" t="e">
        <f t="shared" si="34"/>
        <v>#NUM!</v>
      </c>
      <c r="AE185" s="177" t="e">
        <f t="shared" si="35"/>
        <v>#VALUE!</v>
      </c>
      <c r="AF185" s="177" t="e">
        <f t="shared" si="36"/>
        <v>#VALUE!</v>
      </c>
      <c r="AH185" s="197" t="e">
        <f t="shared" si="37"/>
        <v>#NUM!</v>
      </c>
      <c r="AL185" s="177" t="e">
        <f t="shared" si="38"/>
        <v>#VALUE!</v>
      </c>
      <c r="AM185" s="177" t="e">
        <f t="shared" si="39"/>
        <v>#VALUE!</v>
      </c>
      <c r="AO185" s="197" t="e">
        <f t="shared" si="40"/>
        <v>#NUM!</v>
      </c>
      <c r="AS185" s="177" t="e">
        <f t="shared" si="41"/>
        <v>#VALUE!</v>
      </c>
      <c r="AT185" s="177" t="e">
        <f t="shared" si="42"/>
        <v>#VALUE!</v>
      </c>
      <c r="AV185" s="197" t="e">
        <f t="shared" si="43"/>
        <v>#NUM!</v>
      </c>
      <c r="AZ185" s="177" t="e">
        <f t="shared" si="44"/>
        <v>#VALUE!</v>
      </c>
      <c r="BA185" s="177" t="e">
        <f t="shared" si="45"/>
        <v>#VALUE!</v>
      </c>
      <c r="BC185" s="197" t="e">
        <f t="shared" si="46"/>
        <v>#NUM!</v>
      </c>
      <c r="BG185" s="177" t="e">
        <f t="shared" si="47"/>
        <v>#VALUE!</v>
      </c>
      <c r="BH185" s="177" t="e">
        <f t="shared" si="48"/>
        <v>#VALUE!</v>
      </c>
      <c r="BJ185" s="197" t="e">
        <f t="shared" si="49"/>
        <v>#NUM!</v>
      </c>
      <c r="BN185" s="177" t="e">
        <f t="shared" si="50"/>
        <v>#VALUE!</v>
      </c>
      <c r="BO185" s="177" t="e">
        <f t="shared" si="51"/>
        <v>#VALUE!</v>
      </c>
      <c r="BQ185" s="197" t="e">
        <f t="shared" si="52"/>
        <v>#NUM!</v>
      </c>
      <c r="BU185" s="177" t="e">
        <f t="shared" si="53"/>
        <v>#VALUE!</v>
      </c>
      <c r="BV185" s="177" t="e">
        <f t="shared" si="54"/>
        <v>#VALUE!</v>
      </c>
      <c r="BX185" s="197" t="e">
        <f t="shared" si="55"/>
        <v>#NUM!</v>
      </c>
      <c r="CB185" s="177" t="e">
        <f t="shared" si="56"/>
        <v>#VALUE!</v>
      </c>
      <c r="CC185" s="177" t="e">
        <f t="shared" si="57"/>
        <v>#VALUE!</v>
      </c>
      <c r="CE185" s="197" t="e">
        <f t="shared" si="58"/>
        <v>#NUM!</v>
      </c>
      <c r="CI185" s="177" t="e">
        <f t="shared" si="59"/>
        <v>#VALUE!</v>
      </c>
      <c r="CJ185" s="177" t="e">
        <f t="shared" si="60"/>
        <v>#VALUE!</v>
      </c>
      <c r="CL185" s="197" t="e">
        <f t="shared" si="61"/>
        <v>#NUM!</v>
      </c>
      <c r="CP185" s="177" t="e">
        <f t="shared" si="62"/>
        <v>#VALUE!</v>
      </c>
      <c r="CQ185" s="177" t="e">
        <f t="shared" si="63"/>
        <v>#VALUE!</v>
      </c>
      <c r="CS185" s="197" t="e">
        <f t="shared" si="64"/>
        <v>#NUM!</v>
      </c>
      <c r="CW185" s="177" t="e">
        <f t="shared" si="65"/>
        <v>#VALUE!</v>
      </c>
      <c r="CX185" s="177" t="e">
        <f t="shared" si="66"/>
        <v>#VALUE!</v>
      </c>
      <c r="CZ185" s="197" t="e">
        <f t="shared" si="67"/>
        <v>#NUM!</v>
      </c>
      <c r="DD185" s="177" t="e">
        <f t="shared" si="68"/>
        <v>#VALUE!</v>
      </c>
      <c r="DE185" s="177" t="e">
        <f t="shared" si="69"/>
        <v>#VALUE!</v>
      </c>
    </row>
    <row r="186" spans="1:109" ht="15" customHeight="1">
      <c r="A186" s="19">
        <f t="shared" si="23"/>
        <v>2010</v>
      </c>
      <c r="B186" s="174">
        <f t="shared" si="23"/>
        <v>0</v>
      </c>
      <c r="C186" s="191" t="e">
        <f t="shared" si="24"/>
        <v>#NUM!</v>
      </c>
      <c r="D186" s="20">
        <f t="shared" si="70"/>
        <v>8</v>
      </c>
      <c r="E186" s="50"/>
      <c r="F186" s="25"/>
      <c r="G186" s="25"/>
      <c r="H186" s="25"/>
      <c r="I186" s="177" t="e">
        <f t="shared" si="25"/>
        <v>#VALUE!</v>
      </c>
      <c r="J186" s="178" t="e">
        <f t="shared" si="26"/>
        <v>#VALUE!</v>
      </c>
      <c r="K186" s="177" t="e">
        <f t="shared" si="27"/>
        <v>#VALUE!</v>
      </c>
      <c r="M186" s="197" t="e">
        <f t="shared" si="28"/>
        <v>#NUM!</v>
      </c>
      <c r="N186" s="25"/>
      <c r="O186" s="25"/>
      <c r="P186" s="25"/>
      <c r="Q186" s="177" t="e">
        <f t="shared" si="29"/>
        <v>#VALUE!</v>
      </c>
      <c r="R186" s="177" t="e">
        <f t="shared" si="30"/>
        <v>#VALUE!</v>
      </c>
      <c r="T186" s="197" t="e">
        <f t="shared" si="31"/>
        <v>#NUM!</v>
      </c>
      <c r="U186" s="25"/>
      <c r="V186" s="25"/>
      <c r="W186" s="25"/>
      <c r="X186" s="177" t="e">
        <f t="shared" si="32"/>
        <v>#VALUE!</v>
      </c>
      <c r="Y186" s="177" t="e">
        <f t="shared" si="33"/>
        <v>#VALUE!</v>
      </c>
      <c r="AA186" s="197" t="e">
        <f t="shared" si="34"/>
        <v>#NUM!</v>
      </c>
      <c r="AB186" s="25"/>
      <c r="AC186" s="25"/>
      <c r="AD186" s="25"/>
      <c r="AE186" s="177" t="e">
        <f t="shared" si="35"/>
        <v>#VALUE!</v>
      </c>
      <c r="AF186" s="177" t="e">
        <f t="shared" si="36"/>
        <v>#VALUE!</v>
      </c>
      <c r="AH186" s="197" t="e">
        <f t="shared" si="37"/>
        <v>#NUM!</v>
      </c>
      <c r="AI186" s="25"/>
      <c r="AJ186" s="25"/>
      <c r="AK186" s="25"/>
      <c r="AL186" s="177" t="e">
        <f t="shared" si="38"/>
        <v>#VALUE!</v>
      </c>
      <c r="AM186" s="177" t="e">
        <f t="shared" si="39"/>
        <v>#VALUE!</v>
      </c>
      <c r="AO186" s="197" t="e">
        <f t="shared" si="40"/>
        <v>#NUM!</v>
      </c>
      <c r="AP186" s="25"/>
      <c r="AQ186" s="25"/>
      <c r="AR186" s="25"/>
      <c r="AS186" s="177" t="e">
        <f t="shared" si="41"/>
        <v>#VALUE!</v>
      </c>
      <c r="AT186" s="177" t="e">
        <f t="shared" si="42"/>
        <v>#VALUE!</v>
      </c>
      <c r="AV186" s="197" t="e">
        <f t="shared" si="43"/>
        <v>#NUM!</v>
      </c>
      <c r="AW186" s="25"/>
      <c r="AX186" s="25"/>
      <c r="AY186" s="25"/>
      <c r="AZ186" s="177" t="e">
        <f t="shared" si="44"/>
        <v>#VALUE!</v>
      </c>
      <c r="BA186" s="177" t="e">
        <f t="shared" si="45"/>
        <v>#VALUE!</v>
      </c>
      <c r="BC186" s="197" t="e">
        <f t="shared" si="46"/>
        <v>#NUM!</v>
      </c>
      <c r="BD186" s="25"/>
      <c r="BE186" s="25"/>
      <c r="BF186" s="25"/>
      <c r="BG186" s="177" t="e">
        <f t="shared" si="47"/>
        <v>#VALUE!</v>
      </c>
      <c r="BH186" s="177" t="e">
        <f t="shared" si="48"/>
        <v>#VALUE!</v>
      </c>
      <c r="BJ186" s="197" t="e">
        <f t="shared" si="49"/>
        <v>#NUM!</v>
      </c>
      <c r="BK186" s="25"/>
      <c r="BL186" s="25"/>
      <c r="BM186" s="25"/>
      <c r="BN186" s="177" t="e">
        <f t="shared" si="50"/>
        <v>#VALUE!</v>
      </c>
      <c r="BO186" s="177" t="e">
        <f t="shared" si="51"/>
        <v>#VALUE!</v>
      </c>
      <c r="BQ186" s="197" t="e">
        <f t="shared" si="52"/>
        <v>#NUM!</v>
      </c>
      <c r="BR186" s="25"/>
      <c r="BS186" s="25"/>
      <c r="BT186" s="25"/>
      <c r="BU186" s="177" t="e">
        <f t="shared" si="53"/>
        <v>#VALUE!</v>
      </c>
      <c r="BV186" s="177" t="e">
        <f t="shared" si="54"/>
        <v>#VALUE!</v>
      </c>
      <c r="BX186" s="197" t="e">
        <f t="shared" si="55"/>
        <v>#NUM!</v>
      </c>
      <c r="BY186" s="25"/>
      <c r="BZ186" s="25"/>
      <c r="CA186" s="25"/>
      <c r="CB186" s="177" t="e">
        <f t="shared" si="56"/>
        <v>#VALUE!</v>
      </c>
      <c r="CC186" s="177" t="e">
        <f t="shared" si="57"/>
        <v>#VALUE!</v>
      </c>
      <c r="CE186" s="197" t="e">
        <f t="shared" si="58"/>
        <v>#NUM!</v>
      </c>
      <c r="CF186" s="25"/>
      <c r="CG186" s="25"/>
      <c r="CH186" s="25"/>
      <c r="CI186" s="177" t="e">
        <f t="shared" si="59"/>
        <v>#VALUE!</v>
      </c>
      <c r="CJ186" s="177" t="e">
        <f t="shared" si="60"/>
        <v>#VALUE!</v>
      </c>
      <c r="CL186" s="197" t="e">
        <f t="shared" si="61"/>
        <v>#NUM!</v>
      </c>
      <c r="CM186" s="25"/>
      <c r="CN186" s="25"/>
      <c r="CO186" s="25"/>
      <c r="CP186" s="177" t="e">
        <f t="shared" si="62"/>
        <v>#VALUE!</v>
      </c>
      <c r="CQ186" s="177" t="e">
        <f t="shared" si="63"/>
        <v>#VALUE!</v>
      </c>
      <c r="CS186" s="197" t="e">
        <f t="shared" si="64"/>
        <v>#NUM!</v>
      </c>
      <c r="CT186" s="25"/>
      <c r="CU186" s="25"/>
      <c r="CV186" s="25"/>
      <c r="CW186" s="177" t="e">
        <f t="shared" si="65"/>
        <v>#VALUE!</v>
      </c>
      <c r="CX186" s="177" t="e">
        <f t="shared" si="66"/>
        <v>#VALUE!</v>
      </c>
      <c r="CZ186" s="197" t="e">
        <f t="shared" si="67"/>
        <v>#NUM!</v>
      </c>
      <c r="DA186" s="25"/>
      <c r="DB186" s="25"/>
      <c r="DC186" s="25"/>
      <c r="DD186" s="177" t="e">
        <f t="shared" si="68"/>
        <v>#VALUE!</v>
      </c>
      <c r="DE186" s="177" t="e">
        <f t="shared" si="69"/>
        <v>#VALUE!</v>
      </c>
    </row>
    <row r="187" spans="1:109" s="25" customFormat="1" ht="15" customHeight="1">
      <c r="A187" s="19">
        <f t="shared" si="23"/>
        <v>2011</v>
      </c>
      <c r="B187" s="174">
        <f t="shared" si="23"/>
        <v>0</v>
      </c>
      <c r="C187" s="191" t="e">
        <f t="shared" si="24"/>
        <v>#NUM!</v>
      </c>
      <c r="D187" s="20">
        <f t="shared" si="70"/>
        <v>9</v>
      </c>
      <c r="E187" s="50"/>
      <c r="I187" s="177" t="e">
        <f t="shared" si="25"/>
        <v>#VALUE!</v>
      </c>
      <c r="J187" s="178" t="e">
        <f t="shared" si="26"/>
        <v>#VALUE!</v>
      </c>
      <c r="K187" s="177" t="e">
        <f t="shared" si="27"/>
        <v>#VALUE!</v>
      </c>
      <c r="M187" s="197" t="e">
        <f t="shared" si="28"/>
        <v>#NUM!</v>
      </c>
      <c r="Q187" s="177" t="e">
        <f t="shared" si="29"/>
        <v>#VALUE!</v>
      </c>
      <c r="R187" s="177" t="e">
        <f t="shared" si="30"/>
        <v>#VALUE!</v>
      </c>
      <c r="T187" s="197" t="e">
        <f t="shared" si="31"/>
        <v>#NUM!</v>
      </c>
      <c r="X187" s="177" t="e">
        <f t="shared" si="32"/>
        <v>#VALUE!</v>
      </c>
      <c r="Y187" s="177" t="e">
        <f t="shared" si="33"/>
        <v>#VALUE!</v>
      </c>
      <c r="AA187" s="197" t="e">
        <f t="shared" si="34"/>
        <v>#NUM!</v>
      </c>
      <c r="AE187" s="177" t="e">
        <f t="shared" si="35"/>
        <v>#VALUE!</v>
      </c>
      <c r="AF187" s="177" t="e">
        <f t="shared" si="36"/>
        <v>#VALUE!</v>
      </c>
      <c r="AH187" s="197" t="e">
        <f t="shared" si="37"/>
        <v>#NUM!</v>
      </c>
      <c r="AL187" s="177" t="e">
        <f t="shared" si="38"/>
        <v>#VALUE!</v>
      </c>
      <c r="AM187" s="177" t="e">
        <f t="shared" si="39"/>
        <v>#VALUE!</v>
      </c>
      <c r="AO187" s="197" t="e">
        <f t="shared" si="40"/>
        <v>#NUM!</v>
      </c>
      <c r="AS187" s="177" t="e">
        <f t="shared" si="41"/>
        <v>#VALUE!</v>
      </c>
      <c r="AT187" s="177" t="e">
        <f t="shared" si="42"/>
        <v>#VALUE!</v>
      </c>
      <c r="AV187" s="197" t="e">
        <f t="shared" si="43"/>
        <v>#NUM!</v>
      </c>
      <c r="AZ187" s="177" t="e">
        <f t="shared" si="44"/>
        <v>#VALUE!</v>
      </c>
      <c r="BA187" s="177" t="e">
        <f t="shared" si="45"/>
        <v>#VALUE!</v>
      </c>
      <c r="BC187" s="197" t="e">
        <f t="shared" si="46"/>
        <v>#NUM!</v>
      </c>
      <c r="BG187" s="177" t="e">
        <f t="shared" si="47"/>
        <v>#VALUE!</v>
      </c>
      <c r="BH187" s="177" t="e">
        <f t="shared" si="48"/>
        <v>#VALUE!</v>
      </c>
      <c r="BJ187" s="197" t="e">
        <f t="shared" si="49"/>
        <v>#NUM!</v>
      </c>
      <c r="BN187" s="177" t="e">
        <f t="shared" si="50"/>
        <v>#VALUE!</v>
      </c>
      <c r="BO187" s="177" t="e">
        <f t="shared" si="51"/>
        <v>#VALUE!</v>
      </c>
      <c r="BQ187" s="197" t="e">
        <f t="shared" si="52"/>
        <v>#NUM!</v>
      </c>
      <c r="BU187" s="177" t="e">
        <f t="shared" si="53"/>
        <v>#VALUE!</v>
      </c>
      <c r="BV187" s="177" t="e">
        <f t="shared" si="54"/>
        <v>#VALUE!</v>
      </c>
      <c r="BX187" s="197" t="e">
        <f t="shared" si="55"/>
        <v>#NUM!</v>
      </c>
      <c r="CB187" s="177" t="e">
        <f t="shared" si="56"/>
        <v>#VALUE!</v>
      </c>
      <c r="CC187" s="177" t="e">
        <f t="shared" si="57"/>
        <v>#VALUE!</v>
      </c>
      <c r="CE187" s="197" t="e">
        <f t="shared" si="58"/>
        <v>#NUM!</v>
      </c>
      <c r="CI187" s="177" t="e">
        <f t="shared" si="59"/>
        <v>#VALUE!</v>
      </c>
      <c r="CJ187" s="177" t="e">
        <f t="shared" si="60"/>
        <v>#VALUE!</v>
      </c>
      <c r="CL187" s="197" t="e">
        <f t="shared" si="61"/>
        <v>#NUM!</v>
      </c>
      <c r="CP187" s="177" t="e">
        <f t="shared" si="62"/>
        <v>#VALUE!</v>
      </c>
      <c r="CQ187" s="177" t="e">
        <f t="shared" si="63"/>
        <v>#VALUE!</v>
      </c>
      <c r="CS187" s="197" t="e">
        <f t="shared" si="64"/>
        <v>#NUM!</v>
      </c>
      <c r="CW187" s="177" t="e">
        <f t="shared" si="65"/>
        <v>#VALUE!</v>
      </c>
      <c r="CX187" s="177" t="e">
        <f t="shared" si="66"/>
        <v>#VALUE!</v>
      </c>
      <c r="CZ187" s="197" t="e">
        <f t="shared" si="67"/>
        <v>#NUM!</v>
      </c>
      <c r="DD187" s="177" t="e">
        <f t="shared" si="68"/>
        <v>#VALUE!</v>
      </c>
      <c r="DE187" s="177" t="e">
        <f t="shared" si="69"/>
        <v>#VALUE!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0</v>
      </c>
      <c r="C188" s="192" t="e">
        <f t="shared" si="24"/>
        <v>#NUM!</v>
      </c>
      <c r="D188" s="29">
        <f t="shared" si="70"/>
        <v>10</v>
      </c>
      <c r="E188" s="51"/>
      <c r="F188" s="30"/>
      <c r="G188" s="30"/>
      <c r="H188" s="30"/>
      <c r="I188" s="183" t="e">
        <f t="shared" si="25"/>
        <v>#VALUE!</v>
      </c>
      <c r="J188" s="184" t="e">
        <f t="shared" si="26"/>
        <v>#VALUE!</v>
      </c>
      <c r="K188" s="183" t="e">
        <f t="shared" si="27"/>
        <v>#VALUE!</v>
      </c>
      <c r="M188" s="200" t="e">
        <f t="shared" si="28"/>
        <v>#NUM!</v>
      </c>
      <c r="N188" s="9"/>
      <c r="O188" s="9"/>
      <c r="P188" s="9"/>
      <c r="Q188" s="187" t="e">
        <f t="shared" si="29"/>
        <v>#VALUE!</v>
      </c>
      <c r="R188" s="187" t="e">
        <f t="shared" si="30"/>
        <v>#VALUE!</v>
      </c>
      <c r="T188" s="200" t="e">
        <f t="shared" si="31"/>
        <v>#NUM!</v>
      </c>
      <c r="U188" s="9"/>
      <c r="V188" s="9"/>
      <c r="W188" s="9"/>
      <c r="X188" s="187" t="e">
        <f t="shared" si="32"/>
        <v>#VALUE!</v>
      </c>
      <c r="Y188" s="187" t="e">
        <f t="shared" si="33"/>
        <v>#VALUE!</v>
      </c>
      <c r="AA188" s="200" t="e">
        <f t="shared" si="34"/>
        <v>#NUM!</v>
      </c>
      <c r="AB188" s="9"/>
      <c r="AC188" s="9"/>
      <c r="AD188" s="9"/>
      <c r="AE188" s="187" t="e">
        <f t="shared" si="35"/>
        <v>#VALUE!</v>
      </c>
      <c r="AF188" s="187" t="e">
        <f t="shared" si="36"/>
        <v>#VALUE!</v>
      </c>
      <c r="AH188" s="200" t="e">
        <f t="shared" si="37"/>
        <v>#NUM!</v>
      </c>
      <c r="AI188" s="9"/>
      <c r="AJ188" s="9"/>
      <c r="AK188" s="9"/>
      <c r="AL188" s="187" t="e">
        <f t="shared" si="38"/>
        <v>#VALUE!</v>
      </c>
      <c r="AM188" s="187" t="e">
        <f t="shared" si="39"/>
        <v>#VALUE!</v>
      </c>
      <c r="AO188" s="200" t="e">
        <f t="shared" si="40"/>
        <v>#NUM!</v>
      </c>
      <c r="AP188" s="9"/>
      <c r="AQ188" s="9"/>
      <c r="AR188" s="9"/>
      <c r="AS188" s="187" t="e">
        <f t="shared" si="41"/>
        <v>#VALUE!</v>
      </c>
      <c r="AT188" s="187" t="e">
        <f t="shared" si="42"/>
        <v>#VALUE!</v>
      </c>
      <c r="AV188" s="200" t="e">
        <f t="shared" si="43"/>
        <v>#NUM!</v>
      </c>
      <c r="AW188" s="9"/>
      <c r="AX188" s="9"/>
      <c r="AY188" s="9"/>
      <c r="AZ188" s="187" t="e">
        <f t="shared" si="44"/>
        <v>#VALUE!</v>
      </c>
      <c r="BA188" s="187" t="e">
        <f t="shared" si="45"/>
        <v>#VALUE!</v>
      </c>
      <c r="BC188" s="200" t="e">
        <f t="shared" si="46"/>
        <v>#NUM!</v>
      </c>
      <c r="BD188" s="9"/>
      <c r="BE188" s="9"/>
      <c r="BF188" s="9"/>
      <c r="BG188" s="187" t="e">
        <f t="shared" si="47"/>
        <v>#VALUE!</v>
      </c>
      <c r="BH188" s="187" t="e">
        <f t="shared" si="48"/>
        <v>#VALUE!</v>
      </c>
      <c r="BJ188" s="200" t="e">
        <f t="shared" si="49"/>
        <v>#NUM!</v>
      </c>
      <c r="BK188" s="9"/>
      <c r="BL188" s="9"/>
      <c r="BM188" s="9"/>
      <c r="BN188" s="187" t="e">
        <f t="shared" si="50"/>
        <v>#VALUE!</v>
      </c>
      <c r="BO188" s="187" t="e">
        <f t="shared" si="51"/>
        <v>#VALUE!</v>
      </c>
      <c r="BQ188" s="200" t="e">
        <f t="shared" si="52"/>
        <v>#NUM!</v>
      </c>
      <c r="BR188" s="9"/>
      <c r="BS188" s="9"/>
      <c r="BT188" s="9"/>
      <c r="BU188" s="187" t="e">
        <f t="shared" si="53"/>
        <v>#VALUE!</v>
      </c>
      <c r="BV188" s="187" t="e">
        <f t="shared" si="54"/>
        <v>#VALUE!</v>
      </c>
      <c r="BX188" s="200" t="e">
        <f t="shared" si="55"/>
        <v>#NUM!</v>
      </c>
      <c r="BY188" s="9"/>
      <c r="BZ188" s="9"/>
      <c r="CA188" s="9"/>
      <c r="CB188" s="187" t="e">
        <f t="shared" si="56"/>
        <v>#VALUE!</v>
      </c>
      <c r="CC188" s="187" t="e">
        <f t="shared" si="57"/>
        <v>#VALUE!</v>
      </c>
      <c r="CE188" s="200" t="e">
        <f t="shared" si="58"/>
        <v>#NUM!</v>
      </c>
      <c r="CF188" s="9"/>
      <c r="CG188" s="9"/>
      <c r="CH188" s="9"/>
      <c r="CI188" s="187" t="e">
        <f t="shared" si="59"/>
        <v>#VALUE!</v>
      </c>
      <c r="CJ188" s="187" t="e">
        <f t="shared" si="60"/>
        <v>#VALUE!</v>
      </c>
      <c r="CL188" s="200" t="e">
        <f t="shared" si="61"/>
        <v>#NUM!</v>
      </c>
      <c r="CM188" s="9"/>
      <c r="CN188" s="9"/>
      <c r="CO188" s="9"/>
      <c r="CP188" s="187" t="e">
        <f t="shared" si="62"/>
        <v>#VALUE!</v>
      </c>
      <c r="CQ188" s="187" t="e">
        <f t="shared" si="63"/>
        <v>#VALUE!</v>
      </c>
      <c r="CS188" s="200" t="e">
        <f t="shared" si="64"/>
        <v>#NUM!</v>
      </c>
      <c r="CT188" s="9"/>
      <c r="CU188" s="9"/>
      <c r="CV188" s="9"/>
      <c r="CW188" s="187" t="e">
        <f t="shared" si="65"/>
        <v>#VALUE!</v>
      </c>
      <c r="CX188" s="187" t="e">
        <f t="shared" si="66"/>
        <v>#VALUE!</v>
      </c>
      <c r="CZ188" s="200" t="e">
        <f t="shared" si="67"/>
        <v>#NUM!</v>
      </c>
      <c r="DA188" s="9"/>
      <c r="DB188" s="9"/>
      <c r="DC188" s="9"/>
      <c r="DD188" s="187" t="e">
        <f t="shared" si="68"/>
        <v>#VALUE!</v>
      </c>
      <c r="DE188" s="187" t="e">
        <f t="shared" si="69"/>
        <v>#VALUE!</v>
      </c>
    </row>
    <row r="189" spans="1:109" ht="15" customHeight="1" thickTop="1">
      <c r="A189" s="19">
        <f t="shared" si="23"/>
        <v>2013</v>
      </c>
      <c r="B189" s="174" t="e">
        <f t="shared" ref="B189:B210" si="71">ROUND($F$176*(1+$F$177)^D189+$F$172,$G$1)</f>
        <v>#VALUE!</v>
      </c>
      <c r="C189" s="52"/>
      <c r="D189" s="20">
        <f t="shared" si="70"/>
        <v>11</v>
      </c>
      <c r="E189" s="53"/>
      <c r="F189" s="31"/>
      <c r="G189" s="25"/>
      <c r="H189" s="25"/>
      <c r="I189" s="177" t="e">
        <f t="shared" si="25"/>
        <v>#VALUE!</v>
      </c>
      <c r="J189" s="185"/>
      <c r="K189" s="185"/>
    </row>
    <row r="190" spans="1:109" ht="15" customHeight="1" thickBot="1">
      <c r="A190" s="19">
        <f t="shared" si="23"/>
        <v>2014</v>
      </c>
      <c r="B190" s="174" t="e">
        <f t="shared" si="71"/>
        <v>#VALUE!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 t="e">
        <f t="shared" si="25"/>
        <v>#VALUE!</v>
      </c>
      <c r="J190" s="185"/>
      <c r="K190" s="185"/>
    </row>
    <row r="191" spans="1:109" ht="15" customHeight="1" thickTop="1">
      <c r="A191" s="19">
        <f t="shared" si="23"/>
        <v>2015</v>
      </c>
      <c r="B191" s="174" t="e">
        <f t="shared" si="71"/>
        <v>#VALUE!</v>
      </c>
      <c r="C191" s="52"/>
      <c r="D191" s="20">
        <f t="shared" si="70"/>
        <v>13</v>
      </c>
      <c r="E191" s="198">
        <f>O172</f>
        <v>0</v>
      </c>
      <c r="F191" s="201" t="e">
        <f>O179</f>
        <v>#VALUE!</v>
      </c>
      <c r="G191" s="643" t="e">
        <f>O180</f>
        <v>#VALUE!</v>
      </c>
      <c r="H191" s="644"/>
      <c r="I191" s="177" t="e">
        <f t="shared" si="25"/>
        <v>#VALUE!</v>
      </c>
      <c r="J191" s="185"/>
      <c r="K191" s="185"/>
      <c r="M191" s="198" t="s">
        <v>72</v>
      </c>
      <c r="N191" s="198">
        <f>MIN(B168:B188)</f>
        <v>0</v>
      </c>
      <c r="T191" s="198" t="s">
        <v>72</v>
      </c>
      <c r="U191" s="198">
        <f>N191</f>
        <v>0</v>
      </c>
      <c r="AA191" s="198" t="s">
        <v>72</v>
      </c>
      <c r="AB191" s="198">
        <f>U191</f>
        <v>0</v>
      </c>
      <c r="AH191" s="198" t="s">
        <v>72</v>
      </c>
      <c r="AI191" s="198">
        <f>AB191</f>
        <v>0</v>
      </c>
      <c r="AO191" s="198" t="s">
        <v>72</v>
      </c>
      <c r="AP191" s="198">
        <f>AI191</f>
        <v>0</v>
      </c>
      <c r="AV191" s="198" t="s">
        <v>72</v>
      </c>
      <c r="AW191" s="198">
        <f>AP191</f>
        <v>0</v>
      </c>
      <c r="BC191" s="198" t="s">
        <v>72</v>
      </c>
      <c r="BD191" s="198">
        <f>AW191</f>
        <v>0</v>
      </c>
      <c r="BJ191" s="198" t="s">
        <v>72</v>
      </c>
      <c r="BK191" s="198">
        <f>BD191</f>
        <v>0</v>
      </c>
      <c r="BQ191" s="198" t="s">
        <v>72</v>
      </c>
      <c r="BR191" s="198">
        <f>BK191</f>
        <v>0</v>
      </c>
      <c r="BX191" s="198" t="s">
        <v>72</v>
      </c>
      <c r="BY191" s="198">
        <f>BR191</f>
        <v>0</v>
      </c>
      <c r="CE191" s="198" t="s">
        <v>72</v>
      </c>
      <c r="CF191" s="198">
        <f>BY191</f>
        <v>0</v>
      </c>
      <c r="CL191" s="198" t="s">
        <v>72</v>
      </c>
      <c r="CM191" s="198">
        <f>CF191</f>
        <v>0</v>
      </c>
      <c r="CS191" s="198" t="s">
        <v>72</v>
      </c>
      <c r="CT191" s="198">
        <f>CM191</f>
        <v>0</v>
      </c>
      <c r="CZ191" s="198" t="s">
        <v>72</v>
      </c>
      <c r="DA191" s="198">
        <f>CT191</f>
        <v>0</v>
      </c>
    </row>
    <row r="192" spans="1:109" ht="15" customHeight="1">
      <c r="A192" s="19">
        <f t="shared" si="23"/>
        <v>2016</v>
      </c>
      <c r="B192" s="174" t="e">
        <f t="shared" si="71"/>
        <v>#VALUE!</v>
      </c>
      <c r="C192" s="52"/>
      <c r="D192" s="20">
        <f t="shared" si="70"/>
        <v>14</v>
      </c>
      <c r="E192" s="198">
        <f>V172</f>
        <v>10</v>
      </c>
      <c r="F192" s="201" t="e">
        <f>V179</f>
        <v>#VALUE!</v>
      </c>
      <c r="G192" s="643" t="e">
        <f>V180</f>
        <v>#VALUE!</v>
      </c>
      <c r="H192" s="644"/>
      <c r="I192" s="177" t="e">
        <f t="shared" si="25"/>
        <v>#VALUE!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 t="e">
        <f t="shared" si="71"/>
        <v>#VALUE!</v>
      </c>
      <c r="C193" s="52"/>
      <c r="D193" s="20">
        <f t="shared" si="70"/>
        <v>15</v>
      </c>
      <c r="E193" s="198">
        <f>AC172</f>
        <v>15</v>
      </c>
      <c r="F193" s="201" t="e">
        <f>AC179</f>
        <v>#VALUE!</v>
      </c>
      <c r="G193" s="643" t="e">
        <f>AC180</f>
        <v>#VALUE!</v>
      </c>
      <c r="H193" s="644"/>
      <c r="I193" s="177" t="e">
        <f t="shared" si="25"/>
        <v>#VALUE!</v>
      </c>
      <c r="J193" s="185"/>
      <c r="K193" s="185"/>
      <c r="M193" s="198" t="s">
        <v>50</v>
      </c>
      <c r="N193" s="212">
        <v>5</v>
      </c>
      <c r="T193" s="198" t="s">
        <v>50</v>
      </c>
      <c r="U193" s="198">
        <f>N193</f>
        <v>5</v>
      </c>
      <c r="AA193" s="198" t="s">
        <v>50</v>
      </c>
      <c r="AB193" s="198">
        <f>U193</f>
        <v>5</v>
      </c>
      <c r="AH193" s="198" t="s">
        <v>50</v>
      </c>
      <c r="AI193" s="198">
        <f>AB193</f>
        <v>5</v>
      </c>
      <c r="AO193" s="198" t="s">
        <v>50</v>
      </c>
      <c r="AP193" s="198">
        <f>AI193</f>
        <v>5</v>
      </c>
      <c r="AV193" s="198" t="s">
        <v>50</v>
      </c>
      <c r="AW193" s="198">
        <f>AP193</f>
        <v>5</v>
      </c>
      <c r="BC193" s="198" t="s">
        <v>50</v>
      </c>
      <c r="BD193" s="198">
        <f>AW193</f>
        <v>5</v>
      </c>
      <c r="BJ193" s="198" t="s">
        <v>50</v>
      </c>
      <c r="BK193" s="198">
        <f>BD193</f>
        <v>5</v>
      </c>
      <c r="BQ193" s="198" t="s">
        <v>50</v>
      </c>
      <c r="BR193" s="198">
        <f>BK193</f>
        <v>5</v>
      </c>
      <c r="BX193" s="198" t="s">
        <v>50</v>
      </c>
      <c r="BY193" s="198">
        <f>BR193</f>
        <v>5</v>
      </c>
      <c r="CE193" s="198" t="s">
        <v>50</v>
      </c>
      <c r="CF193" s="198">
        <f>BY193</f>
        <v>5</v>
      </c>
      <c r="CL193" s="198" t="s">
        <v>50</v>
      </c>
      <c r="CM193" s="198">
        <f>CF193</f>
        <v>5</v>
      </c>
      <c r="CS193" s="198" t="s">
        <v>50</v>
      </c>
      <c r="CT193" s="198">
        <f>CM193</f>
        <v>5</v>
      </c>
      <c r="CZ193" s="198" t="s">
        <v>50</v>
      </c>
      <c r="DA193" s="198">
        <f>CT193</f>
        <v>5</v>
      </c>
    </row>
    <row r="194" spans="1:105" ht="15" customHeight="1">
      <c r="A194" s="19">
        <f t="shared" si="23"/>
        <v>2018</v>
      </c>
      <c r="B194" s="174" t="e">
        <f t="shared" si="71"/>
        <v>#VALUE!</v>
      </c>
      <c r="C194" s="52"/>
      <c r="D194" s="20">
        <f t="shared" si="70"/>
        <v>16</v>
      </c>
      <c r="E194" s="198">
        <f>AJ172</f>
        <v>20</v>
      </c>
      <c r="F194" s="201" t="e">
        <f>AJ179</f>
        <v>#VALUE!</v>
      </c>
      <c r="G194" s="643" t="e">
        <f>AJ180</f>
        <v>#VALUE!</v>
      </c>
      <c r="H194" s="644"/>
      <c r="I194" s="177" t="e">
        <f t="shared" si="25"/>
        <v>#VALUE!</v>
      </c>
      <c r="J194" s="185"/>
      <c r="K194" s="185"/>
    </row>
    <row r="195" spans="1:105" ht="15" customHeight="1">
      <c r="A195" s="19">
        <f t="shared" ref="A195:A210" si="72">A149</f>
        <v>2019</v>
      </c>
      <c r="B195" s="174" t="e">
        <f t="shared" si="71"/>
        <v>#VALUE!</v>
      </c>
      <c r="C195" s="52"/>
      <c r="D195" s="20">
        <f t="shared" si="70"/>
        <v>17</v>
      </c>
      <c r="E195" s="198">
        <f>AQ172</f>
        <v>25</v>
      </c>
      <c r="F195" s="201" t="e">
        <f>AQ179</f>
        <v>#VALUE!</v>
      </c>
      <c r="G195" s="643" t="e">
        <f>AQ180</f>
        <v>#VALUE!</v>
      </c>
      <c r="H195" s="644"/>
      <c r="I195" s="177" t="e">
        <f t="shared" si="25"/>
        <v>#VALUE!</v>
      </c>
      <c r="J195" s="185"/>
      <c r="K195" s="185"/>
    </row>
    <row r="196" spans="1:105" ht="15" customHeight="1">
      <c r="A196" s="19">
        <f t="shared" si="72"/>
        <v>2020</v>
      </c>
      <c r="B196" s="174" t="e">
        <f t="shared" si="71"/>
        <v>#VALUE!</v>
      </c>
      <c r="C196" s="52"/>
      <c r="D196" s="20">
        <f t="shared" si="70"/>
        <v>18</v>
      </c>
      <c r="E196" s="198">
        <f>AX172</f>
        <v>30</v>
      </c>
      <c r="F196" s="201" t="e">
        <f>AX179</f>
        <v>#VALUE!</v>
      </c>
      <c r="G196" s="643" t="e">
        <f>AX180</f>
        <v>#VALUE!</v>
      </c>
      <c r="H196" s="644"/>
      <c r="I196" s="177" t="e">
        <f t="shared" si="25"/>
        <v>#VALUE!</v>
      </c>
      <c r="J196" s="185"/>
      <c r="K196" s="185"/>
    </row>
    <row r="197" spans="1:105" ht="15" customHeight="1">
      <c r="A197" s="19">
        <f t="shared" si="72"/>
        <v>2021</v>
      </c>
      <c r="B197" s="174" t="e">
        <f t="shared" si="71"/>
        <v>#VALUE!</v>
      </c>
      <c r="C197" s="52"/>
      <c r="D197" s="20">
        <f t="shared" si="70"/>
        <v>19</v>
      </c>
      <c r="E197" s="198">
        <f>BE172</f>
        <v>35</v>
      </c>
      <c r="F197" s="201" t="e">
        <f>BE179</f>
        <v>#VALUE!</v>
      </c>
      <c r="G197" s="643" t="e">
        <f>BE180</f>
        <v>#VALUE!</v>
      </c>
      <c r="H197" s="644"/>
      <c r="I197" s="177" t="e">
        <f t="shared" si="25"/>
        <v>#VALUE!</v>
      </c>
      <c r="J197" s="185"/>
      <c r="K197" s="185"/>
    </row>
    <row r="198" spans="1:105" ht="15" customHeight="1">
      <c r="A198" s="19">
        <f t="shared" si="72"/>
        <v>2022</v>
      </c>
      <c r="B198" s="174" t="e">
        <f t="shared" si="71"/>
        <v>#VALUE!</v>
      </c>
      <c r="C198" s="52"/>
      <c r="D198" s="20">
        <f t="shared" si="70"/>
        <v>20</v>
      </c>
      <c r="E198" s="198">
        <f>BL172</f>
        <v>40</v>
      </c>
      <c r="F198" s="201" t="e">
        <f>BL179</f>
        <v>#VALUE!</v>
      </c>
      <c r="G198" s="643" t="e">
        <f>BL180</f>
        <v>#VALUE!</v>
      </c>
      <c r="H198" s="644"/>
      <c r="I198" s="177" t="e">
        <f t="shared" si="25"/>
        <v>#VALUE!</v>
      </c>
      <c r="J198" s="185"/>
      <c r="K198" s="185"/>
    </row>
    <row r="199" spans="1:105" ht="15" customHeight="1">
      <c r="A199" s="19">
        <f t="shared" si="72"/>
        <v>2023</v>
      </c>
      <c r="B199" s="174" t="e">
        <f t="shared" si="71"/>
        <v>#VALUE!</v>
      </c>
      <c r="C199" s="52"/>
      <c r="D199" s="20">
        <f t="shared" si="70"/>
        <v>21</v>
      </c>
      <c r="E199" s="198">
        <f>BS172</f>
        <v>45</v>
      </c>
      <c r="F199" s="201" t="e">
        <f>BS179</f>
        <v>#VALUE!</v>
      </c>
      <c r="G199" s="643" t="e">
        <f>BS180</f>
        <v>#VALUE!</v>
      </c>
      <c r="H199" s="644"/>
      <c r="I199" s="177" t="e">
        <f t="shared" si="25"/>
        <v>#VALUE!</v>
      </c>
      <c r="J199" s="185"/>
      <c r="K199" s="185"/>
    </row>
    <row r="200" spans="1:105" ht="15" customHeight="1">
      <c r="A200" s="19">
        <f t="shared" si="72"/>
        <v>2024</v>
      </c>
      <c r="B200" s="174" t="e">
        <f t="shared" si="71"/>
        <v>#VALUE!</v>
      </c>
      <c r="C200" s="52"/>
      <c r="D200" s="20">
        <f t="shared" si="70"/>
        <v>22</v>
      </c>
      <c r="E200" s="198">
        <f>BZ172</f>
        <v>50</v>
      </c>
      <c r="F200" s="201" t="e">
        <f>BZ179</f>
        <v>#VALUE!</v>
      </c>
      <c r="G200" s="643" t="e">
        <f>BZ180</f>
        <v>#VALUE!</v>
      </c>
      <c r="H200" s="644"/>
      <c r="I200" s="177" t="e">
        <f t="shared" si="25"/>
        <v>#VALUE!</v>
      </c>
      <c r="J200" s="185"/>
      <c r="K200" s="185"/>
    </row>
    <row r="201" spans="1:105" ht="15" customHeight="1">
      <c r="A201" s="19">
        <f t="shared" si="72"/>
        <v>2025</v>
      </c>
      <c r="B201" s="174" t="e">
        <f t="shared" si="71"/>
        <v>#VALUE!</v>
      </c>
      <c r="C201" s="52"/>
      <c r="D201" s="20">
        <f t="shared" si="70"/>
        <v>23</v>
      </c>
      <c r="E201" s="198">
        <f>CG172</f>
        <v>55</v>
      </c>
      <c r="F201" s="201" t="e">
        <f>CG179</f>
        <v>#VALUE!</v>
      </c>
      <c r="G201" s="643" t="e">
        <f>CG180</f>
        <v>#VALUE!</v>
      </c>
      <c r="H201" s="644"/>
      <c r="I201" s="177" t="e">
        <f t="shared" si="25"/>
        <v>#VALUE!</v>
      </c>
      <c r="J201" s="185"/>
      <c r="K201" s="185"/>
    </row>
    <row r="202" spans="1:105" ht="15" customHeight="1">
      <c r="A202" s="19">
        <f t="shared" si="72"/>
        <v>2026</v>
      </c>
      <c r="B202" s="174" t="e">
        <f t="shared" si="71"/>
        <v>#VALUE!</v>
      </c>
      <c r="C202" s="52"/>
      <c r="D202" s="20">
        <f t="shared" si="70"/>
        <v>24</v>
      </c>
      <c r="E202" s="198">
        <f>CN172</f>
        <v>60</v>
      </c>
      <c r="F202" s="201" t="e">
        <f>CN179</f>
        <v>#VALUE!</v>
      </c>
      <c r="G202" s="643" t="e">
        <f>CN180</f>
        <v>#VALUE!</v>
      </c>
      <c r="H202" s="644"/>
      <c r="I202" s="177" t="e">
        <f t="shared" si="25"/>
        <v>#VALUE!</v>
      </c>
      <c r="J202" s="185"/>
      <c r="K202" s="185"/>
    </row>
    <row r="203" spans="1:105" ht="15" customHeight="1">
      <c r="A203" s="19">
        <f t="shared" si="72"/>
        <v>2027</v>
      </c>
      <c r="B203" s="174" t="e">
        <f t="shared" si="71"/>
        <v>#VALUE!</v>
      </c>
      <c r="C203" s="52"/>
      <c r="D203" s="20">
        <f t="shared" si="70"/>
        <v>25</v>
      </c>
      <c r="E203" s="198">
        <f>CU172</f>
        <v>65</v>
      </c>
      <c r="F203" s="201" t="e">
        <f>CU179</f>
        <v>#VALUE!</v>
      </c>
      <c r="G203" s="643" t="e">
        <f>CU180</f>
        <v>#VALUE!</v>
      </c>
      <c r="H203" s="644"/>
      <c r="I203" s="177" t="e">
        <f t="shared" si="25"/>
        <v>#VALUE!</v>
      </c>
      <c r="J203" s="185"/>
      <c r="K203" s="185"/>
    </row>
    <row r="204" spans="1:105" ht="15" customHeight="1">
      <c r="A204" s="19">
        <f t="shared" si="72"/>
        <v>2028</v>
      </c>
      <c r="B204" s="174" t="e">
        <f t="shared" si="71"/>
        <v>#VALUE!</v>
      </c>
      <c r="C204" s="52"/>
      <c r="D204" s="20">
        <f t="shared" si="70"/>
        <v>26</v>
      </c>
      <c r="E204" s="198">
        <f>DB172</f>
        <v>70</v>
      </c>
      <c r="F204" s="201" t="e">
        <f>DB179</f>
        <v>#VALUE!</v>
      </c>
      <c r="G204" s="643" t="e">
        <f>DB180</f>
        <v>#VALUE!</v>
      </c>
      <c r="H204" s="644"/>
      <c r="I204" s="177" t="e">
        <f t="shared" si="25"/>
        <v>#VALUE!</v>
      </c>
      <c r="J204" s="185"/>
      <c r="K204" s="185"/>
    </row>
    <row r="205" spans="1:105" ht="15" customHeight="1">
      <c r="A205" s="19">
        <f t="shared" si="72"/>
        <v>2029</v>
      </c>
      <c r="B205" s="174" t="e">
        <f t="shared" si="71"/>
        <v>#VALUE!</v>
      </c>
      <c r="C205" s="52"/>
      <c r="D205" s="20">
        <f t="shared" si="70"/>
        <v>27</v>
      </c>
      <c r="E205" s="53"/>
      <c r="F205" s="31"/>
      <c r="G205" s="25"/>
      <c r="H205" s="25"/>
      <c r="I205" s="177" t="e">
        <f t="shared" si="25"/>
        <v>#VALUE!</v>
      </c>
      <c r="J205" s="185"/>
      <c r="K205" s="185"/>
    </row>
    <row r="206" spans="1:105" ht="15" customHeight="1">
      <c r="A206" s="19">
        <f t="shared" si="72"/>
        <v>2030</v>
      </c>
      <c r="B206" s="174" t="e">
        <f t="shared" si="71"/>
        <v>#VALUE!</v>
      </c>
      <c r="C206" s="52"/>
      <c r="D206" s="20">
        <f t="shared" si="70"/>
        <v>28</v>
      </c>
      <c r="E206" s="53"/>
      <c r="F206" s="31"/>
      <c r="G206" s="25"/>
      <c r="H206" s="25"/>
      <c r="I206" s="177" t="e">
        <f t="shared" si="25"/>
        <v>#VALUE!</v>
      </c>
      <c r="J206" s="185"/>
      <c r="K206" s="185"/>
    </row>
    <row r="207" spans="1:105" ht="15" customHeight="1">
      <c r="A207" s="19">
        <f t="shared" si="72"/>
        <v>2031</v>
      </c>
      <c r="B207" s="174" t="e">
        <f t="shared" si="71"/>
        <v>#VALUE!</v>
      </c>
      <c r="C207" s="52"/>
      <c r="D207" s="20">
        <f t="shared" si="70"/>
        <v>29</v>
      </c>
      <c r="E207" s="53"/>
      <c r="F207" s="31"/>
      <c r="G207" s="25"/>
      <c r="H207" s="25"/>
      <c r="I207" s="177" t="e">
        <f t="shared" si="25"/>
        <v>#VALUE!</v>
      </c>
      <c r="J207" s="185"/>
      <c r="K207" s="185"/>
    </row>
    <row r="208" spans="1:105" ht="15" customHeight="1">
      <c r="A208" s="19">
        <f t="shared" si="72"/>
        <v>2032</v>
      </c>
      <c r="B208" s="174" t="e">
        <f t="shared" si="71"/>
        <v>#VALUE!</v>
      </c>
      <c r="C208" s="52"/>
      <c r="D208" s="20">
        <f t="shared" si="70"/>
        <v>30</v>
      </c>
      <c r="E208" s="53"/>
      <c r="F208" s="31"/>
      <c r="G208" s="25"/>
      <c r="H208" s="25"/>
      <c r="I208" s="177" t="e">
        <f t="shared" si="25"/>
        <v>#VALUE!</v>
      </c>
      <c r="J208" s="185"/>
      <c r="K208" s="185"/>
    </row>
    <row r="209" spans="1:109" ht="15" customHeight="1">
      <c r="A209" s="19">
        <f t="shared" si="72"/>
        <v>2033</v>
      </c>
      <c r="B209" s="174" t="e">
        <f t="shared" si="71"/>
        <v>#VALUE!</v>
      </c>
      <c r="C209" s="52"/>
      <c r="D209" s="20">
        <f t="shared" si="70"/>
        <v>31</v>
      </c>
      <c r="E209" s="53"/>
      <c r="F209" s="31"/>
      <c r="G209" s="25"/>
      <c r="H209" s="25"/>
      <c r="I209" s="177" t="e">
        <f t="shared" si="25"/>
        <v>#VALUE!</v>
      </c>
      <c r="J209" s="185"/>
      <c r="K209" s="185"/>
    </row>
    <row r="210" spans="1:109" ht="15" customHeight="1">
      <c r="A210" s="103">
        <f t="shared" si="72"/>
        <v>2034</v>
      </c>
      <c r="B210" s="186" t="e">
        <f t="shared" si="71"/>
        <v>#VALUE!</v>
      </c>
      <c r="C210" s="193"/>
      <c r="D210" s="33">
        <f t="shared" si="70"/>
        <v>32</v>
      </c>
      <c r="E210" s="54"/>
      <c r="F210" s="34"/>
      <c r="G210" s="9"/>
      <c r="H210" s="9"/>
      <c r="I210" s="187" t="e">
        <f t="shared" si="25"/>
        <v>#VALUE!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 t="e">
        <f>RSQ(I214:I234,B214:B234)</f>
        <v>#VALUE!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 t="e">
        <f>RSQ($B214:$B234,Q214:Q234)</f>
        <v>#VALUE!</v>
      </c>
      <c r="R213" s="18" t="s">
        <v>16</v>
      </c>
      <c r="T213" s="66" t="s">
        <v>32</v>
      </c>
      <c r="U213" s="37"/>
      <c r="V213" s="13"/>
      <c r="W213" s="107" t="s">
        <v>74</v>
      </c>
      <c r="X213" s="108" t="e">
        <f>RSQ($B214:$B234,X214:X234)</f>
        <v>#VALUE!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 t="e">
        <f>RSQ($B214:$B234,AE214:AE234)</f>
        <v>#VALUE!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 t="e">
        <f>RSQ($B214:$B234,AL214:AL234)</f>
        <v>#VALUE!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 t="e">
        <f>RSQ($B214:$B234,AS214:AS234)</f>
        <v>#VALUE!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 t="e">
        <f>RSQ($B214:$B234,AZ214:AZ234)</f>
        <v>#VALUE!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 t="e">
        <f>RSQ($B214:$B234,BG214:BG234)</f>
        <v>#VALUE!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 t="e">
        <f>RSQ($B214:$B234,BN214:BN234)</f>
        <v>#VALUE!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 t="e">
        <f>RSQ($B214:$B234,BU214:BU234)</f>
        <v>#VALUE!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 t="e">
        <f>RSQ($B214:$B234,CB214:CB234)</f>
        <v>#VALUE!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 t="e">
        <f>RSQ($B214:$B234,CI214:CI234)</f>
        <v>#VALUE!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 t="e">
        <f>RSQ($B214:$B234,CP214:CP234)</f>
        <v>#VALUE!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 t="e">
        <f>RSQ($B214:$B234,CW214:CW234)</f>
        <v>#VALUE!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 t="e">
        <f>RSQ($B214:$B234,DD214:DD234)</f>
        <v>#VALUE!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30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15</v>
      </c>
      <c r="AD218" s="21"/>
      <c r="AE218" s="185"/>
      <c r="AF218" s="177"/>
      <c r="AH218" s="68"/>
      <c r="AI218" s="71" t="s">
        <v>35</v>
      </c>
      <c r="AJ218" s="204">
        <f>AC218+AI239</f>
        <v>20</v>
      </c>
      <c r="AK218" s="21"/>
      <c r="AL218" s="185"/>
      <c r="AM218" s="177"/>
      <c r="AO218" s="68"/>
      <c r="AP218" s="71" t="s">
        <v>35</v>
      </c>
      <c r="AQ218" s="204">
        <f>AJ218+AP239</f>
        <v>25</v>
      </c>
      <c r="AR218" s="21"/>
      <c r="AS218" s="185"/>
      <c r="AT218" s="177"/>
      <c r="AV218" s="68"/>
      <c r="AW218" s="71" t="s">
        <v>35</v>
      </c>
      <c r="AX218" s="204">
        <f>AQ218+AW239</f>
        <v>30</v>
      </c>
      <c r="AY218" s="21"/>
      <c r="AZ218" s="185"/>
      <c r="BA218" s="177"/>
      <c r="BC218" s="68"/>
      <c r="BD218" s="71" t="s">
        <v>35</v>
      </c>
      <c r="BE218" s="204">
        <f>AX218+BD239</f>
        <v>35</v>
      </c>
      <c r="BF218" s="21"/>
      <c r="BG218" s="185"/>
      <c r="BH218" s="177"/>
      <c r="BJ218" s="68"/>
      <c r="BK218" s="71" t="s">
        <v>35</v>
      </c>
      <c r="BL218" s="204">
        <f>BE218+BK239</f>
        <v>40</v>
      </c>
      <c r="BM218" s="21"/>
      <c r="BN218" s="185"/>
      <c r="BO218" s="177"/>
      <c r="BQ218" s="68"/>
      <c r="BR218" s="71" t="s">
        <v>35</v>
      </c>
      <c r="BS218" s="204">
        <f>BL218+BR239</f>
        <v>45</v>
      </c>
      <c r="BT218" s="21"/>
      <c r="BU218" s="185"/>
      <c r="BV218" s="177"/>
      <c r="BX218" s="68"/>
      <c r="BY218" s="71" t="s">
        <v>35</v>
      </c>
      <c r="BZ218" s="204">
        <f>BS218+BY239</f>
        <v>50</v>
      </c>
      <c r="CA218" s="21"/>
      <c r="CB218" s="185"/>
      <c r="CC218" s="177"/>
      <c r="CE218" s="68"/>
      <c r="CF218" s="71" t="s">
        <v>35</v>
      </c>
      <c r="CG218" s="204">
        <f>BZ218+CF239</f>
        <v>55</v>
      </c>
      <c r="CH218" s="21"/>
      <c r="CI218" s="185"/>
      <c r="CJ218" s="177"/>
      <c r="CL218" s="68"/>
      <c r="CM218" s="71" t="s">
        <v>35</v>
      </c>
      <c r="CN218" s="204">
        <f>CG218+CM239</f>
        <v>60</v>
      </c>
      <c r="CO218" s="21"/>
      <c r="CP218" s="185"/>
      <c r="CQ218" s="177"/>
      <c r="CS218" s="68"/>
      <c r="CT218" s="71" t="s">
        <v>35</v>
      </c>
      <c r="CU218" s="204">
        <f>CN218+CT239</f>
        <v>65</v>
      </c>
      <c r="CV218" s="21"/>
      <c r="CW218" s="185"/>
      <c r="CX218" s="177"/>
      <c r="CZ218" s="68"/>
      <c r="DA218" s="71" t="s">
        <v>35</v>
      </c>
      <c r="DB218" s="204">
        <f>CU218+DA239</f>
        <v>70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 t="e">
        <f>INDEX(LINEST(C225:C234,E225:E234),1)</f>
        <v>#VALUE!</v>
      </c>
      <c r="H219" s="21"/>
      <c r="I219" s="177"/>
      <c r="J219" s="178"/>
      <c r="K219" s="177"/>
      <c r="M219" s="68"/>
      <c r="N219" s="71" t="s">
        <v>30</v>
      </c>
      <c r="O219" s="42" t="e">
        <f>INDEX(LINEST(M225:M234,$E225:$E234),1)</f>
        <v>#VALUE!</v>
      </c>
      <c r="P219" s="21"/>
      <c r="Q219" s="185"/>
      <c r="R219" s="177"/>
      <c r="T219" s="68"/>
      <c r="U219" s="71" t="s">
        <v>30</v>
      </c>
      <c r="V219" s="42" t="e">
        <f>INDEX(LINEST(T225:T234,$E225:$E234),1)</f>
        <v>#VALUE!</v>
      </c>
      <c r="W219" s="21"/>
      <c r="X219" s="185"/>
      <c r="Y219" s="177"/>
      <c r="AA219" s="68"/>
      <c r="AB219" s="71" t="s">
        <v>30</v>
      </c>
      <c r="AC219" s="42" t="e">
        <f>INDEX(LINEST(AA225:AA234,$E225:$E234),1)</f>
        <v>#VALUE!</v>
      </c>
      <c r="AD219" s="21"/>
      <c r="AE219" s="185"/>
      <c r="AF219" s="177"/>
      <c r="AH219" s="68"/>
      <c r="AI219" s="71" t="s">
        <v>30</v>
      </c>
      <c r="AJ219" s="42" t="e">
        <f>INDEX(LINEST(AH225:AH234,$E225:$E234),1)</f>
        <v>#VALUE!</v>
      </c>
      <c r="AK219" s="21"/>
      <c r="AL219" s="185"/>
      <c r="AM219" s="177"/>
      <c r="AO219" s="68"/>
      <c r="AP219" s="71" t="s">
        <v>30</v>
      </c>
      <c r="AQ219" s="42" t="e">
        <f>INDEX(LINEST(AO225:AO234,$E225:$E234),1)</f>
        <v>#VALUE!</v>
      </c>
      <c r="AR219" s="21"/>
      <c r="AS219" s="185"/>
      <c r="AT219" s="177"/>
      <c r="AV219" s="68"/>
      <c r="AW219" s="71" t="s">
        <v>30</v>
      </c>
      <c r="AX219" s="42" t="e">
        <f>INDEX(LINEST(AV225:AV234,$E225:$E234),1)</f>
        <v>#VALUE!</v>
      </c>
      <c r="AY219" s="21"/>
      <c r="AZ219" s="185"/>
      <c r="BA219" s="177"/>
      <c r="BC219" s="68"/>
      <c r="BD219" s="71" t="s">
        <v>30</v>
      </c>
      <c r="BE219" s="42" t="e">
        <f>INDEX(LINEST(BC225:BC234,$E225:$E234),1)</f>
        <v>#VALUE!</v>
      </c>
      <c r="BF219" s="21"/>
      <c r="BG219" s="185"/>
      <c r="BH219" s="177"/>
      <c r="BJ219" s="68"/>
      <c r="BK219" s="71" t="s">
        <v>30</v>
      </c>
      <c r="BL219" s="42" t="e">
        <f>INDEX(LINEST(BJ225:BJ234,$E225:$E234),1)</f>
        <v>#VALUE!</v>
      </c>
      <c r="BM219" s="21"/>
      <c r="BN219" s="185"/>
      <c r="BO219" s="177"/>
      <c r="BQ219" s="68"/>
      <c r="BR219" s="71" t="s">
        <v>30</v>
      </c>
      <c r="BS219" s="42" t="e">
        <f>INDEX(LINEST(BQ225:BQ234,$E225:$E234),1)</f>
        <v>#VALUE!</v>
      </c>
      <c r="BT219" s="21"/>
      <c r="BU219" s="185"/>
      <c r="BV219" s="177"/>
      <c r="BX219" s="68"/>
      <c r="BY219" s="71" t="s">
        <v>30</v>
      </c>
      <c r="BZ219" s="42" t="e">
        <f>INDEX(LINEST(BX225:BX234,$E225:$E234),1)</f>
        <v>#VALUE!</v>
      </c>
      <c r="CA219" s="21"/>
      <c r="CB219" s="185"/>
      <c r="CC219" s="177"/>
      <c r="CE219" s="68"/>
      <c r="CF219" s="71" t="s">
        <v>30</v>
      </c>
      <c r="CG219" s="42" t="e">
        <f>INDEX(LINEST(CE225:CE234,$E225:$E234),1)</f>
        <v>#VALUE!</v>
      </c>
      <c r="CH219" s="21"/>
      <c r="CI219" s="185"/>
      <c r="CJ219" s="177"/>
      <c r="CL219" s="68"/>
      <c r="CM219" s="71" t="s">
        <v>30</v>
      </c>
      <c r="CN219" s="42" t="e">
        <f>INDEX(LINEST(CL225:CL234,$E225:$E234),1)</f>
        <v>#VALUE!</v>
      </c>
      <c r="CO219" s="21"/>
      <c r="CP219" s="185"/>
      <c r="CQ219" s="177"/>
      <c r="CS219" s="68"/>
      <c r="CT219" s="71" t="s">
        <v>30</v>
      </c>
      <c r="CU219" s="42" t="e">
        <f>INDEX(LINEST(CS225:CS234,$E225:$E234),1)</f>
        <v>#VALUE!</v>
      </c>
      <c r="CV219" s="21"/>
      <c r="CW219" s="185"/>
      <c r="CX219" s="177"/>
      <c r="CZ219" s="68"/>
      <c r="DA219" s="71" t="s">
        <v>30</v>
      </c>
      <c r="DB219" s="42" t="e">
        <f>INDEX(LINEST(CZ225:CZ234,$E225:$E234),1)</f>
        <v>#VALUE!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 t="e">
        <f>INDEX(LINEST(C225:C234,E225:E234),2)</f>
        <v>#VALUE!</v>
      </c>
      <c r="H220" s="72" t="s">
        <v>46</v>
      </c>
      <c r="I220" s="177"/>
      <c r="J220" s="178"/>
      <c r="K220" s="177"/>
      <c r="M220" s="68"/>
      <c r="N220" s="71" t="s">
        <v>25</v>
      </c>
      <c r="O220" s="42" t="e">
        <f>INDEX(LINEST(M225:M234,$E225:$E234),2)</f>
        <v>#VALUE!</v>
      </c>
      <c r="P220" s="72" t="s">
        <v>46</v>
      </c>
      <c r="Q220" s="185"/>
      <c r="R220" s="177"/>
      <c r="T220" s="68"/>
      <c r="U220" s="71" t="s">
        <v>25</v>
      </c>
      <c r="V220" s="42" t="e">
        <f>INDEX(LINEST(T225:T234,$E225:$E234),2)</f>
        <v>#VALUE!</v>
      </c>
      <c r="W220" s="72" t="s">
        <v>46</v>
      </c>
      <c r="X220" s="185"/>
      <c r="Y220" s="177"/>
      <c r="AA220" s="68"/>
      <c r="AB220" s="71" t="s">
        <v>25</v>
      </c>
      <c r="AC220" s="42" t="e">
        <f>INDEX(LINEST(AA225:AA234,$E225:$E234),2)</f>
        <v>#VALUE!</v>
      </c>
      <c r="AD220" s="72" t="s">
        <v>46</v>
      </c>
      <c r="AE220" s="185"/>
      <c r="AF220" s="177"/>
      <c r="AH220" s="68"/>
      <c r="AI220" s="71" t="s">
        <v>25</v>
      </c>
      <c r="AJ220" s="42" t="e">
        <f>INDEX(LINEST(AH225:AH234,$E225:$E234),2)</f>
        <v>#VALUE!</v>
      </c>
      <c r="AK220" s="72" t="s">
        <v>46</v>
      </c>
      <c r="AL220" s="185"/>
      <c r="AM220" s="177"/>
      <c r="AO220" s="68"/>
      <c r="AP220" s="71" t="s">
        <v>25</v>
      </c>
      <c r="AQ220" s="42" t="e">
        <f>INDEX(LINEST(AO225:AO234,$E225:$E234),2)</f>
        <v>#VALUE!</v>
      </c>
      <c r="AR220" s="72" t="s">
        <v>46</v>
      </c>
      <c r="AS220" s="185"/>
      <c r="AT220" s="177"/>
      <c r="AV220" s="68"/>
      <c r="AW220" s="71" t="s">
        <v>25</v>
      </c>
      <c r="AX220" s="42" t="e">
        <f>INDEX(LINEST(AV225:AV234,$E225:$E234),2)</f>
        <v>#VALUE!</v>
      </c>
      <c r="AY220" s="72" t="s">
        <v>46</v>
      </c>
      <c r="AZ220" s="185"/>
      <c r="BA220" s="177"/>
      <c r="BC220" s="68"/>
      <c r="BD220" s="71" t="s">
        <v>25</v>
      </c>
      <c r="BE220" s="42" t="e">
        <f>INDEX(LINEST(BC225:BC234,$E225:$E234),2)</f>
        <v>#VALUE!</v>
      </c>
      <c r="BF220" s="72" t="s">
        <v>46</v>
      </c>
      <c r="BG220" s="185"/>
      <c r="BH220" s="177"/>
      <c r="BJ220" s="68"/>
      <c r="BK220" s="71" t="s">
        <v>25</v>
      </c>
      <c r="BL220" s="42" t="e">
        <f>INDEX(LINEST(BJ225:BJ234,$E225:$E234),2)</f>
        <v>#VALUE!</v>
      </c>
      <c r="BM220" s="72" t="s">
        <v>46</v>
      </c>
      <c r="BN220" s="185"/>
      <c r="BO220" s="177"/>
      <c r="BQ220" s="68"/>
      <c r="BR220" s="71" t="s">
        <v>25</v>
      </c>
      <c r="BS220" s="42" t="e">
        <f>INDEX(LINEST(BQ225:BQ234,$E225:$E234),2)</f>
        <v>#VALUE!</v>
      </c>
      <c r="BT220" s="72" t="s">
        <v>46</v>
      </c>
      <c r="BU220" s="185"/>
      <c r="BV220" s="177"/>
      <c r="BX220" s="68"/>
      <c r="BY220" s="71" t="s">
        <v>25</v>
      </c>
      <c r="BZ220" s="42" t="e">
        <f>INDEX(LINEST(BX225:BX234,$E225:$E234),2)</f>
        <v>#VALUE!</v>
      </c>
      <c r="CA220" s="72" t="s">
        <v>46</v>
      </c>
      <c r="CB220" s="185"/>
      <c r="CC220" s="177"/>
      <c r="CE220" s="68"/>
      <c r="CF220" s="71" t="s">
        <v>25</v>
      </c>
      <c r="CG220" s="42" t="e">
        <f>INDEX(LINEST(CE225:CE234,$E225:$E234),2)</f>
        <v>#VALUE!</v>
      </c>
      <c r="CH220" s="72" t="s">
        <v>46</v>
      </c>
      <c r="CI220" s="185"/>
      <c r="CJ220" s="177"/>
      <c r="CL220" s="68"/>
      <c r="CM220" s="71" t="s">
        <v>25</v>
      </c>
      <c r="CN220" s="42" t="e">
        <f>INDEX(LINEST(CL225:CL234,$E225:$E234),2)</f>
        <v>#VALUE!</v>
      </c>
      <c r="CO220" s="72" t="s">
        <v>46</v>
      </c>
      <c r="CP220" s="185"/>
      <c r="CQ220" s="177"/>
      <c r="CS220" s="68"/>
      <c r="CT220" s="71" t="s">
        <v>25</v>
      </c>
      <c r="CU220" s="42" t="e">
        <f>INDEX(LINEST(CS225:CS234,$E225:$E234),2)</f>
        <v>#VALUE!</v>
      </c>
      <c r="CV220" s="72" t="s">
        <v>46</v>
      </c>
      <c r="CW220" s="185"/>
      <c r="CX220" s="177"/>
      <c r="CZ220" s="68"/>
      <c r="DA220" s="71" t="s">
        <v>25</v>
      </c>
      <c r="DB220" s="42" t="e">
        <f>INDEX(LINEST(CZ225:CZ234,$E225:$E234),2)</f>
        <v>#VALUE!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 t="e">
        <f>EXP(G220)</f>
        <v>#VALUE!</v>
      </c>
      <c r="I221" s="177"/>
      <c r="J221" s="178"/>
      <c r="K221" s="177"/>
      <c r="M221" s="68"/>
      <c r="N221" s="71" t="s">
        <v>29</v>
      </c>
      <c r="O221" s="73" t="e">
        <f>EXP(O220)</f>
        <v>#VALUE!</v>
      </c>
      <c r="Q221" s="185"/>
      <c r="R221" s="177"/>
      <c r="T221" s="68"/>
      <c r="U221" s="71" t="s">
        <v>29</v>
      </c>
      <c r="V221" s="73" t="e">
        <f>EXP(V220)</f>
        <v>#VALUE!</v>
      </c>
      <c r="X221" s="185"/>
      <c r="Y221" s="177"/>
      <c r="AA221" s="68"/>
      <c r="AB221" s="71" t="s">
        <v>29</v>
      </c>
      <c r="AC221" s="73" t="e">
        <f>EXP(AC220)</f>
        <v>#VALUE!</v>
      </c>
      <c r="AE221" s="185"/>
      <c r="AF221" s="177"/>
      <c r="AH221" s="68"/>
      <c r="AI221" s="71" t="s">
        <v>29</v>
      </c>
      <c r="AJ221" s="73" t="e">
        <f>EXP(AJ220)</f>
        <v>#VALUE!</v>
      </c>
      <c r="AL221" s="185"/>
      <c r="AM221" s="177"/>
      <c r="AO221" s="68"/>
      <c r="AP221" s="71" t="s">
        <v>29</v>
      </c>
      <c r="AQ221" s="73" t="e">
        <f>EXP(AQ220)</f>
        <v>#VALUE!</v>
      </c>
      <c r="AS221" s="185"/>
      <c r="AT221" s="177"/>
      <c r="AV221" s="68"/>
      <c r="AW221" s="71" t="s">
        <v>29</v>
      </c>
      <c r="AX221" s="73" t="e">
        <f>EXP(AX220)</f>
        <v>#VALUE!</v>
      </c>
      <c r="AZ221" s="185"/>
      <c r="BA221" s="177"/>
      <c r="BC221" s="68"/>
      <c r="BD221" s="71" t="s">
        <v>29</v>
      </c>
      <c r="BE221" s="73" t="e">
        <f>EXP(BE220)</f>
        <v>#VALUE!</v>
      </c>
      <c r="BG221" s="185"/>
      <c r="BH221" s="177"/>
      <c r="BJ221" s="68"/>
      <c r="BK221" s="71" t="s">
        <v>29</v>
      </c>
      <c r="BL221" s="73" t="e">
        <f>EXP(BL220)</f>
        <v>#VALUE!</v>
      </c>
      <c r="BN221" s="185"/>
      <c r="BO221" s="177"/>
      <c r="BQ221" s="68"/>
      <c r="BR221" s="71" t="s">
        <v>29</v>
      </c>
      <c r="BS221" s="73" t="e">
        <f>EXP(BS220)</f>
        <v>#VALUE!</v>
      </c>
      <c r="BU221" s="185"/>
      <c r="BV221" s="177"/>
      <c r="BX221" s="68"/>
      <c r="BY221" s="71" t="s">
        <v>29</v>
      </c>
      <c r="BZ221" s="73" t="e">
        <f>EXP(BZ220)</f>
        <v>#VALUE!</v>
      </c>
      <c r="CB221" s="185"/>
      <c r="CC221" s="177"/>
      <c r="CE221" s="68"/>
      <c r="CF221" s="71" t="s">
        <v>29</v>
      </c>
      <c r="CG221" s="73" t="e">
        <f>EXP(CG220)</f>
        <v>#VALUE!</v>
      </c>
      <c r="CI221" s="185"/>
      <c r="CJ221" s="177"/>
      <c r="CL221" s="68"/>
      <c r="CM221" s="71" t="s">
        <v>29</v>
      </c>
      <c r="CN221" s="73" t="e">
        <f>EXP(CN220)</f>
        <v>#VALUE!</v>
      </c>
      <c r="CP221" s="185"/>
      <c r="CQ221" s="177"/>
      <c r="CS221" s="68"/>
      <c r="CT221" s="71" t="s">
        <v>29</v>
      </c>
      <c r="CU221" s="73" t="e">
        <f>EXP(CU220)</f>
        <v>#VALUE!</v>
      </c>
      <c r="CW221" s="185"/>
      <c r="CX221" s="177"/>
      <c r="CZ221" s="68"/>
      <c r="DA221" s="71" t="s">
        <v>29</v>
      </c>
      <c r="DB221" s="73" t="e">
        <f>EXP(DB220)</f>
        <v>#VALUE!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 t="e">
        <f>I213</f>
        <v>#VALUE!</v>
      </c>
      <c r="I224" s="177"/>
      <c r="J224" s="178"/>
      <c r="K224" s="177"/>
      <c r="M224" s="68"/>
      <c r="N224" s="21" t="s">
        <v>36</v>
      </c>
      <c r="O224" s="42" t="e">
        <f>Q213</f>
        <v>#VALUE!</v>
      </c>
      <c r="Q224" s="185"/>
      <c r="R224" s="177"/>
      <c r="T224" s="68"/>
      <c r="U224" s="21" t="s">
        <v>36</v>
      </c>
      <c r="V224" s="42" t="e">
        <f>X213</f>
        <v>#VALUE!</v>
      </c>
      <c r="X224" s="185"/>
      <c r="Y224" s="177"/>
      <c r="AA224" s="68"/>
      <c r="AB224" s="21" t="s">
        <v>36</v>
      </c>
      <c r="AC224" s="42" t="e">
        <f>AE213</f>
        <v>#VALUE!</v>
      </c>
      <c r="AE224" s="185"/>
      <c r="AF224" s="177"/>
      <c r="AH224" s="68"/>
      <c r="AI224" s="21" t="s">
        <v>36</v>
      </c>
      <c r="AJ224" s="42" t="e">
        <f>AL213</f>
        <v>#VALUE!</v>
      </c>
      <c r="AL224" s="185"/>
      <c r="AM224" s="177"/>
      <c r="AO224" s="68"/>
      <c r="AP224" s="21" t="s">
        <v>36</v>
      </c>
      <c r="AQ224" s="42" t="e">
        <f>AS213</f>
        <v>#VALUE!</v>
      </c>
      <c r="AS224" s="185"/>
      <c r="AT224" s="177"/>
      <c r="AV224" s="68"/>
      <c r="AW224" s="21" t="s">
        <v>36</v>
      </c>
      <c r="AX224" s="42" t="e">
        <f>AZ213</f>
        <v>#VALUE!</v>
      </c>
      <c r="AZ224" s="185"/>
      <c r="BA224" s="177"/>
      <c r="BC224" s="68"/>
      <c r="BD224" s="21" t="s">
        <v>36</v>
      </c>
      <c r="BE224" s="42" t="e">
        <f>BG213</f>
        <v>#VALUE!</v>
      </c>
      <c r="BG224" s="185"/>
      <c r="BH224" s="177"/>
      <c r="BJ224" s="68"/>
      <c r="BK224" s="21" t="s">
        <v>36</v>
      </c>
      <c r="BL224" s="42" t="e">
        <f>BN213</f>
        <v>#VALUE!</v>
      </c>
      <c r="BN224" s="185"/>
      <c r="BO224" s="177"/>
      <c r="BQ224" s="68"/>
      <c r="BR224" s="21" t="s">
        <v>36</v>
      </c>
      <c r="BS224" s="42" t="e">
        <f>BU213</f>
        <v>#VALUE!</v>
      </c>
      <c r="BU224" s="185"/>
      <c r="BV224" s="177"/>
      <c r="BX224" s="68"/>
      <c r="BY224" s="21" t="s">
        <v>36</v>
      </c>
      <c r="BZ224" s="42" t="e">
        <f>CB213</f>
        <v>#VALUE!</v>
      </c>
      <c r="CB224" s="185"/>
      <c r="CC224" s="177"/>
      <c r="CE224" s="68"/>
      <c r="CF224" s="21" t="s">
        <v>36</v>
      </c>
      <c r="CG224" s="42" t="e">
        <f>CI213</f>
        <v>#VALUE!</v>
      </c>
      <c r="CI224" s="185"/>
      <c r="CJ224" s="177"/>
      <c r="CL224" s="68"/>
      <c r="CM224" s="21" t="s">
        <v>36</v>
      </c>
      <c r="CN224" s="42" t="e">
        <f>CP213</f>
        <v>#VALUE!</v>
      </c>
      <c r="CP224" s="185"/>
      <c r="CQ224" s="177"/>
      <c r="CS224" s="68"/>
      <c r="CT224" s="21" t="s">
        <v>36</v>
      </c>
      <c r="CU224" s="42" t="e">
        <f>CW213</f>
        <v>#VALUE!</v>
      </c>
      <c r="CW224" s="185"/>
      <c r="CX224" s="177"/>
      <c r="CZ224" s="68"/>
      <c r="DA224" s="21" t="s">
        <v>36</v>
      </c>
      <c r="DB224" s="42" t="e">
        <f>DD213</f>
        <v>#VALUE!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0</v>
      </c>
      <c r="C225" s="67" t="e">
        <f t="shared" ref="C225:C234" si="74">LN(B225-$G$218)</f>
        <v>#NUM!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 t="e">
        <f>SUM(K214:K234)</f>
        <v>#VALUE!</v>
      </c>
      <c r="I225" s="177" t="e">
        <f t="shared" ref="I225:I237" si="76">ROUND($G$218+$G$221*D225^$G$219,$G$1)</f>
        <v>#VALUE!</v>
      </c>
      <c r="J225" s="178" t="e">
        <f t="shared" ref="J225:J234" si="77">ABS(B225-I225)/B225*100</f>
        <v>#VALUE!</v>
      </c>
      <c r="K225" s="177" t="e">
        <f t="shared" ref="K225:K234" si="78">(B225-I225)^2/1000</f>
        <v>#VALUE!</v>
      </c>
      <c r="M225" s="68" t="e">
        <f t="shared" ref="M225:M234" si="79">LN($B225-O$218)</f>
        <v>#NUM!</v>
      </c>
      <c r="N225" s="21" t="s">
        <v>37</v>
      </c>
      <c r="O225" s="198" t="e">
        <f>SUM(R214:R234)</f>
        <v>#VALUE!</v>
      </c>
      <c r="Q225" s="185" t="e">
        <f t="shared" ref="Q225:Q234" si="80">ROUND(O$218+O$221*$D225^O$219,$G$1)</f>
        <v>#VALUE!</v>
      </c>
      <c r="R225" s="177" t="e">
        <f t="shared" ref="R225:R234" si="81">($B225-Q225)^2/1000</f>
        <v>#VALUE!</v>
      </c>
      <c r="T225" s="68" t="e">
        <f t="shared" ref="T225:T234" si="82">LN($B225-V$218)</f>
        <v>#NUM!</v>
      </c>
      <c r="U225" s="21" t="s">
        <v>37</v>
      </c>
      <c r="V225" s="198" t="e">
        <f>SUM(Y214:Y234)</f>
        <v>#VALUE!</v>
      </c>
      <c r="X225" s="185" t="e">
        <f t="shared" ref="X225:X234" si="83">ROUND(V$218+V$221*$D225^V$219,$G$1)</f>
        <v>#VALUE!</v>
      </c>
      <c r="Y225" s="177" t="e">
        <f t="shared" ref="Y225:Y234" si="84">($B225-X225)^2/1000</f>
        <v>#VALUE!</v>
      </c>
      <c r="AA225" s="68" t="e">
        <f t="shared" ref="AA225:AA234" si="85">LN($B225-AC$218)</f>
        <v>#NUM!</v>
      </c>
      <c r="AB225" s="21" t="s">
        <v>37</v>
      </c>
      <c r="AC225" s="198" t="e">
        <f>SUM(AF214:AF234)</f>
        <v>#VALUE!</v>
      </c>
      <c r="AE225" s="185" t="e">
        <f t="shared" ref="AE225:AE234" si="86">ROUND(AC$218+AC$221*$D225^AC$219,$G$1)</f>
        <v>#VALUE!</v>
      </c>
      <c r="AF225" s="177" t="e">
        <f t="shared" ref="AF225:AF234" si="87">($B225-AE225)^2/1000</f>
        <v>#VALUE!</v>
      </c>
      <c r="AH225" s="68" t="e">
        <f t="shared" ref="AH225:AH234" si="88">LN($B225-AJ$218)</f>
        <v>#NUM!</v>
      </c>
      <c r="AI225" s="21" t="s">
        <v>37</v>
      </c>
      <c r="AJ225" s="198" t="e">
        <f>SUM(AM214:AM234)</f>
        <v>#VALUE!</v>
      </c>
      <c r="AL225" s="185" t="e">
        <f t="shared" ref="AL225:AL234" si="89">ROUND(AJ$218+AJ$221*$D225^AJ$219,$G$1)</f>
        <v>#VALUE!</v>
      </c>
      <c r="AM225" s="177" t="e">
        <f t="shared" ref="AM225:AM234" si="90">($B225-AL225)^2/1000</f>
        <v>#VALUE!</v>
      </c>
      <c r="AO225" s="68" t="e">
        <f t="shared" ref="AO225:AO234" si="91">LN($B225-AQ$218)</f>
        <v>#NUM!</v>
      </c>
      <c r="AP225" s="21" t="s">
        <v>37</v>
      </c>
      <c r="AQ225" s="198" t="e">
        <f>SUM(AT214:AT234)</f>
        <v>#VALUE!</v>
      </c>
      <c r="AS225" s="185" t="e">
        <f t="shared" ref="AS225:AS234" si="92">ROUND(AQ$218+AQ$221*$D225^AQ$219,$G$1)</f>
        <v>#VALUE!</v>
      </c>
      <c r="AT225" s="177" t="e">
        <f t="shared" ref="AT225:AT234" si="93">($B225-AS225)^2/1000</f>
        <v>#VALUE!</v>
      </c>
      <c r="AV225" s="68" t="e">
        <f t="shared" ref="AV225:AV234" si="94">LN($B225-AX$218)</f>
        <v>#NUM!</v>
      </c>
      <c r="AW225" s="21" t="s">
        <v>37</v>
      </c>
      <c r="AX225" s="198" t="e">
        <f>SUM(BA214:BA234)</f>
        <v>#VALUE!</v>
      </c>
      <c r="AZ225" s="185" t="e">
        <f t="shared" ref="AZ225:AZ234" si="95">ROUND(AX$218+AX$221*$D225^AX$219,$G$1)</f>
        <v>#VALUE!</v>
      </c>
      <c r="BA225" s="177" t="e">
        <f t="shared" ref="BA225:BA234" si="96">($B225-AZ225)^2/1000</f>
        <v>#VALUE!</v>
      </c>
      <c r="BC225" s="68" t="e">
        <f t="shared" ref="BC225:BC234" si="97">LN($B225-BE$218)</f>
        <v>#NUM!</v>
      </c>
      <c r="BD225" s="21" t="s">
        <v>37</v>
      </c>
      <c r="BE225" s="198" t="e">
        <f>SUM(BH214:BH234)</f>
        <v>#VALUE!</v>
      </c>
      <c r="BG225" s="185" t="e">
        <f t="shared" ref="BG225:BG234" si="98">ROUND(BE$218+BE$221*$D225^BE$219,$G$1)</f>
        <v>#VALUE!</v>
      </c>
      <c r="BH225" s="177" t="e">
        <f t="shared" ref="BH225:BH234" si="99">($B225-BG225)^2/1000</f>
        <v>#VALUE!</v>
      </c>
      <c r="BJ225" s="68" t="e">
        <f t="shared" ref="BJ225:BJ234" si="100">LN($B225-BL$218)</f>
        <v>#NUM!</v>
      </c>
      <c r="BK225" s="21" t="s">
        <v>37</v>
      </c>
      <c r="BL225" s="198" t="e">
        <f>SUM(BO214:BO234)</f>
        <v>#VALUE!</v>
      </c>
      <c r="BN225" s="185" t="e">
        <f t="shared" ref="BN225:BN234" si="101">ROUND(BL$218+BL$221*$D225^BL$219,$G$1)</f>
        <v>#VALUE!</v>
      </c>
      <c r="BO225" s="177" t="e">
        <f t="shared" ref="BO225:BO234" si="102">($B225-BN225)^2/1000</f>
        <v>#VALUE!</v>
      </c>
      <c r="BQ225" s="68" t="e">
        <f t="shared" ref="BQ225:BQ234" si="103">LN($B225-BS$218)</f>
        <v>#NUM!</v>
      </c>
      <c r="BR225" s="21" t="s">
        <v>37</v>
      </c>
      <c r="BS225" s="198" t="e">
        <f>SUM(BV214:BV234)</f>
        <v>#VALUE!</v>
      </c>
      <c r="BU225" s="185" t="e">
        <f t="shared" ref="BU225:BU234" si="104">ROUND(BS$218+BS$221*$D225^BS$219,$G$1)</f>
        <v>#VALUE!</v>
      </c>
      <c r="BV225" s="177" t="e">
        <f t="shared" ref="BV225:BV234" si="105">($B225-BU225)^2/1000</f>
        <v>#VALUE!</v>
      </c>
      <c r="BX225" s="68" t="e">
        <f t="shared" ref="BX225:BX234" si="106">LN($B225-BZ$218)</f>
        <v>#NUM!</v>
      </c>
      <c r="BY225" s="21" t="s">
        <v>37</v>
      </c>
      <c r="BZ225" s="198" t="e">
        <f>SUM(CC214:CC234)</f>
        <v>#VALUE!</v>
      </c>
      <c r="CB225" s="185" t="e">
        <f t="shared" ref="CB225:CB234" si="107">ROUND(BZ$218+BZ$221*$D225^BZ$219,$G$1)</f>
        <v>#VALUE!</v>
      </c>
      <c r="CC225" s="177" t="e">
        <f t="shared" ref="CC225:CC234" si="108">($B225-CB225)^2/1000</f>
        <v>#VALUE!</v>
      </c>
      <c r="CE225" s="68" t="e">
        <f t="shared" ref="CE225:CE234" si="109">LN($B225-CG$218)</f>
        <v>#NUM!</v>
      </c>
      <c r="CF225" s="21" t="s">
        <v>37</v>
      </c>
      <c r="CG225" s="198" t="e">
        <f>SUM(CJ214:CJ234)</f>
        <v>#VALUE!</v>
      </c>
      <c r="CI225" s="185" t="e">
        <f t="shared" ref="CI225:CI234" si="110">ROUND(CG$218+CG$221*$D225^CG$219,$G$1)</f>
        <v>#VALUE!</v>
      </c>
      <c r="CJ225" s="177" t="e">
        <f t="shared" ref="CJ225:CJ234" si="111">($B225-CI225)^2/1000</f>
        <v>#VALUE!</v>
      </c>
      <c r="CL225" s="68" t="e">
        <f t="shared" ref="CL225:CL234" si="112">LN($B225-CN$218)</f>
        <v>#NUM!</v>
      </c>
      <c r="CM225" s="21" t="s">
        <v>37</v>
      </c>
      <c r="CN225" s="198" t="e">
        <f>SUM(CQ214:CQ234)</f>
        <v>#VALUE!</v>
      </c>
      <c r="CP225" s="185" t="e">
        <f t="shared" ref="CP225:CP234" si="113">ROUND(CN$218+CN$221*$D225^CN$219,$G$1)</f>
        <v>#VALUE!</v>
      </c>
      <c r="CQ225" s="177" t="e">
        <f t="shared" ref="CQ225:CQ234" si="114">($B225-CP225)^2/1000</f>
        <v>#VALUE!</v>
      </c>
      <c r="CS225" s="68" t="e">
        <f t="shared" ref="CS225:CS234" si="115">LN($B225-CU$218)</f>
        <v>#NUM!</v>
      </c>
      <c r="CT225" s="21" t="s">
        <v>37</v>
      </c>
      <c r="CU225" s="198" t="e">
        <f>SUM(CX214:CX234)</f>
        <v>#VALUE!</v>
      </c>
      <c r="CW225" s="185" t="e">
        <f t="shared" ref="CW225:CW234" si="116">ROUND(CU$218+CU$221*$D225^CU$219,$G$1)</f>
        <v>#VALUE!</v>
      </c>
      <c r="CX225" s="177" t="e">
        <f t="shared" ref="CX225:CX234" si="117">($B225-CW225)^2/1000</f>
        <v>#VALUE!</v>
      </c>
      <c r="CZ225" s="68" t="e">
        <f t="shared" ref="CZ225:CZ234" si="118">LN($B225-DB$218)</f>
        <v>#NUM!</v>
      </c>
      <c r="DA225" s="21" t="s">
        <v>37</v>
      </c>
      <c r="DB225" s="198" t="e">
        <f>SUM(DE214:DE234)</f>
        <v>#VALUE!</v>
      </c>
      <c r="DD225" s="185" t="e">
        <f t="shared" ref="DD225:DD234" si="119">ROUND(DB$218+DB$221*$D225^DB$219,$G$1)</f>
        <v>#VALUE!</v>
      </c>
      <c r="DE225" s="177" t="e">
        <f t="shared" ref="DE225:DE234" si="120">($B225-DD225)^2/1000</f>
        <v>#VALUE!</v>
      </c>
    </row>
    <row r="226" spans="1:109" ht="15" customHeight="1">
      <c r="A226" s="19">
        <f t="shared" si="73"/>
        <v>2004</v>
      </c>
      <c r="B226" s="174">
        <f t="shared" si="73"/>
        <v>0</v>
      </c>
      <c r="C226" s="67" t="e">
        <f t="shared" si="74"/>
        <v>#NUM!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 t="e">
        <f>SUM(K225:K234)</f>
        <v>#VALUE!</v>
      </c>
      <c r="I226" s="177" t="e">
        <f t="shared" si="76"/>
        <v>#VALUE!</v>
      </c>
      <c r="J226" s="178" t="e">
        <f t="shared" si="77"/>
        <v>#VALUE!</v>
      </c>
      <c r="K226" s="177" t="e">
        <f t="shared" si="78"/>
        <v>#VALUE!</v>
      </c>
      <c r="M226" s="68" t="e">
        <f t="shared" si="79"/>
        <v>#NUM!</v>
      </c>
      <c r="O226" s="74"/>
      <c r="Q226" s="185" t="e">
        <f t="shared" si="80"/>
        <v>#VALUE!</v>
      </c>
      <c r="R226" s="177" t="e">
        <f t="shared" si="81"/>
        <v>#VALUE!</v>
      </c>
      <c r="T226" s="68" t="e">
        <f t="shared" si="82"/>
        <v>#NUM!</v>
      </c>
      <c r="V226" s="74"/>
      <c r="X226" s="185" t="e">
        <f t="shared" si="83"/>
        <v>#VALUE!</v>
      </c>
      <c r="Y226" s="177" t="e">
        <f t="shared" si="84"/>
        <v>#VALUE!</v>
      </c>
      <c r="AA226" s="68" t="e">
        <f t="shared" si="85"/>
        <v>#NUM!</v>
      </c>
      <c r="AC226" s="74"/>
      <c r="AE226" s="185" t="e">
        <f t="shared" si="86"/>
        <v>#VALUE!</v>
      </c>
      <c r="AF226" s="177" t="e">
        <f t="shared" si="87"/>
        <v>#VALUE!</v>
      </c>
      <c r="AH226" s="68" t="e">
        <f t="shared" si="88"/>
        <v>#NUM!</v>
      </c>
      <c r="AJ226" s="74"/>
      <c r="AL226" s="185" t="e">
        <f t="shared" si="89"/>
        <v>#VALUE!</v>
      </c>
      <c r="AM226" s="177" t="e">
        <f t="shared" si="90"/>
        <v>#VALUE!</v>
      </c>
      <c r="AO226" s="68" t="e">
        <f t="shared" si="91"/>
        <v>#NUM!</v>
      </c>
      <c r="AQ226" s="74"/>
      <c r="AS226" s="185" t="e">
        <f t="shared" si="92"/>
        <v>#VALUE!</v>
      </c>
      <c r="AT226" s="177" t="e">
        <f t="shared" si="93"/>
        <v>#VALUE!</v>
      </c>
      <c r="AV226" s="68" t="e">
        <f t="shared" si="94"/>
        <v>#NUM!</v>
      </c>
      <c r="AX226" s="74"/>
      <c r="AZ226" s="185" t="e">
        <f t="shared" si="95"/>
        <v>#VALUE!</v>
      </c>
      <c r="BA226" s="177" t="e">
        <f t="shared" si="96"/>
        <v>#VALUE!</v>
      </c>
      <c r="BC226" s="68" t="e">
        <f t="shared" si="97"/>
        <v>#NUM!</v>
      </c>
      <c r="BE226" s="74"/>
      <c r="BG226" s="185" t="e">
        <f t="shared" si="98"/>
        <v>#VALUE!</v>
      </c>
      <c r="BH226" s="177" t="e">
        <f t="shared" si="99"/>
        <v>#VALUE!</v>
      </c>
      <c r="BJ226" s="68" t="e">
        <f t="shared" si="100"/>
        <v>#NUM!</v>
      </c>
      <c r="BL226" s="74"/>
      <c r="BN226" s="185" t="e">
        <f t="shared" si="101"/>
        <v>#VALUE!</v>
      </c>
      <c r="BO226" s="177" t="e">
        <f t="shared" si="102"/>
        <v>#VALUE!</v>
      </c>
      <c r="BQ226" s="68" t="e">
        <f t="shared" si="103"/>
        <v>#NUM!</v>
      </c>
      <c r="BS226" s="74"/>
      <c r="BU226" s="185" t="e">
        <f t="shared" si="104"/>
        <v>#VALUE!</v>
      </c>
      <c r="BV226" s="177" t="e">
        <f t="shared" si="105"/>
        <v>#VALUE!</v>
      </c>
      <c r="BX226" s="68" t="e">
        <f t="shared" si="106"/>
        <v>#NUM!</v>
      </c>
      <c r="BZ226" s="74"/>
      <c r="CB226" s="185" t="e">
        <f t="shared" si="107"/>
        <v>#VALUE!</v>
      </c>
      <c r="CC226" s="177" t="e">
        <f t="shared" si="108"/>
        <v>#VALUE!</v>
      </c>
      <c r="CE226" s="68" t="e">
        <f t="shared" si="109"/>
        <v>#NUM!</v>
      </c>
      <c r="CG226" s="74"/>
      <c r="CI226" s="185" t="e">
        <f t="shared" si="110"/>
        <v>#VALUE!</v>
      </c>
      <c r="CJ226" s="177" t="e">
        <f t="shared" si="111"/>
        <v>#VALUE!</v>
      </c>
      <c r="CL226" s="68" t="e">
        <f t="shared" si="112"/>
        <v>#NUM!</v>
      </c>
      <c r="CN226" s="74"/>
      <c r="CP226" s="185" t="e">
        <f t="shared" si="113"/>
        <v>#VALUE!</v>
      </c>
      <c r="CQ226" s="177" t="e">
        <f t="shared" si="114"/>
        <v>#VALUE!</v>
      </c>
      <c r="CS226" s="68" t="e">
        <f t="shared" si="115"/>
        <v>#NUM!</v>
      </c>
      <c r="CU226" s="74"/>
      <c r="CW226" s="185" t="e">
        <f t="shared" si="116"/>
        <v>#VALUE!</v>
      </c>
      <c r="CX226" s="177" t="e">
        <f t="shared" si="117"/>
        <v>#VALUE!</v>
      </c>
      <c r="CZ226" s="68" t="e">
        <f t="shared" si="118"/>
        <v>#NUM!</v>
      </c>
      <c r="DB226" s="74"/>
      <c r="DD226" s="185" t="e">
        <f t="shared" si="119"/>
        <v>#VALUE!</v>
      </c>
      <c r="DE226" s="177" t="e">
        <f t="shared" si="120"/>
        <v>#VALUE!</v>
      </c>
    </row>
    <row r="227" spans="1:109" ht="15" customHeight="1">
      <c r="A227" s="19">
        <f t="shared" si="73"/>
        <v>2005</v>
      </c>
      <c r="B227" s="174">
        <f t="shared" si="73"/>
        <v>0</v>
      </c>
      <c r="C227" s="67" t="e">
        <f t="shared" si="74"/>
        <v>#NUM!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 t="e">
        <f>SUM(J214:J234)/D234</f>
        <v>#VALUE!</v>
      </c>
      <c r="I227" s="177" t="e">
        <f t="shared" si="76"/>
        <v>#VALUE!</v>
      </c>
      <c r="J227" s="178" t="e">
        <f t="shared" si="77"/>
        <v>#VALUE!</v>
      </c>
      <c r="K227" s="177" t="e">
        <f t="shared" si="78"/>
        <v>#VALUE!</v>
      </c>
      <c r="M227" s="68" t="e">
        <f t="shared" si="79"/>
        <v>#NUM!</v>
      </c>
      <c r="Q227" s="185" t="e">
        <f t="shared" si="80"/>
        <v>#VALUE!</v>
      </c>
      <c r="R227" s="177" t="e">
        <f t="shared" si="81"/>
        <v>#VALUE!</v>
      </c>
      <c r="T227" s="68" t="e">
        <f t="shared" si="82"/>
        <v>#NUM!</v>
      </c>
      <c r="X227" s="185" t="e">
        <f t="shared" si="83"/>
        <v>#VALUE!</v>
      </c>
      <c r="Y227" s="177" t="e">
        <f t="shared" si="84"/>
        <v>#VALUE!</v>
      </c>
      <c r="AA227" s="68" t="e">
        <f t="shared" si="85"/>
        <v>#NUM!</v>
      </c>
      <c r="AE227" s="185" t="e">
        <f t="shared" si="86"/>
        <v>#VALUE!</v>
      </c>
      <c r="AF227" s="177" t="e">
        <f t="shared" si="87"/>
        <v>#VALUE!</v>
      </c>
      <c r="AH227" s="68" t="e">
        <f t="shared" si="88"/>
        <v>#NUM!</v>
      </c>
      <c r="AL227" s="185" t="e">
        <f t="shared" si="89"/>
        <v>#VALUE!</v>
      </c>
      <c r="AM227" s="177" t="e">
        <f t="shared" si="90"/>
        <v>#VALUE!</v>
      </c>
      <c r="AO227" s="68" t="e">
        <f t="shared" si="91"/>
        <v>#NUM!</v>
      </c>
      <c r="AS227" s="185" t="e">
        <f t="shared" si="92"/>
        <v>#VALUE!</v>
      </c>
      <c r="AT227" s="177" t="e">
        <f t="shared" si="93"/>
        <v>#VALUE!</v>
      </c>
      <c r="AV227" s="68" t="e">
        <f t="shared" si="94"/>
        <v>#NUM!</v>
      </c>
      <c r="AZ227" s="185" t="e">
        <f t="shared" si="95"/>
        <v>#VALUE!</v>
      </c>
      <c r="BA227" s="177" t="e">
        <f t="shared" si="96"/>
        <v>#VALUE!</v>
      </c>
      <c r="BC227" s="68" t="e">
        <f t="shared" si="97"/>
        <v>#NUM!</v>
      </c>
      <c r="BG227" s="185" t="e">
        <f t="shared" si="98"/>
        <v>#VALUE!</v>
      </c>
      <c r="BH227" s="177" t="e">
        <f t="shared" si="99"/>
        <v>#VALUE!</v>
      </c>
      <c r="BJ227" s="68" t="e">
        <f t="shared" si="100"/>
        <v>#NUM!</v>
      </c>
      <c r="BN227" s="185" t="e">
        <f t="shared" si="101"/>
        <v>#VALUE!</v>
      </c>
      <c r="BO227" s="177" t="e">
        <f t="shared" si="102"/>
        <v>#VALUE!</v>
      </c>
      <c r="BQ227" s="68" t="e">
        <f t="shared" si="103"/>
        <v>#NUM!</v>
      </c>
      <c r="BU227" s="185" t="e">
        <f t="shared" si="104"/>
        <v>#VALUE!</v>
      </c>
      <c r="BV227" s="177" t="e">
        <f t="shared" si="105"/>
        <v>#VALUE!</v>
      </c>
      <c r="BX227" s="68" t="e">
        <f t="shared" si="106"/>
        <v>#NUM!</v>
      </c>
      <c r="CB227" s="185" t="e">
        <f t="shared" si="107"/>
        <v>#VALUE!</v>
      </c>
      <c r="CC227" s="177" t="e">
        <f t="shared" si="108"/>
        <v>#VALUE!</v>
      </c>
      <c r="CE227" s="68" t="e">
        <f t="shared" si="109"/>
        <v>#NUM!</v>
      </c>
      <c r="CI227" s="185" t="e">
        <f t="shared" si="110"/>
        <v>#VALUE!</v>
      </c>
      <c r="CJ227" s="177" t="e">
        <f t="shared" si="111"/>
        <v>#VALUE!</v>
      </c>
      <c r="CL227" s="68" t="e">
        <f t="shared" si="112"/>
        <v>#NUM!</v>
      </c>
      <c r="CP227" s="185" t="e">
        <f t="shared" si="113"/>
        <v>#VALUE!</v>
      </c>
      <c r="CQ227" s="177" t="e">
        <f t="shared" si="114"/>
        <v>#VALUE!</v>
      </c>
      <c r="CS227" s="68" t="e">
        <f t="shared" si="115"/>
        <v>#NUM!</v>
      </c>
      <c r="CW227" s="185" t="e">
        <f t="shared" si="116"/>
        <v>#VALUE!</v>
      </c>
      <c r="CX227" s="177" t="e">
        <f t="shared" si="117"/>
        <v>#VALUE!</v>
      </c>
      <c r="CZ227" s="68" t="e">
        <f t="shared" si="118"/>
        <v>#NUM!</v>
      </c>
      <c r="DD227" s="185" t="e">
        <f t="shared" si="119"/>
        <v>#VALUE!</v>
      </c>
      <c r="DE227" s="177" t="e">
        <f t="shared" si="120"/>
        <v>#VALUE!</v>
      </c>
    </row>
    <row r="228" spans="1:109" ht="15" customHeight="1">
      <c r="A228" s="19">
        <f t="shared" si="73"/>
        <v>2006</v>
      </c>
      <c r="B228" s="174">
        <f t="shared" si="73"/>
        <v>0</v>
      </c>
      <c r="C228" s="67" t="e">
        <f t="shared" si="74"/>
        <v>#NUM!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 t="e">
        <f>SUM(J225:J234)/10</f>
        <v>#VALUE!</v>
      </c>
      <c r="I228" s="177" t="e">
        <f t="shared" si="76"/>
        <v>#VALUE!</v>
      </c>
      <c r="J228" s="178" t="e">
        <f t="shared" si="77"/>
        <v>#VALUE!</v>
      </c>
      <c r="K228" s="177" t="e">
        <f t="shared" si="78"/>
        <v>#VALUE!</v>
      </c>
      <c r="M228" s="68" t="e">
        <f t="shared" si="79"/>
        <v>#NUM!</v>
      </c>
      <c r="Q228" s="185" t="e">
        <f t="shared" si="80"/>
        <v>#VALUE!</v>
      </c>
      <c r="R228" s="177" t="e">
        <f t="shared" si="81"/>
        <v>#VALUE!</v>
      </c>
      <c r="T228" s="68" t="e">
        <f t="shared" si="82"/>
        <v>#NUM!</v>
      </c>
      <c r="X228" s="185" t="e">
        <f t="shared" si="83"/>
        <v>#VALUE!</v>
      </c>
      <c r="Y228" s="177" t="e">
        <f t="shared" si="84"/>
        <v>#VALUE!</v>
      </c>
      <c r="AA228" s="68" t="e">
        <f t="shared" si="85"/>
        <v>#NUM!</v>
      </c>
      <c r="AE228" s="185" t="e">
        <f t="shared" si="86"/>
        <v>#VALUE!</v>
      </c>
      <c r="AF228" s="177" t="e">
        <f t="shared" si="87"/>
        <v>#VALUE!</v>
      </c>
      <c r="AH228" s="68" t="e">
        <f t="shared" si="88"/>
        <v>#NUM!</v>
      </c>
      <c r="AL228" s="185" t="e">
        <f t="shared" si="89"/>
        <v>#VALUE!</v>
      </c>
      <c r="AM228" s="177" t="e">
        <f t="shared" si="90"/>
        <v>#VALUE!</v>
      </c>
      <c r="AO228" s="68" t="e">
        <f t="shared" si="91"/>
        <v>#NUM!</v>
      </c>
      <c r="AS228" s="185" t="e">
        <f t="shared" si="92"/>
        <v>#VALUE!</v>
      </c>
      <c r="AT228" s="177" t="e">
        <f t="shared" si="93"/>
        <v>#VALUE!</v>
      </c>
      <c r="AV228" s="68" t="e">
        <f t="shared" si="94"/>
        <v>#NUM!</v>
      </c>
      <c r="AZ228" s="185" t="e">
        <f t="shared" si="95"/>
        <v>#VALUE!</v>
      </c>
      <c r="BA228" s="177" t="e">
        <f t="shared" si="96"/>
        <v>#VALUE!</v>
      </c>
      <c r="BC228" s="68" t="e">
        <f t="shared" si="97"/>
        <v>#NUM!</v>
      </c>
      <c r="BG228" s="185" t="e">
        <f t="shared" si="98"/>
        <v>#VALUE!</v>
      </c>
      <c r="BH228" s="177" t="e">
        <f t="shared" si="99"/>
        <v>#VALUE!</v>
      </c>
      <c r="BJ228" s="68" t="e">
        <f t="shared" si="100"/>
        <v>#NUM!</v>
      </c>
      <c r="BN228" s="185" t="e">
        <f t="shared" si="101"/>
        <v>#VALUE!</v>
      </c>
      <c r="BO228" s="177" t="e">
        <f t="shared" si="102"/>
        <v>#VALUE!</v>
      </c>
      <c r="BQ228" s="68" t="e">
        <f t="shared" si="103"/>
        <v>#NUM!</v>
      </c>
      <c r="BU228" s="185" t="e">
        <f t="shared" si="104"/>
        <v>#VALUE!</v>
      </c>
      <c r="BV228" s="177" t="e">
        <f t="shared" si="105"/>
        <v>#VALUE!</v>
      </c>
      <c r="BX228" s="68" t="e">
        <f t="shared" si="106"/>
        <v>#NUM!</v>
      </c>
      <c r="CB228" s="185" t="e">
        <f t="shared" si="107"/>
        <v>#VALUE!</v>
      </c>
      <c r="CC228" s="177" t="e">
        <f t="shared" si="108"/>
        <v>#VALUE!</v>
      </c>
      <c r="CE228" s="68" t="e">
        <f t="shared" si="109"/>
        <v>#NUM!</v>
      </c>
      <c r="CI228" s="185" t="e">
        <f t="shared" si="110"/>
        <v>#VALUE!</v>
      </c>
      <c r="CJ228" s="177" t="e">
        <f t="shared" si="111"/>
        <v>#VALUE!</v>
      </c>
      <c r="CL228" s="68" t="e">
        <f t="shared" si="112"/>
        <v>#NUM!</v>
      </c>
      <c r="CP228" s="185" t="e">
        <f t="shared" si="113"/>
        <v>#VALUE!</v>
      </c>
      <c r="CQ228" s="177" t="e">
        <f t="shared" si="114"/>
        <v>#VALUE!</v>
      </c>
      <c r="CS228" s="68" t="e">
        <f t="shared" si="115"/>
        <v>#NUM!</v>
      </c>
      <c r="CW228" s="185" t="e">
        <f t="shared" si="116"/>
        <v>#VALUE!</v>
      </c>
      <c r="CX228" s="177" t="e">
        <f t="shared" si="117"/>
        <v>#VALUE!</v>
      </c>
      <c r="CZ228" s="68" t="e">
        <f t="shared" si="118"/>
        <v>#NUM!</v>
      </c>
      <c r="DD228" s="185" t="e">
        <f t="shared" si="119"/>
        <v>#VALUE!</v>
      </c>
      <c r="DE228" s="177" t="e">
        <f t="shared" si="120"/>
        <v>#VALUE!</v>
      </c>
    </row>
    <row r="229" spans="1:109" ht="15" customHeight="1">
      <c r="A229" s="19">
        <f t="shared" si="73"/>
        <v>2007</v>
      </c>
      <c r="B229" s="174">
        <f t="shared" si="73"/>
        <v>0</v>
      </c>
      <c r="C229" s="67" t="e">
        <f t="shared" si="74"/>
        <v>#NUM!</v>
      </c>
      <c r="D229" s="20">
        <f t="shared" si="121"/>
        <v>5</v>
      </c>
      <c r="E229" s="69">
        <f t="shared" si="75"/>
        <v>1.6094379124341003</v>
      </c>
      <c r="I229" s="177" t="e">
        <f t="shared" si="76"/>
        <v>#VALUE!</v>
      </c>
      <c r="J229" s="178" t="e">
        <f t="shared" si="77"/>
        <v>#VALUE!</v>
      </c>
      <c r="K229" s="177" t="e">
        <f t="shared" si="78"/>
        <v>#VALUE!</v>
      </c>
      <c r="M229" s="68" t="e">
        <f t="shared" si="79"/>
        <v>#NUM!</v>
      </c>
      <c r="Q229" s="185" t="e">
        <f t="shared" si="80"/>
        <v>#VALUE!</v>
      </c>
      <c r="R229" s="177" t="e">
        <f t="shared" si="81"/>
        <v>#VALUE!</v>
      </c>
      <c r="T229" s="68" t="e">
        <f t="shared" si="82"/>
        <v>#NUM!</v>
      </c>
      <c r="X229" s="185" t="e">
        <f t="shared" si="83"/>
        <v>#VALUE!</v>
      </c>
      <c r="Y229" s="177" t="e">
        <f t="shared" si="84"/>
        <v>#VALUE!</v>
      </c>
      <c r="AA229" s="68" t="e">
        <f t="shared" si="85"/>
        <v>#NUM!</v>
      </c>
      <c r="AE229" s="185" t="e">
        <f t="shared" si="86"/>
        <v>#VALUE!</v>
      </c>
      <c r="AF229" s="177" t="e">
        <f t="shared" si="87"/>
        <v>#VALUE!</v>
      </c>
      <c r="AH229" s="68" t="e">
        <f t="shared" si="88"/>
        <v>#NUM!</v>
      </c>
      <c r="AL229" s="185" t="e">
        <f t="shared" si="89"/>
        <v>#VALUE!</v>
      </c>
      <c r="AM229" s="177" t="e">
        <f t="shared" si="90"/>
        <v>#VALUE!</v>
      </c>
      <c r="AO229" s="68" t="e">
        <f t="shared" si="91"/>
        <v>#NUM!</v>
      </c>
      <c r="AS229" s="185" t="e">
        <f t="shared" si="92"/>
        <v>#VALUE!</v>
      </c>
      <c r="AT229" s="177" t="e">
        <f t="shared" si="93"/>
        <v>#VALUE!</v>
      </c>
      <c r="AV229" s="68" t="e">
        <f t="shared" si="94"/>
        <v>#NUM!</v>
      </c>
      <c r="AZ229" s="185" t="e">
        <f t="shared" si="95"/>
        <v>#VALUE!</v>
      </c>
      <c r="BA229" s="177" t="e">
        <f t="shared" si="96"/>
        <v>#VALUE!</v>
      </c>
      <c r="BC229" s="68" t="e">
        <f t="shared" si="97"/>
        <v>#NUM!</v>
      </c>
      <c r="BG229" s="185" t="e">
        <f t="shared" si="98"/>
        <v>#VALUE!</v>
      </c>
      <c r="BH229" s="177" t="e">
        <f t="shared" si="99"/>
        <v>#VALUE!</v>
      </c>
      <c r="BJ229" s="68" t="e">
        <f t="shared" si="100"/>
        <v>#NUM!</v>
      </c>
      <c r="BN229" s="185" t="e">
        <f t="shared" si="101"/>
        <v>#VALUE!</v>
      </c>
      <c r="BO229" s="177" t="e">
        <f t="shared" si="102"/>
        <v>#VALUE!</v>
      </c>
      <c r="BQ229" s="68" t="e">
        <f t="shared" si="103"/>
        <v>#NUM!</v>
      </c>
      <c r="BU229" s="185" t="e">
        <f t="shared" si="104"/>
        <v>#VALUE!</v>
      </c>
      <c r="BV229" s="177" t="e">
        <f t="shared" si="105"/>
        <v>#VALUE!</v>
      </c>
      <c r="BX229" s="68" t="e">
        <f t="shared" si="106"/>
        <v>#NUM!</v>
      </c>
      <c r="CB229" s="185" t="e">
        <f t="shared" si="107"/>
        <v>#VALUE!</v>
      </c>
      <c r="CC229" s="177" t="e">
        <f t="shared" si="108"/>
        <v>#VALUE!</v>
      </c>
      <c r="CE229" s="68" t="e">
        <f t="shared" si="109"/>
        <v>#NUM!</v>
      </c>
      <c r="CI229" s="185" t="e">
        <f t="shared" si="110"/>
        <v>#VALUE!</v>
      </c>
      <c r="CJ229" s="177" t="e">
        <f t="shared" si="111"/>
        <v>#VALUE!</v>
      </c>
      <c r="CL229" s="68" t="e">
        <f t="shared" si="112"/>
        <v>#NUM!</v>
      </c>
      <c r="CP229" s="185" t="e">
        <f t="shared" si="113"/>
        <v>#VALUE!</v>
      </c>
      <c r="CQ229" s="177" t="e">
        <f t="shared" si="114"/>
        <v>#VALUE!</v>
      </c>
      <c r="CS229" s="68" t="e">
        <f t="shared" si="115"/>
        <v>#NUM!</v>
      </c>
      <c r="CW229" s="185" t="e">
        <f t="shared" si="116"/>
        <v>#VALUE!</v>
      </c>
      <c r="CX229" s="177" t="e">
        <f t="shared" si="117"/>
        <v>#VALUE!</v>
      </c>
      <c r="CZ229" s="68" t="e">
        <f t="shared" si="118"/>
        <v>#NUM!</v>
      </c>
      <c r="DD229" s="185" t="e">
        <f t="shared" si="119"/>
        <v>#VALUE!</v>
      </c>
      <c r="DE229" s="177" t="e">
        <f t="shared" si="120"/>
        <v>#VALUE!</v>
      </c>
    </row>
    <row r="230" spans="1:109" ht="15" customHeight="1">
      <c r="A230" s="19">
        <f t="shared" si="73"/>
        <v>2008</v>
      </c>
      <c r="B230" s="174">
        <f t="shared" si="73"/>
        <v>0</v>
      </c>
      <c r="C230" s="67" t="e">
        <f t="shared" si="74"/>
        <v>#NUM!</v>
      </c>
      <c r="D230" s="20">
        <f t="shared" si="121"/>
        <v>6</v>
      </c>
      <c r="E230" s="69">
        <f t="shared" si="75"/>
        <v>1.791759469228055</v>
      </c>
      <c r="I230" s="177" t="e">
        <f t="shared" si="76"/>
        <v>#VALUE!</v>
      </c>
      <c r="J230" s="178" t="e">
        <f t="shared" si="77"/>
        <v>#VALUE!</v>
      </c>
      <c r="K230" s="177" t="e">
        <f t="shared" si="78"/>
        <v>#VALUE!</v>
      </c>
      <c r="M230" s="68" t="e">
        <f t="shared" si="79"/>
        <v>#NUM!</v>
      </c>
      <c r="Q230" s="185" t="e">
        <f t="shared" si="80"/>
        <v>#VALUE!</v>
      </c>
      <c r="R230" s="177" t="e">
        <f t="shared" si="81"/>
        <v>#VALUE!</v>
      </c>
      <c r="T230" s="68" t="e">
        <f t="shared" si="82"/>
        <v>#NUM!</v>
      </c>
      <c r="X230" s="185" t="e">
        <f t="shared" si="83"/>
        <v>#VALUE!</v>
      </c>
      <c r="Y230" s="177" t="e">
        <f t="shared" si="84"/>
        <v>#VALUE!</v>
      </c>
      <c r="AA230" s="68" t="e">
        <f t="shared" si="85"/>
        <v>#NUM!</v>
      </c>
      <c r="AE230" s="185" t="e">
        <f t="shared" si="86"/>
        <v>#VALUE!</v>
      </c>
      <c r="AF230" s="177" t="e">
        <f t="shared" si="87"/>
        <v>#VALUE!</v>
      </c>
      <c r="AH230" s="68" t="e">
        <f t="shared" si="88"/>
        <v>#NUM!</v>
      </c>
      <c r="AL230" s="185" t="e">
        <f t="shared" si="89"/>
        <v>#VALUE!</v>
      </c>
      <c r="AM230" s="177" t="e">
        <f t="shared" si="90"/>
        <v>#VALUE!</v>
      </c>
      <c r="AO230" s="68" t="e">
        <f t="shared" si="91"/>
        <v>#NUM!</v>
      </c>
      <c r="AS230" s="185" t="e">
        <f t="shared" si="92"/>
        <v>#VALUE!</v>
      </c>
      <c r="AT230" s="177" t="e">
        <f t="shared" si="93"/>
        <v>#VALUE!</v>
      </c>
      <c r="AV230" s="68" t="e">
        <f t="shared" si="94"/>
        <v>#NUM!</v>
      </c>
      <c r="AZ230" s="185" t="e">
        <f t="shared" si="95"/>
        <v>#VALUE!</v>
      </c>
      <c r="BA230" s="177" t="e">
        <f t="shared" si="96"/>
        <v>#VALUE!</v>
      </c>
      <c r="BC230" s="68" t="e">
        <f t="shared" si="97"/>
        <v>#NUM!</v>
      </c>
      <c r="BG230" s="185" t="e">
        <f t="shared" si="98"/>
        <v>#VALUE!</v>
      </c>
      <c r="BH230" s="177" t="e">
        <f t="shared" si="99"/>
        <v>#VALUE!</v>
      </c>
      <c r="BJ230" s="68" t="e">
        <f t="shared" si="100"/>
        <v>#NUM!</v>
      </c>
      <c r="BN230" s="185" t="e">
        <f t="shared" si="101"/>
        <v>#VALUE!</v>
      </c>
      <c r="BO230" s="177" t="e">
        <f t="shared" si="102"/>
        <v>#VALUE!</v>
      </c>
      <c r="BQ230" s="68" t="e">
        <f t="shared" si="103"/>
        <v>#NUM!</v>
      </c>
      <c r="BU230" s="185" t="e">
        <f t="shared" si="104"/>
        <v>#VALUE!</v>
      </c>
      <c r="BV230" s="177" t="e">
        <f t="shared" si="105"/>
        <v>#VALUE!</v>
      </c>
      <c r="BX230" s="68" t="e">
        <f t="shared" si="106"/>
        <v>#NUM!</v>
      </c>
      <c r="CB230" s="185" t="e">
        <f t="shared" si="107"/>
        <v>#VALUE!</v>
      </c>
      <c r="CC230" s="177" t="e">
        <f t="shared" si="108"/>
        <v>#VALUE!</v>
      </c>
      <c r="CE230" s="68" t="e">
        <f t="shared" si="109"/>
        <v>#NUM!</v>
      </c>
      <c r="CI230" s="185" t="e">
        <f t="shared" si="110"/>
        <v>#VALUE!</v>
      </c>
      <c r="CJ230" s="177" t="e">
        <f t="shared" si="111"/>
        <v>#VALUE!</v>
      </c>
      <c r="CL230" s="68" t="e">
        <f t="shared" si="112"/>
        <v>#NUM!</v>
      </c>
      <c r="CP230" s="185" t="e">
        <f t="shared" si="113"/>
        <v>#VALUE!</v>
      </c>
      <c r="CQ230" s="177" t="e">
        <f t="shared" si="114"/>
        <v>#VALUE!</v>
      </c>
      <c r="CS230" s="68" t="e">
        <f t="shared" si="115"/>
        <v>#NUM!</v>
      </c>
      <c r="CW230" s="185" t="e">
        <f t="shared" si="116"/>
        <v>#VALUE!</v>
      </c>
      <c r="CX230" s="177" t="e">
        <f t="shared" si="117"/>
        <v>#VALUE!</v>
      </c>
      <c r="CZ230" s="68" t="e">
        <f t="shared" si="118"/>
        <v>#NUM!</v>
      </c>
      <c r="DD230" s="185" t="e">
        <f t="shared" si="119"/>
        <v>#VALUE!</v>
      </c>
      <c r="DE230" s="177" t="e">
        <f t="shared" si="120"/>
        <v>#VALUE!</v>
      </c>
    </row>
    <row r="231" spans="1:109" s="25" customFormat="1" ht="15" customHeight="1">
      <c r="A231" s="19">
        <f t="shared" si="73"/>
        <v>2009</v>
      </c>
      <c r="B231" s="174">
        <f t="shared" si="73"/>
        <v>0</v>
      </c>
      <c r="C231" s="67" t="e">
        <f t="shared" si="74"/>
        <v>#NUM!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 t="e">
        <f t="shared" si="76"/>
        <v>#VALUE!</v>
      </c>
      <c r="J231" s="178" t="e">
        <f t="shared" si="77"/>
        <v>#VALUE!</v>
      </c>
      <c r="K231" s="177" t="e">
        <f t="shared" si="78"/>
        <v>#VALUE!</v>
      </c>
      <c r="M231" s="68" t="e">
        <f t="shared" si="79"/>
        <v>#NUM!</v>
      </c>
      <c r="N231" s="50"/>
      <c r="P231" s="75"/>
      <c r="Q231" s="185" t="e">
        <f t="shared" si="80"/>
        <v>#VALUE!</v>
      </c>
      <c r="R231" s="177" t="e">
        <f t="shared" si="81"/>
        <v>#VALUE!</v>
      </c>
      <c r="T231" s="68" t="e">
        <f t="shared" si="82"/>
        <v>#NUM!</v>
      </c>
      <c r="U231" s="50"/>
      <c r="W231" s="75"/>
      <c r="X231" s="185" t="e">
        <f t="shared" si="83"/>
        <v>#VALUE!</v>
      </c>
      <c r="Y231" s="177" t="e">
        <f t="shared" si="84"/>
        <v>#VALUE!</v>
      </c>
      <c r="AA231" s="68" t="e">
        <f t="shared" si="85"/>
        <v>#NUM!</v>
      </c>
      <c r="AB231" s="50"/>
      <c r="AD231" s="75"/>
      <c r="AE231" s="185" t="e">
        <f t="shared" si="86"/>
        <v>#VALUE!</v>
      </c>
      <c r="AF231" s="177" t="e">
        <f t="shared" si="87"/>
        <v>#VALUE!</v>
      </c>
      <c r="AH231" s="68" t="e">
        <f t="shared" si="88"/>
        <v>#NUM!</v>
      </c>
      <c r="AI231" s="50"/>
      <c r="AK231" s="75"/>
      <c r="AL231" s="185" t="e">
        <f t="shared" si="89"/>
        <v>#VALUE!</v>
      </c>
      <c r="AM231" s="177" t="e">
        <f t="shared" si="90"/>
        <v>#VALUE!</v>
      </c>
      <c r="AO231" s="68" t="e">
        <f t="shared" si="91"/>
        <v>#NUM!</v>
      </c>
      <c r="AP231" s="50"/>
      <c r="AR231" s="75"/>
      <c r="AS231" s="185" t="e">
        <f t="shared" si="92"/>
        <v>#VALUE!</v>
      </c>
      <c r="AT231" s="177" t="e">
        <f t="shared" si="93"/>
        <v>#VALUE!</v>
      </c>
      <c r="AV231" s="68" t="e">
        <f t="shared" si="94"/>
        <v>#NUM!</v>
      </c>
      <c r="AW231" s="50"/>
      <c r="AY231" s="75"/>
      <c r="AZ231" s="185" t="e">
        <f t="shared" si="95"/>
        <v>#VALUE!</v>
      </c>
      <c r="BA231" s="177" t="e">
        <f t="shared" si="96"/>
        <v>#VALUE!</v>
      </c>
      <c r="BC231" s="68" t="e">
        <f t="shared" si="97"/>
        <v>#NUM!</v>
      </c>
      <c r="BD231" s="50"/>
      <c r="BF231" s="75"/>
      <c r="BG231" s="185" t="e">
        <f t="shared" si="98"/>
        <v>#VALUE!</v>
      </c>
      <c r="BH231" s="177" t="e">
        <f t="shared" si="99"/>
        <v>#VALUE!</v>
      </c>
      <c r="BJ231" s="68" t="e">
        <f t="shared" si="100"/>
        <v>#NUM!</v>
      </c>
      <c r="BK231" s="50"/>
      <c r="BM231" s="75"/>
      <c r="BN231" s="185" t="e">
        <f t="shared" si="101"/>
        <v>#VALUE!</v>
      </c>
      <c r="BO231" s="177" t="e">
        <f t="shared" si="102"/>
        <v>#VALUE!</v>
      </c>
      <c r="BQ231" s="68" t="e">
        <f t="shared" si="103"/>
        <v>#NUM!</v>
      </c>
      <c r="BR231" s="50"/>
      <c r="BT231" s="75"/>
      <c r="BU231" s="185" t="e">
        <f t="shared" si="104"/>
        <v>#VALUE!</v>
      </c>
      <c r="BV231" s="177" t="e">
        <f t="shared" si="105"/>
        <v>#VALUE!</v>
      </c>
      <c r="BX231" s="68" t="e">
        <f t="shared" si="106"/>
        <v>#NUM!</v>
      </c>
      <c r="BY231" s="50"/>
      <c r="CA231" s="75"/>
      <c r="CB231" s="185" t="e">
        <f t="shared" si="107"/>
        <v>#VALUE!</v>
      </c>
      <c r="CC231" s="177" t="e">
        <f t="shared" si="108"/>
        <v>#VALUE!</v>
      </c>
      <c r="CE231" s="68" t="e">
        <f t="shared" si="109"/>
        <v>#NUM!</v>
      </c>
      <c r="CF231" s="50"/>
      <c r="CH231" s="75"/>
      <c r="CI231" s="185" t="e">
        <f t="shared" si="110"/>
        <v>#VALUE!</v>
      </c>
      <c r="CJ231" s="177" t="e">
        <f t="shared" si="111"/>
        <v>#VALUE!</v>
      </c>
      <c r="CL231" s="68" t="e">
        <f t="shared" si="112"/>
        <v>#NUM!</v>
      </c>
      <c r="CM231" s="50"/>
      <c r="CO231" s="75"/>
      <c r="CP231" s="185" t="e">
        <f t="shared" si="113"/>
        <v>#VALUE!</v>
      </c>
      <c r="CQ231" s="177" t="e">
        <f t="shared" si="114"/>
        <v>#VALUE!</v>
      </c>
      <c r="CS231" s="68" t="e">
        <f t="shared" si="115"/>
        <v>#NUM!</v>
      </c>
      <c r="CT231" s="50"/>
      <c r="CV231" s="75"/>
      <c r="CW231" s="185" t="e">
        <f t="shared" si="116"/>
        <v>#VALUE!</v>
      </c>
      <c r="CX231" s="177" t="e">
        <f t="shared" si="117"/>
        <v>#VALUE!</v>
      </c>
      <c r="CZ231" s="68" t="e">
        <f t="shared" si="118"/>
        <v>#NUM!</v>
      </c>
      <c r="DA231" s="50"/>
      <c r="DC231" s="75"/>
      <c r="DD231" s="185" t="e">
        <f t="shared" si="119"/>
        <v>#VALUE!</v>
      </c>
      <c r="DE231" s="177" t="e">
        <f t="shared" si="120"/>
        <v>#VALUE!</v>
      </c>
    </row>
    <row r="232" spans="1:109" ht="15" customHeight="1">
      <c r="A232" s="19">
        <f t="shared" si="73"/>
        <v>2010</v>
      </c>
      <c r="B232" s="174">
        <f t="shared" si="73"/>
        <v>0</v>
      </c>
      <c r="C232" s="67" t="e">
        <f t="shared" si="74"/>
        <v>#NUM!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 t="e">
        <f t="shared" si="76"/>
        <v>#VALUE!</v>
      </c>
      <c r="J232" s="178" t="e">
        <f t="shared" si="77"/>
        <v>#VALUE!</v>
      </c>
      <c r="K232" s="177" t="e">
        <f t="shared" si="78"/>
        <v>#VALUE!</v>
      </c>
      <c r="M232" s="68" t="e">
        <f t="shared" si="79"/>
        <v>#NUM!</v>
      </c>
      <c r="N232" s="50"/>
      <c r="O232" s="25"/>
      <c r="P232" s="75"/>
      <c r="Q232" s="185" t="e">
        <f t="shared" si="80"/>
        <v>#VALUE!</v>
      </c>
      <c r="R232" s="177" t="e">
        <f t="shared" si="81"/>
        <v>#VALUE!</v>
      </c>
      <c r="T232" s="68" t="e">
        <f t="shared" si="82"/>
        <v>#NUM!</v>
      </c>
      <c r="U232" s="50"/>
      <c r="V232" s="25"/>
      <c r="W232" s="75"/>
      <c r="X232" s="185" t="e">
        <f t="shared" si="83"/>
        <v>#VALUE!</v>
      </c>
      <c r="Y232" s="177" t="e">
        <f t="shared" si="84"/>
        <v>#VALUE!</v>
      </c>
      <c r="AA232" s="68" t="e">
        <f t="shared" si="85"/>
        <v>#NUM!</v>
      </c>
      <c r="AB232" s="50"/>
      <c r="AC232" s="25"/>
      <c r="AD232" s="75"/>
      <c r="AE232" s="185" t="e">
        <f t="shared" si="86"/>
        <v>#VALUE!</v>
      </c>
      <c r="AF232" s="177" t="e">
        <f t="shared" si="87"/>
        <v>#VALUE!</v>
      </c>
      <c r="AH232" s="68" t="e">
        <f t="shared" si="88"/>
        <v>#NUM!</v>
      </c>
      <c r="AI232" s="50"/>
      <c r="AJ232" s="25"/>
      <c r="AK232" s="75"/>
      <c r="AL232" s="185" t="e">
        <f t="shared" si="89"/>
        <v>#VALUE!</v>
      </c>
      <c r="AM232" s="177" t="e">
        <f t="shared" si="90"/>
        <v>#VALUE!</v>
      </c>
      <c r="AO232" s="68" t="e">
        <f t="shared" si="91"/>
        <v>#NUM!</v>
      </c>
      <c r="AP232" s="50"/>
      <c r="AQ232" s="25"/>
      <c r="AR232" s="75"/>
      <c r="AS232" s="185" t="e">
        <f t="shared" si="92"/>
        <v>#VALUE!</v>
      </c>
      <c r="AT232" s="177" t="e">
        <f t="shared" si="93"/>
        <v>#VALUE!</v>
      </c>
      <c r="AV232" s="68" t="e">
        <f t="shared" si="94"/>
        <v>#NUM!</v>
      </c>
      <c r="AW232" s="50"/>
      <c r="AX232" s="25"/>
      <c r="AY232" s="75"/>
      <c r="AZ232" s="185" t="e">
        <f t="shared" si="95"/>
        <v>#VALUE!</v>
      </c>
      <c r="BA232" s="177" t="e">
        <f t="shared" si="96"/>
        <v>#VALUE!</v>
      </c>
      <c r="BC232" s="68" t="e">
        <f t="shared" si="97"/>
        <v>#NUM!</v>
      </c>
      <c r="BD232" s="50"/>
      <c r="BE232" s="25"/>
      <c r="BF232" s="75"/>
      <c r="BG232" s="185" t="e">
        <f t="shared" si="98"/>
        <v>#VALUE!</v>
      </c>
      <c r="BH232" s="177" t="e">
        <f t="shared" si="99"/>
        <v>#VALUE!</v>
      </c>
      <c r="BJ232" s="68" t="e">
        <f t="shared" si="100"/>
        <v>#NUM!</v>
      </c>
      <c r="BK232" s="50"/>
      <c r="BL232" s="25"/>
      <c r="BM232" s="75"/>
      <c r="BN232" s="185" t="e">
        <f t="shared" si="101"/>
        <v>#VALUE!</v>
      </c>
      <c r="BO232" s="177" t="e">
        <f t="shared" si="102"/>
        <v>#VALUE!</v>
      </c>
      <c r="BQ232" s="68" t="e">
        <f t="shared" si="103"/>
        <v>#NUM!</v>
      </c>
      <c r="BR232" s="50"/>
      <c r="BS232" s="25"/>
      <c r="BT232" s="75"/>
      <c r="BU232" s="185" t="e">
        <f t="shared" si="104"/>
        <v>#VALUE!</v>
      </c>
      <c r="BV232" s="177" t="e">
        <f t="shared" si="105"/>
        <v>#VALUE!</v>
      </c>
      <c r="BX232" s="68" t="e">
        <f t="shared" si="106"/>
        <v>#NUM!</v>
      </c>
      <c r="BY232" s="50"/>
      <c r="BZ232" s="25"/>
      <c r="CA232" s="75"/>
      <c r="CB232" s="185" t="e">
        <f t="shared" si="107"/>
        <v>#VALUE!</v>
      </c>
      <c r="CC232" s="177" t="e">
        <f t="shared" si="108"/>
        <v>#VALUE!</v>
      </c>
      <c r="CE232" s="68" t="e">
        <f t="shared" si="109"/>
        <v>#NUM!</v>
      </c>
      <c r="CF232" s="50"/>
      <c r="CG232" s="25"/>
      <c r="CH232" s="75"/>
      <c r="CI232" s="185" t="e">
        <f t="shared" si="110"/>
        <v>#VALUE!</v>
      </c>
      <c r="CJ232" s="177" t="e">
        <f t="shared" si="111"/>
        <v>#VALUE!</v>
      </c>
      <c r="CL232" s="68" t="e">
        <f t="shared" si="112"/>
        <v>#NUM!</v>
      </c>
      <c r="CM232" s="50"/>
      <c r="CN232" s="25"/>
      <c r="CO232" s="75"/>
      <c r="CP232" s="185" t="e">
        <f t="shared" si="113"/>
        <v>#VALUE!</v>
      </c>
      <c r="CQ232" s="177" t="e">
        <f t="shared" si="114"/>
        <v>#VALUE!</v>
      </c>
      <c r="CS232" s="68" t="e">
        <f t="shared" si="115"/>
        <v>#NUM!</v>
      </c>
      <c r="CT232" s="50"/>
      <c r="CU232" s="25"/>
      <c r="CV232" s="75"/>
      <c r="CW232" s="185" t="e">
        <f t="shared" si="116"/>
        <v>#VALUE!</v>
      </c>
      <c r="CX232" s="177" t="e">
        <f t="shared" si="117"/>
        <v>#VALUE!</v>
      </c>
      <c r="CZ232" s="68" t="e">
        <f t="shared" si="118"/>
        <v>#NUM!</v>
      </c>
      <c r="DA232" s="50"/>
      <c r="DB232" s="25"/>
      <c r="DC232" s="75"/>
      <c r="DD232" s="185" t="e">
        <f t="shared" si="119"/>
        <v>#VALUE!</v>
      </c>
      <c r="DE232" s="177" t="e">
        <f t="shared" si="120"/>
        <v>#VALUE!</v>
      </c>
    </row>
    <row r="233" spans="1:109" s="25" customFormat="1" ht="15" customHeight="1">
      <c r="A233" s="19">
        <f t="shared" si="73"/>
        <v>2011</v>
      </c>
      <c r="B233" s="174">
        <f t="shared" si="73"/>
        <v>0</v>
      </c>
      <c r="C233" s="67" t="e">
        <f t="shared" si="74"/>
        <v>#NUM!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 t="e">
        <f t="shared" si="76"/>
        <v>#VALUE!</v>
      </c>
      <c r="J233" s="178" t="e">
        <f t="shared" si="77"/>
        <v>#VALUE!</v>
      </c>
      <c r="K233" s="177" t="e">
        <f t="shared" si="78"/>
        <v>#VALUE!</v>
      </c>
      <c r="M233" s="68" t="e">
        <f t="shared" si="79"/>
        <v>#NUM!</v>
      </c>
      <c r="N233" s="50"/>
      <c r="P233" s="32"/>
      <c r="Q233" s="185" t="e">
        <f t="shared" si="80"/>
        <v>#VALUE!</v>
      </c>
      <c r="R233" s="177" t="e">
        <f t="shared" si="81"/>
        <v>#VALUE!</v>
      </c>
      <c r="T233" s="68" t="e">
        <f t="shared" si="82"/>
        <v>#NUM!</v>
      </c>
      <c r="U233" s="50"/>
      <c r="W233" s="32"/>
      <c r="X233" s="185" t="e">
        <f t="shared" si="83"/>
        <v>#VALUE!</v>
      </c>
      <c r="Y233" s="177" t="e">
        <f t="shared" si="84"/>
        <v>#VALUE!</v>
      </c>
      <c r="AA233" s="68" t="e">
        <f t="shared" si="85"/>
        <v>#NUM!</v>
      </c>
      <c r="AB233" s="50"/>
      <c r="AD233" s="32"/>
      <c r="AE233" s="185" t="e">
        <f t="shared" si="86"/>
        <v>#VALUE!</v>
      </c>
      <c r="AF233" s="177" t="e">
        <f t="shared" si="87"/>
        <v>#VALUE!</v>
      </c>
      <c r="AH233" s="68" t="e">
        <f t="shared" si="88"/>
        <v>#NUM!</v>
      </c>
      <c r="AI233" s="50"/>
      <c r="AK233" s="32"/>
      <c r="AL233" s="185" t="e">
        <f t="shared" si="89"/>
        <v>#VALUE!</v>
      </c>
      <c r="AM233" s="177" t="e">
        <f t="shared" si="90"/>
        <v>#VALUE!</v>
      </c>
      <c r="AO233" s="68" t="e">
        <f t="shared" si="91"/>
        <v>#NUM!</v>
      </c>
      <c r="AP233" s="50"/>
      <c r="AR233" s="32"/>
      <c r="AS233" s="185" t="e">
        <f t="shared" si="92"/>
        <v>#VALUE!</v>
      </c>
      <c r="AT233" s="177" t="e">
        <f t="shared" si="93"/>
        <v>#VALUE!</v>
      </c>
      <c r="AV233" s="68" t="e">
        <f t="shared" si="94"/>
        <v>#NUM!</v>
      </c>
      <c r="AW233" s="50"/>
      <c r="AY233" s="32"/>
      <c r="AZ233" s="185" t="e">
        <f t="shared" si="95"/>
        <v>#VALUE!</v>
      </c>
      <c r="BA233" s="177" t="e">
        <f t="shared" si="96"/>
        <v>#VALUE!</v>
      </c>
      <c r="BC233" s="68" t="e">
        <f t="shared" si="97"/>
        <v>#NUM!</v>
      </c>
      <c r="BD233" s="50"/>
      <c r="BF233" s="32"/>
      <c r="BG233" s="185" t="e">
        <f t="shared" si="98"/>
        <v>#VALUE!</v>
      </c>
      <c r="BH233" s="177" t="e">
        <f t="shared" si="99"/>
        <v>#VALUE!</v>
      </c>
      <c r="BJ233" s="68" t="e">
        <f t="shared" si="100"/>
        <v>#NUM!</v>
      </c>
      <c r="BK233" s="50"/>
      <c r="BM233" s="32"/>
      <c r="BN233" s="185" t="e">
        <f t="shared" si="101"/>
        <v>#VALUE!</v>
      </c>
      <c r="BO233" s="177" t="e">
        <f t="shared" si="102"/>
        <v>#VALUE!</v>
      </c>
      <c r="BQ233" s="68" t="e">
        <f t="shared" si="103"/>
        <v>#NUM!</v>
      </c>
      <c r="BR233" s="50"/>
      <c r="BT233" s="32"/>
      <c r="BU233" s="185" t="e">
        <f t="shared" si="104"/>
        <v>#VALUE!</v>
      </c>
      <c r="BV233" s="177" t="e">
        <f t="shared" si="105"/>
        <v>#VALUE!</v>
      </c>
      <c r="BX233" s="68" t="e">
        <f t="shared" si="106"/>
        <v>#NUM!</v>
      </c>
      <c r="BY233" s="50"/>
      <c r="CA233" s="32"/>
      <c r="CB233" s="185" t="e">
        <f t="shared" si="107"/>
        <v>#VALUE!</v>
      </c>
      <c r="CC233" s="177" t="e">
        <f t="shared" si="108"/>
        <v>#VALUE!</v>
      </c>
      <c r="CE233" s="68" t="e">
        <f t="shared" si="109"/>
        <v>#NUM!</v>
      </c>
      <c r="CF233" s="50"/>
      <c r="CH233" s="32"/>
      <c r="CI233" s="185" t="e">
        <f t="shared" si="110"/>
        <v>#VALUE!</v>
      </c>
      <c r="CJ233" s="177" t="e">
        <f t="shared" si="111"/>
        <v>#VALUE!</v>
      </c>
      <c r="CL233" s="68" t="e">
        <f t="shared" si="112"/>
        <v>#NUM!</v>
      </c>
      <c r="CM233" s="50"/>
      <c r="CO233" s="32"/>
      <c r="CP233" s="185" t="e">
        <f t="shared" si="113"/>
        <v>#VALUE!</v>
      </c>
      <c r="CQ233" s="177" t="e">
        <f t="shared" si="114"/>
        <v>#VALUE!</v>
      </c>
      <c r="CS233" s="68" t="e">
        <f t="shared" si="115"/>
        <v>#NUM!</v>
      </c>
      <c r="CT233" s="50"/>
      <c r="CV233" s="32"/>
      <c r="CW233" s="185" t="e">
        <f t="shared" si="116"/>
        <v>#VALUE!</v>
      </c>
      <c r="CX233" s="177" t="e">
        <f t="shared" si="117"/>
        <v>#VALUE!</v>
      </c>
      <c r="CZ233" s="68" t="e">
        <f t="shared" si="118"/>
        <v>#NUM!</v>
      </c>
      <c r="DA233" s="50"/>
      <c r="DC233" s="32"/>
      <c r="DD233" s="185" t="e">
        <f t="shared" si="119"/>
        <v>#VALUE!</v>
      </c>
      <c r="DE233" s="177" t="e">
        <f t="shared" si="120"/>
        <v>#VALUE!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0</v>
      </c>
      <c r="C234" s="76" t="e">
        <f t="shared" si="74"/>
        <v>#NUM!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 t="e">
        <f t="shared" si="76"/>
        <v>#VALUE!</v>
      </c>
      <c r="J234" s="184" t="e">
        <f t="shared" si="77"/>
        <v>#VALUE!</v>
      </c>
      <c r="K234" s="183" t="e">
        <f t="shared" si="78"/>
        <v>#VALUE!</v>
      </c>
      <c r="M234" s="79" t="e">
        <f t="shared" si="79"/>
        <v>#NUM!</v>
      </c>
      <c r="N234" s="51"/>
      <c r="O234" s="30"/>
      <c r="P234" s="78"/>
      <c r="Q234" s="205" t="e">
        <f t="shared" si="80"/>
        <v>#VALUE!</v>
      </c>
      <c r="R234" s="183" t="e">
        <f t="shared" si="81"/>
        <v>#VALUE!</v>
      </c>
      <c r="T234" s="79" t="e">
        <f t="shared" si="82"/>
        <v>#NUM!</v>
      </c>
      <c r="U234" s="51"/>
      <c r="V234" s="30"/>
      <c r="W234" s="78"/>
      <c r="X234" s="205" t="e">
        <f t="shared" si="83"/>
        <v>#VALUE!</v>
      </c>
      <c r="Y234" s="183" t="e">
        <f t="shared" si="84"/>
        <v>#VALUE!</v>
      </c>
      <c r="AA234" s="79" t="e">
        <f t="shared" si="85"/>
        <v>#NUM!</v>
      </c>
      <c r="AB234" s="51"/>
      <c r="AC234" s="30"/>
      <c r="AD234" s="78"/>
      <c r="AE234" s="205" t="e">
        <f t="shared" si="86"/>
        <v>#VALUE!</v>
      </c>
      <c r="AF234" s="183" t="e">
        <f t="shared" si="87"/>
        <v>#VALUE!</v>
      </c>
      <c r="AH234" s="79" t="e">
        <f t="shared" si="88"/>
        <v>#NUM!</v>
      </c>
      <c r="AI234" s="51"/>
      <c r="AJ234" s="30"/>
      <c r="AK234" s="78"/>
      <c r="AL234" s="205" t="e">
        <f t="shared" si="89"/>
        <v>#VALUE!</v>
      </c>
      <c r="AM234" s="183" t="e">
        <f t="shared" si="90"/>
        <v>#VALUE!</v>
      </c>
      <c r="AO234" s="79" t="e">
        <f t="shared" si="91"/>
        <v>#NUM!</v>
      </c>
      <c r="AP234" s="51"/>
      <c r="AQ234" s="30"/>
      <c r="AR234" s="78"/>
      <c r="AS234" s="205" t="e">
        <f t="shared" si="92"/>
        <v>#VALUE!</v>
      </c>
      <c r="AT234" s="183" t="e">
        <f t="shared" si="93"/>
        <v>#VALUE!</v>
      </c>
      <c r="AV234" s="79" t="e">
        <f t="shared" si="94"/>
        <v>#NUM!</v>
      </c>
      <c r="AW234" s="51"/>
      <c r="AX234" s="30"/>
      <c r="AY234" s="78"/>
      <c r="AZ234" s="205" t="e">
        <f t="shared" si="95"/>
        <v>#VALUE!</v>
      </c>
      <c r="BA234" s="183" t="e">
        <f t="shared" si="96"/>
        <v>#VALUE!</v>
      </c>
      <c r="BC234" s="79" t="e">
        <f t="shared" si="97"/>
        <v>#NUM!</v>
      </c>
      <c r="BD234" s="51"/>
      <c r="BE234" s="30"/>
      <c r="BF234" s="78"/>
      <c r="BG234" s="205" t="e">
        <f t="shared" si="98"/>
        <v>#VALUE!</v>
      </c>
      <c r="BH234" s="183" t="e">
        <f t="shared" si="99"/>
        <v>#VALUE!</v>
      </c>
      <c r="BJ234" s="79" t="e">
        <f t="shared" si="100"/>
        <v>#NUM!</v>
      </c>
      <c r="BK234" s="51"/>
      <c r="BL234" s="30"/>
      <c r="BM234" s="78"/>
      <c r="BN234" s="205" t="e">
        <f t="shared" si="101"/>
        <v>#VALUE!</v>
      </c>
      <c r="BO234" s="183" t="e">
        <f t="shared" si="102"/>
        <v>#VALUE!</v>
      </c>
      <c r="BQ234" s="79" t="e">
        <f t="shared" si="103"/>
        <v>#NUM!</v>
      </c>
      <c r="BR234" s="51"/>
      <c r="BS234" s="30"/>
      <c r="BT234" s="78"/>
      <c r="BU234" s="205" t="e">
        <f t="shared" si="104"/>
        <v>#VALUE!</v>
      </c>
      <c r="BV234" s="183" t="e">
        <f t="shared" si="105"/>
        <v>#VALUE!</v>
      </c>
      <c r="BX234" s="79" t="e">
        <f t="shared" si="106"/>
        <v>#NUM!</v>
      </c>
      <c r="BY234" s="51"/>
      <c r="BZ234" s="30"/>
      <c r="CA234" s="78"/>
      <c r="CB234" s="205" t="e">
        <f t="shared" si="107"/>
        <v>#VALUE!</v>
      </c>
      <c r="CC234" s="183" t="e">
        <f t="shared" si="108"/>
        <v>#VALUE!</v>
      </c>
      <c r="CE234" s="79" t="e">
        <f t="shared" si="109"/>
        <v>#NUM!</v>
      </c>
      <c r="CF234" s="51"/>
      <c r="CG234" s="30"/>
      <c r="CH234" s="78"/>
      <c r="CI234" s="205" t="e">
        <f t="shared" si="110"/>
        <v>#VALUE!</v>
      </c>
      <c r="CJ234" s="183" t="e">
        <f t="shared" si="111"/>
        <v>#VALUE!</v>
      </c>
      <c r="CL234" s="79" t="e">
        <f t="shared" si="112"/>
        <v>#NUM!</v>
      </c>
      <c r="CM234" s="51"/>
      <c r="CN234" s="30"/>
      <c r="CO234" s="78"/>
      <c r="CP234" s="205" t="e">
        <f t="shared" si="113"/>
        <v>#VALUE!</v>
      </c>
      <c r="CQ234" s="183" t="e">
        <f t="shared" si="114"/>
        <v>#VALUE!</v>
      </c>
      <c r="CS234" s="79" t="e">
        <f t="shared" si="115"/>
        <v>#NUM!</v>
      </c>
      <c r="CT234" s="51"/>
      <c r="CU234" s="30"/>
      <c r="CV234" s="78"/>
      <c r="CW234" s="205" t="e">
        <f t="shared" si="116"/>
        <v>#VALUE!</v>
      </c>
      <c r="CX234" s="183" t="e">
        <f t="shared" si="117"/>
        <v>#VALUE!</v>
      </c>
      <c r="CZ234" s="79" t="e">
        <f t="shared" si="118"/>
        <v>#NUM!</v>
      </c>
      <c r="DA234" s="51"/>
      <c r="DB234" s="30"/>
      <c r="DC234" s="78"/>
      <c r="DD234" s="205" t="e">
        <f t="shared" si="119"/>
        <v>#VALUE!</v>
      </c>
      <c r="DE234" s="183" t="e">
        <f t="shared" si="120"/>
        <v>#VALUE!</v>
      </c>
    </row>
    <row r="235" spans="1:109" ht="15" customHeight="1" thickTop="1">
      <c r="A235" s="19">
        <f t="shared" si="73"/>
        <v>2013</v>
      </c>
      <c r="B235" s="174" t="e">
        <f t="shared" ref="B235:B256" si="122">ROUND($G$218+$G$221*D235^$G$219,$G$1)</f>
        <v>#VALUE!</v>
      </c>
      <c r="C235" s="52"/>
      <c r="D235" s="20">
        <f t="shared" si="121"/>
        <v>11</v>
      </c>
      <c r="E235" s="20"/>
      <c r="F235" s="53"/>
      <c r="G235" s="80"/>
      <c r="H235" s="32"/>
      <c r="I235" s="177" t="e">
        <f t="shared" si="76"/>
        <v>#VALUE!</v>
      </c>
      <c r="J235" s="185"/>
      <c r="K235" s="185"/>
    </row>
    <row r="236" spans="1:109" ht="15" customHeight="1" thickBot="1">
      <c r="A236" s="19">
        <f t="shared" si="73"/>
        <v>2014</v>
      </c>
      <c r="B236" s="174" t="e">
        <f t="shared" si="122"/>
        <v>#VALUE!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 t="e">
        <f t="shared" si="76"/>
        <v>#VALUE!</v>
      </c>
      <c r="J236" s="185"/>
      <c r="K236" s="185"/>
    </row>
    <row r="237" spans="1:109" ht="15" customHeight="1" thickTop="1">
      <c r="A237" s="19">
        <f t="shared" si="73"/>
        <v>2015</v>
      </c>
      <c r="B237" s="174" t="e">
        <f t="shared" si="122"/>
        <v>#VALUE!</v>
      </c>
      <c r="C237" s="52"/>
      <c r="D237" s="20">
        <f t="shared" si="121"/>
        <v>13</v>
      </c>
      <c r="E237" s="20"/>
      <c r="F237" s="198">
        <f>O218</f>
        <v>0</v>
      </c>
      <c r="G237" s="201" t="e">
        <f>O224</f>
        <v>#VALUE!</v>
      </c>
      <c r="H237" s="245" t="e">
        <f>O225</f>
        <v>#VALUE!</v>
      </c>
      <c r="I237" s="177" t="e">
        <f t="shared" si="76"/>
        <v>#VALUE!</v>
      </c>
      <c r="J237" s="185"/>
      <c r="K237" s="185"/>
      <c r="M237" s="198" t="s">
        <v>48</v>
      </c>
      <c r="N237" s="198">
        <f>MIN(B214:B234)</f>
        <v>0</v>
      </c>
      <c r="O237" s="198"/>
      <c r="P237" s="198"/>
      <c r="Q237" s="198"/>
      <c r="R237" s="198"/>
      <c r="S237" s="198"/>
      <c r="T237" s="198" t="s">
        <v>48</v>
      </c>
      <c r="U237" s="198">
        <f>N237</f>
        <v>0</v>
      </c>
      <c r="V237" s="198"/>
      <c r="W237" s="198"/>
      <c r="X237" s="198"/>
      <c r="Y237" s="198"/>
      <c r="Z237" s="198"/>
      <c r="AA237" s="198" t="s">
        <v>48</v>
      </c>
      <c r="AB237" s="198">
        <f>U237</f>
        <v>0</v>
      </c>
      <c r="AH237" s="198" t="s">
        <v>48</v>
      </c>
      <c r="AI237" s="198">
        <f>AB237</f>
        <v>0</v>
      </c>
      <c r="AO237" s="198" t="s">
        <v>48</v>
      </c>
      <c r="AP237" s="198">
        <f>AI237</f>
        <v>0</v>
      </c>
      <c r="AV237" s="198" t="s">
        <v>48</v>
      </c>
      <c r="AW237" s="198">
        <f>AP237</f>
        <v>0</v>
      </c>
      <c r="BC237" s="198" t="s">
        <v>48</v>
      </c>
      <c r="BD237" s="198">
        <f>AW237</f>
        <v>0</v>
      </c>
      <c r="BJ237" s="198" t="s">
        <v>48</v>
      </c>
      <c r="BK237" s="198">
        <f>BD237</f>
        <v>0</v>
      </c>
      <c r="BQ237" s="198" t="s">
        <v>48</v>
      </c>
      <c r="BR237" s="198">
        <f>BK237</f>
        <v>0</v>
      </c>
      <c r="BX237" s="198" t="s">
        <v>48</v>
      </c>
      <c r="BY237" s="198">
        <f>BR237</f>
        <v>0</v>
      </c>
      <c r="CE237" s="198" t="s">
        <v>48</v>
      </c>
      <c r="CF237" s="198">
        <f>BY237</f>
        <v>0</v>
      </c>
      <c r="CL237" s="198" t="s">
        <v>48</v>
      </c>
      <c r="CM237" s="198">
        <f>CF237</f>
        <v>0</v>
      </c>
      <c r="CS237" s="198" t="s">
        <v>48</v>
      </c>
      <c r="CT237" s="198">
        <f>CM237</f>
        <v>0</v>
      </c>
      <c r="CZ237" s="198" t="s">
        <v>48</v>
      </c>
      <c r="DA237" s="198">
        <f>CT237</f>
        <v>0</v>
      </c>
    </row>
    <row r="238" spans="1:109" ht="15" customHeight="1">
      <c r="A238" s="19">
        <f t="shared" si="73"/>
        <v>2016</v>
      </c>
      <c r="B238" s="174" t="e">
        <f t="shared" si="122"/>
        <v>#VALUE!</v>
      </c>
      <c r="C238" s="52"/>
      <c r="D238" s="20">
        <f t="shared" si="121"/>
        <v>14</v>
      </c>
      <c r="E238" s="20"/>
      <c r="F238" s="198">
        <f>V218</f>
        <v>10</v>
      </c>
      <c r="G238" s="201" t="e">
        <f>V224</f>
        <v>#VALUE!</v>
      </c>
      <c r="H238" s="245" t="e">
        <f>V225</f>
        <v>#VALUE!</v>
      </c>
      <c r="I238" s="177" t="e">
        <f>ROUNDUP($G$218+$G$221*D238^$G$219,$G$1)</f>
        <v>#VALUE!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 t="e">
        <f t="shared" si="122"/>
        <v>#VALUE!</v>
      </c>
      <c r="C239" s="52"/>
      <c r="D239" s="20">
        <f t="shared" si="121"/>
        <v>15</v>
      </c>
      <c r="E239" s="20"/>
      <c r="F239" s="198">
        <f>AC218</f>
        <v>15</v>
      </c>
      <c r="G239" s="201" t="e">
        <f>AC224</f>
        <v>#VALUE!</v>
      </c>
      <c r="H239" s="245" t="e">
        <f>AC225</f>
        <v>#VALUE!</v>
      </c>
      <c r="I239" s="177" t="e">
        <f t="shared" ref="I239:I256" si="123">ROUND($G$218+$G$221*D239^$G$219,$G$1)</f>
        <v>#VALUE!</v>
      </c>
      <c r="J239" s="185"/>
      <c r="K239" s="185"/>
      <c r="M239" s="198" t="s">
        <v>50</v>
      </c>
      <c r="N239" s="212">
        <v>5</v>
      </c>
      <c r="O239" s="198"/>
      <c r="P239" s="198"/>
      <c r="Q239" s="198"/>
      <c r="R239" s="198"/>
      <c r="S239" s="198"/>
      <c r="T239" s="198" t="s">
        <v>50</v>
      </c>
      <c r="U239" s="198">
        <f>N239</f>
        <v>5</v>
      </c>
      <c r="V239" s="198"/>
      <c r="W239" s="198"/>
      <c r="X239" s="198"/>
      <c r="Y239" s="198"/>
      <c r="Z239" s="198"/>
      <c r="AA239" s="198" t="s">
        <v>50</v>
      </c>
      <c r="AB239" s="198">
        <f>U239</f>
        <v>5</v>
      </c>
      <c r="AH239" s="198" t="s">
        <v>50</v>
      </c>
      <c r="AI239" s="198">
        <f>AB239</f>
        <v>5</v>
      </c>
      <c r="AO239" s="198" t="s">
        <v>50</v>
      </c>
      <c r="AP239" s="198">
        <f>AI239</f>
        <v>5</v>
      </c>
      <c r="AV239" s="198" t="s">
        <v>50</v>
      </c>
      <c r="AW239" s="198">
        <f>AP239</f>
        <v>5</v>
      </c>
      <c r="BC239" s="198" t="s">
        <v>50</v>
      </c>
      <c r="BD239" s="198">
        <f>AW239</f>
        <v>5</v>
      </c>
      <c r="BJ239" s="198" t="s">
        <v>50</v>
      </c>
      <c r="BK239" s="198">
        <f>BD239</f>
        <v>5</v>
      </c>
      <c r="BQ239" s="198" t="s">
        <v>50</v>
      </c>
      <c r="BR239" s="198">
        <f>BK239</f>
        <v>5</v>
      </c>
      <c r="BX239" s="198" t="s">
        <v>50</v>
      </c>
      <c r="BY239" s="198">
        <f>BR239</f>
        <v>5</v>
      </c>
      <c r="CE239" s="198" t="s">
        <v>50</v>
      </c>
      <c r="CF239" s="198">
        <f>BY239</f>
        <v>5</v>
      </c>
      <c r="CL239" s="198" t="s">
        <v>50</v>
      </c>
      <c r="CM239" s="198">
        <f>CF239</f>
        <v>5</v>
      </c>
      <c r="CS239" s="198" t="s">
        <v>50</v>
      </c>
      <c r="CT239" s="198">
        <f>CM239</f>
        <v>5</v>
      </c>
      <c r="CZ239" s="198" t="s">
        <v>50</v>
      </c>
      <c r="DA239" s="198">
        <f>CT239</f>
        <v>5</v>
      </c>
    </row>
    <row r="240" spans="1:109" ht="15" customHeight="1">
      <c r="A240" s="19">
        <f t="shared" si="73"/>
        <v>2018</v>
      </c>
      <c r="B240" s="174" t="e">
        <f t="shared" si="122"/>
        <v>#VALUE!</v>
      </c>
      <c r="C240" s="52"/>
      <c r="D240" s="20">
        <f t="shared" si="121"/>
        <v>16</v>
      </c>
      <c r="E240" s="20"/>
      <c r="F240" s="198">
        <f>AJ218</f>
        <v>20</v>
      </c>
      <c r="G240" s="201" t="e">
        <f>AJ224</f>
        <v>#VALUE!</v>
      </c>
      <c r="H240" s="245" t="e">
        <f>AJ225</f>
        <v>#VALUE!</v>
      </c>
      <c r="I240" s="177" t="e">
        <f t="shared" si="123"/>
        <v>#VALUE!</v>
      </c>
      <c r="J240" s="185"/>
      <c r="K240" s="185"/>
    </row>
    <row r="241" spans="1:11" ht="15" customHeight="1">
      <c r="A241" s="19">
        <f t="shared" ref="A241:A256" si="124">A149</f>
        <v>2019</v>
      </c>
      <c r="B241" s="174" t="e">
        <f t="shared" si="122"/>
        <v>#VALUE!</v>
      </c>
      <c r="C241" s="52"/>
      <c r="D241" s="20">
        <f t="shared" si="121"/>
        <v>17</v>
      </c>
      <c r="E241" s="20"/>
      <c r="F241" s="198">
        <f>AQ218</f>
        <v>25</v>
      </c>
      <c r="G241" s="201" t="e">
        <f>AQ224</f>
        <v>#VALUE!</v>
      </c>
      <c r="H241" s="245" t="e">
        <f>AQ225</f>
        <v>#VALUE!</v>
      </c>
      <c r="I241" s="177" t="e">
        <f t="shared" si="123"/>
        <v>#VALUE!</v>
      </c>
      <c r="J241" s="185"/>
      <c r="K241" s="185"/>
    </row>
    <row r="242" spans="1:11" ht="15" customHeight="1">
      <c r="A242" s="19">
        <f t="shared" si="124"/>
        <v>2020</v>
      </c>
      <c r="B242" s="174" t="e">
        <f t="shared" si="122"/>
        <v>#VALUE!</v>
      </c>
      <c r="C242" s="52"/>
      <c r="D242" s="20">
        <f t="shared" si="121"/>
        <v>18</v>
      </c>
      <c r="E242" s="20"/>
      <c r="F242" s="198">
        <f>AX218</f>
        <v>30</v>
      </c>
      <c r="G242" s="201" t="e">
        <f>AX224</f>
        <v>#VALUE!</v>
      </c>
      <c r="H242" s="245" t="e">
        <f>AX225</f>
        <v>#VALUE!</v>
      </c>
      <c r="I242" s="177" t="e">
        <f t="shared" si="123"/>
        <v>#VALUE!</v>
      </c>
      <c r="J242" s="185"/>
      <c r="K242" s="185"/>
    </row>
    <row r="243" spans="1:11" ht="15" customHeight="1">
      <c r="A243" s="19">
        <f t="shared" si="124"/>
        <v>2021</v>
      </c>
      <c r="B243" s="174" t="e">
        <f t="shared" si="122"/>
        <v>#VALUE!</v>
      </c>
      <c r="C243" s="52"/>
      <c r="D243" s="20">
        <f t="shared" si="121"/>
        <v>19</v>
      </c>
      <c r="E243" s="20"/>
      <c r="F243" s="198">
        <f>BE218</f>
        <v>35</v>
      </c>
      <c r="G243" s="201" t="e">
        <f>BE224</f>
        <v>#VALUE!</v>
      </c>
      <c r="H243" s="245" t="e">
        <f>BE225</f>
        <v>#VALUE!</v>
      </c>
      <c r="I243" s="177" t="e">
        <f t="shared" si="123"/>
        <v>#VALUE!</v>
      </c>
      <c r="J243" s="185"/>
      <c r="K243" s="185"/>
    </row>
    <row r="244" spans="1:11" ht="15" customHeight="1">
      <c r="A244" s="19">
        <f t="shared" si="124"/>
        <v>2022</v>
      </c>
      <c r="B244" s="174" t="e">
        <f t="shared" si="122"/>
        <v>#VALUE!</v>
      </c>
      <c r="C244" s="52"/>
      <c r="D244" s="20">
        <f t="shared" si="121"/>
        <v>20</v>
      </c>
      <c r="E244" s="20"/>
      <c r="F244" s="198">
        <f>BL218</f>
        <v>40</v>
      </c>
      <c r="G244" s="201" t="e">
        <f>BL224</f>
        <v>#VALUE!</v>
      </c>
      <c r="H244" s="245" t="e">
        <f>BL225</f>
        <v>#VALUE!</v>
      </c>
      <c r="I244" s="177" t="e">
        <f t="shared" si="123"/>
        <v>#VALUE!</v>
      </c>
      <c r="J244" s="185"/>
      <c r="K244" s="185"/>
    </row>
    <row r="245" spans="1:11" ht="15" customHeight="1">
      <c r="A245" s="19">
        <f t="shared" si="124"/>
        <v>2023</v>
      </c>
      <c r="B245" s="174" t="e">
        <f t="shared" si="122"/>
        <v>#VALUE!</v>
      </c>
      <c r="C245" s="52"/>
      <c r="D245" s="20">
        <f t="shared" si="121"/>
        <v>21</v>
      </c>
      <c r="E245" s="20"/>
      <c r="F245" s="198">
        <f>BS218</f>
        <v>45</v>
      </c>
      <c r="G245" s="201" t="e">
        <f>BS224</f>
        <v>#VALUE!</v>
      </c>
      <c r="H245" s="245" t="e">
        <f>BS225</f>
        <v>#VALUE!</v>
      </c>
      <c r="I245" s="177" t="e">
        <f t="shared" si="123"/>
        <v>#VALUE!</v>
      </c>
      <c r="J245" s="185"/>
      <c r="K245" s="185"/>
    </row>
    <row r="246" spans="1:11" ht="15" customHeight="1">
      <c r="A246" s="19">
        <f t="shared" si="124"/>
        <v>2024</v>
      </c>
      <c r="B246" s="174" t="e">
        <f t="shared" si="122"/>
        <v>#VALUE!</v>
      </c>
      <c r="C246" s="52"/>
      <c r="D246" s="20">
        <f t="shared" si="121"/>
        <v>22</v>
      </c>
      <c r="E246" s="20"/>
      <c r="F246" s="198">
        <f>BZ218</f>
        <v>50</v>
      </c>
      <c r="G246" s="201" t="e">
        <f>BZ224</f>
        <v>#VALUE!</v>
      </c>
      <c r="H246" s="245" t="e">
        <f>BZ225</f>
        <v>#VALUE!</v>
      </c>
      <c r="I246" s="177" t="e">
        <f t="shared" si="123"/>
        <v>#VALUE!</v>
      </c>
      <c r="J246" s="185"/>
      <c r="K246" s="185"/>
    </row>
    <row r="247" spans="1:11" ht="15" customHeight="1">
      <c r="A247" s="19">
        <f t="shared" si="124"/>
        <v>2025</v>
      </c>
      <c r="B247" s="174" t="e">
        <f t="shared" si="122"/>
        <v>#VALUE!</v>
      </c>
      <c r="C247" s="52"/>
      <c r="D247" s="20">
        <f t="shared" si="121"/>
        <v>23</v>
      </c>
      <c r="E247" s="20"/>
      <c r="F247" s="198">
        <f>CG218</f>
        <v>55</v>
      </c>
      <c r="G247" s="201" t="e">
        <f>CG224</f>
        <v>#VALUE!</v>
      </c>
      <c r="H247" s="245" t="e">
        <f>CG225</f>
        <v>#VALUE!</v>
      </c>
      <c r="I247" s="177" t="e">
        <f t="shared" si="123"/>
        <v>#VALUE!</v>
      </c>
      <c r="J247" s="185"/>
      <c r="K247" s="185"/>
    </row>
    <row r="248" spans="1:11" ht="15" customHeight="1">
      <c r="A248" s="19">
        <f t="shared" si="124"/>
        <v>2026</v>
      </c>
      <c r="B248" s="174" t="e">
        <f t="shared" si="122"/>
        <v>#VALUE!</v>
      </c>
      <c r="C248" s="52"/>
      <c r="D248" s="20">
        <f t="shared" si="121"/>
        <v>24</v>
      </c>
      <c r="E248" s="20"/>
      <c r="F248" s="198">
        <f>CN218</f>
        <v>60</v>
      </c>
      <c r="G248" s="201" t="e">
        <f>CN224</f>
        <v>#VALUE!</v>
      </c>
      <c r="H248" s="245" t="e">
        <f>CN225</f>
        <v>#VALUE!</v>
      </c>
      <c r="I248" s="177" t="e">
        <f t="shared" si="123"/>
        <v>#VALUE!</v>
      </c>
      <c r="J248" s="185"/>
      <c r="K248" s="185"/>
    </row>
    <row r="249" spans="1:11" ht="15" customHeight="1">
      <c r="A249" s="19">
        <f t="shared" si="124"/>
        <v>2027</v>
      </c>
      <c r="B249" s="174" t="e">
        <f t="shared" si="122"/>
        <v>#VALUE!</v>
      </c>
      <c r="C249" s="52"/>
      <c r="D249" s="20">
        <f t="shared" si="121"/>
        <v>25</v>
      </c>
      <c r="E249" s="20"/>
      <c r="F249" s="198">
        <f>CU218</f>
        <v>65</v>
      </c>
      <c r="G249" s="201" t="e">
        <f>CU224</f>
        <v>#VALUE!</v>
      </c>
      <c r="H249" s="245" t="e">
        <f>CU225</f>
        <v>#VALUE!</v>
      </c>
      <c r="I249" s="177" t="e">
        <f t="shared" si="123"/>
        <v>#VALUE!</v>
      </c>
      <c r="J249" s="185"/>
      <c r="K249" s="185"/>
    </row>
    <row r="250" spans="1:11" ht="15" customHeight="1">
      <c r="A250" s="19">
        <f t="shared" si="124"/>
        <v>2028</v>
      </c>
      <c r="B250" s="174" t="e">
        <f t="shared" si="122"/>
        <v>#VALUE!</v>
      </c>
      <c r="C250" s="52"/>
      <c r="D250" s="20">
        <f t="shared" si="121"/>
        <v>26</v>
      </c>
      <c r="E250" s="20"/>
      <c r="F250" s="198">
        <f>DB218</f>
        <v>70</v>
      </c>
      <c r="G250" s="201" t="e">
        <f>DB224</f>
        <v>#VALUE!</v>
      </c>
      <c r="H250" s="245" t="e">
        <f>DB225</f>
        <v>#VALUE!</v>
      </c>
      <c r="I250" s="177" t="e">
        <f t="shared" si="123"/>
        <v>#VALUE!</v>
      </c>
      <c r="J250" s="185"/>
      <c r="K250" s="185"/>
    </row>
    <row r="251" spans="1:11" ht="15" customHeight="1">
      <c r="A251" s="19">
        <f t="shared" si="124"/>
        <v>2029</v>
      </c>
      <c r="B251" s="174" t="e">
        <f t="shared" si="122"/>
        <v>#VALUE!</v>
      </c>
      <c r="C251" s="52"/>
      <c r="D251" s="20">
        <f t="shared" si="121"/>
        <v>27</v>
      </c>
      <c r="E251" s="20"/>
      <c r="F251" s="53"/>
      <c r="G251" s="80"/>
      <c r="H251" s="32"/>
      <c r="I251" s="177" t="e">
        <f t="shared" si="123"/>
        <v>#VALUE!</v>
      </c>
      <c r="J251" s="185"/>
      <c r="K251" s="185"/>
    </row>
    <row r="252" spans="1:11" ht="15" customHeight="1">
      <c r="A252" s="19">
        <f t="shared" si="124"/>
        <v>2030</v>
      </c>
      <c r="B252" s="174" t="e">
        <f t="shared" si="122"/>
        <v>#VALUE!</v>
      </c>
      <c r="C252" s="52"/>
      <c r="D252" s="20">
        <f t="shared" si="121"/>
        <v>28</v>
      </c>
      <c r="E252" s="20"/>
      <c r="F252" s="53"/>
      <c r="G252" s="80"/>
      <c r="H252" s="32"/>
      <c r="I252" s="177" t="e">
        <f t="shared" si="123"/>
        <v>#VALUE!</v>
      </c>
      <c r="J252" s="185"/>
      <c r="K252" s="185"/>
    </row>
    <row r="253" spans="1:11" ht="15" customHeight="1">
      <c r="A253" s="19">
        <f t="shared" si="124"/>
        <v>2031</v>
      </c>
      <c r="B253" s="174" t="e">
        <f t="shared" si="122"/>
        <v>#VALUE!</v>
      </c>
      <c r="C253" s="52"/>
      <c r="D253" s="20">
        <f t="shared" si="121"/>
        <v>29</v>
      </c>
      <c r="E253" s="20"/>
      <c r="F253" s="53"/>
      <c r="G253" s="80"/>
      <c r="H253" s="32"/>
      <c r="I253" s="177" t="e">
        <f t="shared" si="123"/>
        <v>#VALUE!</v>
      </c>
      <c r="J253" s="185"/>
      <c r="K253" s="185"/>
    </row>
    <row r="254" spans="1:11" ht="15" customHeight="1">
      <c r="A254" s="19">
        <f t="shared" si="124"/>
        <v>2032</v>
      </c>
      <c r="B254" s="174" t="e">
        <f t="shared" si="122"/>
        <v>#VALUE!</v>
      </c>
      <c r="C254" s="52"/>
      <c r="D254" s="20">
        <f t="shared" si="121"/>
        <v>30</v>
      </c>
      <c r="E254" s="20"/>
      <c r="F254" s="53"/>
      <c r="G254" s="80"/>
      <c r="H254" s="32"/>
      <c r="I254" s="177" t="e">
        <f t="shared" si="123"/>
        <v>#VALUE!</v>
      </c>
      <c r="J254" s="185"/>
      <c r="K254" s="185"/>
    </row>
    <row r="255" spans="1:11" ht="15" customHeight="1">
      <c r="A255" s="19">
        <f t="shared" si="124"/>
        <v>2033</v>
      </c>
      <c r="B255" s="174" t="e">
        <f t="shared" si="122"/>
        <v>#VALUE!</v>
      </c>
      <c r="C255" s="52"/>
      <c r="D255" s="20">
        <f t="shared" si="121"/>
        <v>31</v>
      </c>
      <c r="E255" s="20"/>
      <c r="F255" s="53"/>
      <c r="G255" s="80"/>
      <c r="H255" s="32"/>
      <c r="I255" s="177" t="e">
        <f t="shared" si="123"/>
        <v>#VALUE!</v>
      </c>
      <c r="J255" s="185"/>
      <c r="K255" s="185"/>
    </row>
    <row r="256" spans="1:11" ht="15" customHeight="1">
      <c r="A256" s="103">
        <f t="shared" si="124"/>
        <v>2034</v>
      </c>
      <c r="B256" s="186" t="e">
        <f t="shared" si="122"/>
        <v>#VALUE!</v>
      </c>
      <c r="C256" s="193"/>
      <c r="D256" s="33">
        <f t="shared" si="121"/>
        <v>32</v>
      </c>
      <c r="E256" s="33"/>
      <c r="F256" s="54"/>
      <c r="G256" s="82"/>
      <c r="H256" s="35"/>
      <c r="I256" s="187" t="e">
        <f t="shared" si="123"/>
        <v>#VALUE!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 t="e">
        <f>RSQ(I260:I280,B260:B280)</f>
        <v>#VALUE!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 t="e">
        <f>RSQ($B260:$B280,P260:P280)</f>
        <v>#VALUE!</v>
      </c>
      <c r="Q259" s="18" t="s">
        <v>16</v>
      </c>
      <c r="S259" s="66" t="s">
        <v>52</v>
      </c>
      <c r="T259" s="37"/>
      <c r="U259" s="107" t="s">
        <v>74</v>
      </c>
      <c r="V259" s="108" t="e">
        <f>RSQ($B260:$B280,V260:V280)</f>
        <v>#VALUE!</v>
      </c>
      <c r="W259" s="18" t="s">
        <v>16</v>
      </c>
      <c r="Y259" s="66" t="s">
        <v>52</v>
      </c>
      <c r="Z259" s="37"/>
      <c r="AA259" s="107" t="s">
        <v>74</v>
      </c>
      <c r="AB259" s="108" t="e">
        <f>RSQ($B260:$B280,AB260:AB280)</f>
        <v>#VALUE!</v>
      </c>
      <c r="AC259" s="18" t="s">
        <v>16</v>
      </c>
      <c r="AE259" s="66" t="s">
        <v>52</v>
      </c>
      <c r="AF259" s="37"/>
      <c r="AG259" s="107" t="s">
        <v>74</v>
      </c>
      <c r="AH259" s="108" t="e">
        <f>RSQ($B260:$B280,AH260:AH280)</f>
        <v>#VALUE!</v>
      </c>
      <c r="AI259" s="18" t="s">
        <v>16</v>
      </c>
      <c r="AK259" s="66" t="s">
        <v>52</v>
      </c>
      <c r="AL259" s="37"/>
      <c r="AM259" s="107" t="s">
        <v>74</v>
      </c>
      <c r="AN259" s="108" t="e">
        <f>RSQ($B260:$B280,AN260:AN280)</f>
        <v>#VALUE!</v>
      </c>
      <c r="AO259" s="18" t="s">
        <v>16</v>
      </c>
      <c r="AQ259" s="66" t="s">
        <v>52</v>
      </c>
      <c r="AR259" s="37"/>
      <c r="AS259" s="107" t="s">
        <v>74</v>
      </c>
      <c r="AT259" s="108" t="e">
        <f>RSQ($B260:$B280,AT260:AT280)</f>
        <v>#VALUE!</v>
      </c>
      <c r="AU259" s="18" t="s">
        <v>16</v>
      </c>
      <c r="AW259" s="66" t="s">
        <v>52</v>
      </c>
      <c r="AX259" s="37"/>
      <c r="AY259" s="107" t="s">
        <v>74</v>
      </c>
      <c r="AZ259" s="108" t="e">
        <f>RSQ($B260:$B280,AZ260:AZ280)</f>
        <v>#VALUE!</v>
      </c>
      <c r="BA259" s="18" t="s">
        <v>16</v>
      </c>
      <c r="BC259" s="66" t="s">
        <v>52</v>
      </c>
      <c r="BD259" s="37"/>
      <c r="BE259" s="107" t="s">
        <v>74</v>
      </c>
      <c r="BF259" s="108" t="e">
        <f>RSQ($B260:$B280,BF260:BF280)</f>
        <v>#VALUE!</v>
      </c>
      <c r="BG259" s="18" t="s">
        <v>16</v>
      </c>
      <c r="BI259" s="66" t="s">
        <v>52</v>
      </c>
      <c r="BJ259" s="37"/>
      <c r="BK259" s="107" t="s">
        <v>74</v>
      </c>
      <c r="BL259" s="108" t="e">
        <f>RSQ($B260:$B280,BL260:BL280)</f>
        <v>#VALUE!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700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1</v>
      </c>
      <c r="P263" s="185"/>
      <c r="Q263" s="177"/>
      <c r="S263" s="208"/>
      <c r="T263" s="71" t="s">
        <v>55</v>
      </c>
      <c r="U263" s="209">
        <f>ROUNDDOWN(U264,-T283)+10^T283</f>
        <v>100</v>
      </c>
      <c r="V263" s="185"/>
      <c r="W263" s="177"/>
      <c r="Y263" s="208"/>
      <c r="Z263" s="71" t="s">
        <v>55</v>
      </c>
      <c r="AA263" s="209">
        <f>U263+Z284</f>
        <v>115</v>
      </c>
      <c r="AB263" s="185"/>
      <c r="AC263" s="177"/>
      <c r="AE263" s="208"/>
      <c r="AF263" s="71" t="s">
        <v>55</v>
      </c>
      <c r="AG263" s="209">
        <f>AA263+AF284</f>
        <v>130</v>
      </c>
      <c r="AH263" s="185"/>
      <c r="AI263" s="177"/>
      <c r="AK263" s="208"/>
      <c r="AL263" s="71" t="s">
        <v>55</v>
      </c>
      <c r="AM263" s="209">
        <f>AG263+AL284</f>
        <v>145</v>
      </c>
      <c r="AN263" s="185"/>
      <c r="AO263" s="177"/>
      <c r="AQ263" s="208"/>
      <c r="AR263" s="71" t="s">
        <v>55</v>
      </c>
      <c r="AS263" s="209">
        <f>AM263+AR284</f>
        <v>160</v>
      </c>
      <c r="AT263" s="185"/>
      <c r="AU263" s="177"/>
      <c r="AW263" s="208"/>
      <c r="AX263" s="71" t="s">
        <v>55</v>
      </c>
      <c r="AY263" s="209">
        <f>AS263+AX284</f>
        <v>175</v>
      </c>
      <c r="AZ263" s="185"/>
      <c r="BA263" s="177"/>
      <c r="BC263" s="208"/>
      <c r="BD263" s="71" t="s">
        <v>55</v>
      </c>
      <c r="BE263" s="209">
        <f>AY263+BD284</f>
        <v>190</v>
      </c>
      <c r="BF263" s="185"/>
      <c r="BG263" s="177"/>
      <c r="BI263" s="208"/>
      <c r="BJ263" s="71" t="s">
        <v>55</v>
      </c>
      <c r="BK263" s="209">
        <f>BE263+BJ284</f>
        <v>205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0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0</v>
      </c>
      <c r="P264" s="185"/>
      <c r="Q264" s="177"/>
      <c r="S264" s="208"/>
      <c r="T264" s="86" t="s">
        <v>56</v>
      </c>
      <c r="U264" s="198">
        <f>MAX($B260:$B280)</f>
        <v>0</v>
      </c>
      <c r="V264" s="185"/>
      <c r="W264" s="177"/>
      <c r="Y264" s="208"/>
      <c r="Z264" s="86" t="s">
        <v>56</v>
      </c>
      <c r="AA264" s="198">
        <f>MAX($B260:$B280)</f>
        <v>0</v>
      </c>
      <c r="AB264" s="185"/>
      <c r="AC264" s="177"/>
      <c r="AE264" s="208"/>
      <c r="AF264" s="86" t="s">
        <v>56</v>
      </c>
      <c r="AG264" s="198">
        <f>MAX($B260:$B280)</f>
        <v>0</v>
      </c>
      <c r="AH264" s="185"/>
      <c r="AI264" s="177"/>
      <c r="AK264" s="208"/>
      <c r="AL264" s="86" t="s">
        <v>56</v>
      </c>
      <c r="AM264" s="198">
        <f>MAX($B260:$B280)</f>
        <v>0</v>
      </c>
      <c r="AN264" s="185"/>
      <c r="AO264" s="177"/>
      <c r="AQ264" s="208"/>
      <c r="AR264" s="86" t="s">
        <v>56</v>
      </c>
      <c r="AS264" s="198">
        <f>MAX($B260:$B280)</f>
        <v>0</v>
      </c>
      <c r="AT264" s="185"/>
      <c r="AU264" s="177"/>
      <c r="AW264" s="208"/>
      <c r="AX264" s="86" t="s">
        <v>56</v>
      </c>
      <c r="AY264" s="198">
        <f>MAX($B260:$B280)</f>
        <v>0</v>
      </c>
      <c r="AZ264" s="185"/>
      <c r="BA264" s="177"/>
      <c r="BC264" s="208"/>
      <c r="BD264" s="86" t="s">
        <v>56</v>
      </c>
      <c r="BE264" s="198">
        <f>MAX($B260:$B280)</f>
        <v>0</v>
      </c>
      <c r="BF264" s="185"/>
      <c r="BG264" s="177"/>
      <c r="BI264" s="208"/>
      <c r="BJ264" s="86" t="s">
        <v>56</v>
      </c>
      <c r="BK264" s="198">
        <f>MAX($B260:$B280)</f>
        <v>0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0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0</v>
      </c>
      <c r="P265" s="185"/>
      <c r="Q265" s="177"/>
      <c r="S265" s="208"/>
      <c r="T265" s="86" t="s">
        <v>57</v>
      </c>
      <c r="U265" s="198">
        <f>AVERAGE($B276:$B280)</f>
        <v>0</v>
      </c>
      <c r="V265" s="185"/>
      <c r="W265" s="177"/>
      <c r="Y265" s="208"/>
      <c r="Z265" s="86" t="s">
        <v>57</v>
      </c>
      <c r="AA265" s="198">
        <f>AVERAGE($B276:$B280)</f>
        <v>0</v>
      </c>
      <c r="AB265" s="185"/>
      <c r="AC265" s="177"/>
      <c r="AE265" s="208"/>
      <c r="AF265" s="86" t="s">
        <v>57</v>
      </c>
      <c r="AG265" s="198">
        <f>AVERAGE($B276:$B280)</f>
        <v>0</v>
      </c>
      <c r="AH265" s="185"/>
      <c r="AI265" s="177"/>
      <c r="AK265" s="208"/>
      <c r="AL265" s="86" t="s">
        <v>57</v>
      </c>
      <c r="AM265" s="198">
        <f>AVERAGE($B276:$B280)</f>
        <v>0</v>
      </c>
      <c r="AN265" s="185"/>
      <c r="AO265" s="177"/>
      <c r="AQ265" s="208"/>
      <c r="AR265" s="86" t="s">
        <v>57</v>
      </c>
      <c r="AS265" s="198">
        <f>AVERAGE($B276:$B280)</f>
        <v>0</v>
      </c>
      <c r="AT265" s="185"/>
      <c r="AU265" s="177"/>
      <c r="AW265" s="208"/>
      <c r="AX265" s="86" t="s">
        <v>57</v>
      </c>
      <c r="AY265" s="198">
        <f>AVERAGE($B276:$B280)</f>
        <v>0</v>
      </c>
      <c r="AZ265" s="185"/>
      <c r="BA265" s="177"/>
      <c r="BC265" s="208"/>
      <c r="BD265" s="86" t="s">
        <v>57</v>
      </c>
      <c r="BE265" s="198">
        <f>AVERAGE($B276:$B280)</f>
        <v>0</v>
      </c>
      <c r="BF265" s="185"/>
      <c r="BG265" s="177"/>
      <c r="BI265" s="208"/>
      <c r="BJ265" s="86" t="s">
        <v>57</v>
      </c>
      <c r="BK265" s="198">
        <f>AVERAGE($B276:$B280)</f>
        <v>0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 t="e">
        <f>INDEX(LINEST(C271:C280,D271:D280),1)</f>
        <v>#VALUE!</v>
      </c>
      <c r="G267" s="88"/>
      <c r="H267" s="24"/>
      <c r="I267" s="177"/>
      <c r="J267" s="178"/>
      <c r="K267" s="177"/>
      <c r="M267" s="208"/>
      <c r="N267" s="87" t="s">
        <v>58</v>
      </c>
      <c r="O267" s="42" t="e">
        <f>INDEX(LINEST(M271:M280,$D271:$D280),1)</f>
        <v>#VALUE!</v>
      </c>
      <c r="P267" s="185"/>
      <c r="Q267" s="177"/>
      <c r="S267" s="208"/>
      <c r="T267" s="87" t="s">
        <v>58</v>
      </c>
      <c r="U267" s="42" t="e">
        <f>INDEX(LINEST(S271:S280,$D271:$D280),1)</f>
        <v>#VALUE!</v>
      </c>
      <c r="V267" s="185"/>
      <c r="W267" s="177"/>
      <c r="Y267" s="208"/>
      <c r="Z267" s="87" t="s">
        <v>58</v>
      </c>
      <c r="AA267" s="42" t="e">
        <f>INDEX(LINEST(Y271:Y280,$D271:$D280),1)</f>
        <v>#VALUE!</v>
      </c>
      <c r="AB267" s="185"/>
      <c r="AC267" s="177"/>
      <c r="AE267" s="208"/>
      <c r="AF267" s="87" t="s">
        <v>58</v>
      </c>
      <c r="AG267" s="42" t="e">
        <f>INDEX(LINEST(AE271:AE280,$D271:$D280),1)</f>
        <v>#VALUE!</v>
      </c>
      <c r="AH267" s="185"/>
      <c r="AI267" s="177"/>
      <c r="AK267" s="208"/>
      <c r="AL267" s="87" t="s">
        <v>58</v>
      </c>
      <c r="AM267" s="42" t="e">
        <f>INDEX(LINEST(AK271:AK280,$D271:$D280),1)</f>
        <v>#VALUE!</v>
      </c>
      <c r="AN267" s="185"/>
      <c r="AO267" s="177"/>
      <c r="AQ267" s="208"/>
      <c r="AR267" s="87" t="s">
        <v>58</v>
      </c>
      <c r="AS267" s="42" t="e">
        <f>INDEX(LINEST(AQ271:AQ280,$D271:$D280),1)</f>
        <v>#VALUE!</v>
      </c>
      <c r="AT267" s="185"/>
      <c r="AU267" s="177"/>
      <c r="AW267" s="208"/>
      <c r="AX267" s="87" t="s">
        <v>58</v>
      </c>
      <c r="AY267" s="42" t="e">
        <f>INDEX(LINEST(AW271:AW280,$D271:$D280),1)</f>
        <v>#VALUE!</v>
      </c>
      <c r="AZ267" s="185"/>
      <c r="BA267" s="177"/>
      <c r="BC267" s="208"/>
      <c r="BD267" s="87" t="s">
        <v>58</v>
      </c>
      <c r="BE267" s="42" t="e">
        <f>INDEX(LINEST(BC271:BC280,$D271:$D280),1)</f>
        <v>#VALUE!</v>
      </c>
      <c r="BF267" s="185"/>
      <c r="BG267" s="177"/>
      <c r="BI267" s="208"/>
      <c r="BJ267" s="87" t="s">
        <v>58</v>
      </c>
      <c r="BK267" s="42" t="e">
        <f>INDEX(LINEST(BI271:BI280,$D271:$D280),1)</f>
        <v>#VALUE!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 t="e">
        <f>INDEX(LINEST(C271:C280,D271:D280),2)</f>
        <v>#VALUE!</v>
      </c>
      <c r="G268" s="25"/>
      <c r="H268" s="21"/>
      <c r="I268" s="177"/>
      <c r="J268" s="178"/>
      <c r="K268" s="177"/>
      <c r="M268" s="208"/>
      <c r="N268" s="71" t="s">
        <v>29</v>
      </c>
      <c r="O268" s="42" t="e">
        <f>INDEX(LINEST(M271:M280,$D271:$D280),2)</f>
        <v>#VALUE!</v>
      </c>
      <c r="P268" s="185"/>
      <c r="Q268" s="177"/>
      <c r="S268" s="208"/>
      <c r="T268" s="71" t="s">
        <v>29</v>
      </c>
      <c r="U268" s="42" t="e">
        <f>INDEX(LINEST(S271:S280,$D271:$D280),2)</f>
        <v>#VALUE!</v>
      </c>
      <c r="V268" s="185"/>
      <c r="W268" s="177"/>
      <c r="Y268" s="208"/>
      <c r="Z268" s="71" t="s">
        <v>29</v>
      </c>
      <c r="AA268" s="42" t="e">
        <f>INDEX(LINEST(Y271:Y280,$D271:$D280),2)</f>
        <v>#VALUE!</v>
      </c>
      <c r="AB268" s="185"/>
      <c r="AC268" s="177"/>
      <c r="AE268" s="208"/>
      <c r="AF268" s="71" t="s">
        <v>29</v>
      </c>
      <c r="AG268" s="42" t="e">
        <f>INDEX(LINEST(AE271:AE280,$D271:$D280),2)</f>
        <v>#VALUE!</v>
      </c>
      <c r="AH268" s="185"/>
      <c r="AI268" s="177"/>
      <c r="AK268" s="208"/>
      <c r="AL268" s="71" t="s">
        <v>29</v>
      </c>
      <c r="AM268" s="42" t="e">
        <f>INDEX(LINEST(AK271:AK280,$D271:$D280),2)</f>
        <v>#VALUE!</v>
      </c>
      <c r="AN268" s="185"/>
      <c r="AO268" s="177"/>
      <c r="AQ268" s="208"/>
      <c r="AR268" s="71" t="s">
        <v>29</v>
      </c>
      <c r="AS268" s="42" t="e">
        <f>INDEX(LINEST(AQ271:AQ280,$D271:$D280),2)</f>
        <v>#VALUE!</v>
      </c>
      <c r="AT268" s="185"/>
      <c r="AU268" s="177"/>
      <c r="AW268" s="208"/>
      <c r="AX268" s="71" t="s">
        <v>29</v>
      </c>
      <c r="AY268" s="42" t="e">
        <f>INDEX(LINEST(AW271:AW280,$D271:$D280),2)</f>
        <v>#VALUE!</v>
      </c>
      <c r="AZ268" s="185"/>
      <c r="BA268" s="177"/>
      <c r="BC268" s="208"/>
      <c r="BD268" s="71" t="s">
        <v>29</v>
      </c>
      <c r="BE268" s="42" t="e">
        <f>INDEX(LINEST(BC271:BC280,$D271:$D280),2)</f>
        <v>#VALUE!</v>
      </c>
      <c r="BF268" s="185"/>
      <c r="BG268" s="177"/>
      <c r="BI268" s="208"/>
      <c r="BJ268" s="71" t="s">
        <v>29</v>
      </c>
      <c r="BK268" s="42" t="e">
        <f>INDEX(LINEST(BI271:BI280,$D271:$D280),2)</f>
        <v>#VALUE!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 t="e">
        <f>F267*-1</f>
        <v>#VALUE!</v>
      </c>
      <c r="H269" s="75"/>
      <c r="I269" s="177"/>
      <c r="J269" s="178"/>
      <c r="K269" s="177"/>
      <c r="M269" s="208"/>
      <c r="N269" s="86" t="s">
        <v>30</v>
      </c>
      <c r="O269" s="89" t="e">
        <f>O267*-1</f>
        <v>#VALUE!</v>
      </c>
      <c r="P269" s="185"/>
      <c r="Q269" s="177"/>
      <c r="S269" s="208"/>
      <c r="T269" s="86" t="s">
        <v>30</v>
      </c>
      <c r="U269" s="89" t="e">
        <f>U267*-1</f>
        <v>#VALUE!</v>
      </c>
      <c r="V269" s="185"/>
      <c r="W269" s="177"/>
      <c r="Y269" s="208"/>
      <c r="Z269" s="86" t="s">
        <v>30</v>
      </c>
      <c r="AA269" s="89" t="e">
        <f>AA267*-1</f>
        <v>#VALUE!</v>
      </c>
      <c r="AB269" s="185"/>
      <c r="AC269" s="177"/>
      <c r="AE269" s="208"/>
      <c r="AF269" s="86" t="s">
        <v>30</v>
      </c>
      <c r="AG269" s="89" t="e">
        <f>AG267*-1</f>
        <v>#VALUE!</v>
      </c>
      <c r="AH269" s="185"/>
      <c r="AI269" s="177"/>
      <c r="AK269" s="208"/>
      <c r="AL269" s="86" t="s">
        <v>30</v>
      </c>
      <c r="AM269" s="89" t="e">
        <f>AM267*-1</f>
        <v>#VALUE!</v>
      </c>
      <c r="AN269" s="185"/>
      <c r="AO269" s="177"/>
      <c r="AQ269" s="208"/>
      <c r="AR269" s="86" t="s">
        <v>30</v>
      </c>
      <c r="AS269" s="89" t="e">
        <f>AS267*-1</f>
        <v>#VALUE!</v>
      </c>
      <c r="AT269" s="185"/>
      <c r="AU269" s="177"/>
      <c r="AW269" s="208"/>
      <c r="AX269" s="86" t="s">
        <v>30</v>
      </c>
      <c r="AY269" s="89" t="e">
        <f>AY267*-1</f>
        <v>#VALUE!</v>
      </c>
      <c r="AZ269" s="185"/>
      <c r="BA269" s="177"/>
      <c r="BC269" s="208"/>
      <c r="BD269" s="86" t="s">
        <v>30</v>
      </c>
      <c r="BE269" s="89" t="e">
        <f>BE267*-1</f>
        <v>#VALUE!</v>
      </c>
      <c r="BF269" s="185"/>
      <c r="BG269" s="177"/>
      <c r="BI269" s="208"/>
      <c r="BJ269" s="86" t="s">
        <v>30</v>
      </c>
      <c r="BK269" s="89" t="e">
        <f>BK267*-1</f>
        <v>#VALUE!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0</v>
      </c>
      <c r="C271" s="207" t="e">
        <f t="shared" ref="C271:C280" si="126">LN(F$263/B271-1)</f>
        <v>#DIV/0!</v>
      </c>
      <c r="D271" s="20">
        <v>1</v>
      </c>
      <c r="E271" s="637" t="s">
        <v>7</v>
      </c>
      <c r="F271" s="638"/>
      <c r="G271" s="641" t="e">
        <f>I259</f>
        <v>#VALUE!</v>
      </c>
      <c r="H271" s="642"/>
      <c r="I271" s="177" t="e">
        <f t="shared" ref="I271:I302" si="127">ROUND($F$263/(1+EXP($F$268+$F$267*D271)),$G$1)</f>
        <v>#VALUE!</v>
      </c>
      <c r="J271" s="178" t="e">
        <f t="shared" ref="J271:J280" si="128">ABS(B271-I271)/B271*100</f>
        <v>#VALUE!</v>
      </c>
      <c r="K271" s="177" t="e">
        <f t="shared" ref="K271:K280" si="129">(B271-I271)^2/1000</f>
        <v>#VALUE!</v>
      </c>
      <c r="M271" s="208" t="e">
        <f t="shared" ref="M271:M280" si="130">LN(O$263/$B271-1)</f>
        <v>#DIV/0!</v>
      </c>
      <c r="N271" s="21" t="s">
        <v>36</v>
      </c>
      <c r="O271" s="42" t="e">
        <f>P259</f>
        <v>#VALUE!</v>
      </c>
      <c r="P271" s="185" t="e">
        <f t="shared" ref="P271:P280" si="131">ROUND(O$263/(1+EXP(O$268+O$267*$D271)),$G$1)</f>
        <v>#VALUE!</v>
      </c>
      <c r="Q271" s="177" t="e">
        <f t="shared" ref="Q271:Q280" si="132">($B271-P271)^2/1000</f>
        <v>#VALUE!</v>
      </c>
      <c r="S271" s="208" t="e">
        <f t="shared" ref="S271:S280" si="133">LN(U$263/$B271-1)</f>
        <v>#DIV/0!</v>
      </c>
      <c r="T271" s="21" t="s">
        <v>36</v>
      </c>
      <c r="U271" s="42" t="e">
        <f>V259</f>
        <v>#VALUE!</v>
      </c>
      <c r="V271" s="185" t="e">
        <f t="shared" ref="V271:V280" si="134">ROUND(U$263/(1+EXP(U$268+U$267*$D271)),$G$1)</f>
        <v>#VALUE!</v>
      </c>
      <c r="W271" s="177" t="e">
        <f t="shared" ref="W271:W280" si="135">($B271-V271)^2/1000</f>
        <v>#VALUE!</v>
      </c>
      <c r="Y271" s="208" t="e">
        <f t="shared" ref="Y271:Y280" si="136">LN(AA$263/$B271-1)</f>
        <v>#DIV/0!</v>
      </c>
      <c r="Z271" s="21" t="s">
        <v>36</v>
      </c>
      <c r="AA271" s="42" t="e">
        <f>AB259</f>
        <v>#VALUE!</v>
      </c>
      <c r="AB271" s="185" t="e">
        <f t="shared" ref="AB271:AB280" si="137">ROUND(AA$263/(1+EXP(AA$268+AA$267*$D271)),$G$1)</f>
        <v>#VALUE!</v>
      </c>
      <c r="AC271" s="177" t="e">
        <f t="shared" ref="AC271:AC280" si="138">($B271-AB271)^2/1000</f>
        <v>#VALUE!</v>
      </c>
      <c r="AE271" s="208" t="e">
        <f t="shared" ref="AE271:AE280" si="139">LN(AG$263/$B271-1)</f>
        <v>#DIV/0!</v>
      </c>
      <c r="AF271" s="21" t="s">
        <v>36</v>
      </c>
      <c r="AG271" s="42" t="e">
        <f>AH259</f>
        <v>#VALUE!</v>
      </c>
      <c r="AH271" s="185" t="e">
        <f t="shared" ref="AH271:AH280" si="140">ROUND(AG$263/(1+EXP(AG$268+AG$267*$D271)),$G$1)</f>
        <v>#VALUE!</v>
      </c>
      <c r="AI271" s="177" t="e">
        <f t="shared" ref="AI271:AI280" si="141">($B271-AH271)^2/1000</f>
        <v>#VALUE!</v>
      </c>
      <c r="AK271" s="208" t="e">
        <f t="shared" ref="AK271:AK280" si="142">LN(AM$263/$B271-1)</f>
        <v>#DIV/0!</v>
      </c>
      <c r="AL271" s="21" t="s">
        <v>36</v>
      </c>
      <c r="AM271" s="42" t="e">
        <f>AN259</f>
        <v>#VALUE!</v>
      </c>
      <c r="AN271" s="185" t="e">
        <f t="shared" ref="AN271:AN280" si="143">ROUND(AM$263/(1+EXP(AM$268+AM$267*$D271)),$G$1)</f>
        <v>#VALUE!</v>
      </c>
      <c r="AO271" s="177" t="e">
        <f t="shared" ref="AO271:AO280" si="144">($B271-AN271)^2/1000</f>
        <v>#VALUE!</v>
      </c>
      <c r="AQ271" s="208" t="e">
        <f t="shared" ref="AQ271:AQ280" si="145">LN(AS$263/$B271-1)</f>
        <v>#DIV/0!</v>
      </c>
      <c r="AR271" s="21" t="s">
        <v>36</v>
      </c>
      <c r="AS271" s="42" t="e">
        <f>AT259</f>
        <v>#VALUE!</v>
      </c>
      <c r="AT271" s="185" t="e">
        <f t="shared" ref="AT271:AT280" si="146">ROUND(AS$263/(1+EXP(AS$268+AS$267*$D271)),$G$1)</f>
        <v>#VALUE!</v>
      </c>
      <c r="AU271" s="177" t="e">
        <f t="shared" ref="AU271:AU280" si="147">($B271-AT271)^2/1000</f>
        <v>#VALUE!</v>
      </c>
      <c r="AW271" s="208" t="e">
        <f t="shared" ref="AW271:AW280" si="148">LN(AY$263/$B271-1)</f>
        <v>#DIV/0!</v>
      </c>
      <c r="AX271" s="21" t="s">
        <v>36</v>
      </c>
      <c r="AY271" s="42" t="e">
        <f>AZ259</f>
        <v>#VALUE!</v>
      </c>
      <c r="AZ271" s="185" t="e">
        <f t="shared" ref="AZ271:AZ280" si="149">ROUND(AY$263/(1+EXP(AY$268+AY$267*$D271)),$G$1)</f>
        <v>#VALUE!</v>
      </c>
      <c r="BA271" s="177" t="e">
        <f t="shared" ref="BA271:BA280" si="150">($B271-AZ271)^2/1000</f>
        <v>#VALUE!</v>
      </c>
      <c r="BC271" s="208" t="e">
        <f t="shared" ref="BC271:BC280" si="151">LN(BE$263/$B271-1)</f>
        <v>#DIV/0!</v>
      </c>
      <c r="BD271" s="21" t="s">
        <v>36</v>
      </c>
      <c r="BE271" s="42" t="e">
        <f>BF259</f>
        <v>#VALUE!</v>
      </c>
      <c r="BF271" s="185" t="e">
        <f t="shared" ref="BF271:BF280" si="152">ROUND(BE$263/(1+EXP(BE$268+BE$267*$D271)),$G$1)</f>
        <v>#VALUE!</v>
      </c>
      <c r="BG271" s="177" t="e">
        <f t="shared" ref="BG271:BG280" si="153">($B271-BF271)^2/1000</f>
        <v>#VALUE!</v>
      </c>
      <c r="BI271" s="208" t="e">
        <f t="shared" ref="BI271:BI280" si="154">LN(BK$263/$B271-1)</f>
        <v>#DIV/0!</v>
      </c>
      <c r="BJ271" s="21" t="s">
        <v>36</v>
      </c>
      <c r="BK271" s="42" t="e">
        <f>BL259</f>
        <v>#VALUE!</v>
      </c>
      <c r="BL271" s="185" t="e">
        <f t="shared" ref="BL271:BL280" si="155">ROUND(BK$263/(1+EXP(BK$268+BK$267*$D271)),$G$1)</f>
        <v>#VALUE!</v>
      </c>
      <c r="BM271" s="177" t="e">
        <f t="shared" ref="BM271:BM280" si="156">($B271-BL271)^2/1000</f>
        <v>#VALUE!</v>
      </c>
    </row>
    <row r="272" spans="1:65" ht="15" customHeight="1">
      <c r="A272" s="19">
        <f t="shared" si="125"/>
        <v>2004</v>
      </c>
      <c r="B272" s="174">
        <f t="shared" si="125"/>
        <v>0</v>
      </c>
      <c r="C272" s="207" t="e">
        <f t="shared" si="126"/>
        <v>#DIV/0!</v>
      </c>
      <c r="D272" s="20">
        <f t="shared" ref="D272:D302" si="157">D271+1</f>
        <v>2</v>
      </c>
      <c r="E272" s="637" t="s">
        <v>8</v>
      </c>
      <c r="F272" s="638"/>
      <c r="G272" s="639" t="e">
        <f>SUM(K260:K280)</f>
        <v>#VALUE!</v>
      </c>
      <c r="H272" s="640"/>
      <c r="I272" s="177" t="e">
        <f t="shared" si="127"/>
        <v>#VALUE!</v>
      </c>
      <c r="J272" s="178" t="e">
        <f t="shared" si="128"/>
        <v>#VALUE!</v>
      </c>
      <c r="K272" s="177" t="e">
        <f t="shared" si="129"/>
        <v>#VALUE!</v>
      </c>
      <c r="M272" s="208" t="e">
        <f t="shared" si="130"/>
        <v>#DIV/0!</v>
      </c>
      <c r="N272" s="21" t="s">
        <v>37</v>
      </c>
      <c r="O272" s="209" t="e">
        <f>SUM(Q260:Q280)</f>
        <v>#VALUE!</v>
      </c>
      <c r="P272" s="185" t="e">
        <f t="shared" si="131"/>
        <v>#VALUE!</v>
      </c>
      <c r="Q272" s="177" t="e">
        <f t="shared" si="132"/>
        <v>#VALUE!</v>
      </c>
      <c r="S272" s="208" t="e">
        <f t="shared" si="133"/>
        <v>#DIV/0!</v>
      </c>
      <c r="T272" s="21" t="s">
        <v>37</v>
      </c>
      <c r="U272" s="209" t="e">
        <f>SUM(W260:W280)</f>
        <v>#VALUE!</v>
      </c>
      <c r="V272" s="185" t="e">
        <f t="shared" si="134"/>
        <v>#VALUE!</v>
      </c>
      <c r="W272" s="177" t="e">
        <f t="shared" si="135"/>
        <v>#VALUE!</v>
      </c>
      <c r="Y272" s="208" t="e">
        <f t="shared" si="136"/>
        <v>#DIV/0!</v>
      </c>
      <c r="Z272" s="21" t="s">
        <v>37</v>
      </c>
      <c r="AA272" s="209" t="e">
        <f>SUM(AC260:AC280)</f>
        <v>#VALUE!</v>
      </c>
      <c r="AB272" s="185" t="e">
        <f t="shared" si="137"/>
        <v>#VALUE!</v>
      </c>
      <c r="AC272" s="177" t="e">
        <f t="shared" si="138"/>
        <v>#VALUE!</v>
      </c>
      <c r="AE272" s="208" t="e">
        <f t="shared" si="139"/>
        <v>#DIV/0!</v>
      </c>
      <c r="AF272" s="21" t="s">
        <v>37</v>
      </c>
      <c r="AG272" s="209" t="e">
        <f>SUM(AI260:AI280)</f>
        <v>#VALUE!</v>
      </c>
      <c r="AH272" s="185" t="e">
        <f t="shared" si="140"/>
        <v>#VALUE!</v>
      </c>
      <c r="AI272" s="177" t="e">
        <f t="shared" si="141"/>
        <v>#VALUE!</v>
      </c>
      <c r="AK272" s="208" t="e">
        <f t="shared" si="142"/>
        <v>#DIV/0!</v>
      </c>
      <c r="AL272" s="21" t="s">
        <v>37</v>
      </c>
      <c r="AM272" s="209" t="e">
        <f>SUM(AO260:AO280)</f>
        <v>#VALUE!</v>
      </c>
      <c r="AN272" s="185" t="e">
        <f t="shared" si="143"/>
        <v>#VALUE!</v>
      </c>
      <c r="AO272" s="177" t="e">
        <f t="shared" si="144"/>
        <v>#VALUE!</v>
      </c>
      <c r="AQ272" s="208" t="e">
        <f t="shared" si="145"/>
        <v>#DIV/0!</v>
      </c>
      <c r="AR272" s="21" t="s">
        <v>37</v>
      </c>
      <c r="AS272" s="209" t="e">
        <f>SUM(AU260:AU280)</f>
        <v>#VALUE!</v>
      </c>
      <c r="AT272" s="185" t="e">
        <f t="shared" si="146"/>
        <v>#VALUE!</v>
      </c>
      <c r="AU272" s="177" t="e">
        <f t="shared" si="147"/>
        <v>#VALUE!</v>
      </c>
      <c r="AW272" s="208" t="e">
        <f t="shared" si="148"/>
        <v>#DIV/0!</v>
      </c>
      <c r="AX272" s="21" t="s">
        <v>37</v>
      </c>
      <c r="AY272" s="209" t="e">
        <f>SUM(BA260:BA280)</f>
        <v>#VALUE!</v>
      </c>
      <c r="AZ272" s="185" t="e">
        <f t="shared" si="149"/>
        <v>#VALUE!</v>
      </c>
      <c r="BA272" s="177" t="e">
        <f t="shared" si="150"/>
        <v>#VALUE!</v>
      </c>
      <c r="BC272" s="208" t="e">
        <f t="shared" si="151"/>
        <v>#DIV/0!</v>
      </c>
      <c r="BD272" s="21" t="s">
        <v>37</v>
      </c>
      <c r="BE272" s="209" t="e">
        <f>SUM(BG260:BG280)</f>
        <v>#VALUE!</v>
      </c>
      <c r="BF272" s="185" t="e">
        <f t="shared" si="152"/>
        <v>#VALUE!</v>
      </c>
      <c r="BG272" s="177" t="e">
        <f t="shared" si="153"/>
        <v>#VALUE!</v>
      </c>
      <c r="BI272" s="208" t="e">
        <f t="shared" si="154"/>
        <v>#DIV/0!</v>
      </c>
      <c r="BJ272" s="21" t="s">
        <v>37</v>
      </c>
      <c r="BK272" s="209" t="e">
        <f>SUM(BM260:BM280)</f>
        <v>#VALUE!</v>
      </c>
      <c r="BL272" s="185" t="e">
        <f t="shared" si="155"/>
        <v>#VALUE!</v>
      </c>
      <c r="BM272" s="177" t="e">
        <f t="shared" si="156"/>
        <v>#VALUE!</v>
      </c>
    </row>
    <row r="273" spans="1:70" ht="15" customHeight="1">
      <c r="A273" s="19">
        <f t="shared" si="125"/>
        <v>2005</v>
      </c>
      <c r="B273" s="174">
        <f t="shared" si="125"/>
        <v>0</v>
      </c>
      <c r="C273" s="207" t="e">
        <f t="shared" si="126"/>
        <v>#DIV/0!</v>
      </c>
      <c r="D273" s="20">
        <f t="shared" si="157"/>
        <v>3</v>
      </c>
      <c r="E273" s="637" t="s">
        <v>9</v>
      </c>
      <c r="F273" s="638"/>
      <c r="G273" s="639" t="e">
        <f>SUM(K271:K280)</f>
        <v>#VALUE!</v>
      </c>
      <c r="H273" s="640"/>
      <c r="I273" s="177" t="e">
        <f t="shared" si="127"/>
        <v>#VALUE!</v>
      </c>
      <c r="J273" s="178" t="e">
        <f t="shared" si="128"/>
        <v>#VALUE!</v>
      </c>
      <c r="K273" s="177" t="e">
        <f t="shared" si="129"/>
        <v>#VALUE!</v>
      </c>
      <c r="M273" s="208" t="e">
        <f t="shared" si="130"/>
        <v>#DIV/0!</v>
      </c>
      <c r="O273" s="39"/>
      <c r="P273" s="185" t="e">
        <f t="shared" si="131"/>
        <v>#VALUE!</v>
      </c>
      <c r="Q273" s="177" t="e">
        <f t="shared" si="132"/>
        <v>#VALUE!</v>
      </c>
      <c r="S273" s="208" t="e">
        <f t="shared" si="133"/>
        <v>#DIV/0!</v>
      </c>
      <c r="U273" s="39"/>
      <c r="V273" s="185" t="e">
        <f t="shared" si="134"/>
        <v>#VALUE!</v>
      </c>
      <c r="W273" s="177" t="e">
        <f t="shared" si="135"/>
        <v>#VALUE!</v>
      </c>
      <c r="Y273" s="208" t="e">
        <f t="shared" si="136"/>
        <v>#DIV/0!</v>
      </c>
      <c r="AA273" s="39"/>
      <c r="AB273" s="185" t="e">
        <f t="shared" si="137"/>
        <v>#VALUE!</v>
      </c>
      <c r="AC273" s="177" t="e">
        <f t="shared" si="138"/>
        <v>#VALUE!</v>
      </c>
      <c r="AE273" s="208" t="e">
        <f t="shared" si="139"/>
        <v>#DIV/0!</v>
      </c>
      <c r="AG273" s="39"/>
      <c r="AH273" s="185" t="e">
        <f t="shared" si="140"/>
        <v>#VALUE!</v>
      </c>
      <c r="AI273" s="177" t="e">
        <f t="shared" si="141"/>
        <v>#VALUE!</v>
      </c>
      <c r="AK273" s="208" t="e">
        <f t="shared" si="142"/>
        <v>#DIV/0!</v>
      </c>
      <c r="AM273" s="39"/>
      <c r="AN273" s="185" t="e">
        <f t="shared" si="143"/>
        <v>#VALUE!</v>
      </c>
      <c r="AO273" s="177" t="e">
        <f t="shared" si="144"/>
        <v>#VALUE!</v>
      </c>
      <c r="AQ273" s="208" t="e">
        <f t="shared" si="145"/>
        <v>#DIV/0!</v>
      </c>
      <c r="AS273" s="39"/>
      <c r="AT273" s="185" t="e">
        <f t="shared" si="146"/>
        <v>#VALUE!</v>
      </c>
      <c r="AU273" s="177" t="e">
        <f t="shared" si="147"/>
        <v>#VALUE!</v>
      </c>
      <c r="AW273" s="208" t="e">
        <f t="shared" si="148"/>
        <v>#DIV/0!</v>
      </c>
      <c r="AY273" s="39"/>
      <c r="AZ273" s="185" t="e">
        <f t="shared" si="149"/>
        <v>#VALUE!</v>
      </c>
      <c r="BA273" s="177" t="e">
        <f t="shared" si="150"/>
        <v>#VALUE!</v>
      </c>
      <c r="BC273" s="208" t="e">
        <f t="shared" si="151"/>
        <v>#DIV/0!</v>
      </c>
      <c r="BE273" s="39"/>
      <c r="BF273" s="185" t="e">
        <f t="shared" si="152"/>
        <v>#VALUE!</v>
      </c>
      <c r="BG273" s="177" t="e">
        <f t="shared" si="153"/>
        <v>#VALUE!</v>
      </c>
      <c r="BI273" s="208" t="e">
        <f t="shared" si="154"/>
        <v>#DIV/0!</v>
      </c>
      <c r="BK273" s="39"/>
      <c r="BL273" s="185" t="e">
        <f t="shared" si="155"/>
        <v>#VALUE!</v>
      </c>
      <c r="BM273" s="177" t="e">
        <f t="shared" si="156"/>
        <v>#VALUE!</v>
      </c>
    </row>
    <row r="274" spans="1:70" ht="15" customHeight="1">
      <c r="A274" s="19">
        <f t="shared" si="125"/>
        <v>2006</v>
      </c>
      <c r="B274" s="174">
        <f t="shared" si="125"/>
        <v>0</v>
      </c>
      <c r="C274" s="207" t="e">
        <f t="shared" si="126"/>
        <v>#DIV/0!</v>
      </c>
      <c r="D274" s="20">
        <f t="shared" si="157"/>
        <v>4</v>
      </c>
      <c r="E274" s="637" t="s">
        <v>10</v>
      </c>
      <c r="F274" s="638"/>
      <c r="G274" s="639" t="e">
        <f>SUM(J260:J280)/D280</f>
        <v>#VALUE!</v>
      </c>
      <c r="H274" s="640"/>
      <c r="I274" s="177" t="e">
        <f t="shared" si="127"/>
        <v>#VALUE!</v>
      </c>
      <c r="J274" s="178" t="e">
        <f t="shared" si="128"/>
        <v>#VALUE!</v>
      </c>
      <c r="K274" s="177" t="e">
        <f t="shared" si="129"/>
        <v>#VALUE!</v>
      </c>
      <c r="M274" s="208" t="e">
        <f t="shared" si="130"/>
        <v>#DIV/0!</v>
      </c>
      <c r="P274" s="185" t="e">
        <f t="shared" si="131"/>
        <v>#VALUE!</v>
      </c>
      <c r="Q274" s="177" t="e">
        <f t="shared" si="132"/>
        <v>#VALUE!</v>
      </c>
      <c r="S274" s="208" t="e">
        <f t="shared" si="133"/>
        <v>#DIV/0!</v>
      </c>
      <c r="V274" s="185" t="e">
        <f t="shared" si="134"/>
        <v>#VALUE!</v>
      </c>
      <c r="W274" s="177" t="e">
        <f t="shared" si="135"/>
        <v>#VALUE!</v>
      </c>
      <c r="Y274" s="208" t="e">
        <f t="shared" si="136"/>
        <v>#DIV/0!</v>
      </c>
      <c r="AB274" s="185" t="e">
        <f t="shared" si="137"/>
        <v>#VALUE!</v>
      </c>
      <c r="AC274" s="177" t="e">
        <f t="shared" si="138"/>
        <v>#VALUE!</v>
      </c>
      <c r="AE274" s="208" t="e">
        <f t="shared" si="139"/>
        <v>#DIV/0!</v>
      </c>
      <c r="AH274" s="185" t="e">
        <f t="shared" si="140"/>
        <v>#VALUE!</v>
      </c>
      <c r="AI274" s="177" t="e">
        <f t="shared" si="141"/>
        <v>#VALUE!</v>
      </c>
      <c r="AK274" s="208" t="e">
        <f t="shared" si="142"/>
        <v>#DIV/0!</v>
      </c>
      <c r="AN274" s="185" t="e">
        <f t="shared" si="143"/>
        <v>#VALUE!</v>
      </c>
      <c r="AO274" s="177" t="e">
        <f t="shared" si="144"/>
        <v>#VALUE!</v>
      </c>
      <c r="AQ274" s="208" t="e">
        <f t="shared" si="145"/>
        <v>#DIV/0!</v>
      </c>
      <c r="AT274" s="185" t="e">
        <f t="shared" si="146"/>
        <v>#VALUE!</v>
      </c>
      <c r="AU274" s="177" t="e">
        <f t="shared" si="147"/>
        <v>#VALUE!</v>
      </c>
      <c r="AW274" s="208" t="e">
        <f t="shared" si="148"/>
        <v>#DIV/0!</v>
      </c>
      <c r="AZ274" s="185" t="e">
        <f t="shared" si="149"/>
        <v>#VALUE!</v>
      </c>
      <c r="BA274" s="177" t="e">
        <f t="shared" si="150"/>
        <v>#VALUE!</v>
      </c>
      <c r="BC274" s="208" t="e">
        <f t="shared" si="151"/>
        <v>#DIV/0!</v>
      </c>
      <c r="BF274" s="185" t="e">
        <f t="shared" si="152"/>
        <v>#VALUE!</v>
      </c>
      <c r="BG274" s="177" t="e">
        <f t="shared" si="153"/>
        <v>#VALUE!</v>
      </c>
      <c r="BI274" s="208" t="e">
        <f t="shared" si="154"/>
        <v>#DIV/0!</v>
      </c>
      <c r="BL274" s="185" t="e">
        <f t="shared" si="155"/>
        <v>#VALUE!</v>
      </c>
      <c r="BM274" s="177" t="e">
        <f t="shared" si="156"/>
        <v>#VALUE!</v>
      </c>
    </row>
    <row r="275" spans="1:70" ht="15" customHeight="1">
      <c r="A275" s="19">
        <f t="shared" si="125"/>
        <v>2007</v>
      </c>
      <c r="B275" s="174">
        <f t="shared" si="125"/>
        <v>0</v>
      </c>
      <c r="C275" s="207" t="e">
        <f t="shared" si="126"/>
        <v>#DIV/0!</v>
      </c>
      <c r="D275" s="20">
        <f t="shared" si="157"/>
        <v>5</v>
      </c>
      <c r="E275" s="637" t="s">
        <v>11</v>
      </c>
      <c r="F275" s="638"/>
      <c r="G275" s="639" t="e">
        <f>SUM(J271:J280)/10</f>
        <v>#VALUE!</v>
      </c>
      <c r="H275" s="640"/>
      <c r="I275" s="177" t="e">
        <f t="shared" si="127"/>
        <v>#VALUE!</v>
      </c>
      <c r="J275" s="178" t="e">
        <f t="shared" si="128"/>
        <v>#VALUE!</v>
      </c>
      <c r="K275" s="177" t="e">
        <f t="shared" si="129"/>
        <v>#VALUE!</v>
      </c>
      <c r="M275" s="208" t="e">
        <f t="shared" si="130"/>
        <v>#DIV/0!</v>
      </c>
      <c r="P275" s="185" t="e">
        <f t="shared" si="131"/>
        <v>#VALUE!</v>
      </c>
      <c r="Q275" s="177" t="e">
        <f t="shared" si="132"/>
        <v>#VALUE!</v>
      </c>
      <c r="S275" s="208" t="e">
        <f t="shared" si="133"/>
        <v>#DIV/0!</v>
      </c>
      <c r="V275" s="185" t="e">
        <f t="shared" si="134"/>
        <v>#VALUE!</v>
      </c>
      <c r="W275" s="177" t="e">
        <f t="shared" si="135"/>
        <v>#VALUE!</v>
      </c>
      <c r="Y275" s="208" t="e">
        <f t="shared" si="136"/>
        <v>#DIV/0!</v>
      </c>
      <c r="AB275" s="185" t="e">
        <f t="shared" si="137"/>
        <v>#VALUE!</v>
      </c>
      <c r="AC275" s="177" t="e">
        <f t="shared" si="138"/>
        <v>#VALUE!</v>
      </c>
      <c r="AE275" s="208" t="e">
        <f t="shared" si="139"/>
        <v>#DIV/0!</v>
      </c>
      <c r="AH275" s="185" t="e">
        <f t="shared" si="140"/>
        <v>#VALUE!</v>
      </c>
      <c r="AI275" s="177" t="e">
        <f t="shared" si="141"/>
        <v>#VALUE!</v>
      </c>
      <c r="AK275" s="208" t="e">
        <f t="shared" si="142"/>
        <v>#DIV/0!</v>
      </c>
      <c r="AN275" s="185" t="e">
        <f t="shared" si="143"/>
        <v>#VALUE!</v>
      </c>
      <c r="AO275" s="177" t="e">
        <f t="shared" si="144"/>
        <v>#VALUE!</v>
      </c>
      <c r="AQ275" s="208" t="e">
        <f t="shared" si="145"/>
        <v>#DIV/0!</v>
      </c>
      <c r="AT275" s="185" t="e">
        <f t="shared" si="146"/>
        <v>#VALUE!</v>
      </c>
      <c r="AU275" s="177" t="e">
        <f t="shared" si="147"/>
        <v>#VALUE!</v>
      </c>
      <c r="AW275" s="208" t="e">
        <f t="shared" si="148"/>
        <v>#DIV/0!</v>
      </c>
      <c r="AZ275" s="185" t="e">
        <f t="shared" si="149"/>
        <v>#VALUE!</v>
      </c>
      <c r="BA275" s="177" t="e">
        <f t="shared" si="150"/>
        <v>#VALUE!</v>
      </c>
      <c r="BC275" s="208" t="e">
        <f t="shared" si="151"/>
        <v>#DIV/0!</v>
      </c>
      <c r="BF275" s="185" t="e">
        <f t="shared" si="152"/>
        <v>#VALUE!</v>
      </c>
      <c r="BG275" s="177" t="e">
        <f t="shared" si="153"/>
        <v>#VALUE!</v>
      </c>
      <c r="BI275" s="208" t="e">
        <f t="shared" si="154"/>
        <v>#DIV/0!</v>
      </c>
      <c r="BL275" s="185" t="e">
        <f t="shared" si="155"/>
        <v>#VALUE!</v>
      </c>
      <c r="BM275" s="177" t="e">
        <f t="shared" si="156"/>
        <v>#VALUE!</v>
      </c>
    </row>
    <row r="276" spans="1:70" ht="15" customHeight="1">
      <c r="A276" s="19">
        <f t="shared" si="125"/>
        <v>2008</v>
      </c>
      <c r="B276" s="174">
        <f t="shared" si="125"/>
        <v>0</v>
      </c>
      <c r="C276" s="207" t="e">
        <f t="shared" si="126"/>
        <v>#DIV/0!</v>
      </c>
      <c r="D276" s="20">
        <f t="shared" si="157"/>
        <v>6</v>
      </c>
      <c r="G276" s="25"/>
      <c r="H276" s="75"/>
      <c r="I276" s="177" t="e">
        <f t="shared" si="127"/>
        <v>#VALUE!</v>
      </c>
      <c r="J276" s="178" t="e">
        <f t="shared" si="128"/>
        <v>#VALUE!</v>
      </c>
      <c r="K276" s="177" t="e">
        <f t="shared" si="129"/>
        <v>#VALUE!</v>
      </c>
      <c r="M276" s="208" t="e">
        <f t="shared" si="130"/>
        <v>#DIV/0!</v>
      </c>
      <c r="P276" s="185" t="e">
        <f t="shared" si="131"/>
        <v>#VALUE!</v>
      </c>
      <c r="Q276" s="177" t="e">
        <f t="shared" si="132"/>
        <v>#VALUE!</v>
      </c>
      <c r="S276" s="208" t="e">
        <f t="shared" si="133"/>
        <v>#DIV/0!</v>
      </c>
      <c r="V276" s="185" t="e">
        <f t="shared" si="134"/>
        <v>#VALUE!</v>
      </c>
      <c r="W276" s="177" t="e">
        <f t="shared" si="135"/>
        <v>#VALUE!</v>
      </c>
      <c r="Y276" s="208" t="e">
        <f t="shared" si="136"/>
        <v>#DIV/0!</v>
      </c>
      <c r="AB276" s="185" t="e">
        <f t="shared" si="137"/>
        <v>#VALUE!</v>
      </c>
      <c r="AC276" s="177" t="e">
        <f t="shared" si="138"/>
        <v>#VALUE!</v>
      </c>
      <c r="AE276" s="208" t="e">
        <f t="shared" si="139"/>
        <v>#DIV/0!</v>
      </c>
      <c r="AH276" s="185" t="e">
        <f t="shared" si="140"/>
        <v>#VALUE!</v>
      </c>
      <c r="AI276" s="177" t="e">
        <f t="shared" si="141"/>
        <v>#VALUE!</v>
      </c>
      <c r="AK276" s="208" t="e">
        <f t="shared" si="142"/>
        <v>#DIV/0!</v>
      </c>
      <c r="AN276" s="185" t="e">
        <f t="shared" si="143"/>
        <v>#VALUE!</v>
      </c>
      <c r="AO276" s="177" t="e">
        <f t="shared" si="144"/>
        <v>#VALUE!</v>
      </c>
      <c r="AQ276" s="208" t="e">
        <f t="shared" si="145"/>
        <v>#DIV/0!</v>
      </c>
      <c r="AT276" s="185" t="e">
        <f t="shared" si="146"/>
        <v>#VALUE!</v>
      </c>
      <c r="AU276" s="177" t="e">
        <f t="shared" si="147"/>
        <v>#VALUE!</v>
      </c>
      <c r="AW276" s="208" t="e">
        <f t="shared" si="148"/>
        <v>#DIV/0!</v>
      </c>
      <c r="AZ276" s="185" t="e">
        <f t="shared" si="149"/>
        <v>#VALUE!</v>
      </c>
      <c r="BA276" s="177" t="e">
        <f t="shared" si="150"/>
        <v>#VALUE!</v>
      </c>
      <c r="BC276" s="208" t="e">
        <f t="shared" si="151"/>
        <v>#DIV/0!</v>
      </c>
      <c r="BF276" s="185" t="e">
        <f t="shared" si="152"/>
        <v>#VALUE!</v>
      </c>
      <c r="BG276" s="177" t="e">
        <f t="shared" si="153"/>
        <v>#VALUE!</v>
      </c>
      <c r="BI276" s="208" t="e">
        <f t="shared" si="154"/>
        <v>#DIV/0!</v>
      </c>
      <c r="BL276" s="185" t="e">
        <f t="shared" si="155"/>
        <v>#VALUE!</v>
      </c>
      <c r="BM276" s="177" t="e">
        <f t="shared" si="156"/>
        <v>#VALUE!</v>
      </c>
    </row>
    <row r="277" spans="1:70" s="25" customFormat="1" ht="15" customHeight="1">
      <c r="A277" s="19">
        <f t="shared" si="125"/>
        <v>2009</v>
      </c>
      <c r="B277" s="174">
        <f t="shared" si="125"/>
        <v>0</v>
      </c>
      <c r="C277" s="207" t="e">
        <f t="shared" si="126"/>
        <v>#DIV/0!</v>
      </c>
      <c r="D277" s="20">
        <f t="shared" si="157"/>
        <v>7</v>
      </c>
      <c r="H277" s="75"/>
      <c r="I277" s="177" t="e">
        <f t="shared" si="127"/>
        <v>#VALUE!</v>
      </c>
      <c r="J277" s="178" t="e">
        <f t="shared" si="128"/>
        <v>#VALUE!</v>
      </c>
      <c r="K277" s="177" t="e">
        <f t="shared" si="129"/>
        <v>#VALUE!</v>
      </c>
      <c r="M277" s="208" t="e">
        <f t="shared" si="130"/>
        <v>#DIV/0!</v>
      </c>
      <c r="P277" s="185" t="e">
        <f t="shared" si="131"/>
        <v>#VALUE!</v>
      </c>
      <c r="Q277" s="177" t="e">
        <f t="shared" si="132"/>
        <v>#VALUE!</v>
      </c>
      <c r="S277" s="208" t="e">
        <f t="shared" si="133"/>
        <v>#DIV/0!</v>
      </c>
      <c r="V277" s="185" t="e">
        <f t="shared" si="134"/>
        <v>#VALUE!</v>
      </c>
      <c r="W277" s="177" t="e">
        <f t="shared" si="135"/>
        <v>#VALUE!</v>
      </c>
      <c r="Y277" s="208" t="e">
        <f t="shared" si="136"/>
        <v>#DIV/0!</v>
      </c>
      <c r="AB277" s="185" t="e">
        <f t="shared" si="137"/>
        <v>#VALUE!</v>
      </c>
      <c r="AC277" s="177" t="e">
        <f t="shared" si="138"/>
        <v>#VALUE!</v>
      </c>
      <c r="AE277" s="208" t="e">
        <f t="shared" si="139"/>
        <v>#DIV/0!</v>
      </c>
      <c r="AH277" s="185" t="e">
        <f t="shared" si="140"/>
        <v>#VALUE!</v>
      </c>
      <c r="AI277" s="177" t="e">
        <f t="shared" si="141"/>
        <v>#VALUE!</v>
      </c>
      <c r="AK277" s="208" t="e">
        <f t="shared" si="142"/>
        <v>#DIV/0!</v>
      </c>
      <c r="AN277" s="185" t="e">
        <f t="shared" si="143"/>
        <v>#VALUE!</v>
      </c>
      <c r="AO277" s="177" t="e">
        <f t="shared" si="144"/>
        <v>#VALUE!</v>
      </c>
      <c r="AQ277" s="208" t="e">
        <f t="shared" si="145"/>
        <v>#DIV/0!</v>
      </c>
      <c r="AT277" s="185" t="e">
        <f t="shared" si="146"/>
        <v>#VALUE!</v>
      </c>
      <c r="AU277" s="177" t="e">
        <f t="shared" si="147"/>
        <v>#VALUE!</v>
      </c>
      <c r="AW277" s="208" t="e">
        <f t="shared" si="148"/>
        <v>#DIV/0!</v>
      </c>
      <c r="AZ277" s="185" t="e">
        <f t="shared" si="149"/>
        <v>#VALUE!</v>
      </c>
      <c r="BA277" s="177" t="e">
        <f t="shared" si="150"/>
        <v>#VALUE!</v>
      </c>
      <c r="BC277" s="208" t="e">
        <f t="shared" si="151"/>
        <v>#DIV/0!</v>
      </c>
      <c r="BF277" s="185" t="e">
        <f t="shared" si="152"/>
        <v>#VALUE!</v>
      </c>
      <c r="BG277" s="177" t="e">
        <f t="shared" si="153"/>
        <v>#VALUE!</v>
      </c>
      <c r="BI277" s="208" t="e">
        <f t="shared" si="154"/>
        <v>#DIV/0!</v>
      </c>
      <c r="BL277" s="185" t="e">
        <f t="shared" si="155"/>
        <v>#VALUE!</v>
      </c>
      <c r="BM277" s="177" t="e">
        <f t="shared" si="156"/>
        <v>#VALUE!</v>
      </c>
    </row>
    <row r="278" spans="1:70" ht="15" customHeight="1">
      <c r="A278" s="19">
        <f t="shared" si="125"/>
        <v>2010</v>
      </c>
      <c r="B278" s="174">
        <f t="shared" si="125"/>
        <v>0</v>
      </c>
      <c r="C278" s="207" t="e">
        <f t="shared" si="126"/>
        <v>#DIV/0!</v>
      </c>
      <c r="D278" s="20">
        <f t="shared" si="157"/>
        <v>8</v>
      </c>
      <c r="E278" s="50"/>
      <c r="F278" s="25"/>
      <c r="G278" s="25"/>
      <c r="H278" s="75"/>
      <c r="I278" s="177" t="e">
        <f t="shared" si="127"/>
        <v>#VALUE!</v>
      </c>
      <c r="J278" s="178" t="e">
        <f t="shared" si="128"/>
        <v>#VALUE!</v>
      </c>
      <c r="K278" s="177" t="e">
        <f t="shared" si="129"/>
        <v>#VALUE!</v>
      </c>
      <c r="M278" s="208" t="e">
        <f t="shared" si="130"/>
        <v>#DIV/0!</v>
      </c>
      <c r="N278" s="50"/>
      <c r="O278" s="25"/>
      <c r="P278" s="185" t="e">
        <f t="shared" si="131"/>
        <v>#VALUE!</v>
      </c>
      <c r="Q278" s="177" t="e">
        <f t="shared" si="132"/>
        <v>#VALUE!</v>
      </c>
      <c r="S278" s="208" t="e">
        <f t="shared" si="133"/>
        <v>#DIV/0!</v>
      </c>
      <c r="T278" s="50"/>
      <c r="U278" s="25"/>
      <c r="V278" s="185" t="e">
        <f t="shared" si="134"/>
        <v>#VALUE!</v>
      </c>
      <c r="W278" s="177" t="e">
        <f t="shared" si="135"/>
        <v>#VALUE!</v>
      </c>
      <c r="Y278" s="208" t="e">
        <f t="shared" si="136"/>
        <v>#DIV/0!</v>
      </c>
      <c r="Z278" s="50"/>
      <c r="AA278" s="25"/>
      <c r="AB278" s="185" t="e">
        <f t="shared" si="137"/>
        <v>#VALUE!</v>
      </c>
      <c r="AC278" s="177" t="e">
        <f t="shared" si="138"/>
        <v>#VALUE!</v>
      </c>
      <c r="AE278" s="208" t="e">
        <f t="shared" si="139"/>
        <v>#DIV/0!</v>
      </c>
      <c r="AF278" s="50"/>
      <c r="AG278" s="25"/>
      <c r="AH278" s="185" t="e">
        <f t="shared" si="140"/>
        <v>#VALUE!</v>
      </c>
      <c r="AI278" s="177" t="e">
        <f t="shared" si="141"/>
        <v>#VALUE!</v>
      </c>
      <c r="AK278" s="208" t="e">
        <f t="shared" si="142"/>
        <v>#DIV/0!</v>
      </c>
      <c r="AL278" s="50"/>
      <c r="AM278" s="25"/>
      <c r="AN278" s="185" t="e">
        <f t="shared" si="143"/>
        <v>#VALUE!</v>
      </c>
      <c r="AO278" s="177" t="e">
        <f t="shared" si="144"/>
        <v>#VALUE!</v>
      </c>
      <c r="AQ278" s="208" t="e">
        <f t="shared" si="145"/>
        <v>#DIV/0!</v>
      </c>
      <c r="AR278" s="50"/>
      <c r="AS278" s="25"/>
      <c r="AT278" s="185" t="e">
        <f t="shared" si="146"/>
        <v>#VALUE!</v>
      </c>
      <c r="AU278" s="177" t="e">
        <f t="shared" si="147"/>
        <v>#VALUE!</v>
      </c>
      <c r="AW278" s="208" t="e">
        <f t="shared" si="148"/>
        <v>#DIV/0!</v>
      </c>
      <c r="AX278" s="50"/>
      <c r="AY278" s="25"/>
      <c r="AZ278" s="185" t="e">
        <f t="shared" si="149"/>
        <v>#VALUE!</v>
      </c>
      <c r="BA278" s="177" t="e">
        <f t="shared" si="150"/>
        <v>#VALUE!</v>
      </c>
      <c r="BC278" s="208" t="e">
        <f t="shared" si="151"/>
        <v>#DIV/0!</v>
      </c>
      <c r="BD278" s="50"/>
      <c r="BE278" s="25"/>
      <c r="BF278" s="185" t="e">
        <f t="shared" si="152"/>
        <v>#VALUE!</v>
      </c>
      <c r="BG278" s="177" t="e">
        <f t="shared" si="153"/>
        <v>#VALUE!</v>
      </c>
      <c r="BI278" s="208" t="e">
        <f t="shared" si="154"/>
        <v>#DIV/0!</v>
      </c>
      <c r="BJ278" s="50"/>
      <c r="BK278" s="25"/>
      <c r="BL278" s="185" t="e">
        <f t="shared" si="155"/>
        <v>#VALUE!</v>
      </c>
      <c r="BM278" s="177" t="e">
        <f t="shared" si="156"/>
        <v>#VALUE!</v>
      </c>
    </row>
    <row r="279" spans="1:70" s="25" customFormat="1" ht="15" customHeight="1">
      <c r="A279" s="19">
        <f t="shared" si="125"/>
        <v>2011</v>
      </c>
      <c r="B279" s="174">
        <f t="shared" si="125"/>
        <v>0</v>
      </c>
      <c r="C279" s="207" t="e">
        <f t="shared" si="126"/>
        <v>#DIV/0!</v>
      </c>
      <c r="D279" s="20">
        <f t="shared" si="157"/>
        <v>9</v>
      </c>
      <c r="E279" s="50"/>
      <c r="H279" s="32"/>
      <c r="I279" s="177" t="e">
        <f t="shared" si="127"/>
        <v>#VALUE!</v>
      </c>
      <c r="J279" s="178" t="e">
        <f t="shared" si="128"/>
        <v>#VALUE!</v>
      </c>
      <c r="K279" s="177" t="e">
        <f t="shared" si="129"/>
        <v>#VALUE!</v>
      </c>
      <c r="M279" s="208" t="e">
        <f t="shared" si="130"/>
        <v>#DIV/0!</v>
      </c>
      <c r="N279" s="50"/>
      <c r="P279" s="185" t="e">
        <f t="shared" si="131"/>
        <v>#VALUE!</v>
      </c>
      <c r="Q279" s="177" t="e">
        <f t="shared" si="132"/>
        <v>#VALUE!</v>
      </c>
      <c r="S279" s="208" t="e">
        <f t="shared" si="133"/>
        <v>#DIV/0!</v>
      </c>
      <c r="T279" s="50"/>
      <c r="V279" s="185" t="e">
        <f t="shared" si="134"/>
        <v>#VALUE!</v>
      </c>
      <c r="W279" s="177" t="e">
        <f t="shared" si="135"/>
        <v>#VALUE!</v>
      </c>
      <c r="Y279" s="208" t="e">
        <f t="shared" si="136"/>
        <v>#DIV/0!</v>
      </c>
      <c r="Z279" s="50"/>
      <c r="AB279" s="185" t="e">
        <f t="shared" si="137"/>
        <v>#VALUE!</v>
      </c>
      <c r="AC279" s="177" t="e">
        <f t="shared" si="138"/>
        <v>#VALUE!</v>
      </c>
      <c r="AE279" s="208" t="e">
        <f t="shared" si="139"/>
        <v>#DIV/0!</v>
      </c>
      <c r="AF279" s="50"/>
      <c r="AH279" s="185" t="e">
        <f t="shared" si="140"/>
        <v>#VALUE!</v>
      </c>
      <c r="AI279" s="177" t="e">
        <f t="shared" si="141"/>
        <v>#VALUE!</v>
      </c>
      <c r="AK279" s="208" t="e">
        <f t="shared" si="142"/>
        <v>#DIV/0!</v>
      </c>
      <c r="AL279" s="50"/>
      <c r="AN279" s="185" t="e">
        <f t="shared" si="143"/>
        <v>#VALUE!</v>
      </c>
      <c r="AO279" s="177" t="e">
        <f t="shared" si="144"/>
        <v>#VALUE!</v>
      </c>
      <c r="AQ279" s="208" t="e">
        <f t="shared" si="145"/>
        <v>#DIV/0!</v>
      </c>
      <c r="AR279" s="50"/>
      <c r="AT279" s="185" t="e">
        <f t="shared" si="146"/>
        <v>#VALUE!</v>
      </c>
      <c r="AU279" s="177" t="e">
        <f t="shared" si="147"/>
        <v>#VALUE!</v>
      </c>
      <c r="AW279" s="208" t="e">
        <f t="shared" si="148"/>
        <v>#DIV/0!</v>
      </c>
      <c r="AX279" s="50"/>
      <c r="AZ279" s="185" t="e">
        <f t="shared" si="149"/>
        <v>#VALUE!</v>
      </c>
      <c r="BA279" s="177" t="e">
        <f t="shared" si="150"/>
        <v>#VALUE!</v>
      </c>
      <c r="BC279" s="208" t="e">
        <f t="shared" si="151"/>
        <v>#DIV/0!</v>
      </c>
      <c r="BD279" s="50"/>
      <c r="BF279" s="185" t="e">
        <f t="shared" si="152"/>
        <v>#VALUE!</v>
      </c>
      <c r="BG279" s="177" t="e">
        <f t="shared" si="153"/>
        <v>#VALUE!</v>
      </c>
      <c r="BI279" s="208" t="e">
        <f t="shared" si="154"/>
        <v>#DIV/0!</v>
      </c>
      <c r="BJ279" s="50"/>
      <c r="BL279" s="185" t="e">
        <f t="shared" si="155"/>
        <v>#VALUE!</v>
      </c>
      <c r="BM279" s="177" t="e">
        <f t="shared" si="156"/>
        <v>#VALUE!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0</v>
      </c>
      <c r="C280" s="210" t="e">
        <f t="shared" si="126"/>
        <v>#DIV/0!</v>
      </c>
      <c r="D280" s="29">
        <f t="shared" si="157"/>
        <v>10</v>
      </c>
      <c r="E280" s="51"/>
      <c r="F280" s="30"/>
      <c r="G280" s="30"/>
      <c r="H280" s="78"/>
      <c r="I280" s="183" t="e">
        <f t="shared" si="127"/>
        <v>#VALUE!</v>
      </c>
      <c r="J280" s="184" t="e">
        <f t="shared" si="128"/>
        <v>#VALUE!</v>
      </c>
      <c r="K280" s="183" t="e">
        <f t="shared" si="129"/>
        <v>#VALUE!</v>
      </c>
      <c r="M280" s="211" t="e">
        <f t="shared" si="130"/>
        <v>#DIV/0!</v>
      </c>
      <c r="N280" s="51"/>
      <c r="O280" s="30"/>
      <c r="P280" s="205" t="e">
        <f t="shared" si="131"/>
        <v>#VALUE!</v>
      </c>
      <c r="Q280" s="183" t="e">
        <f t="shared" si="132"/>
        <v>#VALUE!</v>
      </c>
      <c r="S280" s="211" t="e">
        <f t="shared" si="133"/>
        <v>#DIV/0!</v>
      </c>
      <c r="T280" s="51"/>
      <c r="U280" s="30"/>
      <c r="V280" s="205" t="e">
        <f t="shared" si="134"/>
        <v>#VALUE!</v>
      </c>
      <c r="W280" s="183" t="e">
        <f t="shared" si="135"/>
        <v>#VALUE!</v>
      </c>
      <c r="Y280" s="211" t="e">
        <f t="shared" si="136"/>
        <v>#DIV/0!</v>
      </c>
      <c r="Z280" s="51"/>
      <c r="AA280" s="30"/>
      <c r="AB280" s="205" t="e">
        <f t="shared" si="137"/>
        <v>#VALUE!</v>
      </c>
      <c r="AC280" s="183" t="e">
        <f t="shared" si="138"/>
        <v>#VALUE!</v>
      </c>
      <c r="AE280" s="211" t="e">
        <f t="shared" si="139"/>
        <v>#DIV/0!</v>
      </c>
      <c r="AF280" s="51"/>
      <c r="AG280" s="30"/>
      <c r="AH280" s="205" t="e">
        <f t="shared" si="140"/>
        <v>#VALUE!</v>
      </c>
      <c r="AI280" s="183" t="e">
        <f t="shared" si="141"/>
        <v>#VALUE!</v>
      </c>
      <c r="AK280" s="211" t="e">
        <f t="shared" si="142"/>
        <v>#DIV/0!</v>
      </c>
      <c r="AL280" s="51"/>
      <c r="AM280" s="30"/>
      <c r="AN280" s="205" t="e">
        <f t="shared" si="143"/>
        <v>#VALUE!</v>
      </c>
      <c r="AO280" s="183" t="e">
        <f t="shared" si="144"/>
        <v>#VALUE!</v>
      </c>
      <c r="AQ280" s="211" t="e">
        <f t="shared" si="145"/>
        <v>#DIV/0!</v>
      </c>
      <c r="AR280" s="51"/>
      <c r="AS280" s="30"/>
      <c r="AT280" s="205" t="e">
        <f t="shared" si="146"/>
        <v>#VALUE!</v>
      </c>
      <c r="AU280" s="183" t="e">
        <f t="shared" si="147"/>
        <v>#VALUE!</v>
      </c>
      <c r="AW280" s="211" t="e">
        <f t="shared" si="148"/>
        <v>#DIV/0!</v>
      </c>
      <c r="AX280" s="51"/>
      <c r="AY280" s="30"/>
      <c r="AZ280" s="205" t="e">
        <f t="shared" si="149"/>
        <v>#VALUE!</v>
      </c>
      <c r="BA280" s="183" t="e">
        <f t="shared" si="150"/>
        <v>#VALUE!</v>
      </c>
      <c r="BC280" s="211" t="e">
        <f t="shared" si="151"/>
        <v>#DIV/0!</v>
      </c>
      <c r="BD280" s="51"/>
      <c r="BE280" s="30"/>
      <c r="BF280" s="205" t="e">
        <f t="shared" si="152"/>
        <v>#VALUE!</v>
      </c>
      <c r="BG280" s="183" t="e">
        <f t="shared" si="153"/>
        <v>#VALUE!</v>
      </c>
      <c r="BI280" s="211" t="e">
        <f t="shared" si="154"/>
        <v>#DIV/0!</v>
      </c>
      <c r="BJ280" s="51"/>
      <c r="BK280" s="30"/>
      <c r="BL280" s="205" t="e">
        <f t="shared" si="155"/>
        <v>#VALUE!</v>
      </c>
      <c r="BM280" s="183" t="e">
        <f t="shared" si="156"/>
        <v>#VALUE!</v>
      </c>
    </row>
    <row r="281" spans="1:70" ht="15" customHeight="1" thickTop="1">
      <c r="A281" s="19">
        <f t="shared" si="125"/>
        <v>2013</v>
      </c>
      <c r="B281" s="174" t="e">
        <f t="shared" ref="B281:B302" si="158">ROUND(F$263/(1+EXP(F$268+F$267*D281)),$G$1)</f>
        <v>#VALUE!</v>
      </c>
      <c r="C281" s="52"/>
      <c r="D281" s="20">
        <f t="shared" si="157"/>
        <v>11</v>
      </c>
      <c r="E281" s="53"/>
      <c r="F281" s="80"/>
      <c r="G281" s="25"/>
      <c r="H281" s="32"/>
      <c r="I281" s="177" t="e">
        <f t="shared" si="127"/>
        <v>#VALUE!</v>
      </c>
      <c r="J281" s="185"/>
      <c r="K281" s="185"/>
    </row>
    <row r="282" spans="1:70" ht="15" customHeight="1" thickBot="1">
      <c r="A282" s="19">
        <f t="shared" si="125"/>
        <v>2014</v>
      </c>
      <c r="B282" s="174" t="e">
        <f t="shared" si="158"/>
        <v>#VALUE!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 t="e">
        <f t="shared" si="127"/>
        <v>#VALUE!</v>
      </c>
      <c r="J282" s="185"/>
      <c r="K282" s="185"/>
      <c r="M282" s="198" t="str">
        <f>E264</f>
        <v>max(y) =</v>
      </c>
      <c r="N282" s="198">
        <f>F264</f>
        <v>0</v>
      </c>
      <c r="O282" s="198"/>
      <c r="P282" s="198"/>
      <c r="Q282" s="198"/>
      <c r="R282" s="198"/>
      <c r="S282" s="198" t="str">
        <f>M282</f>
        <v>max(y) =</v>
      </c>
      <c r="T282" s="198">
        <f>N282</f>
        <v>0</v>
      </c>
      <c r="U282" s="198"/>
      <c r="V282" s="198"/>
      <c r="W282" s="198"/>
      <c r="X282" s="198"/>
      <c r="Y282" s="198" t="str">
        <f>S282</f>
        <v>max(y) =</v>
      </c>
      <c r="Z282" s="198">
        <f>T282</f>
        <v>0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0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0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0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0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0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0</v>
      </c>
    </row>
    <row r="283" spans="1:70" ht="15" customHeight="1" thickTop="1">
      <c r="A283" s="19">
        <f t="shared" si="125"/>
        <v>2015</v>
      </c>
      <c r="B283" s="174" t="e">
        <f t="shared" si="158"/>
        <v>#VALUE!</v>
      </c>
      <c r="C283" s="52"/>
      <c r="D283" s="20">
        <f t="shared" si="157"/>
        <v>13</v>
      </c>
      <c r="E283" s="198">
        <f>O263</f>
        <v>1</v>
      </c>
      <c r="F283" s="201" t="e">
        <f>O271</f>
        <v>#VALUE!</v>
      </c>
      <c r="G283" s="631" t="e">
        <f>O272</f>
        <v>#VALUE!</v>
      </c>
      <c r="H283" s="632"/>
      <c r="I283" s="177" t="e">
        <f t="shared" si="127"/>
        <v>#VALUE!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 t="e">
        <f t="shared" si="158"/>
        <v>#VALUE!</v>
      </c>
      <c r="C284" s="52"/>
      <c r="D284" s="20">
        <f t="shared" si="157"/>
        <v>14</v>
      </c>
      <c r="E284" s="198">
        <f>U263</f>
        <v>100</v>
      </c>
      <c r="F284" s="201" t="e">
        <f>U271</f>
        <v>#VALUE!</v>
      </c>
      <c r="G284" s="631" t="e">
        <f>U272</f>
        <v>#VALUE!</v>
      </c>
      <c r="H284" s="632"/>
      <c r="I284" s="177" t="e">
        <f t="shared" si="127"/>
        <v>#VALUE!</v>
      </c>
      <c r="J284" s="185"/>
      <c r="K284" s="185"/>
      <c r="M284" s="198" t="s">
        <v>60</v>
      </c>
      <c r="N284" s="212">
        <v>15</v>
      </c>
      <c r="O284" s="198"/>
      <c r="P284" s="198"/>
      <c r="Q284" s="198"/>
      <c r="R284" s="198"/>
      <c r="S284" s="198" t="s">
        <v>60</v>
      </c>
      <c r="T284" s="198">
        <f>N284</f>
        <v>15</v>
      </c>
      <c r="U284" s="198"/>
      <c r="V284" s="198"/>
      <c r="W284" s="198"/>
      <c r="X284" s="198"/>
      <c r="Y284" s="198" t="s">
        <v>60</v>
      </c>
      <c r="Z284" s="198">
        <f>T284</f>
        <v>15</v>
      </c>
      <c r="AA284" s="198"/>
      <c r="AB284" s="198"/>
      <c r="AC284" s="198"/>
      <c r="AD284" s="198"/>
      <c r="AE284" s="198" t="s">
        <v>60</v>
      </c>
      <c r="AF284" s="198">
        <f>Z284</f>
        <v>15</v>
      </c>
      <c r="AG284" s="198"/>
      <c r="AH284" s="198"/>
      <c r="AI284" s="198"/>
      <c r="AJ284" s="198"/>
      <c r="AK284" s="198" t="s">
        <v>60</v>
      </c>
      <c r="AL284" s="198">
        <f>AF284</f>
        <v>15</v>
      </c>
      <c r="AM284" s="198"/>
      <c r="AN284" s="198"/>
      <c r="AO284" s="198"/>
      <c r="AP284" s="198"/>
      <c r="AQ284" s="198" t="s">
        <v>60</v>
      </c>
      <c r="AR284" s="198">
        <f>AL284</f>
        <v>15</v>
      </c>
      <c r="AS284" s="198"/>
      <c r="AT284" s="198"/>
      <c r="AU284" s="198"/>
      <c r="AV284" s="198"/>
      <c r="AW284" s="198" t="s">
        <v>60</v>
      </c>
      <c r="AX284" s="198">
        <f>AR284</f>
        <v>15</v>
      </c>
      <c r="AY284" s="198"/>
      <c r="AZ284" s="198"/>
      <c r="BA284" s="198"/>
      <c r="BB284" s="198"/>
      <c r="BC284" s="198" t="s">
        <v>60</v>
      </c>
      <c r="BD284" s="198">
        <f>AX284</f>
        <v>15</v>
      </c>
      <c r="BE284" s="198"/>
      <c r="BF284" s="198"/>
      <c r="BG284" s="198"/>
      <c r="BH284" s="198"/>
      <c r="BI284" s="198" t="s">
        <v>60</v>
      </c>
      <c r="BJ284" s="198">
        <f>BD284</f>
        <v>15</v>
      </c>
    </row>
    <row r="285" spans="1:70" ht="15" customHeight="1">
      <c r="A285" s="19">
        <f t="shared" si="125"/>
        <v>2017</v>
      </c>
      <c r="B285" s="174" t="e">
        <f t="shared" si="158"/>
        <v>#VALUE!</v>
      </c>
      <c r="C285" s="52"/>
      <c r="D285" s="20">
        <f t="shared" si="157"/>
        <v>15</v>
      </c>
      <c r="E285" s="198">
        <f>AA263</f>
        <v>115</v>
      </c>
      <c r="F285" s="201" t="e">
        <f>AA271</f>
        <v>#VALUE!</v>
      </c>
      <c r="G285" s="631" t="e">
        <f>AA272</f>
        <v>#VALUE!</v>
      </c>
      <c r="H285" s="632"/>
      <c r="I285" s="177" t="e">
        <f t="shared" si="127"/>
        <v>#VALUE!</v>
      </c>
      <c r="J285" s="185"/>
      <c r="K285" s="185"/>
    </row>
    <row r="286" spans="1:70" ht="15" customHeight="1">
      <c r="A286" s="19">
        <f t="shared" si="125"/>
        <v>2018</v>
      </c>
      <c r="B286" s="174" t="e">
        <f t="shared" si="158"/>
        <v>#VALUE!</v>
      </c>
      <c r="C286" s="52"/>
      <c r="D286" s="20">
        <f t="shared" si="157"/>
        <v>16</v>
      </c>
      <c r="E286" s="198">
        <f>AG263</f>
        <v>130</v>
      </c>
      <c r="F286" s="201" t="e">
        <f>AG271</f>
        <v>#VALUE!</v>
      </c>
      <c r="G286" s="631" t="e">
        <f>AG272</f>
        <v>#VALUE!</v>
      </c>
      <c r="H286" s="632"/>
      <c r="I286" s="177" t="e">
        <f t="shared" si="127"/>
        <v>#VALUE!</v>
      </c>
      <c r="J286" s="185"/>
      <c r="K286" s="185"/>
    </row>
    <row r="287" spans="1:70" ht="15" customHeight="1">
      <c r="A287" s="19">
        <f t="shared" ref="A287:A302" si="159">A241</f>
        <v>2019</v>
      </c>
      <c r="B287" s="174" t="e">
        <f t="shared" si="158"/>
        <v>#VALUE!</v>
      </c>
      <c r="C287" s="52"/>
      <c r="D287" s="20">
        <f t="shared" si="157"/>
        <v>17</v>
      </c>
      <c r="E287" s="198">
        <f>AM263</f>
        <v>145</v>
      </c>
      <c r="F287" s="201" t="e">
        <f>AM271</f>
        <v>#VALUE!</v>
      </c>
      <c r="G287" s="631" t="e">
        <f>AM272</f>
        <v>#VALUE!</v>
      </c>
      <c r="H287" s="632"/>
      <c r="I287" s="177" t="e">
        <f t="shared" si="127"/>
        <v>#VALUE!</v>
      </c>
      <c r="J287" s="185"/>
      <c r="K287" s="185"/>
    </row>
    <row r="288" spans="1:70" ht="15" customHeight="1">
      <c r="A288" s="19">
        <f t="shared" si="159"/>
        <v>2020</v>
      </c>
      <c r="B288" s="174" t="e">
        <f t="shared" si="158"/>
        <v>#VALUE!</v>
      </c>
      <c r="C288" s="52"/>
      <c r="D288" s="20">
        <f t="shared" si="157"/>
        <v>18</v>
      </c>
      <c r="E288" s="198">
        <f>AS263</f>
        <v>160</v>
      </c>
      <c r="F288" s="201" t="e">
        <f>AS271</f>
        <v>#VALUE!</v>
      </c>
      <c r="G288" s="631" t="e">
        <f>AS272</f>
        <v>#VALUE!</v>
      </c>
      <c r="H288" s="632"/>
      <c r="I288" s="177" t="e">
        <f t="shared" si="127"/>
        <v>#VALUE!</v>
      </c>
      <c r="J288" s="185"/>
      <c r="K288" s="185"/>
    </row>
    <row r="289" spans="1:11" ht="15" customHeight="1">
      <c r="A289" s="19">
        <f t="shared" si="159"/>
        <v>2021</v>
      </c>
      <c r="B289" s="174" t="e">
        <f t="shared" si="158"/>
        <v>#VALUE!</v>
      </c>
      <c r="C289" s="52"/>
      <c r="D289" s="20">
        <f t="shared" si="157"/>
        <v>19</v>
      </c>
      <c r="E289" s="198">
        <f>AY263</f>
        <v>175</v>
      </c>
      <c r="F289" s="201" t="e">
        <f>AY271</f>
        <v>#VALUE!</v>
      </c>
      <c r="G289" s="631" t="e">
        <f>AY272</f>
        <v>#VALUE!</v>
      </c>
      <c r="H289" s="632"/>
      <c r="I289" s="177" t="e">
        <f t="shared" si="127"/>
        <v>#VALUE!</v>
      </c>
      <c r="J289" s="185"/>
      <c r="K289" s="185"/>
    </row>
    <row r="290" spans="1:11" ht="15" customHeight="1">
      <c r="A290" s="19">
        <f t="shared" si="159"/>
        <v>2022</v>
      </c>
      <c r="B290" s="174" t="e">
        <f t="shared" si="158"/>
        <v>#VALUE!</v>
      </c>
      <c r="C290" s="52"/>
      <c r="D290" s="20">
        <f t="shared" si="157"/>
        <v>20</v>
      </c>
      <c r="E290" s="198">
        <f>BE263</f>
        <v>190</v>
      </c>
      <c r="F290" s="201" t="e">
        <f>BE271</f>
        <v>#VALUE!</v>
      </c>
      <c r="G290" s="631" t="e">
        <f>BE272</f>
        <v>#VALUE!</v>
      </c>
      <c r="H290" s="632"/>
      <c r="I290" s="177" t="e">
        <f t="shared" si="127"/>
        <v>#VALUE!</v>
      </c>
      <c r="J290" s="185"/>
      <c r="K290" s="185"/>
    </row>
    <row r="291" spans="1:11" ht="15" customHeight="1">
      <c r="A291" s="19">
        <f t="shared" si="159"/>
        <v>2023</v>
      </c>
      <c r="B291" s="174" t="e">
        <f t="shared" si="158"/>
        <v>#VALUE!</v>
      </c>
      <c r="C291" s="52"/>
      <c r="D291" s="20">
        <f t="shared" si="157"/>
        <v>21</v>
      </c>
      <c r="E291" s="198">
        <f>BK263</f>
        <v>205</v>
      </c>
      <c r="F291" s="201" t="e">
        <f>BK271</f>
        <v>#VALUE!</v>
      </c>
      <c r="G291" s="631" t="e">
        <f>BK272</f>
        <v>#VALUE!</v>
      </c>
      <c r="H291" s="632"/>
      <c r="I291" s="177" t="e">
        <f t="shared" si="127"/>
        <v>#VALUE!</v>
      </c>
      <c r="J291" s="185"/>
      <c r="K291" s="185"/>
    </row>
    <row r="292" spans="1:11" ht="15" customHeight="1">
      <c r="A292" s="19">
        <f t="shared" si="159"/>
        <v>2024</v>
      </c>
      <c r="B292" s="174" t="e">
        <f t="shared" si="158"/>
        <v>#VALUE!</v>
      </c>
      <c r="C292" s="52"/>
      <c r="D292" s="20">
        <f t="shared" si="157"/>
        <v>22</v>
      </c>
      <c r="E292" s="64"/>
      <c r="F292" s="201"/>
      <c r="G292" s="213"/>
      <c r="H292" s="32"/>
      <c r="I292" s="177" t="e">
        <f t="shared" si="127"/>
        <v>#VALUE!</v>
      </c>
      <c r="J292" s="185"/>
      <c r="K292" s="185"/>
    </row>
    <row r="293" spans="1:11" ht="15" customHeight="1">
      <c r="A293" s="19">
        <f t="shared" si="159"/>
        <v>2025</v>
      </c>
      <c r="B293" s="174" t="e">
        <f t="shared" si="158"/>
        <v>#VALUE!</v>
      </c>
      <c r="C293" s="52"/>
      <c r="D293" s="20">
        <f t="shared" si="157"/>
        <v>23</v>
      </c>
      <c r="E293" s="64"/>
      <c r="F293" s="201"/>
      <c r="G293" s="213"/>
      <c r="H293" s="32"/>
      <c r="I293" s="177" t="e">
        <f t="shared" si="127"/>
        <v>#VALUE!</v>
      </c>
      <c r="J293" s="185"/>
      <c r="K293" s="185"/>
    </row>
    <row r="294" spans="1:11" ht="15" customHeight="1">
      <c r="A294" s="19">
        <f t="shared" si="159"/>
        <v>2026</v>
      </c>
      <c r="B294" s="174" t="e">
        <f t="shared" si="158"/>
        <v>#VALUE!</v>
      </c>
      <c r="C294" s="52"/>
      <c r="D294" s="20">
        <f t="shared" si="157"/>
        <v>24</v>
      </c>
      <c r="E294" s="64"/>
      <c r="F294" s="201"/>
      <c r="G294" s="213"/>
      <c r="H294" s="32"/>
      <c r="I294" s="177" t="e">
        <f t="shared" si="127"/>
        <v>#VALUE!</v>
      </c>
      <c r="J294" s="185"/>
      <c r="K294" s="185"/>
    </row>
    <row r="295" spans="1:11" ht="15" customHeight="1">
      <c r="A295" s="19">
        <f t="shared" si="159"/>
        <v>2027</v>
      </c>
      <c r="B295" s="174" t="e">
        <f t="shared" si="158"/>
        <v>#VALUE!</v>
      </c>
      <c r="C295" s="52"/>
      <c r="D295" s="20">
        <f t="shared" si="157"/>
        <v>25</v>
      </c>
      <c r="E295" s="64"/>
      <c r="F295" s="201"/>
      <c r="G295" s="213"/>
      <c r="H295" s="32"/>
      <c r="I295" s="177" t="e">
        <f t="shared" si="127"/>
        <v>#VALUE!</v>
      </c>
      <c r="J295" s="185"/>
      <c r="K295" s="185"/>
    </row>
    <row r="296" spans="1:11" ht="15" customHeight="1">
      <c r="A296" s="19">
        <f t="shared" si="159"/>
        <v>2028</v>
      </c>
      <c r="B296" s="174" t="e">
        <f t="shared" si="158"/>
        <v>#VALUE!</v>
      </c>
      <c r="C296" s="52"/>
      <c r="D296" s="20">
        <f t="shared" si="157"/>
        <v>26</v>
      </c>
      <c r="E296" s="64"/>
      <c r="F296" s="201"/>
      <c r="G296" s="213"/>
      <c r="H296" s="32"/>
      <c r="I296" s="177" t="e">
        <f t="shared" si="127"/>
        <v>#VALUE!</v>
      </c>
      <c r="J296" s="185"/>
      <c r="K296" s="185"/>
    </row>
    <row r="297" spans="1:11" ht="15" customHeight="1">
      <c r="A297" s="19">
        <f t="shared" si="159"/>
        <v>2029</v>
      </c>
      <c r="B297" s="174" t="e">
        <f t="shared" si="158"/>
        <v>#VALUE!</v>
      </c>
      <c r="C297" s="52"/>
      <c r="D297" s="20">
        <f t="shared" si="157"/>
        <v>27</v>
      </c>
      <c r="E297" s="53"/>
      <c r="F297" s="80"/>
      <c r="G297" s="25"/>
      <c r="H297" s="32"/>
      <c r="I297" s="177" t="e">
        <f t="shared" si="127"/>
        <v>#VALUE!</v>
      </c>
      <c r="J297" s="185"/>
      <c r="K297" s="185"/>
    </row>
    <row r="298" spans="1:11" ht="15" customHeight="1">
      <c r="A298" s="19">
        <f t="shared" si="159"/>
        <v>2030</v>
      </c>
      <c r="B298" s="174" t="e">
        <f t="shared" si="158"/>
        <v>#VALUE!</v>
      </c>
      <c r="C298" s="52"/>
      <c r="D298" s="20">
        <f t="shared" si="157"/>
        <v>28</v>
      </c>
      <c r="E298" s="53"/>
      <c r="F298" s="80"/>
      <c r="G298" s="25"/>
      <c r="H298" s="32"/>
      <c r="I298" s="177" t="e">
        <f t="shared" si="127"/>
        <v>#VALUE!</v>
      </c>
      <c r="J298" s="185"/>
      <c r="K298" s="185"/>
    </row>
    <row r="299" spans="1:11" ht="15" customHeight="1">
      <c r="A299" s="19">
        <f t="shared" si="159"/>
        <v>2031</v>
      </c>
      <c r="B299" s="174" t="e">
        <f t="shared" si="158"/>
        <v>#VALUE!</v>
      </c>
      <c r="C299" s="52"/>
      <c r="D299" s="20">
        <f t="shared" si="157"/>
        <v>29</v>
      </c>
      <c r="E299" s="53"/>
      <c r="F299" s="80"/>
      <c r="G299" s="25"/>
      <c r="H299" s="32"/>
      <c r="I299" s="177" t="e">
        <f t="shared" si="127"/>
        <v>#VALUE!</v>
      </c>
      <c r="J299" s="185"/>
      <c r="K299" s="185"/>
    </row>
    <row r="300" spans="1:11" ht="15" customHeight="1">
      <c r="A300" s="19">
        <f t="shared" si="159"/>
        <v>2032</v>
      </c>
      <c r="B300" s="174" t="e">
        <f t="shared" si="158"/>
        <v>#VALUE!</v>
      </c>
      <c r="C300" s="52"/>
      <c r="D300" s="20">
        <f t="shared" si="157"/>
        <v>30</v>
      </c>
      <c r="E300" s="53"/>
      <c r="F300" s="80"/>
      <c r="G300" s="25"/>
      <c r="H300" s="32"/>
      <c r="I300" s="177" t="e">
        <f t="shared" si="127"/>
        <v>#VALUE!</v>
      </c>
      <c r="J300" s="185"/>
      <c r="K300" s="185"/>
    </row>
    <row r="301" spans="1:11" ht="15" customHeight="1">
      <c r="A301" s="19">
        <f t="shared" si="159"/>
        <v>2033</v>
      </c>
      <c r="B301" s="174" t="e">
        <f t="shared" si="158"/>
        <v>#VALUE!</v>
      </c>
      <c r="C301" s="52"/>
      <c r="D301" s="20">
        <f t="shared" si="157"/>
        <v>31</v>
      </c>
      <c r="E301" s="53"/>
      <c r="F301" s="80"/>
      <c r="G301" s="25"/>
      <c r="H301" s="32"/>
      <c r="I301" s="177" t="e">
        <f t="shared" si="127"/>
        <v>#VALUE!</v>
      </c>
      <c r="J301" s="185"/>
      <c r="K301" s="185"/>
    </row>
    <row r="302" spans="1:11" ht="15" customHeight="1">
      <c r="A302" s="103">
        <f t="shared" si="159"/>
        <v>2034</v>
      </c>
      <c r="B302" s="186" t="e">
        <f t="shared" si="158"/>
        <v>#VALUE!</v>
      </c>
      <c r="C302" s="193"/>
      <c r="D302" s="33">
        <f t="shared" si="157"/>
        <v>32</v>
      </c>
      <c r="E302" s="54"/>
      <c r="F302" s="82"/>
      <c r="G302" s="9"/>
      <c r="H302" s="35"/>
      <c r="I302" s="187" t="e">
        <f t="shared" si="127"/>
        <v>#VALUE!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 t="e">
        <f>RSQ(I317:I326,B317:B326)</f>
        <v>#DIV/0!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 t="e">
        <f>RSQ($B317:$B326,P317:P326)</f>
        <v>#DIV/0!</v>
      </c>
      <c r="Q305" s="18" t="s">
        <v>16</v>
      </c>
      <c r="S305" s="93" t="s">
        <v>62</v>
      </c>
      <c r="T305" s="13"/>
      <c r="U305" s="15" t="s">
        <v>14</v>
      </c>
      <c r="V305" s="16" t="e">
        <f>RSQ($B317:$B326,V317:V326)</f>
        <v>#DIV/0!</v>
      </c>
      <c r="W305" s="18" t="s">
        <v>16</v>
      </c>
      <c r="Y305" s="93" t="s">
        <v>62</v>
      </c>
      <c r="Z305" s="13"/>
      <c r="AA305" s="15" t="s">
        <v>14</v>
      </c>
      <c r="AB305" s="16" t="e">
        <f>RSQ($B317:$B326,AB317:AB326)</f>
        <v>#DIV/0!</v>
      </c>
      <c r="AC305" s="18" t="s">
        <v>16</v>
      </c>
      <c r="AE305" s="93" t="s">
        <v>62</v>
      </c>
      <c r="AF305" s="13"/>
      <c r="AG305" s="15" t="s">
        <v>14</v>
      </c>
      <c r="AH305" s="16" t="e">
        <f>RSQ($B317:$B326,AH317:AH326)</f>
        <v>#DIV/0!</v>
      </c>
      <c r="AI305" s="18" t="s">
        <v>16</v>
      </c>
      <c r="AK305" s="93" t="s">
        <v>62</v>
      </c>
      <c r="AL305" s="13"/>
      <c r="AM305" s="15" t="s">
        <v>14</v>
      </c>
      <c r="AN305" s="16" t="e">
        <f>RSQ($B317:$B326,AN317:AN326)</f>
        <v>#DIV/0!</v>
      </c>
      <c r="AO305" s="18" t="s">
        <v>16</v>
      </c>
      <c r="AQ305" s="93" t="s">
        <v>62</v>
      </c>
      <c r="AR305" s="13"/>
      <c r="AS305" s="15" t="s">
        <v>14</v>
      </c>
      <c r="AT305" s="16" t="e">
        <f>RSQ($B317:$B326,AT317:AT326)</f>
        <v>#DIV/0!</v>
      </c>
      <c r="AU305" s="18" t="s">
        <v>16</v>
      </c>
      <c r="AW305" s="93" t="s">
        <v>62</v>
      </c>
      <c r="AX305" s="13"/>
      <c r="AY305" s="15" t="s">
        <v>14</v>
      </c>
      <c r="AZ305" s="16" t="e">
        <f>RSQ($B317:$B326,AZ317:AZ326)</f>
        <v>#DIV/0!</v>
      </c>
      <c r="BA305" s="18" t="s">
        <v>16</v>
      </c>
      <c r="BC305" s="93" t="s">
        <v>62</v>
      </c>
      <c r="BD305" s="13"/>
      <c r="BE305" s="15" t="s">
        <v>14</v>
      </c>
      <c r="BF305" s="16" t="e">
        <f>RSQ($B317:$B326,BF317:BF326)</f>
        <v>#DIV/0!</v>
      </c>
      <c r="BG305" s="18" t="s">
        <v>16</v>
      </c>
      <c r="BI305" s="93" t="s">
        <v>62</v>
      </c>
      <c r="BJ305" s="13"/>
      <c r="BK305" s="15" t="s">
        <v>14</v>
      </c>
      <c r="BL305" s="16" t="e">
        <f>RSQ($B317:$B326,BL317:BL326)</f>
        <v>#DIV/0!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600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1</v>
      </c>
      <c r="P309" s="185"/>
      <c r="Q309" s="177"/>
      <c r="S309" s="216"/>
      <c r="T309" s="95" t="s">
        <v>65</v>
      </c>
      <c r="U309" s="199">
        <f>ROUNDDOWN(U264,-T330)+10^T330</f>
        <v>100</v>
      </c>
      <c r="V309" s="185"/>
      <c r="W309" s="177"/>
      <c r="Y309" s="216"/>
      <c r="Z309" s="95" t="s">
        <v>65</v>
      </c>
      <c r="AA309" s="199">
        <f>U309+Z331</f>
        <v>115</v>
      </c>
      <c r="AB309" s="185"/>
      <c r="AC309" s="177"/>
      <c r="AE309" s="216"/>
      <c r="AF309" s="95" t="s">
        <v>65</v>
      </c>
      <c r="AG309" s="199">
        <f>AA309+AF331</f>
        <v>130</v>
      </c>
      <c r="AH309" s="185"/>
      <c r="AI309" s="177"/>
      <c r="AK309" s="216"/>
      <c r="AL309" s="95" t="s">
        <v>65</v>
      </c>
      <c r="AM309" s="199">
        <f>AG309+AL331</f>
        <v>145</v>
      </c>
      <c r="AN309" s="185"/>
      <c r="AO309" s="177"/>
      <c r="AQ309" s="216"/>
      <c r="AR309" s="95" t="s">
        <v>65</v>
      </c>
      <c r="AS309" s="199">
        <f>AM309+AR331</f>
        <v>160</v>
      </c>
      <c r="AT309" s="185"/>
      <c r="AU309" s="177"/>
      <c r="AW309" s="216"/>
      <c r="AX309" s="95" t="s">
        <v>65</v>
      </c>
      <c r="AY309" s="199">
        <f>AS309+AX331</f>
        <v>175</v>
      </c>
      <c r="AZ309" s="185"/>
      <c r="BA309" s="177"/>
      <c r="BC309" s="216"/>
      <c r="BD309" s="95" t="s">
        <v>65</v>
      </c>
      <c r="BE309" s="199">
        <f>AY309+BD331</f>
        <v>190</v>
      </c>
      <c r="BF309" s="185"/>
      <c r="BG309" s="177"/>
      <c r="BI309" s="216"/>
      <c r="BJ309" s="95" t="s">
        <v>65</v>
      </c>
      <c r="BK309" s="199">
        <f>BE309+BJ331</f>
        <v>205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6.3969296552161472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0</v>
      </c>
      <c r="P311" s="185"/>
      <c r="Q311" s="177"/>
      <c r="S311" s="216"/>
      <c r="T311" s="95" t="s">
        <v>66</v>
      </c>
      <c r="U311" s="40">
        <f>INDEX(LINEST(S317:S326,$D317:$D326),2)</f>
        <v>4.6051701859880927</v>
      </c>
      <c r="V311" s="185"/>
      <c r="W311" s="177"/>
      <c r="Y311" s="216"/>
      <c r="Z311" s="95" t="s">
        <v>66</v>
      </c>
      <c r="AA311" s="40">
        <f>INDEX(LINEST(Y317:Y326,$D317:$D326),2)</f>
        <v>4.7449321283632511</v>
      </c>
      <c r="AB311" s="185"/>
      <c r="AC311" s="177"/>
      <c r="AE311" s="216"/>
      <c r="AF311" s="95" t="s">
        <v>66</v>
      </c>
      <c r="AG311" s="40">
        <f>INDEX(LINEST(AE317:AE326,$D317:$D326),2)</f>
        <v>4.8675344504555813</v>
      </c>
      <c r="AH311" s="185"/>
      <c r="AI311" s="177"/>
      <c r="AK311" s="216"/>
      <c r="AL311" s="95" t="s">
        <v>66</v>
      </c>
      <c r="AM311" s="40">
        <f>INDEX(LINEST(AK317:AK326,$D317:$D326),2)</f>
        <v>4.9767337424205751</v>
      </c>
      <c r="AN311" s="185"/>
      <c r="AO311" s="177"/>
      <c r="AQ311" s="216"/>
      <c r="AR311" s="95" t="s">
        <v>66</v>
      </c>
      <c r="AS311" s="40">
        <f>INDEX(LINEST(AQ317:AQ326,$D317:$D326),2)</f>
        <v>5.0751738152338257</v>
      </c>
      <c r="AT311" s="185"/>
      <c r="AU311" s="177"/>
      <c r="AW311" s="216"/>
      <c r="AX311" s="95" t="s">
        <v>66</v>
      </c>
      <c r="AY311" s="40">
        <f>INDEX(LINEST(AW317:AW326,$D317:$D326),2)</f>
        <v>5.1647859739235145</v>
      </c>
      <c r="AZ311" s="185"/>
      <c r="BA311" s="177"/>
      <c r="BC311" s="216"/>
      <c r="BD311" s="95" t="s">
        <v>66</v>
      </c>
      <c r="BE311" s="40">
        <f>INDEX(LINEST(BC317:BC326,$D317:$D326),2)</f>
        <v>5.2470240721604862</v>
      </c>
      <c r="BF311" s="185"/>
      <c r="BG311" s="177"/>
      <c r="BI311" s="216"/>
      <c r="BJ311" s="95" t="s">
        <v>66</v>
      </c>
      <c r="BK311" s="40">
        <f>INDEX(LINEST(BI317:BI326,$D317:$D326),2)</f>
        <v>5.3230099791384076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-4.8211838542151182E-48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0</v>
      </c>
      <c r="P312" s="185"/>
      <c r="Q312" s="177"/>
      <c r="S312" s="216"/>
      <c r="T312" s="95" t="s">
        <v>67</v>
      </c>
      <c r="U312" s="40">
        <f>INDEX(LINEST(S317:S326,$D317:$D326),1)</f>
        <v>-4.8211838542151182E-48</v>
      </c>
      <c r="V312" s="185"/>
      <c r="W312" s="177"/>
      <c r="Y312" s="216"/>
      <c r="Z312" s="95" t="s">
        <v>67</v>
      </c>
      <c r="AA312" s="40">
        <f>INDEX(LINEST(Y317:Y326,$D317:$D326),1)</f>
        <v>-4.8211838542151182E-48</v>
      </c>
      <c r="AB312" s="185"/>
      <c r="AC312" s="177"/>
      <c r="AE312" s="216"/>
      <c r="AF312" s="95" t="s">
        <v>67</v>
      </c>
      <c r="AG312" s="40">
        <f>INDEX(LINEST(AE317:AE326,$D317:$D326),1)</f>
        <v>4.8211838542151182E-48</v>
      </c>
      <c r="AH312" s="185"/>
      <c r="AI312" s="177"/>
      <c r="AK312" s="216"/>
      <c r="AL312" s="95" t="s">
        <v>67</v>
      </c>
      <c r="AM312" s="40">
        <f>INDEX(LINEST(AK317:AK326,$D317:$D326),1)</f>
        <v>-4.8211838542151182E-48</v>
      </c>
      <c r="AN312" s="185"/>
      <c r="AO312" s="177"/>
      <c r="AQ312" s="216"/>
      <c r="AR312" s="95" t="s">
        <v>67</v>
      </c>
      <c r="AS312" s="40">
        <f>INDEX(LINEST(AQ317:AQ326,$D317:$D326),1)</f>
        <v>4.8211838542151182E-48</v>
      </c>
      <c r="AT312" s="185"/>
      <c r="AU312" s="177"/>
      <c r="AW312" s="216"/>
      <c r="AX312" s="95" t="s">
        <v>67</v>
      </c>
      <c r="AY312" s="40">
        <f>INDEX(LINEST(AW317:AW326,$D317:$D326),1)</f>
        <v>0</v>
      </c>
      <c r="AZ312" s="185"/>
      <c r="BA312" s="177"/>
      <c r="BC312" s="216"/>
      <c r="BD312" s="95" t="s">
        <v>67</v>
      </c>
      <c r="BE312" s="40">
        <f>INDEX(LINEST(BC317:BC326,$D317:$D326),1)</f>
        <v>0</v>
      </c>
      <c r="BF312" s="185"/>
      <c r="BG312" s="177"/>
      <c r="BI312" s="216"/>
      <c r="BJ312" s="95" t="s">
        <v>67</v>
      </c>
      <c r="BK312" s="40">
        <f>INDEX(LINEST(BI317:BI326,$D317:$D326),1)</f>
        <v>4.8211838542151182E-48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600.00000000000045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1</v>
      </c>
      <c r="P314" s="185"/>
      <c r="Q314" s="177"/>
      <c r="S314" s="216"/>
      <c r="T314" s="95" t="s">
        <v>29</v>
      </c>
      <c r="U314" s="199">
        <f>EXP(U311)</f>
        <v>100.00000000000013</v>
      </c>
      <c r="V314" s="185"/>
      <c r="W314" s="177"/>
      <c r="Y314" s="216"/>
      <c r="Z314" s="95" t="s">
        <v>29</v>
      </c>
      <c r="AA314" s="199">
        <f>EXP(AA311)</f>
        <v>115.00000000000011</v>
      </c>
      <c r="AB314" s="185"/>
      <c r="AC314" s="177"/>
      <c r="AE314" s="216"/>
      <c r="AF314" s="95" t="s">
        <v>29</v>
      </c>
      <c r="AG314" s="199">
        <f>EXP(AG311)</f>
        <v>129.99999999999986</v>
      </c>
      <c r="AH314" s="185"/>
      <c r="AI314" s="177"/>
      <c r="AK314" s="216"/>
      <c r="AL314" s="95" t="s">
        <v>29</v>
      </c>
      <c r="AM314" s="199">
        <f>EXP(AM311)</f>
        <v>145.00000000000011</v>
      </c>
      <c r="AN314" s="185"/>
      <c r="AO314" s="177"/>
      <c r="AQ314" s="216"/>
      <c r="AR314" s="95" t="s">
        <v>29</v>
      </c>
      <c r="AS314" s="199">
        <f>EXP(AS311)</f>
        <v>159.9999999999998</v>
      </c>
      <c r="AT314" s="185"/>
      <c r="AU314" s="177"/>
      <c r="AW314" s="216"/>
      <c r="AX314" s="95" t="s">
        <v>29</v>
      </c>
      <c r="AY314" s="199">
        <f>EXP(AY311)</f>
        <v>175.00000000000009</v>
      </c>
      <c r="AZ314" s="185"/>
      <c r="BA314" s="177"/>
      <c r="BC314" s="216"/>
      <c r="BD314" s="95" t="s">
        <v>29</v>
      </c>
      <c r="BE314" s="199">
        <f>EXP(BE311)</f>
        <v>190</v>
      </c>
      <c r="BF314" s="185"/>
      <c r="BG314" s="177"/>
      <c r="BI314" s="216"/>
      <c r="BJ314" s="95" t="s">
        <v>29</v>
      </c>
      <c r="BK314" s="199">
        <f>EXP(BK311)</f>
        <v>204.99999999999989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1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1</v>
      </c>
      <c r="P315" s="185"/>
      <c r="Q315" s="177"/>
      <c r="S315" s="216"/>
      <c r="T315" s="95" t="s">
        <v>30</v>
      </c>
      <c r="U315" s="40">
        <f>EXP(U312)</f>
        <v>1</v>
      </c>
      <c r="V315" s="185"/>
      <c r="W315" s="177"/>
      <c r="Y315" s="216"/>
      <c r="Z315" s="95" t="s">
        <v>30</v>
      </c>
      <c r="AA315" s="40">
        <f>EXP(AA312)</f>
        <v>1</v>
      </c>
      <c r="AB315" s="185"/>
      <c r="AC315" s="177"/>
      <c r="AE315" s="216"/>
      <c r="AF315" s="95" t="s">
        <v>30</v>
      </c>
      <c r="AG315" s="40">
        <f>EXP(AG312)</f>
        <v>1</v>
      </c>
      <c r="AH315" s="185"/>
      <c r="AI315" s="177"/>
      <c r="AK315" s="216"/>
      <c r="AL315" s="95" t="s">
        <v>30</v>
      </c>
      <c r="AM315" s="40">
        <f>EXP(AM312)</f>
        <v>1</v>
      </c>
      <c r="AN315" s="185"/>
      <c r="AO315" s="177"/>
      <c r="AQ315" s="216"/>
      <c r="AR315" s="95" t="s">
        <v>30</v>
      </c>
      <c r="AS315" s="40">
        <f>EXP(AS312)</f>
        <v>1</v>
      </c>
      <c r="AT315" s="185"/>
      <c r="AU315" s="177"/>
      <c r="AW315" s="216"/>
      <c r="AX315" s="95" t="s">
        <v>30</v>
      </c>
      <c r="AY315" s="40">
        <f>EXP(AY312)</f>
        <v>1</v>
      </c>
      <c r="AZ315" s="185"/>
      <c r="BA315" s="177"/>
      <c r="BC315" s="216"/>
      <c r="BD315" s="95" t="s">
        <v>30</v>
      </c>
      <c r="BE315" s="40">
        <f>EXP(BE312)</f>
        <v>1</v>
      </c>
      <c r="BF315" s="185"/>
      <c r="BG315" s="177"/>
      <c r="BI315" s="216"/>
      <c r="BJ315" s="95" t="s">
        <v>30</v>
      </c>
      <c r="BK315" s="40">
        <f>EXP(BK312)</f>
        <v>1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0</v>
      </c>
      <c r="C317" s="189">
        <f t="shared" ref="C317:C326" si="161">LN($F$309-B317)</f>
        <v>6.3969296552161463</v>
      </c>
      <c r="D317" s="20">
        <v>1</v>
      </c>
      <c r="E317" s="637" t="s">
        <v>7</v>
      </c>
      <c r="F317" s="638"/>
      <c r="G317" s="641" t="e">
        <f>I305</f>
        <v>#DIV/0!</v>
      </c>
      <c r="H317" s="642"/>
      <c r="I317" s="177">
        <f t="shared" ref="I317:I348" si="162">ROUND($F$309-$F$314*$F$315^D317,$G$1)</f>
        <v>0</v>
      </c>
      <c r="J317" s="178" t="e">
        <f t="shared" ref="J317:J326" si="163">ABS(B317-I317)/B317*100</f>
        <v>#DIV/0!</v>
      </c>
      <c r="K317" s="177">
        <f t="shared" ref="K317:K326" si="164">(B317-I317)^2/1000</f>
        <v>0</v>
      </c>
      <c r="M317" s="216">
        <f t="shared" ref="M317:M326" si="165">LN(O$309-$B317)</f>
        <v>0</v>
      </c>
      <c r="N317" s="21" t="s">
        <v>36</v>
      </c>
      <c r="O317" s="42" t="e">
        <f>P305</f>
        <v>#DIV/0!</v>
      </c>
      <c r="P317" s="185">
        <f t="shared" ref="P317:P326" si="166">ROUND(O$309-O$314*O$315^$D317,$G$1)</f>
        <v>0</v>
      </c>
      <c r="Q317" s="177">
        <f t="shared" ref="Q317:Q326" si="167">($B317-P317)^2/1000</f>
        <v>0</v>
      </c>
      <c r="S317" s="216">
        <f t="shared" ref="S317:S326" si="168">LN(U$309-$B317)</f>
        <v>4.6051701859880918</v>
      </c>
      <c r="T317" s="21" t="s">
        <v>36</v>
      </c>
      <c r="U317" s="42" t="e">
        <f>V305</f>
        <v>#DIV/0!</v>
      </c>
      <c r="V317" s="185">
        <f t="shared" ref="V317:V326" si="169">ROUND(U$309-U$314*U$315^$D317,$G$1)</f>
        <v>0</v>
      </c>
      <c r="W317" s="177">
        <f t="shared" ref="W317:W326" si="170">($B317-V317)^2/1000</f>
        <v>0</v>
      </c>
      <c r="Y317" s="216">
        <f t="shared" ref="Y317:Y326" si="171">LN(AA$309-$B317)</f>
        <v>4.7449321283632502</v>
      </c>
      <c r="Z317" s="21" t="s">
        <v>36</v>
      </c>
      <c r="AA317" s="42" t="e">
        <f>AB305</f>
        <v>#DIV/0!</v>
      </c>
      <c r="AB317" s="185">
        <f t="shared" ref="AB317:AB326" si="172">ROUND(AA$309-AA$314*AA$315^$D317,$G$1)</f>
        <v>0</v>
      </c>
      <c r="AC317" s="177">
        <f t="shared" ref="AC317:AC326" si="173">($B317-AB317)^2/1000</f>
        <v>0</v>
      </c>
      <c r="AE317" s="216">
        <f t="shared" ref="AE317:AE326" si="174">LN(AG$309-$B317)</f>
        <v>4.8675344504555822</v>
      </c>
      <c r="AF317" s="21" t="s">
        <v>36</v>
      </c>
      <c r="AG317" s="42" t="e">
        <f>AH305</f>
        <v>#DIV/0!</v>
      </c>
      <c r="AH317" s="185">
        <f t="shared" ref="AH317:AH326" si="175">ROUND(AG$309-AG$314*AG$315^$D317,$G$1)</f>
        <v>0</v>
      </c>
      <c r="AI317" s="177">
        <f t="shared" ref="AI317:AI326" si="176">($B317-AH317)^2/1000</f>
        <v>0</v>
      </c>
      <c r="AK317" s="216">
        <f t="shared" ref="AK317:AK326" si="177">LN(AM$309-$B317)</f>
        <v>4.9767337424205742</v>
      </c>
      <c r="AL317" s="21" t="s">
        <v>36</v>
      </c>
      <c r="AM317" s="42" t="e">
        <f>AN305</f>
        <v>#DIV/0!</v>
      </c>
      <c r="AN317" s="185">
        <f t="shared" ref="AN317:AN326" si="178">ROUND(AM$309-AM$314*AM$315^$D317,$G$1)</f>
        <v>0</v>
      </c>
      <c r="AO317" s="177">
        <f t="shared" ref="AO317:AO326" si="179">($B317-AN317)^2/1000</f>
        <v>0</v>
      </c>
      <c r="AQ317" s="216">
        <f t="shared" ref="AQ317:AQ326" si="180">LN(AS$309-$B317)</f>
        <v>5.0751738152338266</v>
      </c>
      <c r="AR317" s="21" t="s">
        <v>36</v>
      </c>
      <c r="AS317" s="42" t="e">
        <f>AT305</f>
        <v>#DIV/0!</v>
      </c>
      <c r="AT317" s="185">
        <f t="shared" ref="AT317:AT326" si="181">ROUND(AS$309-AS$314*AS$315^$D317,$G$1)</f>
        <v>0</v>
      </c>
      <c r="AU317" s="177">
        <f t="shared" ref="AU317:AU326" si="182">($B317-AT317)^2/1000</f>
        <v>0</v>
      </c>
      <c r="AW317" s="216">
        <f t="shared" ref="AW317:AW326" si="183">LN(AY$309-$B317)</f>
        <v>5.1647859739235145</v>
      </c>
      <c r="AX317" s="21" t="s">
        <v>36</v>
      </c>
      <c r="AY317" s="42" t="e">
        <f>AZ305</f>
        <v>#DIV/0!</v>
      </c>
      <c r="AZ317" s="185">
        <f t="shared" ref="AZ317:AZ326" si="184">ROUND(AY$309-AY$314*AY$315^$D317,$G$1)</f>
        <v>0</v>
      </c>
      <c r="BA317" s="177">
        <f t="shared" ref="BA317:BA326" si="185">($B317-AZ317)^2/1000</f>
        <v>0</v>
      </c>
      <c r="BC317" s="216">
        <f t="shared" ref="BC317:BC326" si="186">LN(BE$309-$B317)</f>
        <v>5.2470240721604862</v>
      </c>
      <c r="BD317" s="21" t="s">
        <v>36</v>
      </c>
      <c r="BE317" s="42" t="e">
        <f>BF305</f>
        <v>#DIV/0!</v>
      </c>
      <c r="BF317" s="185">
        <f t="shared" ref="BF317:BF326" si="187">ROUND(BE$309-BE$314*BE$315^$D317,$G$1)</f>
        <v>0</v>
      </c>
      <c r="BG317" s="177">
        <f t="shared" ref="BG317:BG326" si="188">($B317-BF317)^2/1000</f>
        <v>0</v>
      </c>
      <c r="BI317" s="216">
        <f t="shared" ref="BI317:BI326" si="189">LN(BK$309-$B317)</f>
        <v>5.3230099791384085</v>
      </c>
      <c r="BJ317" s="21" t="s">
        <v>36</v>
      </c>
      <c r="BK317" s="42" t="e">
        <f>BL305</f>
        <v>#DIV/0!</v>
      </c>
      <c r="BL317" s="185">
        <f t="shared" ref="BL317:BL326" si="190">ROUND(BK$309-BK$314*BK$315^$D317,$G$1)</f>
        <v>0</v>
      </c>
      <c r="BM317" s="177">
        <f t="shared" ref="BM317:BM326" si="191">($B317-BL317)^2/1000</f>
        <v>0</v>
      </c>
    </row>
    <row r="318" spans="1:65" ht="15" customHeight="1">
      <c r="A318" s="19">
        <f t="shared" si="160"/>
        <v>2004</v>
      </c>
      <c r="B318" s="174">
        <f t="shared" si="160"/>
        <v>0</v>
      </c>
      <c r="C318" s="189">
        <f t="shared" si="161"/>
        <v>6.3969296552161463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0</v>
      </c>
      <c r="H318" s="640"/>
      <c r="I318" s="177">
        <f t="shared" si="162"/>
        <v>0</v>
      </c>
      <c r="J318" s="178" t="e">
        <f t="shared" si="163"/>
        <v>#DIV/0!</v>
      </c>
      <c r="K318" s="177">
        <f t="shared" si="164"/>
        <v>0</v>
      </c>
      <c r="M318" s="216">
        <f t="shared" si="165"/>
        <v>0</v>
      </c>
      <c r="N318" s="21" t="s">
        <v>37</v>
      </c>
      <c r="O318" s="199">
        <f>SUM(Q317:Q326)</f>
        <v>0</v>
      </c>
      <c r="P318" s="185">
        <f t="shared" si="166"/>
        <v>0</v>
      </c>
      <c r="Q318" s="177">
        <f t="shared" si="167"/>
        <v>0</v>
      </c>
      <c r="S318" s="216">
        <f t="shared" si="168"/>
        <v>4.6051701859880918</v>
      </c>
      <c r="T318" s="21" t="s">
        <v>37</v>
      </c>
      <c r="U318" s="199">
        <f>SUM(W317:W326)</f>
        <v>0</v>
      </c>
      <c r="V318" s="185">
        <f t="shared" si="169"/>
        <v>0</v>
      </c>
      <c r="W318" s="177">
        <f t="shared" si="170"/>
        <v>0</v>
      </c>
      <c r="Y318" s="216">
        <f t="shared" si="171"/>
        <v>4.7449321283632502</v>
      </c>
      <c r="Z318" s="21" t="s">
        <v>37</v>
      </c>
      <c r="AA318" s="199">
        <f>SUM(AC317:AC326)</f>
        <v>0</v>
      </c>
      <c r="AB318" s="185">
        <f t="shared" si="172"/>
        <v>0</v>
      </c>
      <c r="AC318" s="177">
        <f t="shared" si="173"/>
        <v>0</v>
      </c>
      <c r="AE318" s="216">
        <f t="shared" si="174"/>
        <v>4.8675344504555822</v>
      </c>
      <c r="AF318" s="21" t="s">
        <v>37</v>
      </c>
      <c r="AG318" s="199">
        <f>SUM(AI317:AI326)</f>
        <v>0</v>
      </c>
      <c r="AH318" s="185">
        <f t="shared" si="175"/>
        <v>0</v>
      </c>
      <c r="AI318" s="177">
        <f t="shared" si="176"/>
        <v>0</v>
      </c>
      <c r="AK318" s="216">
        <f t="shared" si="177"/>
        <v>4.9767337424205742</v>
      </c>
      <c r="AL318" s="21" t="s">
        <v>37</v>
      </c>
      <c r="AM318" s="199">
        <f>SUM(AO317:AO326)</f>
        <v>0</v>
      </c>
      <c r="AN318" s="185">
        <f t="shared" si="178"/>
        <v>0</v>
      </c>
      <c r="AO318" s="177">
        <f t="shared" si="179"/>
        <v>0</v>
      </c>
      <c r="AQ318" s="216">
        <f t="shared" si="180"/>
        <v>5.0751738152338266</v>
      </c>
      <c r="AR318" s="21" t="s">
        <v>37</v>
      </c>
      <c r="AS318" s="199">
        <f>SUM(AU317:AU326)</f>
        <v>0</v>
      </c>
      <c r="AT318" s="185">
        <f t="shared" si="181"/>
        <v>0</v>
      </c>
      <c r="AU318" s="177">
        <f t="shared" si="182"/>
        <v>0</v>
      </c>
      <c r="AW318" s="216">
        <f t="shared" si="183"/>
        <v>5.1647859739235145</v>
      </c>
      <c r="AX318" s="21" t="s">
        <v>37</v>
      </c>
      <c r="AY318" s="199">
        <f>SUM(BA317:BA326)</f>
        <v>0</v>
      </c>
      <c r="AZ318" s="185">
        <f t="shared" si="184"/>
        <v>0</v>
      </c>
      <c r="BA318" s="177">
        <f t="shared" si="185"/>
        <v>0</v>
      </c>
      <c r="BC318" s="216">
        <f t="shared" si="186"/>
        <v>5.2470240721604862</v>
      </c>
      <c r="BD318" s="21" t="s">
        <v>37</v>
      </c>
      <c r="BE318" s="199">
        <f>SUM(BG317:BG326)</f>
        <v>0</v>
      </c>
      <c r="BF318" s="185">
        <f t="shared" si="187"/>
        <v>0</v>
      </c>
      <c r="BG318" s="177">
        <f t="shared" si="188"/>
        <v>0</v>
      </c>
      <c r="BI318" s="216">
        <f t="shared" si="189"/>
        <v>5.3230099791384085</v>
      </c>
      <c r="BJ318" s="21" t="s">
        <v>37</v>
      </c>
      <c r="BK318" s="199">
        <f>SUM(BM317:BM326)</f>
        <v>0</v>
      </c>
      <c r="BL318" s="185">
        <f t="shared" si="190"/>
        <v>0</v>
      </c>
      <c r="BM318" s="177">
        <f t="shared" si="191"/>
        <v>0</v>
      </c>
    </row>
    <row r="319" spans="1:65" ht="15" customHeight="1">
      <c r="A319" s="19">
        <f t="shared" si="160"/>
        <v>2005</v>
      </c>
      <c r="B319" s="174">
        <f t="shared" si="160"/>
        <v>0</v>
      </c>
      <c r="C319" s="189">
        <f t="shared" si="161"/>
        <v>6.3969296552161463</v>
      </c>
      <c r="D319" s="20">
        <f t="shared" si="192"/>
        <v>3</v>
      </c>
      <c r="E319" s="637" t="s">
        <v>9</v>
      </c>
      <c r="F319" s="638"/>
      <c r="G319" s="639">
        <f>SUM(K317:K326)</f>
        <v>0</v>
      </c>
      <c r="H319" s="640"/>
      <c r="I319" s="177">
        <f t="shared" si="162"/>
        <v>0</v>
      </c>
      <c r="J319" s="178" t="e">
        <f t="shared" si="163"/>
        <v>#DIV/0!</v>
      </c>
      <c r="K319" s="177">
        <f t="shared" si="164"/>
        <v>0</v>
      </c>
      <c r="M319" s="216">
        <f t="shared" si="165"/>
        <v>0</v>
      </c>
      <c r="O319" s="98"/>
      <c r="P319" s="185">
        <f t="shared" si="166"/>
        <v>0</v>
      </c>
      <c r="Q319" s="177">
        <f t="shared" si="167"/>
        <v>0</v>
      </c>
      <c r="S319" s="216">
        <f t="shared" si="168"/>
        <v>4.6051701859880918</v>
      </c>
      <c r="U319" s="98"/>
      <c r="V319" s="185">
        <f t="shared" si="169"/>
        <v>0</v>
      </c>
      <c r="W319" s="177">
        <f t="shared" si="170"/>
        <v>0</v>
      </c>
      <c r="Y319" s="216">
        <f t="shared" si="171"/>
        <v>4.7449321283632502</v>
      </c>
      <c r="AA319" s="98"/>
      <c r="AB319" s="185">
        <f t="shared" si="172"/>
        <v>0</v>
      </c>
      <c r="AC319" s="177">
        <f t="shared" si="173"/>
        <v>0</v>
      </c>
      <c r="AE319" s="216">
        <f t="shared" si="174"/>
        <v>4.8675344504555822</v>
      </c>
      <c r="AG319" s="98"/>
      <c r="AH319" s="185">
        <f t="shared" si="175"/>
        <v>0</v>
      </c>
      <c r="AI319" s="177">
        <f t="shared" si="176"/>
        <v>0</v>
      </c>
      <c r="AK319" s="216">
        <f t="shared" si="177"/>
        <v>4.9767337424205742</v>
      </c>
      <c r="AM319" s="98"/>
      <c r="AN319" s="185">
        <f t="shared" si="178"/>
        <v>0</v>
      </c>
      <c r="AO319" s="177">
        <f t="shared" si="179"/>
        <v>0</v>
      </c>
      <c r="AQ319" s="216">
        <f t="shared" si="180"/>
        <v>5.0751738152338266</v>
      </c>
      <c r="AS319" s="98"/>
      <c r="AT319" s="185">
        <f t="shared" si="181"/>
        <v>0</v>
      </c>
      <c r="AU319" s="177">
        <f t="shared" si="182"/>
        <v>0</v>
      </c>
      <c r="AW319" s="216">
        <f t="shared" si="183"/>
        <v>5.1647859739235145</v>
      </c>
      <c r="AY319" s="98"/>
      <c r="AZ319" s="185">
        <f t="shared" si="184"/>
        <v>0</v>
      </c>
      <c r="BA319" s="177">
        <f t="shared" si="185"/>
        <v>0</v>
      </c>
      <c r="BC319" s="216">
        <f t="shared" si="186"/>
        <v>5.2470240721604862</v>
      </c>
      <c r="BE319" s="98"/>
      <c r="BF319" s="185">
        <f t="shared" si="187"/>
        <v>0</v>
      </c>
      <c r="BG319" s="177">
        <f t="shared" si="188"/>
        <v>0</v>
      </c>
      <c r="BI319" s="216">
        <f t="shared" si="189"/>
        <v>5.3230099791384085</v>
      </c>
      <c r="BK319" s="98"/>
      <c r="BL319" s="185">
        <f t="shared" si="190"/>
        <v>0</v>
      </c>
      <c r="BM319" s="177">
        <f t="shared" si="191"/>
        <v>0</v>
      </c>
    </row>
    <row r="320" spans="1:65" ht="15" customHeight="1">
      <c r="A320" s="19">
        <f t="shared" si="160"/>
        <v>2006</v>
      </c>
      <c r="B320" s="174">
        <f t="shared" si="160"/>
        <v>0</v>
      </c>
      <c r="C320" s="189">
        <f t="shared" si="161"/>
        <v>6.3969296552161463</v>
      </c>
      <c r="D320" s="20">
        <f t="shared" si="192"/>
        <v>4</v>
      </c>
      <c r="E320" s="637" t="s">
        <v>10</v>
      </c>
      <c r="F320" s="638"/>
      <c r="G320" s="639" t="e">
        <f>SUM(J317:J326)/D326</f>
        <v>#DIV/0!</v>
      </c>
      <c r="H320" s="640"/>
      <c r="I320" s="177">
        <f t="shared" si="162"/>
        <v>0</v>
      </c>
      <c r="J320" s="178" t="e">
        <f t="shared" si="163"/>
        <v>#DIV/0!</v>
      </c>
      <c r="K320" s="177">
        <f t="shared" si="164"/>
        <v>0</v>
      </c>
      <c r="M320" s="216">
        <f t="shared" si="165"/>
        <v>0</v>
      </c>
      <c r="P320" s="185">
        <f t="shared" si="166"/>
        <v>0</v>
      </c>
      <c r="Q320" s="177">
        <f t="shared" si="167"/>
        <v>0</v>
      </c>
      <c r="S320" s="216">
        <f t="shared" si="168"/>
        <v>4.6051701859880918</v>
      </c>
      <c r="V320" s="185">
        <f t="shared" si="169"/>
        <v>0</v>
      </c>
      <c r="W320" s="177">
        <f t="shared" si="170"/>
        <v>0</v>
      </c>
      <c r="Y320" s="216">
        <f t="shared" si="171"/>
        <v>4.7449321283632502</v>
      </c>
      <c r="AB320" s="185">
        <f t="shared" si="172"/>
        <v>0</v>
      </c>
      <c r="AC320" s="177">
        <f t="shared" si="173"/>
        <v>0</v>
      </c>
      <c r="AE320" s="216">
        <f t="shared" si="174"/>
        <v>4.8675344504555822</v>
      </c>
      <c r="AH320" s="185">
        <f t="shared" si="175"/>
        <v>0</v>
      </c>
      <c r="AI320" s="177">
        <f t="shared" si="176"/>
        <v>0</v>
      </c>
      <c r="AK320" s="216">
        <f t="shared" si="177"/>
        <v>4.9767337424205742</v>
      </c>
      <c r="AN320" s="185">
        <f t="shared" si="178"/>
        <v>0</v>
      </c>
      <c r="AO320" s="177">
        <f t="shared" si="179"/>
        <v>0</v>
      </c>
      <c r="AQ320" s="216">
        <f t="shared" si="180"/>
        <v>5.0751738152338266</v>
      </c>
      <c r="AT320" s="185">
        <f t="shared" si="181"/>
        <v>0</v>
      </c>
      <c r="AU320" s="177">
        <f t="shared" si="182"/>
        <v>0</v>
      </c>
      <c r="AW320" s="216">
        <f t="shared" si="183"/>
        <v>5.1647859739235145</v>
      </c>
      <c r="AZ320" s="185">
        <f t="shared" si="184"/>
        <v>0</v>
      </c>
      <c r="BA320" s="177">
        <f t="shared" si="185"/>
        <v>0</v>
      </c>
      <c r="BC320" s="216">
        <f t="shared" si="186"/>
        <v>5.2470240721604862</v>
      </c>
      <c r="BF320" s="185">
        <f t="shared" si="187"/>
        <v>0</v>
      </c>
      <c r="BG320" s="177">
        <f t="shared" si="188"/>
        <v>0</v>
      </c>
      <c r="BI320" s="216">
        <f t="shared" si="189"/>
        <v>5.3230099791384085</v>
      </c>
      <c r="BL320" s="185">
        <f t="shared" si="190"/>
        <v>0</v>
      </c>
      <c r="BM320" s="177">
        <f t="shared" si="191"/>
        <v>0</v>
      </c>
    </row>
    <row r="321" spans="1:65" ht="15" customHeight="1">
      <c r="A321" s="19">
        <f t="shared" si="160"/>
        <v>2007</v>
      </c>
      <c r="B321" s="174">
        <f t="shared" si="160"/>
        <v>0</v>
      </c>
      <c r="C321" s="189">
        <f t="shared" si="161"/>
        <v>6.3969296552161463</v>
      </c>
      <c r="D321" s="20">
        <f t="shared" si="192"/>
        <v>5</v>
      </c>
      <c r="E321" s="637" t="s">
        <v>11</v>
      </c>
      <c r="F321" s="638"/>
      <c r="G321" s="639" t="e">
        <f>SUM(J317:J326)/10</f>
        <v>#DIV/0!</v>
      </c>
      <c r="H321" s="640"/>
      <c r="I321" s="177">
        <f t="shared" si="162"/>
        <v>0</v>
      </c>
      <c r="J321" s="178" t="e">
        <f t="shared" si="163"/>
        <v>#DIV/0!</v>
      </c>
      <c r="K321" s="177">
        <f t="shared" si="164"/>
        <v>0</v>
      </c>
      <c r="M321" s="216">
        <f t="shared" si="165"/>
        <v>0</v>
      </c>
      <c r="N321" s="21"/>
      <c r="O321" s="55"/>
      <c r="P321" s="185">
        <f t="shared" si="166"/>
        <v>0</v>
      </c>
      <c r="Q321" s="177">
        <f t="shared" si="167"/>
        <v>0</v>
      </c>
      <c r="S321" s="216">
        <f t="shared" si="168"/>
        <v>4.6051701859880918</v>
      </c>
      <c r="T321" s="21"/>
      <c r="U321" s="55"/>
      <c r="V321" s="185">
        <f t="shared" si="169"/>
        <v>0</v>
      </c>
      <c r="W321" s="177">
        <f t="shared" si="170"/>
        <v>0</v>
      </c>
      <c r="Y321" s="216">
        <f t="shared" si="171"/>
        <v>4.7449321283632502</v>
      </c>
      <c r="Z321" s="21"/>
      <c r="AA321" s="55"/>
      <c r="AB321" s="185">
        <f t="shared" si="172"/>
        <v>0</v>
      </c>
      <c r="AC321" s="177">
        <f t="shared" si="173"/>
        <v>0</v>
      </c>
      <c r="AE321" s="216">
        <f t="shared" si="174"/>
        <v>4.8675344504555822</v>
      </c>
      <c r="AF321" s="21"/>
      <c r="AG321" s="55"/>
      <c r="AH321" s="185">
        <f t="shared" si="175"/>
        <v>0</v>
      </c>
      <c r="AI321" s="177">
        <f t="shared" si="176"/>
        <v>0</v>
      </c>
      <c r="AK321" s="216">
        <f t="shared" si="177"/>
        <v>4.9767337424205742</v>
      </c>
      <c r="AL321" s="21"/>
      <c r="AM321" s="55"/>
      <c r="AN321" s="185">
        <f t="shared" si="178"/>
        <v>0</v>
      </c>
      <c r="AO321" s="177">
        <f t="shared" si="179"/>
        <v>0</v>
      </c>
      <c r="AQ321" s="216">
        <f t="shared" si="180"/>
        <v>5.0751738152338266</v>
      </c>
      <c r="AR321" s="21"/>
      <c r="AS321" s="55"/>
      <c r="AT321" s="185">
        <f t="shared" si="181"/>
        <v>0</v>
      </c>
      <c r="AU321" s="177">
        <f t="shared" si="182"/>
        <v>0</v>
      </c>
      <c r="AW321" s="216">
        <f t="shared" si="183"/>
        <v>5.1647859739235145</v>
      </c>
      <c r="AX321" s="21"/>
      <c r="AY321" s="55"/>
      <c r="AZ321" s="185">
        <f t="shared" si="184"/>
        <v>0</v>
      </c>
      <c r="BA321" s="177">
        <f t="shared" si="185"/>
        <v>0</v>
      </c>
      <c r="BC321" s="216">
        <f t="shared" si="186"/>
        <v>5.2470240721604862</v>
      </c>
      <c r="BD321" s="21"/>
      <c r="BE321" s="55"/>
      <c r="BF321" s="185">
        <f t="shared" si="187"/>
        <v>0</v>
      </c>
      <c r="BG321" s="177">
        <f t="shared" si="188"/>
        <v>0</v>
      </c>
      <c r="BI321" s="216">
        <f t="shared" si="189"/>
        <v>5.3230099791384085</v>
      </c>
      <c r="BJ321" s="21"/>
      <c r="BK321" s="55"/>
      <c r="BL321" s="185">
        <f t="shared" si="190"/>
        <v>0</v>
      </c>
      <c r="BM321" s="177">
        <f t="shared" si="191"/>
        <v>0</v>
      </c>
    </row>
    <row r="322" spans="1:65" ht="15" customHeight="1">
      <c r="A322" s="19">
        <f t="shared" si="160"/>
        <v>2008</v>
      </c>
      <c r="B322" s="174">
        <f t="shared" si="160"/>
        <v>0</v>
      </c>
      <c r="C322" s="189">
        <f t="shared" si="161"/>
        <v>6.3969296552161463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0</v>
      </c>
      <c r="J322" s="178" t="e">
        <f t="shared" si="163"/>
        <v>#DIV/0!</v>
      </c>
      <c r="K322" s="177">
        <f t="shared" si="164"/>
        <v>0</v>
      </c>
      <c r="M322" s="216">
        <f t="shared" si="165"/>
        <v>0</v>
      </c>
      <c r="N322" s="21"/>
      <c r="O322" s="55"/>
      <c r="P322" s="185">
        <f t="shared" si="166"/>
        <v>0</v>
      </c>
      <c r="Q322" s="177">
        <f>($B322-P322)^2/1000</f>
        <v>0</v>
      </c>
      <c r="S322" s="216">
        <f t="shared" si="168"/>
        <v>4.6051701859880918</v>
      </c>
      <c r="T322" s="21"/>
      <c r="U322" s="55"/>
      <c r="V322" s="185">
        <f t="shared" si="169"/>
        <v>0</v>
      </c>
      <c r="W322" s="177">
        <f t="shared" si="170"/>
        <v>0</v>
      </c>
      <c r="Y322" s="216">
        <f t="shared" si="171"/>
        <v>4.7449321283632502</v>
      </c>
      <c r="Z322" s="21"/>
      <c r="AA322" s="55"/>
      <c r="AB322" s="185">
        <f t="shared" si="172"/>
        <v>0</v>
      </c>
      <c r="AC322" s="177">
        <f t="shared" si="173"/>
        <v>0</v>
      </c>
      <c r="AE322" s="216">
        <f t="shared" si="174"/>
        <v>4.8675344504555822</v>
      </c>
      <c r="AF322" s="21"/>
      <c r="AG322" s="55"/>
      <c r="AH322" s="185">
        <f t="shared" si="175"/>
        <v>0</v>
      </c>
      <c r="AI322" s="177">
        <f t="shared" si="176"/>
        <v>0</v>
      </c>
      <c r="AK322" s="216">
        <f t="shared" si="177"/>
        <v>4.9767337424205742</v>
      </c>
      <c r="AL322" s="21"/>
      <c r="AM322" s="55"/>
      <c r="AN322" s="185">
        <f t="shared" si="178"/>
        <v>0</v>
      </c>
      <c r="AO322" s="177">
        <f t="shared" si="179"/>
        <v>0</v>
      </c>
      <c r="AQ322" s="216">
        <f t="shared" si="180"/>
        <v>5.0751738152338266</v>
      </c>
      <c r="AR322" s="21"/>
      <c r="AS322" s="55"/>
      <c r="AT322" s="185">
        <f t="shared" si="181"/>
        <v>0</v>
      </c>
      <c r="AU322" s="177">
        <f t="shared" si="182"/>
        <v>0</v>
      </c>
      <c r="AW322" s="216">
        <f t="shared" si="183"/>
        <v>5.1647859739235145</v>
      </c>
      <c r="AX322" s="21"/>
      <c r="AY322" s="55"/>
      <c r="AZ322" s="185">
        <f t="shared" si="184"/>
        <v>0</v>
      </c>
      <c r="BA322" s="177">
        <f t="shared" si="185"/>
        <v>0</v>
      </c>
      <c r="BC322" s="216">
        <f t="shared" si="186"/>
        <v>5.2470240721604862</v>
      </c>
      <c r="BD322" s="21"/>
      <c r="BE322" s="55"/>
      <c r="BF322" s="185">
        <f t="shared" si="187"/>
        <v>0</v>
      </c>
      <c r="BG322" s="177">
        <f t="shared" si="188"/>
        <v>0</v>
      </c>
      <c r="BI322" s="216">
        <f t="shared" si="189"/>
        <v>5.3230099791384085</v>
      </c>
      <c r="BJ322" s="21"/>
      <c r="BK322" s="55"/>
      <c r="BL322" s="185">
        <f t="shared" si="190"/>
        <v>0</v>
      </c>
      <c r="BM322" s="177">
        <f t="shared" si="191"/>
        <v>0</v>
      </c>
    </row>
    <row r="323" spans="1:65" ht="15" customHeight="1">
      <c r="A323" s="19">
        <f t="shared" si="160"/>
        <v>2009</v>
      </c>
      <c r="B323" s="174">
        <f t="shared" si="160"/>
        <v>0</v>
      </c>
      <c r="C323" s="189">
        <f t="shared" si="161"/>
        <v>6.3969296552161463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0</v>
      </c>
      <c r="J323" s="178" t="e">
        <f t="shared" si="163"/>
        <v>#DIV/0!</v>
      </c>
      <c r="K323" s="177">
        <f t="shared" si="164"/>
        <v>0</v>
      </c>
      <c r="M323" s="216">
        <f t="shared" si="165"/>
        <v>0</v>
      </c>
      <c r="N323" s="21"/>
      <c r="O323" s="55"/>
      <c r="P323" s="185">
        <f t="shared" si="166"/>
        <v>0</v>
      </c>
      <c r="Q323" s="177">
        <f t="shared" si="167"/>
        <v>0</v>
      </c>
      <c r="S323" s="216">
        <f t="shared" si="168"/>
        <v>4.6051701859880918</v>
      </c>
      <c r="T323" s="21"/>
      <c r="U323" s="55"/>
      <c r="V323" s="185">
        <f t="shared" si="169"/>
        <v>0</v>
      </c>
      <c r="W323" s="177">
        <f t="shared" si="170"/>
        <v>0</v>
      </c>
      <c r="Y323" s="216">
        <f t="shared" si="171"/>
        <v>4.7449321283632502</v>
      </c>
      <c r="Z323" s="21"/>
      <c r="AA323" s="55"/>
      <c r="AB323" s="185">
        <f t="shared" si="172"/>
        <v>0</v>
      </c>
      <c r="AC323" s="177">
        <f t="shared" si="173"/>
        <v>0</v>
      </c>
      <c r="AE323" s="216">
        <f t="shared" si="174"/>
        <v>4.8675344504555822</v>
      </c>
      <c r="AF323" s="21"/>
      <c r="AG323" s="55"/>
      <c r="AH323" s="185">
        <f t="shared" si="175"/>
        <v>0</v>
      </c>
      <c r="AI323" s="177">
        <f t="shared" si="176"/>
        <v>0</v>
      </c>
      <c r="AK323" s="216">
        <f t="shared" si="177"/>
        <v>4.9767337424205742</v>
      </c>
      <c r="AL323" s="21"/>
      <c r="AM323" s="55"/>
      <c r="AN323" s="185">
        <f t="shared" si="178"/>
        <v>0</v>
      </c>
      <c r="AO323" s="177">
        <f t="shared" si="179"/>
        <v>0</v>
      </c>
      <c r="AQ323" s="216">
        <f t="shared" si="180"/>
        <v>5.0751738152338266</v>
      </c>
      <c r="AR323" s="21"/>
      <c r="AS323" s="55"/>
      <c r="AT323" s="185">
        <f t="shared" si="181"/>
        <v>0</v>
      </c>
      <c r="AU323" s="177">
        <f t="shared" si="182"/>
        <v>0</v>
      </c>
      <c r="AW323" s="216">
        <f t="shared" si="183"/>
        <v>5.1647859739235145</v>
      </c>
      <c r="AX323" s="21"/>
      <c r="AY323" s="55"/>
      <c r="AZ323" s="185">
        <f t="shared" si="184"/>
        <v>0</v>
      </c>
      <c r="BA323" s="177">
        <f t="shared" si="185"/>
        <v>0</v>
      </c>
      <c r="BC323" s="216">
        <f t="shared" si="186"/>
        <v>5.2470240721604862</v>
      </c>
      <c r="BD323" s="21"/>
      <c r="BE323" s="55"/>
      <c r="BF323" s="185">
        <f t="shared" si="187"/>
        <v>0</v>
      </c>
      <c r="BG323" s="177">
        <f t="shared" si="188"/>
        <v>0</v>
      </c>
      <c r="BI323" s="216">
        <f t="shared" si="189"/>
        <v>5.3230099791384085</v>
      </c>
      <c r="BJ323" s="21"/>
      <c r="BK323" s="55"/>
      <c r="BL323" s="185">
        <f t="shared" si="190"/>
        <v>0</v>
      </c>
      <c r="BM323" s="177">
        <f t="shared" si="191"/>
        <v>0</v>
      </c>
    </row>
    <row r="324" spans="1:65" ht="15" customHeight="1">
      <c r="A324" s="19">
        <f t="shared" si="160"/>
        <v>2010</v>
      </c>
      <c r="B324" s="174">
        <f t="shared" si="160"/>
        <v>0</v>
      </c>
      <c r="C324" s="189">
        <f t="shared" si="161"/>
        <v>6.3969296552161463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0</v>
      </c>
      <c r="J324" s="178" t="e">
        <f t="shared" si="163"/>
        <v>#DIV/0!</v>
      </c>
      <c r="K324" s="177">
        <f t="shared" si="164"/>
        <v>0</v>
      </c>
      <c r="M324" s="216">
        <f t="shared" si="165"/>
        <v>0</v>
      </c>
      <c r="N324" s="21"/>
      <c r="O324" s="55"/>
      <c r="P324" s="185">
        <f t="shared" si="166"/>
        <v>0</v>
      </c>
      <c r="Q324" s="177">
        <f t="shared" si="167"/>
        <v>0</v>
      </c>
      <c r="S324" s="216">
        <f t="shared" si="168"/>
        <v>4.6051701859880918</v>
      </c>
      <c r="T324" s="21"/>
      <c r="U324" s="55"/>
      <c r="V324" s="185">
        <f t="shared" si="169"/>
        <v>0</v>
      </c>
      <c r="W324" s="177">
        <f t="shared" si="170"/>
        <v>0</v>
      </c>
      <c r="Y324" s="216">
        <f t="shared" si="171"/>
        <v>4.7449321283632502</v>
      </c>
      <c r="Z324" s="21"/>
      <c r="AA324" s="55"/>
      <c r="AB324" s="185">
        <f t="shared" si="172"/>
        <v>0</v>
      </c>
      <c r="AC324" s="177">
        <f t="shared" si="173"/>
        <v>0</v>
      </c>
      <c r="AE324" s="216">
        <f t="shared" si="174"/>
        <v>4.8675344504555822</v>
      </c>
      <c r="AF324" s="21"/>
      <c r="AG324" s="55"/>
      <c r="AH324" s="185">
        <f t="shared" si="175"/>
        <v>0</v>
      </c>
      <c r="AI324" s="177">
        <f t="shared" si="176"/>
        <v>0</v>
      </c>
      <c r="AK324" s="216">
        <f t="shared" si="177"/>
        <v>4.9767337424205742</v>
      </c>
      <c r="AL324" s="21"/>
      <c r="AM324" s="55"/>
      <c r="AN324" s="185">
        <f t="shared" si="178"/>
        <v>0</v>
      </c>
      <c r="AO324" s="177">
        <f t="shared" si="179"/>
        <v>0</v>
      </c>
      <c r="AQ324" s="216">
        <f t="shared" si="180"/>
        <v>5.0751738152338266</v>
      </c>
      <c r="AR324" s="21"/>
      <c r="AS324" s="55"/>
      <c r="AT324" s="185">
        <f t="shared" si="181"/>
        <v>0</v>
      </c>
      <c r="AU324" s="177">
        <f t="shared" si="182"/>
        <v>0</v>
      </c>
      <c r="AW324" s="216">
        <f t="shared" si="183"/>
        <v>5.1647859739235145</v>
      </c>
      <c r="AX324" s="21"/>
      <c r="AY324" s="55"/>
      <c r="AZ324" s="185">
        <f t="shared" si="184"/>
        <v>0</v>
      </c>
      <c r="BA324" s="177">
        <f t="shared" si="185"/>
        <v>0</v>
      </c>
      <c r="BC324" s="216">
        <f t="shared" si="186"/>
        <v>5.2470240721604862</v>
      </c>
      <c r="BD324" s="21"/>
      <c r="BE324" s="55"/>
      <c r="BF324" s="185">
        <f t="shared" si="187"/>
        <v>0</v>
      </c>
      <c r="BG324" s="177">
        <f t="shared" si="188"/>
        <v>0</v>
      </c>
      <c r="BI324" s="216">
        <f t="shared" si="189"/>
        <v>5.3230099791384085</v>
      </c>
      <c r="BJ324" s="21"/>
      <c r="BK324" s="55"/>
      <c r="BL324" s="185">
        <f t="shared" si="190"/>
        <v>0</v>
      </c>
      <c r="BM324" s="177">
        <f t="shared" si="191"/>
        <v>0</v>
      </c>
    </row>
    <row r="325" spans="1:65" ht="15" customHeight="1">
      <c r="A325" s="19">
        <f t="shared" si="160"/>
        <v>2011</v>
      </c>
      <c r="B325" s="174">
        <f t="shared" si="160"/>
        <v>0</v>
      </c>
      <c r="C325" s="189">
        <f t="shared" si="161"/>
        <v>6.3969296552161463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0</v>
      </c>
      <c r="J325" s="178" t="e">
        <f t="shared" si="163"/>
        <v>#DIV/0!</v>
      </c>
      <c r="K325" s="177">
        <f t="shared" si="164"/>
        <v>0</v>
      </c>
      <c r="M325" s="216">
        <f t="shared" si="165"/>
        <v>0</v>
      </c>
      <c r="N325" s="21"/>
      <c r="O325" s="55"/>
      <c r="P325" s="185">
        <f t="shared" si="166"/>
        <v>0</v>
      </c>
      <c r="Q325" s="177">
        <f t="shared" si="167"/>
        <v>0</v>
      </c>
      <c r="S325" s="216">
        <f t="shared" si="168"/>
        <v>4.6051701859880918</v>
      </c>
      <c r="T325" s="21"/>
      <c r="U325" s="55"/>
      <c r="V325" s="185">
        <f t="shared" si="169"/>
        <v>0</v>
      </c>
      <c r="W325" s="177">
        <f t="shared" si="170"/>
        <v>0</v>
      </c>
      <c r="Y325" s="216">
        <f t="shared" si="171"/>
        <v>4.7449321283632502</v>
      </c>
      <c r="Z325" s="21"/>
      <c r="AA325" s="55"/>
      <c r="AB325" s="185">
        <f t="shared" si="172"/>
        <v>0</v>
      </c>
      <c r="AC325" s="177">
        <f t="shared" si="173"/>
        <v>0</v>
      </c>
      <c r="AE325" s="216">
        <f t="shared" si="174"/>
        <v>4.8675344504555822</v>
      </c>
      <c r="AF325" s="21"/>
      <c r="AG325" s="55"/>
      <c r="AH325" s="185">
        <f t="shared" si="175"/>
        <v>0</v>
      </c>
      <c r="AI325" s="177">
        <f t="shared" si="176"/>
        <v>0</v>
      </c>
      <c r="AK325" s="216">
        <f t="shared" si="177"/>
        <v>4.9767337424205742</v>
      </c>
      <c r="AL325" s="21"/>
      <c r="AM325" s="55"/>
      <c r="AN325" s="185">
        <f t="shared" si="178"/>
        <v>0</v>
      </c>
      <c r="AO325" s="177">
        <f t="shared" si="179"/>
        <v>0</v>
      </c>
      <c r="AQ325" s="216">
        <f t="shared" si="180"/>
        <v>5.0751738152338266</v>
      </c>
      <c r="AR325" s="21"/>
      <c r="AS325" s="55"/>
      <c r="AT325" s="185">
        <f t="shared" si="181"/>
        <v>0</v>
      </c>
      <c r="AU325" s="177">
        <f t="shared" si="182"/>
        <v>0</v>
      </c>
      <c r="AW325" s="216">
        <f t="shared" si="183"/>
        <v>5.1647859739235145</v>
      </c>
      <c r="AX325" s="21"/>
      <c r="AY325" s="55"/>
      <c r="AZ325" s="185">
        <f t="shared" si="184"/>
        <v>0</v>
      </c>
      <c r="BA325" s="177">
        <f t="shared" si="185"/>
        <v>0</v>
      </c>
      <c r="BC325" s="216">
        <f t="shared" si="186"/>
        <v>5.2470240721604862</v>
      </c>
      <c r="BD325" s="21"/>
      <c r="BE325" s="55"/>
      <c r="BF325" s="185">
        <f t="shared" si="187"/>
        <v>0</v>
      </c>
      <c r="BG325" s="177">
        <f t="shared" si="188"/>
        <v>0</v>
      </c>
      <c r="BI325" s="216">
        <f t="shared" si="189"/>
        <v>5.3230099791384085</v>
      </c>
      <c r="BJ325" s="21"/>
      <c r="BK325" s="55"/>
      <c r="BL325" s="185">
        <f t="shared" si="190"/>
        <v>0</v>
      </c>
      <c r="BM325" s="177">
        <f t="shared" si="191"/>
        <v>0</v>
      </c>
    </row>
    <row r="326" spans="1:65" ht="15" customHeight="1" thickBot="1">
      <c r="A326" s="28">
        <f t="shared" si="160"/>
        <v>2012</v>
      </c>
      <c r="B326" s="182">
        <f t="shared" si="160"/>
        <v>0</v>
      </c>
      <c r="C326" s="217">
        <f t="shared" si="161"/>
        <v>6.3969296552161463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0</v>
      </c>
      <c r="J326" s="184" t="e">
        <f t="shared" si="163"/>
        <v>#DIV/0!</v>
      </c>
      <c r="K326" s="183">
        <f t="shared" si="164"/>
        <v>0</v>
      </c>
      <c r="M326" s="218">
        <f t="shared" si="165"/>
        <v>0</v>
      </c>
      <c r="N326" s="101"/>
      <c r="O326" s="100"/>
      <c r="P326" s="205">
        <f t="shared" si="166"/>
        <v>0</v>
      </c>
      <c r="Q326" s="183">
        <f t="shared" si="167"/>
        <v>0</v>
      </c>
      <c r="S326" s="218">
        <f t="shared" si="168"/>
        <v>4.6051701859880918</v>
      </c>
      <c r="T326" s="101"/>
      <c r="U326" s="100"/>
      <c r="V326" s="205">
        <f t="shared" si="169"/>
        <v>0</v>
      </c>
      <c r="W326" s="183">
        <f t="shared" si="170"/>
        <v>0</v>
      </c>
      <c r="Y326" s="218">
        <f t="shared" si="171"/>
        <v>4.7449321283632502</v>
      </c>
      <c r="Z326" s="101"/>
      <c r="AA326" s="100"/>
      <c r="AB326" s="205">
        <f t="shared" si="172"/>
        <v>0</v>
      </c>
      <c r="AC326" s="183">
        <f t="shared" si="173"/>
        <v>0</v>
      </c>
      <c r="AE326" s="218">
        <f t="shared" si="174"/>
        <v>4.8675344504555822</v>
      </c>
      <c r="AF326" s="101"/>
      <c r="AG326" s="100"/>
      <c r="AH326" s="205">
        <f t="shared" si="175"/>
        <v>0</v>
      </c>
      <c r="AI326" s="183">
        <f t="shared" si="176"/>
        <v>0</v>
      </c>
      <c r="AK326" s="218">
        <f t="shared" si="177"/>
        <v>4.9767337424205742</v>
      </c>
      <c r="AL326" s="101"/>
      <c r="AM326" s="100"/>
      <c r="AN326" s="205">
        <f t="shared" si="178"/>
        <v>0</v>
      </c>
      <c r="AO326" s="183">
        <f t="shared" si="179"/>
        <v>0</v>
      </c>
      <c r="AQ326" s="218">
        <f t="shared" si="180"/>
        <v>5.0751738152338266</v>
      </c>
      <c r="AR326" s="101"/>
      <c r="AS326" s="100"/>
      <c r="AT326" s="205">
        <f t="shared" si="181"/>
        <v>0</v>
      </c>
      <c r="AU326" s="183">
        <f t="shared" si="182"/>
        <v>0</v>
      </c>
      <c r="AW326" s="218">
        <f t="shared" si="183"/>
        <v>5.1647859739235145</v>
      </c>
      <c r="AX326" s="101"/>
      <c r="AY326" s="100"/>
      <c r="AZ326" s="205">
        <f t="shared" si="184"/>
        <v>0</v>
      </c>
      <c r="BA326" s="183">
        <f t="shared" si="185"/>
        <v>0</v>
      </c>
      <c r="BC326" s="218">
        <f t="shared" si="186"/>
        <v>5.2470240721604862</v>
      </c>
      <c r="BD326" s="101"/>
      <c r="BE326" s="100"/>
      <c r="BF326" s="205">
        <f t="shared" si="187"/>
        <v>0</v>
      </c>
      <c r="BG326" s="183">
        <f t="shared" si="188"/>
        <v>0</v>
      </c>
      <c r="BI326" s="218">
        <f t="shared" si="189"/>
        <v>5.3230099791384085</v>
      </c>
      <c r="BJ326" s="101"/>
      <c r="BK326" s="100"/>
      <c r="BL326" s="205">
        <f t="shared" si="190"/>
        <v>0</v>
      </c>
      <c r="BM326" s="183">
        <f t="shared" si="191"/>
        <v>0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0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0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0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0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0</v>
      </c>
      <c r="C329" s="219"/>
      <c r="D329" s="20">
        <f t="shared" si="192"/>
        <v>13</v>
      </c>
      <c r="E329" s="198">
        <f>O309</f>
        <v>1</v>
      </c>
      <c r="F329" s="201" t="e">
        <f>O317</f>
        <v>#DIV/0!</v>
      </c>
      <c r="G329" s="635">
        <f>O318</f>
        <v>0</v>
      </c>
      <c r="H329" s="636"/>
      <c r="I329" s="177">
        <f t="shared" si="162"/>
        <v>0</v>
      </c>
      <c r="J329" s="185"/>
      <c r="K329" s="185"/>
      <c r="M329" s="198" t="str">
        <f>M282</f>
        <v>max(y) =</v>
      </c>
      <c r="N329" s="198">
        <f>N282</f>
        <v>0</v>
      </c>
      <c r="S329" s="198" t="str">
        <f>S282</f>
        <v>max(y) =</v>
      </c>
      <c r="T329" s="198">
        <f>N329</f>
        <v>0</v>
      </c>
      <c r="Y329" s="198" t="str">
        <f>Y282</f>
        <v>max(y) =</v>
      </c>
      <c r="Z329" s="198">
        <f>T329</f>
        <v>0</v>
      </c>
      <c r="AE329" s="198" t="str">
        <f>AE282</f>
        <v>max(y) =</v>
      </c>
      <c r="AF329" s="198">
        <f>Z329</f>
        <v>0</v>
      </c>
      <c r="AK329" s="198" t="str">
        <f>AK282</f>
        <v>max(y) =</v>
      </c>
      <c r="AL329" s="198">
        <f>AF329</f>
        <v>0</v>
      </c>
      <c r="AQ329" s="198" t="str">
        <f>AQ282</f>
        <v>max(y) =</v>
      </c>
      <c r="AR329" s="198">
        <f>AL329</f>
        <v>0</v>
      </c>
      <c r="AW329" s="198" t="str">
        <f>AW282</f>
        <v>max(y) =</v>
      </c>
      <c r="AX329" s="198">
        <f>AR329</f>
        <v>0</v>
      </c>
      <c r="BC329" s="198" t="str">
        <f>BC282</f>
        <v>max(y) =</v>
      </c>
      <c r="BD329" s="198">
        <f>AX329</f>
        <v>0</v>
      </c>
      <c r="BI329" s="198" t="str">
        <f>BI282</f>
        <v>max(y) =</v>
      </c>
      <c r="BJ329" s="198">
        <f>BD329</f>
        <v>0</v>
      </c>
    </row>
    <row r="330" spans="1:65" ht="15" customHeight="1">
      <c r="A330" s="19">
        <f t="shared" si="160"/>
        <v>2016</v>
      </c>
      <c r="B330" s="174">
        <f t="shared" si="193"/>
        <v>0</v>
      </c>
      <c r="C330" s="219"/>
      <c r="D330" s="20">
        <f t="shared" si="192"/>
        <v>14</v>
      </c>
      <c r="E330" s="198">
        <f>U309</f>
        <v>100</v>
      </c>
      <c r="F330" s="201" t="e">
        <f>U317</f>
        <v>#DIV/0!</v>
      </c>
      <c r="G330" s="631">
        <f>U318</f>
        <v>0</v>
      </c>
      <c r="H330" s="632"/>
      <c r="I330" s="177">
        <f t="shared" si="162"/>
        <v>0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0</v>
      </c>
      <c r="C331" s="219"/>
      <c r="D331" s="20">
        <f t="shared" si="192"/>
        <v>15</v>
      </c>
      <c r="E331" s="198">
        <f>AA309</f>
        <v>115</v>
      </c>
      <c r="F331" s="201" t="e">
        <f>AA317</f>
        <v>#DIV/0!</v>
      </c>
      <c r="G331" s="631">
        <f>AA318</f>
        <v>0</v>
      </c>
      <c r="H331" s="632"/>
      <c r="I331" s="177">
        <f t="shared" si="162"/>
        <v>0</v>
      </c>
      <c r="J331" s="185"/>
      <c r="K331" s="185"/>
      <c r="M331" s="198" t="s">
        <v>60</v>
      </c>
      <c r="N331" s="212">
        <v>15</v>
      </c>
      <c r="S331" s="198" t="s">
        <v>60</v>
      </c>
      <c r="T331" s="212">
        <f>N331</f>
        <v>15</v>
      </c>
      <c r="Y331" s="198" t="s">
        <v>60</v>
      </c>
      <c r="Z331" s="212">
        <f>T331</f>
        <v>15</v>
      </c>
      <c r="AE331" s="198" t="s">
        <v>60</v>
      </c>
      <c r="AF331" s="212">
        <f>Z331</f>
        <v>15</v>
      </c>
      <c r="AK331" s="198" t="s">
        <v>60</v>
      </c>
      <c r="AL331" s="212">
        <f>AF331</f>
        <v>15</v>
      </c>
      <c r="AQ331" s="198" t="s">
        <v>60</v>
      </c>
      <c r="AR331" s="212">
        <f>AL331</f>
        <v>15</v>
      </c>
      <c r="AW331" s="198" t="s">
        <v>60</v>
      </c>
      <c r="AX331" s="212">
        <f>AR331</f>
        <v>15</v>
      </c>
      <c r="BC331" s="198" t="s">
        <v>60</v>
      </c>
      <c r="BD331" s="212">
        <f>AX331</f>
        <v>15</v>
      </c>
      <c r="BI331" s="198" t="s">
        <v>60</v>
      </c>
      <c r="BJ331" s="212">
        <f>BD331</f>
        <v>15</v>
      </c>
    </row>
    <row r="332" spans="1:65" ht="15" customHeight="1">
      <c r="A332" s="19">
        <f t="shared" si="160"/>
        <v>2018</v>
      </c>
      <c r="B332" s="174">
        <f t="shared" si="193"/>
        <v>0</v>
      </c>
      <c r="C332" s="219"/>
      <c r="D332" s="20">
        <f t="shared" si="192"/>
        <v>16</v>
      </c>
      <c r="E332" s="198">
        <f>AG309</f>
        <v>130</v>
      </c>
      <c r="F332" s="201" t="e">
        <f>AG317</f>
        <v>#DIV/0!</v>
      </c>
      <c r="G332" s="631">
        <f>AG318</f>
        <v>0</v>
      </c>
      <c r="H332" s="632"/>
      <c r="I332" s="177">
        <f t="shared" si="162"/>
        <v>0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0</v>
      </c>
      <c r="C333" s="219"/>
      <c r="D333" s="20">
        <f t="shared" si="192"/>
        <v>17</v>
      </c>
      <c r="E333" s="198">
        <f>AM309</f>
        <v>145</v>
      </c>
      <c r="F333" s="201" t="e">
        <f>AM317</f>
        <v>#DIV/0!</v>
      </c>
      <c r="G333" s="631">
        <f>AM318</f>
        <v>0</v>
      </c>
      <c r="H333" s="632"/>
      <c r="I333" s="177">
        <f t="shared" si="162"/>
        <v>0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0</v>
      </c>
      <c r="C334" s="219"/>
      <c r="D334" s="20">
        <f t="shared" si="192"/>
        <v>18</v>
      </c>
      <c r="E334" s="198">
        <f>AS309</f>
        <v>160</v>
      </c>
      <c r="F334" s="201" t="e">
        <f>AS317</f>
        <v>#DIV/0!</v>
      </c>
      <c r="G334" s="631">
        <f>AS318</f>
        <v>0</v>
      </c>
      <c r="H334" s="632"/>
      <c r="I334" s="177">
        <f t="shared" si="162"/>
        <v>0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0</v>
      </c>
      <c r="C335" s="219"/>
      <c r="D335" s="20">
        <f t="shared" si="192"/>
        <v>19</v>
      </c>
      <c r="E335" s="198">
        <f>AY309</f>
        <v>175</v>
      </c>
      <c r="F335" s="201" t="e">
        <f>AY317</f>
        <v>#DIV/0!</v>
      </c>
      <c r="G335" s="631">
        <f>AY318</f>
        <v>0</v>
      </c>
      <c r="H335" s="632"/>
      <c r="I335" s="177">
        <f t="shared" si="162"/>
        <v>0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0</v>
      </c>
      <c r="C336" s="219"/>
      <c r="D336" s="20">
        <f t="shared" si="192"/>
        <v>20</v>
      </c>
      <c r="E336" s="198">
        <f>BE309</f>
        <v>190</v>
      </c>
      <c r="F336" s="201" t="e">
        <f>BE317</f>
        <v>#DIV/0!</v>
      </c>
      <c r="G336" s="631">
        <f>BE318</f>
        <v>0</v>
      </c>
      <c r="H336" s="632"/>
      <c r="I336" s="177">
        <f t="shared" si="162"/>
        <v>0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0</v>
      </c>
      <c r="C337" s="219"/>
      <c r="D337" s="20">
        <f t="shared" si="192"/>
        <v>21</v>
      </c>
      <c r="E337" s="198">
        <f>BK309</f>
        <v>205</v>
      </c>
      <c r="F337" s="201" t="e">
        <f>BK317</f>
        <v>#DIV/0!</v>
      </c>
      <c r="G337" s="631">
        <f>BK318</f>
        <v>0</v>
      </c>
      <c r="H337" s="632"/>
      <c r="I337" s="177">
        <f t="shared" si="162"/>
        <v>0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0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0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0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0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0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0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0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0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0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0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0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0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0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0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0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0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0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0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0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0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0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0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/>
  </sheetPr>
  <dimension ref="A1:L106"/>
  <sheetViews>
    <sheetView view="pageBreakPreview" topLeftCell="A40" zoomScaleSheetLayoutView="100" workbookViewId="0">
      <selection activeCell="N14" sqref="N14"/>
    </sheetView>
  </sheetViews>
  <sheetFormatPr defaultColWidth="9.625" defaultRowHeight="18.600000000000001" customHeight="1" outlineLevelCol="1"/>
  <cols>
    <col min="1" max="4" width="9.125" style="556" customWidth="1"/>
    <col min="5" max="5" width="9.625" style="556" customWidth="1"/>
    <col min="6" max="6" width="9.625" style="556" hidden="1" customWidth="1" outlineLevel="1"/>
    <col min="7" max="7" width="9.125" style="556" customWidth="1" collapsed="1"/>
    <col min="8" max="9" width="9.125" style="556" customWidth="1"/>
    <col min="10" max="10" width="8.125" style="556" customWidth="1"/>
    <col min="11" max="16384" width="9.625" style="556"/>
  </cols>
  <sheetData>
    <row r="1" spans="1:12" s="507" customFormat="1" ht="18.600000000000001" customHeight="1">
      <c r="A1" s="507" t="s">
        <v>374</v>
      </c>
    </row>
    <row r="2" spans="1:12" s="512" customFormat="1" ht="18.600000000000001" customHeight="1">
      <c r="A2" s="510" t="s">
        <v>342</v>
      </c>
      <c r="B2" s="511"/>
      <c r="C2" s="511"/>
      <c r="E2" s="511"/>
      <c r="F2" s="511"/>
      <c r="G2" s="511"/>
    </row>
    <row r="3" spans="1:12" s="553" customFormat="1" ht="18.600000000000001" customHeight="1">
      <c r="A3" s="628" t="s">
        <v>343</v>
      </c>
      <c r="B3" s="629" t="s">
        <v>344</v>
      </c>
      <c r="C3" s="629" t="s">
        <v>345</v>
      </c>
      <c r="D3" s="629" t="s">
        <v>373</v>
      </c>
      <c r="E3" s="629" t="s">
        <v>378</v>
      </c>
      <c r="F3" s="629" t="s">
        <v>375</v>
      </c>
      <c r="G3" s="628" t="s">
        <v>352</v>
      </c>
      <c r="H3" s="628"/>
      <c r="I3" s="629" t="s">
        <v>376</v>
      </c>
      <c r="J3" s="628" t="s">
        <v>351</v>
      </c>
    </row>
    <row r="4" spans="1:12" s="553" customFormat="1" ht="18.600000000000001" customHeight="1">
      <c r="A4" s="628"/>
      <c r="B4" s="629"/>
      <c r="C4" s="629"/>
      <c r="D4" s="628"/>
      <c r="E4" s="628"/>
      <c r="F4" s="628"/>
      <c r="G4" s="552" t="s">
        <v>349</v>
      </c>
      <c r="H4" s="552" t="s">
        <v>350</v>
      </c>
      <c r="I4" s="629"/>
      <c r="J4" s="628"/>
    </row>
    <row r="5" spans="1:12" s="553" customFormat="1" ht="18.600000000000001" customHeight="1">
      <c r="A5" s="552">
        <v>2004</v>
      </c>
      <c r="B5" s="554">
        <f t="shared" ref="B5:C14" si="0">B18+B31+B44</f>
        <v>136503</v>
      </c>
      <c r="C5" s="554">
        <f t="shared" si="0"/>
        <v>73746</v>
      </c>
      <c r="D5" s="554">
        <f>'1.상수사용량'!B5</f>
        <v>38929</v>
      </c>
      <c r="E5" s="554">
        <f>'1.상수사용량'!D5</f>
        <v>17112</v>
      </c>
      <c r="F5" s="554">
        <f>'1.상수사용량'!C5</f>
        <v>22150</v>
      </c>
      <c r="G5" s="554">
        <f>ROUND(D5/C5*1000,0)</f>
        <v>528</v>
      </c>
      <c r="H5" s="554">
        <f t="shared" ref="H5:H14" si="1">ROUND(E5/C5*1000,0)</f>
        <v>232</v>
      </c>
      <c r="I5" s="555">
        <f>ROUND(F5/D5,3)</f>
        <v>0.56899999999999995</v>
      </c>
      <c r="J5" s="554"/>
    </row>
    <row r="6" spans="1:12" s="553" customFormat="1" ht="18.600000000000001" customHeight="1">
      <c r="A6" s="552">
        <v>2005</v>
      </c>
      <c r="B6" s="554">
        <f t="shared" si="0"/>
        <v>135210</v>
      </c>
      <c r="C6" s="554">
        <f t="shared" si="0"/>
        <v>74036</v>
      </c>
      <c r="D6" s="554">
        <f>'1.상수사용량'!B6</f>
        <v>40414</v>
      </c>
      <c r="E6" s="554">
        <f>'1.상수사용량'!D6</f>
        <v>17420</v>
      </c>
      <c r="F6" s="554">
        <f>'1.상수사용량'!C6</f>
        <v>21972</v>
      </c>
      <c r="G6" s="554">
        <f t="shared" ref="G6:G14" si="2">ROUND(D6/C6*1000,0)</f>
        <v>546</v>
      </c>
      <c r="H6" s="554">
        <f t="shared" si="1"/>
        <v>235</v>
      </c>
      <c r="I6" s="555">
        <f t="shared" ref="I6:I14" si="3">ROUND(F6/D6,3)</f>
        <v>0.54400000000000004</v>
      </c>
      <c r="J6" s="554"/>
    </row>
    <row r="7" spans="1:12" s="553" customFormat="1" ht="18.600000000000001" customHeight="1">
      <c r="A7" s="552">
        <v>2006</v>
      </c>
      <c r="B7" s="554">
        <f t="shared" si="0"/>
        <v>132814</v>
      </c>
      <c r="C7" s="554">
        <f t="shared" si="0"/>
        <v>74404</v>
      </c>
      <c r="D7" s="554">
        <f>'1.상수사용량'!B7</f>
        <v>35395</v>
      </c>
      <c r="E7" s="554">
        <f>'1.상수사용량'!D7</f>
        <v>17435</v>
      </c>
      <c r="F7" s="554">
        <f>'1.상수사용량'!C7</f>
        <v>22813</v>
      </c>
      <c r="G7" s="554">
        <f t="shared" si="2"/>
        <v>476</v>
      </c>
      <c r="H7" s="554">
        <f t="shared" si="1"/>
        <v>234</v>
      </c>
      <c r="I7" s="555">
        <f t="shared" si="3"/>
        <v>0.64500000000000002</v>
      </c>
      <c r="J7" s="554"/>
    </row>
    <row r="8" spans="1:12" s="553" customFormat="1" ht="18.600000000000001" customHeight="1">
      <c r="A8" s="552">
        <v>2007</v>
      </c>
      <c r="B8" s="554">
        <f t="shared" si="0"/>
        <v>131365</v>
      </c>
      <c r="C8" s="554">
        <f t="shared" si="0"/>
        <v>74674</v>
      </c>
      <c r="D8" s="554">
        <f>'1.상수사용량'!B8</f>
        <v>34367</v>
      </c>
      <c r="E8" s="554">
        <f>'1.상수사용량'!D8</f>
        <v>17676</v>
      </c>
      <c r="F8" s="554">
        <f>'1.상수사용량'!C8</f>
        <v>24104</v>
      </c>
      <c r="G8" s="554">
        <f t="shared" si="2"/>
        <v>460</v>
      </c>
      <c r="H8" s="554">
        <f t="shared" si="1"/>
        <v>237</v>
      </c>
      <c r="I8" s="555">
        <f t="shared" si="3"/>
        <v>0.70099999999999996</v>
      </c>
      <c r="J8" s="554"/>
    </row>
    <row r="9" spans="1:12" s="553" customFormat="1" ht="18.600000000000001" customHeight="1">
      <c r="A9" s="552">
        <v>2008</v>
      </c>
      <c r="B9" s="554">
        <f t="shared" si="0"/>
        <v>130114</v>
      </c>
      <c r="C9" s="554">
        <f t="shared" si="0"/>
        <v>75875</v>
      </c>
      <c r="D9" s="554">
        <f>'1.상수사용량'!B9</f>
        <v>30892</v>
      </c>
      <c r="E9" s="554">
        <f>'1.상수사용량'!D9</f>
        <v>18053</v>
      </c>
      <c r="F9" s="554">
        <f>'1.상수사용량'!C9</f>
        <v>24633</v>
      </c>
      <c r="G9" s="554">
        <f t="shared" si="2"/>
        <v>407</v>
      </c>
      <c r="H9" s="554">
        <f t="shared" si="1"/>
        <v>238</v>
      </c>
      <c r="I9" s="555">
        <f t="shared" si="3"/>
        <v>0.79700000000000004</v>
      </c>
      <c r="J9" s="554"/>
    </row>
    <row r="10" spans="1:12" s="553" customFormat="1" ht="18.600000000000001" customHeight="1">
      <c r="A10" s="552">
        <v>2009</v>
      </c>
      <c r="B10" s="554">
        <f t="shared" si="0"/>
        <v>129597</v>
      </c>
      <c r="C10" s="554">
        <f t="shared" si="0"/>
        <v>76547</v>
      </c>
      <c r="D10" s="554">
        <f>'1.상수사용량'!B10</f>
        <v>29942</v>
      </c>
      <c r="E10" s="554">
        <f>'1.상수사용량'!D10</f>
        <v>18851</v>
      </c>
      <c r="F10" s="554">
        <f>'1.상수사용량'!C10</f>
        <v>24841</v>
      </c>
      <c r="G10" s="554">
        <f t="shared" si="2"/>
        <v>391</v>
      </c>
      <c r="H10" s="554">
        <f t="shared" si="1"/>
        <v>246</v>
      </c>
      <c r="I10" s="555">
        <f t="shared" si="3"/>
        <v>0.83</v>
      </c>
      <c r="J10" s="554"/>
      <c r="L10" s="623">
        <f>C10/B10</f>
        <v>0.59065410464748413</v>
      </c>
    </row>
    <row r="11" spans="1:12" s="553" customFormat="1" ht="18.600000000000001" customHeight="1">
      <c r="A11" s="552">
        <v>2010</v>
      </c>
      <c r="B11" s="554">
        <f t="shared" si="0"/>
        <v>130311</v>
      </c>
      <c r="C11" s="554">
        <f t="shared" si="0"/>
        <v>81581</v>
      </c>
      <c r="D11" s="554">
        <f>'1.상수사용량'!B11</f>
        <v>30158</v>
      </c>
      <c r="E11" s="554">
        <f>'1.상수사용량'!D11</f>
        <v>19886</v>
      </c>
      <c r="F11" s="554">
        <f>'1.상수사용량'!C11</f>
        <v>24962</v>
      </c>
      <c r="G11" s="554">
        <f t="shared" si="2"/>
        <v>370</v>
      </c>
      <c r="H11" s="554">
        <f t="shared" si="1"/>
        <v>244</v>
      </c>
      <c r="I11" s="555">
        <f t="shared" si="3"/>
        <v>0.82799999999999996</v>
      </c>
      <c r="J11" s="554"/>
      <c r="L11" s="623">
        <f t="shared" ref="L11:L14" si="4">C11/B11</f>
        <v>0.62604845331552972</v>
      </c>
    </row>
    <row r="12" spans="1:12" s="553" customFormat="1" ht="18.600000000000001" customHeight="1">
      <c r="A12" s="552">
        <v>2011</v>
      </c>
      <c r="B12" s="554">
        <f t="shared" si="0"/>
        <v>130710</v>
      </c>
      <c r="C12" s="554">
        <f t="shared" si="0"/>
        <v>82286</v>
      </c>
      <c r="D12" s="554">
        <f>'1.상수사용량'!B12</f>
        <v>31000</v>
      </c>
      <c r="E12" s="554">
        <f>'1.상수사용량'!D12</f>
        <v>20642</v>
      </c>
      <c r="F12" s="554">
        <f>'1.상수사용량'!C12</f>
        <v>25660</v>
      </c>
      <c r="G12" s="554">
        <f t="shared" si="2"/>
        <v>377</v>
      </c>
      <c r="H12" s="554">
        <f t="shared" si="1"/>
        <v>251</v>
      </c>
      <c r="I12" s="555">
        <f t="shared" si="3"/>
        <v>0.82799999999999996</v>
      </c>
      <c r="J12" s="554"/>
      <c r="L12" s="623">
        <f t="shared" si="4"/>
        <v>0.6295310228750669</v>
      </c>
    </row>
    <row r="13" spans="1:12" s="553" customFormat="1" ht="18.600000000000001" customHeight="1">
      <c r="A13" s="552">
        <v>2012</v>
      </c>
      <c r="B13" s="554">
        <f t="shared" si="0"/>
        <v>129921</v>
      </c>
      <c r="C13" s="554">
        <f t="shared" si="0"/>
        <v>83108</v>
      </c>
      <c r="D13" s="554">
        <f>'1.상수사용량'!B13</f>
        <v>31153</v>
      </c>
      <c r="E13" s="554">
        <f>'1.상수사용량'!D13</f>
        <v>21009</v>
      </c>
      <c r="F13" s="554">
        <f>'1.상수사용량'!C13</f>
        <v>26034</v>
      </c>
      <c r="G13" s="554">
        <f t="shared" si="2"/>
        <v>375</v>
      </c>
      <c r="H13" s="554">
        <f t="shared" si="1"/>
        <v>253</v>
      </c>
      <c r="I13" s="555">
        <f t="shared" si="3"/>
        <v>0.83599999999999997</v>
      </c>
      <c r="J13" s="554"/>
      <c r="L13" s="623">
        <f t="shared" si="4"/>
        <v>0.6396810369378314</v>
      </c>
    </row>
    <row r="14" spans="1:12" s="553" customFormat="1" ht="18.600000000000001" customHeight="1">
      <c r="A14" s="552">
        <v>2013</v>
      </c>
      <c r="B14" s="554">
        <f t="shared" si="0"/>
        <v>128965</v>
      </c>
      <c r="C14" s="554">
        <f t="shared" si="0"/>
        <v>89248</v>
      </c>
      <c r="D14" s="554">
        <f>'1.상수사용량'!B14</f>
        <v>31470.000000000004</v>
      </c>
      <c r="E14" s="554">
        <f>'1.상수사용량'!D14</f>
        <v>21702</v>
      </c>
      <c r="F14" s="554">
        <f>'1.상수사용량'!C14</f>
        <v>26727</v>
      </c>
      <c r="G14" s="554">
        <f t="shared" si="2"/>
        <v>353</v>
      </c>
      <c r="H14" s="554">
        <f t="shared" si="1"/>
        <v>243</v>
      </c>
      <c r="I14" s="555">
        <f t="shared" si="3"/>
        <v>0.84899999999999998</v>
      </c>
      <c r="J14" s="554"/>
      <c r="L14" s="623">
        <f t="shared" si="4"/>
        <v>0.6920327220563719</v>
      </c>
    </row>
    <row r="15" spans="1:12" s="512" customFormat="1" ht="18.600000000000001" customHeight="1">
      <c r="A15" s="510" t="s">
        <v>356</v>
      </c>
      <c r="B15" s="511"/>
      <c r="C15" s="511"/>
      <c r="E15" s="511"/>
      <c r="F15" s="511"/>
      <c r="G15" s="511"/>
    </row>
    <row r="16" spans="1:12" s="553" customFormat="1" ht="18.600000000000001" customHeight="1">
      <c r="A16" s="628" t="s">
        <v>343</v>
      </c>
      <c r="B16" s="629" t="s">
        <v>344</v>
      </c>
      <c r="C16" s="629" t="s">
        <v>345</v>
      </c>
      <c r="D16" s="629" t="s">
        <v>373</v>
      </c>
      <c r="E16" s="629" t="s">
        <v>378</v>
      </c>
      <c r="F16" s="629" t="s">
        <v>375</v>
      </c>
      <c r="G16" s="628" t="s">
        <v>352</v>
      </c>
      <c r="H16" s="628"/>
      <c r="I16" s="629" t="s">
        <v>376</v>
      </c>
      <c r="J16" s="628" t="s">
        <v>351</v>
      </c>
    </row>
    <row r="17" spans="1:10" s="553" customFormat="1" ht="18.600000000000001" customHeight="1">
      <c r="A17" s="628"/>
      <c r="B17" s="629"/>
      <c r="C17" s="629"/>
      <c r="D17" s="628"/>
      <c r="E17" s="628"/>
      <c r="F17" s="628"/>
      <c r="G17" s="552" t="s">
        <v>349</v>
      </c>
      <c r="H17" s="552" t="s">
        <v>350</v>
      </c>
      <c r="I17" s="629"/>
      <c r="J17" s="628"/>
    </row>
    <row r="18" spans="1:10" s="553" customFormat="1" ht="18.600000000000001" customHeight="1">
      <c r="A18" s="552">
        <v>2004</v>
      </c>
      <c r="B18" s="554">
        <f>[2]상수도보급현황!$B$539</f>
        <v>46396</v>
      </c>
      <c r="C18" s="554">
        <f>[2]상수도보급현황!$C$539</f>
        <v>42346</v>
      </c>
      <c r="D18" s="554">
        <f>'1.상수사용량'!B18</f>
        <v>22332</v>
      </c>
      <c r="E18" s="554">
        <f>'1.상수사용량'!D18</f>
        <v>10954</v>
      </c>
      <c r="F18" s="554">
        <f>'1.상수사용량'!C18</f>
        <v>10954</v>
      </c>
      <c r="G18" s="554">
        <f t="shared" ref="G18:G27" si="5">ROUND(D18/C18*1000,0)</f>
        <v>527</v>
      </c>
      <c r="H18" s="554">
        <f t="shared" ref="H18:H27" si="6">ROUND(E18/C18*1000,0)</f>
        <v>259</v>
      </c>
      <c r="I18" s="555">
        <f t="shared" ref="I18:I27" si="7">ROUND(F18/D18,3)</f>
        <v>0.49099999999999999</v>
      </c>
      <c r="J18" s="554"/>
    </row>
    <row r="19" spans="1:10" s="553" customFormat="1" ht="18.600000000000001" customHeight="1">
      <c r="A19" s="552">
        <v>2005</v>
      </c>
      <c r="B19" s="554">
        <f>'[3]상수도보급현황(전체)'!$B$509</f>
        <v>46659</v>
      </c>
      <c r="C19" s="554">
        <f>'[3]상수도보급현황(전체)'!$C$509</f>
        <v>42346</v>
      </c>
      <c r="D19" s="554">
        <f>'1.상수사용량'!B19</f>
        <v>23627</v>
      </c>
      <c r="E19" s="554">
        <f>'1.상수사용량'!D19</f>
        <v>11265</v>
      </c>
      <c r="F19" s="554">
        <f>'1.상수사용량'!C19</f>
        <v>11265</v>
      </c>
      <c r="G19" s="554">
        <f t="shared" si="5"/>
        <v>558</v>
      </c>
      <c r="H19" s="554">
        <f t="shared" si="6"/>
        <v>266</v>
      </c>
      <c r="I19" s="555">
        <f t="shared" si="7"/>
        <v>0.47699999999999998</v>
      </c>
      <c r="J19" s="554"/>
    </row>
    <row r="20" spans="1:10" s="553" customFormat="1" ht="18.600000000000001" customHeight="1">
      <c r="A20" s="552">
        <v>2006</v>
      </c>
      <c r="B20" s="554">
        <f>'[4]2. 급수보급현황 1)급수인구현황'!$E$399</f>
        <v>46479</v>
      </c>
      <c r="C20" s="554">
        <f>'[4]2. 급수보급현황 1)급수인구현황'!$F$399</f>
        <v>42442</v>
      </c>
      <c r="D20" s="554">
        <f>'1.상수사용량'!B20</f>
        <v>22260</v>
      </c>
      <c r="E20" s="554">
        <f>'1.상수사용량'!D20</f>
        <v>11211</v>
      </c>
      <c r="F20" s="554">
        <f>'1.상수사용량'!C20</f>
        <v>11211</v>
      </c>
      <c r="G20" s="554">
        <f t="shared" si="5"/>
        <v>524</v>
      </c>
      <c r="H20" s="554">
        <f t="shared" si="6"/>
        <v>264</v>
      </c>
      <c r="I20" s="555">
        <f t="shared" si="7"/>
        <v>0.504</v>
      </c>
      <c r="J20" s="554"/>
    </row>
    <row r="21" spans="1:10" s="553" customFormat="1" ht="18.600000000000001" customHeight="1">
      <c r="A21" s="552">
        <v>2007</v>
      </c>
      <c r="B21" s="554">
        <f>'[5]2-2-1. 급수인구현황'!$C$399</f>
        <v>46798</v>
      </c>
      <c r="C21" s="554">
        <f>'[5]2-2-1. 급수인구현황'!$D$399</f>
        <v>43103</v>
      </c>
      <c r="D21" s="554">
        <f>'1.상수사용량'!B21</f>
        <v>21784</v>
      </c>
      <c r="E21" s="554">
        <f>'1.상수사용량'!D21</f>
        <v>11355</v>
      </c>
      <c r="F21" s="554">
        <f>'1.상수사용량'!C21</f>
        <v>11355</v>
      </c>
      <c r="G21" s="554">
        <f t="shared" si="5"/>
        <v>505</v>
      </c>
      <c r="H21" s="554">
        <f t="shared" si="6"/>
        <v>263</v>
      </c>
      <c r="I21" s="555">
        <f t="shared" si="7"/>
        <v>0.52100000000000002</v>
      </c>
      <c r="J21" s="554"/>
    </row>
    <row r="22" spans="1:10" s="553" customFormat="1" ht="18.600000000000001" customHeight="1">
      <c r="A22" s="552">
        <v>2008</v>
      </c>
      <c r="B22" s="554">
        <f>'[6]2-2-1. 급수인구현황'!$D$401</f>
        <v>46857</v>
      </c>
      <c r="C22" s="554">
        <f>'[6]2-2-1. 급수인구현황'!$E$401</f>
        <v>43170</v>
      </c>
      <c r="D22" s="554">
        <f>'1.상수사용량'!B22</f>
        <v>18916</v>
      </c>
      <c r="E22" s="554">
        <f>'1.상수사용량'!D22</f>
        <v>11506</v>
      </c>
      <c r="F22" s="554">
        <f>'1.상수사용량'!C22</f>
        <v>11506</v>
      </c>
      <c r="G22" s="554">
        <f t="shared" si="5"/>
        <v>438</v>
      </c>
      <c r="H22" s="554">
        <f t="shared" si="6"/>
        <v>267</v>
      </c>
      <c r="I22" s="555">
        <f t="shared" si="7"/>
        <v>0.60799999999999998</v>
      </c>
      <c r="J22" s="554"/>
    </row>
    <row r="23" spans="1:10" s="553" customFormat="1" ht="18.600000000000001" customHeight="1">
      <c r="A23" s="552">
        <v>2009</v>
      </c>
      <c r="B23" s="554">
        <f>'[7]2-2-1. 급수인구현황'!$D$401</f>
        <v>48079</v>
      </c>
      <c r="C23" s="554">
        <f>'[7]2-2-1. 급수인구현황'!$E$401</f>
        <v>43444</v>
      </c>
      <c r="D23" s="554">
        <f>'1.상수사용량'!B23</f>
        <v>17628</v>
      </c>
      <c r="E23" s="554">
        <f>'1.상수사용량'!D23</f>
        <v>11963</v>
      </c>
      <c r="F23" s="554">
        <f>'1.상수사용량'!C23</f>
        <v>11963</v>
      </c>
      <c r="G23" s="554">
        <f t="shared" si="5"/>
        <v>406</v>
      </c>
      <c r="H23" s="554">
        <f t="shared" si="6"/>
        <v>275</v>
      </c>
      <c r="I23" s="555">
        <f t="shared" si="7"/>
        <v>0.67900000000000005</v>
      </c>
      <c r="J23" s="554"/>
    </row>
    <row r="24" spans="1:10" s="553" customFormat="1" ht="18.600000000000001" customHeight="1">
      <c r="A24" s="552">
        <v>2010</v>
      </c>
      <c r="B24" s="554">
        <f>'[8]2-2-1. 급수인구현황'!$D$401</f>
        <v>57739</v>
      </c>
      <c r="C24" s="554">
        <f>'[8]2-2-1. 급수인구현황'!$E$401</f>
        <v>47394</v>
      </c>
      <c r="D24" s="554">
        <f>'1.상수사용량'!B24</f>
        <v>15240</v>
      </c>
      <c r="E24" s="554">
        <f>'1.상수사용량'!D24</f>
        <v>12302</v>
      </c>
      <c r="F24" s="554">
        <f>'1.상수사용량'!C24</f>
        <v>12302</v>
      </c>
      <c r="G24" s="554">
        <f t="shared" si="5"/>
        <v>322</v>
      </c>
      <c r="H24" s="554">
        <f t="shared" si="6"/>
        <v>260</v>
      </c>
      <c r="I24" s="555">
        <f t="shared" si="7"/>
        <v>0.80700000000000005</v>
      </c>
      <c r="J24" s="554"/>
    </row>
    <row r="25" spans="1:10" s="553" customFormat="1" ht="18.600000000000001" customHeight="1">
      <c r="A25" s="552">
        <v>2011</v>
      </c>
      <c r="B25" s="554">
        <f>'[9]2-2-1. 급수인구현황'!$D$401</f>
        <v>56991</v>
      </c>
      <c r="C25" s="554">
        <f>'[9]2-2-1. 급수인구현황'!$E$401</f>
        <v>46646</v>
      </c>
      <c r="D25" s="554">
        <f>'1.상수사용량'!B25</f>
        <v>15662</v>
      </c>
      <c r="E25" s="554">
        <f>'1.상수사용량'!D25</f>
        <v>12640</v>
      </c>
      <c r="F25" s="554">
        <f>'1.상수사용량'!C25</f>
        <v>12640</v>
      </c>
      <c r="G25" s="554">
        <f t="shared" si="5"/>
        <v>336</v>
      </c>
      <c r="H25" s="554">
        <f t="shared" si="6"/>
        <v>271</v>
      </c>
      <c r="I25" s="555">
        <f t="shared" si="7"/>
        <v>0.80700000000000005</v>
      </c>
      <c r="J25" s="554"/>
    </row>
    <row r="26" spans="1:10" s="553" customFormat="1" ht="18.600000000000001" customHeight="1">
      <c r="A26" s="552">
        <v>2012</v>
      </c>
      <c r="B26" s="554">
        <f>'[10]2-2-1. 급수인구현황'!$D$406</f>
        <v>49409</v>
      </c>
      <c r="C26" s="554">
        <f>'[10]2-2-1. 급수인구현황'!$E$406</f>
        <v>47397</v>
      </c>
      <c r="D26" s="554">
        <f>'1.상수사용량'!B26</f>
        <v>14139</v>
      </c>
      <c r="E26" s="554">
        <f>'1.상수사용량'!D26</f>
        <v>12689</v>
      </c>
      <c r="F26" s="554">
        <f>'1.상수사용량'!C26</f>
        <v>12689</v>
      </c>
      <c r="G26" s="554">
        <f t="shared" si="5"/>
        <v>298</v>
      </c>
      <c r="H26" s="554">
        <f t="shared" si="6"/>
        <v>268</v>
      </c>
      <c r="I26" s="555">
        <f t="shared" si="7"/>
        <v>0.89700000000000002</v>
      </c>
      <c r="J26" s="554"/>
    </row>
    <row r="27" spans="1:10" s="553" customFormat="1" ht="18.600000000000001" customHeight="1">
      <c r="A27" s="552">
        <v>2013</v>
      </c>
      <c r="B27" s="554">
        <f>'[11]1.계획인구(집계)'!$C$19+'[11]1.계획인구(집계)'!$C$20</f>
        <v>49804</v>
      </c>
      <c r="C27" s="554">
        <f>'[12]2.급수인구'!$I$19+'[12]2.급수인구'!$I$20</f>
        <v>47811</v>
      </c>
      <c r="D27" s="554">
        <f>'1.상수사용량'!B27</f>
        <v>15264.604332697272</v>
      </c>
      <c r="E27" s="554">
        <f>'1.상수사용량'!D27</f>
        <v>12964</v>
      </c>
      <c r="F27" s="554">
        <f>'1.상수사용량'!C27</f>
        <v>12964</v>
      </c>
      <c r="G27" s="554">
        <f t="shared" si="5"/>
        <v>319</v>
      </c>
      <c r="H27" s="554">
        <f t="shared" si="6"/>
        <v>271</v>
      </c>
      <c r="I27" s="555">
        <f t="shared" si="7"/>
        <v>0.84899999999999998</v>
      </c>
      <c r="J27" s="554"/>
    </row>
    <row r="28" spans="1:10" s="512" customFormat="1" ht="18.600000000000001" customHeight="1">
      <c r="A28" s="510" t="s">
        <v>357</v>
      </c>
      <c r="B28" s="511"/>
      <c r="C28" s="511"/>
      <c r="E28" s="511"/>
      <c r="F28" s="511"/>
      <c r="G28" s="511"/>
    </row>
    <row r="29" spans="1:10" s="553" customFormat="1" ht="18.600000000000001" customHeight="1">
      <c r="A29" s="628" t="s">
        <v>343</v>
      </c>
      <c r="B29" s="629" t="s">
        <v>344</v>
      </c>
      <c r="C29" s="629" t="s">
        <v>345</v>
      </c>
      <c r="D29" s="629" t="s">
        <v>373</v>
      </c>
      <c r="E29" s="629" t="s">
        <v>378</v>
      </c>
      <c r="F29" s="629" t="s">
        <v>375</v>
      </c>
      <c r="G29" s="628" t="s">
        <v>352</v>
      </c>
      <c r="H29" s="628"/>
      <c r="I29" s="629" t="s">
        <v>376</v>
      </c>
      <c r="J29" s="628" t="s">
        <v>351</v>
      </c>
    </row>
    <row r="30" spans="1:10" s="553" customFormat="1" ht="18.600000000000001" customHeight="1">
      <c r="A30" s="628"/>
      <c r="B30" s="629"/>
      <c r="C30" s="629"/>
      <c r="D30" s="628"/>
      <c r="E30" s="628"/>
      <c r="F30" s="628"/>
      <c r="G30" s="552" t="s">
        <v>349</v>
      </c>
      <c r="H30" s="552" t="s">
        <v>350</v>
      </c>
      <c r="I30" s="629"/>
      <c r="J30" s="628"/>
    </row>
    <row r="31" spans="1:10" s="553" customFormat="1" ht="18.600000000000001" customHeight="1">
      <c r="A31" s="552">
        <v>2004</v>
      </c>
      <c r="B31" s="554">
        <f>[2]상수도보급현황!$B$540+[2]상수도보급현황!$B$541</f>
        <v>32108</v>
      </c>
      <c r="C31" s="554">
        <f>[2]상수도보급현황!$C$540+[2]상수도보급현황!$C$541</f>
        <v>27460</v>
      </c>
      <c r="D31" s="554">
        <f>'1.상수사용량'!B31</f>
        <v>15596</v>
      </c>
      <c r="E31" s="554">
        <f>'1.상수사용량'!D31</f>
        <v>5313</v>
      </c>
      <c r="F31" s="554">
        <f>'1.상수사용량'!C31</f>
        <v>10268</v>
      </c>
      <c r="G31" s="554">
        <f t="shared" ref="G31:G40" si="8">ROUND(D31/C31*1000,0)</f>
        <v>568</v>
      </c>
      <c r="H31" s="554">
        <f t="shared" ref="H31:H40" si="9">ROUND(E31/C31*1000,0)</f>
        <v>193</v>
      </c>
      <c r="I31" s="555">
        <f t="shared" ref="I31:I40" si="10">ROUND(F31/D31,3)</f>
        <v>0.65800000000000003</v>
      </c>
      <c r="J31" s="554"/>
    </row>
    <row r="32" spans="1:10" s="553" customFormat="1" ht="18.600000000000001" customHeight="1">
      <c r="A32" s="552">
        <v>2005</v>
      </c>
      <c r="B32" s="554">
        <f>'[3]상수도보급현황(전체)'!$B$502+'[3]상수도보급현황(전체)'!$B$511</f>
        <v>31462</v>
      </c>
      <c r="C32" s="554">
        <f>'[3]상수도보급현황(전체)'!$C$502+'[3]상수도보급현황(전체)'!$C$511</f>
        <v>26983</v>
      </c>
      <c r="D32" s="554">
        <f>'1.상수사용량'!B32</f>
        <v>15596</v>
      </c>
      <c r="E32" s="554">
        <f>'1.상수사용량'!D32</f>
        <v>5295</v>
      </c>
      <c r="F32" s="554">
        <f>'1.상수사용량'!C32</f>
        <v>9777</v>
      </c>
      <c r="G32" s="554">
        <f t="shared" si="8"/>
        <v>578</v>
      </c>
      <c r="H32" s="554">
        <f t="shared" si="9"/>
        <v>196</v>
      </c>
      <c r="I32" s="555">
        <f t="shared" si="10"/>
        <v>0.627</v>
      </c>
      <c r="J32" s="554"/>
    </row>
    <row r="33" spans="1:10" s="553" customFormat="1" ht="18.600000000000001" customHeight="1">
      <c r="A33" s="552">
        <v>2006</v>
      </c>
      <c r="B33" s="554">
        <f>'[4]2. 급수보급현황 1)급수인구현황'!$E$400</f>
        <v>30635</v>
      </c>
      <c r="C33" s="554">
        <f>'[4]2. 급수보급현황 1)급수인구현황'!$F$400</f>
        <v>26764</v>
      </c>
      <c r="D33" s="554">
        <f>'1.상수사용량'!B33</f>
        <v>11688</v>
      </c>
      <c r="E33" s="554">
        <f>'1.상수사용량'!D33</f>
        <v>5212</v>
      </c>
      <c r="F33" s="554">
        <f>'1.상수사용량'!C33</f>
        <v>10516</v>
      </c>
      <c r="G33" s="554">
        <f t="shared" si="8"/>
        <v>437</v>
      </c>
      <c r="H33" s="554">
        <f t="shared" si="9"/>
        <v>195</v>
      </c>
      <c r="I33" s="555">
        <f t="shared" si="10"/>
        <v>0.9</v>
      </c>
      <c r="J33" s="554"/>
    </row>
    <row r="34" spans="1:10" s="553" customFormat="1" ht="18.600000000000001" customHeight="1">
      <c r="A34" s="552">
        <v>2007</v>
      </c>
      <c r="B34" s="554">
        <f>'[5]2-2-1. 급수인구현황'!$C$400</f>
        <v>29936</v>
      </c>
      <c r="C34" s="554">
        <f>'[5]2-2-1. 급수인구현황'!$D$400</f>
        <v>26081</v>
      </c>
      <c r="D34" s="554">
        <f>'1.상수사용량'!B34</f>
        <v>11518</v>
      </c>
      <c r="E34" s="554">
        <f>'1.상수사용량'!D34</f>
        <v>5128</v>
      </c>
      <c r="F34" s="554">
        <f>'1.상수사용량'!C34</f>
        <v>11474</v>
      </c>
      <c r="G34" s="554">
        <f t="shared" si="8"/>
        <v>442</v>
      </c>
      <c r="H34" s="554">
        <f t="shared" si="9"/>
        <v>197</v>
      </c>
      <c r="I34" s="555">
        <f t="shared" si="10"/>
        <v>0.996</v>
      </c>
      <c r="J34" s="554"/>
    </row>
    <row r="35" spans="1:10" s="553" customFormat="1" ht="18.600000000000001" customHeight="1">
      <c r="A35" s="552">
        <v>2008</v>
      </c>
      <c r="B35" s="554">
        <f>'[6]2-2-1. 급수인구현황'!$D$402</f>
        <v>29239</v>
      </c>
      <c r="C35" s="554">
        <f>'[6]2-2-1. 급수인구현황'!$E$402</f>
        <v>25902</v>
      </c>
      <c r="D35" s="554">
        <f>'1.상수사용량'!B35</f>
        <v>10549</v>
      </c>
      <c r="E35" s="554">
        <f>'1.상수사용량'!D35</f>
        <v>5139</v>
      </c>
      <c r="F35" s="554">
        <f>'1.상수사용량'!C35</f>
        <v>11634</v>
      </c>
      <c r="G35" s="554">
        <f t="shared" si="8"/>
        <v>407</v>
      </c>
      <c r="H35" s="554">
        <f t="shared" si="9"/>
        <v>198</v>
      </c>
      <c r="I35" s="555">
        <f t="shared" si="10"/>
        <v>1.103</v>
      </c>
      <c r="J35" s="554"/>
    </row>
    <row r="36" spans="1:10" s="553" customFormat="1" ht="18.600000000000001" customHeight="1">
      <c r="A36" s="552">
        <v>2009</v>
      </c>
      <c r="B36" s="554">
        <f>'[7]2-2-1. 급수인구현황'!$D$402</f>
        <v>28499</v>
      </c>
      <c r="C36" s="554">
        <f>'[7]2-2-1. 급수인구현황'!$E$402</f>
        <v>23579</v>
      </c>
      <c r="D36" s="554">
        <f>'1.상수사용량'!B36</f>
        <v>10608</v>
      </c>
      <c r="E36" s="554">
        <f>'1.상수사용량'!D36</f>
        <v>5238</v>
      </c>
      <c r="F36" s="554">
        <f>'1.상수사용량'!C36</f>
        <v>11148</v>
      </c>
      <c r="G36" s="554">
        <f t="shared" si="8"/>
        <v>450</v>
      </c>
      <c r="H36" s="554">
        <f t="shared" si="9"/>
        <v>222</v>
      </c>
      <c r="I36" s="555">
        <f t="shared" si="10"/>
        <v>1.0509999999999999</v>
      </c>
      <c r="J36" s="554"/>
    </row>
    <row r="37" spans="1:10" s="553" customFormat="1" ht="18.600000000000001" customHeight="1">
      <c r="A37" s="552">
        <v>2010</v>
      </c>
      <c r="B37" s="554">
        <f>'[8]2-2-1. 급수인구현황'!$D$402</f>
        <v>29434</v>
      </c>
      <c r="C37" s="554">
        <f>'[8]2-2-1. 급수인구현황'!$E$402</f>
        <v>24000</v>
      </c>
      <c r="D37" s="554">
        <f>'1.상수사용량'!B37</f>
        <v>11051</v>
      </c>
      <c r="E37" s="554">
        <f>'1.상수사용량'!D37</f>
        <v>5567</v>
      </c>
      <c r="F37" s="554">
        <f>'1.상수사용량'!C37</f>
        <v>10540</v>
      </c>
      <c r="G37" s="554">
        <f t="shared" si="8"/>
        <v>460</v>
      </c>
      <c r="H37" s="554">
        <f t="shared" si="9"/>
        <v>232</v>
      </c>
      <c r="I37" s="555">
        <f t="shared" si="10"/>
        <v>0.95399999999999996</v>
      </c>
      <c r="J37" s="554"/>
    </row>
    <row r="38" spans="1:10" s="553" customFormat="1" ht="18.600000000000001" customHeight="1">
      <c r="A38" s="552">
        <v>2011</v>
      </c>
      <c r="B38" s="554">
        <f>'[9]2-2-1. 급수인구현황'!$D$402</f>
        <v>28967</v>
      </c>
      <c r="C38" s="554">
        <f>'[9]2-2-1. 급수인구현황'!$E$402</f>
        <v>23533</v>
      </c>
      <c r="D38" s="554">
        <f>'1.상수사용량'!B38</f>
        <v>11028</v>
      </c>
      <c r="E38" s="554">
        <f>'1.상수사용량'!D38</f>
        <v>5639</v>
      </c>
      <c r="F38" s="554">
        <f>'1.상수사용량'!C38</f>
        <v>10502</v>
      </c>
      <c r="G38" s="554">
        <f t="shared" si="8"/>
        <v>469</v>
      </c>
      <c r="H38" s="554">
        <f t="shared" si="9"/>
        <v>240</v>
      </c>
      <c r="I38" s="555">
        <f t="shared" si="10"/>
        <v>0.95199999999999996</v>
      </c>
      <c r="J38" s="554"/>
    </row>
    <row r="39" spans="1:10" s="553" customFormat="1" ht="18.600000000000001" customHeight="1">
      <c r="A39" s="552">
        <v>2012</v>
      </c>
      <c r="B39" s="554">
        <f>'[10]2-2-1. 급수인구현황'!$D$407</f>
        <v>27381</v>
      </c>
      <c r="C39" s="554">
        <f>'[10]2-2-1. 급수인구현황'!$E$407</f>
        <v>23502</v>
      </c>
      <c r="D39" s="554">
        <f>'1.상수사용량'!B39</f>
        <v>12854</v>
      </c>
      <c r="E39" s="554">
        <f>'1.상수사용량'!D39</f>
        <v>5694</v>
      </c>
      <c r="F39" s="554">
        <f>'1.상수사용량'!C39</f>
        <v>10561</v>
      </c>
      <c r="G39" s="554">
        <f t="shared" si="8"/>
        <v>547</v>
      </c>
      <c r="H39" s="554">
        <f t="shared" si="9"/>
        <v>242</v>
      </c>
      <c r="I39" s="555">
        <f t="shared" si="10"/>
        <v>0.82199999999999995</v>
      </c>
      <c r="J39" s="554"/>
    </row>
    <row r="40" spans="1:10" s="553" customFormat="1" ht="18.600000000000001" customHeight="1">
      <c r="A40" s="552">
        <v>2013</v>
      </c>
      <c r="B40" s="554">
        <f>'[11]1.계획인구(집계)'!$C$6+'[11]1.계획인구(집계)'!$C$7</f>
        <v>26917</v>
      </c>
      <c r="C40" s="554">
        <f>'[12]2.급수인구'!$I$6+'[12]2.급수인구'!$I$7</f>
        <v>24523</v>
      </c>
      <c r="D40" s="554">
        <f>'1.상수사용량'!B40</f>
        <v>12519.942754517904</v>
      </c>
      <c r="E40" s="554">
        <f>'1.상수사용량'!D40</f>
        <v>5783</v>
      </c>
      <c r="F40" s="554">
        <f>'1.상수사용량'!C40</f>
        <v>10633</v>
      </c>
      <c r="G40" s="554">
        <f t="shared" si="8"/>
        <v>511</v>
      </c>
      <c r="H40" s="554">
        <f t="shared" si="9"/>
        <v>236</v>
      </c>
      <c r="I40" s="555">
        <f t="shared" si="10"/>
        <v>0.84899999999999998</v>
      </c>
      <c r="J40" s="554"/>
    </row>
    <row r="41" spans="1:10" s="512" customFormat="1" ht="18.600000000000001" customHeight="1">
      <c r="A41" s="510" t="s">
        <v>358</v>
      </c>
      <c r="B41" s="511"/>
      <c r="C41" s="511"/>
      <c r="E41" s="511"/>
      <c r="F41" s="511"/>
      <c r="G41" s="511"/>
    </row>
    <row r="42" spans="1:10" s="553" customFormat="1" ht="18.600000000000001" customHeight="1">
      <c r="A42" s="628" t="s">
        <v>343</v>
      </c>
      <c r="B42" s="629" t="s">
        <v>344</v>
      </c>
      <c r="C42" s="629" t="s">
        <v>345</v>
      </c>
      <c r="D42" s="629" t="s">
        <v>373</v>
      </c>
      <c r="E42" s="629" t="s">
        <v>375</v>
      </c>
      <c r="F42" s="629" t="s">
        <v>375</v>
      </c>
      <c r="G42" s="628" t="s">
        <v>352</v>
      </c>
      <c r="H42" s="628"/>
      <c r="I42" s="629" t="s">
        <v>376</v>
      </c>
      <c r="J42" s="628" t="s">
        <v>351</v>
      </c>
    </row>
    <row r="43" spans="1:10" s="553" customFormat="1" ht="18.600000000000001" customHeight="1">
      <c r="A43" s="628"/>
      <c r="B43" s="629"/>
      <c r="C43" s="629"/>
      <c r="D43" s="628"/>
      <c r="E43" s="628"/>
      <c r="F43" s="628"/>
      <c r="G43" s="552" t="s">
        <v>349</v>
      </c>
      <c r="H43" s="552" t="s">
        <v>350</v>
      </c>
      <c r="I43" s="629"/>
      <c r="J43" s="628"/>
    </row>
    <row r="44" spans="1:10" s="553" customFormat="1" ht="18.600000000000001" customHeight="1">
      <c r="A44" s="552">
        <v>2004</v>
      </c>
      <c r="B44" s="554">
        <f>[2]상수도보급현황!$B$542+[2]상수도보급현황!$B$543+[2]상수도보급현황!$B$544+[2]상수도보급현황!$B$545+[2]상수도보급현황!$B$546+[2]상수도보급현황!$B$547+[2]상수도보급현황!$B$548+[2]상수도보급현황!$B$549+[2]상수도보급현황!$B$550+[2]상수도보급현황!$B$551+[2]상수도보급현황!$B$552</f>
        <v>57999</v>
      </c>
      <c r="C44" s="554">
        <f>[2]상수도보급현황!$C$542+[2]상수도보급현황!$C$543+[2]상수도보급현황!$C$544+[2]상수도보급현황!$C$545+[2]상수도보급현황!$C$546+[2]상수도보급현황!$C$547+[2]상수도보급현황!$C$548+[2]상수도보급현황!$C$549+[2]상수도보급현황!$C$550+[2]상수도보급현황!$C$551+[2]상수도보급현황!$C$552</f>
        <v>3940</v>
      </c>
      <c r="D44" s="554">
        <f>'1.상수사용량'!B70</f>
        <v>1001</v>
      </c>
      <c r="E44" s="554">
        <f>'1.상수사용량'!D70</f>
        <v>845</v>
      </c>
      <c r="F44" s="554">
        <f>'1.상수사용량'!C70</f>
        <v>928</v>
      </c>
      <c r="G44" s="554">
        <f t="shared" ref="G44:G53" si="11">ROUND(D44/C44*1000,0)</f>
        <v>254</v>
      </c>
      <c r="H44" s="554">
        <f>ROUND(E44/C44*1000,0)</f>
        <v>214</v>
      </c>
      <c r="I44" s="555">
        <f t="shared" ref="I44:I53" si="12">ROUND(F44/D44,3)</f>
        <v>0.92700000000000005</v>
      </c>
      <c r="J44" s="554"/>
    </row>
    <row r="45" spans="1:10" s="553" customFormat="1" ht="18.600000000000001" customHeight="1">
      <c r="A45" s="552">
        <v>2005</v>
      </c>
      <c r="B45" s="554">
        <f>'[3]상수도보급현황(전체)'!$B$501+'[3]상수도보급현황(전체)'!$B$503+'[3]상수도보급현황(전체)'!$B$504+'[3]상수도보급현황(전체)'!$B$505+'[3]상수도보급현황(전체)'!$B$506+'[3]상수도보급현황(전체)'!$B$507+'[3]상수도보급현황(전체)'!$B$508+'[3]상수도보급현황(전체)'!$B$510+'[3]상수도보급현황(전체)'!$B$512+'[3]상수도보급현황(전체)'!$B$513+'[3]상수도보급현황(전체)'!$B$514</f>
        <v>57089</v>
      </c>
      <c r="C45" s="554">
        <f>'[3]상수도보급현황(전체)'!$C$501+'[3]상수도보급현황(전체)'!$C$503+'[3]상수도보급현황(전체)'!$C$504+'[3]상수도보급현황(전체)'!$C$505+'[3]상수도보급현황(전체)'!$C$506+'[3]상수도보급현황(전체)'!$C$507+'[3]상수도보급현황(전체)'!$C$508+'[3]상수도보급현황(전체)'!$C$510+'[3]상수도보급현황(전체)'!$C$512+'[3]상수도보급현황(전체)'!$C$513+'[3]상수도보급현황(전체)'!$C$514</f>
        <v>4707</v>
      </c>
      <c r="D45" s="554">
        <f>'1.상수사용량'!B71</f>
        <v>1191</v>
      </c>
      <c r="E45" s="554">
        <f>'1.상수사용량'!D71</f>
        <v>860</v>
      </c>
      <c r="F45" s="554">
        <f>'1.상수사용량'!C71</f>
        <v>930</v>
      </c>
      <c r="G45" s="554">
        <f t="shared" si="11"/>
        <v>253</v>
      </c>
      <c r="H45" s="554">
        <f t="shared" ref="H45:H53" si="13">ROUND(E45/C45*1000,0)</f>
        <v>183</v>
      </c>
      <c r="I45" s="555">
        <f t="shared" si="12"/>
        <v>0.78100000000000003</v>
      </c>
      <c r="J45" s="554"/>
    </row>
    <row r="46" spans="1:10" s="553" customFormat="1" ht="18.600000000000001" customHeight="1">
      <c r="A46" s="552">
        <v>2006</v>
      </c>
      <c r="B46" s="554">
        <f>'[4]2. 급수보급현황 1)급수인구현황'!$E$401</f>
        <v>55700</v>
      </c>
      <c r="C46" s="554">
        <f>'[4]2. 급수보급현황 1)급수인구현황'!$F$401</f>
        <v>5198</v>
      </c>
      <c r="D46" s="554">
        <f>'1.상수사용량'!B72</f>
        <v>1447</v>
      </c>
      <c r="E46" s="554">
        <f>'1.상수사용량'!D72</f>
        <v>1012</v>
      </c>
      <c r="F46" s="554">
        <f>'1.상수사용량'!C72</f>
        <v>1086</v>
      </c>
      <c r="G46" s="554">
        <f t="shared" si="11"/>
        <v>278</v>
      </c>
      <c r="H46" s="554">
        <f t="shared" si="13"/>
        <v>195</v>
      </c>
      <c r="I46" s="555">
        <f t="shared" si="12"/>
        <v>0.751</v>
      </c>
      <c r="J46" s="554"/>
    </row>
    <row r="47" spans="1:10" s="553" customFormat="1" ht="18.600000000000001" customHeight="1">
      <c r="A47" s="552">
        <v>2007</v>
      </c>
      <c r="B47" s="554">
        <f>'[5]2-2-1. 급수인구현황'!$C$401</f>
        <v>54631</v>
      </c>
      <c r="C47" s="554">
        <f>'[5]2-2-1. 급수인구현황'!$D$401</f>
        <v>5490</v>
      </c>
      <c r="D47" s="554">
        <f>'1.상수사용량'!B73</f>
        <v>1065</v>
      </c>
      <c r="E47" s="554">
        <f>'1.상수사용량'!D73</f>
        <v>1193</v>
      </c>
      <c r="F47" s="554">
        <f>'1.상수사용량'!C73</f>
        <v>1275</v>
      </c>
      <c r="G47" s="554">
        <f t="shared" si="11"/>
        <v>194</v>
      </c>
      <c r="H47" s="554">
        <f t="shared" si="13"/>
        <v>217</v>
      </c>
      <c r="I47" s="555">
        <f t="shared" si="12"/>
        <v>1.1970000000000001</v>
      </c>
      <c r="J47" s="554"/>
    </row>
    <row r="48" spans="1:10" s="553" customFormat="1" ht="18.600000000000001" customHeight="1">
      <c r="A48" s="552">
        <v>2008</v>
      </c>
      <c r="B48" s="554">
        <f>'[6]2-2-1. 급수인구현황'!$D$403</f>
        <v>54018</v>
      </c>
      <c r="C48" s="554">
        <f>'[6]2-2-1. 급수인구현황'!$E$403</f>
        <v>6803</v>
      </c>
      <c r="D48" s="554">
        <f>'1.상수사용량'!B74</f>
        <v>1427</v>
      </c>
      <c r="E48" s="554">
        <f>'1.상수사용량'!D74</f>
        <v>1408</v>
      </c>
      <c r="F48" s="554">
        <f>'1.상수사용량'!C74</f>
        <v>1493</v>
      </c>
      <c r="G48" s="554">
        <f t="shared" si="11"/>
        <v>210</v>
      </c>
      <c r="H48" s="554">
        <f t="shared" si="13"/>
        <v>207</v>
      </c>
      <c r="I48" s="555">
        <f t="shared" si="12"/>
        <v>1.046</v>
      </c>
      <c r="J48" s="554"/>
    </row>
    <row r="49" spans="1:10" s="553" customFormat="1" ht="18.600000000000001" customHeight="1">
      <c r="A49" s="552">
        <v>2009</v>
      </c>
      <c r="B49" s="554">
        <f>'[7]2-2-1. 급수인구현황'!$D$403</f>
        <v>53019</v>
      </c>
      <c r="C49" s="554">
        <f>'[7]2-2-1. 급수인구현황'!$E$403</f>
        <v>9524</v>
      </c>
      <c r="D49" s="554">
        <f>'1.상수사용량'!B75</f>
        <v>1706</v>
      </c>
      <c r="E49" s="554">
        <f>'1.상수사용량'!D75</f>
        <v>1650</v>
      </c>
      <c r="F49" s="554">
        <f>'1.상수사용량'!C75</f>
        <v>1730</v>
      </c>
      <c r="G49" s="554">
        <f t="shared" si="11"/>
        <v>179</v>
      </c>
      <c r="H49" s="554">
        <f t="shared" si="13"/>
        <v>173</v>
      </c>
      <c r="I49" s="555">
        <f t="shared" si="12"/>
        <v>1.014</v>
      </c>
      <c r="J49" s="554"/>
    </row>
    <row r="50" spans="1:10" s="553" customFormat="1" ht="18.600000000000001" customHeight="1">
      <c r="A50" s="552">
        <v>2010</v>
      </c>
      <c r="B50" s="554">
        <f>'[8]2-2-1. 급수인구현황'!$D$403</f>
        <v>43138</v>
      </c>
      <c r="C50" s="554">
        <f>'[8]2-2-1. 급수인구현황'!$E$403</f>
        <v>10187</v>
      </c>
      <c r="D50" s="554">
        <f>'1.상수사용량'!B76</f>
        <v>3867</v>
      </c>
      <c r="E50" s="554">
        <f>'1.상수사용량'!D76</f>
        <v>2017</v>
      </c>
      <c r="F50" s="554">
        <f>'1.상수사용량'!C76</f>
        <v>2120</v>
      </c>
      <c r="G50" s="554">
        <f t="shared" si="11"/>
        <v>380</v>
      </c>
      <c r="H50" s="554">
        <f t="shared" si="13"/>
        <v>198</v>
      </c>
      <c r="I50" s="555">
        <f t="shared" si="12"/>
        <v>0.54800000000000004</v>
      </c>
      <c r="J50" s="554"/>
    </row>
    <row r="51" spans="1:10" s="553" customFormat="1" ht="18.600000000000001" customHeight="1">
      <c r="A51" s="552">
        <v>2011</v>
      </c>
      <c r="B51" s="554">
        <f>'[9]2-2-1. 급수인구현황'!$D$403</f>
        <v>44752</v>
      </c>
      <c r="C51" s="554">
        <f>'[9]2-2-1. 급수인구현황'!$E$403</f>
        <v>12107</v>
      </c>
      <c r="D51" s="554">
        <f>'1.상수사용량'!B77</f>
        <v>4310</v>
      </c>
      <c r="E51" s="554">
        <f>'1.상수사용량'!D77</f>
        <v>2363</v>
      </c>
      <c r="F51" s="554">
        <f>'1.상수사용량'!C77</f>
        <v>2518</v>
      </c>
      <c r="G51" s="554">
        <f t="shared" si="11"/>
        <v>356</v>
      </c>
      <c r="H51" s="554">
        <f t="shared" si="13"/>
        <v>195</v>
      </c>
      <c r="I51" s="555">
        <f t="shared" si="12"/>
        <v>0.58399999999999996</v>
      </c>
      <c r="J51" s="554"/>
    </row>
    <row r="52" spans="1:10" s="553" customFormat="1" ht="18.600000000000001" customHeight="1">
      <c r="A52" s="552">
        <v>2012</v>
      </c>
      <c r="B52" s="554">
        <f>'[10]2-2-1. 급수인구현황'!$D$408</f>
        <v>53131</v>
      </c>
      <c r="C52" s="554">
        <f>'[10]2-2-1. 급수인구현황'!$E$408</f>
        <v>12209</v>
      </c>
      <c r="D52" s="554">
        <f>'1.상수사용량'!B78</f>
        <v>4160</v>
      </c>
      <c r="E52" s="554">
        <f>'1.상수사용량'!D78</f>
        <v>2626</v>
      </c>
      <c r="F52" s="554">
        <f>'1.상수사용량'!C78</f>
        <v>2784</v>
      </c>
      <c r="G52" s="554">
        <f t="shared" si="11"/>
        <v>341</v>
      </c>
      <c r="H52" s="554">
        <f t="shared" si="13"/>
        <v>215</v>
      </c>
      <c r="I52" s="555">
        <f t="shared" si="12"/>
        <v>0.66900000000000004</v>
      </c>
      <c r="J52" s="554"/>
    </row>
    <row r="53" spans="1:10" s="553" customFormat="1" ht="18.600000000000001" customHeight="1">
      <c r="A53" s="552">
        <v>2013</v>
      </c>
      <c r="B53" s="554">
        <f>'[11]1.계획인구(집계)'!$C$8+'[11]1.계획인구(집계)'!$C$9+'[11]1.계획인구(집계)'!$C$10+'[11]1.계획인구(집계)'!$C$11+'[11]1.계획인구(집계)'!$C$12+'[11]1.계획인구(집계)'!$C$13+'[11]1.계획인구(집계)'!$C$14+'[11]1.계획인구(집계)'!$C$15+'[11]1.계획인구(집계)'!$C$16+'[11]1.계획인구(집계)'!$C$17+'[11]1.계획인구(집계)'!$C$18</f>
        <v>52244</v>
      </c>
      <c r="C53" s="554">
        <f>'[12]2.급수인구'!$I$8+'[12]2.급수인구'!$I$9+'[12]2.급수인구'!$I$10+'[12]2.급수인구'!$I$11+'[12]2.급수인구'!$I$12+'[12]2.급수인구'!$I$13+'[12]2.급수인구'!$I$14+'[12]2.급수인구'!$I$15+'[12]2.급수인구'!$I$16+'[12]2.급수인구'!$I$17+'[12]2.급수인구'!$I$18</f>
        <v>16914</v>
      </c>
      <c r="D53" s="554">
        <f>'1.상수사용량'!B79</f>
        <v>3685.4529127848245</v>
      </c>
      <c r="E53" s="554">
        <f>'1.상수사용량'!D79</f>
        <v>2955</v>
      </c>
      <c r="F53" s="554">
        <f>'1.상수사용량'!C79</f>
        <v>3130</v>
      </c>
      <c r="G53" s="554">
        <f t="shared" si="11"/>
        <v>218</v>
      </c>
      <c r="H53" s="554">
        <f t="shared" si="13"/>
        <v>175</v>
      </c>
      <c r="I53" s="555">
        <f t="shared" si="12"/>
        <v>0.84899999999999998</v>
      </c>
      <c r="J53" s="554"/>
    </row>
    <row r="54" spans="1:10" s="553" customFormat="1" ht="18.600000000000001" customHeight="1"/>
    <row r="55" spans="1:10" s="553" customFormat="1" ht="18.600000000000001" customHeight="1"/>
    <row r="56" spans="1:10" s="553" customFormat="1" ht="18.600000000000001" customHeight="1"/>
    <row r="57" spans="1:10" s="553" customFormat="1" ht="18.600000000000001" customHeight="1"/>
    <row r="58" spans="1:10" s="553" customFormat="1" ht="18.600000000000001" customHeight="1"/>
    <row r="59" spans="1:10" s="553" customFormat="1" ht="18.600000000000001" customHeight="1"/>
    <row r="60" spans="1:10" s="553" customFormat="1" ht="18.600000000000001" customHeight="1"/>
    <row r="61" spans="1:10" s="553" customFormat="1" ht="18.600000000000001" customHeight="1"/>
    <row r="62" spans="1:10" s="553" customFormat="1" ht="18.600000000000001" customHeight="1"/>
    <row r="63" spans="1:10" s="553" customFormat="1" ht="18.600000000000001" customHeight="1"/>
    <row r="64" spans="1:10" s="553" customFormat="1" ht="18.600000000000001" customHeight="1"/>
    <row r="65" s="553" customFormat="1" ht="18.600000000000001" customHeight="1"/>
    <row r="66" s="553" customFormat="1" ht="18.600000000000001" customHeight="1"/>
    <row r="67" s="553" customFormat="1" ht="18.600000000000001" customHeight="1"/>
    <row r="68" s="553" customFormat="1" ht="18.600000000000001" customHeight="1"/>
    <row r="69" s="553" customFormat="1" ht="18.600000000000001" customHeight="1"/>
    <row r="70" s="553" customFormat="1" ht="18.600000000000001" customHeight="1"/>
    <row r="71" s="553" customFormat="1" ht="18.600000000000001" customHeight="1"/>
    <row r="72" s="553" customFormat="1" ht="18.600000000000001" customHeight="1"/>
    <row r="73" s="553" customFormat="1" ht="18.600000000000001" customHeight="1"/>
    <row r="74" s="553" customFormat="1" ht="18.600000000000001" customHeight="1"/>
    <row r="75" s="553" customFormat="1" ht="18.600000000000001" customHeight="1"/>
    <row r="76" s="553" customFormat="1" ht="18.600000000000001" customHeight="1"/>
    <row r="77" s="553" customFormat="1" ht="18.600000000000001" customHeight="1"/>
    <row r="78" s="553" customFormat="1" ht="18.600000000000001" customHeight="1"/>
    <row r="79" s="553" customFormat="1" ht="18.600000000000001" customHeight="1"/>
    <row r="80" s="553" customFormat="1" ht="18.600000000000001" customHeight="1"/>
    <row r="81" s="553" customFormat="1" ht="18.600000000000001" customHeight="1"/>
    <row r="82" s="553" customFormat="1" ht="18.600000000000001" customHeight="1"/>
    <row r="83" s="553" customFormat="1" ht="18.600000000000001" customHeight="1"/>
    <row r="84" s="553" customFormat="1" ht="18.600000000000001" customHeight="1"/>
    <row r="85" s="553" customFormat="1" ht="18.600000000000001" customHeight="1"/>
    <row r="86" s="553" customFormat="1" ht="18.600000000000001" customHeight="1"/>
    <row r="87" s="553" customFormat="1" ht="18.600000000000001" customHeight="1"/>
    <row r="88" s="553" customFormat="1" ht="18.600000000000001" customHeight="1"/>
    <row r="89" s="553" customFormat="1" ht="18.600000000000001" customHeight="1"/>
    <row r="90" s="553" customFormat="1" ht="18.600000000000001" customHeight="1"/>
    <row r="91" s="553" customFormat="1" ht="18.600000000000001" customHeight="1"/>
    <row r="92" s="553" customFormat="1" ht="18.600000000000001" customHeight="1"/>
    <row r="93" s="553" customFormat="1" ht="18.600000000000001" customHeight="1"/>
    <row r="94" s="553" customFormat="1" ht="18.600000000000001" customHeight="1"/>
    <row r="95" s="553" customFormat="1" ht="18.600000000000001" customHeight="1"/>
    <row r="96" s="553" customFormat="1" ht="18.600000000000001" customHeight="1"/>
    <row r="97" s="553" customFormat="1" ht="18.600000000000001" customHeight="1"/>
    <row r="98" s="553" customFormat="1" ht="18.600000000000001" customHeight="1"/>
    <row r="99" s="553" customFormat="1" ht="18.600000000000001" customHeight="1"/>
    <row r="100" s="553" customFormat="1" ht="18.600000000000001" customHeight="1"/>
    <row r="101" s="553" customFormat="1" ht="18.600000000000001" customHeight="1"/>
    <row r="102" s="553" customFormat="1" ht="18.600000000000001" customHeight="1"/>
    <row r="103" s="553" customFormat="1" ht="18.600000000000001" customHeight="1"/>
    <row r="104" s="553" customFormat="1" ht="18.600000000000001" customHeight="1"/>
    <row r="105" s="553" customFormat="1" ht="18.600000000000001" customHeight="1"/>
    <row r="106" s="553" customFormat="1" ht="18.600000000000001" customHeight="1"/>
  </sheetData>
  <mergeCells count="36">
    <mergeCell ref="G29:H29"/>
    <mergeCell ref="F3:F4"/>
    <mergeCell ref="F16:F17"/>
    <mergeCell ref="F29:F30"/>
    <mergeCell ref="D16:D17"/>
    <mergeCell ref="E16:E17"/>
    <mergeCell ref="G16:H16"/>
    <mergeCell ref="J42:J43"/>
    <mergeCell ref="D42:D43"/>
    <mergeCell ref="E42:E43"/>
    <mergeCell ref="G42:H42"/>
    <mergeCell ref="A29:A30"/>
    <mergeCell ref="B29:B30"/>
    <mergeCell ref="C29:C30"/>
    <mergeCell ref="I29:I30"/>
    <mergeCell ref="J29:J30"/>
    <mergeCell ref="F42:F43"/>
    <mergeCell ref="A42:A43"/>
    <mergeCell ref="B42:B43"/>
    <mergeCell ref="C42:C43"/>
    <mergeCell ref="I42:I43"/>
    <mergeCell ref="D29:D30"/>
    <mergeCell ref="E29:E30"/>
    <mergeCell ref="A16:A17"/>
    <mergeCell ref="B16:B17"/>
    <mergeCell ref="C16:C17"/>
    <mergeCell ref="I16:I17"/>
    <mergeCell ref="J16:J17"/>
    <mergeCell ref="A3:A4"/>
    <mergeCell ref="B3:B4"/>
    <mergeCell ref="C3:C4"/>
    <mergeCell ref="I3:I4"/>
    <mergeCell ref="J3:J4"/>
    <mergeCell ref="D3:D4"/>
    <mergeCell ref="E3:E4"/>
    <mergeCell ref="G3:H3"/>
  </mergeCells>
  <phoneticPr fontId="45" type="noConversion"/>
  <printOptions horizontalCentered="1"/>
  <pageMargins left="0.62992125984251968" right="0.62992125984251968" top="0.62992125984251968" bottom="0.62992125984251968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>
      <selection activeCell="N30" sqref="N30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334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'!AH21</f>
        <v>0</v>
      </c>
      <c r="C15" s="119">
        <f t="shared" ref="C15:C46" si="0">I87</f>
        <v>0</v>
      </c>
      <c r="D15" s="120">
        <f t="shared" ref="D15:D46" si="1">I133</f>
        <v>0</v>
      </c>
      <c r="E15" s="120">
        <f t="shared" ref="E15:E46" si="2">I179</f>
        <v>0</v>
      </c>
      <c r="F15" s="121">
        <f>I225</f>
        <v>0</v>
      </c>
      <c r="G15" s="121">
        <f>I271</f>
        <v>0</v>
      </c>
      <c r="H15" s="121">
        <f t="shared" ref="H15:H46" si="3">I317</f>
        <v>0</v>
      </c>
      <c r="I15" s="122">
        <f t="shared" ref="I15:I46" si="4">ROUND(SUMIF(C$47:H$47,"○",C15:H15),$G$1)</f>
        <v>0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'!AH22</f>
        <v>0</v>
      </c>
      <c r="C16" s="119">
        <f t="shared" si="0"/>
        <v>0</v>
      </c>
      <c r="D16" s="120">
        <f t="shared" si="1"/>
        <v>0</v>
      </c>
      <c r="E16" s="120">
        <f t="shared" si="2"/>
        <v>0</v>
      </c>
      <c r="F16" s="121">
        <f t="shared" ref="F16:F46" si="6">I226</f>
        <v>0</v>
      </c>
      <c r="G16" s="121">
        <f t="shared" ref="G16:G46" si="7">I272</f>
        <v>0</v>
      </c>
      <c r="H16" s="121">
        <f t="shared" si="3"/>
        <v>0</v>
      </c>
      <c r="I16" s="122">
        <f t="shared" si="4"/>
        <v>0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'!AH23</f>
        <v>0</v>
      </c>
      <c r="C17" s="119">
        <f t="shared" si="0"/>
        <v>0</v>
      </c>
      <c r="D17" s="120">
        <f t="shared" si="1"/>
        <v>0</v>
      </c>
      <c r="E17" s="120">
        <f t="shared" si="2"/>
        <v>0</v>
      </c>
      <c r="F17" s="121">
        <f t="shared" si="6"/>
        <v>0</v>
      </c>
      <c r="G17" s="121">
        <f t="shared" si="7"/>
        <v>0</v>
      </c>
      <c r="H17" s="121">
        <f t="shared" si="3"/>
        <v>0</v>
      </c>
      <c r="I17" s="122">
        <f t="shared" si="4"/>
        <v>0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'!AH24</f>
        <v>0</v>
      </c>
      <c r="C18" s="119">
        <f t="shared" si="0"/>
        <v>0</v>
      </c>
      <c r="D18" s="120">
        <f t="shared" si="1"/>
        <v>0</v>
      </c>
      <c r="E18" s="120">
        <f t="shared" si="2"/>
        <v>0</v>
      </c>
      <c r="F18" s="121">
        <f t="shared" si="6"/>
        <v>0</v>
      </c>
      <c r="G18" s="121">
        <f t="shared" si="7"/>
        <v>0</v>
      </c>
      <c r="H18" s="121">
        <f t="shared" si="3"/>
        <v>0</v>
      </c>
      <c r="I18" s="122">
        <f t="shared" si="4"/>
        <v>0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'!AH25</f>
        <v>0</v>
      </c>
      <c r="C19" s="119">
        <f t="shared" si="0"/>
        <v>0</v>
      </c>
      <c r="D19" s="120">
        <f t="shared" si="1"/>
        <v>0</v>
      </c>
      <c r="E19" s="120">
        <f t="shared" si="2"/>
        <v>0</v>
      </c>
      <c r="F19" s="121">
        <f t="shared" si="6"/>
        <v>0</v>
      </c>
      <c r="G19" s="121">
        <f t="shared" si="7"/>
        <v>0</v>
      </c>
      <c r="H19" s="121">
        <f t="shared" si="3"/>
        <v>0</v>
      </c>
      <c r="I19" s="122">
        <f t="shared" si="4"/>
        <v>0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'!AH26</f>
        <v>0</v>
      </c>
      <c r="C20" s="119">
        <f t="shared" si="0"/>
        <v>0</v>
      </c>
      <c r="D20" s="120">
        <f t="shared" si="1"/>
        <v>0</v>
      </c>
      <c r="E20" s="120">
        <f t="shared" si="2"/>
        <v>0</v>
      </c>
      <c r="F20" s="121">
        <f t="shared" si="6"/>
        <v>0</v>
      </c>
      <c r="G20" s="121">
        <f t="shared" si="7"/>
        <v>0</v>
      </c>
      <c r="H20" s="121">
        <f t="shared" si="3"/>
        <v>0</v>
      </c>
      <c r="I20" s="122">
        <f t="shared" si="4"/>
        <v>0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'!AH27</f>
        <v>46.646106399383193</v>
      </c>
      <c r="C21" s="119">
        <f t="shared" si="0"/>
        <v>77</v>
      </c>
      <c r="D21" s="120">
        <f t="shared" si="1"/>
        <v>66</v>
      </c>
      <c r="E21" s="120">
        <f t="shared" si="2"/>
        <v>66</v>
      </c>
      <c r="F21" s="121">
        <f t="shared" si="6"/>
        <v>58</v>
      </c>
      <c r="G21" s="121">
        <f t="shared" si="7"/>
        <v>123</v>
      </c>
      <c r="H21" s="121">
        <f t="shared" si="3"/>
        <v>86</v>
      </c>
      <c r="I21" s="122">
        <f t="shared" si="4"/>
        <v>86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'!AH28</f>
        <v>141.77077675176534</v>
      </c>
      <c r="C22" s="119">
        <f t="shared" si="0"/>
        <v>97</v>
      </c>
      <c r="D22" s="120">
        <f t="shared" si="1"/>
        <v>86</v>
      </c>
      <c r="E22" s="120">
        <f t="shared" si="2"/>
        <v>86</v>
      </c>
      <c r="F22" s="121">
        <f t="shared" si="6"/>
        <v>92</v>
      </c>
      <c r="G22" s="121">
        <f t="shared" si="7"/>
        <v>127</v>
      </c>
      <c r="H22" s="121">
        <f t="shared" si="3"/>
        <v>104</v>
      </c>
      <c r="I22" s="122">
        <f t="shared" si="4"/>
        <v>104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'!AH29</f>
        <v>117.98258781146802</v>
      </c>
      <c r="C23" s="119">
        <f t="shared" si="0"/>
        <v>117</v>
      </c>
      <c r="D23" s="120">
        <f t="shared" si="1"/>
        <v>112</v>
      </c>
      <c r="E23" s="120">
        <f t="shared" si="2"/>
        <v>112</v>
      </c>
      <c r="F23" s="121">
        <f t="shared" si="6"/>
        <v>121</v>
      </c>
      <c r="G23" s="121">
        <f t="shared" si="7"/>
        <v>130</v>
      </c>
      <c r="H23" s="121">
        <f t="shared" si="3"/>
        <v>119</v>
      </c>
      <c r="I23" s="122">
        <f t="shared" si="4"/>
        <v>119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'!AH30</f>
        <v>120.35496394897393</v>
      </c>
      <c r="C24" s="128">
        <f t="shared" si="0"/>
        <v>136</v>
      </c>
      <c r="D24" s="129">
        <f t="shared" si="1"/>
        <v>147</v>
      </c>
      <c r="E24" s="129">
        <f t="shared" si="2"/>
        <v>147</v>
      </c>
      <c r="F24" s="130">
        <f t="shared" si="6"/>
        <v>147</v>
      </c>
      <c r="G24" s="130">
        <f t="shared" si="7"/>
        <v>132</v>
      </c>
      <c r="H24" s="130">
        <f t="shared" si="3"/>
        <v>132</v>
      </c>
      <c r="I24" s="131">
        <f t="shared" si="4"/>
        <v>132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498"/>
      <c r="C25" s="224">
        <f>I97</f>
        <v>156</v>
      </c>
      <c r="D25" s="225">
        <f t="shared" si="1"/>
        <v>191</v>
      </c>
      <c r="E25" s="224">
        <f t="shared" si="2"/>
        <v>191</v>
      </c>
      <c r="F25" s="224">
        <f t="shared" si="6"/>
        <v>170</v>
      </c>
      <c r="G25" s="224">
        <f t="shared" si="7"/>
        <v>134</v>
      </c>
      <c r="H25" s="224">
        <f t="shared" si="3"/>
        <v>144</v>
      </c>
      <c r="I25" s="226">
        <f t="shared" si="4"/>
        <v>144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176</v>
      </c>
      <c r="D26" s="146">
        <f t="shared" si="1"/>
        <v>250</v>
      </c>
      <c r="E26" s="119">
        <f t="shared" si="2"/>
        <v>250</v>
      </c>
      <c r="F26" s="119">
        <f t="shared" si="6"/>
        <v>193</v>
      </c>
      <c r="G26" s="119">
        <f t="shared" si="7"/>
        <v>136</v>
      </c>
      <c r="H26" s="119">
        <f t="shared" si="3"/>
        <v>154</v>
      </c>
      <c r="I26" s="144">
        <f t="shared" si="4"/>
        <v>154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195</v>
      </c>
      <c r="D27" s="315">
        <f t="shared" si="1"/>
        <v>326</v>
      </c>
      <c r="E27" s="314">
        <f t="shared" si="2"/>
        <v>326</v>
      </c>
      <c r="F27" s="314">
        <f t="shared" si="6"/>
        <v>214</v>
      </c>
      <c r="G27" s="314">
        <f t="shared" si="7"/>
        <v>137</v>
      </c>
      <c r="H27" s="314">
        <f t="shared" si="3"/>
        <v>162</v>
      </c>
      <c r="I27" s="316">
        <f t="shared" si="4"/>
        <v>162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215</v>
      </c>
      <c r="D28" s="146">
        <f t="shared" si="1"/>
        <v>425</v>
      </c>
      <c r="E28" s="119">
        <f t="shared" si="2"/>
        <v>425</v>
      </c>
      <c r="F28" s="119">
        <f t="shared" si="6"/>
        <v>234</v>
      </c>
      <c r="G28" s="119">
        <f t="shared" si="7"/>
        <v>138</v>
      </c>
      <c r="H28" s="119">
        <f t="shared" si="3"/>
        <v>170</v>
      </c>
      <c r="I28" s="144">
        <f t="shared" si="4"/>
        <v>170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235</v>
      </c>
      <c r="D29" s="146">
        <f t="shared" si="1"/>
        <v>555</v>
      </c>
      <c r="E29" s="119">
        <f t="shared" si="2"/>
        <v>555</v>
      </c>
      <c r="F29" s="119">
        <f t="shared" si="6"/>
        <v>253</v>
      </c>
      <c r="G29" s="119">
        <f t="shared" si="7"/>
        <v>139</v>
      </c>
      <c r="H29" s="119">
        <f t="shared" si="3"/>
        <v>176</v>
      </c>
      <c r="I29" s="144">
        <f t="shared" si="4"/>
        <v>176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255</v>
      </c>
      <c r="D30" s="146">
        <f t="shared" si="1"/>
        <v>724</v>
      </c>
      <c r="E30" s="119">
        <f t="shared" si="2"/>
        <v>724</v>
      </c>
      <c r="F30" s="119">
        <f t="shared" si="6"/>
        <v>272</v>
      </c>
      <c r="G30" s="119">
        <f t="shared" si="7"/>
        <v>140</v>
      </c>
      <c r="H30" s="119">
        <f t="shared" si="3"/>
        <v>182</v>
      </c>
      <c r="I30" s="144">
        <f t="shared" si="4"/>
        <v>182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274</v>
      </c>
      <c r="D31" s="146">
        <f t="shared" si="1"/>
        <v>944</v>
      </c>
      <c r="E31" s="119">
        <f t="shared" si="2"/>
        <v>944</v>
      </c>
      <c r="F31" s="119">
        <f t="shared" si="6"/>
        <v>290</v>
      </c>
      <c r="G31" s="119">
        <f t="shared" si="7"/>
        <v>140</v>
      </c>
      <c r="H31" s="119">
        <f t="shared" si="3"/>
        <v>187</v>
      </c>
      <c r="I31" s="144">
        <f t="shared" si="4"/>
        <v>187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294</v>
      </c>
      <c r="D32" s="315">
        <f t="shared" si="1"/>
        <v>1232</v>
      </c>
      <c r="E32" s="314">
        <f t="shared" si="2"/>
        <v>1232</v>
      </c>
      <c r="F32" s="314">
        <f t="shared" si="6"/>
        <v>307</v>
      </c>
      <c r="G32" s="314">
        <f t="shared" si="7"/>
        <v>141</v>
      </c>
      <c r="H32" s="314">
        <f t="shared" si="3"/>
        <v>191</v>
      </c>
      <c r="I32" s="316">
        <f t="shared" si="4"/>
        <v>191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314</v>
      </c>
      <c r="D33" s="146">
        <f t="shared" si="1"/>
        <v>1607</v>
      </c>
      <c r="E33" s="119">
        <f t="shared" si="2"/>
        <v>1607</v>
      </c>
      <c r="F33" s="119">
        <f t="shared" si="6"/>
        <v>324</v>
      </c>
      <c r="G33" s="119">
        <f t="shared" si="7"/>
        <v>141</v>
      </c>
      <c r="H33" s="119">
        <f t="shared" si="3"/>
        <v>195</v>
      </c>
      <c r="I33" s="144">
        <f t="shared" si="4"/>
        <v>195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334</v>
      </c>
      <c r="D34" s="146">
        <f t="shared" si="1"/>
        <v>2097</v>
      </c>
      <c r="E34" s="119">
        <f t="shared" si="2"/>
        <v>2097</v>
      </c>
      <c r="F34" s="119">
        <f t="shared" si="6"/>
        <v>341</v>
      </c>
      <c r="G34" s="119">
        <f t="shared" si="7"/>
        <v>141</v>
      </c>
      <c r="H34" s="119">
        <f t="shared" si="3"/>
        <v>198</v>
      </c>
      <c r="I34" s="144">
        <f t="shared" si="4"/>
        <v>198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353</v>
      </c>
      <c r="D35" s="146">
        <f t="shared" si="1"/>
        <v>2736</v>
      </c>
      <c r="E35" s="119">
        <f t="shared" si="2"/>
        <v>2736</v>
      </c>
      <c r="F35" s="119">
        <f t="shared" si="6"/>
        <v>357</v>
      </c>
      <c r="G35" s="119">
        <f t="shared" si="7"/>
        <v>141</v>
      </c>
      <c r="H35" s="119">
        <f t="shared" si="3"/>
        <v>201</v>
      </c>
      <c r="I35" s="144">
        <f t="shared" si="4"/>
        <v>201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373</v>
      </c>
      <c r="D36" s="146">
        <f t="shared" si="1"/>
        <v>3570</v>
      </c>
      <c r="E36" s="119">
        <f t="shared" si="2"/>
        <v>3570</v>
      </c>
      <c r="F36" s="119">
        <f t="shared" si="6"/>
        <v>373</v>
      </c>
      <c r="G36" s="119">
        <f t="shared" si="7"/>
        <v>141</v>
      </c>
      <c r="H36" s="119">
        <f t="shared" si="3"/>
        <v>204</v>
      </c>
      <c r="I36" s="144">
        <f t="shared" si="4"/>
        <v>204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393</v>
      </c>
      <c r="D37" s="315">
        <f t="shared" si="1"/>
        <v>4658</v>
      </c>
      <c r="E37" s="314">
        <f t="shared" si="2"/>
        <v>4658</v>
      </c>
      <c r="F37" s="314">
        <f t="shared" si="6"/>
        <v>389</v>
      </c>
      <c r="G37" s="314">
        <f t="shared" si="7"/>
        <v>142</v>
      </c>
      <c r="H37" s="314">
        <f t="shared" si="3"/>
        <v>206</v>
      </c>
      <c r="I37" s="316">
        <f t="shared" si="4"/>
        <v>206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413</v>
      </c>
      <c r="D38" s="146">
        <f t="shared" si="1"/>
        <v>6077</v>
      </c>
      <c r="E38" s="119">
        <f t="shared" si="2"/>
        <v>6077</v>
      </c>
      <c r="F38" s="119">
        <f t="shared" si="6"/>
        <v>404</v>
      </c>
      <c r="G38" s="119">
        <f t="shared" si="7"/>
        <v>142</v>
      </c>
      <c r="H38" s="119">
        <f t="shared" si="3"/>
        <v>208</v>
      </c>
      <c r="I38" s="144">
        <f t="shared" si="4"/>
        <v>208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432</v>
      </c>
      <c r="D39" s="146">
        <f t="shared" si="1"/>
        <v>7929</v>
      </c>
      <c r="E39" s="119">
        <f t="shared" si="2"/>
        <v>7929</v>
      </c>
      <c r="F39" s="119">
        <f t="shared" si="6"/>
        <v>419</v>
      </c>
      <c r="G39" s="119">
        <f t="shared" si="7"/>
        <v>142</v>
      </c>
      <c r="H39" s="119">
        <f t="shared" si="3"/>
        <v>209</v>
      </c>
      <c r="I39" s="144">
        <f t="shared" si="4"/>
        <v>209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452</v>
      </c>
      <c r="D40" s="146">
        <f t="shared" si="1"/>
        <v>10345</v>
      </c>
      <c r="E40" s="119">
        <f t="shared" si="2"/>
        <v>10345</v>
      </c>
      <c r="F40" s="119">
        <f t="shared" si="6"/>
        <v>434</v>
      </c>
      <c r="G40" s="119">
        <f t="shared" si="7"/>
        <v>142</v>
      </c>
      <c r="H40" s="119">
        <f t="shared" si="3"/>
        <v>211</v>
      </c>
      <c r="I40" s="144">
        <f t="shared" si="4"/>
        <v>211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472</v>
      </c>
      <c r="D41" s="146">
        <f t="shared" si="1"/>
        <v>13497</v>
      </c>
      <c r="E41" s="119">
        <f t="shared" si="2"/>
        <v>13497</v>
      </c>
      <c r="F41" s="119">
        <f t="shared" si="6"/>
        <v>448</v>
      </c>
      <c r="G41" s="119">
        <f t="shared" si="7"/>
        <v>142</v>
      </c>
      <c r="H41" s="119">
        <f t="shared" si="3"/>
        <v>212</v>
      </c>
      <c r="I41" s="144">
        <f t="shared" si="4"/>
        <v>212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491</v>
      </c>
      <c r="D42" s="315">
        <f t="shared" si="1"/>
        <v>17610</v>
      </c>
      <c r="E42" s="314">
        <f t="shared" si="2"/>
        <v>17610</v>
      </c>
      <c r="F42" s="314">
        <f t="shared" si="6"/>
        <v>462</v>
      </c>
      <c r="G42" s="314">
        <f t="shared" si="7"/>
        <v>142</v>
      </c>
      <c r="H42" s="314">
        <f t="shared" si="3"/>
        <v>213</v>
      </c>
      <c r="I42" s="316">
        <f t="shared" si="4"/>
        <v>213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511</v>
      </c>
      <c r="D43" s="146">
        <f t="shared" si="1"/>
        <v>22977</v>
      </c>
      <c r="E43" s="119">
        <f t="shared" si="2"/>
        <v>22977</v>
      </c>
      <c r="F43" s="119">
        <f t="shared" si="6"/>
        <v>477</v>
      </c>
      <c r="G43" s="119">
        <f t="shared" si="7"/>
        <v>142</v>
      </c>
      <c r="H43" s="119">
        <f t="shared" si="3"/>
        <v>214</v>
      </c>
      <c r="I43" s="144">
        <f t="shared" si="4"/>
        <v>214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531</v>
      </c>
      <c r="D44" s="146">
        <f t="shared" si="1"/>
        <v>29978</v>
      </c>
      <c r="E44" s="119">
        <f t="shared" si="2"/>
        <v>29978</v>
      </c>
      <c r="F44" s="119">
        <f t="shared" si="6"/>
        <v>490</v>
      </c>
      <c r="G44" s="119">
        <f t="shared" si="7"/>
        <v>142</v>
      </c>
      <c r="H44" s="119">
        <f t="shared" si="3"/>
        <v>215</v>
      </c>
      <c r="I44" s="144">
        <f t="shared" si="4"/>
        <v>215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551</v>
      </c>
      <c r="D45" s="146">
        <f t="shared" si="1"/>
        <v>39113</v>
      </c>
      <c r="E45" s="119">
        <f t="shared" si="2"/>
        <v>39113</v>
      </c>
      <c r="F45" s="119">
        <f t="shared" si="6"/>
        <v>504</v>
      </c>
      <c r="G45" s="119">
        <f t="shared" si="7"/>
        <v>142</v>
      </c>
      <c r="H45" s="119">
        <f t="shared" si="3"/>
        <v>215</v>
      </c>
      <c r="I45" s="144">
        <f t="shared" si="4"/>
        <v>215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570</v>
      </c>
      <c r="D46" s="146">
        <f t="shared" si="1"/>
        <v>51031</v>
      </c>
      <c r="E46" s="119">
        <f t="shared" si="2"/>
        <v>51031</v>
      </c>
      <c r="F46" s="119">
        <f t="shared" si="6"/>
        <v>518</v>
      </c>
      <c r="G46" s="119">
        <f t="shared" si="7"/>
        <v>142</v>
      </c>
      <c r="H46" s="119">
        <f t="shared" si="3"/>
        <v>216</v>
      </c>
      <c r="I46" s="144">
        <f t="shared" si="4"/>
        <v>216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/>
      <c r="E47" s="151"/>
      <c r="F47" s="149"/>
      <c r="G47" s="149"/>
      <c r="H47" s="149" t="s">
        <v>76</v>
      </c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0.38423295251858941</v>
      </c>
      <c r="D48" s="261">
        <f>G132</f>
        <v>0.28639675487869165</v>
      </c>
      <c r="E48" s="261">
        <f>G179</f>
        <v>0.28639675487869165</v>
      </c>
      <c r="F48" s="260">
        <f>H224</f>
        <v>0.43003378972406475</v>
      </c>
      <c r="G48" s="261">
        <f>G271</f>
        <v>0.49481819050353859</v>
      </c>
      <c r="H48" s="239">
        <f>G317</f>
        <v>0.43992275560544764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3.1715139395191287</v>
      </c>
      <c r="D49" s="259">
        <f>G133</f>
        <v>4.23070204008165</v>
      </c>
      <c r="E49" s="250">
        <f>G180</f>
        <v>4.23070204008165</v>
      </c>
      <c r="F49" s="250">
        <f>H225</f>
        <v>3.3251038408441733</v>
      </c>
      <c r="G49" s="250">
        <f>G272</f>
        <v>6.3281179741635762</v>
      </c>
      <c r="H49" s="250">
        <f>G318</f>
        <v>3.1120025101514357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3.1715139395191287</v>
      </c>
      <c r="D50" s="258">
        <f>G134</f>
        <v>4.23070204008165</v>
      </c>
      <c r="E50" s="229">
        <f>G181</f>
        <v>4.23070204008165</v>
      </c>
      <c r="F50" s="229">
        <f>H226</f>
        <v>3.3251038408441733</v>
      </c>
      <c r="G50" s="229">
        <f>G273</f>
        <v>6.3281179741635762</v>
      </c>
      <c r="H50" s="229">
        <f>G319</f>
        <v>3.1120025101514357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27.621080881953016</v>
      </c>
      <c r="D51" s="258">
        <f>G135</f>
        <v>27.009763499955529</v>
      </c>
      <c r="E51" s="229">
        <f>G182</f>
        <v>27.009763499955529</v>
      </c>
      <c r="F51" s="229">
        <f>H227</f>
        <v>21.035806329118198</v>
      </c>
      <c r="G51" s="229">
        <f>G274</f>
        <v>48.491925981285988</v>
      </c>
      <c r="H51" s="229">
        <f>G320</f>
        <v>30.386751186604386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27.621080881953016</v>
      </c>
      <c r="D52" s="258">
        <f>G136</f>
        <v>27.009763499955529</v>
      </c>
      <c r="E52" s="229">
        <f>G183</f>
        <v>27.009763499955529</v>
      </c>
      <c r="F52" s="229">
        <f>H228</f>
        <v>21.035806329118198</v>
      </c>
      <c r="G52" s="229">
        <f>G275</f>
        <v>48.491925981285988</v>
      </c>
      <c r="H52" s="234">
        <f>G321</f>
        <v>12.154700474641754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0.38423295251858941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INDEX(LINEST(B93:B96,C93:C96),1)</f>
        <v>19.733838370847497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INDEX(LINEST(B93:B96,C93:C96),2)</f>
        <v>57.354012800778875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0.38423295251858941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3.1715139395191287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3.1715139395191287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27.621080881953016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SUM(J87:J96)/4</f>
        <v>27.621080881953016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/>
      <c r="C87" s="20"/>
      <c r="F87" s="25"/>
      <c r="G87" s="21"/>
      <c r="H87" s="25"/>
      <c r="I87" s="177"/>
      <c r="J87" s="178"/>
      <c r="K87" s="177"/>
    </row>
    <row r="88" spans="1:11" ht="15" customHeight="1">
      <c r="A88" s="19">
        <f t="shared" ref="A88:A118" si="8">A87+1</f>
        <v>2004</v>
      </c>
      <c r="B88" s="174"/>
      <c r="C88" s="20"/>
      <c r="F88" s="25"/>
      <c r="G88" s="21"/>
      <c r="H88" s="25"/>
      <c r="I88" s="177"/>
      <c r="J88" s="178"/>
      <c r="K88" s="177"/>
    </row>
    <row r="89" spans="1:11" ht="15" customHeight="1">
      <c r="A89" s="19">
        <f t="shared" si="8"/>
        <v>2005</v>
      </c>
      <c r="B89" s="174"/>
      <c r="C89" s="20"/>
      <c r="F89" s="25"/>
      <c r="G89" s="21"/>
      <c r="H89" s="25"/>
      <c r="I89" s="177"/>
      <c r="J89" s="178"/>
      <c r="K89" s="177"/>
    </row>
    <row r="90" spans="1:11" ht="15" customHeight="1">
      <c r="A90" s="19">
        <f t="shared" si="8"/>
        <v>2006</v>
      </c>
      <c r="B90" s="174"/>
      <c r="C90" s="20"/>
      <c r="F90" s="25"/>
      <c r="G90" s="21"/>
      <c r="H90" s="25"/>
      <c r="I90" s="177"/>
      <c r="J90" s="178"/>
      <c r="K90" s="177"/>
    </row>
    <row r="91" spans="1:11" ht="15" customHeight="1">
      <c r="A91" s="19">
        <f t="shared" si="8"/>
        <v>2007</v>
      </c>
      <c r="B91" s="174"/>
      <c r="C91" s="20"/>
      <c r="D91" s="21"/>
      <c r="E91" s="21"/>
      <c r="F91" s="25"/>
      <c r="G91" s="21"/>
      <c r="H91" s="25"/>
      <c r="I91" s="177"/>
      <c r="J91" s="178"/>
      <c r="K91" s="177"/>
    </row>
    <row r="92" spans="1:11" ht="15" customHeight="1">
      <c r="A92" s="19">
        <f t="shared" si="8"/>
        <v>2008</v>
      </c>
      <c r="B92" s="174"/>
      <c r="C92" s="20"/>
      <c r="D92" s="21"/>
      <c r="E92" s="21"/>
      <c r="F92" s="25"/>
      <c r="G92" s="21"/>
      <c r="H92" s="25"/>
      <c r="I92" s="177"/>
      <c r="J92" s="178"/>
      <c r="K92" s="177"/>
    </row>
    <row r="93" spans="1:11" s="25" customFormat="1" ht="15" customHeight="1">
      <c r="A93" s="19">
        <f t="shared" si="8"/>
        <v>2009</v>
      </c>
      <c r="B93" s="174">
        <f>B21</f>
        <v>46.646106399383193</v>
      </c>
      <c r="C93" s="20">
        <v>1</v>
      </c>
      <c r="G93" s="21"/>
      <c r="H93" s="21"/>
      <c r="I93" s="177">
        <f t="shared" ref="I93:I118" si="9">ROUND($E$78*C93+$E$79,$G$1)</f>
        <v>77</v>
      </c>
      <c r="J93" s="178">
        <f>ABS(B93-I93)/B93*100</f>
        <v>65.072727272727278</v>
      </c>
      <c r="K93" s="177">
        <f>(B93-I93)^2/1000</f>
        <v>0.9213588567175659</v>
      </c>
    </row>
    <row r="94" spans="1:11" ht="15" customHeight="1">
      <c r="A94" s="19">
        <f t="shared" si="8"/>
        <v>2010</v>
      </c>
      <c r="B94" s="174">
        <f>B22</f>
        <v>141.77077675176534</v>
      </c>
      <c r="C94" s="20">
        <v>2</v>
      </c>
      <c r="D94" s="25"/>
      <c r="E94" s="25"/>
      <c r="F94" s="25"/>
      <c r="G94" s="21"/>
      <c r="H94" s="25"/>
      <c r="I94" s="177">
        <f t="shared" si="9"/>
        <v>97</v>
      </c>
      <c r="J94" s="178">
        <f>ABS(B94-I94)/B94*100</f>
        <v>31.579693486590038</v>
      </c>
      <c r="K94" s="177">
        <f>(B94-I94)^2/1000</f>
        <v>2.0044224509564117</v>
      </c>
    </row>
    <row r="95" spans="1:11" s="25" customFormat="1" ht="15" customHeight="1">
      <c r="A95" s="19">
        <f t="shared" si="8"/>
        <v>2011</v>
      </c>
      <c r="B95" s="174">
        <f>B23</f>
        <v>117.98258781146802</v>
      </c>
      <c r="C95" s="20">
        <v>3</v>
      </c>
      <c r="G95" s="21"/>
      <c r="I95" s="177">
        <f t="shared" si="9"/>
        <v>117</v>
      </c>
      <c r="J95" s="178">
        <f>ABS(B95-I95)/B95*100</f>
        <v>0.83282442748091146</v>
      </c>
      <c r="K95" s="177">
        <f>(B95-I95)^2/1000</f>
        <v>9.6547880724551758E-4</v>
      </c>
    </row>
    <row r="96" spans="1:11" s="25" customFormat="1" ht="15" customHeight="1" thickBot="1">
      <c r="A96" s="28">
        <f t="shared" si="8"/>
        <v>2012</v>
      </c>
      <c r="B96" s="182">
        <f>B24</f>
        <v>120.35496394897393</v>
      </c>
      <c r="C96" s="29">
        <v>4</v>
      </c>
      <c r="D96" s="30"/>
      <c r="E96" s="30"/>
      <c r="F96" s="30"/>
      <c r="G96" s="30"/>
      <c r="H96" s="30"/>
      <c r="I96" s="183">
        <f t="shared" si="9"/>
        <v>136</v>
      </c>
      <c r="J96" s="184">
        <f>ABS(B96-I96)/B96*100</f>
        <v>12.999078341013826</v>
      </c>
      <c r="K96" s="183">
        <f>(B96-I96)^2/1000</f>
        <v>0.24476715303790533</v>
      </c>
    </row>
    <row r="97" spans="1:11" s="25" customFormat="1" ht="15" customHeight="1" thickTop="1">
      <c r="A97" s="19">
        <f t="shared" si="8"/>
        <v>2013</v>
      </c>
      <c r="B97" s="174">
        <f t="shared" ref="B97:B118" si="10">ROUND(E$78*C97+E$79,$G$1)</f>
        <v>156</v>
      </c>
      <c r="C97" s="20">
        <f t="shared" ref="C97:C118" si="11">C96+1</f>
        <v>5</v>
      </c>
      <c r="D97" s="31"/>
      <c r="E97" s="31"/>
      <c r="I97" s="177">
        <f t="shared" si="9"/>
        <v>156</v>
      </c>
      <c r="J97" s="185"/>
      <c r="K97" s="185"/>
    </row>
    <row r="98" spans="1:11" ht="15" customHeight="1">
      <c r="A98" s="19">
        <f t="shared" si="8"/>
        <v>2014</v>
      </c>
      <c r="B98" s="174">
        <f t="shared" si="10"/>
        <v>176</v>
      </c>
      <c r="C98" s="20">
        <f t="shared" si="11"/>
        <v>6</v>
      </c>
      <c r="D98" s="31"/>
      <c r="E98" s="31"/>
      <c r="F98" s="25"/>
      <c r="G98" s="25"/>
      <c r="H98" s="25"/>
      <c r="I98" s="177">
        <f t="shared" si="9"/>
        <v>176</v>
      </c>
      <c r="J98" s="185"/>
      <c r="K98" s="185"/>
    </row>
    <row r="99" spans="1:11" ht="15" customHeight="1">
      <c r="A99" s="19">
        <f t="shared" si="8"/>
        <v>2015</v>
      </c>
      <c r="B99" s="174">
        <f t="shared" si="10"/>
        <v>195</v>
      </c>
      <c r="C99" s="20">
        <f t="shared" si="11"/>
        <v>7</v>
      </c>
      <c r="D99" s="31"/>
      <c r="E99" s="31"/>
      <c r="F99" s="25"/>
      <c r="G99" s="25"/>
      <c r="H99" s="25"/>
      <c r="I99" s="177">
        <f t="shared" si="9"/>
        <v>195</v>
      </c>
      <c r="J99" s="185"/>
      <c r="K99" s="185"/>
    </row>
    <row r="100" spans="1:11" ht="15" customHeight="1">
      <c r="A100" s="19">
        <f t="shared" si="8"/>
        <v>2016</v>
      </c>
      <c r="B100" s="174">
        <f t="shared" si="10"/>
        <v>215</v>
      </c>
      <c r="C100" s="20">
        <f t="shared" si="11"/>
        <v>8</v>
      </c>
      <c r="D100" s="31"/>
      <c r="E100" s="31"/>
      <c r="F100" s="25"/>
      <c r="G100" s="25"/>
      <c r="H100" s="25"/>
      <c r="I100" s="177">
        <f t="shared" si="9"/>
        <v>215</v>
      </c>
      <c r="J100" s="185"/>
      <c r="K100" s="185"/>
    </row>
    <row r="101" spans="1:11" ht="15" customHeight="1">
      <c r="A101" s="19">
        <f t="shared" si="8"/>
        <v>2017</v>
      </c>
      <c r="B101" s="174">
        <f t="shared" si="10"/>
        <v>235</v>
      </c>
      <c r="C101" s="20">
        <f t="shared" si="11"/>
        <v>9</v>
      </c>
      <c r="D101" s="31"/>
      <c r="E101" s="31"/>
      <c r="F101" s="25"/>
      <c r="G101" s="25"/>
      <c r="H101" s="25"/>
      <c r="I101" s="177">
        <f t="shared" si="9"/>
        <v>235</v>
      </c>
      <c r="J101" s="185"/>
      <c r="K101" s="185"/>
    </row>
    <row r="102" spans="1:11" ht="15" customHeight="1">
      <c r="A102" s="19">
        <f t="shared" si="8"/>
        <v>2018</v>
      </c>
      <c r="B102" s="174">
        <f t="shared" si="10"/>
        <v>255</v>
      </c>
      <c r="C102" s="20">
        <f t="shared" si="11"/>
        <v>10</v>
      </c>
      <c r="D102" s="31"/>
      <c r="E102" s="31"/>
      <c r="F102" s="25"/>
      <c r="G102" s="25"/>
      <c r="H102" s="25"/>
      <c r="I102" s="177">
        <f t="shared" si="9"/>
        <v>255</v>
      </c>
      <c r="J102" s="185"/>
      <c r="K102" s="185"/>
    </row>
    <row r="103" spans="1:11" ht="15" customHeight="1">
      <c r="A103" s="19">
        <f t="shared" si="8"/>
        <v>2019</v>
      </c>
      <c r="B103" s="174">
        <f t="shared" si="10"/>
        <v>274</v>
      </c>
      <c r="C103" s="20">
        <f t="shared" si="11"/>
        <v>11</v>
      </c>
      <c r="D103" s="31"/>
      <c r="E103" s="31"/>
      <c r="F103" s="25"/>
      <c r="G103" s="25"/>
      <c r="H103" s="25"/>
      <c r="I103" s="177">
        <f t="shared" si="9"/>
        <v>274</v>
      </c>
      <c r="J103" s="185"/>
      <c r="K103" s="185"/>
    </row>
    <row r="104" spans="1:11" ht="15" customHeight="1">
      <c r="A104" s="19">
        <f t="shared" si="8"/>
        <v>2020</v>
      </c>
      <c r="B104" s="174">
        <f>ROUND(E$78*C104+E$79,$G$1)</f>
        <v>294</v>
      </c>
      <c r="C104" s="20">
        <f t="shared" si="11"/>
        <v>12</v>
      </c>
      <c r="D104" s="31"/>
      <c r="E104" s="31"/>
      <c r="F104" s="25"/>
      <c r="G104" s="25"/>
      <c r="H104" s="25"/>
      <c r="I104" s="177">
        <f t="shared" si="9"/>
        <v>294</v>
      </c>
      <c r="J104" s="185"/>
      <c r="K104" s="185"/>
    </row>
    <row r="105" spans="1:11" ht="15" customHeight="1">
      <c r="A105" s="19">
        <f t="shared" si="8"/>
        <v>2021</v>
      </c>
      <c r="B105" s="174">
        <f t="shared" si="10"/>
        <v>314</v>
      </c>
      <c r="C105" s="20">
        <f t="shared" si="11"/>
        <v>13</v>
      </c>
      <c r="D105" s="31"/>
      <c r="E105" s="31"/>
      <c r="F105" s="25"/>
      <c r="G105" s="25"/>
      <c r="H105" s="25"/>
      <c r="I105" s="177">
        <f t="shared" si="9"/>
        <v>314</v>
      </c>
      <c r="J105" s="185"/>
      <c r="K105" s="185"/>
    </row>
    <row r="106" spans="1:11" ht="15" customHeight="1">
      <c r="A106" s="19">
        <f t="shared" si="8"/>
        <v>2022</v>
      </c>
      <c r="B106" s="174">
        <f t="shared" si="10"/>
        <v>334</v>
      </c>
      <c r="C106" s="20">
        <f t="shared" si="11"/>
        <v>14</v>
      </c>
      <c r="D106" s="31"/>
      <c r="E106" s="31"/>
      <c r="F106" s="25"/>
      <c r="G106" s="25"/>
      <c r="H106" s="25"/>
      <c r="I106" s="177">
        <f t="shared" si="9"/>
        <v>334</v>
      </c>
      <c r="J106" s="185"/>
      <c r="K106" s="185"/>
    </row>
    <row r="107" spans="1:11" ht="15" customHeight="1">
      <c r="A107" s="19">
        <f t="shared" si="8"/>
        <v>2023</v>
      </c>
      <c r="B107" s="174">
        <f t="shared" si="10"/>
        <v>353</v>
      </c>
      <c r="C107" s="20">
        <f t="shared" si="11"/>
        <v>15</v>
      </c>
      <c r="D107" s="31"/>
      <c r="E107" s="31"/>
      <c r="F107" s="25"/>
      <c r="G107" s="25"/>
      <c r="H107" s="25"/>
      <c r="I107" s="177">
        <f t="shared" si="9"/>
        <v>353</v>
      </c>
      <c r="J107" s="185"/>
      <c r="K107" s="185"/>
    </row>
    <row r="108" spans="1:11" ht="15" customHeight="1">
      <c r="A108" s="19">
        <f t="shared" si="8"/>
        <v>2024</v>
      </c>
      <c r="B108" s="174">
        <f t="shared" si="10"/>
        <v>373</v>
      </c>
      <c r="C108" s="20">
        <f t="shared" si="11"/>
        <v>16</v>
      </c>
      <c r="D108" s="31"/>
      <c r="E108" s="31"/>
      <c r="F108" s="25"/>
      <c r="G108" s="25"/>
      <c r="H108" s="25"/>
      <c r="I108" s="177">
        <f t="shared" si="9"/>
        <v>373</v>
      </c>
      <c r="J108" s="185"/>
      <c r="K108" s="185"/>
    </row>
    <row r="109" spans="1:11" ht="15" customHeight="1">
      <c r="A109" s="19">
        <f t="shared" si="8"/>
        <v>2025</v>
      </c>
      <c r="B109" s="174">
        <f t="shared" si="10"/>
        <v>393</v>
      </c>
      <c r="C109" s="20">
        <f t="shared" si="11"/>
        <v>17</v>
      </c>
      <c r="D109" s="31"/>
      <c r="E109" s="31"/>
      <c r="F109" s="25"/>
      <c r="G109" s="25"/>
      <c r="H109" s="25"/>
      <c r="I109" s="177">
        <f t="shared" si="9"/>
        <v>393</v>
      </c>
      <c r="J109" s="185"/>
      <c r="K109" s="185"/>
    </row>
    <row r="110" spans="1:11" ht="15" customHeight="1">
      <c r="A110" s="19">
        <f t="shared" si="8"/>
        <v>2026</v>
      </c>
      <c r="B110" s="174">
        <f t="shared" si="10"/>
        <v>413</v>
      </c>
      <c r="C110" s="20">
        <f t="shared" si="11"/>
        <v>18</v>
      </c>
      <c r="D110" s="31"/>
      <c r="E110" s="31"/>
      <c r="F110" s="25"/>
      <c r="G110" s="25"/>
      <c r="H110" s="25"/>
      <c r="I110" s="177">
        <f t="shared" si="9"/>
        <v>413</v>
      </c>
      <c r="J110" s="185"/>
      <c r="K110" s="185"/>
    </row>
    <row r="111" spans="1:11" ht="15" customHeight="1">
      <c r="A111" s="19">
        <f t="shared" si="8"/>
        <v>2027</v>
      </c>
      <c r="B111" s="174">
        <f t="shared" si="10"/>
        <v>432</v>
      </c>
      <c r="C111" s="20">
        <f t="shared" si="11"/>
        <v>19</v>
      </c>
      <c r="D111" s="31"/>
      <c r="E111" s="31"/>
      <c r="F111" s="25"/>
      <c r="G111" s="25"/>
      <c r="H111" s="25"/>
      <c r="I111" s="177">
        <f t="shared" si="9"/>
        <v>432</v>
      </c>
      <c r="J111" s="185"/>
      <c r="K111" s="185"/>
    </row>
    <row r="112" spans="1:11" ht="15" customHeight="1">
      <c r="A112" s="19">
        <f t="shared" si="8"/>
        <v>2028</v>
      </c>
      <c r="B112" s="174">
        <f t="shared" si="10"/>
        <v>452</v>
      </c>
      <c r="C112" s="20">
        <f t="shared" si="11"/>
        <v>20</v>
      </c>
      <c r="D112" s="31"/>
      <c r="E112" s="31"/>
      <c r="F112" s="25"/>
      <c r="G112" s="25"/>
      <c r="H112" s="25"/>
      <c r="I112" s="177">
        <f t="shared" si="9"/>
        <v>452</v>
      </c>
      <c r="J112" s="185"/>
      <c r="K112" s="185"/>
    </row>
    <row r="113" spans="1:11" ht="15" customHeight="1">
      <c r="A113" s="19">
        <f t="shared" si="8"/>
        <v>2029</v>
      </c>
      <c r="B113" s="174">
        <f t="shared" si="10"/>
        <v>472</v>
      </c>
      <c r="C113" s="20">
        <f t="shared" si="11"/>
        <v>21</v>
      </c>
      <c r="D113" s="31"/>
      <c r="E113" s="31"/>
      <c r="F113" s="25"/>
      <c r="G113" s="25"/>
      <c r="H113" s="25"/>
      <c r="I113" s="177">
        <f t="shared" si="9"/>
        <v>472</v>
      </c>
      <c r="J113" s="185"/>
      <c r="K113" s="185"/>
    </row>
    <row r="114" spans="1:11" ht="15" customHeight="1">
      <c r="A114" s="19">
        <f t="shared" si="8"/>
        <v>2030</v>
      </c>
      <c r="B114" s="174">
        <f t="shared" si="10"/>
        <v>491</v>
      </c>
      <c r="C114" s="20">
        <f t="shared" si="11"/>
        <v>22</v>
      </c>
      <c r="D114" s="31"/>
      <c r="E114" s="31"/>
      <c r="F114" s="25"/>
      <c r="G114" s="25"/>
      <c r="H114" s="25"/>
      <c r="I114" s="177">
        <f t="shared" si="9"/>
        <v>491</v>
      </c>
      <c r="J114" s="185"/>
      <c r="K114" s="185"/>
    </row>
    <row r="115" spans="1:11" ht="15" customHeight="1">
      <c r="A115" s="19">
        <f t="shared" si="8"/>
        <v>2031</v>
      </c>
      <c r="B115" s="174">
        <f t="shared" si="10"/>
        <v>511</v>
      </c>
      <c r="C115" s="20">
        <f t="shared" si="11"/>
        <v>23</v>
      </c>
      <c r="D115" s="31"/>
      <c r="E115" s="31"/>
      <c r="F115" s="25"/>
      <c r="G115" s="25"/>
      <c r="H115" s="25"/>
      <c r="I115" s="177">
        <f t="shared" si="9"/>
        <v>511</v>
      </c>
      <c r="J115" s="185"/>
      <c r="K115" s="185"/>
    </row>
    <row r="116" spans="1:11" ht="15" customHeight="1">
      <c r="A116" s="19">
        <f t="shared" si="8"/>
        <v>2032</v>
      </c>
      <c r="B116" s="174">
        <f t="shared" si="10"/>
        <v>531</v>
      </c>
      <c r="C116" s="20">
        <f t="shared" si="11"/>
        <v>24</v>
      </c>
      <c r="D116" s="31"/>
      <c r="E116" s="31"/>
      <c r="F116" s="25"/>
      <c r="G116" s="25"/>
      <c r="H116" s="25"/>
      <c r="I116" s="177">
        <f t="shared" si="9"/>
        <v>531</v>
      </c>
      <c r="J116" s="185"/>
      <c r="K116" s="185"/>
    </row>
    <row r="117" spans="1:11" ht="15" customHeight="1">
      <c r="A117" s="19">
        <f t="shared" si="8"/>
        <v>2033</v>
      </c>
      <c r="B117" s="174">
        <f t="shared" si="10"/>
        <v>551</v>
      </c>
      <c r="C117" s="20">
        <f t="shared" si="11"/>
        <v>25</v>
      </c>
      <c r="D117" s="31"/>
      <c r="E117" s="31"/>
      <c r="F117" s="25"/>
      <c r="G117" s="25"/>
      <c r="H117" s="25"/>
      <c r="I117" s="177">
        <f t="shared" si="9"/>
        <v>551</v>
      </c>
      <c r="J117" s="185"/>
      <c r="K117" s="185"/>
    </row>
    <row r="118" spans="1:11" ht="15" customHeight="1">
      <c r="A118" s="103">
        <f t="shared" si="8"/>
        <v>2034</v>
      </c>
      <c r="B118" s="186">
        <f t="shared" si="10"/>
        <v>570</v>
      </c>
      <c r="C118" s="33">
        <f t="shared" si="11"/>
        <v>26</v>
      </c>
      <c r="D118" s="34"/>
      <c r="E118" s="34"/>
      <c r="F118" s="9"/>
      <c r="G118" s="9"/>
      <c r="H118" s="9"/>
      <c r="I118" s="187">
        <f t="shared" si="9"/>
        <v>570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0.28639675487869165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INDEX(LINEST(C139:C142,D139:D142),2)</f>
        <v>3.9244725075787263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INDEX(LINEST(C139:C142,D139:D142),1)</f>
        <v>0.26598933964363358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50.626365989874763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0.30472114982037546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0.28639675487869165</v>
      </c>
      <c r="H132" s="642"/>
      <c r="I132" s="177"/>
      <c r="J132" s="178"/>
      <c r="K132" s="177"/>
    </row>
    <row r="133" spans="1:11" ht="15" customHeight="1">
      <c r="A133" s="19">
        <f t="shared" ref="A133:B148" si="12">A87</f>
        <v>2003</v>
      </c>
      <c r="B133" s="174"/>
      <c r="C133" s="191"/>
      <c r="D133" s="20"/>
      <c r="E133" s="637" t="s">
        <v>8</v>
      </c>
      <c r="F133" s="638"/>
      <c r="G133" s="639">
        <f>SUM(K122:K142)</f>
        <v>4.23070204008165</v>
      </c>
      <c r="H133" s="640"/>
      <c r="I133" s="177"/>
      <c r="J133" s="178"/>
      <c r="K133" s="177"/>
    </row>
    <row r="134" spans="1:11" ht="15" customHeight="1">
      <c r="A134" s="19">
        <f t="shared" si="12"/>
        <v>2004</v>
      </c>
      <c r="B134" s="174"/>
      <c r="C134" s="191"/>
      <c r="D134" s="20"/>
      <c r="E134" s="637" t="s">
        <v>9</v>
      </c>
      <c r="F134" s="638"/>
      <c r="G134" s="639">
        <f>SUM(K133:K142)</f>
        <v>4.23070204008165</v>
      </c>
      <c r="H134" s="640"/>
      <c r="I134" s="177"/>
      <c r="J134" s="178"/>
      <c r="K134" s="177"/>
    </row>
    <row r="135" spans="1:11" ht="15" customHeight="1">
      <c r="A135" s="19">
        <f t="shared" si="12"/>
        <v>2005</v>
      </c>
      <c r="B135" s="174"/>
      <c r="C135" s="191"/>
      <c r="D135" s="20"/>
      <c r="E135" s="637" t="s">
        <v>10</v>
      </c>
      <c r="F135" s="638"/>
      <c r="G135" s="639">
        <f>SUM(J122:J142)/D142</f>
        <v>27.009763499955529</v>
      </c>
      <c r="H135" s="640"/>
      <c r="I135" s="177"/>
      <c r="J135" s="178"/>
      <c r="K135" s="177"/>
    </row>
    <row r="136" spans="1:11" ht="15" customHeight="1">
      <c r="A136" s="19">
        <f t="shared" si="12"/>
        <v>2006</v>
      </c>
      <c r="B136" s="174"/>
      <c r="C136" s="191"/>
      <c r="D136" s="20"/>
      <c r="E136" s="637" t="s">
        <v>11</v>
      </c>
      <c r="F136" s="638"/>
      <c r="G136" s="639">
        <f>SUM(J133:J142)/4</f>
        <v>27.009763499955529</v>
      </c>
      <c r="H136" s="640"/>
      <c r="I136" s="177"/>
      <c r="J136" s="178"/>
      <c r="K136" s="177"/>
    </row>
    <row r="137" spans="1:11" ht="15" customHeight="1">
      <c r="A137" s="19">
        <f t="shared" si="12"/>
        <v>2007</v>
      </c>
      <c r="B137" s="174"/>
      <c r="C137" s="191"/>
      <c r="D137" s="20"/>
      <c r="E137" s="47"/>
      <c r="F137" s="48"/>
      <c r="G137" s="45"/>
      <c r="H137" s="45"/>
      <c r="I137" s="177"/>
      <c r="J137" s="178"/>
      <c r="K137" s="177"/>
    </row>
    <row r="138" spans="1:11" ht="15" customHeight="1">
      <c r="A138" s="19">
        <f t="shared" si="12"/>
        <v>2008</v>
      </c>
      <c r="B138" s="174"/>
      <c r="C138" s="191"/>
      <c r="D138" s="20"/>
      <c r="E138" s="45"/>
      <c r="F138" s="45"/>
      <c r="G138" s="49"/>
      <c r="H138" s="45"/>
      <c r="I138" s="177"/>
      <c r="J138" s="178"/>
      <c r="K138" s="177"/>
    </row>
    <row r="139" spans="1:11" s="25" customFormat="1" ht="15" customHeight="1">
      <c r="A139" s="19">
        <f t="shared" si="12"/>
        <v>2009</v>
      </c>
      <c r="B139" s="174">
        <f t="shared" si="12"/>
        <v>46.646106399383193</v>
      </c>
      <c r="C139" s="191">
        <f>LN(B139)</f>
        <v>3.8425894597024888</v>
      </c>
      <c r="D139" s="20">
        <f t="shared" ref="D139:D164" si="13">D138+1</f>
        <v>1</v>
      </c>
      <c r="G139" s="49"/>
      <c r="H139" s="45"/>
      <c r="I139" s="177">
        <f t="shared" ref="I139:I164" si="14">ROUND($F$129*(1+$F$130)^D139,$G$1)</f>
        <v>66</v>
      </c>
      <c r="J139" s="178">
        <f>ABS(B139-I139)/B139*100</f>
        <v>41.490909090909092</v>
      </c>
      <c r="K139" s="177">
        <f>(B139-I139)^2/1000</f>
        <v>0.3745731975039962</v>
      </c>
    </row>
    <row r="140" spans="1:11" ht="15" customHeight="1">
      <c r="A140" s="19">
        <f t="shared" si="12"/>
        <v>2010</v>
      </c>
      <c r="B140" s="174">
        <f t="shared" si="12"/>
        <v>141.77077675176534</v>
      </c>
      <c r="C140" s="191">
        <f>LN(B140)</f>
        <v>4.9542115050717523</v>
      </c>
      <c r="D140" s="20">
        <f t="shared" si="13"/>
        <v>2</v>
      </c>
      <c r="E140" s="50"/>
      <c r="F140" s="25"/>
      <c r="G140" s="25"/>
      <c r="H140" s="25"/>
      <c r="I140" s="177">
        <f t="shared" si="14"/>
        <v>86</v>
      </c>
      <c r="J140" s="178">
        <f>ABS(B140-I140)/B140*100</f>
        <v>39.338697318007661</v>
      </c>
      <c r="K140" s="177">
        <f>(B140-I140)^2/1000</f>
        <v>3.1103795394952494</v>
      </c>
    </row>
    <row r="141" spans="1:11" s="25" customFormat="1" ht="15" customHeight="1">
      <c r="A141" s="19">
        <f t="shared" si="12"/>
        <v>2011</v>
      </c>
      <c r="B141" s="174">
        <f t="shared" si="12"/>
        <v>117.98258781146802</v>
      </c>
      <c r="C141" s="191">
        <f>LN(B141)</f>
        <v>4.7705370526577182</v>
      </c>
      <c r="D141" s="20">
        <f t="shared" si="13"/>
        <v>3</v>
      </c>
      <c r="E141" s="50"/>
      <c r="I141" s="177">
        <f t="shared" si="14"/>
        <v>112</v>
      </c>
      <c r="J141" s="178">
        <f>ABS(B141-I141)/B141*100</f>
        <v>5.0707379134860009</v>
      </c>
      <c r="K141" s="177">
        <f>(B141-I141)^2/1000</f>
        <v>3.579135692192574E-2</v>
      </c>
    </row>
    <row r="142" spans="1:11" s="25" customFormat="1" ht="15" customHeight="1" thickBot="1">
      <c r="A142" s="28">
        <f t="shared" si="12"/>
        <v>2012</v>
      </c>
      <c r="B142" s="182">
        <f t="shared" si="12"/>
        <v>120.35496394897393</v>
      </c>
      <c r="C142" s="192">
        <f>LN(B142)</f>
        <v>4.790445409319279</v>
      </c>
      <c r="D142" s="29">
        <f t="shared" si="13"/>
        <v>4</v>
      </c>
      <c r="E142" s="51"/>
      <c r="F142" s="30"/>
      <c r="G142" s="30"/>
      <c r="H142" s="30"/>
      <c r="I142" s="183">
        <f t="shared" si="14"/>
        <v>147</v>
      </c>
      <c r="J142" s="184">
        <f>ABS(B142-I142)/B142*100</f>
        <v>22.138709677419357</v>
      </c>
      <c r="K142" s="183">
        <f>(B142-I142)^2/1000</f>
        <v>0.7099579461604788</v>
      </c>
    </row>
    <row r="143" spans="1:11" ht="15" customHeight="1" thickTop="1">
      <c r="A143" s="19">
        <f t="shared" si="12"/>
        <v>2013</v>
      </c>
      <c r="B143" s="174">
        <f t="shared" ref="B143:B164" si="15">ROUND($F$129*(1+$F$130)^D143,$G$1)</f>
        <v>191</v>
      </c>
      <c r="C143" s="52"/>
      <c r="D143" s="20">
        <f t="shared" si="13"/>
        <v>5</v>
      </c>
      <c r="E143" s="53"/>
      <c r="F143" s="31"/>
      <c r="G143" s="25"/>
      <c r="H143" s="25"/>
      <c r="I143" s="177">
        <f t="shared" si="14"/>
        <v>191</v>
      </c>
      <c r="J143" s="185"/>
      <c r="K143" s="185"/>
    </row>
    <row r="144" spans="1:11" ht="15" customHeight="1">
      <c r="A144" s="19">
        <f t="shared" si="12"/>
        <v>2014</v>
      </c>
      <c r="B144" s="174">
        <f t="shared" si="15"/>
        <v>250</v>
      </c>
      <c r="C144" s="52"/>
      <c r="D144" s="20">
        <f t="shared" si="13"/>
        <v>6</v>
      </c>
      <c r="E144" s="53"/>
      <c r="F144" s="31"/>
      <c r="G144" s="25"/>
      <c r="H144" s="25"/>
      <c r="I144" s="177">
        <f t="shared" si="14"/>
        <v>250</v>
      </c>
      <c r="J144" s="185"/>
      <c r="K144" s="185"/>
    </row>
    <row r="145" spans="1:11" ht="15" customHeight="1">
      <c r="A145" s="19">
        <f t="shared" si="12"/>
        <v>2015</v>
      </c>
      <c r="B145" s="174">
        <f t="shared" si="15"/>
        <v>326</v>
      </c>
      <c r="C145" s="52"/>
      <c r="D145" s="20">
        <f t="shared" si="13"/>
        <v>7</v>
      </c>
      <c r="E145" s="53"/>
      <c r="F145" s="31"/>
      <c r="G145" s="25"/>
      <c r="H145" s="25"/>
      <c r="I145" s="177">
        <f t="shared" si="14"/>
        <v>326</v>
      </c>
      <c r="J145" s="185"/>
      <c r="K145" s="185"/>
    </row>
    <row r="146" spans="1:11" ht="15" customHeight="1">
      <c r="A146" s="19">
        <f t="shared" si="12"/>
        <v>2016</v>
      </c>
      <c r="B146" s="174">
        <f t="shared" si="15"/>
        <v>425</v>
      </c>
      <c r="C146" s="52"/>
      <c r="D146" s="20">
        <f t="shared" si="13"/>
        <v>8</v>
      </c>
      <c r="E146" s="53"/>
      <c r="F146" s="31"/>
      <c r="G146" s="25"/>
      <c r="H146" s="25"/>
      <c r="I146" s="177">
        <f t="shared" si="14"/>
        <v>425</v>
      </c>
      <c r="J146" s="185"/>
      <c r="K146" s="185"/>
    </row>
    <row r="147" spans="1:11" ht="15" customHeight="1">
      <c r="A147" s="19">
        <f t="shared" si="12"/>
        <v>2017</v>
      </c>
      <c r="B147" s="174">
        <f t="shared" si="15"/>
        <v>555</v>
      </c>
      <c r="C147" s="52"/>
      <c r="D147" s="20">
        <f t="shared" si="13"/>
        <v>9</v>
      </c>
      <c r="E147" s="53"/>
      <c r="F147" s="31"/>
      <c r="G147" s="25"/>
      <c r="H147" s="25"/>
      <c r="I147" s="177">
        <f t="shared" si="14"/>
        <v>555</v>
      </c>
      <c r="J147" s="185"/>
      <c r="K147" s="185"/>
    </row>
    <row r="148" spans="1:11" ht="15" customHeight="1">
      <c r="A148" s="19">
        <f t="shared" si="12"/>
        <v>2018</v>
      </c>
      <c r="B148" s="174">
        <f t="shared" si="15"/>
        <v>724</v>
      </c>
      <c r="C148" s="52"/>
      <c r="D148" s="20">
        <f t="shared" si="13"/>
        <v>10</v>
      </c>
      <c r="E148" s="53"/>
      <c r="F148" s="31"/>
      <c r="G148" s="25"/>
      <c r="H148" s="25"/>
      <c r="I148" s="177">
        <f t="shared" si="14"/>
        <v>724</v>
      </c>
      <c r="J148" s="185"/>
      <c r="K148" s="185"/>
    </row>
    <row r="149" spans="1:11" ht="15" customHeight="1">
      <c r="A149" s="19">
        <f t="shared" ref="A149:A164" si="16">A103</f>
        <v>2019</v>
      </c>
      <c r="B149" s="174">
        <f t="shared" si="15"/>
        <v>944</v>
      </c>
      <c r="C149" s="52"/>
      <c r="D149" s="20">
        <f t="shared" si="13"/>
        <v>11</v>
      </c>
      <c r="E149" s="53"/>
      <c r="F149" s="31"/>
      <c r="G149" s="25"/>
      <c r="H149" s="25"/>
      <c r="I149" s="177">
        <f t="shared" si="14"/>
        <v>944</v>
      </c>
      <c r="J149" s="185"/>
      <c r="K149" s="185"/>
    </row>
    <row r="150" spans="1:11" ht="15" customHeight="1">
      <c r="A150" s="19">
        <f t="shared" si="16"/>
        <v>2020</v>
      </c>
      <c r="B150" s="174">
        <f t="shared" si="15"/>
        <v>1232</v>
      </c>
      <c r="C150" s="52"/>
      <c r="D150" s="20">
        <f t="shared" si="13"/>
        <v>12</v>
      </c>
      <c r="E150" s="53"/>
      <c r="F150" s="31"/>
      <c r="G150" s="25"/>
      <c r="H150" s="25"/>
      <c r="I150" s="177">
        <f t="shared" si="14"/>
        <v>1232</v>
      </c>
      <c r="J150" s="185"/>
      <c r="K150" s="185"/>
    </row>
    <row r="151" spans="1:11" ht="15" customHeight="1">
      <c r="A151" s="19">
        <f t="shared" si="16"/>
        <v>2021</v>
      </c>
      <c r="B151" s="174">
        <f t="shared" si="15"/>
        <v>1607</v>
      </c>
      <c r="C151" s="52"/>
      <c r="D151" s="20">
        <f t="shared" si="13"/>
        <v>13</v>
      </c>
      <c r="E151" s="53"/>
      <c r="F151" s="31"/>
      <c r="G151" s="25"/>
      <c r="H151" s="25"/>
      <c r="I151" s="177">
        <f t="shared" si="14"/>
        <v>1607</v>
      </c>
      <c r="J151" s="185"/>
      <c r="K151" s="185"/>
    </row>
    <row r="152" spans="1:11" ht="15" customHeight="1">
      <c r="A152" s="19">
        <f t="shared" si="16"/>
        <v>2022</v>
      </c>
      <c r="B152" s="174">
        <f t="shared" si="15"/>
        <v>2097</v>
      </c>
      <c r="C152" s="52"/>
      <c r="D152" s="20">
        <f t="shared" si="13"/>
        <v>14</v>
      </c>
      <c r="E152" s="53"/>
      <c r="F152" s="31"/>
      <c r="G152" s="25"/>
      <c r="H152" s="25"/>
      <c r="I152" s="177">
        <f t="shared" si="14"/>
        <v>2097</v>
      </c>
      <c r="J152" s="185"/>
      <c r="K152" s="185"/>
    </row>
    <row r="153" spans="1:11" ht="15" customHeight="1">
      <c r="A153" s="19">
        <f t="shared" si="16"/>
        <v>2023</v>
      </c>
      <c r="B153" s="174">
        <f t="shared" si="15"/>
        <v>2736</v>
      </c>
      <c r="C153" s="52"/>
      <c r="D153" s="20">
        <f t="shared" si="13"/>
        <v>15</v>
      </c>
      <c r="E153" s="53"/>
      <c r="F153" s="31"/>
      <c r="G153" s="25"/>
      <c r="H153" s="25"/>
      <c r="I153" s="177">
        <f t="shared" si="14"/>
        <v>2736</v>
      </c>
      <c r="J153" s="185"/>
      <c r="K153" s="185"/>
    </row>
    <row r="154" spans="1:11" ht="15" customHeight="1">
      <c r="A154" s="19">
        <f t="shared" si="16"/>
        <v>2024</v>
      </c>
      <c r="B154" s="174">
        <f t="shared" si="15"/>
        <v>3570</v>
      </c>
      <c r="C154" s="52"/>
      <c r="D154" s="20">
        <f t="shared" si="13"/>
        <v>16</v>
      </c>
      <c r="E154" s="53"/>
      <c r="F154" s="31"/>
      <c r="G154" s="25"/>
      <c r="H154" s="25"/>
      <c r="I154" s="177">
        <f t="shared" si="14"/>
        <v>3570</v>
      </c>
      <c r="J154" s="185"/>
      <c r="K154" s="185"/>
    </row>
    <row r="155" spans="1:11" ht="15" customHeight="1">
      <c r="A155" s="19">
        <f t="shared" si="16"/>
        <v>2025</v>
      </c>
      <c r="B155" s="174">
        <f t="shared" si="15"/>
        <v>4658</v>
      </c>
      <c r="C155" s="52"/>
      <c r="D155" s="20">
        <f t="shared" si="13"/>
        <v>17</v>
      </c>
      <c r="E155" s="53"/>
      <c r="F155" s="31"/>
      <c r="G155" s="25"/>
      <c r="H155" s="25"/>
      <c r="I155" s="177">
        <f t="shared" si="14"/>
        <v>4658</v>
      </c>
      <c r="J155" s="185"/>
      <c r="K155" s="185"/>
    </row>
    <row r="156" spans="1:11" ht="15" customHeight="1">
      <c r="A156" s="19">
        <f t="shared" si="16"/>
        <v>2026</v>
      </c>
      <c r="B156" s="174">
        <f t="shared" si="15"/>
        <v>6077</v>
      </c>
      <c r="C156" s="52"/>
      <c r="D156" s="20">
        <f t="shared" si="13"/>
        <v>18</v>
      </c>
      <c r="E156" s="53"/>
      <c r="F156" s="31"/>
      <c r="G156" s="25"/>
      <c r="H156" s="25"/>
      <c r="I156" s="177">
        <f t="shared" si="14"/>
        <v>6077</v>
      </c>
      <c r="J156" s="185"/>
      <c r="K156" s="185"/>
    </row>
    <row r="157" spans="1:11" ht="15" customHeight="1">
      <c r="A157" s="19">
        <f t="shared" si="16"/>
        <v>2027</v>
      </c>
      <c r="B157" s="174">
        <f t="shared" si="15"/>
        <v>7929</v>
      </c>
      <c r="C157" s="52"/>
      <c r="D157" s="20">
        <f t="shared" si="13"/>
        <v>19</v>
      </c>
      <c r="E157" s="53"/>
      <c r="F157" s="31"/>
      <c r="G157" s="25"/>
      <c r="H157" s="25"/>
      <c r="I157" s="177">
        <f t="shared" si="14"/>
        <v>7929</v>
      </c>
      <c r="J157" s="185"/>
      <c r="K157" s="185"/>
    </row>
    <row r="158" spans="1:11" ht="15" customHeight="1">
      <c r="A158" s="19">
        <f t="shared" si="16"/>
        <v>2028</v>
      </c>
      <c r="B158" s="174">
        <f t="shared" si="15"/>
        <v>10345</v>
      </c>
      <c r="C158" s="52"/>
      <c r="D158" s="20">
        <f t="shared" si="13"/>
        <v>20</v>
      </c>
      <c r="E158" s="53"/>
      <c r="F158" s="31"/>
      <c r="G158" s="25"/>
      <c r="H158" s="25"/>
      <c r="I158" s="177">
        <f t="shared" si="14"/>
        <v>10345</v>
      </c>
      <c r="J158" s="185"/>
      <c r="K158" s="185"/>
    </row>
    <row r="159" spans="1:11" ht="15" customHeight="1">
      <c r="A159" s="19">
        <f t="shared" si="16"/>
        <v>2029</v>
      </c>
      <c r="B159" s="174">
        <f t="shared" si="15"/>
        <v>13497</v>
      </c>
      <c r="C159" s="52"/>
      <c r="D159" s="20">
        <f t="shared" si="13"/>
        <v>21</v>
      </c>
      <c r="E159" s="53"/>
      <c r="F159" s="31"/>
      <c r="G159" s="25"/>
      <c r="H159" s="25"/>
      <c r="I159" s="177">
        <f t="shared" si="14"/>
        <v>13497</v>
      </c>
      <c r="J159" s="185"/>
      <c r="K159" s="185"/>
    </row>
    <row r="160" spans="1:11" ht="15" customHeight="1">
      <c r="A160" s="19">
        <f t="shared" si="16"/>
        <v>2030</v>
      </c>
      <c r="B160" s="174">
        <f t="shared" si="15"/>
        <v>17610</v>
      </c>
      <c r="C160" s="52"/>
      <c r="D160" s="20">
        <f t="shared" si="13"/>
        <v>22</v>
      </c>
      <c r="E160" s="53"/>
      <c r="F160" s="31"/>
      <c r="G160" s="25"/>
      <c r="H160" s="25"/>
      <c r="I160" s="177">
        <f t="shared" si="14"/>
        <v>17610</v>
      </c>
      <c r="J160" s="185"/>
      <c r="K160" s="185"/>
    </row>
    <row r="161" spans="1:109" ht="15" customHeight="1">
      <c r="A161" s="19">
        <f t="shared" si="16"/>
        <v>2031</v>
      </c>
      <c r="B161" s="174">
        <f t="shared" si="15"/>
        <v>22977</v>
      </c>
      <c r="C161" s="52"/>
      <c r="D161" s="20">
        <f t="shared" si="13"/>
        <v>23</v>
      </c>
      <c r="E161" s="53"/>
      <c r="F161" s="31"/>
      <c r="G161" s="25"/>
      <c r="H161" s="25"/>
      <c r="I161" s="177">
        <f t="shared" si="14"/>
        <v>22977</v>
      </c>
      <c r="J161" s="185"/>
      <c r="K161" s="185"/>
    </row>
    <row r="162" spans="1:109" ht="15" customHeight="1">
      <c r="A162" s="19">
        <f t="shared" si="16"/>
        <v>2032</v>
      </c>
      <c r="B162" s="174">
        <f t="shared" si="15"/>
        <v>29978</v>
      </c>
      <c r="C162" s="52"/>
      <c r="D162" s="20">
        <f t="shared" si="13"/>
        <v>24</v>
      </c>
      <c r="E162" s="53"/>
      <c r="F162" s="31"/>
      <c r="G162" s="25"/>
      <c r="H162" s="25"/>
      <c r="I162" s="177">
        <f t="shared" si="14"/>
        <v>29978</v>
      </c>
      <c r="J162" s="185"/>
      <c r="K162" s="185"/>
    </row>
    <row r="163" spans="1:109" ht="15" customHeight="1">
      <c r="A163" s="19">
        <f t="shared" si="16"/>
        <v>2033</v>
      </c>
      <c r="B163" s="174">
        <f t="shared" si="15"/>
        <v>39113</v>
      </c>
      <c r="C163" s="52"/>
      <c r="D163" s="20">
        <f t="shared" si="13"/>
        <v>25</v>
      </c>
      <c r="E163" s="53"/>
      <c r="F163" s="31"/>
      <c r="G163" s="25"/>
      <c r="H163" s="25"/>
      <c r="I163" s="177">
        <f t="shared" si="14"/>
        <v>39113</v>
      </c>
      <c r="J163" s="185"/>
      <c r="K163" s="185"/>
    </row>
    <row r="164" spans="1:109" ht="15" customHeight="1">
      <c r="A164" s="103">
        <f t="shared" si="16"/>
        <v>2034</v>
      </c>
      <c r="B164" s="186">
        <f t="shared" si="15"/>
        <v>51031</v>
      </c>
      <c r="C164" s="193"/>
      <c r="D164" s="33">
        <f t="shared" si="13"/>
        <v>26</v>
      </c>
      <c r="E164" s="54"/>
      <c r="F164" s="34"/>
      <c r="G164" s="9"/>
      <c r="H164" s="9"/>
      <c r="I164" s="187">
        <f t="shared" si="14"/>
        <v>51031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0.28639675487869165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0.28639675487869165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0.2775069279079122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0.27106308172124582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0.25793946803222845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0.26330923992168587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0.25753579497256357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0.24295201950357234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RSQ($B168:$B188,BN168:BN188)</f>
        <v>0.2354897626485809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RSQ($B168:$B188,BU168:BU188)</f>
        <v>0.22185142216305825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RSQ($B168:$B188,CB168:CB188)</f>
        <v>0.21362442249058305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RSQ($B168:$B188,CI168:CI188)</f>
        <v>0.19533034617966413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RSQ($B168:$B188,CP168:CP188)</f>
        <v>0.18173684293953365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RSQ($B168:$B188,CW168:CW188)</f>
        <v>0.14799568184366538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RSQ($B168:$B188,DD168:DD188)</f>
        <v>9.7113934924363779E-2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13</v>
      </c>
      <c r="AD172" s="25"/>
      <c r="AE172" s="177"/>
      <c r="AF172" s="177"/>
      <c r="AH172" s="197"/>
      <c r="AI172" s="27" t="s">
        <v>35</v>
      </c>
      <c r="AJ172" s="83">
        <f>AC172+AI193</f>
        <v>16</v>
      </c>
      <c r="AK172" s="25"/>
      <c r="AL172" s="177"/>
      <c r="AM172" s="177"/>
      <c r="AO172" s="197"/>
      <c r="AP172" s="27" t="s">
        <v>35</v>
      </c>
      <c r="AQ172" s="83">
        <f>AJ172+AP193</f>
        <v>19</v>
      </c>
      <c r="AR172" s="25"/>
      <c r="AS172" s="177"/>
      <c r="AT172" s="177"/>
      <c r="AV172" s="197"/>
      <c r="AW172" s="27" t="s">
        <v>35</v>
      </c>
      <c r="AX172" s="83">
        <f>AQ172+AW193</f>
        <v>22</v>
      </c>
      <c r="AY172" s="25"/>
      <c r="AZ172" s="177"/>
      <c r="BA172" s="177"/>
      <c r="BC172" s="197"/>
      <c r="BD172" s="27" t="s">
        <v>35</v>
      </c>
      <c r="BE172" s="83">
        <f>AX172+BD193</f>
        <v>25</v>
      </c>
      <c r="BF172" s="25"/>
      <c r="BG172" s="177"/>
      <c r="BH172" s="177"/>
      <c r="BJ172" s="197"/>
      <c r="BK172" s="27" t="s">
        <v>35</v>
      </c>
      <c r="BL172" s="83">
        <f>BE172+BK193</f>
        <v>28</v>
      </c>
      <c r="BM172" s="25"/>
      <c r="BN172" s="177"/>
      <c r="BO172" s="177"/>
      <c r="BQ172" s="197"/>
      <c r="BR172" s="27" t="s">
        <v>35</v>
      </c>
      <c r="BS172" s="83">
        <f>BL172+BR193</f>
        <v>31</v>
      </c>
      <c r="BT172" s="25"/>
      <c r="BU172" s="177"/>
      <c r="BV172" s="177"/>
      <c r="BX172" s="197"/>
      <c r="BY172" s="27" t="s">
        <v>35</v>
      </c>
      <c r="BZ172" s="83">
        <f>BS172+BY193</f>
        <v>34</v>
      </c>
      <c r="CA172" s="25"/>
      <c r="CB172" s="177"/>
      <c r="CC172" s="177"/>
      <c r="CE172" s="197"/>
      <c r="CF172" s="27" t="s">
        <v>35</v>
      </c>
      <c r="CG172" s="83">
        <f>BZ172+CF193</f>
        <v>37</v>
      </c>
      <c r="CH172" s="25"/>
      <c r="CI172" s="177"/>
      <c r="CJ172" s="177"/>
      <c r="CL172" s="197"/>
      <c r="CM172" s="27" t="s">
        <v>35</v>
      </c>
      <c r="CN172" s="83">
        <f>CG172+CM193</f>
        <v>40</v>
      </c>
      <c r="CO172" s="25"/>
      <c r="CP172" s="177"/>
      <c r="CQ172" s="177"/>
      <c r="CS172" s="197"/>
      <c r="CT172" s="27" t="s">
        <v>35</v>
      </c>
      <c r="CU172" s="83">
        <f>CN172+CT193</f>
        <v>43</v>
      </c>
      <c r="CV172" s="25"/>
      <c r="CW172" s="177"/>
      <c r="CX172" s="177"/>
      <c r="CZ172" s="197"/>
      <c r="DA172" s="27" t="s">
        <v>35</v>
      </c>
      <c r="DB172" s="83">
        <f>CU172+DA193</f>
        <v>46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INDEX(LINEST(C185:C188,D185:D188),2)</f>
        <v>3.9244725075787263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INDEX(LINEST(M185:M188,$D185:$D188),2)</f>
        <v>3.9244725075787263</v>
      </c>
      <c r="Q173" s="177"/>
      <c r="R173" s="177"/>
      <c r="T173" s="197"/>
      <c r="U173" s="27" t="s">
        <v>25</v>
      </c>
      <c r="V173" s="27" t="s">
        <v>26</v>
      </c>
      <c r="W173" s="42">
        <f>INDEX(LINEST(T185:T188,$D185:$D188),2)</f>
        <v>3.6899880642536327</v>
      </c>
      <c r="X173" s="177"/>
      <c r="Y173" s="177"/>
      <c r="AA173" s="197"/>
      <c r="AB173" s="27" t="s">
        <v>25</v>
      </c>
      <c r="AC173" s="27" t="s">
        <v>26</v>
      </c>
      <c r="AD173" s="42">
        <f>INDEX(LINEST(AA185:AA188,$D185:$D188),2)</f>
        <v>3.6068439082642221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INDEX(LINEST(AH185:AH188,$D185:$D188),2)</f>
        <v>3.5158370277506776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INDEX(LINEST(AO185:AO188,$D185:$D188),2)</f>
        <v>3.4153299822089656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INDEX(LINEST(AV185:AV188,$D185:$D188),2)</f>
        <v>3.3031172858402824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INDEX(LINEST(BC185:BC188,$D185:$D188),2)</f>
        <v>3.1761288198208506</v>
      </c>
      <c r="BG173" s="177"/>
      <c r="BH173" s="177"/>
      <c r="BJ173" s="197"/>
      <c r="BK173" s="27" t="s">
        <v>25</v>
      </c>
      <c r="BL173" s="27" t="s">
        <v>26</v>
      </c>
      <c r="BM173" s="42">
        <f>INDEX(LINEST(BJ185:BJ188,$D185:$D188),2)</f>
        <v>3.0299104707610338</v>
      </c>
      <c r="BN173" s="177"/>
      <c r="BO173" s="177"/>
      <c r="BQ173" s="197"/>
      <c r="BR173" s="27" t="s">
        <v>25</v>
      </c>
      <c r="BS173" s="27" t="s">
        <v>26</v>
      </c>
      <c r="BT173" s="42">
        <f>INDEX(LINEST(BQ185:BQ188,$D185:$D188),2)</f>
        <v>2.8576451914143317</v>
      </c>
      <c r="BU173" s="177"/>
      <c r="BV173" s="177"/>
      <c r="BX173" s="197"/>
      <c r="BY173" s="27" t="s">
        <v>25</v>
      </c>
      <c r="BZ173" s="27" t="s">
        <v>26</v>
      </c>
      <c r="CA173" s="42">
        <f>INDEX(LINEST(BX185:BX188,$D185:$D188),2)</f>
        <v>2.6481194956583747</v>
      </c>
      <c r="CB173" s="177"/>
      <c r="CC173" s="177"/>
      <c r="CE173" s="197"/>
      <c r="CF173" s="27" t="s">
        <v>25</v>
      </c>
      <c r="CG173" s="27" t="s">
        <v>26</v>
      </c>
      <c r="CH173" s="42">
        <f>INDEX(LINEST(CE185:CE188,$D185:$D188),2)</f>
        <v>2.3808877131575223</v>
      </c>
      <c r="CI173" s="177"/>
      <c r="CJ173" s="177"/>
      <c r="CL173" s="197"/>
      <c r="CM173" s="27" t="s">
        <v>25</v>
      </c>
      <c r="CN173" s="27" t="s">
        <v>26</v>
      </c>
      <c r="CO173" s="42">
        <f>INDEX(LINEST(CL185:CL188,$D185:$D188),2)</f>
        <v>2.0121657434635392</v>
      </c>
      <c r="CP173" s="177"/>
      <c r="CQ173" s="177"/>
      <c r="CS173" s="197"/>
      <c r="CT173" s="27" t="s">
        <v>25</v>
      </c>
      <c r="CU173" s="27" t="s">
        <v>26</v>
      </c>
      <c r="CV173" s="42">
        <f>INDEX(LINEST(CS185:CS188,$D185:$D188),2)</f>
        <v>1.4158583728337217</v>
      </c>
      <c r="CW173" s="177"/>
      <c r="CX173" s="177"/>
      <c r="CZ173" s="197"/>
      <c r="DA173" s="27" t="s">
        <v>25</v>
      </c>
      <c r="DB173" s="27" t="s">
        <v>26</v>
      </c>
      <c r="DC173" s="42">
        <f>INDEX(LINEST(CZ185:CZ188,$D185:$D188),2)</f>
        <v>-0.31023750443134723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INDEX(LINEST(C185:C188,D185:D188),1)</f>
        <v>0.26598933964363358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INDEX(LINEST(M185:M188,$D185:$D188),1)</f>
        <v>0.26598933964363358</v>
      </c>
      <c r="Q174" s="177"/>
      <c r="R174" s="177"/>
      <c r="T174" s="197"/>
      <c r="U174" s="27" t="s">
        <v>27</v>
      </c>
      <c r="V174" s="27" t="s">
        <v>28</v>
      </c>
      <c r="W174" s="42">
        <f>INDEX(LINEST(T185:T188,$D185:$D188),1)</f>
        <v>0.3108090907099425</v>
      </c>
      <c r="X174" s="177"/>
      <c r="Y174" s="177"/>
      <c r="AA174" s="197"/>
      <c r="AB174" s="27" t="s">
        <v>27</v>
      </c>
      <c r="AC174" s="27" t="s">
        <v>28</v>
      </c>
      <c r="AD174" s="42">
        <f>INDEX(LINEST(AA185:AA188,$D185:$D188),1)</f>
        <v>0.32764908769943746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INDEX(LINEST(AH185:AH188,$D185:$D188),1)</f>
        <v>0.34662188206019884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INDEX(LINEST(AO185:AO188,$D185:$D188),1)</f>
        <v>0.36820567888481759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INDEX(LINEST(AV185:AV188,$D185:$D188),1)</f>
        <v>0.39304793254480191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INDEX(LINEST(BC185:BC188,$D185:$D188),1)</f>
        <v>0.42205417948278001</v>
      </c>
      <c r="BG174" s="177"/>
      <c r="BH174" s="177"/>
      <c r="BJ174" s="197"/>
      <c r="BK174" s="27" t="s">
        <v>27</v>
      </c>
      <c r="BL174" s="27" t="s">
        <v>28</v>
      </c>
      <c r="BM174" s="42">
        <f>INDEX(LINEST(BJ185:BJ188,$D185:$D188),1)</f>
        <v>0.45654368025433462</v>
      </c>
      <c r="BN174" s="177"/>
      <c r="BO174" s="177"/>
      <c r="BQ174" s="197"/>
      <c r="BR174" s="27" t="s">
        <v>27</v>
      </c>
      <c r="BS174" s="27" t="s">
        <v>28</v>
      </c>
      <c r="BT174" s="42">
        <f>INDEX(LINEST(BQ185:BQ188,$D185:$D188),1)</f>
        <v>0.4985429074617167</v>
      </c>
      <c r="BU174" s="177"/>
      <c r="BV174" s="177"/>
      <c r="BX174" s="197"/>
      <c r="BY174" s="27" t="s">
        <v>27</v>
      </c>
      <c r="BZ174" s="27" t="s">
        <v>28</v>
      </c>
      <c r="CA174" s="42">
        <f>INDEX(LINEST(BX185:BX188,$D185:$D188),1)</f>
        <v>0.55139537034430486</v>
      </c>
      <c r="CB174" s="177"/>
      <c r="CC174" s="177"/>
      <c r="CE174" s="197"/>
      <c r="CF174" s="27" t="s">
        <v>27</v>
      </c>
      <c r="CG174" s="27" t="s">
        <v>28</v>
      </c>
      <c r="CH174" s="42">
        <f>INDEX(LINEST(CE185:CE188,$D185:$D188),1)</f>
        <v>0.62121207137576451</v>
      </c>
      <c r="CI174" s="177"/>
      <c r="CJ174" s="177"/>
      <c r="CL174" s="197"/>
      <c r="CM174" s="27" t="s">
        <v>27</v>
      </c>
      <c r="CN174" s="27" t="s">
        <v>28</v>
      </c>
      <c r="CO174" s="42">
        <f>INDEX(LINEST(CL185:CL188,$D185:$D188),1)</f>
        <v>0.72110306410226321</v>
      </c>
      <c r="CP174" s="177"/>
      <c r="CQ174" s="177"/>
      <c r="CS174" s="197"/>
      <c r="CT174" s="27" t="s">
        <v>27</v>
      </c>
      <c r="CU174" s="27" t="s">
        <v>28</v>
      </c>
      <c r="CV174" s="42">
        <f>INDEX(LINEST(CS185:CS188,$D185:$D188),1)</f>
        <v>0.88886888203226588</v>
      </c>
      <c r="CW174" s="177"/>
      <c r="CX174" s="177"/>
      <c r="CZ174" s="197"/>
      <c r="DA174" s="27" t="s">
        <v>27</v>
      </c>
      <c r="DB174" s="27" t="s">
        <v>28</v>
      </c>
      <c r="DC174" s="42">
        <f>INDEX(LINEST(CZ185:CZ188,$D185:$D188),1)</f>
        <v>1.395139121709519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50.626365989874763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50.626365989874763</v>
      </c>
      <c r="P176" s="25"/>
      <c r="Q176" s="177"/>
      <c r="R176" s="177"/>
      <c r="T176" s="197"/>
      <c r="U176" s="27" t="s">
        <v>29</v>
      </c>
      <c r="V176" s="59">
        <f>EXP(W173)</f>
        <v>40.044368995002543</v>
      </c>
      <c r="W176" s="25"/>
      <c r="X176" s="177"/>
      <c r="Y176" s="177"/>
      <c r="AA176" s="197"/>
      <c r="AB176" s="27" t="s">
        <v>29</v>
      </c>
      <c r="AC176" s="59">
        <f>EXP(AD173)</f>
        <v>36.849568475350758</v>
      </c>
      <c r="AD176" s="25"/>
      <c r="AE176" s="177"/>
      <c r="AF176" s="177"/>
      <c r="AH176" s="197"/>
      <c r="AI176" s="27" t="s">
        <v>29</v>
      </c>
      <c r="AJ176" s="59">
        <f>EXP(AK173)</f>
        <v>33.644077167665472</v>
      </c>
      <c r="AK176" s="25"/>
      <c r="AL176" s="177"/>
      <c r="AM176" s="177"/>
      <c r="AO176" s="197"/>
      <c r="AP176" s="27" t="s">
        <v>29</v>
      </c>
      <c r="AQ176" s="59">
        <f>EXP(AR173)</f>
        <v>30.426988135933783</v>
      </c>
      <c r="AR176" s="25"/>
      <c r="AS176" s="177"/>
      <c r="AT176" s="177"/>
      <c r="AV176" s="197"/>
      <c r="AW176" s="27" t="s">
        <v>29</v>
      </c>
      <c r="AX176" s="59">
        <f>EXP(AY173)</f>
        <v>27.197288636189331</v>
      </c>
      <c r="AY176" s="25"/>
      <c r="AZ176" s="177"/>
      <c r="BA176" s="177"/>
      <c r="BC176" s="197"/>
      <c r="BD176" s="27" t="s">
        <v>29</v>
      </c>
      <c r="BE176" s="59">
        <f>EXP(BF173)</f>
        <v>23.953844186816017</v>
      </c>
      <c r="BF176" s="25"/>
      <c r="BG176" s="177"/>
      <c r="BH176" s="177"/>
      <c r="BJ176" s="197"/>
      <c r="BK176" s="27" t="s">
        <v>29</v>
      </c>
      <c r="BL176" s="59">
        <f>EXP(BM173)</f>
        <v>20.695379664853768</v>
      </c>
      <c r="BM176" s="25"/>
      <c r="BN176" s="177"/>
      <c r="BO176" s="177"/>
      <c r="BQ176" s="197"/>
      <c r="BR176" s="27" t="s">
        <v>29</v>
      </c>
      <c r="BS176" s="59">
        <f>EXP(BT173)</f>
        <v>17.420456758213437</v>
      </c>
      <c r="BT176" s="25"/>
      <c r="BU176" s="177"/>
      <c r="BV176" s="177"/>
      <c r="BX176" s="197"/>
      <c r="BY176" s="27" t="s">
        <v>29</v>
      </c>
      <c r="BZ176" s="59">
        <f>EXP(CA173)</f>
        <v>14.127446925010791</v>
      </c>
      <c r="CA176" s="25"/>
      <c r="CB176" s="177"/>
      <c r="CC176" s="177"/>
      <c r="CE176" s="197"/>
      <c r="CF176" s="27" t="s">
        <v>29</v>
      </c>
      <c r="CG176" s="59">
        <f>EXP(CH173)</f>
        <v>10.814498776948284</v>
      </c>
      <c r="CH176" s="25"/>
      <c r="CI176" s="177"/>
      <c r="CJ176" s="177"/>
      <c r="CL176" s="197"/>
      <c r="CM176" s="27" t="s">
        <v>29</v>
      </c>
      <c r="CN176" s="59">
        <f>EXP(CO173)</f>
        <v>7.4794984938619171</v>
      </c>
      <c r="CO176" s="25"/>
      <c r="CP176" s="177"/>
      <c r="CQ176" s="177"/>
      <c r="CS176" s="197"/>
      <c r="CT176" s="27" t="s">
        <v>29</v>
      </c>
      <c r="CU176" s="59">
        <f>EXP(CV173)</f>
        <v>4.1200214630817271</v>
      </c>
      <c r="CV176" s="25"/>
      <c r="CW176" s="177"/>
      <c r="CX176" s="177"/>
      <c r="CZ176" s="197"/>
      <c r="DA176" s="27" t="s">
        <v>29</v>
      </c>
      <c r="DB176" s="59">
        <f>EXP(DC173)</f>
        <v>0.73327278000665841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0.30472114982037546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0.30472114982037546</v>
      </c>
      <c r="P177" s="25"/>
      <c r="Q177" s="177"/>
      <c r="R177" s="177"/>
      <c r="T177" s="197"/>
      <c r="U177" s="27" t="s">
        <v>30</v>
      </c>
      <c r="V177" s="60">
        <f>EXP(W174)-1</f>
        <v>0.36452869511408159</v>
      </c>
      <c r="W177" s="25"/>
      <c r="X177" s="177"/>
      <c r="Y177" s="177"/>
      <c r="AA177" s="197"/>
      <c r="AB177" s="27" t="s">
        <v>30</v>
      </c>
      <c r="AC177" s="60">
        <f>EXP(AD174)-1</f>
        <v>0.38770192516394242</v>
      </c>
      <c r="AD177" s="25"/>
      <c r="AE177" s="177"/>
      <c r="AF177" s="177"/>
      <c r="AH177" s="197"/>
      <c r="AI177" s="27" t="s">
        <v>30</v>
      </c>
      <c r="AJ177" s="60">
        <f>EXP(AK174)-1</f>
        <v>0.41428185891270952</v>
      </c>
      <c r="AK177" s="25"/>
      <c r="AL177" s="177"/>
      <c r="AM177" s="177"/>
      <c r="AO177" s="197"/>
      <c r="AP177" s="27" t="s">
        <v>30</v>
      </c>
      <c r="AQ177" s="60">
        <f>EXP(AR174)-1</f>
        <v>0.44513924303644514</v>
      </c>
      <c r="AR177" s="25"/>
      <c r="AS177" s="177"/>
      <c r="AT177" s="177"/>
      <c r="AV177" s="197"/>
      <c r="AW177" s="27" t="s">
        <v>30</v>
      </c>
      <c r="AX177" s="60">
        <f>EXP(AY174)-1</f>
        <v>0.48148939918440914</v>
      </c>
      <c r="AY177" s="25"/>
      <c r="AZ177" s="177"/>
      <c r="BA177" s="177"/>
      <c r="BC177" s="197"/>
      <c r="BD177" s="27" t="s">
        <v>30</v>
      </c>
      <c r="BE177" s="60">
        <f>EXP(BF174)-1</f>
        <v>0.52509115109468985</v>
      </c>
      <c r="BF177" s="25"/>
      <c r="BG177" s="177"/>
      <c r="BH177" s="177"/>
      <c r="BJ177" s="197"/>
      <c r="BK177" s="27" t="s">
        <v>30</v>
      </c>
      <c r="BL177" s="60">
        <f>EXP(BM174)-1</f>
        <v>0.57860836969966889</v>
      </c>
      <c r="BM177" s="25"/>
      <c r="BN177" s="177"/>
      <c r="BO177" s="177"/>
      <c r="BQ177" s="197"/>
      <c r="BR177" s="27" t="s">
        <v>30</v>
      </c>
      <c r="BS177" s="60">
        <f>EXP(BT174)-1</f>
        <v>0.64632068060456804</v>
      </c>
      <c r="BT177" s="25"/>
      <c r="BU177" s="177"/>
      <c r="BV177" s="177"/>
      <c r="BX177" s="197"/>
      <c r="BY177" s="27" t="s">
        <v>30</v>
      </c>
      <c r="BZ177" s="60">
        <f>EXP(CA174)-1</f>
        <v>0.73567323588523648</v>
      </c>
      <c r="CA177" s="25"/>
      <c r="CB177" s="177"/>
      <c r="CC177" s="177"/>
      <c r="CE177" s="197"/>
      <c r="CF177" s="27" t="s">
        <v>30</v>
      </c>
      <c r="CG177" s="60">
        <f>EXP(CH174)-1</f>
        <v>0.86118256135874072</v>
      </c>
      <c r="CH177" s="25"/>
      <c r="CI177" s="177"/>
      <c r="CJ177" s="177"/>
      <c r="CL177" s="197"/>
      <c r="CM177" s="27" t="s">
        <v>30</v>
      </c>
      <c r="CN177" s="60">
        <f>EXP(CO174)-1</f>
        <v>1.0567006324949633</v>
      </c>
      <c r="CO177" s="25"/>
      <c r="CP177" s="177"/>
      <c r="CQ177" s="177"/>
      <c r="CS177" s="197"/>
      <c r="CT177" s="27" t="s">
        <v>30</v>
      </c>
      <c r="CU177" s="60">
        <f>EXP(CV174)-1</f>
        <v>1.4323767895867134</v>
      </c>
      <c r="CV177" s="25"/>
      <c r="CW177" s="177"/>
      <c r="CX177" s="177"/>
      <c r="CZ177" s="197"/>
      <c r="DA177" s="27" t="s">
        <v>30</v>
      </c>
      <c r="DB177" s="60">
        <f>EXP(DC174)-1</f>
        <v>3.0355359642425883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17">A133</f>
        <v>2003</v>
      </c>
      <c r="B179" s="174"/>
      <c r="C179" s="191"/>
      <c r="D179" s="20"/>
      <c r="E179" s="637" t="s">
        <v>7</v>
      </c>
      <c r="F179" s="638"/>
      <c r="G179" s="641">
        <f>I167</f>
        <v>0.28639675487869165</v>
      </c>
      <c r="H179" s="642"/>
      <c r="I179" s="177"/>
      <c r="J179" s="178"/>
      <c r="K179" s="177"/>
      <c r="M179" s="197"/>
      <c r="N179" s="21" t="s">
        <v>36</v>
      </c>
      <c r="O179" s="42">
        <f>Q167</f>
        <v>0.28639675487869165</v>
      </c>
      <c r="P179" s="46"/>
      <c r="Q179" s="177"/>
      <c r="R179" s="177"/>
      <c r="T179" s="197"/>
      <c r="U179" s="21" t="s">
        <v>36</v>
      </c>
      <c r="V179" s="42">
        <f>X167</f>
        <v>0.2775069279079122</v>
      </c>
      <c r="W179" s="46"/>
      <c r="X179" s="177"/>
      <c r="Y179" s="177"/>
      <c r="AA179" s="197"/>
      <c r="AB179" s="21" t="s">
        <v>36</v>
      </c>
      <c r="AC179" s="42">
        <f>AE167</f>
        <v>0.27106308172124582</v>
      </c>
      <c r="AD179" s="46"/>
      <c r="AE179" s="177"/>
      <c r="AF179" s="177"/>
      <c r="AH179" s="197"/>
      <c r="AI179" s="21" t="s">
        <v>36</v>
      </c>
      <c r="AJ179" s="42">
        <f>AL167</f>
        <v>0.25793946803222845</v>
      </c>
      <c r="AK179" s="46"/>
      <c r="AL179" s="177"/>
      <c r="AM179" s="177"/>
      <c r="AO179" s="197"/>
      <c r="AP179" s="21" t="s">
        <v>36</v>
      </c>
      <c r="AQ179" s="42">
        <f>AS167</f>
        <v>0.26330923992168587</v>
      </c>
      <c r="AR179" s="46"/>
      <c r="AS179" s="177"/>
      <c r="AT179" s="177"/>
      <c r="AV179" s="197"/>
      <c r="AW179" s="21" t="s">
        <v>36</v>
      </c>
      <c r="AX179" s="42">
        <f>AZ167</f>
        <v>0.25753579497256357</v>
      </c>
      <c r="AY179" s="46"/>
      <c r="AZ179" s="177"/>
      <c r="BA179" s="177"/>
      <c r="BC179" s="197"/>
      <c r="BD179" s="21" t="s">
        <v>36</v>
      </c>
      <c r="BE179" s="42">
        <f>BG167</f>
        <v>0.24295201950357234</v>
      </c>
      <c r="BF179" s="46"/>
      <c r="BG179" s="177"/>
      <c r="BH179" s="177"/>
      <c r="BJ179" s="197"/>
      <c r="BK179" s="21" t="s">
        <v>36</v>
      </c>
      <c r="BL179" s="42">
        <f>BN167</f>
        <v>0.2354897626485809</v>
      </c>
      <c r="BM179" s="46"/>
      <c r="BN179" s="177"/>
      <c r="BO179" s="177"/>
      <c r="BQ179" s="197"/>
      <c r="BR179" s="21" t="s">
        <v>36</v>
      </c>
      <c r="BS179" s="42">
        <f>BU167</f>
        <v>0.22185142216305825</v>
      </c>
      <c r="BT179" s="46"/>
      <c r="BU179" s="177"/>
      <c r="BV179" s="177"/>
      <c r="BX179" s="197"/>
      <c r="BY179" s="21" t="s">
        <v>36</v>
      </c>
      <c r="BZ179" s="42">
        <f>CB167</f>
        <v>0.21362442249058305</v>
      </c>
      <c r="CA179" s="46"/>
      <c r="CB179" s="177"/>
      <c r="CC179" s="177"/>
      <c r="CE179" s="197"/>
      <c r="CF179" s="21" t="s">
        <v>36</v>
      </c>
      <c r="CG179" s="42">
        <f>CI167</f>
        <v>0.19533034617966413</v>
      </c>
      <c r="CH179" s="46"/>
      <c r="CI179" s="177"/>
      <c r="CJ179" s="177"/>
      <c r="CL179" s="197"/>
      <c r="CM179" s="21" t="s">
        <v>36</v>
      </c>
      <c r="CN179" s="42">
        <f>CP167</f>
        <v>0.18173684293953365</v>
      </c>
      <c r="CO179" s="46"/>
      <c r="CP179" s="177"/>
      <c r="CQ179" s="177"/>
      <c r="CS179" s="197"/>
      <c r="CT179" s="21" t="s">
        <v>36</v>
      </c>
      <c r="CU179" s="42">
        <f>CW167</f>
        <v>0.14799568184366538</v>
      </c>
      <c r="CV179" s="46"/>
      <c r="CW179" s="177"/>
      <c r="CX179" s="177"/>
      <c r="CZ179" s="197"/>
      <c r="DA179" s="21" t="s">
        <v>36</v>
      </c>
      <c r="DB179" s="42">
        <f>DD167</f>
        <v>9.7113934924363779E-2</v>
      </c>
      <c r="DC179" s="46"/>
      <c r="DD179" s="177"/>
      <c r="DE179" s="177"/>
    </row>
    <row r="180" spans="1:109" ht="15" customHeight="1">
      <c r="A180" s="19">
        <f t="shared" si="17"/>
        <v>2004</v>
      </c>
      <c r="B180" s="174"/>
      <c r="C180" s="191"/>
      <c r="D180" s="20"/>
      <c r="E180" s="637" t="s">
        <v>8</v>
      </c>
      <c r="F180" s="638"/>
      <c r="G180" s="639">
        <f>SUM(K168:K188)</f>
        <v>4.23070204008165</v>
      </c>
      <c r="H180" s="640"/>
      <c r="I180" s="177"/>
      <c r="J180" s="178"/>
      <c r="K180" s="177"/>
      <c r="M180" s="197"/>
      <c r="N180" s="21" t="s">
        <v>37</v>
      </c>
      <c r="O180" s="199">
        <f>SUM(R168:R188)</f>
        <v>4.23070204008165</v>
      </c>
      <c r="P180" s="45"/>
      <c r="Q180" s="177"/>
      <c r="R180" s="177"/>
      <c r="T180" s="197"/>
      <c r="U180" s="21" t="s">
        <v>37</v>
      </c>
      <c r="V180" s="199">
        <f>SUM(Y168:Y188)</f>
        <v>4.4161159505880514</v>
      </c>
      <c r="W180" s="45"/>
      <c r="X180" s="177"/>
      <c r="Y180" s="177"/>
      <c r="AA180" s="197"/>
      <c r="AB180" s="21" t="s">
        <v>37</v>
      </c>
      <c r="AC180" s="199">
        <f>SUM(AF168:AF188)</f>
        <v>4.5662049646153369</v>
      </c>
      <c r="AD180" s="45"/>
      <c r="AE180" s="177"/>
      <c r="AF180" s="177"/>
      <c r="AH180" s="197"/>
      <c r="AI180" s="21" t="s">
        <v>37</v>
      </c>
      <c r="AJ180" s="199">
        <f>SUM(AM168:AM188)</f>
        <v>4.7430365902209193</v>
      </c>
      <c r="AK180" s="45"/>
      <c r="AL180" s="177"/>
      <c r="AM180" s="177"/>
      <c r="AO180" s="197"/>
      <c r="AP180" s="21" t="s">
        <v>37</v>
      </c>
      <c r="AQ180" s="199">
        <f>SUM(AT168:AT188)</f>
        <v>4.771618875121737</v>
      </c>
      <c r="AR180" s="45"/>
      <c r="AS180" s="177"/>
      <c r="AT180" s="177"/>
      <c r="AV180" s="197"/>
      <c r="AW180" s="21" t="s">
        <v>37</v>
      </c>
      <c r="AX180" s="199">
        <f>SUM(BA168:BA188)</f>
        <v>4.9377078891490234</v>
      </c>
      <c r="AY180" s="45"/>
      <c r="AZ180" s="177"/>
      <c r="BA180" s="177"/>
      <c r="BC180" s="197"/>
      <c r="BD180" s="21" t="s">
        <v>37</v>
      </c>
      <c r="BE180" s="199">
        <f>SUM(BH168:BH188)</f>
        <v>5.1928295868566581</v>
      </c>
      <c r="BF180" s="45"/>
      <c r="BG180" s="177"/>
      <c r="BH180" s="177"/>
      <c r="BJ180" s="197"/>
      <c r="BK180" s="21" t="s">
        <v>37</v>
      </c>
      <c r="BL180" s="199">
        <f>SUM(BO168:BO188)</f>
        <v>5.445208672985995</v>
      </c>
      <c r="BM180" s="45"/>
      <c r="BN180" s="177"/>
      <c r="BO180" s="177"/>
      <c r="BQ180" s="197"/>
      <c r="BR180" s="21" t="s">
        <v>37</v>
      </c>
      <c r="BS180" s="199">
        <f>SUM(BV168:BV188)</f>
        <v>5.8191641369959273</v>
      </c>
      <c r="BT180" s="45"/>
      <c r="BU180" s="177"/>
      <c r="BV180" s="177"/>
      <c r="BX180" s="197"/>
      <c r="BY180" s="21" t="s">
        <v>37</v>
      </c>
      <c r="BZ180" s="199">
        <f>SUM(CC168:CC188)</f>
        <v>6.1818332952273165</v>
      </c>
      <c r="CA180" s="45"/>
      <c r="CB180" s="177"/>
      <c r="CC180" s="177"/>
      <c r="CE180" s="197"/>
      <c r="CF180" s="21" t="s">
        <v>37</v>
      </c>
      <c r="CG180" s="199">
        <f>SUM(CJ168:CJ188)</f>
        <v>6.9964579174686392</v>
      </c>
      <c r="CH180" s="45"/>
      <c r="CI180" s="177"/>
      <c r="CJ180" s="177"/>
      <c r="CL180" s="197"/>
      <c r="CM180" s="21" t="s">
        <v>37</v>
      </c>
      <c r="CN180" s="199">
        <f>SUM(CQ168:CQ188)</f>
        <v>7.9840863060334701</v>
      </c>
      <c r="CO180" s="45"/>
      <c r="CP180" s="177"/>
      <c r="CQ180" s="177"/>
      <c r="CS180" s="197"/>
      <c r="CT180" s="21" t="s">
        <v>37</v>
      </c>
      <c r="CU180" s="199">
        <f>SUM(CX168:CX188)</f>
        <v>10.328044963344141</v>
      </c>
      <c r="CV180" s="45"/>
      <c r="CW180" s="177"/>
      <c r="CX180" s="177"/>
      <c r="CZ180" s="197"/>
      <c r="DA180" s="21" t="s">
        <v>37</v>
      </c>
      <c r="DB180" s="199">
        <f>SUM(DE168:DE188)</f>
        <v>21.913183022463237</v>
      </c>
      <c r="DC180" s="45"/>
      <c r="DD180" s="177"/>
      <c r="DE180" s="177"/>
    </row>
    <row r="181" spans="1:109" ht="15" customHeight="1">
      <c r="A181" s="19">
        <f t="shared" si="17"/>
        <v>2005</v>
      </c>
      <c r="B181" s="174"/>
      <c r="C181" s="191"/>
      <c r="D181" s="20"/>
      <c r="E181" s="637" t="s">
        <v>9</v>
      </c>
      <c r="F181" s="638"/>
      <c r="G181" s="639">
        <f>SUM(K179:K188)</f>
        <v>4.23070204008165</v>
      </c>
      <c r="H181" s="640"/>
      <c r="I181" s="177"/>
      <c r="J181" s="178"/>
      <c r="K181" s="177"/>
      <c r="M181" s="197"/>
      <c r="N181" s="25"/>
      <c r="O181" s="61"/>
      <c r="P181" s="25"/>
      <c r="Q181" s="177"/>
      <c r="R181" s="177"/>
      <c r="T181" s="197"/>
      <c r="U181" s="25"/>
      <c r="V181" s="61"/>
      <c r="W181" s="25"/>
      <c r="X181" s="177"/>
      <c r="Y181" s="177"/>
      <c r="AA181" s="197"/>
      <c r="AB181" s="25"/>
      <c r="AC181" s="61"/>
      <c r="AD181" s="25"/>
      <c r="AE181" s="177"/>
      <c r="AF181" s="177"/>
      <c r="AH181" s="197"/>
      <c r="AI181" s="25"/>
      <c r="AJ181" s="61"/>
      <c r="AK181" s="25"/>
      <c r="AL181" s="177"/>
      <c r="AM181" s="177"/>
      <c r="AO181" s="197"/>
      <c r="AP181" s="25"/>
      <c r="AQ181" s="61"/>
      <c r="AR181" s="25"/>
      <c r="AS181" s="177"/>
      <c r="AT181" s="177"/>
      <c r="AV181" s="197"/>
      <c r="AW181" s="25"/>
      <c r="AX181" s="61"/>
      <c r="AY181" s="25"/>
      <c r="AZ181" s="177"/>
      <c r="BA181" s="177"/>
      <c r="BC181" s="197"/>
      <c r="BD181" s="25"/>
      <c r="BE181" s="61"/>
      <c r="BF181" s="25"/>
      <c r="BG181" s="177"/>
      <c r="BH181" s="177"/>
      <c r="BJ181" s="197"/>
      <c r="BK181" s="25"/>
      <c r="BL181" s="61"/>
      <c r="BM181" s="25"/>
      <c r="BN181" s="177"/>
      <c r="BO181" s="177"/>
      <c r="BQ181" s="197"/>
      <c r="BR181" s="25"/>
      <c r="BS181" s="61"/>
      <c r="BT181" s="25"/>
      <c r="BU181" s="177"/>
      <c r="BV181" s="177"/>
      <c r="BX181" s="197"/>
      <c r="BY181" s="25"/>
      <c r="BZ181" s="61"/>
      <c r="CA181" s="25"/>
      <c r="CB181" s="177"/>
      <c r="CC181" s="177"/>
      <c r="CE181" s="197"/>
      <c r="CF181" s="25"/>
      <c r="CG181" s="61"/>
      <c r="CH181" s="25"/>
      <c r="CI181" s="177"/>
      <c r="CJ181" s="177"/>
      <c r="CL181" s="197"/>
      <c r="CM181" s="25"/>
      <c r="CN181" s="61"/>
      <c r="CO181" s="25"/>
      <c r="CP181" s="177"/>
      <c r="CQ181" s="177"/>
      <c r="CS181" s="197"/>
      <c r="CT181" s="25"/>
      <c r="CU181" s="61"/>
      <c r="CV181" s="25"/>
      <c r="CW181" s="177"/>
      <c r="CX181" s="177"/>
      <c r="CZ181" s="197"/>
      <c r="DA181" s="25"/>
      <c r="DB181" s="61"/>
      <c r="DC181" s="25"/>
      <c r="DD181" s="177"/>
      <c r="DE181" s="177"/>
    </row>
    <row r="182" spans="1:109" ht="15" customHeight="1">
      <c r="A182" s="19">
        <f t="shared" si="17"/>
        <v>2006</v>
      </c>
      <c r="B182" s="174"/>
      <c r="C182" s="191"/>
      <c r="D182" s="20"/>
      <c r="E182" s="637" t="s">
        <v>10</v>
      </c>
      <c r="F182" s="638"/>
      <c r="G182" s="639">
        <f>SUM(J168:J188)/D188</f>
        <v>27.009763499955529</v>
      </c>
      <c r="H182" s="640"/>
      <c r="I182" s="177"/>
      <c r="J182" s="178"/>
      <c r="K182" s="177"/>
      <c r="M182" s="197"/>
      <c r="N182" s="25"/>
      <c r="O182" s="25"/>
      <c r="P182" s="25"/>
      <c r="Q182" s="177"/>
      <c r="R182" s="177"/>
      <c r="T182" s="197"/>
      <c r="U182" s="25"/>
      <c r="V182" s="25"/>
      <c r="W182" s="25"/>
      <c r="X182" s="177"/>
      <c r="Y182" s="177"/>
      <c r="AA182" s="197"/>
      <c r="AB182" s="25"/>
      <c r="AC182" s="25"/>
      <c r="AD182" s="25"/>
      <c r="AE182" s="177"/>
      <c r="AF182" s="177"/>
      <c r="AH182" s="197"/>
      <c r="AI182" s="25"/>
      <c r="AJ182" s="25"/>
      <c r="AK182" s="25"/>
      <c r="AL182" s="177"/>
      <c r="AM182" s="177"/>
      <c r="AO182" s="197"/>
      <c r="AP182" s="25"/>
      <c r="AQ182" s="25"/>
      <c r="AR182" s="25"/>
      <c r="AS182" s="177"/>
      <c r="AT182" s="177"/>
      <c r="AV182" s="197"/>
      <c r="AW182" s="25"/>
      <c r="AX182" s="25"/>
      <c r="AY182" s="25"/>
      <c r="AZ182" s="177"/>
      <c r="BA182" s="177"/>
      <c r="BC182" s="197"/>
      <c r="BD182" s="25"/>
      <c r="BE182" s="25"/>
      <c r="BF182" s="25"/>
      <c r="BG182" s="177"/>
      <c r="BH182" s="177"/>
      <c r="BJ182" s="197"/>
      <c r="BK182" s="25"/>
      <c r="BL182" s="25"/>
      <c r="BM182" s="25"/>
      <c r="BN182" s="177"/>
      <c r="BO182" s="177"/>
      <c r="BQ182" s="197"/>
      <c r="BR182" s="25"/>
      <c r="BS182" s="25"/>
      <c r="BT182" s="25"/>
      <c r="BU182" s="177"/>
      <c r="BV182" s="177"/>
      <c r="BX182" s="197"/>
      <c r="BY182" s="25"/>
      <c r="BZ182" s="25"/>
      <c r="CA182" s="25"/>
      <c r="CB182" s="177"/>
      <c r="CC182" s="177"/>
      <c r="CE182" s="197"/>
      <c r="CF182" s="25"/>
      <c r="CG182" s="25"/>
      <c r="CH182" s="25"/>
      <c r="CI182" s="177"/>
      <c r="CJ182" s="177"/>
      <c r="CL182" s="197"/>
      <c r="CM182" s="25"/>
      <c r="CN182" s="25"/>
      <c r="CO182" s="25"/>
      <c r="CP182" s="177"/>
      <c r="CQ182" s="177"/>
      <c r="CS182" s="197"/>
      <c r="CT182" s="25"/>
      <c r="CU182" s="25"/>
      <c r="CV182" s="25"/>
      <c r="CW182" s="177"/>
      <c r="CX182" s="177"/>
      <c r="CZ182" s="197"/>
      <c r="DA182" s="25"/>
      <c r="DB182" s="25"/>
      <c r="DC182" s="25"/>
      <c r="DD182" s="177"/>
      <c r="DE182" s="177"/>
    </row>
    <row r="183" spans="1:109" ht="15" customHeight="1">
      <c r="A183" s="19">
        <f t="shared" si="17"/>
        <v>2007</v>
      </c>
      <c r="B183" s="174"/>
      <c r="C183" s="191"/>
      <c r="D183" s="20"/>
      <c r="E183" s="637" t="s">
        <v>11</v>
      </c>
      <c r="F183" s="638"/>
      <c r="G183" s="639">
        <f>SUM(J179:J188)/4</f>
        <v>27.009763499955529</v>
      </c>
      <c r="H183" s="640"/>
      <c r="I183" s="177"/>
      <c r="J183" s="178"/>
      <c r="K183" s="177"/>
      <c r="M183" s="197"/>
      <c r="N183" s="25"/>
      <c r="O183" s="25"/>
      <c r="P183" s="25"/>
      <c r="Q183" s="177"/>
      <c r="R183" s="177"/>
      <c r="T183" s="197"/>
      <c r="U183" s="25"/>
      <c r="V183" s="25"/>
      <c r="W183" s="25"/>
      <c r="X183" s="177"/>
      <c r="Y183" s="177"/>
      <c r="AA183" s="197"/>
      <c r="AB183" s="25"/>
      <c r="AC183" s="25"/>
      <c r="AD183" s="25"/>
      <c r="AE183" s="177"/>
      <c r="AF183" s="177"/>
      <c r="AH183" s="197"/>
      <c r="AI183" s="25"/>
      <c r="AJ183" s="25"/>
      <c r="AK183" s="25"/>
      <c r="AL183" s="177"/>
      <c r="AM183" s="177"/>
      <c r="AO183" s="197"/>
      <c r="AP183" s="25"/>
      <c r="AQ183" s="25"/>
      <c r="AR183" s="25"/>
      <c r="AS183" s="177"/>
      <c r="AT183" s="177"/>
      <c r="AV183" s="197"/>
      <c r="AW183" s="25"/>
      <c r="AX183" s="25"/>
      <c r="AY183" s="25"/>
      <c r="AZ183" s="177"/>
      <c r="BA183" s="177"/>
      <c r="BC183" s="197"/>
      <c r="BD183" s="25"/>
      <c r="BE183" s="25"/>
      <c r="BF183" s="25"/>
      <c r="BG183" s="177"/>
      <c r="BH183" s="177"/>
      <c r="BJ183" s="197"/>
      <c r="BK183" s="25"/>
      <c r="BL183" s="25"/>
      <c r="BM183" s="25"/>
      <c r="BN183" s="177"/>
      <c r="BO183" s="177"/>
      <c r="BQ183" s="197"/>
      <c r="BR183" s="25"/>
      <c r="BS183" s="25"/>
      <c r="BT183" s="25"/>
      <c r="BU183" s="177"/>
      <c r="BV183" s="177"/>
      <c r="BX183" s="197"/>
      <c r="BY183" s="25"/>
      <c r="BZ183" s="25"/>
      <c r="CA183" s="25"/>
      <c r="CB183" s="177"/>
      <c r="CC183" s="177"/>
      <c r="CE183" s="197"/>
      <c r="CF183" s="25"/>
      <c r="CG183" s="25"/>
      <c r="CH183" s="25"/>
      <c r="CI183" s="177"/>
      <c r="CJ183" s="177"/>
      <c r="CL183" s="197"/>
      <c r="CM183" s="25"/>
      <c r="CN183" s="25"/>
      <c r="CO183" s="25"/>
      <c r="CP183" s="177"/>
      <c r="CQ183" s="177"/>
      <c r="CS183" s="197"/>
      <c r="CT183" s="25"/>
      <c r="CU183" s="25"/>
      <c r="CV183" s="25"/>
      <c r="CW183" s="177"/>
      <c r="CX183" s="177"/>
      <c r="CZ183" s="197"/>
      <c r="DA183" s="25"/>
      <c r="DB183" s="25"/>
      <c r="DC183" s="25"/>
      <c r="DD183" s="177"/>
      <c r="DE183" s="177"/>
    </row>
    <row r="184" spans="1:109" ht="15" customHeight="1">
      <c r="A184" s="19">
        <f t="shared" si="17"/>
        <v>2008</v>
      </c>
      <c r="B184" s="174"/>
      <c r="C184" s="191"/>
      <c r="D184" s="20"/>
      <c r="E184" s="45"/>
      <c r="F184" s="45"/>
      <c r="G184" s="49"/>
      <c r="H184" s="45"/>
      <c r="I184" s="177"/>
      <c r="J184" s="178"/>
      <c r="K184" s="177"/>
      <c r="M184" s="197"/>
      <c r="N184" s="25"/>
      <c r="O184" s="25"/>
      <c r="P184" s="25"/>
      <c r="Q184" s="177"/>
      <c r="R184" s="177"/>
      <c r="T184" s="197"/>
      <c r="U184" s="25"/>
      <c r="V184" s="25"/>
      <c r="W184" s="25"/>
      <c r="X184" s="177"/>
      <c r="Y184" s="177"/>
      <c r="AA184" s="197"/>
      <c r="AB184" s="25"/>
      <c r="AC184" s="25"/>
      <c r="AD184" s="25"/>
      <c r="AE184" s="177"/>
      <c r="AF184" s="177"/>
      <c r="AH184" s="197"/>
      <c r="AI184" s="25"/>
      <c r="AJ184" s="25"/>
      <c r="AK184" s="25"/>
      <c r="AL184" s="177"/>
      <c r="AM184" s="177"/>
      <c r="AO184" s="197"/>
      <c r="AP184" s="25"/>
      <c r="AQ184" s="25"/>
      <c r="AR184" s="25"/>
      <c r="AS184" s="177"/>
      <c r="AT184" s="177"/>
      <c r="AV184" s="197"/>
      <c r="AW184" s="25"/>
      <c r="AX184" s="25"/>
      <c r="AY184" s="25"/>
      <c r="AZ184" s="177"/>
      <c r="BA184" s="177"/>
      <c r="BC184" s="197"/>
      <c r="BD184" s="25"/>
      <c r="BE184" s="25"/>
      <c r="BF184" s="25"/>
      <c r="BG184" s="177"/>
      <c r="BH184" s="177"/>
      <c r="BJ184" s="197"/>
      <c r="BK184" s="25"/>
      <c r="BL184" s="25"/>
      <c r="BM184" s="25"/>
      <c r="BN184" s="177"/>
      <c r="BO184" s="177"/>
      <c r="BQ184" s="197"/>
      <c r="BR184" s="25"/>
      <c r="BS184" s="25"/>
      <c r="BT184" s="25"/>
      <c r="BU184" s="177"/>
      <c r="BV184" s="177"/>
      <c r="BX184" s="197"/>
      <c r="BY184" s="25"/>
      <c r="BZ184" s="25"/>
      <c r="CA184" s="25"/>
      <c r="CB184" s="177"/>
      <c r="CC184" s="177"/>
      <c r="CE184" s="197"/>
      <c r="CF184" s="25"/>
      <c r="CG184" s="25"/>
      <c r="CH184" s="25"/>
      <c r="CI184" s="177"/>
      <c r="CJ184" s="177"/>
      <c r="CL184" s="197"/>
      <c r="CM184" s="25"/>
      <c r="CN184" s="25"/>
      <c r="CO184" s="25"/>
      <c r="CP184" s="177"/>
      <c r="CQ184" s="177"/>
      <c r="CS184" s="197"/>
      <c r="CT184" s="25"/>
      <c r="CU184" s="25"/>
      <c r="CV184" s="25"/>
      <c r="CW184" s="177"/>
      <c r="CX184" s="177"/>
      <c r="CZ184" s="197"/>
      <c r="DA184" s="25"/>
      <c r="DB184" s="25"/>
      <c r="DC184" s="25"/>
      <c r="DD184" s="177"/>
      <c r="DE184" s="177"/>
    </row>
    <row r="185" spans="1:109" s="25" customFormat="1" ht="15" customHeight="1">
      <c r="A185" s="19">
        <f t="shared" si="17"/>
        <v>2009</v>
      </c>
      <c r="B185" s="174">
        <f t="shared" si="17"/>
        <v>46.646106399383193</v>
      </c>
      <c r="C185" s="191">
        <f>LN(B185-$F$172)</f>
        <v>3.8425894597024888</v>
      </c>
      <c r="D185" s="20">
        <f t="shared" ref="D185:D210" si="18">D184+1</f>
        <v>1</v>
      </c>
      <c r="G185" s="49"/>
      <c r="H185" s="45"/>
      <c r="I185" s="177">
        <f t="shared" ref="I185:I210" si="19">ROUND($F$176*(1+$F$177)^D185+$F$172,$G$1)</f>
        <v>66</v>
      </c>
      <c r="J185" s="178">
        <f>ABS(B185-I185)/B185*100</f>
        <v>41.490909090909092</v>
      </c>
      <c r="K185" s="177">
        <f>(B185-I185)^2/1000</f>
        <v>0.3745731975039962</v>
      </c>
      <c r="M185" s="197">
        <f>LN($B185-O$172)</f>
        <v>3.8425894597024888</v>
      </c>
      <c r="Q185" s="177">
        <f>ROUND(O$176*(1+O$177)^$D185+O$172,$G$1)</f>
        <v>66</v>
      </c>
      <c r="R185" s="177">
        <f>($B185-Q185)^2/1000</f>
        <v>0.3745731975039962</v>
      </c>
      <c r="T185" s="197">
        <f>LN($B185-V$172)</f>
        <v>3.6013071852916112</v>
      </c>
      <c r="X185" s="177">
        <f>ROUND(V$176*(1+V$177)^$D185+V$172,$G$1)</f>
        <v>65</v>
      </c>
      <c r="Y185" s="177">
        <f>($B185-X185)^2/1000</f>
        <v>0.33686541030276262</v>
      </c>
      <c r="AA185" s="197">
        <f>LN($B185-AC$172)</f>
        <v>3.5158973406109126</v>
      </c>
      <c r="AE185" s="177">
        <f>ROUND(AC$176*(1+AC$177)^$D185+AC$172,$G$1)</f>
        <v>64</v>
      </c>
      <c r="AF185" s="177">
        <f>($B185-AE185)^2/1000</f>
        <v>0.30115762310152899</v>
      </c>
      <c r="AH185" s="197">
        <f>LN($B185-AJ$172)</f>
        <v>3.4225056200348103</v>
      </c>
      <c r="AL185" s="177">
        <f>ROUND(AJ$176*(1+AJ$177)^$D185+AJ$172,$G$1)</f>
        <v>64</v>
      </c>
      <c r="AM185" s="177">
        <f>($B185-AL185)^2/1000</f>
        <v>0.30115762310152899</v>
      </c>
      <c r="AO185" s="197">
        <f>LN($B185-AQ$172)</f>
        <v>3.3194849006704823</v>
      </c>
      <c r="AS185" s="177">
        <f>ROUND(AQ$176*(1+AQ$177)^$D185+AQ$172,$G$1)</f>
        <v>63</v>
      </c>
      <c r="AT185" s="177">
        <f>($B185-AS185)^2/1000</f>
        <v>0.26744983590029536</v>
      </c>
      <c r="AV185" s="197">
        <f>LN($B185-AX$172)</f>
        <v>3.204618932612155</v>
      </c>
      <c r="AZ185" s="177">
        <f>ROUND(AX$176*(1+AX$177)^$D185+AX$172,$G$1)</f>
        <v>62</v>
      </c>
      <c r="BA185" s="177">
        <f>($B185-AZ185)^2/1000</f>
        <v>0.23574204869906173</v>
      </c>
      <c r="BC185" s="197">
        <f>LN($B185-BE$172)</f>
        <v>3.0748255952901999</v>
      </c>
      <c r="BG185" s="177">
        <f>ROUND(BE$176*(1+BE$177)^$D185+BE$172,$G$1)</f>
        <v>62</v>
      </c>
      <c r="BH185" s="177">
        <f>($B185-BG185)^2/1000</f>
        <v>0.23574204869906173</v>
      </c>
      <c r="BJ185" s="197">
        <f>LN($B185-BL$172)</f>
        <v>2.92563735214285</v>
      </c>
      <c r="BN185" s="177">
        <f>ROUND(BL$176*(1+BL$177)^$D185+BL$172,$G$1)</f>
        <v>61</v>
      </c>
      <c r="BO185" s="177">
        <f>($B185-BN185)^2/1000</f>
        <v>0.20603426149782814</v>
      </c>
      <c r="BQ185" s="197">
        <f>LN($B185-BS$172)</f>
        <v>2.7502220936605251</v>
      </c>
      <c r="BU185" s="177">
        <f>ROUND(BS$176*(1+BS$177)^$D185+BS$172,$G$1)</f>
        <v>60</v>
      </c>
      <c r="BV185" s="177">
        <f>($B185-BU185)^2/1000</f>
        <v>0.17832647429659451</v>
      </c>
      <c r="BX185" s="197">
        <f>LN($B185-BZ$172)</f>
        <v>2.5373493732799126</v>
      </c>
      <c r="CB185" s="177">
        <f>ROUND(BZ$176*(1+BZ$177)^$D185+BZ$172,$G$1)</f>
        <v>59</v>
      </c>
      <c r="CC185" s="177">
        <f>($B185-CB185)^2/1000</f>
        <v>0.15261868709536092</v>
      </c>
      <c r="CE185" s="197">
        <f>LN($B185-CG$172)</f>
        <v>2.2665543520009561</v>
      </c>
      <c r="CI185" s="177">
        <f>ROUND(CG$176*(1+CG$177)^$D185+CG$172,$G$1)</f>
        <v>57</v>
      </c>
      <c r="CJ185" s="177">
        <f>($B185-CI185)^2/1000</f>
        <v>0.10720311269289366</v>
      </c>
      <c r="CL185" s="197">
        <f>LN($B185-CN$172)</f>
        <v>1.8940311793412949</v>
      </c>
      <c r="CP185" s="177">
        <f>ROUND(CN$176*(1+CN$177)^$D185+CN$172,$G$1)</f>
        <v>55</v>
      </c>
      <c r="CQ185" s="177">
        <f>($B185-CP185)^2/1000</f>
        <v>6.9787538290426443E-2</v>
      </c>
      <c r="CS185" s="197">
        <f>LN($B185-CU$172)</f>
        <v>1.2936598583274321</v>
      </c>
      <c r="CW185" s="177">
        <f>ROUND(CU$176*(1+CU$177)^$D185+CU$172,$G$1)</f>
        <v>53</v>
      </c>
      <c r="CX185" s="177">
        <f>($B185-CW185)^2/1000</f>
        <v>4.037196388795921E-2</v>
      </c>
      <c r="CZ185" s="197">
        <f>LN($B185-DB$172)</f>
        <v>-0.43679108383435955</v>
      </c>
      <c r="DD185" s="177">
        <f>ROUND(DB$176*(1+DB$177)^$D185+DB$172,$G$1)</f>
        <v>49</v>
      </c>
      <c r="DE185" s="177">
        <f>($B185-DD185)^2/1000</f>
        <v>5.5408150830247574E-3</v>
      </c>
    </row>
    <row r="186" spans="1:109" ht="15" customHeight="1">
      <c r="A186" s="19">
        <f t="shared" si="17"/>
        <v>2010</v>
      </c>
      <c r="B186" s="174">
        <f t="shared" si="17"/>
        <v>141.77077675176534</v>
      </c>
      <c r="C186" s="191">
        <f>LN(B186-$F$172)</f>
        <v>4.9542115050717523</v>
      </c>
      <c r="D186" s="20">
        <f t="shared" si="18"/>
        <v>2</v>
      </c>
      <c r="E186" s="50"/>
      <c r="F186" s="25"/>
      <c r="G186" s="25"/>
      <c r="H186" s="25"/>
      <c r="I186" s="177">
        <f t="shared" si="19"/>
        <v>86</v>
      </c>
      <c r="J186" s="178">
        <f>ABS(B186-I186)/B186*100</f>
        <v>39.338697318007661</v>
      </c>
      <c r="K186" s="177">
        <f>(B186-I186)^2/1000</f>
        <v>3.1103795394952494</v>
      </c>
      <c r="M186" s="197">
        <f>LN($B186-O$172)</f>
        <v>4.9542115050717523</v>
      </c>
      <c r="N186" s="25"/>
      <c r="O186" s="25"/>
      <c r="P186" s="25"/>
      <c r="Q186" s="177">
        <f>ROUND(O$176*(1+O$177)^$D186+O$172,$G$1)</f>
        <v>86</v>
      </c>
      <c r="R186" s="177">
        <f>($B186-Q186)^2/1000</f>
        <v>3.1103795394952494</v>
      </c>
      <c r="T186" s="197">
        <f>LN($B186-V$172)</f>
        <v>4.8810638732940204</v>
      </c>
      <c r="U186" s="25"/>
      <c r="V186" s="25"/>
      <c r="W186" s="25"/>
      <c r="X186" s="177">
        <f>ROUND(V$176*(1+V$177)^$D186+V$172,$G$1)</f>
        <v>85</v>
      </c>
      <c r="Y186" s="177">
        <f>($B186-X186)^2/1000</f>
        <v>3.2229210929987797</v>
      </c>
      <c r="AA186" s="197">
        <f>LN($B186-AC$172)</f>
        <v>4.8580338993538961</v>
      </c>
      <c r="AB186" s="25"/>
      <c r="AC186" s="25"/>
      <c r="AD186" s="25"/>
      <c r="AE186" s="177">
        <f>ROUND(AC$176*(1+AC$177)^$D186+AC$172,$G$1)</f>
        <v>84</v>
      </c>
      <c r="AF186" s="177">
        <f>($B186-AE186)^2/1000</f>
        <v>3.3374626465023107</v>
      </c>
      <c r="AH186" s="197">
        <f>LN($B186-AJ$172)</f>
        <v>4.8344610180101393</v>
      </c>
      <c r="AI186" s="25"/>
      <c r="AJ186" s="25"/>
      <c r="AK186" s="25"/>
      <c r="AL186" s="177">
        <f>ROUND(AJ$176*(1+AJ$177)^$D186+AJ$172,$G$1)</f>
        <v>83</v>
      </c>
      <c r="AM186" s="177">
        <f>($B186-AL186)^2/1000</f>
        <v>3.4540042000058411</v>
      </c>
      <c r="AO186" s="197">
        <f>LN($B186-AQ$172)</f>
        <v>4.810319013058499</v>
      </c>
      <c r="AP186" s="25"/>
      <c r="AQ186" s="25"/>
      <c r="AR186" s="25"/>
      <c r="AS186" s="177">
        <f>ROUND(AQ$176*(1+AQ$177)^$D186+AQ$172,$G$1)</f>
        <v>83</v>
      </c>
      <c r="AT186" s="177">
        <f>($B186-AS186)^2/1000</f>
        <v>3.4540042000058411</v>
      </c>
      <c r="AV186" s="197">
        <f>LN($B186-AX$172)</f>
        <v>4.7855797223000396</v>
      </c>
      <c r="AW186" s="25"/>
      <c r="AX186" s="25"/>
      <c r="AY186" s="25"/>
      <c r="AZ186" s="177">
        <f>ROUND(AX$176*(1+AX$177)^$D186+AX$172,$G$1)</f>
        <v>82</v>
      </c>
      <c r="BA186" s="177">
        <f>($B186-AZ186)^2/1000</f>
        <v>3.5725457535093721</v>
      </c>
      <c r="BC186" s="197">
        <f>LN($B186-BE$172)</f>
        <v>4.7602128400460195</v>
      </c>
      <c r="BD186" s="25"/>
      <c r="BE186" s="25"/>
      <c r="BF186" s="25"/>
      <c r="BG186" s="177">
        <f>ROUND(BE$176*(1+BE$177)^$D186+BE$172,$G$1)</f>
        <v>81</v>
      </c>
      <c r="BH186" s="177">
        <f>($B186-BG186)^2/1000</f>
        <v>3.6930873070129029</v>
      </c>
      <c r="BJ186" s="197">
        <f>LN($B186-BL$172)</f>
        <v>4.7341856939148474</v>
      </c>
      <c r="BK186" s="25"/>
      <c r="BL186" s="25"/>
      <c r="BM186" s="25"/>
      <c r="BN186" s="177">
        <f>ROUND(BL$176*(1+BL$177)^$D186+BL$172,$G$1)</f>
        <v>80</v>
      </c>
      <c r="BO186" s="177">
        <f>($B186-BN186)^2/1000</f>
        <v>3.815628860516433</v>
      </c>
      <c r="BQ186" s="197">
        <f>LN($B186-BS$172)</f>
        <v>4.7074629917978852</v>
      </c>
      <c r="BR186" s="25"/>
      <c r="BS186" s="25"/>
      <c r="BT186" s="25"/>
      <c r="BU186" s="177">
        <f>ROUND(BS$176*(1+BS$177)^$D186+BS$172,$G$1)</f>
        <v>78</v>
      </c>
      <c r="BV186" s="177">
        <f>($B186-BU186)^2/1000</f>
        <v>4.0667119675234948</v>
      </c>
      <c r="BX186" s="197">
        <f>LN($B186-BZ$172)</f>
        <v>4.6800065340780375</v>
      </c>
      <c r="BY186" s="25"/>
      <c r="BZ186" s="25"/>
      <c r="CA186" s="25"/>
      <c r="CB186" s="177">
        <f>ROUND(BZ$176*(1+BZ$177)^$D186+BZ$172,$G$1)</f>
        <v>77</v>
      </c>
      <c r="CC186" s="177">
        <f>($B186-CB186)^2/1000</f>
        <v>4.1952535210270252</v>
      </c>
      <c r="CE186" s="197">
        <f>LN($B186-CG$172)</f>
        <v>4.65177488521317</v>
      </c>
      <c r="CF186" s="25"/>
      <c r="CG186" s="25"/>
      <c r="CH186" s="25"/>
      <c r="CI186" s="177">
        <f>ROUND(CG$176*(1+CG$177)^$D186+CG$172,$G$1)</f>
        <v>74</v>
      </c>
      <c r="CJ186" s="177">
        <f>($B186-CI186)^2/1000</f>
        <v>4.5928781815376176</v>
      </c>
      <c r="CL186" s="197">
        <f>LN($B186-CN$172)</f>
        <v>4.6227229975984665</v>
      </c>
      <c r="CM186" s="25"/>
      <c r="CN186" s="25"/>
      <c r="CO186" s="25"/>
      <c r="CP186" s="177">
        <f>ROUND(CN$176*(1+CN$177)^$D186+CN$172,$G$1)</f>
        <v>72</v>
      </c>
      <c r="CQ186" s="177">
        <f>($B186-CP186)^2/1000</f>
        <v>4.867961288544679</v>
      </c>
      <c r="CS186" s="197">
        <f>LN($B186-CU$172)</f>
        <v>4.5928017791370159</v>
      </c>
      <c r="CT186" s="25"/>
      <c r="CU186" s="25"/>
      <c r="CV186" s="25"/>
      <c r="CW186" s="177">
        <f>ROUND(CU$176*(1+CU$177)^$D186+CU$172,$G$1)</f>
        <v>67</v>
      </c>
      <c r="CX186" s="177">
        <f>($B186-CW186)^2/1000</f>
        <v>5.5906690560623318</v>
      </c>
      <c r="CZ186" s="197">
        <f>LN($B186-DB$172)</f>
        <v>4.5619575940964951</v>
      </c>
      <c r="DA186" s="25"/>
      <c r="DB186" s="25"/>
      <c r="DC186" s="25"/>
      <c r="DD186" s="177">
        <f>ROUND(DB$176*(1+DB$177)^$D186+DB$172,$G$1)</f>
        <v>58</v>
      </c>
      <c r="DE186" s="177">
        <f>($B186-DD186)^2/1000</f>
        <v>7.017543037594109</v>
      </c>
    </row>
    <row r="187" spans="1:109" s="25" customFormat="1" ht="15" customHeight="1">
      <c r="A187" s="19">
        <f t="shared" si="17"/>
        <v>2011</v>
      </c>
      <c r="B187" s="174">
        <f t="shared" si="17"/>
        <v>117.98258781146802</v>
      </c>
      <c r="C187" s="191">
        <f>LN(B187-$F$172)</f>
        <v>4.7705370526577182</v>
      </c>
      <c r="D187" s="20">
        <f t="shared" si="18"/>
        <v>3</v>
      </c>
      <c r="E187" s="50"/>
      <c r="I187" s="177">
        <f t="shared" si="19"/>
        <v>112</v>
      </c>
      <c r="J187" s="178">
        <f>ABS(B187-I187)/B187*100</f>
        <v>5.0707379134860009</v>
      </c>
      <c r="K187" s="177">
        <f>(B187-I187)^2/1000</f>
        <v>3.579135692192574E-2</v>
      </c>
      <c r="M187" s="197">
        <f>LN($B187-O$172)</f>
        <v>4.7705370526577182</v>
      </c>
      <c r="Q187" s="177">
        <f>ROUND(O$176*(1+O$177)^$D187+O$172,$G$1)</f>
        <v>112</v>
      </c>
      <c r="R187" s="177">
        <f>($B187-Q187)^2/1000</f>
        <v>3.579135692192574E-2</v>
      </c>
      <c r="T187" s="197">
        <f>LN($B187-V$172)</f>
        <v>4.6819699901583496</v>
      </c>
      <c r="X187" s="177">
        <f>ROUND(V$176*(1+V$177)^$D187+V$172,$G$1)</f>
        <v>112</v>
      </c>
      <c r="Y187" s="177">
        <f>($B187-X187)^2/1000</f>
        <v>3.579135692192574E-2</v>
      </c>
      <c r="AA187" s="197">
        <f>LN($B187-AC$172)</f>
        <v>4.6537945060391763</v>
      </c>
      <c r="AE187" s="177">
        <f>ROUND(AC$176*(1+AC$177)^$D187+AC$172,$G$1)</f>
        <v>111</v>
      </c>
      <c r="AF187" s="177">
        <f>($B187-AE187)^2/1000</f>
        <v>4.8756532544861786E-2</v>
      </c>
      <c r="AH187" s="197">
        <f>LN($B187-AJ$172)</f>
        <v>4.6248020909813423</v>
      </c>
      <c r="AL187" s="177">
        <f>ROUND(AJ$176*(1+AJ$177)^$D187+AJ$172,$G$1)</f>
        <v>111</v>
      </c>
      <c r="AM187" s="177">
        <f>($B187-AL187)^2/1000</f>
        <v>4.8756532544861786E-2</v>
      </c>
      <c r="AO187" s="197">
        <f>LN($B187-AQ$172)</f>
        <v>4.5949439539735248</v>
      </c>
      <c r="AS187" s="177">
        <f>ROUND(AQ$176*(1+AQ$177)^$D187+AQ$172,$G$1)</f>
        <v>111</v>
      </c>
      <c r="AT187" s="177">
        <f>($B187-AS187)^2/1000</f>
        <v>4.8756532544861786E-2</v>
      </c>
      <c r="AV187" s="197">
        <f>LN($B187-AX$172)</f>
        <v>4.5641667980531704</v>
      </c>
      <c r="AZ187" s="177">
        <f>ROUND(AX$176*(1+AX$177)^$D187+AX$172,$G$1)</f>
        <v>110</v>
      </c>
      <c r="BA187" s="177">
        <f>($B187-AZ187)^2/1000</f>
        <v>6.3721708167797833E-2</v>
      </c>
      <c r="BC187" s="197">
        <f>LN($B187-BE$172)</f>
        <v>4.5324122477902602</v>
      </c>
      <c r="BG187" s="177">
        <f>ROUND(BE$176*(1+BE$177)^$D187+BE$172,$G$1)</f>
        <v>110</v>
      </c>
      <c r="BH187" s="177">
        <f>($B187-BG187)^2/1000</f>
        <v>6.3721708167797833E-2</v>
      </c>
      <c r="BJ187" s="197">
        <f>LN($B187-BL$172)</f>
        <v>4.4996161828513035</v>
      </c>
      <c r="BN187" s="177">
        <f>ROUND(BL$176*(1+BL$177)^$D187+BL$172,$G$1)</f>
        <v>109</v>
      </c>
      <c r="BO187" s="177">
        <f>($B187-BN187)^2/1000</f>
        <v>8.0686883790733868E-2</v>
      </c>
      <c r="BQ187" s="197">
        <f>LN($B187-BS$172)</f>
        <v>4.4657079585258126</v>
      </c>
      <c r="BU187" s="177">
        <f>ROUND(BS$176*(1+BS$177)^$D187+BS$172,$G$1)</f>
        <v>109</v>
      </c>
      <c r="BV187" s="177">
        <f>($B187-BU187)^2/1000</f>
        <v>8.0686883790733868E-2</v>
      </c>
      <c r="BX187" s="197">
        <f>LN($B187-BZ$172)</f>
        <v>4.4306094893974812</v>
      </c>
      <c r="CB187" s="177">
        <f>ROUND(BZ$176*(1+BZ$177)^$D187+BZ$172,$G$1)</f>
        <v>108</v>
      </c>
      <c r="CC187" s="177">
        <f>($B187-CB187)^2/1000</f>
        <v>9.9652059413669919E-2</v>
      </c>
      <c r="CE187" s="197">
        <f>LN($B187-CG$172)</f>
        <v>4.3942341662735709</v>
      </c>
      <c r="CI187" s="177">
        <f>ROUND(CG$176*(1+CG$177)^$D187+CG$172,$G$1)</f>
        <v>107</v>
      </c>
      <c r="CJ187" s="177">
        <f>($B187-CI187)^2/1000</f>
        <v>0.12061723503660596</v>
      </c>
      <c r="CL187" s="197">
        <f>LN($B187-CN$172)</f>
        <v>4.3564855685830475</v>
      </c>
      <c r="CP187" s="177">
        <f>ROUND(CN$176*(1+CN$177)^$D187+CN$172,$G$1)</f>
        <v>105</v>
      </c>
      <c r="CQ187" s="177">
        <f>($B187-CP187)^2/1000</f>
        <v>0.16854758628247804</v>
      </c>
      <c r="CS187" s="197">
        <f>LN($B187-CU$172)</f>
        <v>4.3172559240686628</v>
      </c>
      <c r="CW187" s="177">
        <f>ROUND(CU$176*(1+CU$177)^$D187+CU$172,$G$1)</f>
        <v>102</v>
      </c>
      <c r="CX187" s="177">
        <f>($B187-CW187)^2/1000</f>
        <v>0.25544311315128621</v>
      </c>
      <c r="CZ187" s="197">
        <f>LN($B187-DB$172)</f>
        <v>4.2764242538171935</v>
      </c>
      <c r="DD187" s="177">
        <f>ROUND(DB$176*(1+DB$177)^$D187+DB$172,$G$1)</f>
        <v>94</v>
      </c>
      <c r="DE187" s="177">
        <f>($B187-DD187)^2/1000</f>
        <v>0.57516451813477454</v>
      </c>
    </row>
    <row r="188" spans="1:109" s="25" customFormat="1" ht="15" customHeight="1" thickBot="1">
      <c r="A188" s="28">
        <f t="shared" si="17"/>
        <v>2012</v>
      </c>
      <c r="B188" s="182">
        <f t="shared" si="17"/>
        <v>120.35496394897393</v>
      </c>
      <c r="C188" s="192">
        <f>LN(B188-$F$172)</f>
        <v>4.790445409319279</v>
      </c>
      <c r="D188" s="29">
        <f t="shared" si="18"/>
        <v>4</v>
      </c>
      <c r="E188" s="51"/>
      <c r="F188" s="30"/>
      <c r="G188" s="30"/>
      <c r="H188" s="30"/>
      <c r="I188" s="183">
        <f t="shared" si="19"/>
        <v>147</v>
      </c>
      <c r="J188" s="184">
        <f>ABS(B188-I188)/B188*100</f>
        <v>22.138709677419357</v>
      </c>
      <c r="K188" s="183">
        <f>(B188-I188)^2/1000</f>
        <v>0.7099579461604788</v>
      </c>
      <c r="M188" s="200">
        <f>LN($B188-O$172)</f>
        <v>4.790445409319279</v>
      </c>
      <c r="N188" s="9"/>
      <c r="O188" s="9"/>
      <c r="P188" s="9"/>
      <c r="Q188" s="187">
        <f>ROUND(O$176*(1+O$177)^$D188+O$172,$G$1)</f>
        <v>147</v>
      </c>
      <c r="R188" s="187">
        <f>($B188-Q188)^2/1000</f>
        <v>0.7099579461604788</v>
      </c>
      <c r="T188" s="200">
        <f>LN($B188-V$172)</f>
        <v>4.7037021153699765</v>
      </c>
      <c r="U188" s="9"/>
      <c r="V188" s="9"/>
      <c r="W188" s="9"/>
      <c r="X188" s="187">
        <f>ROUND(V$176*(1+V$177)^$D188+V$172,$G$1)</f>
        <v>149</v>
      </c>
      <c r="Y188" s="187">
        <f>($B188-X188)^2/1000</f>
        <v>0.82053809036458314</v>
      </c>
      <c r="AA188" s="200">
        <f>LN($B188-AC$172)</f>
        <v>4.6761407640472772</v>
      </c>
      <c r="AB188" s="9"/>
      <c r="AC188" s="9"/>
      <c r="AD188" s="9"/>
      <c r="AE188" s="187">
        <f>ROUND(AC$176*(1+AC$177)^$D188+AC$172,$G$1)</f>
        <v>150</v>
      </c>
      <c r="AF188" s="187">
        <f>($B188-AE188)^2/1000</f>
        <v>0.87882816246663531</v>
      </c>
      <c r="AH188" s="200">
        <f>LN($B188-AJ$172)</f>
        <v>4.6477982025784055</v>
      </c>
      <c r="AI188" s="9"/>
      <c r="AJ188" s="9"/>
      <c r="AK188" s="9"/>
      <c r="AL188" s="187">
        <f>ROUND(AJ$176*(1+AJ$177)^$D188+AJ$172,$G$1)</f>
        <v>151</v>
      </c>
      <c r="AM188" s="187">
        <f>($B188-AL188)^2/1000</f>
        <v>0.93911823456868737</v>
      </c>
      <c r="AO188" s="200">
        <f>LN($B188-AQ$172)</f>
        <v>4.6186288499815324</v>
      </c>
      <c r="AP188" s="9"/>
      <c r="AQ188" s="9"/>
      <c r="AR188" s="9"/>
      <c r="AS188" s="187">
        <f>ROUND(AQ$176*(1+AQ$177)^$D188+AQ$172,$G$1)</f>
        <v>152</v>
      </c>
      <c r="AT188" s="187">
        <f>($B188-AS188)^2/1000</f>
        <v>1.0014083066707395</v>
      </c>
      <c r="AV188" s="200">
        <f>LN($B188-AX$172)</f>
        <v>4.5885830158437839</v>
      </c>
      <c r="AW188" s="9"/>
      <c r="AX188" s="9"/>
      <c r="AY188" s="9"/>
      <c r="AZ188" s="187">
        <f>ROUND(AX$176*(1+AX$177)^$D188+AX$172,$G$1)</f>
        <v>153</v>
      </c>
      <c r="BA188" s="187">
        <f>($B188-AZ188)^2/1000</f>
        <v>1.0656983787727916</v>
      </c>
      <c r="BC188" s="200">
        <f>LN($B188-BE$172)</f>
        <v>4.55760639098472</v>
      </c>
      <c r="BD188" s="9"/>
      <c r="BE188" s="9"/>
      <c r="BF188" s="9"/>
      <c r="BG188" s="187">
        <f>ROUND(BE$176*(1+BE$177)^$D188+BE$172,$G$1)</f>
        <v>155</v>
      </c>
      <c r="BH188" s="187">
        <f>($B188-BG188)^2/1000</f>
        <v>1.2002785229768957</v>
      </c>
      <c r="BJ188" s="200">
        <f>LN($B188-BL$172)</f>
        <v>4.5256394566784799</v>
      </c>
      <c r="BK188" s="9"/>
      <c r="BL188" s="9"/>
      <c r="BM188" s="9"/>
      <c r="BN188" s="187">
        <f>ROUND(BL$176*(1+BL$177)^$D188+BL$172,$G$1)</f>
        <v>157</v>
      </c>
      <c r="BO188" s="187">
        <f>($B188-BN188)^2/1000</f>
        <v>1.3428586671810001</v>
      </c>
      <c r="BQ188" s="200">
        <f>LN($B188-BS$172)</f>
        <v>4.492616796290271</v>
      </c>
      <c r="BR188" s="9"/>
      <c r="BS188" s="9"/>
      <c r="BT188" s="9"/>
      <c r="BU188" s="187">
        <f>ROUND(BS$176*(1+BS$177)^$D188+BS$172,$G$1)</f>
        <v>159</v>
      </c>
      <c r="BV188" s="187">
        <f>($B188-BU188)^2/1000</f>
        <v>1.4934388113851045</v>
      </c>
      <c r="BX188" s="200">
        <f>LN($B188-BZ$172)</f>
        <v>4.4584662893211142</v>
      </c>
      <c r="BY188" s="9"/>
      <c r="BZ188" s="9"/>
      <c r="CA188" s="9"/>
      <c r="CB188" s="187">
        <f>ROUND(BZ$176*(1+BZ$177)^$D188+BZ$172,$G$1)</f>
        <v>162</v>
      </c>
      <c r="CC188" s="187">
        <f>($B188-CB188)^2/1000</f>
        <v>1.7343090276912607</v>
      </c>
      <c r="CE188" s="200">
        <f>LN($B188-CG$172)</f>
        <v>4.4231081629000375</v>
      </c>
      <c r="CF188" s="9"/>
      <c r="CG188" s="9"/>
      <c r="CH188" s="9"/>
      <c r="CI188" s="187">
        <f>ROUND(CG$176*(1+CG$177)^$D188+CG$172,$G$1)</f>
        <v>167</v>
      </c>
      <c r="CJ188" s="187">
        <f>($B188-CI188)^2/1000</f>
        <v>2.1757593882015218</v>
      </c>
      <c r="CL188" s="200">
        <f>LN($B188-CN$172)</f>
        <v>4.3864538693539776</v>
      </c>
      <c r="CM188" s="9"/>
      <c r="CN188" s="9"/>
      <c r="CO188" s="9"/>
      <c r="CP188" s="187">
        <f>ROUND(CN$176*(1+CN$177)^$D188+CN$172,$G$1)</f>
        <v>174</v>
      </c>
      <c r="CQ188" s="187">
        <f>($B188-CP188)^2/1000</f>
        <v>2.8777898929158865</v>
      </c>
      <c r="CS188" s="200">
        <f>LN($B188-CU$172)</f>
        <v>4.3484047501244358</v>
      </c>
      <c r="CT188" s="9"/>
      <c r="CU188" s="9"/>
      <c r="CV188" s="9"/>
      <c r="CW188" s="187">
        <f>ROUND(CU$176*(1+CU$177)^$D188+CU$172,$G$1)</f>
        <v>187</v>
      </c>
      <c r="CX188" s="187">
        <f>($B188-CW188)^2/1000</f>
        <v>4.4415608302425644</v>
      </c>
      <c r="CZ188" s="200">
        <f>LN($B188-DB$172)</f>
        <v>4.3088504352904717</v>
      </c>
      <c r="DA188" s="9"/>
      <c r="DB188" s="9"/>
      <c r="DC188" s="9"/>
      <c r="DD188" s="187">
        <f>ROUND(DB$176*(1+DB$177)^$D188+DB$172,$G$1)</f>
        <v>240</v>
      </c>
      <c r="DE188" s="187">
        <f>($B188-DD188)^2/1000</f>
        <v>14.314934651651328</v>
      </c>
    </row>
    <row r="189" spans="1:109" ht="15" customHeight="1" thickTop="1">
      <c r="A189" s="19">
        <f t="shared" si="17"/>
        <v>2013</v>
      </c>
      <c r="B189" s="174">
        <f t="shared" ref="B189:B210" si="20">ROUND($F$176*(1+$F$177)^D189+$F$172,$G$1)</f>
        <v>191</v>
      </c>
      <c r="C189" s="52"/>
      <c r="D189" s="20">
        <f t="shared" si="18"/>
        <v>5</v>
      </c>
      <c r="E189" s="53"/>
      <c r="F189" s="31"/>
      <c r="G189" s="25"/>
      <c r="H189" s="25"/>
      <c r="I189" s="177">
        <f t="shared" si="19"/>
        <v>191</v>
      </c>
      <c r="J189" s="185"/>
      <c r="K189" s="185"/>
    </row>
    <row r="190" spans="1:109" ht="15" customHeight="1" thickBot="1">
      <c r="A190" s="19">
        <f t="shared" si="17"/>
        <v>2014</v>
      </c>
      <c r="B190" s="174">
        <f t="shared" si="20"/>
        <v>250</v>
      </c>
      <c r="C190" s="52"/>
      <c r="D190" s="20">
        <f t="shared" si="18"/>
        <v>6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19"/>
        <v>250</v>
      </c>
      <c r="J190" s="185"/>
      <c r="K190" s="185"/>
    </row>
    <row r="191" spans="1:109" ht="15" customHeight="1" thickTop="1">
      <c r="A191" s="19">
        <f t="shared" si="17"/>
        <v>2015</v>
      </c>
      <c r="B191" s="174">
        <f t="shared" si="20"/>
        <v>326</v>
      </c>
      <c r="C191" s="52"/>
      <c r="D191" s="20">
        <f t="shared" si="18"/>
        <v>7</v>
      </c>
      <c r="E191" s="198">
        <f>O172</f>
        <v>0</v>
      </c>
      <c r="F191" s="201">
        <f>O179</f>
        <v>0.28639675487869165</v>
      </c>
      <c r="G191" s="643">
        <f>O180</f>
        <v>4.23070204008165</v>
      </c>
      <c r="H191" s="644"/>
      <c r="I191" s="177">
        <f t="shared" si="19"/>
        <v>326</v>
      </c>
      <c r="J191" s="185"/>
      <c r="K191" s="185"/>
      <c r="M191" s="198" t="s">
        <v>72</v>
      </c>
      <c r="N191" s="198">
        <f>MIN(B168:B188)</f>
        <v>46.646106399383193</v>
      </c>
      <c r="T191" s="198" t="s">
        <v>72</v>
      </c>
      <c r="U191" s="198">
        <f>N191</f>
        <v>46.646106399383193</v>
      </c>
      <c r="AA191" s="198" t="s">
        <v>72</v>
      </c>
      <c r="AB191" s="198">
        <f>U191</f>
        <v>46.646106399383193</v>
      </c>
      <c r="AH191" s="198" t="s">
        <v>72</v>
      </c>
      <c r="AI191" s="198">
        <f>AB191</f>
        <v>46.646106399383193</v>
      </c>
      <c r="AO191" s="198" t="s">
        <v>72</v>
      </c>
      <c r="AP191" s="198">
        <f>AI191</f>
        <v>46.646106399383193</v>
      </c>
      <c r="AV191" s="198" t="s">
        <v>72</v>
      </c>
      <c r="AW191" s="198">
        <f>AP191</f>
        <v>46.646106399383193</v>
      </c>
      <c r="BC191" s="198" t="s">
        <v>72</v>
      </c>
      <c r="BD191" s="198">
        <f>AW191</f>
        <v>46.646106399383193</v>
      </c>
      <c r="BJ191" s="198" t="s">
        <v>72</v>
      </c>
      <c r="BK191" s="198">
        <f>BD191</f>
        <v>46.646106399383193</v>
      </c>
      <c r="BQ191" s="198" t="s">
        <v>72</v>
      </c>
      <c r="BR191" s="198">
        <f>BK191</f>
        <v>46.646106399383193</v>
      </c>
      <c r="BX191" s="198" t="s">
        <v>72</v>
      </c>
      <c r="BY191" s="198">
        <f>BR191</f>
        <v>46.646106399383193</v>
      </c>
      <c r="CE191" s="198" t="s">
        <v>72</v>
      </c>
      <c r="CF191" s="198">
        <f>BY191</f>
        <v>46.646106399383193</v>
      </c>
      <c r="CL191" s="198" t="s">
        <v>72</v>
      </c>
      <c r="CM191" s="198">
        <f>CF191</f>
        <v>46.646106399383193</v>
      </c>
      <c r="CS191" s="198" t="s">
        <v>72</v>
      </c>
      <c r="CT191" s="198">
        <f>CM191</f>
        <v>46.646106399383193</v>
      </c>
      <c r="CZ191" s="198" t="s">
        <v>72</v>
      </c>
      <c r="DA191" s="198">
        <f>CT191</f>
        <v>46.646106399383193</v>
      </c>
    </row>
    <row r="192" spans="1:109" ht="15" customHeight="1">
      <c r="A192" s="19">
        <f t="shared" si="17"/>
        <v>2016</v>
      </c>
      <c r="B192" s="174">
        <f t="shared" si="20"/>
        <v>425</v>
      </c>
      <c r="C192" s="52"/>
      <c r="D192" s="20">
        <f t="shared" si="18"/>
        <v>8</v>
      </c>
      <c r="E192" s="198">
        <f>V172</f>
        <v>10</v>
      </c>
      <c r="F192" s="201">
        <f>V179</f>
        <v>0.2775069279079122</v>
      </c>
      <c r="G192" s="643">
        <f>V180</f>
        <v>4.4161159505880514</v>
      </c>
      <c r="H192" s="644"/>
      <c r="I192" s="177">
        <f t="shared" si="19"/>
        <v>425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17"/>
        <v>2017</v>
      </c>
      <c r="B193" s="174">
        <f t="shared" si="20"/>
        <v>555</v>
      </c>
      <c r="C193" s="52"/>
      <c r="D193" s="20">
        <f t="shared" si="18"/>
        <v>9</v>
      </c>
      <c r="E193" s="198">
        <f>AC172</f>
        <v>13</v>
      </c>
      <c r="F193" s="201">
        <f>AC179</f>
        <v>0.27106308172124582</v>
      </c>
      <c r="G193" s="643">
        <f>AC180</f>
        <v>4.5662049646153369</v>
      </c>
      <c r="H193" s="644"/>
      <c r="I193" s="177">
        <f t="shared" si="19"/>
        <v>555</v>
      </c>
      <c r="J193" s="185"/>
      <c r="K193" s="185"/>
      <c r="M193" s="198" t="s">
        <v>50</v>
      </c>
      <c r="N193" s="212">
        <v>3</v>
      </c>
      <c r="T193" s="198" t="s">
        <v>50</v>
      </c>
      <c r="U193" s="198">
        <f>N193</f>
        <v>3</v>
      </c>
      <c r="AA193" s="198" t="s">
        <v>50</v>
      </c>
      <c r="AB193" s="198">
        <f>U193</f>
        <v>3</v>
      </c>
      <c r="AH193" s="198" t="s">
        <v>50</v>
      </c>
      <c r="AI193" s="198">
        <f>AB193</f>
        <v>3</v>
      </c>
      <c r="AO193" s="198" t="s">
        <v>50</v>
      </c>
      <c r="AP193" s="198">
        <f>AI193</f>
        <v>3</v>
      </c>
      <c r="AV193" s="198" t="s">
        <v>50</v>
      </c>
      <c r="AW193" s="198">
        <f>AP193</f>
        <v>3</v>
      </c>
      <c r="BC193" s="198" t="s">
        <v>50</v>
      </c>
      <c r="BD193" s="198">
        <f>AW193</f>
        <v>3</v>
      </c>
      <c r="BJ193" s="198" t="s">
        <v>50</v>
      </c>
      <c r="BK193" s="198">
        <f>BD193</f>
        <v>3</v>
      </c>
      <c r="BQ193" s="198" t="s">
        <v>50</v>
      </c>
      <c r="BR193" s="198">
        <f>BK193</f>
        <v>3</v>
      </c>
      <c r="BX193" s="198" t="s">
        <v>50</v>
      </c>
      <c r="BY193" s="198">
        <f>BR193</f>
        <v>3</v>
      </c>
      <c r="CE193" s="198" t="s">
        <v>50</v>
      </c>
      <c r="CF193" s="198">
        <f>BY193</f>
        <v>3</v>
      </c>
      <c r="CL193" s="198" t="s">
        <v>50</v>
      </c>
      <c r="CM193" s="198">
        <f>CF193</f>
        <v>3</v>
      </c>
      <c r="CS193" s="198" t="s">
        <v>50</v>
      </c>
      <c r="CT193" s="198">
        <f>CM193</f>
        <v>3</v>
      </c>
      <c r="CZ193" s="198" t="s">
        <v>50</v>
      </c>
      <c r="DA193" s="198">
        <f>CT193</f>
        <v>3</v>
      </c>
    </row>
    <row r="194" spans="1:105" ht="15" customHeight="1">
      <c r="A194" s="19">
        <f t="shared" si="17"/>
        <v>2018</v>
      </c>
      <c r="B194" s="174">
        <f t="shared" si="20"/>
        <v>724</v>
      </c>
      <c r="C194" s="52"/>
      <c r="D194" s="20">
        <f t="shared" si="18"/>
        <v>10</v>
      </c>
      <c r="E194" s="198">
        <f>AJ172</f>
        <v>16</v>
      </c>
      <c r="F194" s="201">
        <f>AJ179</f>
        <v>0.25793946803222845</v>
      </c>
      <c r="G194" s="643">
        <f>AJ180</f>
        <v>4.7430365902209193</v>
      </c>
      <c r="H194" s="644"/>
      <c r="I194" s="177">
        <f t="shared" si="19"/>
        <v>724</v>
      </c>
      <c r="J194" s="185"/>
      <c r="K194" s="185"/>
    </row>
    <row r="195" spans="1:105" ht="15" customHeight="1">
      <c r="A195" s="19">
        <f t="shared" ref="A195:A210" si="21">A149</f>
        <v>2019</v>
      </c>
      <c r="B195" s="174">
        <f t="shared" si="20"/>
        <v>944</v>
      </c>
      <c r="C195" s="52"/>
      <c r="D195" s="20">
        <f t="shared" si="18"/>
        <v>11</v>
      </c>
      <c r="E195" s="198">
        <f>AQ172</f>
        <v>19</v>
      </c>
      <c r="F195" s="201">
        <f>AQ179</f>
        <v>0.26330923992168587</v>
      </c>
      <c r="G195" s="643">
        <f>AQ180</f>
        <v>4.771618875121737</v>
      </c>
      <c r="H195" s="644"/>
      <c r="I195" s="177">
        <f t="shared" si="19"/>
        <v>944</v>
      </c>
      <c r="J195" s="185"/>
      <c r="K195" s="185"/>
    </row>
    <row r="196" spans="1:105" ht="15" customHeight="1">
      <c r="A196" s="19">
        <f t="shared" si="21"/>
        <v>2020</v>
      </c>
      <c r="B196" s="174">
        <f t="shared" si="20"/>
        <v>1232</v>
      </c>
      <c r="C196" s="52"/>
      <c r="D196" s="20">
        <f t="shared" si="18"/>
        <v>12</v>
      </c>
      <c r="E196" s="198">
        <f>AX172</f>
        <v>22</v>
      </c>
      <c r="F196" s="201">
        <f>AX179</f>
        <v>0.25753579497256357</v>
      </c>
      <c r="G196" s="643">
        <f>AX180</f>
        <v>4.9377078891490234</v>
      </c>
      <c r="H196" s="644"/>
      <c r="I196" s="177">
        <f t="shared" si="19"/>
        <v>1232</v>
      </c>
      <c r="J196" s="185"/>
      <c r="K196" s="185"/>
    </row>
    <row r="197" spans="1:105" ht="15" customHeight="1">
      <c r="A197" s="19">
        <f t="shared" si="21"/>
        <v>2021</v>
      </c>
      <c r="B197" s="174">
        <f t="shared" si="20"/>
        <v>1607</v>
      </c>
      <c r="C197" s="52"/>
      <c r="D197" s="20">
        <f t="shared" si="18"/>
        <v>13</v>
      </c>
      <c r="E197" s="198">
        <f>BE172</f>
        <v>25</v>
      </c>
      <c r="F197" s="201">
        <f>BE179</f>
        <v>0.24295201950357234</v>
      </c>
      <c r="G197" s="643">
        <f>BE180</f>
        <v>5.1928295868566581</v>
      </c>
      <c r="H197" s="644"/>
      <c r="I197" s="177">
        <f t="shared" si="19"/>
        <v>1607</v>
      </c>
      <c r="J197" s="185"/>
      <c r="K197" s="185"/>
    </row>
    <row r="198" spans="1:105" ht="15" customHeight="1">
      <c r="A198" s="19">
        <f t="shared" si="21"/>
        <v>2022</v>
      </c>
      <c r="B198" s="174">
        <f t="shared" si="20"/>
        <v>2097</v>
      </c>
      <c r="C198" s="52"/>
      <c r="D198" s="20">
        <f t="shared" si="18"/>
        <v>14</v>
      </c>
      <c r="E198" s="198">
        <f>BL172</f>
        <v>28</v>
      </c>
      <c r="F198" s="201">
        <f>BL179</f>
        <v>0.2354897626485809</v>
      </c>
      <c r="G198" s="643">
        <f>BL180</f>
        <v>5.445208672985995</v>
      </c>
      <c r="H198" s="644"/>
      <c r="I198" s="177">
        <f t="shared" si="19"/>
        <v>2097</v>
      </c>
      <c r="J198" s="185"/>
      <c r="K198" s="185"/>
    </row>
    <row r="199" spans="1:105" ht="15" customHeight="1">
      <c r="A199" s="19">
        <f t="shared" si="21"/>
        <v>2023</v>
      </c>
      <c r="B199" s="174">
        <f t="shared" si="20"/>
        <v>2736</v>
      </c>
      <c r="C199" s="52"/>
      <c r="D199" s="20">
        <f t="shared" si="18"/>
        <v>15</v>
      </c>
      <c r="E199" s="198">
        <f>BS172</f>
        <v>31</v>
      </c>
      <c r="F199" s="201">
        <f>BS179</f>
        <v>0.22185142216305825</v>
      </c>
      <c r="G199" s="643">
        <f>BS180</f>
        <v>5.8191641369959273</v>
      </c>
      <c r="H199" s="644"/>
      <c r="I199" s="177">
        <f t="shared" si="19"/>
        <v>2736</v>
      </c>
      <c r="J199" s="185"/>
      <c r="K199" s="185"/>
    </row>
    <row r="200" spans="1:105" ht="15" customHeight="1">
      <c r="A200" s="19">
        <f t="shared" si="21"/>
        <v>2024</v>
      </c>
      <c r="B200" s="174">
        <f t="shared" si="20"/>
        <v>3570</v>
      </c>
      <c r="C200" s="52"/>
      <c r="D200" s="20">
        <f t="shared" si="18"/>
        <v>16</v>
      </c>
      <c r="E200" s="198">
        <f>BZ172</f>
        <v>34</v>
      </c>
      <c r="F200" s="201">
        <f>BZ179</f>
        <v>0.21362442249058305</v>
      </c>
      <c r="G200" s="643">
        <f>BZ180</f>
        <v>6.1818332952273165</v>
      </c>
      <c r="H200" s="644"/>
      <c r="I200" s="177">
        <f t="shared" si="19"/>
        <v>3570</v>
      </c>
      <c r="J200" s="185"/>
      <c r="K200" s="185"/>
    </row>
    <row r="201" spans="1:105" ht="15" customHeight="1">
      <c r="A201" s="19">
        <f t="shared" si="21"/>
        <v>2025</v>
      </c>
      <c r="B201" s="174">
        <f t="shared" si="20"/>
        <v>4658</v>
      </c>
      <c r="C201" s="52"/>
      <c r="D201" s="20">
        <f t="shared" si="18"/>
        <v>17</v>
      </c>
      <c r="E201" s="198">
        <f>CG172</f>
        <v>37</v>
      </c>
      <c r="F201" s="201">
        <f>CG179</f>
        <v>0.19533034617966413</v>
      </c>
      <c r="G201" s="643">
        <f>CG180</f>
        <v>6.9964579174686392</v>
      </c>
      <c r="H201" s="644"/>
      <c r="I201" s="177">
        <f t="shared" si="19"/>
        <v>4658</v>
      </c>
      <c r="J201" s="185"/>
      <c r="K201" s="185"/>
    </row>
    <row r="202" spans="1:105" ht="15" customHeight="1">
      <c r="A202" s="19">
        <f t="shared" si="21"/>
        <v>2026</v>
      </c>
      <c r="B202" s="174">
        <f t="shared" si="20"/>
        <v>6077</v>
      </c>
      <c r="C202" s="52"/>
      <c r="D202" s="20">
        <f t="shared" si="18"/>
        <v>18</v>
      </c>
      <c r="E202" s="198">
        <f>CN172</f>
        <v>40</v>
      </c>
      <c r="F202" s="201">
        <f>CN179</f>
        <v>0.18173684293953365</v>
      </c>
      <c r="G202" s="643">
        <f>CN180</f>
        <v>7.9840863060334701</v>
      </c>
      <c r="H202" s="644"/>
      <c r="I202" s="177">
        <f t="shared" si="19"/>
        <v>6077</v>
      </c>
      <c r="J202" s="185"/>
      <c r="K202" s="185"/>
    </row>
    <row r="203" spans="1:105" ht="15" customHeight="1">
      <c r="A203" s="19">
        <f t="shared" si="21"/>
        <v>2027</v>
      </c>
      <c r="B203" s="174">
        <f t="shared" si="20"/>
        <v>7929</v>
      </c>
      <c r="C203" s="52"/>
      <c r="D203" s="20">
        <f t="shared" si="18"/>
        <v>19</v>
      </c>
      <c r="E203" s="198">
        <f>CU172</f>
        <v>43</v>
      </c>
      <c r="F203" s="201">
        <f>CU179</f>
        <v>0.14799568184366538</v>
      </c>
      <c r="G203" s="643">
        <f>CU180</f>
        <v>10.328044963344141</v>
      </c>
      <c r="H203" s="644"/>
      <c r="I203" s="177">
        <f t="shared" si="19"/>
        <v>7929</v>
      </c>
      <c r="J203" s="185"/>
      <c r="K203" s="185"/>
    </row>
    <row r="204" spans="1:105" ht="15" customHeight="1">
      <c r="A204" s="19">
        <f t="shared" si="21"/>
        <v>2028</v>
      </c>
      <c r="B204" s="174">
        <f t="shared" si="20"/>
        <v>10345</v>
      </c>
      <c r="C204" s="52"/>
      <c r="D204" s="20">
        <f t="shared" si="18"/>
        <v>20</v>
      </c>
      <c r="E204" s="198">
        <f>DB172</f>
        <v>46</v>
      </c>
      <c r="F204" s="201">
        <f>DB179</f>
        <v>9.7113934924363779E-2</v>
      </c>
      <c r="G204" s="643">
        <f>DB180</f>
        <v>21.913183022463237</v>
      </c>
      <c r="H204" s="644"/>
      <c r="I204" s="177">
        <f t="shared" si="19"/>
        <v>10345</v>
      </c>
      <c r="J204" s="185"/>
      <c r="K204" s="185"/>
    </row>
    <row r="205" spans="1:105" ht="15" customHeight="1">
      <c r="A205" s="19">
        <f t="shared" si="21"/>
        <v>2029</v>
      </c>
      <c r="B205" s="174">
        <f t="shared" si="20"/>
        <v>13497</v>
      </c>
      <c r="C205" s="52"/>
      <c r="D205" s="20">
        <f t="shared" si="18"/>
        <v>21</v>
      </c>
      <c r="E205" s="53"/>
      <c r="F205" s="31"/>
      <c r="G205" s="25"/>
      <c r="H205" s="25"/>
      <c r="I205" s="177">
        <f t="shared" si="19"/>
        <v>13497</v>
      </c>
      <c r="J205" s="185"/>
      <c r="K205" s="185"/>
    </row>
    <row r="206" spans="1:105" ht="15" customHeight="1">
      <c r="A206" s="19">
        <f t="shared" si="21"/>
        <v>2030</v>
      </c>
      <c r="B206" s="174">
        <f t="shared" si="20"/>
        <v>17610</v>
      </c>
      <c r="C206" s="52"/>
      <c r="D206" s="20">
        <f t="shared" si="18"/>
        <v>22</v>
      </c>
      <c r="E206" s="53"/>
      <c r="F206" s="31"/>
      <c r="G206" s="25"/>
      <c r="H206" s="25"/>
      <c r="I206" s="177">
        <f t="shared" si="19"/>
        <v>17610</v>
      </c>
      <c r="J206" s="185"/>
      <c r="K206" s="185"/>
    </row>
    <row r="207" spans="1:105" ht="15" customHeight="1">
      <c r="A207" s="19">
        <f t="shared" si="21"/>
        <v>2031</v>
      </c>
      <c r="B207" s="174">
        <f t="shared" si="20"/>
        <v>22977</v>
      </c>
      <c r="C207" s="52"/>
      <c r="D207" s="20">
        <f t="shared" si="18"/>
        <v>23</v>
      </c>
      <c r="E207" s="53"/>
      <c r="F207" s="31"/>
      <c r="G207" s="25"/>
      <c r="H207" s="25"/>
      <c r="I207" s="177">
        <f t="shared" si="19"/>
        <v>22977</v>
      </c>
      <c r="J207" s="185"/>
      <c r="K207" s="185"/>
    </row>
    <row r="208" spans="1:105" ht="15" customHeight="1">
      <c r="A208" s="19">
        <f t="shared" si="21"/>
        <v>2032</v>
      </c>
      <c r="B208" s="174">
        <f t="shared" si="20"/>
        <v>29978</v>
      </c>
      <c r="C208" s="52"/>
      <c r="D208" s="20">
        <f t="shared" si="18"/>
        <v>24</v>
      </c>
      <c r="E208" s="53"/>
      <c r="F208" s="31"/>
      <c r="G208" s="25"/>
      <c r="H208" s="25"/>
      <c r="I208" s="177">
        <f t="shared" si="19"/>
        <v>29978</v>
      </c>
      <c r="J208" s="185"/>
      <c r="K208" s="185"/>
    </row>
    <row r="209" spans="1:109" ht="15" customHeight="1">
      <c r="A209" s="19">
        <f t="shared" si="21"/>
        <v>2033</v>
      </c>
      <c r="B209" s="174">
        <f t="shared" si="20"/>
        <v>39113</v>
      </c>
      <c r="C209" s="52"/>
      <c r="D209" s="20">
        <f t="shared" si="18"/>
        <v>25</v>
      </c>
      <c r="E209" s="53"/>
      <c r="F209" s="31"/>
      <c r="G209" s="25"/>
      <c r="H209" s="25"/>
      <c r="I209" s="177">
        <f t="shared" si="19"/>
        <v>39113</v>
      </c>
      <c r="J209" s="185"/>
      <c r="K209" s="185"/>
    </row>
    <row r="210" spans="1:109" ht="15" customHeight="1">
      <c r="A210" s="103">
        <f t="shared" si="21"/>
        <v>2034</v>
      </c>
      <c r="B210" s="186">
        <f t="shared" si="20"/>
        <v>51031</v>
      </c>
      <c r="C210" s="193"/>
      <c r="D210" s="33">
        <f t="shared" si="18"/>
        <v>26</v>
      </c>
      <c r="E210" s="54"/>
      <c r="F210" s="34"/>
      <c r="G210" s="9"/>
      <c r="H210" s="9"/>
      <c r="I210" s="187">
        <f t="shared" si="19"/>
        <v>51031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0.43003378972406475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0.43003378972406475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0.40514395875930137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0.41241146174861237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0.39692371275570487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0.39288307849025023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0.38530323083437468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0.36730806206887739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RSQ($B214:$B234,BN214:BN234)</f>
        <v>0.35720453114094736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RSQ($B214:$B234,BU214:BU234)</f>
        <v>0.33824963241883366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RSQ($B214:$B234,CB214:CB234)</f>
        <v>0.31938131844769507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RSQ($B214:$B234,CI214:CI234)</f>
        <v>0.29783796035627358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RSQ($B214:$B234,CP214:CP234)</f>
        <v>0.26577196003841569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RSQ($B214:$B234,CW214:CW234)</f>
        <v>0.21604824047471397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RSQ($B214:$B234,DD214:DD234)</f>
        <v>0.13440023285015951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13</v>
      </c>
      <c r="AD218" s="21"/>
      <c r="AE218" s="185"/>
      <c r="AF218" s="177"/>
      <c r="AH218" s="68"/>
      <c r="AI218" s="71" t="s">
        <v>35</v>
      </c>
      <c r="AJ218" s="204">
        <f>AC218+AI239</f>
        <v>16</v>
      </c>
      <c r="AK218" s="21"/>
      <c r="AL218" s="185"/>
      <c r="AM218" s="177"/>
      <c r="AO218" s="68"/>
      <c r="AP218" s="71" t="s">
        <v>35</v>
      </c>
      <c r="AQ218" s="204">
        <f>AJ218+AP239</f>
        <v>19</v>
      </c>
      <c r="AR218" s="21"/>
      <c r="AS218" s="185"/>
      <c r="AT218" s="177"/>
      <c r="AV218" s="68"/>
      <c r="AW218" s="71" t="s">
        <v>35</v>
      </c>
      <c r="AX218" s="204">
        <f>AQ218+AW239</f>
        <v>22</v>
      </c>
      <c r="AY218" s="21"/>
      <c r="AZ218" s="185"/>
      <c r="BA218" s="177"/>
      <c r="BC218" s="68"/>
      <c r="BD218" s="71" t="s">
        <v>35</v>
      </c>
      <c r="BE218" s="204">
        <f>AX218+BD239</f>
        <v>25</v>
      </c>
      <c r="BF218" s="21"/>
      <c r="BG218" s="185"/>
      <c r="BH218" s="177"/>
      <c r="BJ218" s="68"/>
      <c r="BK218" s="71" t="s">
        <v>35</v>
      </c>
      <c r="BL218" s="204">
        <f>BE218+BK239</f>
        <v>28</v>
      </c>
      <c r="BM218" s="21"/>
      <c r="BN218" s="185"/>
      <c r="BO218" s="177"/>
      <c r="BQ218" s="68"/>
      <c r="BR218" s="71" t="s">
        <v>35</v>
      </c>
      <c r="BS218" s="204">
        <f>BL218+BR239</f>
        <v>31</v>
      </c>
      <c r="BT218" s="21"/>
      <c r="BU218" s="185"/>
      <c r="BV218" s="177"/>
      <c r="BX218" s="68"/>
      <c r="BY218" s="71" t="s">
        <v>35</v>
      </c>
      <c r="BZ218" s="204">
        <f>BS218+BY239</f>
        <v>34</v>
      </c>
      <c r="CA218" s="21"/>
      <c r="CB218" s="185"/>
      <c r="CC218" s="177"/>
      <c r="CE218" s="68"/>
      <c r="CF218" s="71" t="s">
        <v>35</v>
      </c>
      <c r="CG218" s="204">
        <f>BZ218+CF239</f>
        <v>37</v>
      </c>
      <c r="CH218" s="21"/>
      <c r="CI218" s="185"/>
      <c r="CJ218" s="177"/>
      <c r="CL218" s="68"/>
      <c r="CM218" s="71" t="s">
        <v>35</v>
      </c>
      <c r="CN218" s="204">
        <f>CG218+CM239</f>
        <v>40</v>
      </c>
      <c r="CO218" s="21"/>
      <c r="CP218" s="185"/>
      <c r="CQ218" s="177"/>
      <c r="CS218" s="68"/>
      <c r="CT218" s="71" t="s">
        <v>35</v>
      </c>
      <c r="CU218" s="204">
        <f>CN218+CT239</f>
        <v>43</v>
      </c>
      <c r="CV218" s="21"/>
      <c r="CW218" s="185"/>
      <c r="CX218" s="177"/>
      <c r="CZ218" s="68"/>
      <c r="DA218" s="71" t="s">
        <v>35</v>
      </c>
      <c r="DB218" s="204">
        <f>CU218+DA239</f>
        <v>46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INDEX(LINEST(C231:C234,E231:E234),1)</f>
        <v>0.67369931027821262</v>
      </c>
      <c r="H219" s="21"/>
      <c r="I219" s="177"/>
      <c r="J219" s="178"/>
      <c r="K219" s="177"/>
      <c r="M219" s="68"/>
      <c r="N219" s="71" t="s">
        <v>30</v>
      </c>
      <c r="O219" s="42">
        <f>INDEX(LINEST(M231:M234,$E231:$E234),1)</f>
        <v>0.67369931027821262</v>
      </c>
      <c r="P219" s="21"/>
      <c r="Q219" s="185"/>
      <c r="R219" s="177"/>
      <c r="T219" s="68"/>
      <c r="U219" s="71" t="s">
        <v>30</v>
      </c>
      <c r="V219" s="42">
        <f>INDEX(LINEST(T231:T234,$E231:$E234),1)</f>
        <v>0.78516372360120801</v>
      </c>
      <c r="W219" s="21"/>
      <c r="X219" s="185"/>
      <c r="Y219" s="177"/>
      <c r="AA219" s="68"/>
      <c r="AB219" s="71" t="s">
        <v>30</v>
      </c>
      <c r="AC219" s="42">
        <f>INDEX(LINEST(AA231:AA234,$E231:$E234),1)</f>
        <v>0.8269595245298208</v>
      </c>
      <c r="AD219" s="21"/>
      <c r="AE219" s="185"/>
      <c r="AF219" s="177"/>
      <c r="AH219" s="68"/>
      <c r="AI219" s="71" t="s">
        <v>30</v>
      </c>
      <c r="AJ219" s="42">
        <f>INDEX(LINEST(AH231:AH234,$E231:$E234),1)</f>
        <v>0.87399971582066438</v>
      </c>
      <c r="AK219" s="21"/>
      <c r="AL219" s="185"/>
      <c r="AM219" s="177"/>
      <c r="AO219" s="68"/>
      <c r="AP219" s="71" t="s">
        <v>30</v>
      </c>
      <c r="AQ219" s="42">
        <f>INDEX(LINEST(AO231:AO234,$E231:$E234),1)</f>
        <v>0.92745520572464635</v>
      </c>
      <c r="AR219" s="21"/>
      <c r="AS219" s="185"/>
      <c r="AT219" s="177"/>
      <c r="AV219" s="68"/>
      <c r="AW219" s="71" t="s">
        <v>30</v>
      </c>
      <c r="AX219" s="42">
        <f>INDEX(LINEST(AV231:AV234,$E231:$E234),1)</f>
        <v>0.98891063712794613</v>
      </c>
      <c r="AY219" s="21"/>
      <c r="AZ219" s="185"/>
      <c r="BA219" s="177"/>
      <c r="BC219" s="68"/>
      <c r="BD219" s="71" t="s">
        <v>30</v>
      </c>
      <c r="BE219" s="42">
        <f>INDEX(LINEST(BC231:BC234,$E231:$E234),1)</f>
        <v>1.0605814228775996</v>
      </c>
      <c r="BF219" s="21"/>
      <c r="BG219" s="185"/>
      <c r="BH219" s="177"/>
      <c r="BJ219" s="68"/>
      <c r="BK219" s="71" t="s">
        <v>30</v>
      </c>
      <c r="BL219" s="42">
        <f>INDEX(LINEST(BJ231:BJ234,$E231:$E234),1)</f>
        <v>1.1456939830603496</v>
      </c>
      <c r="BM219" s="21"/>
      <c r="BN219" s="185"/>
      <c r="BO219" s="177"/>
      <c r="BQ219" s="68"/>
      <c r="BR219" s="71" t="s">
        <v>30</v>
      </c>
      <c r="BS219" s="42">
        <f>INDEX(LINEST(BQ231:BQ234,$E231:$E234),1)</f>
        <v>1.2492027061332189</v>
      </c>
      <c r="BT219" s="21"/>
      <c r="BU219" s="185"/>
      <c r="BV219" s="177"/>
      <c r="BX219" s="68"/>
      <c r="BY219" s="71" t="s">
        <v>30</v>
      </c>
      <c r="BZ219" s="42">
        <f>INDEX(LINEST(BX231:BX234,$E231:$E234),1)</f>
        <v>1.3792796328904915</v>
      </c>
      <c r="CA219" s="21"/>
      <c r="CB219" s="185"/>
      <c r="CC219" s="177"/>
      <c r="CE219" s="68"/>
      <c r="CF219" s="71" t="s">
        <v>30</v>
      </c>
      <c r="CG219" s="42">
        <f>INDEX(LINEST(CE231:CE234,$E231:$E234),1)</f>
        <v>1.5508575547436885</v>
      </c>
      <c r="CH219" s="21"/>
      <c r="CI219" s="185"/>
      <c r="CJ219" s="177"/>
      <c r="CL219" s="68"/>
      <c r="CM219" s="71" t="s">
        <v>30</v>
      </c>
      <c r="CN219" s="42">
        <f>INDEX(LINEST(CL231:CL234,$E231:$E234),1)</f>
        <v>1.7959664862872093</v>
      </c>
      <c r="CO219" s="21"/>
      <c r="CP219" s="185"/>
      <c r="CQ219" s="177"/>
      <c r="CS219" s="68"/>
      <c r="CT219" s="71" t="s">
        <v>30</v>
      </c>
      <c r="CU219" s="42">
        <f>INDEX(LINEST(CS231:CS234,$E231:$E234),1)</f>
        <v>2.2069483953673874</v>
      </c>
      <c r="CV219" s="21"/>
      <c r="CW219" s="185"/>
      <c r="CX219" s="177"/>
      <c r="CZ219" s="68"/>
      <c r="DA219" s="71" t="s">
        <v>30</v>
      </c>
      <c r="DB219" s="42">
        <f>INDEX(LINEST(CZ231:CZ234,$E231:$E234),1)</f>
        <v>3.4448745104604064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INDEX(LINEST(C231:C234,E231:E234),2)</f>
        <v>4.0541826883046994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INDEX(LINEST(M231:M234,$E231:$E234),2)</f>
        <v>4.0541826883046994</v>
      </c>
      <c r="P220" s="72" t="s">
        <v>46</v>
      </c>
      <c r="Q220" s="185"/>
      <c r="R220" s="177"/>
      <c r="T220" s="68"/>
      <c r="U220" s="71" t="s">
        <v>25</v>
      </c>
      <c r="V220" s="42">
        <f>INDEX(LINEST(T231:T234,$E231:$E234),2)</f>
        <v>3.8431876462182206</v>
      </c>
      <c r="W220" s="72" t="s">
        <v>46</v>
      </c>
      <c r="X220" s="185"/>
      <c r="Y220" s="177"/>
      <c r="AA220" s="68"/>
      <c r="AB220" s="71" t="s">
        <v>25</v>
      </c>
      <c r="AC220" s="42">
        <f>INDEX(LINEST(AA231:AA234,$E231:$E234),2)</f>
        <v>3.7689361563941377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INDEX(LINEST(AH231:AH234,$E231:$E234),2)</f>
        <v>3.6879871967544551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INDEX(LINEST(AO231:AO234,$E231:$E234),2)</f>
        <v>3.598968537163671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INDEX(LINEST(AV231:AV234,$E231:$E234),2)</f>
        <v>3.500034307653213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INDEX(LINEST(BC231:BC234,$E231:$E234),2)</f>
        <v>3.3886180551847929</v>
      </c>
      <c r="BF220" s="72" t="s">
        <v>46</v>
      </c>
      <c r="BG220" s="185"/>
      <c r="BH220" s="177"/>
      <c r="BJ220" s="68"/>
      <c r="BK220" s="71" t="s">
        <v>25</v>
      </c>
      <c r="BL220" s="42">
        <f>INDEX(LINEST(BJ231:BJ234,$E231:$E234),2)</f>
        <v>3.2610003835789856</v>
      </c>
      <c r="BM220" s="72" t="s">
        <v>46</v>
      </c>
      <c r="BN220" s="185"/>
      <c r="BO220" s="177"/>
      <c r="BQ220" s="68"/>
      <c r="BR220" s="71" t="s">
        <v>25</v>
      </c>
      <c r="BS220" s="42">
        <f>INDEX(LINEST(BQ231:BQ234,$E231:$E234),2)</f>
        <v>3.1114940987916997</v>
      </c>
      <c r="BT220" s="72" t="s">
        <v>46</v>
      </c>
      <c r="BU220" s="185"/>
      <c r="BV220" s="177"/>
      <c r="BX220" s="68"/>
      <c r="BY220" s="71" t="s">
        <v>25</v>
      </c>
      <c r="BZ220" s="42">
        <f>INDEX(LINEST(BX231:BX234,$E231:$E234),2)</f>
        <v>2.9307516914120031</v>
      </c>
      <c r="CA220" s="72" t="s">
        <v>46</v>
      </c>
      <c r="CB220" s="185"/>
      <c r="CC220" s="177"/>
      <c r="CE220" s="68"/>
      <c r="CF220" s="71" t="s">
        <v>25</v>
      </c>
      <c r="CG220" s="42">
        <f>INDEX(LINEST(CE231:CE234,$E231:$E234),2)</f>
        <v>2.7017406935526269</v>
      </c>
      <c r="CH220" s="72" t="s">
        <v>46</v>
      </c>
      <c r="CI220" s="185"/>
      <c r="CJ220" s="177"/>
      <c r="CL220" s="68"/>
      <c r="CM220" s="71" t="s">
        <v>25</v>
      </c>
      <c r="CN220" s="42">
        <f>INDEX(LINEST(CL231:CL234,$E231:$E234),2)</f>
        <v>2.3880038609887952</v>
      </c>
      <c r="CO220" s="72" t="s">
        <v>46</v>
      </c>
      <c r="CP220" s="185"/>
      <c r="CQ220" s="177"/>
      <c r="CS220" s="68"/>
      <c r="CT220" s="71" t="s">
        <v>25</v>
      </c>
      <c r="CU220" s="42">
        <f>INDEX(LINEST(CS231:CS234,$E231:$E234),2)</f>
        <v>1.8845803775949923</v>
      </c>
      <c r="CV220" s="72" t="s">
        <v>46</v>
      </c>
      <c r="CW220" s="185"/>
      <c r="CX220" s="177"/>
      <c r="CZ220" s="68"/>
      <c r="DA220" s="71" t="s">
        <v>25</v>
      </c>
      <c r="DB220" s="42">
        <f>INDEX(LINEST(CZ231:CZ234,$E231:$E234),2)</f>
        <v>0.4406111415832763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57.638035499351567</v>
      </c>
      <c r="I221" s="177"/>
      <c r="J221" s="178"/>
      <c r="K221" s="177"/>
      <c r="M221" s="68"/>
      <c r="N221" s="71" t="s">
        <v>29</v>
      </c>
      <c r="O221" s="73">
        <f>EXP(O220)</f>
        <v>57.638035499351567</v>
      </c>
      <c r="Q221" s="185"/>
      <c r="R221" s="177"/>
      <c r="T221" s="68"/>
      <c r="U221" s="71" t="s">
        <v>29</v>
      </c>
      <c r="V221" s="73">
        <f>EXP(V220)</f>
        <v>46.67401781852768</v>
      </c>
      <c r="X221" s="185"/>
      <c r="Y221" s="177"/>
      <c r="AA221" s="68"/>
      <c r="AB221" s="71" t="s">
        <v>29</v>
      </c>
      <c r="AC221" s="73">
        <f>EXP(AC220)</f>
        <v>43.333939770532233</v>
      </c>
      <c r="AE221" s="185"/>
      <c r="AF221" s="177"/>
      <c r="AH221" s="68"/>
      <c r="AI221" s="71" t="s">
        <v>29</v>
      </c>
      <c r="AJ221" s="73">
        <f>EXP(AJ220)</f>
        <v>39.964325623350071</v>
      </c>
      <c r="AL221" s="185"/>
      <c r="AM221" s="177"/>
      <c r="AO221" s="68"/>
      <c r="AP221" s="71" t="s">
        <v>29</v>
      </c>
      <c r="AQ221" s="73">
        <f>EXP(AQ220)</f>
        <v>36.560504186998017</v>
      </c>
      <c r="AS221" s="185"/>
      <c r="AT221" s="177"/>
      <c r="AV221" s="68"/>
      <c r="AW221" s="71" t="s">
        <v>29</v>
      </c>
      <c r="AX221" s="73">
        <f>EXP(AX220)</f>
        <v>33.116588091623022</v>
      </c>
      <c r="AZ221" s="185"/>
      <c r="BA221" s="177"/>
      <c r="BC221" s="68"/>
      <c r="BD221" s="71" t="s">
        <v>29</v>
      </c>
      <c r="BE221" s="73">
        <f>EXP(BE220)</f>
        <v>29.624983875990754</v>
      </c>
      <c r="BG221" s="185"/>
      <c r="BH221" s="177"/>
      <c r="BJ221" s="68"/>
      <c r="BK221" s="71" t="s">
        <v>29</v>
      </c>
      <c r="BL221" s="73">
        <f>EXP(BL220)</f>
        <v>26.075609710826111</v>
      </c>
      <c r="BN221" s="185"/>
      <c r="BO221" s="177"/>
      <c r="BQ221" s="68"/>
      <c r="BR221" s="71" t="s">
        <v>29</v>
      </c>
      <c r="BS221" s="73">
        <f>EXP(BS220)</f>
        <v>22.454568694160841</v>
      </c>
      <c r="BU221" s="185"/>
      <c r="BV221" s="177"/>
      <c r="BX221" s="68"/>
      <c r="BY221" s="71" t="s">
        <v>29</v>
      </c>
      <c r="BZ221" s="73">
        <f>EXP(BZ220)</f>
        <v>18.741713187940366</v>
      </c>
      <c r="CB221" s="185"/>
      <c r="CC221" s="177"/>
      <c r="CE221" s="68"/>
      <c r="CF221" s="71" t="s">
        <v>29</v>
      </c>
      <c r="CG221" s="73">
        <f>EXP(CG220)</f>
        <v>14.905655333934975</v>
      </c>
      <c r="CI221" s="185"/>
      <c r="CJ221" s="177"/>
      <c r="CL221" s="68"/>
      <c r="CM221" s="71" t="s">
        <v>29</v>
      </c>
      <c r="CN221" s="73">
        <f>EXP(CN220)</f>
        <v>10.891730820369199</v>
      </c>
      <c r="CP221" s="185"/>
      <c r="CQ221" s="177"/>
      <c r="CS221" s="68"/>
      <c r="CT221" s="71" t="s">
        <v>29</v>
      </c>
      <c r="CU221" s="73">
        <f>EXP(CU220)</f>
        <v>6.5835912399151777</v>
      </c>
      <c r="CW221" s="185"/>
      <c r="CX221" s="177"/>
      <c r="CZ221" s="68"/>
      <c r="DA221" s="71" t="s">
        <v>29</v>
      </c>
      <c r="DB221" s="73">
        <f>EXP(DB220)</f>
        <v>1.5536564324817421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0.43003378972406475</v>
      </c>
      <c r="I224" s="177"/>
      <c r="J224" s="178"/>
      <c r="K224" s="177"/>
      <c r="M224" s="68"/>
      <c r="N224" s="21" t="s">
        <v>36</v>
      </c>
      <c r="O224" s="42">
        <f>Q213</f>
        <v>0.43003378972406475</v>
      </c>
      <c r="Q224" s="185"/>
      <c r="R224" s="177"/>
      <c r="T224" s="68"/>
      <c r="U224" s="21" t="s">
        <v>36</v>
      </c>
      <c r="V224" s="42">
        <f>X213</f>
        <v>0.40514395875930137</v>
      </c>
      <c r="X224" s="185"/>
      <c r="Y224" s="177"/>
      <c r="AA224" s="68"/>
      <c r="AB224" s="21" t="s">
        <v>36</v>
      </c>
      <c r="AC224" s="42">
        <f>AE213</f>
        <v>0.41241146174861237</v>
      </c>
      <c r="AE224" s="185"/>
      <c r="AF224" s="177"/>
      <c r="AH224" s="68"/>
      <c r="AI224" s="21" t="s">
        <v>36</v>
      </c>
      <c r="AJ224" s="42">
        <f>AL213</f>
        <v>0.39692371275570487</v>
      </c>
      <c r="AL224" s="185"/>
      <c r="AM224" s="177"/>
      <c r="AO224" s="68"/>
      <c r="AP224" s="21" t="s">
        <v>36</v>
      </c>
      <c r="AQ224" s="42">
        <f>AS213</f>
        <v>0.39288307849025023</v>
      </c>
      <c r="AS224" s="185"/>
      <c r="AT224" s="177"/>
      <c r="AV224" s="68"/>
      <c r="AW224" s="21" t="s">
        <v>36</v>
      </c>
      <c r="AX224" s="42">
        <f>AZ213</f>
        <v>0.38530323083437468</v>
      </c>
      <c r="AZ224" s="185"/>
      <c r="BA224" s="177"/>
      <c r="BC224" s="68"/>
      <c r="BD224" s="21" t="s">
        <v>36</v>
      </c>
      <c r="BE224" s="42">
        <f>BG213</f>
        <v>0.36730806206887739</v>
      </c>
      <c r="BG224" s="185"/>
      <c r="BH224" s="177"/>
      <c r="BJ224" s="68"/>
      <c r="BK224" s="21" t="s">
        <v>36</v>
      </c>
      <c r="BL224" s="42">
        <f>BN213</f>
        <v>0.35720453114094736</v>
      </c>
      <c r="BN224" s="185"/>
      <c r="BO224" s="177"/>
      <c r="BQ224" s="68"/>
      <c r="BR224" s="21" t="s">
        <v>36</v>
      </c>
      <c r="BS224" s="42">
        <f>BU213</f>
        <v>0.33824963241883366</v>
      </c>
      <c r="BU224" s="185"/>
      <c r="BV224" s="177"/>
      <c r="BX224" s="68"/>
      <c r="BY224" s="21" t="s">
        <v>36</v>
      </c>
      <c r="BZ224" s="42">
        <f>CB213</f>
        <v>0.31938131844769507</v>
      </c>
      <c r="CB224" s="185"/>
      <c r="CC224" s="177"/>
      <c r="CE224" s="68"/>
      <c r="CF224" s="21" t="s">
        <v>36</v>
      </c>
      <c r="CG224" s="42">
        <f>CI213</f>
        <v>0.29783796035627358</v>
      </c>
      <c r="CI224" s="185"/>
      <c r="CJ224" s="177"/>
      <c r="CL224" s="68"/>
      <c r="CM224" s="21" t="s">
        <v>36</v>
      </c>
      <c r="CN224" s="42">
        <f>CP213</f>
        <v>0.26577196003841569</v>
      </c>
      <c r="CP224" s="185"/>
      <c r="CQ224" s="177"/>
      <c r="CS224" s="68"/>
      <c r="CT224" s="21" t="s">
        <v>36</v>
      </c>
      <c r="CU224" s="42">
        <f>CW213</f>
        <v>0.21604824047471397</v>
      </c>
      <c r="CW224" s="185"/>
      <c r="CX224" s="177"/>
      <c r="CZ224" s="68"/>
      <c r="DA224" s="21" t="s">
        <v>36</v>
      </c>
      <c r="DB224" s="42">
        <f>DD213</f>
        <v>0.13440023285015951</v>
      </c>
      <c r="DD224" s="185"/>
      <c r="DE224" s="177"/>
    </row>
    <row r="225" spans="1:109" ht="15" customHeight="1">
      <c r="A225" s="19">
        <f t="shared" ref="A225:B240" si="22">A133</f>
        <v>2003</v>
      </c>
      <c r="B225" s="174"/>
      <c r="C225" s="67"/>
      <c r="D225" s="20"/>
      <c r="E225" s="69"/>
      <c r="F225" s="637" t="s">
        <v>8</v>
      </c>
      <c r="G225" s="638"/>
      <c r="H225" s="231">
        <f>SUM(K214:K234)</f>
        <v>3.3251038408441733</v>
      </c>
      <c r="I225" s="177"/>
      <c r="J225" s="178"/>
      <c r="K225" s="177"/>
      <c r="M225" s="68"/>
      <c r="N225" s="21" t="s">
        <v>37</v>
      </c>
      <c r="O225" s="198">
        <f>SUM(R214:R234)</f>
        <v>3.3251038408441733</v>
      </c>
      <c r="Q225" s="185"/>
      <c r="R225" s="177"/>
      <c r="T225" s="68"/>
      <c r="U225" s="21" t="s">
        <v>37</v>
      </c>
      <c r="V225" s="198">
        <f>SUM(Y214:Y234)</f>
        <v>3.6170593048541049</v>
      </c>
      <c r="X225" s="185"/>
      <c r="Y225" s="177"/>
      <c r="AA225" s="68"/>
      <c r="AB225" s="21" t="s">
        <v>37</v>
      </c>
      <c r="AC225" s="198">
        <f>SUM(AF214:AF234)</f>
        <v>3.5923166932758068</v>
      </c>
      <c r="AE225" s="185"/>
      <c r="AF225" s="177"/>
      <c r="AH225" s="68"/>
      <c r="AI225" s="21" t="s">
        <v>37</v>
      </c>
      <c r="AJ225" s="198">
        <f>SUM(AM214:AM234)</f>
        <v>3.7551483188813899</v>
      </c>
      <c r="AL225" s="185"/>
      <c r="AM225" s="177"/>
      <c r="AO225" s="68"/>
      <c r="AP225" s="21" t="s">
        <v>37</v>
      </c>
      <c r="AQ225" s="198">
        <f>SUM(AT214:AT234)</f>
        <v>3.815438390983442</v>
      </c>
      <c r="AS225" s="185"/>
      <c r="AT225" s="177"/>
      <c r="AV225" s="68"/>
      <c r="AW225" s="21" t="s">
        <v>37</v>
      </c>
      <c r="AX225" s="198">
        <f>SUM(BA214:BA234)</f>
        <v>3.9665622293877907</v>
      </c>
      <c r="AZ225" s="185"/>
      <c r="BA225" s="177"/>
      <c r="BC225" s="68"/>
      <c r="BD225" s="21" t="s">
        <v>37</v>
      </c>
      <c r="BE225" s="198">
        <f>SUM(BH214:BH234)</f>
        <v>4.2056839270954258</v>
      </c>
      <c r="BG225" s="185"/>
      <c r="BH225" s="177"/>
      <c r="BJ225" s="68"/>
      <c r="BK225" s="21" t="s">
        <v>37</v>
      </c>
      <c r="BL225" s="198">
        <f>SUM(BO214:BO234)</f>
        <v>4.4390978376018273</v>
      </c>
      <c r="BN225" s="185"/>
      <c r="BO225" s="177"/>
      <c r="BQ225" s="68"/>
      <c r="BR225" s="21" t="s">
        <v>37</v>
      </c>
      <c r="BS225" s="198">
        <f>SUM(BV214:BV234)</f>
        <v>4.7990533016117594</v>
      </c>
      <c r="BU225" s="185"/>
      <c r="BV225" s="177"/>
      <c r="BX225" s="68"/>
      <c r="BY225" s="21" t="s">
        <v>37</v>
      </c>
      <c r="BZ225" s="198">
        <f>SUM(CC214:CC234)</f>
        <v>5.1474302470443822</v>
      </c>
      <c r="CB225" s="185"/>
      <c r="CC225" s="177"/>
      <c r="CE225" s="68"/>
      <c r="CF225" s="21" t="s">
        <v>37</v>
      </c>
      <c r="CG225" s="198">
        <f>SUM(CJ214:CJ234)</f>
        <v>5.7159658552584194</v>
      </c>
      <c r="CI225" s="185"/>
      <c r="CJ225" s="177"/>
      <c r="CL225" s="68"/>
      <c r="CM225" s="21" t="s">
        <v>37</v>
      </c>
      <c r="CN225" s="198">
        <f>SUM(CQ214:CQ234)</f>
        <v>6.6505883368030272</v>
      </c>
      <c r="CP225" s="185"/>
      <c r="CQ225" s="177"/>
      <c r="CS225" s="68"/>
      <c r="CT225" s="21" t="s">
        <v>37</v>
      </c>
      <c r="CU225" s="198">
        <f>SUM(CX214:CX234)</f>
        <v>8.6660343579670069</v>
      </c>
      <c r="CW225" s="185"/>
      <c r="CX225" s="177"/>
      <c r="CZ225" s="68"/>
      <c r="DA225" s="21" t="s">
        <v>37</v>
      </c>
      <c r="DB225" s="198">
        <f>SUM(DE214:DE234)</f>
        <v>18.244563234265108</v>
      </c>
      <c r="DD225" s="185"/>
      <c r="DE225" s="177"/>
    </row>
    <row r="226" spans="1:109" ht="15" customHeight="1">
      <c r="A226" s="19">
        <f t="shared" si="22"/>
        <v>2004</v>
      </c>
      <c r="B226" s="174"/>
      <c r="C226" s="67"/>
      <c r="D226" s="20"/>
      <c r="E226" s="69"/>
      <c r="F226" s="637" t="s">
        <v>9</v>
      </c>
      <c r="G226" s="638"/>
      <c r="H226" s="231">
        <f>SUM(K225:K234)</f>
        <v>3.3251038408441733</v>
      </c>
      <c r="I226" s="177"/>
      <c r="J226" s="178"/>
      <c r="K226" s="177"/>
      <c r="M226" s="68"/>
      <c r="O226" s="74"/>
      <c r="Q226" s="185"/>
      <c r="R226" s="177"/>
      <c r="T226" s="68"/>
      <c r="V226" s="74"/>
      <c r="X226" s="185"/>
      <c r="Y226" s="177"/>
      <c r="AA226" s="68"/>
      <c r="AC226" s="74"/>
      <c r="AE226" s="185"/>
      <c r="AF226" s="177"/>
      <c r="AH226" s="68"/>
      <c r="AJ226" s="74"/>
      <c r="AL226" s="185"/>
      <c r="AM226" s="177"/>
      <c r="AO226" s="68"/>
      <c r="AQ226" s="74"/>
      <c r="AS226" s="185"/>
      <c r="AT226" s="177"/>
      <c r="AV226" s="68"/>
      <c r="AX226" s="74"/>
      <c r="AZ226" s="185"/>
      <c r="BA226" s="177"/>
      <c r="BC226" s="68"/>
      <c r="BE226" s="74"/>
      <c r="BG226" s="185"/>
      <c r="BH226" s="177"/>
      <c r="BJ226" s="68"/>
      <c r="BL226" s="74"/>
      <c r="BN226" s="185"/>
      <c r="BO226" s="177"/>
      <c r="BQ226" s="68"/>
      <c r="BS226" s="74"/>
      <c r="BU226" s="185"/>
      <c r="BV226" s="177"/>
      <c r="BX226" s="68"/>
      <c r="BZ226" s="74"/>
      <c r="CB226" s="185"/>
      <c r="CC226" s="177"/>
      <c r="CE226" s="68"/>
      <c r="CG226" s="74"/>
      <c r="CI226" s="185"/>
      <c r="CJ226" s="177"/>
      <c r="CL226" s="68"/>
      <c r="CN226" s="74"/>
      <c r="CP226" s="185"/>
      <c r="CQ226" s="177"/>
      <c r="CS226" s="68"/>
      <c r="CU226" s="74"/>
      <c r="CW226" s="185"/>
      <c r="CX226" s="177"/>
      <c r="CZ226" s="68"/>
      <c r="DB226" s="74"/>
      <c r="DD226" s="185"/>
      <c r="DE226" s="177"/>
    </row>
    <row r="227" spans="1:109" ht="15" customHeight="1">
      <c r="A227" s="19">
        <f t="shared" si="22"/>
        <v>2005</v>
      </c>
      <c r="B227" s="174"/>
      <c r="C227" s="67"/>
      <c r="D227" s="20"/>
      <c r="E227" s="69"/>
      <c r="F227" s="637" t="s">
        <v>10</v>
      </c>
      <c r="G227" s="638"/>
      <c r="H227" s="231">
        <f>SUM(J214:J234)/D234</f>
        <v>21.035806329118198</v>
      </c>
      <c r="I227" s="177"/>
      <c r="J227" s="178"/>
      <c r="K227" s="177"/>
      <c r="M227" s="68"/>
      <c r="Q227" s="185"/>
      <c r="R227" s="177"/>
      <c r="T227" s="68"/>
      <c r="X227" s="185"/>
      <c r="Y227" s="177"/>
      <c r="AA227" s="68"/>
      <c r="AE227" s="185"/>
      <c r="AF227" s="177"/>
      <c r="AH227" s="68"/>
      <c r="AL227" s="185"/>
      <c r="AM227" s="177"/>
      <c r="AO227" s="68"/>
      <c r="AS227" s="185"/>
      <c r="AT227" s="177"/>
      <c r="AV227" s="68"/>
      <c r="AZ227" s="185"/>
      <c r="BA227" s="177"/>
      <c r="BC227" s="68"/>
      <c r="BG227" s="185"/>
      <c r="BH227" s="177"/>
      <c r="BJ227" s="68"/>
      <c r="BN227" s="185"/>
      <c r="BO227" s="177"/>
      <c r="BQ227" s="68"/>
      <c r="BU227" s="185"/>
      <c r="BV227" s="177"/>
      <c r="BX227" s="68"/>
      <c r="CB227" s="185"/>
      <c r="CC227" s="177"/>
      <c r="CE227" s="68"/>
      <c r="CI227" s="185"/>
      <c r="CJ227" s="177"/>
      <c r="CL227" s="68"/>
      <c r="CP227" s="185"/>
      <c r="CQ227" s="177"/>
      <c r="CS227" s="68"/>
      <c r="CW227" s="185"/>
      <c r="CX227" s="177"/>
      <c r="CZ227" s="68"/>
      <c r="DD227" s="185"/>
      <c r="DE227" s="177"/>
    </row>
    <row r="228" spans="1:109" ht="15" customHeight="1">
      <c r="A228" s="19">
        <f t="shared" si="22"/>
        <v>2006</v>
      </c>
      <c r="B228" s="174"/>
      <c r="C228" s="67"/>
      <c r="D228" s="20"/>
      <c r="E228" s="69"/>
      <c r="F228" s="637" t="s">
        <v>11</v>
      </c>
      <c r="G228" s="638"/>
      <c r="H228" s="231">
        <f>SUM(J225:J234)/4</f>
        <v>21.035806329118198</v>
      </c>
      <c r="I228" s="177"/>
      <c r="J228" s="178"/>
      <c r="K228" s="177"/>
      <c r="M228" s="68"/>
      <c r="Q228" s="185"/>
      <c r="R228" s="177"/>
      <c r="T228" s="68"/>
      <c r="X228" s="185"/>
      <c r="Y228" s="177"/>
      <c r="AA228" s="68"/>
      <c r="AE228" s="185"/>
      <c r="AF228" s="177"/>
      <c r="AH228" s="68"/>
      <c r="AL228" s="185"/>
      <c r="AM228" s="177"/>
      <c r="AO228" s="68"/>
      <c r="AS228" s="185"/>
      <c r="AT228" s="177"/>
      <c r="AV228" s="68"/>
      <c r="AZ228" s="185"/>
      <c r="BA228" s="177"/>
      <c r="BC228" s="68"/>
      <c r="BG228" s="185"/>
      <c r="BH228" s="177"/>
      <c r="BJ228" s="68"/>
      <c r="BN228" s="185"/>
      <c r="BO228" s="177"/>
      <c r="BQ228" s="68"/>
      <c r="BU228" s="185"/>
      <c r="BV228" s="177"/>
      <c r="BX228" s="68"/>
      <c r="CB228" s="185"/>
      <c r="CC228" s="177"/>
      <c r="CE228" s="68"/>
      <c r="CI228" s="185"/>
      <c r="CJ228" s="177"/>
      <c r="CL228" s="68"/>
      <c r="CP228" s="185"/>
      <c r="CQ228" s="177"/>
      <c r="CS228" s="68"/>
      <c r="CW228" s="185"/>
      <c r="CX228" s="177"/>
      <c r="CZ228" s="68"/>
      <c r="DD228" s="185"/>
      <c r="DE228" s="177"/>
    </row>
    <row r="229" spans="1:109" ht="15" customHeight="1">
      <c r="A229" s="19">
        <f t="shared" si="22"/>
        <v>2007</v>
      </c>
      <c r="B229" s="174"/>
      <c r="C229" s="67"/>
      <c r="D229" s="20"/>
      <c r="E229" s="69"/>
      <c r="I229" s="177"/>
      <c r="J229" s="178"/>
      <c r="K229" s="177"/>
      <c r="M229" s="68"/>
      <c r="Q229" s="185"/>
      <c r="R229" s="177"/>
      <c r="T229" s="68"/>
      <c r="X229" s="185"/>
      <c r="Y229" s="177"/>
      <c r="AA229" s="68"/>
      <c r="AE229" s="185"/>
      <c r="AF229" s="177"/>
      <c r="AH229" s="68"/>
      <c r="AL229" s="185"/>
      <c r="AM229" s="177"/>
      <c r="AO229" s="68"/>
      <c r="AS229" s="185"/>
      <c r="AT229" s="177"/>
      <c r="AV229" s="68"/>
      <c r="AZ229" s="185"/>
      <c r="BA229" s="177"/>
      <c r="BC229" s="68"/>
      <c r="BG229" s="185"/>
      <c r="BH229" s="177"/>
      <c r="BJ229" s="68"/>
      <c r="BN229" s="185"/>
      <c r="BO229" s="177"/>
      <c r="BQ229" s="68"/>
      <c r="BU229" s="185"/>
      <c r="BV229" s="177"/>
      <c r="BX229" s="68"/>
      <c r="CB229" s="185"/>
      <c r="CC229" s="177"/>
      <c r="CE229" s="68"/>
      <c r="CI229" s="185"/>
      <c r="CJ229" s="177"/>
      <c r="CL229" s="68"/>
      <c r="CP229" s="185"/>
      <c r="CQ229" s="177"/>
      <c r="CS229" s="68"/>
      <c r="CW229" s="185"/>
      <c r="CX229" s="177"/>
      <c r="CZ229" s="68"/>
      <c r="DD229" s="185"/>
      <c r="DE229" s="177"/>
    </row>
    <row r="230" spans="1:109" ht="15" customHeight="1">
      <c r="A230" s="19">
        <f t="shared" si="22"/>
        <v>2008</v>
      </c>
      <c r="B230" s="174"/>
      <c r="C230" s="67"/>
      <c r="D230" s="20"/>
      <c r="E230" s="69"/>
      <c r="I230" s="177"/>
      <c r="J230" s="178"/>
      <c r="K230" s="177"/>
      <c r="M230" s="68"/>
      <c r="Q230" s="185"/>
      <c r="R230" s="177"/>
      <c r="T230" s="68"/>
      <c r="X230" s="185"/>
      <c r="Y230" s="177"/>
      <c r="AA230" s="68"/>
      <c r="AE230" s="185"/>
      <c r="AF230" s="177"/>
      <c r="AH230" s="68"/>
      <c r="AL230" s="185"/>
      <c r="AM230" s="177"/>
      <c r="AO230" s="68"/>
      <c r="AS230" s="185"/>
      <c r="AT230" s="177"/>
      <c r="AV230" s="68"/>
      <c r="AZ230" s="185"/>
      <c r="BA230" s="177"/>
      <c r="BC230" s="68"/>
      <c r="BG230" s="185"/>
      <c r="BH230" s="177"/>
      <c r="BJ230" s="68"/>
      <c r="BN230" s="185"/>
      <c r="BO230" s="177"/>
      <c r="BQ230" s="68"/>
      <c r="BU230" s="185"/>
      <c r="BV230" s="177"/>
      <c r="BX230" s="68"/>
      <c r="CB230" s="185"/>
      <c r="CC230" s="177"/>
      <c r="CE230" s="68"/>
      <c r="CI230" s="185"/>
      <c r="CJ230" s="177"/>
      <c r="CL230" s="68"/>
      <c r="CP230" s="185"/>
      <c r="CQ230" s="177"/>
      <c r="CS230" s="68"/>
      <c r="CW230" s="185"/>
      <c r="CX230" s="177"/>
      <c r="CZ230" s="68"/>
      <c r="DD230" s="185"/>
      <c r="DE230" s="177"/>
    </row>
    <row r="231" spans="1:109" s="25" customFormat="1" ht="15" customHeight="1">
      <c r="A231" s="19">
        <f t="shared" si="22"/>
        <v>2009</v>
      </c>
      <c r="B231" s="174">
        <f t="shared" si="22"/>
        <v>46.646106399383193</v>
      </c>
      <c r="C231" s="67">
        <f>LN(B231-$G$218)</f>
        <v>3.8425894597024888</v>
      </c>
      <c r="D231" s="20">
        <f t="shared" ref="D231:D256" si="23">D230+1</f>
        <v>1</v>
      </c>
      <c r="E231" s="69">
        <f>LN(D231)</f>
        <v>0</v>
      </c>
      <c r="F231" s="50"/>
      <c r="H231" s="75"/>
      <c r="I231" s="177">
        <f t="shared" ref="I231:I237" si="24">ROUND($G$218+$G$221*D231^$G$219,$G$1)</f>
        <v>58</v>
      </c>
      <c r="J231" s="178">
        <f>ABS(B231-I231)/B231*100</f>
        <v>24.340495867768595</v>
      </c>
      <c r="K231" s="177">
        <f>(B231-I231)^2/1000</f>
        <v>0.1289108998941273</v>
      </c>
      <c r="M231" s="68">
        <f>LN($B231-O$218)</f>
        <v>3.8425894597024888</v>
      </c>
      <c r="N231" s="50"/>
      <c r="P231" s="75"/>
      <c r="Q231" s="185">
        <f>ROUND(O$218+O$221*$D231^O$219,$G$1)</f>
        <v>58</v>
      </c>
      <c r="R231" s="177">
        <f>($B231-Q231)^2/1000</f>
        <v>0.1289108998941273</v>
      </c>
      <c r="T231" s="68">
        <f>LN($B231-V$218)</f>
        <v>3.6013071852916112</v>
      </c>
      <c r="U231" s="50"/>
      <c r="W231" s="75"/>
      <c r="X231" s="185">
        <f>ROUND(V$218+V$221*$D231^V$219,$G$1)</f>
        <v>57</v>
      </c>
      <c r="Y231" s="177">
        <f>($B231-X231)^2/1000</f>
        <v>0.10720311269289366</v>
      </c>
      <c r="AA231" s="68">
        <f>LN($B231-AC$218)</f>
        <v>3.5158973406109126</v>
      </c>
      <c r="AB231" s="50"/>
      <c r="AD231" s="75"/>
      <c r="AE231" s="185">
        <f>ROUND(AC$218+AC$221*$D231^AC$219,$G$1)</f>
        <v>56</v>
      </c>
      <c r="AF231" s="177">
        <f>($B231-AE231)^2/1000</f>
        <v>8.7495325491660059E-2</v>
      </c>
      <c r="AH231" s="68">
        <f>LN($B231-AJ$218)</f>
        <v>3.4225056200348103</v>
      </c>
      <c r="AI231" s="50"/>
      <c r="AK231" s="75"/>
      <c r="AL231" s="185">
        <f>ROUND(AJ$218+AJ$221*$D231^AJ$219,$G$1)</f>
        <v>56</v>
      </c>
      <c r="AM231" s="177">
        <f>($B231-AL231)^2/1000</f>
        <v>8.7495325491660059E-2</v>
      </c>
      <c r="AO231" s="68">
        <f>LN($B231-AQ$218)</f>
        <v>3.3194849006704823</v>
      </c>
      <c r="AP231" s="50"/>
      <c r="AR231" s="75"/>
      <c r="AS231" s="185">
        <f>ROUND(AQ$218+AQ$221*$D231^AQ$219,$G$1)</f>
        <v>56</v>
      </c>
      <c r="AT231" s="177">
        <f>($B231-AS231)^2/1000</f>
        <v>8.7495325491660059E-2</v>
      </c>
      <c r="AV231" s="68">
        <f>LN($B231-AX$218)</f>
        <v>3.204618932612155</v>
      </c>
      <c r="AW231" s="50"/>
      <c r="AY231" s="75"/>
      <c r="AZ231" s="185">
        <f>ROUND(AX$218+AX$221*$D231^AX$219,$G$1)</f>
        <v>55</v>
      </c>
      <c r="BA231" s="177">
        <f>($B231-AZ231)^2/1000</f>
        <v>6.9787538290426443E-2</v>
      </c>
      <c r="BC231" s="68">
        <f>LN($B231-BE$218)</f>
        <v>3.0748255952901999</v>
      </c>
      <c r="BD231" s="50"/>
      <c r="BF231" s="75"/>
      <c r="BG231" s="185">
        <f>ROUND(BE$218+BE$221*$D231^BE$219,$G$1)</f>
        <v>55</v>
      </c>
      <c r="BH231" s="177">
        <f>($B231-BG231)^2/1000</f>
        <v>6.9787538290426443E-2</v>
      </c>
      <c r="BJ231" s="68">
        <f>LN($B231-BL$218)</f>
        <v>2.92563735214285</v>
      </c>
      <c r="BK231" s="50"/>
      <c r="BM231" s="75"/>
      <c r="BN231" s="185">
        <f>ROUND(BL$218+BL$221*$D231^BL$219,$G$1)</f>
        <v>54</v>
      </c>
      <c r="BO231" s="177">
        <f>($B231-BN231)^2/1000</f>
        <v>5.4079751089192822E-2</v>
      </c>
      <c r="BQ231" s="68">
        <f>LN($B231-BS$218)</f>
        <v>2.7502220936605251</v>
      </c>
      <c r="BR231" s="50"/>
      <c r="BT231" s="75"/>
      <c r="BU231" s="185">
        <f>ROUND(BS$218+BS$221*$D231^BS$219,$G$1)</f>
        <v>53</v>
      </c>
      <c r="BV231" s="177">
        <f>($B231-BU231)^2/1000</f>
        <v>4.037196388795921E-2</v>
      </c>
      <c r="BX231" s="68">
        <f>LN($B231-BZ$218)</f>
        <v>2.5373493732799126</v>
      </c>
      <c r="BY231" s="50"/>
      <c r="CA231" s="75"/>
      <c r="CB231" s="185">
        <f>ROUND(BZ$218+BZ$221*$D231^BZ$219,$G$1)</f>
        <v>53</v>
      </c>
      <c r="CC231" s="177">
        <f>($B231-CB231)^2/1000</f>
        <v>4.037196388795921E-2</v>
      </c>
      <c r="CE231" s="68">
        <f>LN($B231-CG$218)</f>
        <v>2.2665543520009561</v>
      </c>
      <c r="CF231" s="50"/>
      <c r="CH231" s="75"/>
      <c r="CI231" s="185">
        <f>ROUND(CG$218+CG$221*$D231^CG$219,$G$1)</f>
        <v>52</v>
      </c>
      <c r="CJ231" s="177">
        <f>($B231-CI231)^2/1000</f>
        <v>2.86641766867256E-2</v>
      </c>
      <c r="CL231" s="68">
        <f>LN($B231-CN$218)</f>
        <v>1.8940311793412949</v>
      </c>
      <c r="CM231" s="50"/>
      <c r="CO231" s="75"/>
      <c r="CP231" s="185">
        <f>ROUND(CN$218+CN$221*$D231^CN$219,$G$1)</f>
        <v>51</v>
      </c>
      <c r="CQ231" s="177">
        <f>($B231-CP231)^2/1000</f>
        <v>1.8956389485491987E-2</v>
      </c>
      <c r="CS231" s="68">
        <f>LN($B231-CU$218)</f>
        <v>1.2936598583274321</v>
      </c>
      <c r="CT231" s="50"/>
      <c r="CV231" s="75"/>
      <c r="CW231" s="185">
        <f>ROUND(CU$218+CU$221*$D231^CU$219,$G$1)</f>
        <v>50</v>
      </c>
      <c r="CX231" s="177">
        <f>($B231-CW231)^2/1000</f>
        <v>1.1248602284258372E-2</v>
      </c>
      <c r="CZ231" s="68">
        <f>LN($B231-DB$218)</f>
        <v>-0.43679108383435955</v>
      </c>
      <c r="DA231" s="50"/>
      <c r="DC231" s="75"/>
      <c r="DD231" s="185">
        <f>ROUND(DB$218+DB$221*$D231^DB$219,$G$1)</f>
        <v>48</v>
      </c>
      <c r="DE231" s="177">
        <f>($B231-DD231)^2/1000</f>
        <v>1.8330278817911426E-3</v>
      </c>
    </row>
    <row r="232" spans="1:109" ht="15" customHeight="1">
      <c r="A232" s="19">
        <f t="shared" si="22"/>
        <v>2010</v>
      </c>
      <c r="B232" s="174">
        <f t="shared" si="22"/>
        <v>141.77077675176534</v>
      </c>
      <c r="C232" s="67">
        <f>LN(B232-$G$218)</f>
        <v>4.9542115050717523</v>
      </c>
      <c r="D232" s="20">
        <f t="shared" si="23"/>
        <v>2</v>
      </c>
      <c r="E232" s="69">
        <f>LN(D232)</f>
        <v>0.69314718055994529</v>
      </c>
      <c r="F232" s="50"/>
      <c r="G232" s="25"/>
      <c r="H232" s="75"/>
      <c r="I232" s="177">
        <f t="shared" si="24"/>
        <v>92</v>
      </c>
      <c r="J232" s="178">
        <f>ABS(B232-I232)/B232*100</f>
        <v>35.106513409961678</v>
      </c>
      <c r="K232" s="177">
        <f>(B232-I232)^2/1000</f>
        <v>2.4771302184740653</v>
      </c>
      <c r="M232" s="68">
        <f>LN($B232-O$218)</f>
        <v>4.9542115050717523</v>
      </c>
      <c r="N232" s="50"/>
      <c r="O232" s="25"/>
      <c r="P232" s="75"/>
      <c r="Q232" s="185">
        <f>ROUND(O$218+O$221*$D232^O$219,$G$1)</f>
        <v>92</v>
      </c>
      <c r="R232" s="177">
        <f>($B232-Q232)^2/1000</f>
        <v>2.4771302184740653</v>
      </c>
      <c r="T232" s="68">
        <f>LN($B232-V$218)</f>
        <v>4.8810638732940204</v>
      </c>
      <c r="U232" s="50"/>
      <c r="V232" s="25"/>
      <c r="W232" s="75"/>
      <c r="X232" s="185">
        <f>ROUND(V$218+V$221*$D232^V$219,$G$1)</f>
        <v>90</v>
      </c>
      <c r="Y232" s="177">
        <f>($B232-X232)^2/1000</f>
        <v>2.6802133254811267</v>
      </c>
      <c r="AA232" s="68">
        <f>LN($B232-AC$218)</f>
        <v>4.8580338993538961</v>
      </c>
      <c r="AB232" s="50"/>
      <c r="AC232" s="25"/>
      <c r="AD232" s="75"/>
      <c r="AE232" s="185">
        <f>ROUND(AC$218+AC$221*$D232^AC$219,$G$1)</f>
        <v>90</v>
      </c>
      <c r="AF232" s="177">
        <f>($B232-AE232)^2/1000</f>
        <v>2.6802133254811267</v>
      </c>
      <c r="AH232" s="68">
        <f>LN($B232-AJ$218)</f>
        <v>4.8344610180101393</v>
      </c>
      <c r="AI232" s="50"/>
      <c r="AJ232" s="25"/>
      <c r="AK232" s="75"/>
      <c r="AL232" s="185">
        <f>ROUND(AJ$218+AJ$221*$D232^AJ$219,$G$1)</f>
        <v>89</v>
      </c>
      <c r="AM232" s="177">
        <f>($B232-AL232)^2/1000</f>
        <v>2.7847548789846575</v>
      </c>
      <c r="AO232" s="68">
        <f>LN($B232-AQ$218)</f>
        <v>4.810319013058499</v>
      </c>
      <c r="AP232" s="50"/>
      <c r="AQ232" s="25"/>
      <c r="AR232" s="75"/>
      <c r="AS232" s="185">
        <f>ROUND(AQ$218+AQ$221*$D232^AQ$219,$G$1)</f>
        <v>89</v>
      </c>
      <c r="AT232" s="177">
        <f>($B232-AS232)^2/1000</f>
        <v>2.7847548789846575</v>
      </c>
      <c r="AV232" s="68">
        <f>LN($B232-AX$218)</f>
        <v>4.7855797223000396</v>
      </c>
      <c r="AW232" s="50"/>
      <c r="AX232" s="25"/>
      <c r="AY232" s="75"/>
      <c r="AZ232" s="185">
        <f>ROUND(AX$218+AX$221*$D232^AX$219,$G$1)</f>
        <v>88</v>
      </c>
      <c r="BA232" s="177">
        <f>($B232-AZ232)^2/1000</f>
        <v>2.8912964324881876</v>
      </c>
      <c r="BC232" s="68">
        <f>LN($B232-BE$218)</f>
        <v>4.7602128400460195</v>
      </c>
      <c r="BD232" s="50"/>
      <c r="BE232" s="25"/>
      <c r="BF232" s="75"/>
      <c r="BG232" s="185">
        <f>ROUND(BE$218+BE$221*$D232^BE$219,$G$1)</f>
        <v>87</v>
      </c>
      <c r="BH232" s="177">
        <f>($B232-BG232)^2/1000</f>
        <v>2.9998379859917188</v>
      </c>
      <c r="BJ232" s="68">
        <f>LN($B232-BL$218)</f>
        <v>4.7341856939148474</v>
      </c>
      <c r="BK232" s="50"/>
      <c r="BL232" s="25"/>
      <c r="BM232" s="75"/>
      <c r="BN232" s="185">
        <f>ROUND(BL$218+BL$221*$D232^BL$219,$G$1)</f>
        <v>86</v>
      </c>
      <c r="BO232" s="177">
        <f>($B232-BN232)^2/1000</f>
        <v>3.1103795394952494</v>
      </c>
      <c r="BQ232" s="68">
        <f>LN($B232-BS$218)</f>
        <v>4.7074629917978852</v>
      </c>
      <c r="BR232" s="50"/>
      <c r="BS232" s="25"/>
      <c r="BT232" s="75"/>
      <c r="BU232" s="185">
        <f>ROUND(BS$218+BS$221*$D232^BS$219,$G$1)</f>
        <v>84</v>
      </c>
      <c r="BV232" s="177">
        <f>($B232-BU232)^2/1000</f>
        <v>3.3374626465023107</v>
      </c>
      <c r="BX232" s="68">
        <f>LN($B232-BZ$218)</f>
        <v>4.6800065340780375</v>
      </c>
      <c r="BY232" s="50"/>
      <c r="BZ232" s="25"/>
      <c r="CA232" s="75"/>
      <c r="CB232" s="185">
        <f>ROUND(BZ$218+BZ$221*$D232^BZ$219,$G$1)</f>
        <v>83</v>
      </c>
      <c r="CC232" s="177">
        <f>($B232-CB232)^2/1000</f>
        <v>3.4540042000058411</v>
      </c>
      <c r="CE232" s="68">
        <f>LN($B232-CG$218)</f>
        <v>4.65177488521317</v>
      </c>
      <c r="CF232" s="50"/>
      <c r="CG232" s="25"/>
      <c r="CH232" s="75"/>
      <c r="CI232" s="185">
        <f>ROUND(CG$218+CG$221*$D232^CG$219,$G$1)</f>
        <v>81</v>
      </c>
      <c r="CJ232" s="177">
        <f>($B232-CI232)^2/1000</f>
        <v>3.6930873070129029</v>
      </c>
      <c r="CL232" s="68">
        <f>LN($B232-CN$218)</f>
        <v>4.6227229975984665</v>
      </c>
      <c r="CM232" s="50"/>
      <c r="CN232" s="25"/>
      <c r="CO232" s="75"/>
      <c r="CP232" s="185">
        <f>ROUND(CN$218+CN$221*$D232^CN$219,$G$1)</f>
        <v>78</v>
      </c>
      <c r="CQ232" s="177">
        <f>($B232-CP232)^2/1000</f>
        <v>4.0667119675234948</v>
      </c>
      <c r="CS232" s="68">
        <f>LN($B232-CU$218)</f>
        <v>4.5928017791370159</v>
      </c>
      <c r="CT232" s="50"/>
      <c r="CU232" s="25"/>
      <c r="CV232" s="75"/>
      <c r="CW232" s="185">
        <f>ROUND(CU$218+CU$221*$D232^CU$219,$G$1)</f>
        <v>73</v>
      </c>
      <c r="CX232" s="177">
        <f>($B232-CW232)^2/1000</f>
        <v>4.729419735041148</v>
      </c>
      <c r="CZ232" s="68">
        <f>LN($B232-DB$218)</f>
        <v>4.5619575940964951</v>
      </c>
      <c r="DA232" s="50"/>
      <c r="DB232" s="25"/>
      <c r="DC232" s="75"/>
      <c r="DD232" s="185">
        <f>ROUND(DB$218+DB$221*$D232^DB$219,$G$1)</f>
        <v>63</v>
      </c>
      <c r="DE232" s="177">
        <f>($B232-DD232)^2/1000</f>
        <v>6.2048352700764546</v>
      </c>
    </row>
    <row r="233" spans="1:109" s="25" customFormat="1" ht="15" customHeight="1">
      <c r="A233" s="19">
        <f t="shared" si="22"/>
        <v>2011</v>
      </c>
      <c r="B233" s="174">
        <f t="shared" si="22"/>
        <v>117.98258781146802</v>
      </c>
      <c r="C233" s="67">
        <f>LN(B233-$G$218)</f>
        <v>4.7705370526577182</v>
      </c>
      <c r="D233" s="20">
        <f t="shared" si="23"/>
        <v>3</v>
      </c>
      <c r="E233" s="69">
        <f>LN(D233)</f>
        <v>1.0986122886681098</v>
      </c>
      <c r="F233" s="50"/>
      <c r="H233" s="32"/>
      <c r="I233" s="177">
        <f t="shared" si="24"/>
        <v>121</v>
      </c>
      <c r="J233" s="178">
        <f>ABS(B233-I233)/B233*100</f>
        <v>2.5575063613231599</v>
      </c>
      <c r="K233" s="177">
        <f>(B233-I233)^2/1000</f>
        <v>9.1047763155013405E-3</v>
      </c>
      <c r="M233" s="68">
        <f>LN($B233-O$218)</f>
        <v>4.7705370526577182</v>
      </c>
      <c r="N233" s="50"/>
      <c r="P233" s="32"/>
      <c r="Q233" s="185">
        <f>ROUND(O$218+O$221*$D233^O$219,$G$1)</f>
        <v>121</v>
      </c>
      <c r="R233" s="177">
        <f>($B233-Q233)^2/1000</f>
        <v>9.1047763155013405E-3</v>
      </c>
      <c r="T233" s="68">
        <f>LN($B233-V$218)</f>
        <v>4.6819699901583496</v>
      </c>
      <c r="U233" s="50"/>
      <c r="W233" s="32"/>
      <c r="X233" s="185">
        <f>ROUND(V$218+V$221*$D233^V$219,$G$1)</f>
        <v>121</v>
      </c>
      <c r="Y233" s="177">
        <f>($B233-X233)^2/1000</f>
        <v>9.1047763155013405E-3</v>
      </c>
      <c r="AA233" s="68">
        <f>LN($B233-AC$218)</f>
        <v>4.6537945060391763</v>
      </c>
      <c r="AB233" s="50"/>
      <c r="AD233" s="32"/>
      <c r="AE233" s="185">
        <f>ROUND(AC$218+AC$221*$D233^AC$219,$G$1)</f>
        <v>120</v>
      </c>
      <c r="AF233" s="177">
        <f>($B233-AE233)^2/1000</f>
        <v>4.0699519384373847E-3</v>
      </c>
      <c r="AH233" s="68">
        <f>LN($B233-AJ$218)</f>
        <v>4.6248020909813423</v>
      </c>
      <c r="AI233" s="50"/>
      <c r="AK233" s="32"/>
      <c r="AL233" s="185">
        <f>ROUND(AJ$218+AJ$221*$D233^AJ$219,$G$1)</f>
        <v>120</v>
      </c>
      <c r="AM233" s="177">
        <f>($B233-AL233)^2/1000</f>
        <v>4.0699519384373847E-3</v>
      </c>
      <c r="AO233" s="68">
        <f>LN($B233-AQ$218)</f>
        <v>4.5949439539735248</v>
      </c>
      <c r="AP233" s="50"/>
      <c r="AR233" s="32"/>
      <c r="AS233" s="185">
        <f>ROUND(AQ$218+AQ$221*$D233^AQ$219,$G$1)</f>
        <v>120</v>
      </c>
      <c r="AT233" s="177">
        <f>($B233-AS233)^2/1000</f>
        <v>4.0699519384373847E-3</v>
      </c>
      <c r="AV233" s="68">
        <f>LN($B233-AX$218)</f>
        <v>4.5641667980531704</v>
      </c>
      <c r="AW233" s="50"/>
      <c r="AY233" s="32"/>
      <c r="AZ233" s="185">
        <f>ROUND(AX$218+AX$221*$D233^AX$219,$G$1)</f>
        <v>120</v>
      </c>
      <c r="BA233" s="177">
        <f>($B233-AZ233)^2/1000</f>
        <v>4.0699519384373847E-3</v>
      </c>
      <c r="BC233" s="68">
        <f>LN($B233-BE$218)</f>
        <v>4.5324122477902602</v>
      </c>
      <c r="BD233" s="50"/>
      <c r="BF233" s="32"/>
      <c r="BG233" s="185">
        <f>ROUND(BE$218+BE$221*$D233^BE$219,$G$1)</f>
        <v>120</v>
      </c>
      <c r="BH233" s="177">
        <f>($B233-BG233)^2/1000</f>
        <v>4.0699519384373847E-3</v>
      </c>
      <c r="BJ233" s="68">
        <f>LN($B233-BL$218)</f>
        <v>4.4996161828513035</v>
      </c>
      <c r="BK233" s="50"/>
      <c r="BM233" s="32"/>
      <c r="BN233" s="185">
        <f>ROUND(BL$218+BL$221*$D233^BL$219,$G$1)</f>
        <v>120</v>
      </c>
      <c r="BO233" s="177">
        <f>($B233-BN233)^2/1000</f>
        <v>4.0699519384373847E-3</v>
      </c>
      <c r="BQ233" s="68">
        <f>LN($B233-BS$218)</f>
        <v>4.4657079585258126</v>
      </c>
      <c r="BR233" s="50"/>
      <c r="BT233" s="32"/>
      <c r="BU233" s="185">
        <f>ROUND(BS$218+BS$221*$D233^BS$219,$G$1)</f>
        <v>120</v>
      </c>
      <c r="BV233" s="177">
        <f>($B233-BU233)^2/1000</f>
        <v>4.0699519384373847E-3</v>
      </c>
      <c r="BX233" s="68">
        <f>LN($B233-BZ$218)</f>
        <v>4.4306094893974812</v>
      </c>
      <c r="BY233" s="50"/>
      <c r="CA233" s="32"/>
      <c r="CB233" s="185">
        <f>ROUND(BZ$218+BZ$221*$D233^BZ$219,$G$1)</f>
        <v>119</v>
      </c>
      <c r="CC233" s="177">
        <f>($B233-CB233)^2/1000</f>
        <v>1.0351275613734287E-3</v>
      </c>
      <c r="CE233" s="68">
        <f>LN($B233-CG$218)</f>
        <v>4.3942341662735709</v>
      </c>
      <c r="CF233" s="50"/>
      <c r="CH233" s="32"/>
      <c r="CI233" s="185">
        <f>ROUND(CG$218+CG$221*$D233^CG$219,$G$1)</f>
        <v>119</v>
      </c>
      <c r="CJ233" s="177">
        <f>($B233-CI233)^2/1000</f>
        <v>1.0351275613734287E-3</v>
      </c>
      <c r="CL233" s="68">
        <f>LN($B233-CN$218)</f>
        <v>4.3564855685830475</v>
      </c>
      <c r="CM233" s="50"/>
      <c r="CO233" s="32"/>
      <c r="CP233" s="185">
        <f>ROUND(CN$218+CN$221*$D233^CN$219,$G$1)</f>
        <v>118</v>
      </c>
      <c r="CQ233" s="177">
        <f>($B233-CP233)^2/1000</f>
        <v>3.0318430947313885E-7</v>
      </c>
      <c r="CS233" s="68">
        <f>LN($B233-CU$218)</f>
        <v>4.3172559240686628</v>
      </c>
      <c r="CT233" s="50"/>
      <c r="CV233" s="32"/>
      <c r="CW233" s="185">
        <f>ROUND(CU$218+CU$221*$D233^CU$219,$G$1)</f>
        <v>117</v>
      </c>
      <c r="CX233" s="177">
        <f>($B233-CW233)^2/1000</f>
        <v>9.6547880724551758E-4</v>
      </c>
      <c r="CZ233" s="68">
        <f>LN($B233-DB$218)</f>
        <v>4.2764242538171935</v>
      </c>
      <c r="DA233" s="50"/>
      <c r="DC233" s="32"/>
      <c r="DD233" s="185">
        <f>ROUND(DB$218+DB$221*$D233^DB$219,$G$1)</f>
        <v>114</v>
      </c>
      <c r="DE233" s="177">
        <f>($B233-DD233)^2/1000</f>
        <v>1.5861005676053651E-2</v>
      </c>
    </row>
    <row r="234" spans="1:109" s="25" customFormat="1" ht="15" customHeight="1" thickBot="1">
      <c r="A234" s="28">
        <f t="shared" si="22"/>
        <v>2012</v>
      </c>
      <c r="B234" s="182">
        <f t="shared" si="22"/>
        <v>120.35496394897393</v>
      </c>
      <c r="C234" s="76">
        <f>LN(B234-$G$218)</f>
        <v>4.790445409319279</v>
      </c>
      <c r="D234" s="29">
        <f t="shared" si="23"/>
        <v>4</v>
      </c>
      <c r="E234" s="77">
        <f>LN(D234)</f>
        <v>1.3862943611198906</v>
      </c>
      <c r="F234" s="51"/>
      <c r="G234" s="30"/>
      <c r="H234" s="78"/>
      <c r="I234" s="183">
        <f t="shared" si="24"/>
        <v>147</v>
      </c>
      <c r="J234" s="184">
        <f>ABS(B234-I234)/B234*100</f>
        <v>22.138709677419357</v>
      </c>
      <c r="K234" s="183">
        <f>(B234-I234)^2/1000</f>
        <v>0.7099579461604788</v>
      </c>
      <c r="M234" s="79">
        <f>LN($B234-O$218)</f>
        <v>4.790445409319279</v>
      </c>
      <c r="N234" s="51"/>
      <c r="O234" s="30"/>
      <c r="P234" s="78"/>
      <c r="Q234" s="205">
        <f>ROUND(O$218+O$221*$D234^O$219,$G$1)</f>
        <v>147</v>
      </c>
      <c r="R234" s="183">
        <f>($B234-Q234)^2/1000</f>
        <v>0.7099579461604788</v>
      </c>
      <c r="T234" s="79">
        <f>LN($B234-V$218)</f>
        <v>4.7037021153699765</v>
      </c>
      <c r="U234" s="51"/>
      <c r="V234" s="30"/>
      <c r="W234" s="78"/>
      <c r="X234" s="205">
        <f>ROUND(V$218+V$221*$D234^V$219,$G$1)</f>
        <v>149</v>
      </c>
      <c r="Y234" s="183">
        <f>($B234-X234)^2/1000</f>
        <v>0.82053809036458314</v>
      </c>
      <c r="AA234" s="79">
        <f>LN($B234-AC$218)</f>
        <v>4.6761407640472772</v>
      </c>
      <c r="AB234" s="51"/>
      <c r="AC234" s="30"/>
      <c r="AD234" s="78"/>
      <c r="AE234" s="205">
        <f>ROUND(AC$218+AC$221*$D234^AC$219,$G$1)</f>
        <v>149</v>
      </c>
      <c r="AF234" s="183">
        <f>($B234-AE234)^2/1000</f>
        <v>0.82053809036458314</v>
      </c>
      <c r="AH234" s="79">
        <f>LN($B234-AJ$218)</f>
        <v>4.6477982025784055</v>
      </c>
      <c r="AI234" s="51"/>
      <c r="AJ234" s="30"/>
      <c r="AK234" s="78"/>
      <c r="AL234" s="205">
        <f>ROUND(AJ$218+AJ$221*$D234^AJ$219,$G$1)</f>
        <v>150</v>
      </c>
      <c r="AM234" s="183">
        <f>($B234-AL234)^2/1000</f>
        <v>0.87882816246663531</v>
      </c>
      <c r="AO234" s="79">
        <f>LN($B234-AQ$218)</f>
        <v>4.6186288499815324</v>
      </c>
      <c r="AP234" s="51"/>
      <c r="AQ234" s="30"/>
      <c r="AR234" s="78"/>
      <c r="AS234" s="205">
        <f>ROUND(AQ$218+AQ$221*$D234^AQ$219,$G$1)</f>
        <v>151</v>
      </c>
      <c r="AT234" s="183">
        <f>($B234-AS234)^2/1000</f>
        <v>0.93911823456868737</v>
      </c>
      <c r="AV234" s="79">
        <f>LN($B234-AX$218)</f>
        <v>4.5885830158437839</v>
      </c>
      <c r="AW234" s="51"/>
      <c r="AX234" s="30"/>
      <c r="AY234" s="78"/>
      <c r="AZ234" s="205">
        <f>ROUND(AX$218+AX$221*$D234^AX$219,$G$1)</f>
        <v>152</v>
      </c>
      <c r="BA234" s="183">
        <f>($B234-AZ234)^2/1000</f>
        <v>1.0014083066707395</v>
      </c>
      <c r="BC234" s="79">
        <f>LN($B234-BE$218)</f>
        <v>4.55760639098472</v>
      </c>
      <c r="BD234" s="51"/>
      <c r="BE234" s="30"/>
      <c r="BF234" s="78"/>
      <c r="BG234" s="205">
        <f>ROUND(BE$218+BE$221*$D234^BE$219,$G$1)</f>
        <v>154</v>
      </c>
      <c r="BH234" s="183">
        <f>($B234-BG234)^2/1000</f>
        <v>1.1319884508748437</v>
      </c>
      <c r="BJ234" s="79">
        <f>LN($B234-BL$218)</f>
        <v>4.5256394566784799</v>
      </c>
      <c r="BK234" s="51"/>
      <c r="BL234" s="30"/>
      <c r="BM234" s="78"/>
      <c r="BN234" s="205">
        <f>ROUND(BL$218+BL$221*$D234^BL$219,$G$1)</f>
        <v>156</v>
      </c>
      <c r="BO234" s="183">
        <f>($B234-BN234)^2/1000</f>
        <v>1.270568595078948</v>
      </c>
      <c r="BQ234" s="79">
        <f>LN($B234-BS$218)</f>
        <v>4.492616796290271</v>
      </c>
      <c r="BR234" s="51"/>
      <c r="BS234" s="30"/>
      <c r="BT234" s="78"/>
      <c r="BU234" s="205">
        <f>ROUND(BS$218+BS$221*$D234^BS$219,$G$1)</f>
        <v>158</v>
      </c>
      <c r="BV234" s="183">
        <f>($B234-BU234)^2/1000</f>
        <v>1.4171487392830522</v>
      </c>
      <c r="BX234" s="79">
        <f>LN($B234-BZ$218)</f>
        <v>4.4584662893211142</v>
      </c>
      <c r="BY234" s="51"/>
      <c r="BZ234" s="30"/>
      <c r="CA234" s="78"/>
      <c r="CB234" s="205">
        <f>ROUND(BZ$218+BZ$221*$D234^BZ$219,$G$1)</f>
        <v>161</v>
      </c>
      <c r="CC234" s="183">
        <f>($B234-CB234)^2/1000</f>
        <v>1.6520189555892086</v>
      </c>
      <c r="CE234" s="79">
        <f>LN($B234-CG$218)</f>
        <v>4.4231081629000375</v>
      </c>
      <c r="CF234" s="51"/>
      <c r="CG234" s="30"/>
      <c r="CH234" s="78"/>
      <c r="CI234" s="205">
        <f>ROUND(CG$218+CG$221*$D234^CG$219,$G$1)</f>
        <v>165</v>
      </c>
      <c r="CJ234" s="183">
        <f>($B234-CI234)^2/1000</f>
        <v>1.9931792439974172</v>
      </c>
      <c r="CL234" s="79">
        <f>LN($B234-CN$218)</f>
        <v>4.3864538693539776</v>
      </c>
      <c r="CM234" s="51"/>
      <c r="CN234" s="30"/>
      <c r="CO234" s="78"/>
      <c r="CP234" s="205">
        <f>ROUND(CN$218+CN$221*$D234^CN$219,$G$1)</f>
        <v>171</v>
      </c>
      <c r="CQ234" s="183">
        <f>($B234-CP234)^2/1000</f>
        <v>2.5649196766097302</v>
      </c>
      <c r="CS234" s="79">
        <f>LN($B234-CU$218)</f>
        <v>4.3484047501244358</v>
      </c>
      <c r="CT234" s="51"/>
      <c r="CU234" s="30"/>
      <c r="CV234" s="78"/>
      <c r="CW234" s="205">
        <f>ROUND(CU$218+CU$221*$D234^CU$219,$G$1)</f>
        <v>183</v>
      </c>
      <c r="CX234" s="183">
        <f>($B234-CW234)^2/1000</f>
        <v>3.9244005418343559</v>
      </c>
      <c r="CZ234" s="79">
        <f>LN($B234-DB$218)</f>
        <v>4.3088504352904717</v>
      </c>
      <c r="DA234" s="51"/>
      <c r="DB234" s="30"/>
      <c r="DC234" s="78"/>
      <c r="DD234" s="205">
        <f>ROUND(DB$218+DB$221*$D234^DB$219,$G$1)</f>
        <v>230</v>
      </c>
      <c r="DE234" s="183">
        <f>($B234-DD234)^2/1000</f>
        <v>12.022033930630807</v>
      </c>
    </row>
    <row r="235" spans="1:109" ht="15" customHeight="1" thickTop="1">
      <c r="A235" s="19">
        <f t="shared" si="22"/>
        <v>2013</v>
      </c>
      <c r="B235" s="174">
        <f t="shared" ref="B235:B256" si="25">ROUND($G$218+$G$221*D235^$G$219,$G$1)</f>
        <v>170</v>
      </c>
      <c r="C235" s="52"/>
      <c r="D235" s="20">
        <f t="shared" si="23"/>
        <v>5</v>
      </c>
      <c r="E235" s="20"/>
      <c r="F235" s="53"/>
      <c r="G235" s="80"/>
      <c r="H235" s="32"/>
      <c r="I235" s="177">
        <f t="shared" si="24"/>
        <v>170</v>
      </c>
      <c r="J235" s="185"/>
      <c r="K235" s="185"/>
    </row>
    <row r="236" spans="1:109" ht="15" customHeight="1" thickBot="1">
      <c r="A236" s="19">
        <f t="shared" si="22"/>
        <v>2014</v>
      </c>
      <c r="B236" s="174">
        <f t="shared" si="25"/>
        <v>193</v>
      </c>
      <c r="C236" s="52"/>
      <c r="D236" s="20">
        <f t="shared" si="23"/>
        <v>6</v>
      </c>
      <c r="E236" s="20"/>
      <c r="F236" s="62" t="s">
        <v>47</v>
      </c>
      <c r="G236" s="63" t="s">
        <v>39</v>
      </c>
      <c r="H236" s="81" t="s">
        <v>40</v>
      </c>
      <c r="I236" s="177">
        <f t="shared" si="24"/>
        <v>193</v>
      </c>
      <c r="J236" s="185"/>
      <c r="K236" s="185"/>
    </row>
    <row r="237" spans="1:109" ht="15" customHeight="1" thickTop="1">
      <c r="A237" s="19">
        <f t="shared" si="22"/>
        <v>2015</v>
      </c>
      <c r="B237" s="174">
        <f t="shared" si="25"/>
        <v>214</v>
      </c>
      <c r="C237" s="52"/>
      <c r="D237" s="20">
        <f t="shared" si="23"/>
        <v>7</v>
      </c>
      <c r="E237" s="20"/>
      <c r="F237" s="198">
        <f>O218</f>
        <v>0</v>
      </c>
      <c r="G237" s="201">
        <f>O224</f>
        <v>0.43003378972406475</v>
      </c>
      <c r="H237" s="245">
        <f>O225</f>
        <v>3.3251038408441733</v>
      </c>
      <c r="I237" s="177">
        <f t="shared" si="24"/>
        <v>214</v>
      </c>
      <c r="J237" s="185"/>
      <c r="K237" s="185"/>
      <c r="M237" s="198" t="s">
        <v>48</v>
      </c>
      <c r="N237" s="198">
        <f>MIN(B214:B234)</f>
        <v>46.646106399383193</v>
      </c>
      <c r="O237" s="198"/>
      <c r="P237" s="198"/>
      <c r="Q237" s="198"/>
      <c r="R237" s="198"/>
      <c r="S237" s="198"/>
      <c r="T237" s="198" t="s">
        <v>48</v>
      </c>
      <c r="U237" s="198">
        <f>N237</f>
        <v>46.646106399383193</v>
      </c>
      <c r="V237" s="198"/>
      <c r="W237" s="198"/>
      <c r="X237" s="198"/>
      <c r="Y237" s="198"/>
      <c r="Z237" s="198"/>
      <c r="AA237" s="198" t="s">
        <v>48</v>
      </c>
      <c r="AB237" s="198">
        <f>U237</f>
        <v>46.646106399383193</v>
      </c>
      <c r="AH237" s="198" t="s">
        <v>48</v>
      </c>
      <c r="AI237" s="198">
        <f>AB237</f>
        <v>46.646106399383193</v>
      </c>
      <c r="AO237" s="198" t="s">
        <v>48</v>
      </c>
      <c r="AP237" s="198">
        <f>AI237</f>
        <v>46.646106399383193</v>
      </c>
      <c r="AV237" s="198" t="s">
        <v>48</v>
      </c>
      <c r="AW237" s="198">
        <f>AP237</f>
        <v>46.646106399383193</v>
      </c>
      <c r="BC237" s="198" t="s">
        <v>48</v>
      </c>
      <c r="BD237" s="198">
        <f>AW237</f>
        <v>46.646106399383193</v>
      </c>
      <c r="BJ237" s="198" t="s">
        <v>48</v>
      </c>
      <c r="BK237" s="198">
        <f>BD237</f>
        <v>46.646106399383193</v>
      </c>
      <c r="BQ237" s="198" t="s">
        <v>48</v>
      </c>
      <c r="BR237" s="198">
        <f>BK237</f>
        <v>46.646106399383193</v>
      </c>
      <c r="BX237" s="198" t="s">
        <v>48</v>
      </c>
      <c r="BY237" s="198">
        <f>BR237</f>
        <v>46.646106399383193</v>
      </c>
      <c r="CE237" s="198" t="s">
        <v>48</v>
      </c>
      <c r="CF237" s="198">
        <f>BY237</f>
        <v>46.646106399383193</v>
      </c>
      <c r="CL237" s="198" t="s">
        <v>48</v>
      </c>
      <c r="CM237" s="198">
        <f>CF237</f>
        <v>46.646106399383193</v>
      </c>
      <c r="CS237" s="198" t="s">
        <v>48</v>
      </c>
      <c r="CT237" s="198">
        <f>CM237</f>
        <v>46.646106399383193</v>
      </c>
      <c r="CZ237" s="198" t="s">
        <v>48</v>
      </c>
      <c r="DA237" s="198">
        <f>CT237</f>
        <v>46.646106399383193</v>
      </c>
    </row>
    <row r="238" spans="1:109" ht="15" customHeight="1">
      <c r="A238" s="19">
        <f t="shared" si="22"/>
        <v>2016</v>
      </c>
      <c r="B238" s="174">
        <f t="shared" si="25"/>
        <v>234</v>
      </c>
      <c r="C238" s="52"/>
      <c r="D238" s="20">
        <f t="shared" si="23"/>
        <v>8</v>
      </c>
      <c r="E238" s="20"/>
      <c r="F238" s="198">
        <f>V218</f>
        <v>10</v>
      </c>
      <c r="G238" s="201">
        <f>V224</f>
        <v>0.40514395875930137</v>
      </c>
      <c r="H238" s="245">
        <f>V225</f>
        <v>3.6170593048541049</v>
      </c>
      <c r="I238" s="177">
        <f>ROUNDUP($G$218+$G$221*D238^$G$219,$G$1)</f>
        <v>234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22"/>
        <v>2017</v>
      </c>
      <c r="B239" s="174">
        <f t="shared" si="25"/>
        <v>253</v>
      </c>
      <c r="C239" s="52"/>
      <c r="D239" s="20">
        <f t="shared" si="23"/>
        <v>9</v>
      </c>
      <c r="E239" s="20"/>
      <c r="F239" s="198">
        <f>AC218</f>
        <v>13</v>
      </c>
      <c r="G239" s="201">
        <f>AC224</f>
        <v>0.41241146174861237</v>
      </c>
      <c r="H239" s="245">
        <f>AC225</f>
        <v>3.5923166932758068</v>
      </c>
      <c r="I239" s="177">
        <f t="shared" ref="I239:I256" si="26">ROUND($G$218+$G$221*D239^$G$219,$G$1)</f>
        <v>253</v>
      </c>
      <c r="J239" s="185"/>
      <c r="K239" s="185"/>
      <c r="M239" s="198" t="s">
        <v>50</v>
      </c>
      <c r="N239" s="212">
        <v>3</v>
      </c>
      <c r="O239" s="198"/>
      <c r="P239" s="198"/>
      <c r="Q239" s="198"/>
      <c r="R239" s="198"/>
      <c r="S239" s="198"/>
      <c r="T239" s="198" t="s">
        <v>50</v>
      </c>
      <c r="U239" s="198">
        <f>N239</f>
        <v>3</v>
      </c>
      <c r="V239" s="198"/>
      <c r="W239" s="198"/>
      <c r="X239" s="198"/>
      <c r="Y239" s="198"/>
      <c r="Z239" s="198"/>
      <c r="AA239" s="198" t="s">
        <v>50</v>
      </c>
      <c r="AB239" s="198">
        <f>U239</f>
        <v>3</v>
      </c>
      <c r="AH239" s="198" t="s">
        <v>50</v>
      </c>
      <c r="AI239" s="198">
        <f>AB239</f>
        <v>3</v>
      </c>
      <c r="AO239" s="198" t="s">
        <v>50</v>
      </c>
      <c r="AP239" s="198">
        <f>AI239</f>
        <v>3</v>
      </c>
      <c r="AV239" s="198" t="s">
        <v>50</v>
      </c>
      <c r="AW239" s="198">
        <f>AP239</f>
        <v>3</v>
      </c>
      <c r="BC239" s="198" t="s">
        <v>50</v>
      </c>
      <c r="BD239" s="198">
        <f>AW239</f>
        <v>3</v>
      </c>
      <c r="BJ239" s="198" t="s">
        <v>50</v>
      </c>
      <c r="BK239" s="198">
        <f>BD239</f>
        <v>3</v>
      </c>
      <c r="BQ239" s="198" t="s">
        <v>50</v>
      </c>
      <c r="BR239" s="198">
        <f>BK239</f>
        <v>3</v>
      </c>
      <c r="BX239" s="198" t="s">
        <v>50</v>
      </c>
      <c r="BY239" s="198">
        <f>BR239</f>
        <v>3</v>
      </c>
      <c r="CE239" s="198" t="s">
        <v>50</v>
      </c>
      <c r="CF239" s="198">
        <f>BY239</f>
        <v>3</v>
      </c>
      <c r="CL239" s="198" t="s">
        <v>50</v>
      </c>
      <c r="CM239" s="198">
        <f>CF239</f>
        <v>3</v>
      </c>
      <c r="CS239" s="198" t="s">
        <v>50</v>
      </c>
      <c r="CT239" s="198">
        <f>CM239</f>
        <v>3</v>
      </c>
      <c r="CZ239" s="198" t="s">
        <v>50</v>
      </c>
      <c r="DA239" s="198">
        <f>CT239</f>
        <v>3</v>
      </c>
    </row>
    <row r="240" spans="1:109" ht="15" customHeight="1">
      <c r="A240" s="19">
        <f t="shared" si="22"/>
        <v>2018</v>
      </c>
      <c r="B240" s="174">
        <f t="shared" si="25"/>
        <v>272</v>
      </c>
      <c r="C240" s="52"/>
      <c r="D240" s="20">
        <f t="shared" si="23"/>
        <v>10</v>
      </c>
      <c r="E240" s="20"/>
      <c r="F240" s="198">
        <f>AJ218</f>
        <v>16</v>
      </c>
      <c r="G240" s="201">
        <f>AJ224</f>
        <v>0.39692371275570487</v>
      </c>
      <c r="H240" s="245">
        <f>AJ225</f>
        <v>3.7551483188813899</v>
      </c>
      <c r="I240" s="177">
        <f t="shared" si="26"/>
        <v>272</v>
      </c>
      <c r="J240" s="185"/>
      <c r="K240" s="185"/>
    </row>
    <row r="241" spans="1:11" ht="15" customHeight="1">
      <c r="A241" s="19">
        <f t="shared" ref="A241:A256" si="27">A149</f>
        <v>2019</v>
      </c>
      <c r="B241" s="174">
        <f t="shared" si="25"/>
        <v>290</v>
      </c>
      <c r="C241" s="52"/>
      <c r="D241" s="20">
        <f t="shared" si="23"/>
        <v>11</v>
      </c>
      <c r="E241" s="20"/>
      <c r="F241" s="198">
        <f>AQ218</f>
        <v>19</v>
      </c>
      <c r="G241" s="201">
        <f>AQ224</f>
        <v>0.39288307849025023</v>
      </c>
      <c r="H241" s="245">
        <f>AQ225</f>
        <v>3.815438390983442</v>
      </c>
      <c r="I241" s="177">
        <f t="shared" si="26"/>
        <v>290</v>
      </c>
      <c r="J241" s="185"/>
      <c r="K241" s="185"/>
    </row>
    <row r="242" spans="1:11" ht="15" customHeight="1">
      <c r="A242" s="19">
        <f t="shared" si="27"/>
        <v>2020</v>
      </c>
      <c r="B242" s="174">
        <f t="shared" si="25"/>
        <v>307</v>
      </c>
      <c r="C242" s="52"/>
      <c r="D242" s="20">
        <f t="shared" si="23"/>
        <v>12</v>
      </c>
      <c r="E242" s="20"/>
      <c r="F242" s="198">
        <f>AX218</f>
        <v>22</v>
      </c>
      <c r="G242" s="201">
        <f>AX224</f>
        <v>0.38530323083437468</v>
      </c>
      <c r="H242" s="245">
        <f>AX225</f>
        <v>3.9665622293877907</v>
      </c>
      <c r="I242" s="177">
        <f t="shared" si="26"/>
        <v>307</v>
      </c>
      <c r="J242" s="185"/>
      <c r="K242" s="185"/>
    </row>
    <row r="243" spans="1:11" ht="15" customHeight="1">
      <c r="A243" s="19">
        <f t="shared" si="27"/>
        <v>2021</v>
      </c>
      <c r="B243" s="174">
        <f t="shared" si="25"/>
        <v>324</v>
      </c>
      <c r="C243" s="52"/>
      <c r="D243" s="20">
        <f t="shared" si="23"/>
        <v>13</v>
      </c>
      <c r="E243" s="20"/>
      <c r="F243" s="198">
        <f>BE218</f>
        <v>25</v>
      </c>
      <c r="G243" s="201">
        <f>BE224</f>
        <v>0.36730806206887739</v>
      </c>
      <c r="H243" s="245">
        <f>BE225</f>
        <v>4.2056839270954258</v>
      </c>
      <c r="I243" s="177">
        <f t="shared" si="26"/>
        <v>324</v>
      </c>
      <c r="J243" s="185"/>
      <c r="K243" s="185"/>
    </row>
    <row r="244" spans="1:11" ht="15" customHeight="1">
      <c r="A244" s="19">
        <f t="shared" si="27"/>
        <v>2022</v>
      </c>
      <c r="B244" s="174">
        <f t="shared" si="25"/>
        <v>341</v>
      </c>
      <c r="C244" s="52"/>
      <c r="D244" s="20">
        <f t="shared" si="23"/>
        <v>14</v>
      </c>
      <c r="E244" s="20"/>
      <c r="F244" s="198">
        <f>BL218</f>
        <v>28</v>
      </c>
      <c r="G244" s="201">
        <f>BL224</f>
        <v>0.35720453114094736</v>
      </c>
      <c r="H244" s="245">
        <f>BL225</f>
        <v>4.4390978376018273</v>
      </c>
      <c r="I244" s="177">
        <f t="shared" si="26"/>
        <v>341</v>
      </c>
      <c r="J244" s="185"/>
      <c r="K244" s="185"/>
    </row>
    <row r="245" spans="1:11" ht="15" customHeight="1">
      <c r="A245" s="19">
        <f t="shared" si="27"/>
        <v>2023</v>
      </c>
      <c r="B245" s="174">
        <f t="shared" si="25"/>
        <v>357</v>
      </c>
      <c r="C245" s="52"/>
      <c r="D245" s="20">
        <f t="shared" si="23"/>
        <v>15</v>
      </c>
      <c r="E245" s="20"/>
      <c r="F245" s="198">
        <f>BS218</f>
        <v>31</v>
      </c>
      <c r="G245" s="201">
        <f>BS224</f>
        <v>0.33824963241883366</v>
      </c>
      <c r="H245" s="245">
        <f>BS225</f>
        <v>4.7990533016117594</v>
      </c>
      <c r="I245" s="177">
        <f t="shared" si="26"/>
        <v>357</v>
      </c>
      <c r="J245" s="185"/>
      <c r="K245" s="185"/>
    </row>
    <row r="246" spans="1:11" ht="15" customHeight="1">
      <c r="A246" s="19">
        <f t="shared" si="27"/>
        <v>2024</v>
      </c>
      <c r="B246" s="174">
        <f t="shared" si="25"/>
        <v>373</v>
      </c>
      <c r="C246" s="52"/>
      <c r="D246" s="20">
        <f t="shared" si="23"/>
        <v>16</v>
      </c>
      <c r="E246" s="20"/>
      <c r="F246" s="198">
        <f>BZ218</f>
        <v>34</v>
      </c>
      <c r="G246" s="201">
        <f>BZ224</f>
        <v>0.31938131844769507</v>
      </c>
      <c r="H246" s="245">
        <f>BZ225</f>
        <v>5.1474302470443822</v>
      </c>
      <c r="I246" s="177">
        <f t="shared" si="26"/>
        <v>373</v>
      </c>
      <c r="J246" s="185"/>
      <c r="K246" s="185"/>
    </row>
    <row r="247" spans="1:11" ht="15" customHeight="1">
      <c r="A247" s="19">
        <f t="shared" si="27"/>
        <v>2025</v>
      </c>
      <c r="B247" s="174">
        <f t="shared" si="25"/>
        <v>389</v>
      </c>
      <c r="C247" s="52"/>
      <c r="D247" s="20">
        <f t="shared" si="23"/>
        <v>17</v>
      </c>
      <c r="E247" s="20"/>
      <c r="F247" s="198">
        <f>CG218</f>
        <v>37</v>
      </c>
      <c r="G247" s="201">
        <f>CG224</f>
        <v>0.29783796035627358</v>
      </c>
      <c r="H247" s="245">
        <f>CG225</f>
        <v>5.7159658552584194</v>
      </c>
      <c r="I247" s="177">
        <f t="shared" si="26"/>
        <v>389</v>
      </c>
      <c r="J247" s="185"/>
      <c r="K247" s="185"/>
    </row>
    <row r="248" spans="1:11" ht="15" customHeight="1">
      <c r="A248" s="19">
        <f t="shared" si="27"/>
        <v>2026</v>
      </c>
      <c r="B248" s="174">
        <f t="shared" si="25"/>
        <v>404</v>
      </c>
      <c r="C248" s="52"/>
      <c r="D248" s="20">
        <f t="shared" si="23"/>
        <v>18</v>
      </c>
      <c r="E248" s="20"/>
      <c r="F248" s="198">
        <f>CN218</f>
        <v>40</v>
      </c>
      <c r="G248" s="201">
        <f>CN224</f>
        <v>0.26577196003841569</v>
      </c>
      <c r="H248" s="245">
        <f>CN225</f>
        <v>6.6505883368030272</v>
      </c>
      <c r="I248" s="177">
        <f t="shared" si="26"/>
        <v>404</v>
      </c>
      <c r="J248" s="185"/>
      <c r="K248" s="185"/>
    </row>
    <row r="249" spans="1:11" ht="15" customHeight="1">
      <c r="A249" s="19">
        <f t="shared" si="27"/>
        <v>2027</v>
      </c>
      <c r="B249" s="174">
        <f t="shared" si="25"/>
        <v>419</v>
      </c>
      <c r="C249" s="52"/>
      <c r="D249" s="20">
        <f t="shared" si="23"/>
        <v>19</v>
      </c>
      <c r="E249" s="20"/>
      <c r="F249" s="198">
        <f>CU218</f>
        <v>43</v>
      </c>
      <c r="G249" s="201">
        <f>CU224</f>
        <v>0.21604824047471397</v>
      </c>
      <c r="H249" s="245">
        <f>CU225</f>
        <v>8.6660343579670069</v>
      </c>
      <c r="I249" s="177">
        <f t="shared" si="26"/>
        <v>419</v>
      </c>
      <c r="J249" s="185"/>
      <c r="K249" s="185"/>
    </row>
    <row r="250" spans="1:11" ht="15" customHeight="1">
      <c r="A250" s="19">
        <f t="shared" si="27"/>
        <v>2028</v>
      </c>
      <c r="B250" s="174">
        <f t="shared" si="25"/>
        <v>434</v>
      </c>
      <c r="C250" s="52"/>
      <c r="D250" s="20">
        <f t="shared" si="23"/>
        <v>20</v>
      </c>
      <c r="E250" s="20"/>
      <c r="F250" s="198">
        <f>DB218</f>
        <v>46</v>
      </c>
      <c r="G250" s="201">
        <f>DB224</f>
        <v>0.13440023285015951</v>
      </c>
      <c r="H250" s="245">
        <f>DB225</f>
        <v>18.244563234265108</v>
      </c>
      <c r="I250" s="177">
        <f t="shared" si="26"/>
        <v>434</v>
      </c>
      <c r="J250" s="185"/>
      <c r="K250" s="185"/>
    </row>
    <row r="251" spans="1:11" ht="15" customHeight="1">
      <c r="A251" s="19">
        <f t="shared" si="27"/>
        <v>2029</v>
      </c>
      <c r="B251" s="174">
        <f t="shared" si="25"/>
        <v>448</v>
      </c>
      <c r="C251" s="52"/>
      <c r="D251" s="20">
        <f t="shared" si="23"/>
        <v>21</v>
      </c>
      <c r="E251" s="20"/>
      <c r="F251" s="53"/>
      <c r="G251" s="80"/>
      <c r="H251" s="32"/>
      <c r="I251" s="177">
        <f t="shared" si="26"/>
        <v>448</v>
      </c>
      <c r="J251" s="185"/>
      <c r="K251" s="185"/>
    </row>
    <row r="252" spans="1:11" ht="15" customHeight="1">
      <c r="A252" s="19">
        <f t="shared" si="27"/>
        <v>2030</v>
      </c>
      <c r="B252" s="174">
        <f t="shared" si="25"/>
        <v>462</v>
      </c>
      <c r="C252" s="52"/>
      <c r="D252" s="20">
        <f t="shared" si="23"/>
        <v>22</v>
      </c>
      <c r="E252" s="20"/>
      <c r="F252" s="53"/>
      <c r="G252" s="80"/>
      <c r="H252" s="32"/>
      <c r="I252" s="177">
        <f t="shared" si="26"/>
        <v>462</v>
      </c>
      <c r="J252" s="185"/>
      <c r="K252" s="185"/>
    </row>
    <row r="253" spans="1:11" ht="15" customHeight="1">
      <c r="A253" s="19">
        <f t="shared" si="27"/>
        <v>2031</v>
      </c>
      <c r="B253" s="174">
        <f t="shared" si="25"/>
        <v>477</v>
      </c>
      <c r="C253" s="52"/>
      <c r="D253" s="20">
        <f t="shared" si="23"/>
        <v>23</v>
      </c>
      <c r="E253" s="20"/>
      <c r="F253" s="53"/>
      <c r="G253" s="80"/>
      <c r="H253" s="32"/>
      <c r="I253" s="177">
        <f t="shared" si="26"/>
        <v>477</v>
      </c>
      <c r="J253" s="185"/>
      <c r="K253" s="185"/>
    </row>
    <row r="254" spans="1:11" ht="15" customHeight="1">
      <c r="A254" s="19">
        <f t="shared" si="27"/>
        <v>2032</v>
      </c>
      <c r="B254" s="174">
        <f t="shared" si="25"/>
        <v>490</v>
      </c>
      <c r="C254" s="52"/>
      <c r="D254" s="20">
        <f t="shared" si="23"/>
        <v>24</v>
      </c>
      <c r="E254" s="20"/>
      <c r="F254" s="53"/>
      <c r="G254" s="80"/>
      <c r="H254" s="32"/>
      <c r="I254" s="177">
        <f t="shared" si="26"/>
        <v>490</v>
      </c>
      <c r="J254" s="185"/>
      <c r="K254" s="185"/>
    </row>
    <row r="255" spans="1:11" ht="15" customHeight="1">
      <c r="A255" s="19">
        <f t="shared" si="27"/>
        <v>2033</v>
      </c>
      <c r="B255" s="174">
        <f t="shared" si="25"/>
        <v>504</v>
      </c>
      <c r="C255" s="52"/>
      <c r="D255" s="20">
        <f t="shared" si="23"/>
        <v>25</v>
      </c>
      <c r="E255" s="20"/>
      <c r="F255" s="53"/>
      <c r="G255" s="80"/>
      <c r="H255" s="32"/>
      <c r="I255" s="177">
        <f t="shared" si="26"/>
        <v>504</v>
      </c>
      <c r="J255" s="185"/>
      <c r="K255" s="185"/>
    </row>
    <row r="256" spans="1:11" ht="15" customHeight="1">
      <c r="A256" s="103">
        <f t="shared" si="27"/>
        <v>2034</v>
      </c>
      <c r="B256" s="186">
        <f t="shared" si="25"/>
        <v>518</v>
      </c>
      <c r="C256" s="193"/>
      <c r="D256" s="33">
        <f t="shared" si="23"/>
        <v>26</v>
      </c>
      <c r="E256" s="33"/>
      <c r="F256" s="54"/>
      <c r="G256" s="82"/>
      <c r="H256" s="35"/>
      <c r="I256" s="187">
        <f t="shared" si="26"/>
        <v>518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0.49481819050353859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0.49481819050353859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0.38417230063600016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0.37806842423054821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0.36180573039150848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0.37285861576626522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0.36734754155023003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0.36253869047963105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0.36253869047963105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0.36253869047963105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142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142</v>
      </c>
      <c r="P263" s="185"/>
      <c r="Q263" s="177"/>
      <c r="S263" s="208"/>
      <c r="T263" s="71" t="s">
        <v>55</v>
      </c>
      <c r="U263" s="209">
        <f>ROUNDDOWN(U264,-T283)+10^T283</f>
        <v>200</v>
      </c>
      <c r="V263" s="185"/>
      <c r="W263" s="177"/>
      <c r="Y263" s="208"/>
      <c r="Z263" s="71" t="s">
        <v>55</v>
      </c>
      <c r="AA263" s="209">
        <f>U263+Z284</f>
        <v>205</v>
      </c>
      <c r="AB263" s="185"/>
      <c r="AC263" s="177"/>
      <c r="AE263" s="208"/>
      <c r="AF263" s="71" t="s">
        <v>55</v>
      </c>
      <c r="AG263" s="209">
        <f>AA263+AF284</f>
        <v>210</v>
      </c>
      <c r="AH263" s="185"/>
      <c r="AI263" s="177"/>
      <c r="AK263" s="208"/>
      <c r="AL263" s="71" t="s">
        <v>55</v>
      </c>
      <c r="AM263" s="209">
        <f>AG263+AL284</f>
        <v>215</v>
      </c>
      <c r="AN263" s="185"/>
      <c r="AO263" s="177"/>
      <c r="AQ263" s="208"/>
      <c r="AR263" s="71" t="s">
        <v>55</v>
      </c>
      <c r="AS263" s="209">
        <f>AM263+AR284</f>
        <v>220</v>
      </c>
      <c r="AT263" s="185"/>
      <c r="AU263" s="177"/>
      <c r="AW263" s="208"/>
      <c r="AX263" s="71" t="s">
        <v>55</v>
      </c>
      <c r="AY263" s="209">
        <f>AS263+AX284</f>
        <v>225</v>
      </c>
      <c r="AZ263" s="185"/>
      <c r="BA263" s="177"/>
      <c r="BC263" s="208"/>
      <c r="BD263" s="71" t="s">
        <v>55</v>
      </c>
      <c r="BE263" s="209">
        <f>AY263+BD284</f>
        <v>230</v>
      </c>
      <c r="BF263" s="185"/>
      <c r="BG263" s="177"/>
      <c r="BI263" s="208"/>
      <c r="BJ263" s="71" t="s">
        <v>55</v>
      </c>
      <c r="BK263" s="209">
        <f>BE263+BJ284</f>
        <v>235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141.77077675176534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141.77077675176534</v>
      </c>
      <c r="P264" s="185"/>
      <c r="Q264" s="177"/>
      <c r="S264" s="208"/>
      <c r="T264" s="86" t="s">
        <v>56</v>
      </c>
      <c r="U264" s="198">
        <f>MAX($B260:$B280)</f>
        <v>141.77077675176534</v>
      </c>
      <c r="V264" s="185"/>
      <c r="W264" s="177"/>
      <c r="Y264" s="208"/>
      <c r="Z264" s="86" t="s">
        <v>56</v>
      </c>
      <c r="AA264" s="198">
        <f>MAX($B260:$B280)</f>
        <v>141.77077675176534</v>
      </c>
      <c r="AB264" s="185"/>
      <c r="AC264" s="177"/>
      <c r="AE264" s="208"/>
      <c r="AF264" s="86" t="s">
        <v>56</v>
      </c>
      <c r="AG264" s="198">
        <f>MAX($B260:$B280)</f>
        <v>141.77077675176534</v>
      </c>
      <c r="AH264" s="185"/>
      <c r="AI264" s="177"/>
      <c r="AK264" s="208"/>
      <c r="AL264" s="86" t="s">
        <v>56</v>
      </c>
      <c r="AM264" s="198">
        <f>MAX($B260:$B280)</f>
        <v>141.77077675176534</v>
      </c>
      <c r="AN264" s="185"/>
      <c r="AO264" s="177"/>
      <c r="AQ264" s="208"/>
      <c r="AR264" s="86" t="s">
        <v>56</v>
      </c>
      <c r="AS264" s="198">
        <f>MAX($B260:$B280)</f>
        <v>141.77077675176534</v>
      </c>
      <c r="AT264" s="185"/>
      <c r="AU264" s="177"/>
      <c r="AW264" s="208"/>
      <c r="AX264" s="86" t="s">
        <v>56</v>
      </c>
      <c r="AY264" s="198">
        <f>MAX($B260:$B280)</f>
        <v>141.77077675176534</v>
      </c>
      <c r="AZ264" s="185"/>
      <c r="BA264" s="177"/>
      <c r="BC264" s="208"/>
      <c r="BD264" s="86" t="s">
        <v>56</v>
      </c>
      <c r="BE264" s="198">
        <f>MAX($B260:$B280)</f>
        <v>141.77077675176534</v>
      </c>
      <c r="BF264" s="185"/>
      <c r="BG264" s="177"/>
      <c r="BI264" s="208"/>
      <c r="BJ264" s="86" t="s">
        <v>56</v>
      </c>
      <c r="BK264" s="198">
        <f>MAX($B260:$B280)</f>
        <v>141.77077675176534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106.68860872789762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106.68860872789762</v>
      </c>
      <c r="P265" s="185"/>
      <c r="Q265" s="177"/>
      <c r="S265" s="208"/>
      <c r="T265" s="86" t="s">
        <v>57</v>
      </c>
      <c r="U265" s="198">
        <f>AVERAGE($B276:$B280)</f>
        <v>106.68860872789762</v>
      </c>
      <c r="V265" s="185"/>
      <c r="W265" s="177"/>
      <c r="Y265" s="208"/>
      <c r="Z265" s="86" t="s">
        <v>57</v>
      </c>
      <c r="AA265" s="198">
        <f>AVERAGE($B276:$B280)</f>
        <v>106.68860872789762</v>
      </c>
      <c r="AB265" s="185"/>
      <c r="AC265" s="177"/>
      <c r="AE265" s="208"/>
      <c r="AF265" s="86" t="s">
        <v>57</v>
      </c>
      <c r="AG265" s="198">
        <f>AVERAGE($B276:$B280)</f>
        <v>106.68860872789762</v>
      </c>
      <c r="AH265" s="185"/>
      <c r="AI265" s="177"/>
      <c r="AK265" s="208"/>
      <c r="AL265" s="86" t="s">
        <v>57</v>
      </c>
      <c r="AM265" s="198">
        <f>AVERAGE($B276:$B280)</f>
        <v>106.68860872789762</v>
      </c>
      <c r="AN265" s="185"/>
      <c r="AO265" s="177"/>
      <c r="AQ265" s="208"/>
      <c r="AR265" s="86" t="s">
        <v>57</v>
      </c>
      <c r="AS265" s="198">
        <f>AVERAGE($B276:$B280)</f>
        <v>106.68860872789762</v>
      </c>
      <c r="AT265" s="185"/>
      <c r="AU265" s="177"/>
      <c r="AW265" s="208"/>
      <c r="AX265" s="86" t="s">
        <v>57</v>
      </c>
      <c r="AY265" s="198">
        <f>AVERAGE($B276:$B280)</f>
        <v>106.68860872789762</v>
      </c>
      <c r="AZ265" s="185"/>
      <c r="BA265" s="177"/>
      <c r="BC265" s="208"/>
      <c r="BD265" s="86" t="s">
        <v>57</v>
      </c>
      <c r="BE265" s="198">
        <f>AVERAGE($B276:$B280)</f>
        <v>106.68860872789762</v>
      </c>
      <c r="BF265" s="185"/>
      <c r="BG265" s="177"/>
      <c r="BI265" s="208"/>
      <c r="BJ265" s="86" t="s">
        <v>57</v>
      </c>
      <c r="BK265" s="198">
        <f>AVERAGE($B276:$B280)</f>
        <v>106.68860872789762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INDEX(LINEST(C277:C280,D277:D280),1)</f>
        <v>-0.24565125128493961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INDEX(LINEST(M277:M280,$D277:$D280),1)</f>
        <v>-0.24565125128493961</v>
      </c>
      <c r="P267" s="185"/>
      <c r="Q267" s="177"/>
      <c r="S267" s="208"/>
      <c r="T267" s="87" t="s">
        <v>58</v>
      </c>
      <c r="U267" s="42">
        <f>INDEX(LINEST(S277:S280,$D277:$D280),1)</f>
        <v>-0.4282854878735034</v>
      </c>
      <c r="V267" s="185"/>
      <c r="W267" s="177"/>
      <c r="Y267" s="208"/>
      <c r="Z267" s="87" t="s">
        <v>58</v>
      </c>
      <c r="AA267" s="42">
        <f>INDEX(LINEST(Y277:Y280,$D277:$D280),1)</f>
        <v>-0.42196494309340626</v>
      </c>
      <c r="AB267" s="185"/>
      <c r="AC267" s="177"/>
      <c r="AE267" s="208"/>
      <c r="AF267" s="87" t="s">
        <v>58</v>
      </c>
      <c r="AG267" s="42">
        <f>INDEX(LINEST(AE277:AE280,$D277:$D280),1)</f>
        <v>-0.41609719773287218</v>
      </c>
      <c r="AH267" s="185"/>
      <c r="AI267" s="177"/>
      <c r="AK267" s="208"/>
      <c r="AL267" s="87" t="s">
        <v>58</v>
      </c>
      <c r="AM267" s="42">
        <f>INDEX(LINEST(AK277:AK280,$D277:$D280),1)</f>
        <v>-0.41064020200984219</v>
      </c>
      <c r="AN267" s="185"/>
      <c r="AO267" s="177"/>
      <c r="AQ267" s="208"/>
      <c r="AR267" s="87" t="s">
        <v>58</v>
      </c>
      <c r="AS267" s="42">
        <f>INDEX(LINEST(AQ277:AQ280,$D277:$D280),1)</f>
        <v>-0.40555558702191086</v>
      </c>
      <c r="AT267" s="185"/>
      <c r="AU267" s="177"/>
      <c r="AW267" s="208"/>
      <c r="AX267" s="87" t="s">
        <v>58</v>
      </c>
      <c r="AY267" s="42">
        <f>INDEX(LINEST(AW277:AW280,$D277:$D280),1)</f>
        <v>-0.40080875581536585</v>
      </c>
      <c r="AZ267" s="185"/>
      <c r="BA267" s="177"/>
      <c r="BC267" s="208"/>
      <c r="BD267" s="87" t="s">
        <v>58</v>
      </c>
      <c r="BE267" s="42">
        <f>INDEX(LINEST(BC277:BC280,$D277:$D280),1)</f>
        <v>-0.39636870903247551</v>
      </c>
      <c r="BF267" s="185"/>
      <c r="BG267" s="177"/>
      <c r="BI267" s="208"/>
      <c r="BJ267" s="87" t="s">
        <v>58</v>
      </c>
      <c r="BK267" s="42">
        <f>INDEX(LINEST(BI277:BI280,$D277:$D280),1)</f>
        <v>-0.39220775600758823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INDEX(LINEST(C277:C280,D277:D280),2)</f>
        <v>-1.6407948483647794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INDEX(LINEST(M277:M280,$D277:$D280),2)</f>
        <v>-1.6407948483647794</v>
      </c>
      <c r="P268" s="185"/>
      <c r="Q268" s="177"/>
      <c r="S268" s="208"/>
      <c r="T268" s="71" t="s">
        <v>29</v>
      </c>
      <c r="U268" s="42">
        <f>INDEX(LINEST(S277:S280,$D277:$D280),2)</f>
        <v>0.95167958994330271</v>
      </c>
      <c r="V268" s="185"/>
      <c r="W268" s="177"/>
      <c r="Y268" s="208"/>
      <c r="Z268" s="71" t="s">
        <v>29</v>
      </c>
      <c r="AA268" s="42">
        <f>INDEX(LINEST(Y277:Y280,$D277:$D280),2)</f>
        <v>0.99450991440348258</v>
      </c>
      <c r="AB268" s="185"/>
      <c r="AC268" s="177"/>
      <c r="AE268" s="208"/>
      <c r="AF268" s="71" t="s">
        <v>29</v>
      </c>
      <c r="AG268" s="42">
        <f>INDEX(LINEST(AE277:AE280,$D277:$D280),2)</f>
        <v>1.0349540352470079</v>
      </c>
      <c r="AH268" s="185"/>
      <c r="AI268" s="177"/>
      <c r="AK268" s="208"/>
      <c r="AL268" s="71" t="s">
        <v>29</v>
      </c>
      <c r="AM268" s="42">
        <f>INDEX(LINEST(AK277:AK280,$D277:$D280),2)</f>
        <v>1.0733263332891807</v>
      </c>
      <c r="AN268" s="185"/>
      <c r="AO268" s="177"/>
      <c r="AQ268" s="208"/>
      <c r="AR268" s="71" t="s">
        <v>29</v>
      </c>
      <c r="AS268" s="42">
        <f>INDEX(LINEST(AQ277:AQ280,$D277:$D280),2)</f>
        <v>1.1098771477157916</v>
      </c>
      <c r="AT268" s="185"/>
      <c r="AU268" s="177"/>
      <c r="AW268" s="208"/>
      <c r="AX268" s="71" t="s">
        <v>29</v>
      </c>
      <c r="AY268" s="42">
        <f>INDEX(LINEST(AW277:AW280,$D277:$D280),2)</f>
        <v>1.1448094918076133</v>
      </c>
      <c r="AZ268" s="185"/>
      <c r="BA268" s="177"/>
      <c r="BC268" s="208"/>
      <c r="BD268" s="71" t="s">
        <v>29</v>
      </c>
      <c r="BE268" s="42">
        <f>INDEX(LINEST(BC277:BC280,$D277:$D280),2)</f>
        <v>1.1782906398509903</v>
      </c>
      <c r="BF268" s="185"/>
      <c r="BG268" s="177"/>
      <c r="BI268" s="208"/>
      <c r="BJ268" s="71" t="s">
        <v>29</v>
      </c>
      <c r="BK268" s="42">
        <f>INDEX(LINEST(BI277:BI280,$D277:$D280),2)</f>
        <v>1.210460355946096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0.24565125128493961</v>
      </c>
      <c r="H269" s="75"/>
      <c r="I269" s="177"/>
      <c r="J269" s="178"/>
      <c r="K269" s="177"/>
      <c r="M269" s="208"/>
      <c r="N269" s="86" t="s">
        <v>30</v>
      </c>
      <c r="O269" s="89">
        <f>O267*-1</f>
        <v>0.24565125128493961</v>
      </c>
      <c r="P269" s="185"/>
      <c r="Q269" s="177"/>
      <c r="S269" s="208"/>
      <c r="T269" s="86" t="s">
        <v>30</v>
      </c>
      <c r="U269" s="89">
        <f>U267*-1</f>
        <v>0.4282854878735034</v>
      </c>
      <c r="V269" s="185"/>
      <c r="W269" s="177"/>
      <c r="Y269" s="208"/>
      <c r="Z269" s="86" t="s">
        <v>30</v>
      </c>
      <c r="AA269" s="89">
        <f>AA267*-1</f>
        <v>0.42196494309340626</v>
      </c>
      <c r="AB269" s="185"/>
      <c r="AC269" s="177"/>
      <c r="AE269" s="208"/>
      <c r="AF269" s="86" t="s">
        <v>30</v>
      </c>
      <c r="AG269" s="89">
        <f>AG267*-1</f>
        <v>0.41609719773287218</v>
      </c>
      <c r="AH269" s="185"/>
      <c r="AI269" s="177"/>
      <c r="AK269" s="208"/>
      <c r="AL269" s="86" t="s">
        <v>30</v>
      </c>
      <c r="AM269" s="89">
        <f>AM267*-1</f>
        <v>0.41064020200984219</v>
      </c>
      <c r="AN269" s="185"/>
      <c r="AO269" s="177"/>
      <c r="AQ269" s="208"/>
      <c r="AR269" s="86" t="s">
        <v>30</v>
      </c>
      <c r="AS269" s="89">
        <f>AS267*-1</f>
        <v>0.40555558702191086</v>
      </c>
      <c r="AT269" s="185"/>
      <c r="AU269" s="177"/>
      <c r="AW269" s="208"/>
      <c r="AX269" s="86" t="s">
        <v>30</v>
      </c>
      <c r="AY269" s="89">
        <f>AY267*-1</f>
        <v>0.40080875581536585</v>
      </c>
      <c r="AZ269" s="185"/>
      <c r="BA269" s="177"/>
      <c r="BC269" s="208"/>
      <c r="BD269" s="86" t="s">
        <v>30</v>
      </c>
      <c r="BE269" s="89">
        <f>BE267*-1</f>
        <v>0.39636870903247551</v>
      </c>
      <c r="BF269" s="185"/>
      <c r="BG269" s="177"/>
      <c r="BI269" s="208"/>
      <c r="BJ269" s="86" t="s">
        <v>30</v>
      </c>
      <c r="BK269" s="89">
        <f>BK267*-1</f>
        <v>0.39220775600758823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28">A225</f>
        <v>2003</v>
      </c>
      <c r="B271" s="174"/>
      <c r="C271" s="207"/>
      <c r="D271" s="20"/>
      <c r="E271" s="637" t="s">
        <v>7</v>
      </c>
      <c r="F271" s="638"/>
      <c r="G271" s="641">
        <f>I259</f>
        <v>0.49481819050353859</v>
      </c>
      <c r="H271" s="642"/>
      <c r="I271" s="177"/>
      <c r="J271" s="178"/>
      <c r="K271" s="177"/>
      <c r="M271" s="208"/>
      <c r="N271" s="21" t="s">
        <v>36</v>
      </c>
      <c r="O271" s="42">
        <f>P259</f>
        <v>0.49481819050353859</v>
      </c>
      <c r="P271" s="185"/>
      <c r="Q271" s="177"/>
      <c r="S271" s="208"/>
      <c r="T271" s="21" t="s">
        <v>36</v>
      </c>
      <c r="U271" s="42">
        <f>V259</f>
        <v>0.38417230063600016</v>
      </c>
      <c r="V271" s="185"/>
      <c r="W271" s="177"/>
      <c r="Y271" s="208"/>
      <c r="Z271" s="21" t="s">
        <v>36</v>
      </c>
      <c r="AA271" s="42">
        <f>AB259</f>
        <v>0.37806842423054821</v>
      </c>
      <c r="AB271" s="185"/>
      <c r="AC271" s="177"/>
      <c r="AE271" s="208"/>
      <c r="AF271" s="21" t="s">
        <v>36</v>
      </c>
      <c r="AG271" s="42">
        <f>AH259</f>
        <v>0.36180573039150848</v>
      </c>
      <c r="AH271" s="185"/>
      <c r="AI271" s="177"/>
      <c r="AK271" s="208"/>
      <c r="AL271" s="21" t="s">
        <v>36</v>
      </c>
      <c r="AM271" s="42">
        <f>AN259</f>
        <v>0.37285861576626522</v>
      </c>
      <c r="AN271" s="185"/>
      <c r="AO271" s="177"/>
      <c r="AQ271" s="208"/>
      <c r="AR271" s="21" t="s">
        <v>36</v>
      </c>
      <c r="AS271" s="42">
        <f>AT259</f>
        <v>0.36734754155023003</v>
      </c>
      <c r="AT271" s="185"/>
      <c r="AU271" s="177"/>
      <c r="AW271" s="208"/>
      <c r="AX271" s="21" t="s">
        <v>36</v>
      </c>
      <c r="AY271" s="42">
        <f>AZ259</f>
        <v>0.36253869047963105</v>
      </c>
      <c r="AZ271" s="185"/>
      <c r="BA271" s="177"/>
      <c r="BC271" s="208"/>
      <c r="BD271" s="21" t="s">
        <v>36</v>
      </c>
      <c r="BE271" s="42">
        <f>BF259</f>
        <v>0.36253869047963105</v>
      </c>
      <c r="BF271" s="185"/>
      <c r="BG271" s="177"/>
      <c r="BI271" s="208"/>
      <c r="BJ271" s="21" t="s">
        <v>36</v>
      </c>
      <c r="BK271" s="42">
        <f>BL259</f>
        <v>0.36253869047963105</v>
      </c>
      <c r="BL271" s="185"/>
      <c r="BM271" s="177"/>
    </row>
    <row r="272" spans="1:65" ht="15" customHeight="1">
      <c r="A272" s="19">
        <f t="shared" si="28"/>
        <v>2004</v>
      </c>
      <c r="B272" s="174"/>
      <c r="C272" s="207"/>
      <c r="D272" s="20"/>
      <c r="E272" s="637" t="s">
        <v>8</v>
      </c>
      <c r="F272" s="638"/>
      <c r="G272" s="639">
        <f>SUM(K260:K280)</f>
        <v>6.3281179741635762</v>
      </c>
      <c r="H272" s="640"/>
      <c r="I272" s="177"/>
      <c r="J272" s="178"/>
      <c r="K272" s="177"/>
      <c r="M272" s="208"/>
      <c r="N272" s="21" t="s">
        <v>37</v>
      </c>
      <c r="O272" s="209">
        <f>SUM(Q260:Q280)</f>
        <v>6.3281179741635762</v>
      </c>
      <c r="P272" s="185"/>
      <c r="Q272" s="177"/>
      <c r="S272" s="208"/>
      <c r="T272" s="21" t="s">
        <v>37</v>
      </c>
      <c r="U272" s="209">
        <f>SUM(W260:W280)</f>
        <v>3.1814736849224894</v>
      </c>
      <c r="V272" s="185"/>
      <c r="W272" s="177"/>
      <c r="Y272" s="208"/>
      <c r="Z272" s="21" t="s">
        <v>37</v>
      </c>
      <c r="AA272" s="209">
        <f>SUM(AC260:AC280)</f>
        <v>3.2167289326474773</v>
      </c>
      <c r="AB272" s="185"/>
      <c r="AC272" s="177"/>
      <c r="AE272" s="208"/>
      <c r="AF272" s="21" t="s">
        <v>37</v>
      </c>
      <c r="AG272" s="209">
        <f>SUM(AI260:AI280)</f>
        <v>3.3112704861510083</v>
      </c>
      <c r="AH272" s="185"/>
      <c r="AI272" s="177"/>
      <c r="AK272" s="208"/>
      <c r="AL272" s="21" t="s">
        <v>37</v>
      </c>
      <c r="AM272" s="209">
        <f>SUM(AO260:AO280)</f>
        <v>3.2575626989497746</v>
      </c>
      <c r="AN272" s="185"/>
      <c r="AO272" s="177"/>
      <c r="AQ272" s="208"/>
      <c r="AR272" s="21" t="s">
        <v>37</v>
      </c>
      <c r="AS272" s="209">
        <f>SUM(AU260:AU280)</f>
        <v>3.2918527710518268</v>
      </c>
      <c r="AT272" s="185"/>
      <c r="AU272" s="177"/>
      <c r="AW272" s="208"/>
      <c r="AX272" s="21" t="s">
        <v>37</v>
      </c>
      <c r="AY272" s="209">
        <f>SUM(BA260:BA280)</f>
        <v>3.3366865373541237</v>
      </c>
      <c r="AZ272" s="185"/>
      <c r="BA272" s="177"/>
      <c r="BC272" s="208"/>
      <c r="BD272" s="21" t="s">
        <v>37</v>
      </c>
      <c r="BE272" s="209">
        <f>SUM(BG260:BG280)</f>
        <v>3.3366865373541237</v>
      </c>
      <c r="BF272" s="185"/>
      <c r="BG272" s="177"/>
      <c r="BI272" s="208"/>
      <c r="BJ272" s="21" t="s">
        <v>37</v>
      </c>
      <c r="BK272" s="209">
        <f>SUM(BM260:BM280)</f>
        <v>3.3366865373541237</v>
      </c>
      <c r="BL272" s="185"/>
      <c r="BM272" s="177"/>
    </row>
    <row r="273" spans="1:70" ht="15" customHeight="1">
      <c r="A273" s="19">
        <f t="shared" si="28"/>
        <v>2005</v>
      </c>
      <c r="B273" s="174"/>
      <c r="C273" s="207"/>
      <c r="D273" s="20"/>
      <c r="E273" s="637" t="s">
        <v>9</v>
      </c>
      <c r="F273" s="638"/>
      <c r="G273" s="639">
        <f>SUM(K271:K280)</f>
        <v>6.3281179741635762</v>
      </c>
      <c r="H273" s="640"/>
      <c r="I273" s="177"/>
      <c r="J273" s="178"/>
      <c r="K273" s="177"/>
      <c r="M273" s="208"/>
      <c r="O273" s="39"/>
      <c r="P273" s="185"/>
      <c r="Q273" s="177"/>
      <c r="S273" s="208"/>
      <c r="U273" s="39"/>
      <c r="V273" s="185"/>
      <c r="W273" s="177"/>
      <c r="Y273" s="208"/>
      <c r="AA273" s="39"/>
      <c r="AB273" s="185"/>
      <c r="AC273" s="177"/>
      <c r="AE273" s="208"/>
      <c r="AG273" s="39"/>
      <c r="AH273" s="185"/>
      <c r="AI273" s="177"/>
      <c r="AK273" s="208"/>
      <c r="AM273" s="39"/>
      <c r="AN273" s="185"/>
      <c r="AO273" s="177"/>
      <c r="AQ273" s="208"/>
      <c r="AS273" s="39"/>
      <c r="AT273" s="185"/>
      <c r="AU273" s="177"/>
      <c r="AW273" s="208"/>
      <c r="AY273" s="39"/>
      <c r="AZ273" s="185"/>
      <c r="BA273" s="177"/>
      <c r="BC273" s="208"/>
      <c r="BE273" s="39"/>
      <c r="BF273" s="185"/>
      <c r="BG273" s="177"/>
      <c r="BI273" s="208"/>
      <c r="BK273" s="39"/>
      <c r="BL273" s="185"/>
      <c r="BM273" s="177"/>
    </row>
    <row r="274" spans="1:70" ht="15" customHeight="1">
      <c r="A274" s="19">
        <f t="shared" si="28"/>
        <v>2006</v>
      </c>
      <c r="B274" s="174"/>
      <c r="C274" s="207"/>
      <c r="D274" s="20"/>
      <c r="E274" s="637" t="s">
        <v>10</v>
      </c>
      <c r="F274" s="638"/>
      <c r="G274" s="639">
        <f>SUM(J260:J280)/D280</f>
        <v>48.491925981285988</v>
      </c>
      <c r="H274" s="640"/>
      <c r="I274" s="177"/>
      <c r="J274" s="178"/>
      <c r="K274" s="177"/>
      <c r="M274" s="208"/>
      <c r="P274" s="185"/>
      <c r="Q274" s="177"/>
      <c r="S274" s="208"/>
      <c r="V274" s="185"/>
      <c r="W274" s="177"/>
      <c r="Y274" s="208"/>
      <c r="AB274" s="185"/>
      <c r="AC274" s="177"/>
      <c r="AE274" s="208"/>
      <c r="AH274" s="185"/>
      <c r="AI274" s="177"/>
      <c r="AK274" s="208"/>
      <c r="AN274" s="185"/>
      <c r="AO274" s="177"/>
      <c r="AQ274" s="208"/>
      <c r="AT274" s="185"/>
      <c r="AU274" s="177"/>
      <c r="AW274" s="208"/>
      <c r="AZ274" s="185"/>
      <c r="BA274" s="177"/>
      <c r="BC274" s="208"/>
      <c r="BF274" s="185"/>
      <c r="BG274" s="177"/>
      <c r="BI274" s="208"/>
      <c r="BL274" s="185"/>
      <c r="BM274" s="177"/>
    </row>
    <row r="275" spans="1:70" ht="15" customHeight="1">
      <c r="A275" s="19">
        <f t="shared" si="28"/>
        <v>2007</v>
      </c>
      <c r="B275" s="174"/>
      <c r="C275" s="207"/>
      <c r="D275" s="20"/>
      <c r="E275" s="637" t="s">
        <v>11</v>
      </c>
      <c r="F275" s="638"/>
      <c r="G275" s="639">
        <f>SUM(J271:J280)/4</f>
        <v>48.491925981285988</v>
      </c>
      <c r="H275" s="640"/>
      <c r="I275" s="177"/>
      <c r="J275" s="178"/>
      <c r="K275" s="177"/>
      <c r="M275" s="208"/>
      <c r="P275" s="185"/>
      <c r="Q275" s="177"/>
      <c r="S275" s="208"/>
      <c r="V275" s="185"/>
      <c r="W275" s="177"/>
      <c r="Y275" s="208"/>
      <c r="AB275" s="185"/>
      <c r="AC275" s="177"/>
      <c r="AE275" s="208"/>
      <c r="AH275" s="185"/>
      <c r="AI275" s="177"/>
      <c r="AK275" s="208"/>
      <c r="AN275" s="185"/>
      <c r="AO275" s="177"/>
      <c r="AQ275" s="208"/>
      <c r="AT275" s="185"/>
      <c r="AU275" s="177"/>
      <c r="AW275" s="208"/>
      <c r="AZ275" s="185"/>
      <c r="BA275" s="177"/>
      <c r="BC275" s="208"/>
      <c r="BF275" s="185"/>
      <c r="BG275" s="177"/>
      <c r="BI275" s="208"/>
      <c r="BL275" s="185"/>
      <c r="BM275" s="177"/>
    </row>
    <row r="276" spans="1:70" ht="15" customHeight="1">
      <c r="A276" s="19">
        <f t="shared" si="28"/>
        <v>2008</v>
      </c>
      <c r="B276" s="174"/>
      <c r="C276" s="207"/>
      <c r="D276" s="20"/>
      <c r="G276" s="25"/>
      <c r="H276" s="75"/>
      <c r="I276" s="177"/>
      <c r="J276" s="178"/>
      <c r="K276" s="177"/>
      <c r="M276" s="208"/>
      <c r="P276" s="185"/>
      <c r="Q276" s="177"/>
      <c r="S276" s="208"/>
      <c r="V276" s="185"/>
      <c r="W276" s="177"/>
      <c r="Y276" s="208"/>
      <c r="AB276" s="185"/>
      <c r="AC276" s="177"/>
      <c r="AE276" s="208"/>
      <c r="AH276" s="185"/>
      <c r="AI276" s="177"/>
      <c r="AK276" s="208"/>
      <c r="AN276" s="185"/>
      <c r="AO276" s="177"/>
      <c r="AQ276" s="208"/>
      <c r="AT276" s="185"/>
      <c r="AU276" s="177"/>
      <c r="AW276" s="208"/>
      <c r="AZ276" s="185"/>
      <c r="BA276" s="177"/>
      <c r="BC276" s="208"/>
      <c r="BF276" s="185"/>
      <c r="BG276" s="177"/>
      <c r="BI276" s="208"/>
      <c r="BL276" s="185"/>
      <c r="BM276" s="177"/>
    </row>
    <row r="277" spans="1:70" s="25" customFormat="1" ht="15" customHeight="1">
      <c r="A277" s="19">
        <f t="shared" si="28"/>
        <v>2009</v>
      </c>
      <c r="B277" s="174">
        <f t="shared" si="28"/>
        <v>46.646106399383193</v>
      </c>
      <c r="C277" s="207">
        <f>LN(F$263/B277-1)</f>
        <v>0.71500570633577687</v>
      </c>
      <c r="D277" s="20">
        <f t="shared" ref="D277:D302" si="29">D276+1</f>
        <v>1</v>
      </c>
      <c r="H277" s="75"/>
      <c r="I277" s="177">
        <f t="shared" ref="I277:I302" si="30">ROUND($F$263/(1+EXP($F$268+$F$267*D277)),$G$1)</f>
        <v>123</v>
      </c>
      <c r="J277" s="178">
        <f>ABS(B277-I277)/B277*100</f>
        <v>163.6876033057851</v>
      </c>
      <c r="K277" s="177">
        <f>(B277-I277)^2/1000</f>
        <v>5.8299170679743106</v>
      </c>
      <c r="M277" s="208">
        <f>LN(O$263/$B277-1)</f>
        <v>0.71500570633577687</v>
      </c>
      <c r="P277" s="185">
        <f>ROUND(O$263/(1+EXP(O$268+O$267*$D277)),$G$1)</f>
        <v>123</v>
      </c>
      <c r="Q277" s="177">
        <f>($B277-P277)^2/1000</f>
        <v>5.8299170679743106</v>
      </c>
      <c r="S277" s="208">
        <f>LN(U$263/$B277-1)</f>
        <v>1.1901588208231308</v>
      </c>
      <c r="V277" s="185">
        <f>ROUND(U$263/(1+EXP(U$268+U$267*$D277)),$G$1)</f>
        <v>74</v>
      </c>
      <c r="W277" s="177">
        <f>($B277-V277)^2/1000</f>
        <v>0.74823549511386511</v>
      </c>
      <c r="Y277" s="208">
        <f>LN(AA$263/$B277-1)</f>
        <v>1.2222429015533853</v>
      </c>
      <c r="AB277" s="185">
        <f>ROUND(AA$263/(1+EXP(AA$268+AA$267*$D277)),$G$1)</f>
        <v>74</v>
      </c>
      <c r="AC277" s="177">
        <f>($B277-AB277)^2/1000</f>
        <v>0.74823549511386511</v>
      </c>
      <c r="AE277" s="208">
        <f>LN(AG$263/$B277-1)</f>
        <v>1.2533295139994034</v>
      </c>
      <c r="AH277" s="185">
        <f>ROUND(AG$263/(1+EXP(AG$268+AG$267*$D277)),$G$1)</f>
        <v>74</v>
      </c>
      <c r="AI277" s="177">
        <f>($B277-AH277)^2/1000</f>
        <v>0.74823549511386511</v>
      </c>
      <c r="AK277" s="208">
        <f>LN(AM$263/$B277-1)</f>
        <v>1.2834788136479383</v>
      </c>
      <c r="AN277" s="185">
        <f>ROUND(AM$263/(1+EXP(AM$268+AM$267*$D277)),$G$1)</f>
        <v>73</v>
      </c>
      <c r="AO277" s="177">
        <f>($B277-AN277)^2/1000</f>
        <v>0.69452770791263152</v>
      </c>
      <c r="AQ277" s="208">
        <f>LN(AS$263/$B277-1)</f>
        <v>1.3127456730970783</v>
      </c>
      <c r="AT277" s="185">
        <f>ROUND(AS$263/(1+EXP(AS$268+AS$267*$D277)),$G$1)</f>
        <v>73</v>
      </c>
      <c r="AU277" s="177">
        <f>($B277-AT277)^2/1000</f>
        <v>0.69452770791263152</v>
      </c>
      <c r="AW277" s="208">
        <f>LN(AY$263/$B277-1)</f>
        <v>1.341180283098298</v>
      </c>
      <c r="AZ277" s="185">
        <f>ROUND(AY$263/(1+EXP(AY$268+AY$267*$D277)),$G$1)</f>
        <v>72</v>
      </c>
      <c r="BA277" s="177">
        <f>($B277-AZ277)^2/1000</f>
        <v>0.64281992071139793</v>
      </c>
      <c r="BC277" s="208">
        <f>LN(BE$263/$B277-1)</f>
        <v>1.3688286704803783</v>
      </c>
      <c r="BF277" s="185">
        <f>ROUND(BE$263/(1+EXP(BE$268+BE$267*$D277)),$G$1)</f>
        <v>72</v>
      </c>
      <c r="BG277" s="177">
        <f>($B277-BF277)^2/1000</f>
        <v>0.64281992071139793</v>
      </c>
      <c r="BI277" s="208">
        <f>LN(BK$263/$B277-1)</f>
        <v>1.3957331463780767</v>
      </c>
      <c r="BL277" s="185">
        <f>ROUND(BK$263/(1+EXP(BK$268+BK$267*$D277)),$G$1)</f>
        <v>72</v>
      </c>
      <c r="BM277" s="177">
        <f>($B277-BL277)^2/1000</f>
        <v>0.64281992071139793</v>
      </c>
    </row>
    <row r="278" spans="1:70" ht="15" customHeight="1">
      <c r="A278" s="19">
        <f t="shared" si="28"/>
        <v>2010</v>
      </c>
      <c r="B278" s="174">
        <f t="shared" si="28"/>
        <v>141.77077675176534</v>
      </c>
      <c r="C278" s="207">
        <f>LN(F$263/B278-1)</f>
        <v>-6.4272703722687643</v>
      </c>
      <c r="D278" s="20">
        <f t="shared" si="29"/>
        <v>2</v>
      </c>
      <c r="E278" s="50"/>
      <c r="F278" s="25"/>
      <c r="G278" s="25"/>
      <c r="H278" s="75"/>
      <c r="I278" s="177">
        <f t="shared" si="30"/>
        <v>127</v>
      </c>
      <c r="J278" s="178">
        <f>ABS(B278-I278)/B278*100</f>
        <v>10.418773946360149</v>
      </c>
      <c r="K278" s="177">
        <f>(B278-I278)^2/1000</f>
        <v>0.21817584585049143</v>
      </c>
      <c r="M278" s="208">
        <f>LN(O$263/$B278-1)</f>
        <v>-6.4272703722687643</v>
      </c>
      <c r="N278" s="50"/>
      <c r="O278" s="25"/>
      <c r="P278" s="185">
        <f>ROUND(O$263/(1+EXP(O$268+O$267*$D278)),$G$1)</f>
        <v>127</v>
      </c>
      <c r="Q278" s="177">
        <f>($B278-P278)^2/1000</f>
        <v>0.21817584585049143</v>
      </c>
      <c r="S278" s="208">
        <f>LN(U$263/$B278-1)</f>
        <v>-0.88982415868599185</v>
      </c>
      <c r="T278" s="50"/>
      <c r="U278" s="25"/>
      <c r="V278" s="185">
        <f>ROUND(U$263/(1+EXP(U$268+U$267*$D278)),$G$1)</f>
        <v>95</v>
      </c>
      <c r="W278" s="177">
        <f>($B278-V278)^2/1000</f>
        <v>2.187505557963473</v>
      </c>
      <c r="Y278" s="208">
        <f>LN(AA$263/$B278-1)</f>
        <v>-0.80744491762144921</v>
      </c>
      <c r="Z278" s="50"/>
      <c r="AA278" s="25"/>
      <c r="AB278" s="185">
        <f>ROUND(AA$263/(1+EXP(AA$268+AA$267*$D278)),$G$1)</f>
        <v>95</v>
      </c>
      <c r="AC278" s="177">
        <f>($B278-AB278)^2/1000</f>
        <v>2.187505557963473</v>
      </c>
      <c r="AE278" s="208">
        <f>LN(AG$263/$B278-1)</f>
        <v>-0.73133853862353182</v>
      </c>
      <c r="AF278" s="50"/>
      <c r="AG278" s="25"/>
      <c r="AH278" s="185">
        <f>ROUND(AG$263/(1+EXP(AG$268+AG$267*$D278)),$G$1)</f>
        <v>94</v>
      </c>
      <c r="AI278" s="177">
        <f>($B278-AH278)^2/1000</f>
        <v>2.282047111467004</v>
      </c>
      <c r="AK278" s="208">
        <f>LN(AM$263/$B278-1)</f>
        <v>-0.66061693907080588</v>
      </c>
      <c r="AL278" s="50"/>
      <c r="AM278" s="25"/>
      <c r="AN278" s="185">
        <f>ROUND(AM$263/(1+EXP(AM$268+AM$267*$D278)),$G$1)</f>
        <v>94</v>
      </c>
      <c r="AO278" s="177">
        <f>($B278-AN278)^2/1000</f>
        <v>2.282047111467004</v>
      </c>
      <c r="AQ278" s="208">
        <f>LN(AS$263/$B278-1)</f>
        <v>-0.59456822850197266</v>
      </c>
      <c r="AR278" s="50"/>
      <c r="AS278" s="25"/>
      <c r="AT278" s="185">
        <f>ROUND(AS$263/(1+EXP(AS$268+AS$267*$D278)),$G$1)</f>
        <v>94</v>
      </c>
      <c r="AU278" s="177">
        <f>($B278-AT278)^2/1000</f>
        <v>2.282047111467004</v>
      </c>
      <c r="AW278" s="208">
        <f>LN(AY$263/$B278-1)</f>
        <v>-0.5326129779508979</v>
      </c>
      <c r="AX278" s="50"/>
      <c r="AY278" s="25"/>
      <c r="AZ278" s="185">
        <f>ROUND(AY$263/(1+EXP(AY$268+AY$267*$D278)),$G$1)</f>
        <v>93</v>
      </c>
      <c r="BA278" s="177">
        <f>($B278-AZ278)^2/1000</f>
        <v>2.3785886649705343</v>
      </c>
      <c r="BC278" s="208">
        <f>LN(BE$263/$B278-1)</f>
        <v>-0.47427326759138888</v>
      </c>
      <c r="BD278" s="50"/>
      <c r="BE278" s="25"/>
      <c r="BF278" s="185">
        <f>ROUND(BE$263/(1+EXP(BE$268+BE$267*$D278)),$G$1)</f>
        <v>93</v>
      </c>
      <c r="BG278" s="177">
        <f>($B278-BF278)^2/1000</f>
        <v>2.3785886649705343</v>
      </c>
      <c r="BI278" s="208">
        <f>LN(BK$263/$B278-1)</f>
        <v>-0.41915027836243313</v>
      </c>
      <c r="BJ278" s="50"/>
      <c r="BK278" s="25"/>
      <c r="BL278" s="185">
        <f>ROUND(BK$263/(1+EXP(BK$268+BK$267*$D278)),$G$1)</f>
        <v>93</v>
      </c>
      <c r="BM278" s="177">
        <f>($B278-BL278)^2/1000</f>
        <v>2.3785886649705343</v>
      </c>
    </row>
    <row r="279" spans="1:70" s="25" customFormat="1" ht="15" customHeight="1">
      <c r="A279" s="19">
        <f t="shared" si="28"/>
        <v>2011</v>
      </c>
      <c r="B279" s="174">
        <f t="shared" si="28"/>
        <v>117.98258781146802</v>
      </c>
      <c r="C279" s="207">
        <f>LN(F$263/B279-1)</f>
        <v>-1.5917579775078743</v>
      </c>
      <c r="D279" s="20">
        <f t="shared" si="29"/>
        <v>3</v>
      </c>
      <c r="E279" s="50"/>
      <c r="H279" s="32"/>
      <c r="I279" s="177">
        <f t="shared" si="30"/>
        <v>130</v>
      </c>
      <c r="J279" s="178">
        <f>ABS(B279-I279)/B279*100</f>
        <v>10.185750636132321</v>
      </c>
      <c r="K279" s="177">
        <f>(B279-I279)^2/1000</f>
        <v>0.14441819570907694</v>
      </c>
      <c r="M279" s="208">
        <f>LN(O$263/$B279-1)</f>
        <v>-1.5917579775078743</v>
      </c>
      <c r="N279" s="50"/>
      <c r="P279" s="185">
        <f>ROUND(O$263/(1+EXP(O$268+O$267*$D279)),$G$1)</f>
        <v>130</v>
      </c>
      <c r="Q279" s="177">
        <f>($B279-P279)^2/1000</f>
        <v>0.14441819570907694</v>
      </c>
      <c r="S279" s="208">
        <f>LN(U$263/$B279-1)</f>
        <v>-0.36360548417262606</v>
      </c>
      <c r="T279" s="50"/>
      <c r="V279" s="185">
        <f>ROUND(U$263/(1+EXP(U$268+U$267*$D279)),$G$1)</f>
        <v>117</v>
      </c>
      <c r="W279" s="177">
        <f>($B279-V279)^2/1000</f>
        <v>9.6547880724551758E-4</v>
      </c>
      <c r="Y279" s="208">
        <f>LN(AA$263/$B279-1)</f>
        <v>-0.30442881393042376</v>
      </c>
      <c r="Z279" s="50"/>
      <c r="AB279" s="185">
        <f>ROUND(AA$263/(1+EXP(AA$268+AA$267*$D279)),$G$1)</f>
        <v>116</v>
      </c>
      <c r="AC279" s="177">
        <f>($B279-AB279)^2/1000</f>
        <v>3.9306544301815618E-3</v>
      </c>
      <c r="AE279" s="208">
        <f>LN(AG$263/$B279-1)</f>
        <v>-0.24855923059781923</v>
      </c>
      <c r="AF279" s="50"/>
      <c r="AH279" s="185">
        <f>ROUND(AG$263/(1+EXP(AG$268+AG$267*$D279)),$G$1)</f>
        <v>116</v>
      </c>
      <c r="AI279" s="177">
        <f>($B279-AH279)^2/1000</f>
        <v>3.9306544301815618E-3</v>
      </c>
      <c r="AK279" s="208">
        <f>LN(AM$263/$B279-1)</f>
        <v>-0.19564658316553943</v>
      </c>
      <c r="AL279" s="50"/>
      <c r="AN279" s="185">
        <f>ROUND(AM$263/(1+EXP(AM$268+AM$267*$D279)),$G$1)</f>
        <v>116</v>
      </c>
      <c r="AO279" s="177">
        <f>($B279-AN279)^2/1000</f>
        <v>3.9306544301815618E-3</v>
      </c>
      <c r="AQ279" s="208">
        <f>LN(AS$263/$B279-1)</f>
        <v>-0.14539354621164843</v>
      </c>
      <c r="AR279" s="50"/>
      <c r="AT279" s="185">
        <f>ROUND(AS$263/(1+EXP(AS$268+AS$267*$D279)),$G$1)</f>
        <v>116</v>
      </c>
      <c r="AU279" s="177">
        <f>($B279-AT279)^2/1000</f>
        <v>3.9306544301815618E-3</v>
      </c>
      <c r="AW279" s="208">
        <f>LN(AY$263/$B279-1)</f>
        <v>-9.7545500701078286E-2</v>
      </c>
      <c r="AX279" s="50"/>
      <c r="AZ279" s="185">
        <f>ROUND(AY$263/(1+EXP(AY$268+AY$267*$D279)),$G$1)</f>
        <v>116</v>
      </c>
      <c r="BA279" s="177">
        <f>($B279-AZ279)^2/1000</f>
        <v>3.9306544301815618E-3</v>
      </c>
      <c r="BC279" s="208">
        <f>LN(BE$263/$B279-1)</f>
        <v>-5.1882727477169932E-2</v>
      </c>
      <c r="BD279" s="50"/>
      <c r="BF279" s="185">
        <f>ROUND(BE$263/(1+EXP(BE$268+BE$267*$D279)),$G$1)</f>
        <v>116</v>
      </c>
      <c r="BG279" s="177">
        <f>($B279-BF279)^2/1000</f>
        <v>3.9306544301815618E-3</v>
      </c>
      <c r="BI279" s="208">
        <f>LN(BK$263/$B279-1)</f>
        <v>-8.2143068086713306E-3</v>
      </c>
      <c r="BJ279" s="50"/>
      <c r="BL279" s="185">
        <f>ROUND(BK$263/(1+EXP(BK$268+BK$267*$D279)),$G$1)</f>
        <v>116</v>
      </c>
      <c r="BM279" s="177">
        <f>($B279-BL279)^2/1000</f>
        <v>3.9306544301815618E-3</v>
      </c>
    </row>
    <row r="280" spans="1:70" s="25" customFormat="1" ht="15" customHeight="1" thickBot="1">
      <c r="A280" s="28">
        <f t="shared" si="28"/>
        <v>2012</v>
      </c>
      <c r="B280" s="182">
        <f t="shared" si="28"/>
        <v>120.35496394897393</v>
      </c>
      <c r="C280" s="210">
        <f>LN(F$263/B280-1)</f>
        <v>-1.7156692628676529</v>
      </c>
      <c r="D280" s="29">
        <f t="shared" si="29"/>
        <v>4</v>
      </c>
      <c r="E280" s="51"/>
      <c r="F280" s="30"/>
      <c r="G280" s="30"/>
      <c r="H280" s="78"/>
      <c r="I280" s="183">
        <f t="shared" si="30"/>
        <v>132</v>
      </c>
      <c r="J280" s="184">
        <f>ABS(B280-I280)/B280*100</f>
        <v>9.6755760368663601</v>
      </c>
      <c r="K280" s="183">
        <f>(B280-I280)^2/1000</f>
        <v>0.13560686462969679</v>
      </c>
      <c r="M280" s="211">
        <f>LN(O$263/$B280-1)</f>
        <v>-1.7156692628676529</v>
      </c>
      <c r="N280" s="51"/>
      <c r="O280" s="30"/>
      <c r="P280" s="205">
        <f>ROUND(O$263/(1+EXP(O$268+O$267*$D280)),$G$1)</f>
        <v>132</v>
      </c>
      <c r="Q280" s="183">
        <f>($B280-P280)^2/1000</f>
        <v>0.13560686462969679</v>
      </c>
      <c r="S280" s="211">
        <f>LN(U$263/$B280-1)</f>
        <v>-0.41286569692633579</v>
      </c>
      <c r="T280" s="51"/>
      <c r="U280" s="30"/>
      <c r="V280" s="205">
        <f>ROUND(U$263/(1+EXP(U$268+U$267*$D280)),$G$1)</f>
        <v>136</v>
      </c>
      <c r="W280" s="183">
        <f>($B280-V280)^2/1000</f>
        <v>0.24476715303790533</v>
      </c>
      <c r="Y280" s="211">
        <f>LN(AA$263/$B280-1)</f>
        <v>-0.35197894332164409</v>
      </c>
      <c r="Z280" s="51"/>
      <c r="AA280" s="30"/>
      <c r="AB280" s="205">
        <f>ROUND(AA$263/(1+EXP(AA$268+AA$267*$D280)),$G$1)</f>
        <v>137</v>
      </c>
      <c r="AC280" s="183">
        <f>($B280-AB280)^2/1000</f>
        <v>0.27705722513995751</v>
      </c>
      <c r="AE280" s="211">
        <f>LN(AG$263/$B280-1)</f>
        <v>-0.29458758111874223</v>
      </c>
      <c r="AF280" s="51"/>
      <c r="AG280" s="30"/>
      <c r="AH280" s="205">
        <f>ROUND(AG$263/(1+EXP(AG$268+AG$267*$D280)),$G$1)</f>
        <v>137</v>
      </c>
      <c r="AI280" s="183">
        <f>($B280-AH280)^2/1000</f>
        <v>0.27705722513995751</v>
      </c>
      <c r="AK280" s="211">
        <f>LN(AM$263/$B280-1)</f>
        <v>-0.24031197835329146</v>
      </c>
      <c r="AL280" s="51"/>
      <c r="AM280" s="30"/>
      <c r="AN280" s="205">
        <f>ROUND(AM$263/(1+EXP(AM$268+AM$267*$D280)),$G$1)</f>
        <v>137</v>
      </c>
      <c r="AO280" s="183">
        <f>($B280-AN280)^2/1000</f>
        <v>0.27705722513995751</v>
      </c>
      <c r="AQ280" s="211">
        <f>LN(AS$263/$B280-1)</f>
        <v>-0.18883117773939886</v>
      </c>
      <c r="AR280" s="51"/>
      <c r="AS280" s="30"/>
      <c r="AT280" s="205">
        <f>ROUND(AS$263/(1+EXP(AS$268+AS$267*$D280)),$G$1)</f>
        <v>138</v>
      </c>
      <c r="AU280" s="183">
        <f>($B280-AT280)^2/1000</f>
        <v>0.31134729724200966</v>
      </c>
      <c r="AW280" s="211">
        <f>LN(AY$263/$B280-1)</f>
        <v>-0.13987139536952731</v>
      </c>
      <c r="AX280" s="51"/>
      <c r="AY280" s="30"/>
      <c r="AZ280" s="205">
        <f>ROUND(AY$263/(1+EXP(AY$268+AY$267*$D280)),$G$1)</f>
        <v>138</v>
      </c>
      <c r="BA280" s="183">
        <f>($B280-AZ280)^2/1000</f>
        <v>0.31134729724200966</v>
      </c>
      <c r="BC280" s="211">
        <f>LN(BE$263/$B280-1)</f>
        <v>-9.3197206332613636E-2</v>
      </c>
      <c r="BD280" s="51"/>
      <c r="BE280" s="30"/>
      <c r="BF280" s="205">
        <f>ROUND(BE$263/(1+EXP(BE$268+BE$267*$D280)),$G$1)</f>
        <v>138</v>
      </c>
      <c r="BG280" s="183">
        <f>($B280-BF280)^2/1000</f>
        <v>0.31134729724200966</v>
      </c>
      <c r="BI280" s="211">
        <f>LN(BK$263/$B280-1)</f>
        <v>-4.8604697498470663E-2</v>
      </c>
      <c r="BJ280" s="51"/>
      <c r="BK280" s="30"/>
      <c r="BL280" s="205">
        <f>ROUND(BK$263/(1+EXP(BK$268+BK$267*$D280)),$G$1)</f>
        <v>138</v>
      </c>
      <c r="BM280" s="183">
        <f>($B280-BL280)^2/1000</f>
        <v>0.31134729724200966</v>
      </c>
    </row>
    <row r="281" spans="1:70" ht="15" customHeight="1" thickTop="1">
      <c r="A281" s="19">
        <f t="shared" si="28"/>
        <v>2013</v>
      </c>
      <c r="B281" s="174">
        <f t="shared" ref="B281:B302" si="31">ROUND(F$263/(1+EXP(F$268+F$267*D281)),$G$1)</f>
        <v>134</v>
      </c>
      <c r="C281" s="52"/>
      <c r="D281" s="20">
        <f t="shared" si="29"/>
        <v>5</v>
      </c>
      <c r="E281" s="53"/>
      <c r="F281" s="80"/>
      <c r="G281" s="25"/>
      <c r="H281" s="32"/>
      <c r="I281" s="177">
        <f t="shared" si="30"/>
        <v>134</v>
      </c>
      <c r="J281" s="185"/>
      <c r="K281" s="185"/>
    </row>
    <row r="282" spans="1:70" ht="15" customHeight="1" thickBot="1">
      <c r="A282" s="19">
        <f t="shared" si="28"/>
        <v>2014</v>
      </c>
      <c r="B282" s="174">
        <f t="shared" si="31"/>
        <v>136</v>
      </c>
      <c r="C282" s="52"/>
      <c r="D282" s="20">
        <f t="shared" si="29"/>
        <v>6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30"/>
        <v>136</v>
      </c>
      <c r="J282" s="185"/>
      <c r="K282" s="185"/>
      <c r="M282" s="198" t="str">
        <f>E264</f>
        <v>max(y) =</v>
      </c>
      <c r="N282" s="198">
        <f>F264</f>
        <v>141.77077675176534</v>
      </c>
      <c r="O282" s="198"/>
      <c r="P282" s="198"/>
      <c r="Q282" s="198"/>
      <c r="R282" s="198"/>
      <c r="S282" s="198" t="str">
        <f>M282</f>
        <v>max(y) =</v>
      </c>
      <c r="T282" s="198">
        <f>N282</f>
        <v>141.77077675176534</v>
      </c>
      <c r="U282" s="198"/>
      <c r="V282" s="198"/>
      <c r="W282" s="198"/>
      <c r="X282" s="198"/>
      <c r="Y282" s="198" t="str">
        <f>S282</f>
        <v>max(y) =</v>
      </c>
      <c r="Z282" s="198">
        <f>T282</f>
        <v>141.77077675176534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141.77077675176534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141.77077675176534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141.77077675176534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141.77077675176534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141.77077675176534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141.77077675176534</v>
      </c>
    </row>
    <row r="283" spans="1:70" ht="15" customHeight="1" thickTop="1">
      <c r="A283" s="19">
        <f t="shared" si="28"/>
        <v>2015</v>
      </c>
      <c r="B283" s="174">
        <f t="shared" si="31"/>
        <v>137</v>
      </c>
      <c r="C283" s="52"/>
      <c r="D283" s="20">
        <f t="shared" si="29"/>
        <v>7</v>
      </c>
      <c r="E283" s="198">
        <f>O263</f>
        <v>142</v>
      </c>
      <c r="F283" s="201">
        <f>O271</f>
        <v>0.49481819050353859</v>
      </c>
      <c r="G283" s="631">
        <f>O272</f>
        <v>6.3281179741635762</v>
      </c>
      <c r="H283" s="632"/>
      <c r="I283" s="177">
        <f t="shared" si="30"/>
        <v>137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28"/>
        <v>2016</v>
      </c>
      <c r="B284" s="174">
        <f t="shared" si="31"/>
        <v>138</v>
      </c>
      <c r="C284" s="52"/>
      <c r="D284" s="20">
        <f t="shared" si="29"/>
        <v>8</v>
      </c>
      <c r="E284" s="198">
        <f>U263</f>
        <v>200</v>
      </c>
      <c r="F284" s="201">
        <f>U271</f>
        <v>0.38417230063600016</v>
      </c>
      <c r="G284" s="631">
        <f>U272</f>
        <v>3.1814736849224894</v>
      </c>
      <c r="H284" s="632"/>
      <c r="I284" s="177">
        <f t="shared" si="30"/>
        <v>138</v>
      </c>
      <c r="J284" s="185"/>
      <c r="K284" s="185"/>
      <c r="M284" s="198" t="s">
        <v>60</v>
      </c>
      <c r="N284" s="212">
        <v>5</v>
      </c>
      <c r="O284" s="198"/>
      <c r="P284" s="198"/>
      <c r="Q284" s="198"/>
      <c r="R284" s="198"/>
      <c r="S284" s="198" t="s">
        <v>60</v>
      </c>
      <c r="T284" s="198">
        <f>N284</f>
        <v>5</v>
      </c>
      <c r="U284" s="198"/>
      <c r="V284" s="198"/>
      <c r="W284" s="198"/>
      <c r="X284" s="198"/>
      <c r="Y284" s="198" t="s">
        <v>60</v>
      </c>
      <c r="Z284" s="198">
        <f>T284</f>
        <v>5</v>
      </c>
      <c r="AA284" s="198"/>
      <c r="AB284" s="198"/>
      <c r="AC284" s="198"/>
      <c r="AD284" s="198"/>
      <c r="AE284" s="198" t="s">
        <v>60</v>
      </c>
      <c r="AF284" s="198">
        <f>Z284</f>
        <v>5</v>
      </c>
      <c r="AG284" s="198"/>
      <c r="AH284" s="198"/>
      <c r="AI284" s="198"/>
      <c r="AJ284" s="198"/>
      <c r="AK284" s="198" t="s">
        <v>60</v>
      </c>
      <c r="AL284" s="198">
        <f>AF284</f>
        <v>5</v>
      </c>
      <c r="AM284" s="198"/>
      <c r="AN284" s="198"/>
      <c r="AO284" s="198"/>
      <c r="AP284" s="198"/>
      <c r="AQ284" s="198" t="s">
        <v>60</v>
      </c>
      <c r="AR284" s="198">
        <f>AL284</f>
        <v>5</v>
      </c>
      <c r="AS284" s="198"/>
      <c r="AT284" s="198"/>
      <c r="AU284" s="198"/>
      <c r="AV284" s="198"/>
      <c r="AW284" s="198" t="s">
        <v>60</v>
      </c>
      <c r="AX284" s="198">
        <f>AR284</f>
        <v>5</v>
      </c>
      <c r="AY284" s="198"/>
      <c r="AZ284" s="198"/>
      <c r="BA284" s="198"/>
      <c r="BB284" s="198"/>
      <c r="BC284" s="198" t="s">
        <v>60</v>
      </c>
      <c r="BD284" s="198">
        <f>AX284</f>
        <v>5</v>
      </c>
      <c r="BE284" s="198"/>
      <c r="BF284" s="198"/>
      <c r="BG284" s="198"/>
      <c r="BH284" s="198"/>
      <c r="BI284" s="198" t="s">
        <v>60</v>
      </c>
      <c r="BJ284" s="198">
        <f>BD284</f>
        <v>5</v>
      </c>
    </row>
    <row r="285" spans="1:70" ht="15" customHeight="1">
      <c r="A285" s="19">
        <f t="shared" si="28"/>
        <v>2017</v>
      </c>
      <c r="B285" s="174">
        <f t="shared" si="31"/>
        <v>139</v>
      </c>
      <c r="C285" s="52"/>
      <c r="D285" s="20">
        <f t="shared" si="29"/>
        <v>9</v>
      </c>
      <c r="E285" s="198">
        <f>AA263</f>
        <v>205</v>
      </c>
      <c r="F285" s="201">
        <f>AA271</f>
        <v>0.37806842423054821</v>
      </c>
      <c r="G285" s="631">
        <f>AA272</f>
        <v>3.2167289326474773</v>
      </c>
      <c r="H285" s="632"/>
      <c r="I285" s="177">
        <f t="shared" si="30"/>
        <v>139</v>
      </c>
      <c r="J285" s="185"/>
      <c r="K285" s="185"/>
    </row>
    <row r="286" spans="1:70" ht="15" customHeight="1">
      <c r="A286" s="19">
        <f t="shared" si="28"/>
        <v>2018</v>
      </c>
      <c r="B286" s="174">
        <f t="shared" si="31"/>
        <v>140</v>
      </c>
      <c r="C286" s="52"/>
      <c r="D286" s="20">
        <f t="shared" si="29"/>
        <v>10</v>
      </c>
      <c r="E286" s="198">
        <f>AG263</f>
        <v>210</v>
      </c>
      <c r="F286" s="201">
        <f>AG271</f>
        <v>0.36180573039150848</v>
      </c>
      <c r="G286" s="631">
        <f>AG272</f>
        <v>3.3112704861510083</v>
      </c>
      <c r="H286" s="632"/>
      <c r="I286" s="177">
        <f t="shared" si="30"/>
        <v>140</v>
      </c>
      <c r="J286" s="185"/>
      <c r="K286" s="185"/>
    </row>
    <row r="287" spans="1:70" ht="15" customHeight="1">
      <c r="A287" s="19">
        <f t="shared" ref="A287:A302" si="32">A241</f>
        <v>2019</v>
      </c>
      <c r="B287" s="174">
        <f t="shared" si="31"/>
        <v>140</v>
      </c>
      <c r="C287" s="52"/>
      <c r="D287" s="20">
        <f t="shared" si="29"/>
        <v>11</v>
      </c>
      <c r="E287" s="198">
        <f>AM263</f>
        <v>215</v>
      </c>
      <c r="F287" s="201">
        <f>AM271</f>
        <v>0.37285861576626522</v>
      </c>
      <c r="G287" s="631">
        <f>AM272</f>
        <v>3.2575626989497746</v>
      </c>
      <c r="H287" s="632"/>
      <c r="I287" s="177">
        <f t="shared" si="30"/>
        <v>140</v>
      </c>
      <c r="J287" s="185"/>
      <c r="K287" s="185"/>
    </row>
    <row r="288" spans="1:70" ht="15" customHeight="1">
      <c r="A288" s="19">
        <f t="shared" si="32"/>
        <v>2020</v>
      </c>
      <c r="B288" s="174">
        <f t="shared" si="31"/>
        <v>141</v>
      </c>
      <c r="C288" s="52"/>
      <c r="D288" s="20">
        <f t="shared" si="29"/>
        <v>12</v>
      </c>
      <c r="E288" s="198">
        <f>AS263</f>
        <v>220</v>
      </c>
      <c r="F288" s="201">
        <f>AS271</f>
        <v>0.36734754155023003</v>
      </c>
      <c r="G288" s="631">
        <f>AS272</f>
        <v>3.2918527710518268</v>
      </c>
      <c r="H288" s="632"/>
      <c r="I288" s="177">
        <f t="shared" si="30"/>
        <v>141</v>
      </c>
      <c r="J288" s="185"/>
      <c r="K288" s="185"/>
    </row>
    <row r="289" spans="1:11" ht="15" customHeight="1">
      <c r="A289" s="19">
        <f t="shared" si="32"/>
        <v>2021</v>
      </c>
      <c r="B289" s="174">
        <f t="shared" si="31"/>
        <v>141</v>
      </c>
      <c r="C289" s="52"/>
      <c r="D289" s="20">
        <f t="shared" si="29"/>
        <v>13</v>
      </c>
      <c r="E289" s="198">
        <f>AY263</f>
        <v>225</v>
      </c>
      <c r="F289" s="201">
        <f>AY271</f>
        <v>0.36253869047963105</v>
      </c>
      <c r="G289" s="631">
        <f>AY272</f>
        <v>3.3366865373541237</v>
      </c>
      <c r="H289" s="632"/>
      <c r="I289" s="177">
        <f t="shared" si="30"/>
        <v>141</v>
      </c>
      <c r="J289" s="185"/>
      <c r="K289" s="185"/>
    </row>
    <row r="290" spans="1:11" ht="15" customHeight="1">
      <c r="A290" s="19">
        <f t="shared" si="32"/>
        <v>2022</v>
      </c>
      <c r="B290" s="174">
        <f t="shared" si="31"/>
        <v>141</v>
      </c>
      <c r="C290" s="52"/>
      <c r="D290" s="20">
        <f t="shared" si="29"/>
        <v>14</v>
      </c>
      <c r="E290" s="198">
        <f>BE263</f>
        <v>230</v>
      </c>
      <c r="F290" s="201">
        <f>BE271</f>
        <v>0.36253869047963105</v>
      </c>
      <c r="G290" s="631">
        <f>BE272</f>
        <v>3.3366865373541237</v>
      </c>
      <c r="H290" s="632"/>
      <c r="I290" s="177">
        <f t="shared" si="30"/>
        <v>141</v>
      </c>
      <c r="J290" s="185"/>
      <c r="K290" s="185"/>
    </row>
    <row r="291" spans="1:11" ht="15" customHeight="1">
      <c r="A291" s="19">
        <f t="shared" si="32"/>
        <v>2023</v>
      </c>
      <c r="B291" s="174">
        <f t="shared" si="31"/>
        <v>141</v>
      </c>
      <c r="C291" s="52"/>
      <c r="D291" s="20">
        <f t="shared" si="29"/>
        <v>15</v>
      </c>
      <c r="E291" s="198">
        <f>BK263</f>
        <v>235</v>
      </c>
      <c r="F291" s="201">
        <f>BK271</f>
        <v>0.36253869047963105</v>
      </c>
      <c r="G291" s="631">
        <f>BK272</f>
        <v>3.3366865373541237</v>
      </c>
      <c r="H291" s="632"/>
      <c r="I291" s="177">
        <f t="shared" si="30"/>
        <v>141</v>
      </c>
      <c r="J291" s="185"/>
      <c r="K291" s="185"/>
    </row>
    <row r="292" spans="1:11" ht="15" customHeight="1">
      <c r="A292" s="19">
        <f t="shared" si="32"/>
        <v>2024</v>
      </c>
      <c r="B292" s="174">
        <f t="shared" si="31"/>
        <v>141</v>
      </c>
      <c r="C292" s="52"/>
      <c r="D292" s="20">
        <f t="shared" si="29"/>
        <v>16</v>
      </c>
      <c r="E292" s="64"/>
      <c r="F292" s="201"/>
      <c r="G292" s="213"/>
      <c r="H292" s="32"/>
      <c r="I292" s="177">
        <f t="shared" si="30"/>
        <v>141</v>
      </c>
      <c r="J292" s="185"/>
      <c r="K292" s="185"/>
    </row>
    <row r="293" spans="1:11" ht="15" customHeight="1">
      <c r="A293" s="19">
        <f t="shared" si="32"/>
        <v>2025</v>
      </c>
      <c r="B293" s="174">
        <f t="shared" si="31"/>
        <v>142</v>
      </c>
      <c r="C293" s="52"/>
      <c r="D293" s="20">
        <f t="shared" si="29"/>
        <v>17</v>
      </c>
      <c r="E293" s="64"/>
      <c r="F293" s="201"/>
      <c r="G293" s="213"/>
      <c r="H293" s="32"/>
      <c r="I293" s="177">
        <f t="shared" si="30"/>
        <v>142</v>
      </c>
      <c r="J293" s="185"/>
      <c r="K293" s="185"/>
    </row>
    <row r="294" spans="1:11" ht="15" customHeight="1">
      <c r="A294" s="19">
        <f t="shared" si="32"/>
        <v>2026</v>
      </c>
      <c r="B294" s="174">
        <f t="shared" si="31"/>
        <v>142</v>
      </c>
      <c r="C294" s="52"/>
      <c r="D294" s="20">
        <f t="shared" si="29"/>
        <v>18</v>
      </c>
      <c r="E294" s="64"/>
      <c r="F294" s="201"/>
      <c r="G294" s="213"/>
      <c r="H294" s="32"/>
      <c r="I294" s="177">
        <f t="shared" si="30"/>
        <v>142</v>
      </c>
      <c r="J294" s="185"/>
      <c r="K294" s="185"/>
    </row>
    <row r="295" spans="1:11" ht="15" customHeight="1">
      <c r="A295" s="19">
        <f t="shared" si="32"/>
        <v>2027</v>
      </c>
      <c r="B295" s="174">
        <f t="shared" si="31"/>
        <v>142</v>
      </c>
      <c r="C295" s="52"/>
      <c r="D295" s="20">
        <f t="shared" si="29"/>
        <v>19</v>
      </c>
      <c r="E295" s="64"/>
      <c r="F295" s="201"/>
      <c r="G295" s="213"/>
      <c r="H295" s="32"/>
      <c r="I295" s="177">
        <f t="shared" si="30"/>
        <v>142</v>
      </c>
      <c r="J295" s="185"/>
      <c r="K295" s="185"/>
    </row>
    <row r="296" spans="1:11" ht="15" customHeight="1">
      <c r="A296" s="19">
        <f t="shared" si="32"/>
        <v>2028</v>
      </c>
      <c r="B296" s="174">
        <f t="shared" si="31"/>
        <v>142</v>
      </c>
      <c r="C296" s="52"/>
      <c r="D296" s="20">
        <f t="shared" si="29"/>
        <v>20</v>
      </c>
      <c r="E296" s="64"/>
      <c r="F296" s="201"/>
      <c r="G296" s="213"/>
      <c r="H296" s="32"/>
      <c r="I296" s="177">
        <f t="shared" si="30"/>
        <v>142</v>
      </c>
      <c r="J296" s="185"/>
      <c r="K296" s="185"/>
    </row>
    <row r="297" spans="1:11" ht="15" customHeight="1">
      <c r="A297" s="19">
        <f t="shared" si="32"/>
        <v>2029</v>
      </c>
      <c r="B297" s="174">
        <f t="shared" si="31"/>
        <v>142</v>
      </c>
      <c r="C297" s="52"/>
      <c r="D297" s="20">
        <f t="shared" si="29"/>
        <v>21</v>
      </c>
      <c r="E297" s="53"/>
      <c r="F297" s="80"/>
      <c r="G297" s="25"/>
      <c r="H297" s="32"/>
      <c r="I297" s="177">
        <f t="shared" si="30"/>
        <v>142</v>
      </c>
      <c r="J297" s="185"/>
      <c r="K297" s="185"/>
    </row>
    <row r="298" spans="1:11" ht="15" customHeight="1">
      <c r="A298" s="19">
        <f t="shared" si="32"/>
        <v>2030</v>
      </c>
      <c r="B298" s="174">
        <f t="shared" si="31"/>
        <v>142</v>
      </c>
      <c r="C298" s="52"/>
      <c r="D298" s="20">
        <f t="shared" si="29"/>
        <v>22</v>
      </c>
      <c r="E298" s="53"/>
      <c r="F298" s="80"/>
      <c r="G298" s="25"/>
      <c r="H298" s="32"/>
      <c r="I298" s="177">
        <f t="shared" si="30"/>
        <v>142</v>
      </c>
      <c r="J298" s="185"/>
      <c r="K298" s="185"/>
    </row>
    <row r="299" spans="1:11" ht="15" customHeight="1">
      <c r="A299" s="19">
        <f t="shared" si="32"/>
        <v>2031</v>
      </c>
      <c r="B299" s="174">
        <f t="shared" si="31"/>
        <v>142</v>
      </c>
      <c r="C299" s="52"/>
      <c r="D299" s="20">
        <f t="shared" si="29"/>
        <v>23</v>
      </c>
      <c r="E299" s="53"/>
      <c r="F299" s="80"/>
      <c r="G299" s="25"/>
      <c r="H299" s="32"/>
      <c r="I299" s="177">
        <f t="shared" si="30"/>
        <v>142</v>
      </c>
      <c r="J299" s="185"/>
      <c r="K299" s="185"/>
    </row>
    <row r="300" spans="1:11" ht="15" customHeight="1">
      <c r="A300" s="19">
        <f t="shared" si="32"/>
        <v>2032</v>
      </c>
      <c r="B300" s="174">
        <f t="shared" si="31"/>
        <v>142</v>
      </c>
      <c r="C300" s="52"/>
      <c r="D300" s="20">
        <f t="shared" si="29"/>
        <v>24</v>
      </c>
      <c r="E300" s="53"/>
      <c r="F300" s="80"/>
      <c r="G300" s="25"/>
      <c r="H300" s="32"/>
      <c r="I300" s="177">
        <f t="shared" si="30"/>
        <v>142</v>
      </c>
      <c r="J300" s="185"/>
      <c r="K300" s="185"/>
    </row>
    <row r="301" spans="1:11" ht="15" customHeight="1">
      <c r="A301" s="19">
        <f t="shared" si="32"/>
        <v>2033</v>
      </c>
      <c r="B301" s="174">
        <f t="shared" si="31"/>
        <v>142</v>
      </c>
      <c r="C301" s="52"/>
      <c r="D301" s="20">
        <f t="shared" si="29"/>
        <v>25</v>
      </c>
      <c r="E301" s="53"/>
      <c r="F301" s="80"/>
      <c r="G301" s="25"/>
      <c r="H301" s="32"/>
      <c r="I301" s="177">
        <f t="shared" si="30"/>
        <v>142</v>
      </c>
      <c r="J301" s="185"/>
      <c r="K301" s="185"/>
    </row>
    <row r="302" spans="1:11" ht="15" customHeight="1">
      <c r="A302" s="103">
        <f t="shared" si="32"/>
        <v>2034</v>
      </c>
      <c r="B302" s="186">
        <f t="shared" si="31"/>
        <v>142</v>
      </c>
      <c r="C302" s="193"/>
      <c r="D302" s="33">
        <f t="shared" si="29"/>
        <v>26</v>
      </c>
      <c r="E302" s="54"/>
      <c r="F302" s="82"/>
      <c r="G302" s="9"/>
      <c r="H302" s="35"/>
      <c r="I302" s="187">
        <f t="shared" si="30"/>
        <v>142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0.43992275560544764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4.8352776335051265E-2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0.42879372902640805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0.42542685450932427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0.43992275560544764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0.41653186947495263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0.42247779779001077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0.41432907312304201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0.41432907312304201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0.41432907312304201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220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142</v>
      </c>
      <c r="P309" s="185"/>
      <c r="Q309" s="177"/>
      <c r="S309" s="216"/>
      <c r="T309" s="95" t="s">
        <v>65</v>
      </c>
      <c r="U309" s="199">
        <f>ROUNDDOWN(U264,-T330)+10^T330</f>
        <v>200</v>
      </c>
      <c r="V309" s="185"/>
      <c r="W309" s="177"/>
      <c r="Y309" s="216"/>
      <c r="Z309" s="95" t="s">
        <v>65</v>
      </c>
      <c r="AA309" s="199">
        <f>U309+Z331</f>
        <v>210</v>
      </c>
      <c r="AB309" s="185"/>
      <c r="AC309" s="177"/>
      <c r="AE309" s="216"/>
      <c r="AF309" s="95" t="s">
        <v>65</v>
      </c>
      <c r="AG309" s="199">
        <f>AA309+AF331</f>
        <v>220</v>
      </c>
      <c r="AH309" s="185"/>
      <c r="AI309" s="177"/>
      <c r="AK309" s="216"/>
      <c r="AL309" s="95" t="s">
        <v>65</v>
      </c>
      <c r="AM309" s="199">
        <f>AG309+AL331</f>
        <v>230</v>
      </c>
      <c r="AN309" s="185"/>
      <c r="AO309" s="177"/>
      <c r="AQ309" s="216"/>
      <c r="AR309" s="95" t="s">
        <v>65</v>
      </c>
      <c r="AS309" s="199">
        <f>AM309+AR331</f>
        <v>240</v>
      </c>
      <c r="AT309" s="185"/>
      <c r="AU309" s="177"/>
      <c r="AW309" s="216"/>
      <c r="AX309" s="95" t="s">
        <v>65</v>
      </c>
      <c r="AY309" s="199">
        <f>AS309+AX331</f>
        <v>250</v>
      </c>
      <c r="AZ309" s="185"/>
      <c r="BA309" s="177"/>
      <c r="BC309" s="216"/>
      <c r="BD309" s="95" t="s">
        <v>65</v>
      </c>
      <c r="BE309" s="199">
        <f>AY309+BD331</f>
        <v>260</v>
      </c>
      <c r="BF309" s="185"/>
      <c r="BG309" s="177"/>
      <c r="BI309" s="216"/>
      <c r="BJ309" s="95" t="s">
        <v>65</v>
      </c>
      <c r="BK309" s="199">
        <f>BE309+BJ331</f>
        <v>270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INDEX(LINEST(C323:C326,D323:D326),2)</f>
        <v>5.0343496552945179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INDEX(LINEST(M323:M326,$D323:$D326),2)</f>
        <v>2.2836776592139323</v>
      </c>
      <c r="P311" s="185"/>
      <c r="Q311" s="177"/>
      <c r="S311" s="216"/>
      <c r="T311" s="95" t="s">
        <v>66</v>
      </c>
      <c r="U311" s="40">
        <f>INDEX(LINEST(S323:S326,$D323:$D326),2)</f>
        <v>4.8761520975220281</v>
      </c>
      <c r="V311" s="185"/>
      <c r="W311" s="177"/>
      <c r="Y311" s="216"/>
      <c r="Z311" s="95" t="s">
        <v>66</v>
      </c>
      <c r="AA311" s="40">
        <f>INDEX(LINEST(Y323:Y326,$D323:$D326),2)</f>
        <v>4.9594265428257343</v>
      </c>
      <c r="AB311" s="185"/>
      <c r="AC311" s="177"/>
      <c r="AE311" s="216"/>
      <c r="AF311" s="95" t="s">
        <v>66</v>
      </c>
      <c r="AG311" s="40">
        <f>INDEX(LINEST(AE323:AE326,$D323:$D326),2)</f>
        <v>5.0343496552945179</v>
      </c>
      <c r="AH311" s="185"/>
      <c r="AI311" s="177"/>
      <c r="AK311" s="216"/>
      <c r="AL311" s="95" t="s">
        <v>66</v>
      </c>
      <c r="AM311" s="40">
        <f>INDEX(LINEST(AK323:AK326,$D323:$D326),2)</f>
        <v>5.1027631474297168</v>
      </c>
      <c r="AN311" s="185"/>
      <c r="AO311" s="177"/>
      <c r="AQ311" s="216"/>
      <c r="AR311" s="95" t="s">
        <v>66</v>
      </c>
      <c r="AS311" s="40">
        <f>INDEX(LINEST(AQ323:AQ326,$D323:$D326),2)</f>
        <v>5.1659093723918934</v>
      </c>
      <c r="AT311" s="185"/>
      <c r="AU311" s="177"/>
      <c r="AW311" s="216"/>
      <c r="AX311" s="95" t="s">
        <v>66</v>
      </c>
      <c r="AY311" s="40">
        <f>INDEX(LINEST(AW323:AW326,$D323:$D326),2)</f>
        <v>5.2246733751918528</v>
      </c>
      <c r="AZ311" s="185"/>
      <c r="BA311" s="177"/>
      <c r="BC311" s="216"/>
      <c r="BD311" s="95" t="s">
        <v>66</v>
      </c>
      <c r="BE311" s="40">
        <f>INDEX(LINEST(BC323:BC326,$D323:$D326),2)</f>
        <v>5.2797130412446265</v>
      </c>
      <c r="BF311" s="185"/>
      <c r="BG311" s="177"/>
      <c r="BI311" s="216"/>
      <c r="BJ311" s="95" t="s">
        <v>66</v>
      </c>
      <c r="BK311" s="40">
        <f>INDEX(LINEST(BI323:BI326,$D323:$D326),2)</f>
        <v>5.3315341831809624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INDEX(LINEST(C323:C326,D323:D326),1)</f>
        <v>-0.13956624737827716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INDEX(LINEST(M323:M326,$D323:$D326),1)</f>
        <v>2.033808835869666E-2</v>
      </c>
      <c r="P312" s="185"/>
      <c r="Q312" s="177"/>
      <c r="S312" s="216"/>
      <c r="T312" s="95" t="s">
        <v>67</v>
      </c>
      <c r="U312" s="40">
        <f>INDEX(LINEST(S323:S326,$D323:$D326),1)</f>
        <v>-0.16229614822986968</v>
      </c>
      <c r="V312" s="185"/>
      <c r="W312" s="177"/>
      <c r="Y312" s="216"/>
      <c r="Z312" s="95" t="s">
        <v>67</v>
      </c>
      <c r="AA312" s="40">
        <f>INDEX(LINEST(Y323:Y326,$D323:$D326),1)</f>
        <v>-0.15010785808923868</v>
      </c>
      <c r="AB312" s="185"/>
      <c r="AC312" s="177"/>
      <c r="AE312" s="216"/>
      <c r="AF312" s="95" t="s">
        <v>67</v>
      </c>
      <c r="AG312" s="40">
        <f>INDEX(LINEST(AE323:AE326,$D323:$D326),1)</f>
        <v>-0.13956624737827716</v>
      </c>
      <c r="AH312" s="185"/>
      <c r="AI312" s="177"/>
      <c r="AK312" s="216"/>
      <c r="AL312" s="95" t="s">
        <v>67</v>
      </c>
      <c r="AM312" s="40">
        <f>INDEX(LINEST(AK323:AK326,$D323:$D326),1)</f>
        <v>-0.13037936938884193</v>
      </c>
      <c r="AN312" s="185"/>
      <c r="AO312" s="177"/>
      <c r="AQ312" s="216"/>
      <c r="AR312" s="95" t="s">
        <v>67</v>
      </c>
      <c r="AS312" s="40">
        <f>INDEX(LINEST(AQ323:AQ326,$D323:$D326),1)</f>
        <v>-0.12231184903100437</v>
      </c>
      <c r="AT312" s="185"/>
      <c r="AU312" s="177"/>
      <c r="AW312" s="216"/>
      <c r="AX312" s="95" t="s">
        <v>67</v>
      </c>
      <c r="AY312" s="40">
        <f>INDEX(LINEST(AW323:AW326,$D323:$D326),1)</f>
        <v>-0.11517602575383187</v>
      </c>
      <c r="AZ312" s="185"/>
      <c r="BA312" s="177"/>
      <c r="BC312" s="216"/>
      <c r="BD312" s="95" t="s">
        <v>67</v>
      </c>
      <c r="BE312" s="40">
        <f>INDEX(LINEST(BC323:BC326,$D323:$D326),1)</f>
        <v>-0.10882211784200793</v>
      </c>
      <c r="BF312" s="185"/>
      <c r="BG312" s="177"/>
      <c r="BI312" s="216"/>
      <c r="BJ312" s="95" t="s">
        <v>67</v>
      </c>
      <c r="BK312" s="40">
        <f>INDEX(LINEST(BI323:BI326,$D323:$D326),1)</f>
        <v>-0.10312986518667233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153.59966739199345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9.8127019051114939</v>
      </c>
      <c r="P314" s="185"/>
      <c r="Q314" s="177"/>
      <c r="S314" s="216"/>
      <c r="T314" s="95" t="s">
        <v>29</v>
      </c>
      <c r="U314" s="199">
        <f>EXP(U311)</f>
        <v>131.1251351644496</v>
      </c>
      <c r="V314" s="185"/>
      <c r="W314" s="177"/>
      <c r="Y314" s="216"/>
      <c r="Z314" s="95" t="s">
        <v>29</v>
      </c>
      <c r="AA314" s="199">
        <f>EXP(AA311)</f>
        <v>142.51204790345312</v>
      </c>
      <c r="AB314" s="185"/>
      <c r="AC314" s="177"/>
      <c r="AE314" s="216"/>
      <c r="AF314" s="95" t="s">
        <v>29</v>
      </c>
      <c r="AG314" s="199">
        <f>EXP(AG311)</f>
        <v>153.59966739199345</v>
      </c>
      <c r="AH314" s="185"/>
      <c r="AI314" s="177"/>
      <c r="AK314" s="216"/>
      <c r="AL314" s="95" t="s">
        <v>29</v>
      </c>
      <c r="AM314" s="199">
        <f>EXP(AM311)</f>
        <v>164.47575074088621</v>
      </c>
      <c r="AN314" s="185"/>
      <c r="AO314" s="177"/>
      <c r="AQ314" s="216"/>
      <c r="AR314" s="95" t="s">
        <v>29</v>
      </c>
      <c r="AS314" s="199">
        <f>EXP(AS311)</f>
        <v>175.1967052004396</v>
      </c>
      <c r="AT314" s="185"/>
      <c r="AU314" s="177"/>
      <c r="AW314" s="216"/>
      <c r="AX314" s="95" t="s">
        <v>29</v>
      </c>
      <c r="AY314" s="199">
        <f>EXP(AY311)</f>
        <v>185.80047356989442</v>
      </c>
      <c r="AZ314" s="185"/>
      <c r="BA314" s="177"/>
      <c r="BC314" s="216"/>
      <c r="BD314" s="95" t="s">
        <v>29</v>
      </c>
      <c r="BE314" s="199">
        <f>EXP(BE311)</f>
        <v>196.31353338107206</v>
      </c>
      <c r="BF314" s="185"/>
      <c r="BG314" s="177"/>
      <c r="BI314" s="216"/>
      <c r="BJ314" s="95" t="s">
        <v>29</v>
      </c>
      <c r="BK314" s="199">
        <f>EXP(BK311)</f>
        <v>206.7549308968521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0.86973540360556223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1.0205463165363304</v>
      </c>
      <c r="P315" s="185"/>
      <c r="Q315" s="177"/>
      <c r="S315" s="216"/>
      <c r="T315" s="95" t="s">
        <v>30</v>
      </c>
      <c r="U315" s="40">
        <f>EXP(U312)</f>
        <v>0.85018938517267062</v>
      </c>
      <c r="V315" s="185"/>
      <c r="W315" s="177"/>
      <c r="Y315" s="216"/>
      <c r="Z315" s="95" t="s">
        <v>30</v>
      </c>
      <c r="AA315" s="40">
        <f>EXP(AA312)</f>
        <v>0.8606151471136142</v>
      </c>
      <c r="AB315" s="185"/>
      <c r="AC315" s="177"/>
      <c r="AE315" s="216"/>
      <c r="AF315" s="95" t="s">
        <v>30</v>
      </c>
      <c r="AG315" s="40">
        <f>EXP(AG312)</f>
        <v>0.86973540360556223</v>
      </c>
      <c r="AH315" s="185"/>
      <c r="AI315" s="177"/>
      <c r="AK315" s="216"/>
      <c r="AL315" s="95" t="s">
        <v>30</v>
      </c>
      <c r="AM315" s="40">
        <f>EXP(AM312)</f>
        <v>0.87776237157384307</v>
      </c>
      <c r="AN315" s="185"/>
      <c r="AO315" s="177"/>
      <c r="AQ315" s="216"/>
      <c r="AR315" s="95" t="s">
        <v>30</v>
      </c>
      <c r="AS315" s="40">
        <f>EXP(AS312)</f>
        <v>0.88487237887739967</v>
      </c>
      <c r="AT315" s="185"/>
      <c r="AU315" s="177"/>
      <c r="AW315" s="216"/>
      <c r="AX315" s="95" t="s">
        <v>30</v>
      </c>
      <c r="AY315" s="40">
        <f>EXP(AY312)</f>
        <v>0.89120925431811915</v>
      </c>
      <c r="AZ315" s="185"/>
      <c r="BA315" s="177"/>
      <c r="BC315" s="216"/>
      <c r="BD315" s="95" t="s">
        <v>30</v>
      </c>
      <c r="BE315" s="40">
        <f>EXP(BE312)</f>
        <v>0.8968899440280782</v>
      </c>
      <c r="BF315" s="185"/>
      <c r="BG315" s="177"/>
      <c r="BI315" s="216"/>
      <c r="BJ315" s="95" t="s">
        <v>30</v>
      </c>
      <c r="BK315" s="40">
        <f>EXP(BK312)</f>
        <v>0.9020098262005446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33">A271</f>
        <v>2003</v>
      </c>
      <c r="B317" s="174"/>
      <c r="C317" s="189"/>
      <c r="D317" s="20"/>
      <c r="E317" s="637" t="s">
        <v>7</v>
      </c>
      <c r="F317" s="638"/>
      <c r="G317" s="641">
        <f>I305</f>
        <v>0.43992275560544764</v>
      </c>
      <c r="H317" s="642"/>
      <c r="I317" s="177"/>
      <c r="J317" s="178"/>
      <c r="K317" s="177"/>
      <c r="M317" s="216"/>
      <c r="N317" s="21" t="s">
        <v>36</v>
      </c>
      <c r="O317" s="42">
        <f>P305</f>
        <v>4.8352776335051265E-2</v>
      </c>
      <c r="P317" s="185"/>
      <c r="Q317" s="177"/>
      <c r="S317" s="216"/>
      <c r="T317" s="21" t="s">
        <v>36</v>
      </c>
      <c r="U317" s="42">
        <f>V305</f>
        <v>0.42879372902640805</v>
      </c>
      <c r="V317" s="185"/>
      <c r="W317" s="177"/>
      <c r="Y317" s="216"/>
      <c r="Z317" s="21" t="s">
        <v>36</v>
      </c>
      <c r="AA317" s="42">
        <f>AB305</f>
        <v>0.42542685450932427</v>
      </c>
      <c r="AB317" s="185"/>
      <c r="AC317" s="177"/>
      <c r="AE317" s="216"/>
      <c r="AF317" s="21" t="s">
        <v>36</v>
      </c>
      <c r="AG317" s="42">
        <f>AH305</f>
        <v>0.43992275560544764</v>
      </c>
      <c r="AH317" s="185"/>
      <c r="AI317" s="177"/>
      <c r="AK317" s="216"/>
      <c r="AL317" s="21" t="s">
        <v>36</v>
      </c>
      <c r="AM317" s="42">
        <f>AN305</f>
        <v>0.41653186947495263</v>
      </c>
      <c r="AN317" s="185"/>
      <c r="AO317" s="177"/>
      <c r="AQ317" s="216"/>
      <c r="AR317" s="21" t="s">
        <v>36</v>
      </c>
      <c r="AS317" s="42">
        <f>AT305</f>
        <v>0.42247779779001077</v>
      </c>
      <c r="AT317" s="185"/>
      <c r="AU317" s="177"/>
      <c r="AW317" s="216"/>
      <c r="AX317" s="21" t="s">
        <v>36</v>
      </c>
      <c r="AY317" s="42">
        <f>AZ305</f>
        <v>0.41432907312304201</v>
      </c>
      <c r="AZ317" s="185"/>
      <c r="BA317" s="177"/>
      <c r="BC317" s="216"/>
      <c r="BD317" s="21" t="s">
        <v>36</v>
      </c>
      <c r="BE317" s="42">
        <f>BF305</f>
        <v>0.41432907312304201</v>
      </c>
      <c r="BF317" s="185"/>
      <c r="BG317" s="177"/>
      <c r="BI317" s="216"/>
      <c r="BJ317" s="21" t="s">
        <v>36</v>
      </c>
      <c r="BK317" s="42">
        <f>BL305</f>
        <v>0.41432907312304201</v>
      </c>
      <c r="BL317" s="185"/>
      <c r="BM317" s="177"/>
    </row>
    <row r="318" spans="1:65" ht="15" customHeight="1">
      <c r="A318" s="19">
        <f t="shared" si="33"/>
        <v>2004</v>
      </c>
      <c r="B318" s="174"/>
      <c r="C318" s="189"/>
      <c r="D318" s="20"/>
      <c r="E318" s="637" t="s">
        <v>8</v>
      </c>
      <c r="F318" s="638"/>
      <c r="G318" s="639">
        <f>SUM(K317:K326)</f>
        <v>3.1120025101514357</v>
      </c>
      <c r="H318" s="640"/>
      <c r="I318" s="177"/>
      <c r="J318" s="178"/>
      <c r="K318" s="177"/>
      <c r="M318" s="216"/>
      <c r="N318" s="21" t="s">
        <v>37</v>
      </c>
      <c r="O318" s="199">
        <f>SUM(Q317:Q326)</f>
        <v>7.6905598681091005</v>
      </c>
      <c r="P318" s="185"/>
      <c r="Q318" s="177"/>
      <c r="S318" s="216"/>
      <c r="T318" s="21" t="s">
        <v>37</v>
      </c>
      <c r="U318" s="199">
        <f>SUM(W317:W326)</f>
        <v>3.2602942461495537</v>
      </c>
      <c r="V318" s="185"/>
      <c r="W318" s="177"/>
      <c r="Y318" s="216"/>
      <c r="Z318" s="21" t="s">
        <v>37</v>
      </c>
      <c r="AA318" s="199">
        <f>SUM(AC317:AC326)</f>
        <v>3.1917102973526696</v>
      </c>
      <c r="AB318" s="185"/>
      <c r="AC318" s="177"/>
      <c r="AE318" s="216"/>
      <c r="AF318" s="21" t="s">
        <v>37</v>
      </c>
      <c r="AG318" s="199">
        <f>SUM(AI317:AI326)</f>
        <v>3.1120025101514357</v>
      </c>
      <c r="AH318" s="185"/>
      <c r="AI318" s="177"/>
      <c r="AK318" s="216"/>
      <c r="AL318" s="21" t="s">
        <v>37</v>
      </c>
      <c r="AM318" s="199">
        <f>SUM(AO317:AO326)</f>
        <v>3.1885440636549665</v>
      </c>
      <c r="AN318" s="185"/>
      <c r="AO318" s="177"/>
      <c r="AQ318" s="216"/>
      <c r="AR318" s="21" t="s">
        <v>37</v>
      </c>
      <c r="AS318" s="199">
        <f>SUM(AU317:AU326)</f>
        <v>3.1351263485557852</v>
      </c>
      <c r="AT318" s="185"/>
      <c r="AU318" s="177"/>
      <c r="AW318" s="216"/>
      <c r="AX318" s="21" t="s">
        <v>37</v>
      </c>
      <c r="AY318" s="199">
        <f>SUM(BA317:BA326)</f>
        <v>3.1369252904810181</v>
      </c>
      <c r="AZ318" s="185"/>
      <c r="BA318" s="177"/>
      <c r="BC318" s="216"/>
      <c r="BD318" s="21" t="s">
        <v>37</v>
      </c>
      <c r="BE318" s="199">
        <f>SUM(BG317:BG326)</f>
        <v>3.1369252904810181</v>
      </c>
      <c r="BF318" s="185"/>
      <c r="BG318" s="177"/>
      <c r="BI318" s="216"/>
      <c r="BJ318" s="21" t="s">
        <v>37</v>
      </c>
      <c r="BK318" s="199">
        <f>SUM(BM317:BM326)</f>
        <v>3.1369252904810181</v>
      </c>
      <c r="BL318" s="185"/>
      <c r="BM318" s="177"/>
    </row>
    <row r="319" spans="1:65" ht="15" customHeight="1">
      <c r="A319" s="19">
        <f t="shared" si="33"/>
        <v>2005</v>
      </c>
      <c r="B319" s="174"/>
      <c r="C319" s="189"/>
      <c r="D319" s="20"/>
      <c r="E319" s="637" t="s">
        <v>9</v>
      </c>
      <c r="F319" s="638"/>
      <c r="G319" s="639">
        <f>SUM(K317:K326)</f>
        <v>3.1120025101514357</v>
      </c>
      <c r="H319" s="640"/>
      <c r="I319" s="177"/>
      <c r="J319" s="178"/>
      <c r="K319" s="177"/>
      <c r="M319" s="216"/>
      <c r="O319" s="98"/>
      <c r="P319" s="185"/>
      <c r="Q319" s="177"/>
      <c r="S319" s="216"/>
      <c r="U319" s="98"/>
      <c r="V319" s="185"/>
      <c r="W319" s="177"/>
      <c r="Y319" s="216"/>
      <c r="AA319" s="98"/>
      <c r="AB319" s="185"/>
      <c r="AC319" s="177"/>
      <c r="AE319" s="216"/>
      <c r="AG319" s="98"/>
      <c r="AH319" s="185"/>
      <c r="AI319" s="177"/>
      <c r="AK319" s="216"/>
      <c r="AM319" s="98"/>
      <c r="AN319" s="185"/>
      <c r="AO319" s="177"/>
      <c r="AQ319" s="216"/>
      <c r="AS319" s="98"/>
      <c r="AT319" s="185"/>
      <c r="AU319" s="177"/>
      <c r="AW319" s="216"/>
      <c r="AY319" s="98"/>
      <c r="AZ319" s="185"/>
      <c r="BA319" s="177"/>
      <c r="BC319" s="216"/>
      <c r="BE319" s="98"/>
      <c r="BF319" s="185"/>
      <c r="BG319" s="177"/>
      <c r="BI319" s="216"/>
      <c r="BK319" s="98"/>
      <c r="BL319" s="185"/>
      <c r="BM319" s="177"/>
    </row>
    <row r="320" spans="1:65" ht="15" customHeight="1">
      <c r="A320" s="19">
        <f t="shared" si="33"/>
        <v>2006</v>
      </c>
      <c r="B320" s="174"/>
      <c r="C320" s="189"/>
      <c r="D320" s="20"/>
      <c r="E320" s="637" t="s">
        <v>10</v>
      </c>
      <c r="F320" s="638"/>
      <c r="G320" s="639">
        <f>SUM(J317:J326)/D326</f>
        <v>30.386751186604386</v>
      </c>
      <c r="H320" s="640"/>
      <c r="I320" s="177"/>
      <c r="J320" s="178"/>
      <c r="K320" s="177"/>
      <c r="M320" s="216"/>
      <c r="P320" s="185"/>
      <c r="Q320" s="177"/>
      <c r="S320" s="216"/>
      <c r="V320" s="185"/>
      <c r="W320" s="177"/>
      <c r="Y320" s="216"/>
      <c r="AB320" s="185"/>
      <c r="AC320" s="177"/>
      <c r="AE320" s="216"/>
      <c r="AH320" s="185"/>
      <c r="AI320" s="177"/>
      <c r="AK320" s="216"/>
      <c r="AN320" s="185"/>
      <c r="AO320" s="177"/>
      <c r="AQ320" s="216"/>
      <c r="AT320" s="185"/>
      <c r="AU320" s="177"/>
      <c r="AW320" s="216"/>
      <c r="AZ320" s="185"/>
      <c r="BA320" s="177"/>
      <c r="BC320" s="216"/>
      <c r="BF320" s="185"/>
      <c r="BG320" s="177"/>
      <c r="BI320" s="216"/>
      <c r="BL320" s="185"/>
      <c r="BM320" s="177"/>
    </row>
    <row r="321" spans="1:65" ht="15" customHeight="1">
      <c r="A321" s="19">
        <f t="shared" si="33"/>
        <v>2007</v>
      </c>
      <c r="B321" s="174"/>
      <c r="C321" s="189"/>
      <c r="D321" s="20"/>
      <c r="E321" s="637" t="s">
        <v>11</v>
      </c>
      <c r="F321" s="638"/>
      <c r="G321" s="639">
        <f>SUM(J317:J326)/10</f>
        <v>12.154700474641754</v>
      </c>
      <c r="H321" s="640"/>
      <c r="I321" s="177"/>
      <c r="J321" s="178"/>
      <c r="K321" s="177"/>
      <c r="M321" s="216"/>
      <c r="N321" s="21"/>
      <c r="O321" s="55"/>
      <c r="P321" s="185"/>
      <c r="Q321" s="177"/>
      <c r="S321" s="216"/>
      <c r="T321" s="21"/>
      <c r="U321" s="55"/>
      <c r="V321" s="185"/>
      <c r="W321" s="177"/>
      <c r="Y321" s="216"/>
      <c r="Z321" s="21"/>
      <c r="AA321" s="55"/>
      <c r="AB321" s="185"/>
      <c r="AC321" s="177"/>
      <c r="AE321" s="216"/>
      <c r="AF321" s="21"/>
      <c r="AG321" s="55"/>
      <c r="AH321" s="185"/>
      <c r="AI321" s="177"/>
      <c r="AK321" s="216"/>
      <c r="AL321" s="21"/>
      <c r="AM321" s="55"/>
      <c r="AN321" s="185"/>
      <c r="AO321" s="177"/>
      <c r="AQ321" s="216"/>
      <c r="AR321" s="21"/>
      <c r="AS321" s="55"/>
      <c r="AT321" s="185"/>
      <c r="AU321" s="177"/>
      <c r="AW321" s="216"/>
      <c r="AX321" s="21"/>
      <c r="AY321" s="55"/>
      <c r="AZ321" s="185"/>
      <c r="BA321" s="177"/>
      <c r="BC321" s="216"/>
      <c r="BD321" s="21"/>
      <c r="BE321" s="55"/>
      <c r="BF321" s="185"/>
      <c r="BG321" s="177"/>
      <c r="BI321" s="216"/>
      <c r="BJ321" s="21"/>
      <c r="BK321" s="55"/>
      <c r="BL321" s="185"/>
      <c r="BM321" s="177"/>
    </row>
    <row r="322" spans="1:65" ht="15" customHeight="1">
      <c r="A322" s="19">
        <f t="shared" si="33"/>
        <v>2008</v>
      </c>
      <c r="B322" s="174"/>
      <c r="C322" s="189"/>
      <c r="D322" s="20"/>
      <c r="E322" s="71"/>
      <c r="F322" s="55"/>
      <c r="G322" s="25"/>
      <c r="H322" s="25"/>
      <c r="I322" s="177"/>
      <c r="J322" s="178"/>
      <c r="K322" s="177"/>
      <c r="M322" s="216"/>
      <c r="N322" s="21"/>
      <c r="O322" s="55"/>
      <c r="P322" s="185"/>
      <c r="Q322" s="177"/>
      <c r="S322" s="216"/>
      <c r="T322" s="21"/>
      <c r="U322" s="55"/>
      <c r="V322" s="185"/>
      <c r="W322" s="177"/>
      <c r="Y322" s="216"/>
      <c r="Z322" s="21"/>
      <c r="AA322" s="55"/>
      <c r="AB322" s="185"/>
      <c r="AC322" s="177"/>
      <c r="AE322" s="216"/>
      <c r="AF322" s="21"/>
      <c r="AG322" s="55"/>
      <c r="AH322" s="185"/>
      <c r="AI322" s="177"/>
      <c r="AK322" s="216"/>
      <c r="AL322" s="21"/>
      <c r="AM322" s="55"/>
      <c r="AN322" s="185"/>
      <c r="AO322" s="177"/>
      <c r="AQ322" s="216"/>
      <c r="AR322" s="21"/>
      <c r="AS322" s="55"/>
      <c r="AT322" s="185"/>
      <c r="AU322" s="177"/>
      <c r="AW322" s="216"/>
      <c r="AX322" s="21"/>
      <c r="AY322" s="55"/>
      <c r="AZ322" s="185"/>
      <c r="BA322" s="177"/>
      <c r="BC322" s="216"/>
      <c r="BD322" s="21"/>
      <c r="BE322" s="55"/>
      <c r="BF322" s="185"/>
      <c r="BG322" s="177"/>
      <c r="BI322" s="216"/>
      <c r="BJ322" s="21"/>
      <c r="BK322" s="55"/>
      <c r="BL322" s="185"/>
      <c r="BM322" s="177"/>
    </row>
    <row r="323" spans="1:65" ht="15" customHeight="1">
      <c r="A323" s="19">
        <f t="shared" si="33"/>
        <v>2009</v>
      </c>
      <c r="B323" s="174">
        <f t="shared" si="33"/>
        <v>46.646106399383193</v>
      </c>
      <c r="C323" s="189">
        <f>LN($F$309-B323)</f>
        <v>5.1553351327995678</v>
      </c>
      <c r="D323" s="20">
        <f t="shared" ref="D323:D348" si="34">D322+1</f>
        <v>1</v>
      </c>
      <c r="E323" s="71"/>
      <c r="F323" s="55"/>
      <c r="G323" s="25"/>
      <c r="H323" s="25"/>
      <c r="I323" s="177">
        <f t="shared" ref="I323:I348" si="35">ROUND($F$309-$F$314*$F$315^D323,$G$1)</f>
        <v>86</v>
      </c>
      <c r="J323" s="178">
        <f>ABS(B323-I323)/B323*100</f>
        <v>84.36694214876033</v>
      </c>
      <c r="K323" s="177">
        <f>(B323-I323)^2/1000</f>
        <v>1.5487289415286685</v>
      </c>
      <c r="M323" s="216">
        <f>LN(O$309-$B323)</f>
        <v>4.5575951660382659</v>
      </c>
      <c r="N323" s="21"/>
      <c r="O323" s="55"/>
      <c r="P323" s="185">
        <f>ROUND(O$309-O$314*O$315^$D323,$G$1)</f>
        <v>132</v>
      </c>
      <c r="Q323" s="177">
        <f>($B323-P323)^2/1000</f>
        <v>7.2852871527854131</v>
      </c>
      <c r="S323" s="216">
        <f>LN(U$309-$B323)</f>
        <v>5.0327482805256194</v>
      </c>
      <c r="T323" s="21"/>
      <c r="U323" s="55"/>
      <c r="V323" s="185">
        <f>ROUND(U$309-U$314*U$315^$D323,$G$1)</f>
        <v>89</v>
      </c>
      <c r="W323" s="177">
        <f>($B323-V323)^2/1000</f>
        <v>1.7938523031323694</v>
      </c>
      <c r="Y323" s="216">
        <f>LN(AA$309-$B323)</f>
        <v>5.0959189737018926</v>
      </c>
      <c r="Z323" s="21"/>
      <c r="AA323" s="55"/>
      <c r="AB323" s="185">
        <f>ROUND(AA$309-AA$314*AA$315^$D323,$G$1)</f>
        <v>87</v>
      </c>
      <c r="AC323" s="177">
        <f>($B323-AB323)^2/1000</f>
        <v>1.6284367287299022</v>
      </c>
      <c r="AE323" s="216">
        <f>LN(AG$309-$B323)</f>
        <v>5.1553351327995678</v>
      </c>
      <c r="AF323" s="21"/>
      <c r="AG323" s="55"/>
      <c r="AH323" s="185">
        <f>ROUND(AG$309-AG$314*AG$315^$D323,$G$1)</f>
        <v>86</v>
      </c>
      <c r="AI323" s="177">
        <f>($B323-AH323)^2/1000</f>
        <v>1.5487289415286685</v>
      </c>
      <c r="AK323" s="216">
        <f>LN(AM$309-$B323)</f>
        <v>5.2114181301828673</v>
      </c>
      <c r="AL323" s="21"/>
      <c r="AM323" s="55"/>
      <c r="AN323" s="185">
        <f>ROUND(AM$309-AM$314*AM$315^$D323,$G$1)</f>
        <v>86</v>
      </c>
      <c r="AO323" s="177">
        <f>($B323-AN323)^2/1000</f>
        <v>1.5487289415286685</v>
      </c>
      <c r="AQ323" s="216">
        <f>LN(AS$309-$B323)</f>
        <v>5.264522155428085</v>
      </c>
      <c r="AR323" s="21"/>
      <c r="AS323" s="55"/>
      <c r="AT323" s="185">
        <f>ROUND(AS$309-AS$314*AS$315^$D323,$G$1)</f>
        <v>85</v>
      </c>
      <c r="AU323" s="177">
        <f>($B323-AT323)^2/1000</f>
        <v>1.471021154327435</v>
      </c>
      <c r="AW323" s="216">
        <f>LN(AY$309-$B323)</f>
        <v>5.3149477794559692</v>
      </c>
      <c r="AX323" s="21"/>
      <c r="AY323" s="55"/>
      <c r="AZ323" s="185">
        <f>ROUND(AY$309-AY$314*AY$315^$D323,$G$1)</f>
        <v>84</v>
      </c>
      <c r="BA323" s="177">
        <f>($B323-AZ323)^2/1000</f>
        <v>1.3953133671262012</v>
      </c>
      <c r="BC323" s="216">
        <f>LN(BE$309-$B323)</f>
        <v>5.3629522592946062</v>
      </c>
      <c r="BD323" s="21"/>
      <c r="BE323" s="55"/>
      <c r="BF323" s="185">
        <f>ROUND(BE$309-BE$314*BE$315^$D323,$G$1)</f>
        <v>84</v>
      </c>
      <c r="BG323" s="177">
        <f>($B323-BF323)^2/1000</f>
        <v>1.3953133671262012</v>
      </c>
      <c r="BI323" s="216">
        <f>LN(BK$309-$B323)</f>
        <v>5.408757480377842</v>
      </c>
      <c r="BJ323" s="21"/>
      <c r="BK323" s="55"/>
      <c r="BL323" s="185">
        <f>ROUND(BK$309-BK$314*BK$315^$D323,$G$1)</f>
        <v>84</v>
      </c>
      <c r="BM323" s="177">
        <f>($B323-BL323)^2/1000</f>
        <v>1.3953133671262012</v>
      </c>
    </row>
    <row r="324" spans="1:65" ht="15" customHeight="1">
      <c r="A324" s="19">
        <f t="shared" si="33"/>
        <v>2010</v>
      </c>
      <c r="B324" s="174">
        <f t="shared" si="33"/>
        <v>141.77077675176534</v>
      </c>
      <c r="C324" s="189">
        <f>LN($F$309-B324)</f>
        <v>4.3596432765697797</v>
      </c>
      <c r="D324" s="20">
        <f t="shared" si="34"/>
        <v>2</v>
      </c>
      <c r="E324" s="71"/>
      <c r="F324" s="55"/>
      <c r="G324" s="25"/>
      <c r="H324" s="25"/>
      <c r="I324" s="177">
        <f t="shared" si="35"/>
        <v>104</v>
      </c>
      <c r="J324" s="178">
        <f>ABS(B324-I324)/B324*100</f>
        <v>26.642145593869731</v>
      </c>
      <c r="K324" s="177">
        <f>(B324-I324)^2/1000</f>
        <v>1.426631576431697</v>
      </c>
      <c r="M324" s="216">
        <f>LN(O$309-$B324)</f>
        <v>-1.4730588671970422</v>
      </c>
      <c r="N324" s="21"/>
      <c r="O324" s="55"/>
      <c r="P324" s="185">
        <f>ROUND(O$309-O$314*O$315^$D324,$G$1)</f>
        <v>132</v>
      </c>
      <c r="Q324" s="177">
        <f>($B324-P324)^2/1000</f>
        <v>9.5468078332838033E-2</v>
      </c>
      <c r="S324" s="216">
        <f>LN(U$309-$B324)</f>
        <v>4.0643873463857609</v>
      </c>
      <c r="T324" s="21"/>
      <c r="U324" s="55"/>
      <c r="V324" s="185">
        <f>ROUND(U$309-U$314*U$315^$D324,$G$1)</f>
        <v>105</v>
      </c>
      <c r="W324" s="177">
        <f>($B324-V324)^2/1000</f>
        <v>1.3520900229281663</v>
      </c>
      <c r="Y324" s="216">
        <f>LN(AA$309-$B324)</f>
        <v>4.2228729664482207</v>
      </c>
      <c r="Z324" s="21"/>
      <c r="AA324" s="55"/>
      <c r="AB324" s="185">
        <f>ROUND(AA$309-AA$314*AA$315^$D324,$G$1)</f>
        <v>104</v>
      </c>
      <c r="AC324" s="177">
        <f>($B324-AB324)^2/1000</f>
        <v>1.426631576431697</v>
      </c>
      <c r="AE324" s="216">
        <f>LN(AG$309-$B324)</f>
        <v>4.3596432765697797</v>
      </c>
      <c r="AF324" s="21"/>
      <c r="AG324" s="55"/>
      <c r="AH324" s="185">
        <f>ROUND(AG$309-AG$314*AG$315^$D324,$G$1)</f>
        <v>104</v>
      </c>
      <c r="AI324" s="177">
        <f>($B324-AH324)^2/1000</f>
        <v>1.426631576431697</v>
      </c>
      <c r="AK324" s="216">
        <f>LN(AM$309-$B324)</f>
        <v>4.479938237480364</v>
      </c>
      <c r="AL324" s="21"/>
      <c r="AM324" s="55"/>
      <c r="AN324" s="185">
        <f>ROUND(AM$309-AM$314*AM$315^$D324,$G$1)</f>
        <v>103</v>
      </c>
      <c r="AO324" s="177">
        <f>($B324-AN324)^2/1000</f>
        <v>1.5031731299352278</v>
      </c>
      <c r="AQ324" s="216">
        <f>LN(AS$309-$B324)</f>
        <v>4.5873037601754634</v>
      </c>
      <c r="AR324" s="21"/>
      <c r="AS324" s="55"/>
      <c r="AT324" s="185">
        <f>ROUND(AS$309-AS$314*AS$315^$D324,$G$1)</f>
        <v>103</v>
      </c>
      <c r="AU324" s="177">
        <f>($B324-AT324)^2/1000</f>
        <v>1.5031731299352278</v>
      </c>
      <c r="AW324" s="216">
        <f>LN(AY$309-$B324)</f>
        <v>4.6842514154193839</v>
      </c>
      <c r="AX324" s="21"/>
      <c r="AY324" s="55"/>
      <c r="AZ324" s="185">
        <f>ROUND(AY$309-AY$314*AY$315^$D324,$G$1)</f>
        <v>102</v>
      </c>
      <c r="BA324" s="177">
        <f>($B324-AZ324)^2/1000</f>
        <v>1.5817146834387583</v>
      </c>
      <c r="BC324" s="216">
        <f>LN(BE$309-$B324)</f>
        <v>4.7726253100169744</v>
      </c>
      <c r="BD324" s="21"/>
      <c r="BE324" s="55"/>
      <c r="BF324" s="185">
        <f>ROUND(BE$309-BE$314*BE$315^$D324,$G$1)</f>
        <v>102</v>
      </c>
      <c r="BG324" s="177">
        <f>($B324-BF324)^2/1000</f>
        <v>1.5817146834387583</v>
      </c>
      <c r="BI324" s="216">
        <f>LN(BK$309-$B324)</f>
        <v>4.853819468964061</v>
      </c>
      <c r="BJ324" s="21"/>
      <c r="BK324" s="55"/>
      <c r="BL324" s="185">
        <f>ROUND(BK$309-BK$314*BK$315^$D324,$G$1)</f>
        <v>102</v>
      </c>
      <c r="BM324" s="177">
        <f>($B324-BL324)^2/1000</f>
        <v>1.5817146834387583</v>
      </c>
    </row>
    <row r="325" spans="1:65" ht="15" customHeight="1">
      <c r="A325" s="19">
        <f t="shared" si="33"/>
        <v>2011</v>
      </c>
      <c r="B325" s="174">
        <f t="shared" si="33"/>
        <v>117.98258781146802</v>
      </c>
      <c r="C325" s="189">
        <f>LN($F$309-B325)</f>
        <v>4.6251435064460704</v>
      </c>
      <c r="D325" s="20">
        <f t="shared" si="34"/>
        <v>3</v>
      </c>
      <c r="E325" s="71"/>
      <c r="F325" s="55"/>
      <c r="G325" s="25"/>
      <c r="H325" s="25"/>
      <c r="I325" s="177">
        <f t="shared" si="35"/>
        <v>119</v>
      </c>
      <c r="J325" s="178">
        <f>ABS(B325-I325)/B325*100</f>
        <v>0.86234096692112427</v>
      </c>
      <c r="K325" s="177">
        <f>(B325-I325)^2/1000</f>
        <v>1.0351275613734287E-3</v>
      </c>
      <c r="M325" s="216">
        <f>LN(O$309-$B325)</f>
        <v>3.1787790751498446</v>
      </c>
      <c r="N325" s="21"/>
      <c r="O325" s="55"/>
      <c r="P325" s="185">
        <f>ROUND(O$309-O$314*O$315^$D325,$G$1)</f>
        <v>132</v>
      </c>
      <c r="Q325" s="177">
        <f>($B325-P325)^2/1000</f>
        <v>0.19648784446320486</v>
      </c>
      <c r="S325" s="216">
        <f>LN(U$309-$B325)</f>
        <v>4.406931568485092</v>
      </c>
      <c r="T325" s="21"/>
      <c r="U325" s="55"/>
      <c r="V325" s="185">
        <f>ROUND(U$309-U$314*U$315^$D325,$G$1)</f>
        <v>119</v>
      </c>
      <c r="W325" s="177">
        <f>($B325-V325)^2/1000</f>
        <v>1.0351275613734287E-3</v>
      </c>
      <c r="Y325" s="216">
        <f>LN(AA$309-$B325)</f>
        <v>4.5219778220598998</v>
      </c>
      <c r="Z325" s="21"/>
      <c r="AA325" s="55"/>
      <c r="AB325" s="185">
        <f>ROUND(AA$309-AA$314*AA$315^$D325,$G$1)</f>
        <v>119</v>
      </c>
      <c r="AC325" s="177">
        <f>($B325-AB325)^2/1000</f>
        <v>1.0351275613734287E-3</v>
      </c>
      <c r="AE325" s="216">
        <f>LN(AG$309-$B325)</f>
        <v>4.6251435064460704</v>
      </c>
      <c r="AF325" s="21"/>
      <c r="AG325" s="55"/>
      <c r="AH325" s="185">
        <f>ROUND(AG$309-AG$314*AG$315^$D325,$G$1)</f>
        <v>119</v>
      </c>
      <c r="AI325" s="177">
        <f>($B325-AH325)^2/1000</f>
        <v>1.0351275613734287E-3</v>
      </c>
      <c r="AK325" s="216">
        <f>LN(AM$309-$B325)</f>
        <v>4.7186543251805491</v>
      </c>
      <c r="AL325" s="21"/>
      <c r="AM325" s="55"/>
      <c r="AN325" s="185">
        <f>ROUND(AM$309-AM$314*AM$315^$D325,$G$1)</f>
        <v>119</v>
      </c>
      <c r="AO325" s="177">
        <f>($B325-AN325)^2/1000</f>
        <v>1.0351275613734287E-3</v>
      </c>
      <c r="AQ325" s="216">
        <f>LN(AS$309-$B325)</f>
        <v>4.8041637574061378</v>
      </c>
      <c r="AR325" s="21"/>
      <c r="AS325" s="55"/>
      <c r="AT325" s="185">
        <f>ROUND(AS$309-AS$314*AS$315^$D325,$G$1)</f>
        <v>119</v>
      </c>
      <c r="AU325" s="177">
        <f>($B325-AT325)^2/1000</f>
        <v>1.0351275613734287E-3</v>
      </c>
      <c r="AW325" s="216">
        <f>LN(AY$309-$B325)</f>
        <v>4.8829338244061251</v>
      </c>
      <c r="AX325" s="21"/>
      <c r="AY325" s="55"/>
      <c r="AZ325" s="185">
        <f>ROUND(AY$309-AY$314*AY$315^$D325,$G$1)</f>
        <v>118</v>
      </c>
      <c r="BA325" s="177">
        <f>($B325-AZ325)^2/1000</f>
        <v>3.0318430947313885E-7</v>
      </c>
      <c r="BC325" s="216">
        <f>LN(BE$309-$B325)</f>
        <v>4.9559496711299147</v>
      </c>
      <c r="BD325" s="21"/>
      <c r="BE325" s="55"/>
      <c r="BF325" s="185">
        <f>ROUND(BE$309-BE$314*BE$315^$D325,$G$1)</f>
        <v>118</v>
      </c>
      <c r="BG325" s="177">
        <f>($B325-BF325)^2/1000</f>
        <v>3.0318430947313885E-7</v>
      </c>
      <c r="BI325" s="216">
        <f>LN(BK$309-$B325)</f>
        <v>5.0239950681574035</v>
      </c>
      <c r="BJ325" s="21"/>
      <c r="BK325" s="55"/>
      <c r="BL325" s="185">
        <f>ROUND(BK$309-BK$314*BK$315^$D325,$G$1)</f>
        <v>118</v>
      </c>
      <c r="BM325" s="177">
        <f>($B325-BL325)^2/1000</f>
        <v>3.0318430947313885E-7</v>
      </c>
    </row>
    <row r="326" spans="1:65" ht="15" customHeight="1" thickBot="1">
      <c r="A326" s="28">
        <f t="shared" si="33"/>
        <v>2012</v>
      </c>
      <c r="B326" s="182">
        <f t="shared" si="33"/>
        <v>120.35496394897393</v>
      </c>
      <c r="C326" s="217">
        <f>LN($F$309-B326)</f>
        <v>4.6016142315798803</v>
      </c>
      <c r="D326" s="29">
        <f t="shared" si="34"/>
        <v>4</v>
      </c>
      <c r="E326" s="99"/>
      <c r="F326" s="100"/>
      <c r="G326" s="30"/>
      <c r="H326" s="30"/>
      <c r="I326" s="183">
        <f t="shared" si="35"/>
        <v>132</v>
      </c>
      <c r="J326" s="184">
        <f>ABS(B326-I326)/B326*100</f>
        <v>9.6755760368663601</v>
      </c>
      <c r="K326" s="183">
        <f>(B326-I326)^2/1000</f>
        <v>0.13560686462969679</v>
      </c>
      <c r="M326" s="218">
        <f>LN(O$309-$B326)</f>
        <v>3.0747761464516268</v>
      </c>
      <c r="N326" s="101"/>
      <c r="O326" s="100"/>
      <c r="P326" s="205">
        <f>ROUND(O$309-O$314*O$315^$D326,$G$1)</f>
        <v>131</v>
      </c>
      <c r="Q326" s="183">
        <f>($B326-P326)^2/1000</f>
        <v>0.11331679252764466</v>
      </c>
      <c r="S326" s="218">
        <f>LN(U$309-$B326)</f>
        <v>4.3775797123929436</v>
      </c>
      <c r="T326" s="101"/>
      <c r="U326" s="100"/>
      <c r="V326" s="205">
        <f>ROUND(U$309-U$314*U$315^$D326,$G$1)</f>
        <v>131</v>
      </c>
      <c r="W326" s="183">
        <f>($B326-V326)^2/1000</f>
        <v>0.11331679252764466</v>
      </c>
      <c r="Y326" s="218">
        <f>LN(AA$309-$B326)</f>
        <v>4.4958578282005375</v>
      </c>
      <c r="Z326" s="101"/>
      <c r="AA326" s="100"/>
      <c r="AB326" s="205">
        <f>ROUND(AA$309-AA$314*AA$315^$D326,$G$1)</f>
        <v>132</v>
      </c>
      <c r="AC326" s="183">
        <f>($B326-AB326)^2/1000</f>
        <v>0.13560686462969679</v>
      </c>
      <c r="AE326" s="218">
        <f>LN(AG$309-$B326)</f>
        <v>4.6016142315798803</v>
      </c>
      <c r="AF326" s="101"/>
      <c r="AG326" s="100"/>
      <c r="AH326" s="205">
        <f>ROUND(AG$309-AG$314*AG$315^$D326,$G$1)</f>
        <v>132</v>
      </c>
      <c r="AI326" s="183">
        <f>($B326-AH326)^2/1000</f>
        <v>0.13560686462969679</v>
      </c>
      <c r="AK326" s="218">
        <f>LN(AM$309-$B326)</f>
        <v>4.6972482029866658</v>
      </c>
      <c r="AL326" s="101"/>
      <c r="AM326" s="100"/>
      <c r="AN326" s="205">
        <f>ROUND(AM$309-AM$314*AM$315^$D326,$G$1)</f>
        <v>132</v>
      </c>
      <c r="AO326" s="183">
        <f>($B326-AN326)^2/1000</f>
        <v>0.13560686462969679</v>
      </c>
      <c r="AQ326" s="218">
        <f>LN(AS$309-$B326)</f>
        <v>4.7845293262478457</v>
      </c>
      <c r="AR326" s="101"/>
      <c r="AS326" s="100"/>
      <c r="AT326" s="205">
        <f>ROUND(AS$309-AS$314*AS$315^$D326,$G$1)</f>
        <v>133</v>
      </c>
      <c r="AU326" s="183">
        <f>($B326-AT326)^2/1000</f>
        <v>0.15989693673174893</v>
      </c>
      <c r="AW326" s="218">
        <f>LN(AY$309-$B326)</f>
        <v>4.8648002239476158</v>
      </c>
      <c r="AX326" s="101"/>
      <c r="AY326" s="100"/>
      <c r="AZ326" s="205">
        <f>ROUND(AY$309-AY$314*AY$315^$D326,$G$1)</f>
        <v>133</v>
      </c>
      <c r="BA326" s="183">
        <f>($B326-AZ326)^2/1000</f>
        <v>0.15989693673174893</v>
      </c>
      <c r="BC326" s="218">
        <f>LN(BE$309-$B326)</f>
        <v>4.9391037461169329</v>
      </c>
      <c r="BD326" s="101"/>
      <c r="BE326" s="100"/>
      <c r="BF326" s="205">
        <f>ROUND(BE$309-BE$314*BE$315^$D326,$G$1)</f>
        <v>133</v>
      </c>
      <c r="BG326" s="183">
        <f>($B326-BF326)^2/1000</f>
        <v>0.15989693673174893</v>
      </c>
      <c r="BI326" s="218">
        <f>LN(BK$309-$B326)</f>
        <v>5.0082660633578202</v>
      </c>
      <c r="BJ326" s="101"/>
      <c r="BK326" s="100"/>
      <c r="BL326" s="205">
        <f>ROUND(BK$309-BK$314*BK$315^$D326,$G$1)</f>
        <v>133</v>
      </c>
      <c r="BM326" s="183">
        <f>($B326-BL326)^2/1000</f>
        <v>0.15989693673174893</v>
      </c>
    </row>
    <row r="327" spans="1:65" ht="15" customHeight="1" thickTop="1">
      <c r="A327" s="19">
        <f t="shared" si="33"/>
        <v>2013</v>
      </c>
      <c r="B327" s="174">
        <f t="shared" ref="B327:B348" si="36">ROUND($F$309-$F$314*$F$315^D327,$G$1)</f>
        <v>144</v>
      </c>
      <c r="C327" s="219"/>
      <c r="D327" s="20">
        <f t="shared" si="34"/>
        <v>5</v>
      </c>
      <c r="E327" s="71"/>
      <c r="F327" s="55"/>
      <c r="G327" s="25"/>
      <c r="H327" s="25"/>
      <c r="I327" s="177">
        <f t="shared" si="35"/>
        <v>144</v>
      </c>
      <c r="J327" s="185"/>
      <c r="K327" s="185"/>
    </row>
    <row r="328" spans="1:65" ht="15" customHeight="1" thickBot="1">
      <c r="A328" s="19">
        <f t="shared" si="33"/>
        <v>2014</v>
      </c>
      <c r="B328" s="174">
        <f t="shared" si="36"/>
        <v>154</v>
      </c>
      <c r="C328" s="219"/>
      <c r="D328" s="20">
        <f t="shared" si="34"/>
        <v>6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35"/>
        <v>154</v>
      </c>
      <c r="J328" s="185"/>
      <c r="K328" s="185"/>
      <c r="N328" s="102"/>
    </row>
    <row r="329" spans="1:65" ht="15" customHeight="1" thickTop="1">
      <c r="A329" s="19">
        <f t="shared" si="33"/>
        <v>2015</v>
      </c>
      <c r="B329" s="174">
        <f t="shared" si="36"/>
        <v>162</v>
      </c>
      <c r="C329" s="219"/>
      <c r="D329" s="20">
        <f t="shared" si="34"/>
        <v>7</v>
      </c>
      <c r="E329" s="198">
        <f>O309</f>
        <v>142</v>
      </c>
      <c r="F329" s="201">
        <f>O317</f>
        <v>4.8352776335051265E-2</v>
      </c>
      <c r="G329" s="635">
        <f>O318</f>
        <v>7.6905598681091005</v>
      </c>
      <c r="H329" s="636"/>
      <c r="I329" s="177">
        <f t="shared" si="35"/>
        <v>162</v>
      </c>
      <c r="J329" s="185"/>
      <c r="K329" s="185"/>
      <c r="M329" s="198" t="str">
        <f>M282</f>
        <v>max(y) =</v>
      </c>
      <c r="N329" s="198">
        <f>N282</f>
        <v>141.77077675176534</v>
      </c>
      <c r="S329" s="198" t="str">
        <f>S282</f>
        <v>max(y) =</v>
      </c>
      <c r="T329" s="198">
        <f>N329</f>
        <v>141.77077675176534</v>
      </c>
      <c r="Y329" s="198" t="str">
        <f>Y282</f>
        <v>max(y) =</v>
      </c>
      <c r="Z329" s="198">
        <f>T329</f>
        <v>141.77077675176534</v>
      </c>
      <c r="AE329" s="198" t="str">
        <f>AE282</f>
        <v>max(y) =</v>
      </c>
      <c r="AF329" s="198">
        <f>Z329</f>
        <v>141.77077675176534</v>
      </c>
      <c r="AK329" s="198" t="str">
        <f>AK282</f>
        <v>max(y) =</v>
      </c>
      <c r="AL329" s="198">
        <f>AF329</f>
        <v>141.77077675176534</v>
      </c>
      <c r="AQ329" s="198" t="str">
        <f>AQ282</f>
        <v>max(y) =</v>
      </c>
      <c r="AR329" s="198">
        <f>AL329</f>
        <v>141.77077675176534</v>
      </c>
      <c r="AW329" s="198" t="str">
        <f>AW282</f>
        <v>max(y) =</v>
      </c>
      <c r="AX329" s="198">
        <f>AR329</f>
        <v>141.77077675176534</v>
      </c>
      <c r="BC329" s="198" t="str">
        <f>BC282</f>
        <v>max(y) =</v>
      </c>
      <c r="BD329" s="198">
        <f>AX329</f>
        <v>141.77077675176534</v>
      </c>
      <c r="BI329" s="198" t="str">
        <f>BI282</f>
        <v>max(y) =</v>
      </c>
      <c r="BJ329" s="198">
        <f>BD329</f>
        <v>141.77077675176534</v>
      </c>
    </row>
    <row r="330" spans="1:65" ht="15" customHeight="1">
      <c r="A330" s="19">
        <f t="shared" si="33"/>
        <v>2016</v>
      </c>
      <c r="B330" s="174">
        <f t="shared" si="36"/>
        <v>170</v>
      </c>
      <c r="C330" s="219"/>
      <c r="D330" s="20">
        <f t="shared" si="34"/>
        <v>8</v>
      </c>
      <c r="E330" s="198">
        <f>U309</f>
        <v>200</v>
      </c>
      <c r="F330" s="201">
        <f>U317</f>
        <v>0.42879372902640805</v>
      </c>
      <c r="G330" s="631">
        <f>U318</f>
        <v>3.2602942461495537</v>
      </c>
      <c r="H330" s="632"/>
      <c r="I330" s="177">
        <f t="shared" si="35"/>
        <v>170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33"/>
        <v>2017</v>
      </c>
      <c r="B331" s="174">
        <f t="shared" si="36"/>
        <v>176</v>
      </c>
      <c r="C331" s="219"/>
      <c r="D331" s="20">
        <f t="shared" si="34"/>
        <v>9</v>
      </c>
      <c r="E331" s="198">
        <f>AA309</f>
        <v>210</v>
      </c>
      <c r="F331" s="201">
        <f>AA317</f>
        <v>0.42542685450932427</v>
      </c>
      <c r="G331" s="631">
        <f>AA318</f>
        <v>3.1917102973526696</v>
      </c>
      <c r="H331" s="632"/>
      <c r="I331" s="177">
        <f t="shared" si="35"/>
        <v>176</v>
      </c>
      <c r="J331" s="185"/>
      <c r="K331" s="185"/>
      <c r="M331" s="198" t="s">
        <v>60</v>
      </c>
      <c r="N331" s="212">
        <v>10</v>
      </c>
      <c r="S331" s="198" t="s">
        <v>60</v>
      </c>
      <c r="T331" s="212">
        <f>N331</f>
        <v>10</v>
      </c>
      <c r="Y331" s="198" t="s">
        <v>60</v>
      </c>
      <c r="Z331" s="212">
        <f>T331</f>
        <v>10</v>
      </c>
      <c r="AE331" s="198" t="s">
        <v>60</v>
      </c>
      <c r="AF331" s="212">
        <f>Z331</f>
        <v>10</v>
      </c>
      <c r="AK331" s="198" t="s">
        <v>60</v>
      </c>
      <c r="AL331" s="212">
        <f>AF331</f>
        <v>10</v>
      </c>
      <c r="AQ331" s="198" t="s">
        <v>60</v>
      </c>
      <c r="AR331" s="212">
        <f>AL331</f>
        <v>10</v>
      </c>
      <c r="AW331" s="198" t="s">
        <v>60</v>
      </c>
      <c r="AX331" s="212">
        <f>AR331</f>
        <v>10</v>
      </c>
      <c r="BC331" s="198" t="s">
        <v>60</v>
      </c>
      <c r="BD331" s="212">
        <f>AX331</f>
        <v>10</v>
      </c>
      <c r="BI331" s="198" t="s">
        <v>60</v>
      </c>
      <c r="BJ331" s="212">
        <f>BD331</f>
        <v>10</v>
      </c>
    </row>
    <row r="332" spans="1:65" ht="15" customHeight="1">
      <c r="A332" s="19">
        <f t="shared" si="33"/>
        <v>2018</v>
      </c>
      <c r="B332" s="174">
        <f t="shared" si="36"/>
        <v>182</v>
      </c>
      <c r="C332" s="219"/>
      <c r="D332" s="20">
        <f t="shared" si="34"/>
        <v>10</v>
      </c>
      <c r="E332" s="198">
        <f>AG309</f>
        <v>220</v>
      </c>
      <c r="F332" s="201">
        <f>AG317</f>
        <v>0.43992275560544764</v>
      </c>
      <c r="G332" s="631">
        <f>AG318</f>
        <v>3.1120025101514357</v>
      </c>
      <c r="H332" s="632"/>
      <c r="I332" s="177">
        <f t="shared" si="35"/>
        <v>182</v>
      </c>
      <c r="J332" s="185"/>
      <c r="K332" s="185"/>
    </row>
    <row r="333" spans="1:65" ht="15" customHeight="1">
      <c r="A333" s="19">
        <f t="shared" ref="A333:A348" si="37">A287</f>
        <v>2019</v>
      </c>
      <c r="B333" s="174">
        <f t="shared" si="36"/>
        <v>187</v>
      </c>
      <c r="C333" s="219"/>
      <c r="D333" s="20">
        <f t="shared" si="34"/>
        <v>11</v>
      </c>
      <c r="E333" s="198">
        <f>AM309</f>
        <v>230</v>
      </c>
      <c r="F333" s="201">
        <f>AM317</f>
        <v>0.41653186947495263</v>
      </c>
      <c r="G333" s="631">
        <f>AM318</f>
        <v>3.1885440636549665</v>
      </c>
      <c r="H333" s="632"/>
      <c r="I333" s="177">
        <f t="shared" si="35"/>
        <v>187</v>
      </c>
      <c r="J333" s="185"/>
      <c r="K333" s="185"/>
    </row>
    <row r="334" spans="1:65" ht="15" customHeight="1">
      <c r="A334" s="19">
        <f t="shared" si="37"/>
        <v>2020</v>
      </c>
      <c r="B334" s="174">
        <f t="shared" si="36"/>
        <v>191</v>
      </c>
      <c r="C334" s="219"/>
      <c r="D334" s="20">
        <f t="shared" si="34"/>
        <v>12</v>
      </c>
      <c r="E334" s="198">
        <f>AS309</f>
        <v>240</v>
      </c>
      <c r="F334" s="201">
        <f>AS317</f>
        <v>0.42247779779001077</v>
      </c>
      <c r="G334" s="631">
        <f>AS318</f>
        <v>3.1351263485557852</v>
      </c>
      <c r="H334" s="632"/>
      <c r="I334" s="177">
        <f t="shared" si="35"/>
        <v>191</v>
      </c>
      <c r="J334" s="185"/>
      <c r="K334" s="185"/>
    </row>
    <row r="335" spans="1:65" ht="15" customHeight="1">
      <c r="A335" s="19">
        <f t="shared" si="37"/>
        <v>2021</v>
      </c>
      <c r="B335" s="174">
        <f t="shared" si="36"/>
        <v>195</v>
      </c>
      <c r="C335" s="219"/>
      <c r="D335" s="20">
        <f t="shared" si="34"/>
        <v>13</v>
      </c>
      <c r="E335" s="198">
        <f>AY309</f>
        <v>250</v>
      </c>
      <c r="F335" s="201">
        <f>AY317</f>
        <v>0.41432907312304201</v>
      </c>
      <c r="G335" s="631">
        <f>AY318</f>
        <v>3.1369252904810181</v>
      </c>
      <c r="H335" s="632"/>
      <c r="I335" s="177">
        <f t="shared" si="35"/>
        <v>195</v>
      </c>
      <c r="J335" s="185"/>
      <c r="K335" s="185"/>
    </row>
    <row r="336" spans="1:65" ht="15" customHeight="1">
      <c r="A336" s="19">
        <f t="shared" si="37"/>
        <v>2022</v>
      </c>
      <c r="B336" s="174">
        <f t="shared" si="36"/>
        <v>198</v>
      </c>
      <c r="C336" s="219"/>
      <c r="D336" s="20">
        <f t="shared" si="34"/>
        <v>14</v>
      </c>
      <c r="E336" s="198">
        <f>BE309</f>
        <v>260</v>
      </c>
      <c r="F336" s="201">
        <f>BE317</f>
        <v>0.41432907312304201</v>
      </c>
      <c r="G336" s="631">
        <f>BE318</f>
        <v>3.1369252904810181</v>
      </c>
      <c r="H336" s="632"/>
      <c r="I336" s="177">
        <f t="shared" si="35"/>
        <v>198</v>
      </c>
      <c r="J336" s="185"/>
      <c r="K336" s="185"/>
    </row>
    <row r="337" spans="1:41" ht="15" customHeight="1">
      <c r="A337" s="19">
        <f t="shared" si="37"/>
        <v>2023</v>
      </c>
      <c r="B337" s="174">
        <f t="shared" si="36"/>
        <v>201</v>
      </c>
      <c r="C337" s="219"/>
      <c r="D337" s="20">
        <f t="shared" si="34"/>
        <v>15</v>
      </c>
      <c r="E337" s="198">
        <f>BK309</f>
        <v>270</v>
      </c>
      <c r="F337" s="201">
        <f>BK317</f>
        <v>0.41432907312304201</v>
      </c>
      <c r="G337" s="631">
        <f>BK318</f>
        <v>3.1369252904810181</v>
      </c>
      <c r="H337" s="632"/>
      <c r="I337" s="177">
        <f t="shared" si="35"/>
        <v>201</v>
      </c>
      <c r="J337" s="185"/>
      <c r="K337" s="185"/>
    </row>
    <row r="338" spans="1:41" ht="15" customHeight="1">
      <c r="A338" s="19">
        <f t="shared" si="37"/>
        <v>2024</v>
      </c>
      <c r="B338" s="174">
        <f t="shared" si="36"/>
        <v>204</v>
      </c>
      <c r="C338" s="219"/>
      <c r="D338" s="20">
        <f t="shared" si="34"/>
        <v>16</v>
      </c>
      <c r="E338" s="64"/>
      <c r="F338" s="201"/>
      <c r="G338" s="213"/>
      <c r="H338" s="25"/>
      <c r="I338" s="177">
        <f t="shared" si="35"/>
        <v>204</v>
      </c>
      <c r="J338" s="185"/>
      <c r="K338" s="185"/>
    </row>
    <row r="339" spans="1:41" ht="15" customHeight="1">
      <c r="A339" s="19">
        <f t="shared" si="37"/>
        <v>2025</v>
      </c>
      <c r="B339" s="174">
        <f t="shared" si="36"/>
        <v>206</v>
      </c>
      <c r="C339" s="219"/>
      <c r="D339" s="20">
        <f t="shared" si="34"/>
        <v>17</v>
      </c>
      <c r="E339" s="64"/>
      <c r="F339" s="201"/>
      <c r="G339" s="213"/>
      <c r="H339" s="25"/>
      <c r="I339" s="177">
        <f t="shared" si="35"/>
        <v>206</v>
      </c>
      <c r="J339" s="185"/>
      <c r="K339" s="185"/>
    </row>
    <row r="340" spans="1:41" ht="15" customHeight="1">
      <c r="A340" s="19">
        <f t="shared" si="37"/>
        <v>2026</v>
      </c>
      <c r="B340" s="174">
        <f t="shared" si="36"/>
        <v>208</v>
      </c>
      <c r="C340" s="219"/>
      <c r="D340" s="20">
        <f t="shared" si="34"/>
        <v>18</v>
      </c>
      <c r="E340" s="64"/>
      <c r="F340" s="201"/>
      <c r="G340" s="213"/>
      <c r="H340" s="25"/>
      <c r="I340" s="177">
        <f t="shared" si="35"/>
        <v>208</v>
      </c>
      <c r="J340" s="185"/>
      <c r="K340" s="185"/>
    </row>
    <row r="341" spans="1:41" ht="15" customHeight="1">
      <c r="A341" s="19">
        <f t="shared" si="37"/>
        <v>2027</v>
      </c>
      <c r="B341" s="174">
        <f t="shared" si="36"/>
        <v>209</v>
      </c>
      <c r="C341" s="219"/>
      <c r="D341" s="20">
        <f t="shared" si="34"/>
        <v>19</v>
      </c>
      <c r="E341" s="64"/>
      <c r="F341" s="201"/>
      <c r="G341" s="213"/>
      <c r="H341" s="25"/>
      <c r="I341" s="177">
        <f t="shared" si="35"/>
        <v>209</v>
      </c>
      <c r="J341" s="185"/>
      <c r="K341" s="185"/>
    </row>
    <row r="342" spans="1:41" ht="15" customHeight="1">
      <c r="A342" s="19">
        <f t="shared" si="37"/>
        <v>2028</v>
      </c>
      <c r="B342" s="174">
        <f t="shared" si="36"/>
        <v>211</v>
      </c>
      <c r="C342" s="219"/>
      <c r="D342" s="20">
        <f t="shared" si="34"/>
        <v>20</v>
      </c>
      <c r="E342" s="64"/>
      <c r="F342" s="201"/>
      <c r="G342" s="213"/>
      <c r="H342" s="25"/>
      <c r="I342" s="177">
        <f t="shared" si="35"/>
        <v>211</v>
      </c>
      <c r="J342" s="185"/>
      <c r="K342" s="185"/>
    </row>
    <row r="343" spans="1:41" ht="15" customHeight="1">
      <c r="A343" s="19">
        <f t="shared" si="37"/>
        <v>2029</v>
      </c>
      <c r="B343" s="174">
        <f t="shared" si="36"/>
        <v>212</v>
      </c>
      <c r="C343" s="219"/>
      <c r="D343" s="20">
        <f t="shared" si="34"/>
        <v>21</v>
      </c>
      <c r="E343" s="71"/>
      <c r="F343" s="55"/>
      <c r="G343" s="25"/>
      <c r="H343" s="25"/>
      <c r="I343" s="177">
        <f t="shared" si="35"/>
        <v>212</v>
      </c>
      <c r="J343" s="185"/>
      <c r="K343" s="185"/>
    </row>
    <row r="344" spans="1:41" ht="15" customHeight="1">
      <c r="A344" s="19">
        <f t="shared" si="37"/>
        <v>2030</v>
      </c>
      <c r="B344" s="174">
        <f t="shared" si="36"/>
        <v>213</v>
      </c>
      <c r="C344" s="219"/>
      <c r="D344" s="20">
        <f t="shared" si="34"/>
        <v>22</v>
      </c>
      <c r="E344" s="71"/>
      <c r="F344" s="55"/>
      <c r="G344" s="25"/>
      <c r="H344" s="25"/>
      <c r="I344" s="177">
        <f t="shared" si="35"/>
        <v>213</v>
      </c>
      <c r="J344" s="185"/>
      <c r="K344" s="185"/>
    </row>
    <row r="345" spans="1:41" ht="15" customHeight="1">
      <c r="A345" s="19">
        <f t="shared" si="37"/>
        <v>2031</v>
      </c>
      <c r="B345" s="174">
        <f t="shared" si="36"/>
        <v>214</v>
      </c>
      <c r="C345" s="219"/>
      <c r="D345" s="20">
        <f t="shared" si="34"/>
        <v>23</v>
      </c>
      <c r="E345" s="71"/>
      <c r="F345" s="55"/>
      <c r="G345" s="25"/>
      <c r="H345" s="25"/>
      <c r="I345" s="177">
        <f t="shared" si="35"/>
        <v>214</v>
      </c>
      <c r="J345" s="185"/>
      <c r="K345" s="185"/>
    </row>
    <row r="346" spans="1:41" ht="15" customHeight="1">
      <c r="A346" s="19">
        <f t="shared" si="37"/>
        <v>2032</v>
      </c>
      <c r="B346" s="174">
        <f t="shared" si="36"/>
        <v>215</v>
      </c>
      <c r="C346" s="219"/>
      <c r="D346" s="20">
        <f t="shared" si="34"/>
        <v>24</v>
      </c>
      <c r="E346" s="71"/>
      <c r="F346" s="55"/>
      <c r="G346" s="25"/>
      <c r="H346" s="25"/>
      <c r="I346" s="177">
        <f t="shared" si="35"/>
        <v>215</v>
      </c>
      <c r="J346" s="185"/>
      <c r="K346" s="185"/>
    </row>
    <row r="347" spans="1:41" ht="15" customHeight="1">
      <c r="A347" s="19">
        <f t="shared" si="37"/>
        <v>2033</v>
      </c>
      <c r="B347" s="174">
        <f t="shared" si="36"/>
        <v>215</v>
      </c>
      <c r="C347" s="219"/>
      <c r="D347" s="20">
        <f t="shared" si="34"/>
        <v>25</v>
      </c>
      <c r="E347" s="71"/>
      <c r="F347" s="55"/>
      <c r="G347" s="25"/>
      <c r="H347" s="25"/>
      <c r="I347" s="177">
        <f t="shared" si="35"/>
        <v>215</v>
      </c>
      <c r="J347" s="185"/>
      <c r="K347" s="185"/>
    </row>
    <row r="348" spans="1:41" ht="15" customHeight="1">
      <c r="A348" s="103">
        <f t="shared" si="37"/>
        <v>2034</v>
      </c>
      <c r="B348" s="186">
        <f t="shared" si="36"/>
        <v>216</v>
      </c>
      <c r="C348" s="221"/>
      <c r="D348" s="33">
        <f t="shared" si="34"/>
        <v>26</v>
      </c>
      <c r="E348" s="104"/>
      <c r="F348" s="105"/>
      <c r="G348" s="9"/>
      <c r="H348" s="9"/>
      <c r="I348" s="187">
        <f t="shared" si="35"/>
        <v>216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/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2003</v>
      </c>
      <c r="F1" s="2" t="s">
        <v>1</v>
      </c>
      <c r="G1" s="4">
        <v>0</v>
      </c>
      <c r="H1" s="5"/>
      <c r="I1" s="4"/>
    </row>
    <row r="2" spans="1:15" ht="21" customHeight="1">
      <c r="A2" s="6" t="s">
        <v>335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'!AM21</f>
        <v>165.85365853658536</v>
      </c>
      <c r="C15" s="119">
        <f t="shared" ref="C15:C46" si="0">I87</f>
        <v>171</v>
      </c>
      <c r="D15" s="120">
        <f t="shared" ref="D15:D46" si="1">I133</f>
        <v>176</v>
      </c>
      <c r="E15" s="120">
        <f t="shared" ref="E15:E46" si="2">I179</f>
        <v>176</v>
      </c>
      <c r="F15" s="121">
        <f>I225</f>
        <v>212</v>
      </c>
      <c r="G15" s="121">
        <f>I271</f>
        <v>173</v>
      </c>
      <c r="H15" s="121">
        <f t="shared" ref="H15:H46" si="3">I317</f>
        <v>169</v>
      </c>
      <c r="I15" s="122">
        <f t="shared" ref="I15:I46" si="4">ROUND(SUMIF(C$47:H$47,"○",C15:H15),$G$1)</f>
        <v>173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'!AM22</f>
        <v>163.07277628032344</v>
      </c>
      <c r="C16" s="119">
        <f t="shared" si="0"/>
        <v>158</v>
      </c>
      <c r="D16" s="120">
        <f t="shared" si="1"/>
        <v>156</v>
      </c>
      <c r="E16" s="120">
        <f t="shared" si="2"/>
        <v>156</v>
      </c>
      <c r="F16" s="121">
        <f t="shared" ref="F16:F46" si="6">I226</f>
        <v>152</v>
      </c>
      <c r="G16" s="121">
        <f t="shared" ref="G16:G46" si="7">I272</f>
        <v>157</v>
      </c>
      <c r="H16" s="121">
        <f t="shared" si="3"/>
        <v>159</v>
      </c>
      <c r="I16" s="122">
        <f t="shared" si="4"/>
        <v>157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'!AM23</f>
        <v>154.31266846361186</v>
      </c>
      <c r="C17" s="119">
        <f t="shared" si="0"/>
        <v>144</v>
      </c>
      <c r="D17" s="120">
        <f t="shared" si="1"/>
        <v>139</v>
      </c>
      <c r="E17" s="120">
        <f t="shared" si="2"/>
        <v>139</v>
      </c>
      <c r="F17" s="121">
        <f t="shared" si="6"/>
        <v>125</v>
      </c>
      <c r="G17" s="121">
        <f t="shared" si="7"/>
        <v>142</v>
      </c>
      <c r="H17" s="121">
        <f t="shared" si="3"/>
        <v>147</v>
      </c>
      <c r="I17" s="122">
        <f t="shared" si="4"/>
        <v>142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'!AM24</f>
        <v>172.45989304812835</v>
      </c>
      <c r="C18" s="119">
        <f t="shared" si="0"/>
        <v>131</v>
      </c>
      <c r="D18" s="120">
        <f t="shared" si="1"/>
        <v>123</v>
      </c>
      <c r="E18" s="120">
        <f t="shared" si="2"/>
        <v>123</v>
      </c>
      <c r="F18" s="121">
        <f t="shared" si="6"/>
        <v>109</v>
      </c>
      <c r="G18" s="121">
        <f t="shared" si="7"/>
        <v>128</v>
      </c>
      <c r="H18" s="121">
        <f t="shared" si="3"/>
        <v>135</v>
      </c>
      <c r="I18" s="122">
        <f t="shared" si="4"/>
        <v>128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'!AM25</f>
        <v>89.860969820278058</v>
      </c>
      <c r="C19" s="119">
        <f t="shared" si="0"/>
        <v>118</v>
      </c>
      <c r="D19" s="120">
        <f t="shared" si="1"/>
        <v>109</v>
      </c>
      <c r="E19" s="120">
        <f t="shared" si="2"/>
        <v>109</v>
      </c>
      <c r="F19" s="121">
        <f t="shared" si="6"/>
        <v>98</v>
      </c>
      <c r="G19" s="121">
        <f t="shared" si="7"/>
        <v>114</v>
      </c>
      <c r="H19" s="121">
        <f t="shared" si="3"/>
        <v>122</v>
      </c>
      <c r="I19" s="122">
        <f t="shared" si="4"/>
        <v>114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'!AM26</f>
        <v>86.147049542442417</v>
      </c>
      <c r="C20" s="119">
        <f t="shared" si="0"/>
        <v>104</v>
      </c>
      <c r="D20" s="120">
        <f t="shared" si="1"/>
        <v>97</v>
      </c>
      <c r="E20" s="120">
        <f t="shared" si="2"/>
        <v>97</v>
      </c>
      <c r="F20" s="121">
        <f t="shared" si="6"/>
        <v>90</v>
      </c>
      <c r="G20" s="121">
        <f t="shared" si="7"/>
        <v>100</v>
      </c>
      <c r="H20" s="121">
        <f t="shared" si="3"/>
        <v>109</v>
      </c>
      <c r="I20" s="122">
        <f t="shared" si="4"/>
        <v>100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'!AM27</f>
        <v>60.871469235822204</v>
      </c>
      <c r="C21" s="119">
        <f t="shared" si="0"/>
        <v>91</v>
      </c>
      <c r="D21" s="120">
        <f t="shared" si="1"/>
        <v>86</v>
      </c>
      <c r="E21" s="120">
        <f t="shared" si="2"/>
        <v>86</v>
      </c>
      <c r="F21" s="121">
        <f t="shared" si="6"/>
        <v>83</v>
      </c>
      <c r="G21" s="121">
        <f t="shared" si="7"/>
        <v>88</v>
      </c>
      <c r="H21" s="121">
        <f t="shared" si="3"/>
        <v>94</v>
      </c>
      <c r="I21" s="122">
        <f t="shared" si="4"/>
        <v>88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'!AM28</f>
        <v>68.914334181509759</v>
      </c>
      <c r="C22" s="119">
        <f t="shared" si="0"/>
        <v>78</v>
      </c>
      <c r="D22" s="120">
        <f t="shared" si="1"/>
        <v>76</v>
      </c>
      <c r="E22" s="120">
        <f t="shared" si="2"/>
        <v>76</v>
      </c>
      <c r="F22" s="121">
        <f t="shared" si="6"/>
        <v>78</v>
      </c>
      <c r="G22" s="121">
        <f t="shared" si="7"/>
        <v>77</v>
      </c>
      <c r="H22" s="121">
        <f t="shared" si="3"/>
        <v>79</v>
      </c>
      <c r="I22" s="122">
        <f t="shared" si="4"/>
        <v>77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'!AM29</f>
        <v>74.853327938498893</v>
      </c>
      <c r="C23" s="119">
        <f t="shared" si="0"/>
        <v>65</v>
      </c>
      <c r="D23" s="120">
        <f t="shared" si="1"/>
        <v>68</v>
      </c>
      <c r="E23" s="120">
        <f t="shared" si="2"/>
        <v>68</v>
      </c>
      <c r="F23" s="121">
        <f t="shared" si="6"/>
        <v>74</v>
      </c>
      <c r="G23" s="121">
        <f t="shared" si="7"/>
        <v>67</v>
      </c>
      <c r="H23" s="121">
        <f t="shared" si="3"/>
        <v>62</v>
      </c>
      <c r="I23" s="122">
        <f t="shared" si="4"/>
        <v>67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'!AM30</f>
        <v>75.255869957856717</v>
      </c>
      <c r="C24" s="128">
        <f t="shared" si="0"/>
        <v>51</v>
      </c>
      <c r="D24" s="129">
        <f t="shared" si="1"/>
        <v>60</v>
      </c>
      <c r="E24" s="129">
        <f t="shared" si="2"/>
        <v>60</v>
      </c>
      <c r="F24" s="130">
        <f t="shared" si="6"/>
        <v>70</v>
      </c>
      <c r="G24" s="130">
        <f t="shared" si="7"/>
        <v>57</v>
      </c>
      <c r="H24" s="130">
        <f t="shared" si="3"/>
        <v>45</v>
      </c>
      <c r="I24" s="131">
        <f t="shared" si="4"/>
        <v>57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498"/>
      <c r="C25" s="224">
        <f>I97</f>
        <v>38</v>
      </c>
      <c r="D25" s="225">
        <f t="shared" si="1"/>
        <v>53</v>
      </c>
      <c r="E25" s="224">
        <f t="shared" si="2"/>
        <v>53</v>
      </c>
      <c r="F25" s="224">
        <f t="shared" si="6"/>
        <v>67</v>
      </c>
      <c r="G25" s="224">
        <f t="shared" si="7"/>
        <v>49</v>
      </c>
      <c r="H25" s="224">
        <f t="shared" si="3"/>
        <v>26</v>
      </c>
      <c r="I25" s="226">
        <f t="shared" si="4"/>
        <v>49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25</v>
      </c>
      <c r="D26" s="146">
        <f t="shared" si="1"/>
        <v>47</v>
      </c>
      <c r="E26" s="119">
        <f t="shared" si="2"/>
        <v>47</v>
      </c>
      <c r="F26" s="119">
        <f t="shared" si="6"/>
        <v>64</v>
      </c>
      <c r="G26" s="119">
        <f t="shared" si="7"/>
        <v>42</v>
      </c>
      <c r="H26" s="119">
        <f t="shared" si="3"/>
        <v>7</v>
      </c>
      <c r="I26" s="144">
        <f t="shared" si="4"/>
        <v>42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11</v>
      </c>
      <c r="D27" s="315">
        <f t="shared" si="1"/>
        <v>42</v>
      </c>
      <c r="E27" s="314">
        <f t="shared" si="2"/>
        <v>42</v>
      </c>
      <c r="F27" s="314">
        <f t="shared" si="6"/>
        <v>62</v>
      </c>
      <c r="G27" s="314">
        <f t="shared" si="7"/>
        <v>36</v>
      </c>
      <c r="H27" s="314">
        <f t="shared" si="3"/>
        <v>-14</v>
      </c>
      <c r="I27" s="316">
        <f t="shared" si="4"/>
        <v>36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-2</v>
      </c>
      <c r="D28" s="146">
        <f t="shared" si="1"/>
        <v>37</v>
      </c>
      <c r="E28" s="119">
        <f t="shared" si="2"/>
        <v>37</v>
      </c>
      <c r="F28" s="119">
        <f t="shared" si="6"/>
        <v>60</v>
      </c>
      <c r="G28" s="119">
        <f t="shared" si="7"/>
        <v>31</v>
      </c>
      <c r="H28" s="119">
        <f t="shared" si="3"/>
        <v>-36</v>
      </c>
      <c r="I28" s="144">
        <f t="shared" si="4"/>
        <v>31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-15</v>
      </c>
      <c r="D29" s="146">
        <f t="shared" si="1"/>
        <v>33</v>
      </c>
      <c r="E29" s="119">
        <f t="shared" si="2"/>
        <v>33</v>
      </c>
      <c r="F29" s="119">
        <f t="shared" si="6"/>
        <v>58</v>
      </c>
      <c r="G29" s="119">
        <f t="shared" si="7"/>
        <v>26</v>
      </c>
      <c r="H29" s="119">
        <f t="shared" si="3"/>
        <v>-60</v>
      </c>
      <c r="I29" s="144">
        <f t="shared" si="4"/>
        <v>26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-29</v>
      </c>
      <c r="D30" s="146">
        <f t="shared" si="1"/>
        <v>29</v>
      </c>
      <c r="E30" s="119">
        <f t="shared" si="2"/>
        <v>29</v>
      </c>
      <c r="F30" s="119">
        <f t="shared" si="6"/>
        <v>56</v>
      </c>
      <c r="G30" s="119">
        <f t="shared" si="7"/>
        <v>22</v>
      </c>
      <c r="H30" s="119">
        <f t="shared" si="3"/>
        <v>-85</v>
      </c>
      <c r="I30" s="144">
        <f t="shared" si="4"/>
        <v>22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-42</v>
      </c>
      <c r="D31" s="146">
        <f t="shared" si="1"/>
        <v>26</v>
      </c>
      <c r="E31" s="119">
        <f t="shared" si="2"/>
        <v>26</v>
      </c>
      <c r="F31" s="119">
        <f t="shared" si="6"/>
        <v>55</v>
      </c>
      <c r="G31" s="119">
        <f t="shared" si="7"/>
        <v>18</v>
      </c>
      <c r="H31" s="119">
        <f t="shared" si="3"/>
        <v>-112</v>
      </c>
      <c r="I31" s="144">
        <f t="shared" si="4"/>
        <v>18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-55</v>
      </c>
      <c r="D32" s="315">
        <f t="shared" si="1"/>
        <v>23</v>
      </c>
      <c r="E32" s="314">
        <f t="shared" si="2"/>
        <v>23</v>
      </c>
      <c r="F32" s="314">
        <f t="shared" si="6"/>
        <v>53</v>
      </c>
      <c r="G32" s="314">
        <f t="shared" si="7"/>
        <v>16</v>
      </c>
      <c r="H32" s="314">
        <f t="shared" si="3"/>
        <v>-140</v>
      </c>
      <c r="I32" s="316">
        <f t="shared" si="4"/>
        <v>16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-69</v>
      </c>
      <c r="D33" s="146">
        <f t="shared" si="1"/>
        <v>20</v>
      </c>
      <c r="E33" s="119">
        <f t="shared" si="2"/>
        <v>20</v>
      </c>
      <c r="F33" s="119">
        <f t="shared" si="6"/>
        <v>52</v>
      </c>
      <c r="G33" s="119">
        <f t="shared" si="7"/>
        <v>13</v>
      </c>
      <c r="H33" s="119">
        <f t="shared" si="3"/>
        <v>-170</v>
      </c>
      <c r="I33" s="144">
        <f t="shared" si="4"/>
        <v>13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-82</v>
      </c>
      <c r="D34" s="146">
        <f t="shared" si="1"/>
        <v>18</v>
      </c>
      <c r="E34" s="119">
        <f t="shared" si="2"/>
        <v>18</v>
      </c>
      <c r="F34" s="119">
        <f t="shared" si="6"/>
        <v>50</v>
      </c>
      <c r="G34" s="119">
        <f t="shared" si="7"/>
        <v>11</v>
      </c>
      <c r="H34" s="119">
        <f t="shared" si="3"/>
        <v>-202</v>
      </c>
      <c r="I34" s="144">
        <f t="shared" si="4"/>
        <v>11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-95</v>
      </c>
      <c r="D35" s="146">
        <f t="shared" si="1"/>
        <v>16</v>
      </c>
      <c r="E35" s="119">
        <f t="shared" si="2"/>
        <v>16</v>
      </c>
      <c r="F35" s="119">
        <f t="shared" si="6"/>
        <v>49</v>
      </c>
      <c r="G35" s="119">
        <f t="shared" si="7"/>
        <v>9</v>
      </c>
      <c r="H35" s="119">
        <f t="shared" si="3"/>
        <v>-236</v>
      </c>
      <c r="I35" s="144">
        <f t="shared" si="4"/>
        <v>9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-109</v>
      </c>
      <c r="D36" s="146">
        <f t="shared" si="1"/>
        <v>14</v>
      </c>
      <c r="E36" s="119">
        <f t="shared" si="2"/>
        <v>14</v>
      </c>
      <c r="F36" s="119">
        <f t="shared" si="6"/>
        <v>48</v>
      </c>
      <c r="G36" s="119">
        <f t="shared" si="7"/>
        <v>8</v>
      </c>
      <c r="H36" s="119">
        <f t="shared" si="3"/>
        <v>-272</v>
      </c>
      <c r="I36" s="144">
        <f t="shared" si="4"/>
        <v>8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-122</v>
      </c>
      <c r="D37" s="315">
        <f t="shared" si="1"/>
        <v>13</v>
      </c>
      <c r="E37" s="314">
        <f t="shared" si="2"/>
        <v>13</v>
      </c>
      <c r="F37" s="314">
        <f t="shared" si="6"/>
        <v>47</v>
      </c>
      <c r="G37" s="314">
        <f t="shared" si="7"/>
        <v>6</v>
      </c>
      <c r="H37" s="314">
        <f t="shared" si="3"/>
        <v>-311</v>
      </c>
      <c r="I37" s="316">
        <f t="shared" si="4"/>
        <v>6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-135</v>
      </c>
      <c r="D38" s="146">
        <f t="shared" si="1"/>
        <v>11</v>
      </c>
      <c r="E38" s="119">
        <f t="shared" si="2"/>
        <v>11</v>
      </c>
      <c r="F38" s="119">
        <f t="shared" si="6"/>
        <v>46</v>
      </c>
      <c r="G38" s="119">
        <f t="shared" si="7"/>
        <v>5</v>
      </c>
      <c r="H38" s="119">
        <f t="shared" si="3"/>
        <v>-352</v>
      </c>
      <c r="I38" s="144">
        <f t="shared" si="4"/>
        <v>5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-149</v>
      </c>
      <c r="D39" s="146">
        <f t="shared" si="1"/>
        <v>10</v>
      </c>
      <c r="E39" s="119">
        <f t="shared" si="2"/>
        <v>10</v>
      </c>
      <c r="F39" s="119">
        <f t="shared" si="6"/>
        <v>45</v>
      </c>
      <c r="G39" s="119">
        <f t="shared" si="7"/>
        <v>5</v>
      </c>
      <c r="H39" s="119">
        <f t="shared" si="3"/>
        <v>-395</v>
      </c>
      <c r="I39" s="144">
        <f t="shared" si="4"/>
        <v>5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-162</v>
      </c>
      <c r="D40" s="146">
        <f t="shared" si="1"/>
        <v>9</v>
      </c>
      <c r="E40" s="119">
        <f t="shared" si="2"/>
        <v>9</v>
      </c>
      <c r="F40" s="119">
        <f t="shared" si="6"/>
        <v>45</v>
      </c>
      <c r="G40" s="119">
        <f t="shared" si="7"/>
        <v>4</v>
      </c>
      <c r="H40" s="119">
        <f t="shared" si="3"/>
        <v>-441</v>
      </c>
      <c r="I40" s="144">
        <f t="shared" si="4"/>
        <v>4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-175</v>
      </c>
      <c r="D41" s="146">
        <f t="shared" si="1"/>
        <v>8</v>
      </c>
      <c r="E41" s="119">
        <f t="shared" si="2"/>
        <v>8</v>
      </c>
      <c r="F41" s="119">
        <f t="shared" si="6"/>
        <v>44</v>
      </c>
      <c r="G41" s="119">
        <f t="shared" si="7"/>
        <v>3</v>
      </c>
      <c r="H41" s="119">
        <f t="shared" si="3"/>
        <v>-490</v>
      </c>
      <c r="I41" s="144">
        <f t="shared" si="4"/>
        <v>3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-189</v>
      </c>
      <c r="D42" s="315">
        <f t="shared" si="1"/>
        <v>7</v>
      </c>
      <c r="E42" s="314">
        <f t="shared" si="2"/>
        <v>7</v>
      </c>
      <c r="F42" s="314">
        <f t="shared" si="6"/>
        <v>43</v>
      </c>
      <c r="G42" s="314">
        <f t="shared" si="7"/>
        <v>3</v>
      </c>
      <c r="H42" s="314">
        <f t="shared" si="3"/>
        <v>-542</v>
      </c>
      <c r="I42" s="316">
        <f t="shared" si="4"/>
        <v>3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-202</v>
      </c>
      <c r="D43" s="146">
        <f t="shared" si="1"/>
        <v>6</v>
      </c>
      <c r="E43" s="119">
        <f t="shared" si="2"/>
        <v>6</v>
      </c>
      <c r="F43" s="119">
        <f t="shared" si="6"/>
        <v>42</v>
      </c>
      <c r="G43" s="119">
        <f t="shared" si="7"/>
        <v>2</v>
      </c>
      <c r="H43" s="119">
        <f t="shared" si="3"/>
        <v>-597</v>
      </c>
      <c r="I43" s="144">
        <f t="shared" si="4"/>
        <v>2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-215</v>
      </c>
      <c r="D44" s="146">
        <f t="shared" si="1"/>
        <v>5</v>
      </c>
      <c r="E44" s="119">
        <f t="shared" si="2"/>
        <v>5</v>
      </c>
      <c r="F44" s="119">
        <f t="shared" si="6"/>
        <v>42</v>
      </c>
      <c r="G44" s="119">
        <f t="shared" si="7"/>
        <v>2</v>
      </c>
      <c r="H44" s="119">
        <f t="shared" si="3"/>
        <v>-656</v>
      </c>
      <c r="I44" s="144">
        <f t="shared" si="4"/>
        <v>2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-229</v>
      </c>
      <c r="D45" s="146">
        <f t="shared" si="1"/>
        <v>5</v>
      </c>
      <c r="E45" s="119">
        <f t="shared" si="2"/>
        <v>5</v>
      </c>
      <c r="F45" s="119">
        <f t="shared" si="6"/>
        <v>41</v>
      </c>
      <c r="G45" s="119">
        <f t="shared" si="7"/>
        <v>2</v>
      </c>
      <c r="H45" s="119">
        <f t="shared" si="3"/>
        <v>-719</v>
      </c>
      <c r="I45" s="144">
        <f t="shared" si="4"/>
        <v>2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-242</v>
      </c>
      <c r="D46" s="146">
        <f t="shared" si="1"/>
        <v>4</v>
      </c>
      <c r="E46" s="119">
        <f t="shared" si="2"/>
        <v>4</v>
      </c>
      <c r="F46" s="119">
        <f t="shared" si="6"/>
        <v>40</v>
      </c>
      <c r="G46" s="119">
        <f t="shared" si="7"/>
        <v>1</v>
      </c>
      <c r="H46" s="119">
        <f t="shared" si="3"/>
        <v>-785</v>
      </c>
      <c r="I46" s="144">
        <f t="shared" si="4"/>
        <v>1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/>
      <c r="E47" s="151"/>
      <c r="F47" s="149"/>
      <c r="G47" s="149" t="s">
        <v>76</v>
      </c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0.75843874685076618</v>
      </c>
      <c r="D48" s="261">
        <f>G132</f>
        <v>0.78272863370086221</v>
      </c>
      <c r="E48" s="261">
        <f>G179</f>
        <v>0.78272863370086221</v>
      </c>
      <c r="F48" s="261">
        <f>H224</f>
        <v>0.62410779245063963</v>
      </c>
      <c r="G48" s="261">
        <f>G271</f>
        <v>0.784975019772848</v>
      </c>
      <c r="H48" s="239">
        <f>G317</f>
        <v>0.72744595498585063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4.663737599795545</v>
      </c>
      <c r="D49" s="250">
        <f>G133</f>
        <v>4.2791796455282043</v>
      </c>
      <c r="E49" s="250">
        <f>G180</f>
        <v>4.2791796455282043</v>
      </c>
      <c r="F49" s="250">
        <f>H225</f>
        <v>7.8201443373754556</v>
      </c>
      <c r="G49" s="250">
        <f>G272</f>
        <v>4.1871164377845087</v>
      </c>
      <c r="H49" s="250">
        <f>G318</f>
        <v>5.3182261955752148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4.663737599795545</v>
      </c>
      <c r="D50" s="229">
        <f>G134</f>
        <v>4.2791796455282043</v>
      </c>
      <c r="E50" s="229">
        <f>G181</f>
        <v>4.2791796455282043</v>
      </c>
      <c r="F50" s="229">
        <f>H226</f>
        <v>7.8201443373754556</v>
      </c>
      <c r="G50" s="229">
        <f>G273</f>
        <v>4.1871164377845087</v>
      </c>
      <c r="H50" s="229">
        <f>G319</f>
        <v>5.3182261955752148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19.704877353043845</v>
      </c>
      <c r="D51" s="229">
        <f>G135</f>
        <v>16.394452687147037</v>
      </c>
      <c r="E51" s="229">
        <f>G182</f>
        <v>16.394452687147037</v>
      </c>
      <c r="F51" s="229">
        <f>H227</f>
        <v>16.159690812990718</v>
      </c>
      <c r="G51" s="229">
        <f>G274</f>
        <v>17.578475349749574</v>
      </c>
      <c r="H51" s="229">
        <f>G320</f>
        <v>21.958166547439479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19.704877353043845</v>
      </c>
      <c r="D52" s="229">
        <f>G136</f>
        <v>16.394452687147037</v>
      </c>
      <c r="E52" s="229">
        <f>G183</f>
        <v>16.394452687147037</v>
      </c>
      <c r="F52" s="229">
        <f>H228</f>
        <v>16.159690812990718</v>
      </c>
      <c r="G52" s="229">
        <f>G275</f>
        <v>17.578475349749574</v>
      </c>
      <c r="H52" s="234">
        <f>G321</f>
        <v>21.958166547439479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0.75843874685076618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-13.323558174100574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184.43977165805887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0.75843874685076618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4.663737599795545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4.663737599795545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19.704877353043845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19.704877353043845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165.85365853658536</v>
      </c>
      <c r="C87" s="20">
        <v>1</v>
      </c>
      <c r="F87" s="25"/>
      <c r="G87" s="21"/>
      <c r="H87" s="25"/>
      <c r="I87" s="177">
        <f t="shared" ref="I87:I118" si="8">ROUND($E$78*C87+$E$79,$G$1)</f>
        <v>171</v>
      </c>
      <c r="J87" s="178">
        <f t="shared" ref="J87:J96" si="9">ABS(B87-I87)/B87*100</f>
        <v>3.1029411764705936</v>
      </c>
      <c r="K87" s="177">
        <f t="shared" ref="K87:K96" si="10">(B87-I87)^2/1000</f>
        <v>2.6484830458060771E-2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163.07277628032344</v>
      </c>
      <c r="C88" s="20">
        <v>2</v>
      </c>
      <c r="F88" s="25"/>
      <c r="G88" s="21"/>
      <c r="H88" s="25"/>
      <c r="I88" s="177">
        <f t="shared" si="8"/>
        <v>158</v>
      </c>
      <c r="J88" s="178">
        <f t="shared" si="9"/>
        <v>3.1107438016528857</v>
      </c>
      <c r="K88" s="177">
        <f t="shared" si="10"/>
        <v>2.5733059190212099E-2</v>
      </c>
    </row>
    <row r="89" spans="1:11" ht="15" customHeight="1">
      <c r="A89" s="19">
        <f t="shared" si="11"/>
        <v>2005</v>
      </c>
      <c r="B89" s="174">
        <f t="shared" si="12"/>
        <v>154.31266846361186</v>
      </c>
      <c r="C89" s="20">
        <v>3</v>
      </c>
      <c r="F89" s="25"/>
      <c r="G89" s="21"/>
      <c r="H89" s="25"/>
      <c r="I89" s="177">
        <f t="shared" si="8"/>
        <v>144</v>
      </c>
      <c r="J89" s="178">
        <f t="shared" si="9"/>
        <v>6.6829694323144091</v>
      </c>
      <c r="K89" s="177">
        <f t="shared" si="10"/>
        <v>0.10635113084037454</v>
      </c>
    </row>
    <row r="90" spans="1:11" ht="15" customHeight="1">
      <c r="A90" s="19">
        <f t="shared" si="11"/>
        <v>2006</v>
      </c>
      <c r="B90" s="174">
        <f t="shared" si="12"/>
        <v>172.45989304812835</v>
      </c>
      <c r="C90" s="20">
        <v>4</v>
      </c>
      <c r="F90" s="25"/>
      <c r="G90" s="21"/>
      <c r="H90" s="25"/>
      <c r="I90" s="177">
        <f t="shared" si="8"/>
        <v>131</v>
      </c>
      <c r="J90" s="178">
        <f t="shared" si="9"/>
        <v>24.040310077519383</v>
      </c>
      <c r="K90" s="177">
        <f t="shared" si="10"/>
        <v>1.7189227315622415</v>
      </c>
    </row>
    <row r="91" spans="1:11" ht="15" customHeight="1">
      <c r="A91" s="19">
        <f t="shared" si="11"/>
        <v>2007</v>
      </c>
      <c r="B91" s="174">
        <f t="shared" si="12"/>
        <v>89.860969820278058</v>
      </c>
      <c r="C91" s="20">
        <v>5</v>
      </c>
      <c r="D91" s="21"/>
      <c r="E91" s="21"/>
      <c r="F91" s="25"/>
      <c r="G91" s="21"/>
      <c r="H91" s="25"/>
      <c r="I91" s="177">
        <f t="shared" si="8"/>
        <v>118</v>
      </c>
      <c r="J91" s="178">
        <f t="shared" si="9"/>
        <v>31.313962264150945</v>
      </c>
      <c r="K91" s="177">
        <f t="shared" si="10"/>
        <v>0.79180501945530224</v>
      </c>
    </row>
    <row r="92" spans="1:11" ht="15" customHeight="1">
      <c r="A92" s="19">
        <f t="shared" si="11"/>
        <v>2008</v>
      </c>
      <c r="B92" s="174">
        <f t="shared" si="12"/>
        <v>86.147049542442417</v>
      </c>
      <c r="C92" s="20">
        <v>6</v>
      </c>
      <c r="D92" s="21"/>
      <c r="E92" s="21"/>
      <c r="F92" s="25"/>
      <c r="G92" s="21"/>
      <c r="H92" s="25"/>
      <c r="I92" s="177">
        <f t="shared" si="8"/>
        <v>104</v>
      </c>
      <c r="J92" s="178">
        <f t="shared" si="9"/>
        <v>20.723809523809514</v>
      </c>
      <c r="K92" s="177">
        <f t="shared" si="10"/>
        <v>0.31872784004000548</v>
      </c>
    </row>
    <row r="93" spans="1:11" s="25" customFormat="1" ht="15" customHeight="1">
      <c r="A93" s="19">
        <f t="shared" si="11"/>
        <v>2009</v>
      </c>
      <c r="B93" s="174">
        <f t="shared" si="12"/>
        <v>60.871469235822204</v>
      </c>
      <c r="C93" s="20">
        <v>7</v>
      </c>
      <c r="G93" s="21"/>
      <c r="H93" s="21"/>
      <c r="I93" s="177">
        <f t="shared" si="8"/>
        <v>91</v>
      </c>
      <c r="J93" s="178">
        <f t="shared" si="9"/>
        <v>49.495323741007191</v>
      </c>
      <c r="K93" s="177">
        <f t="shared" si="10"/>
        <v>0.90772836600800788</v>
      </c>
    </row>
    <row r="94" spans="1:11" ht="15" customHeight="1">
      <c r="A94" s="19">
        <f t="shared" si="11"/>
        <v>2010</v>
      </c>
      <c r="B94" s="174">
        <f t="shared" si="12"/>
        <v>68.914334181509759</v>
      </c>
      <c r="C94" s="20">
        <v>8</v>
      </c>
      <c r="D94" s="25"/>
      <c r="E94" s="25"/>
      <c r="F94" s="25"/>
      <c r="G94" s="21"/>
      <c r="H94" s="25"/>
      <c r="I94" s="177">
        <f t="shared" si="8"/>
        <v>78</v>
      </c>
      <c r="J94" s="178">
        <f t="shared" si="9"/>
        <v>13.183999999999992</v>
      </c>
      <c r="K94" s="177">
        <f t="shared" si="10"/>
        <v>8.2549323365281951E-2</v>
      </c>
    </row>
    <row r="95" spans="1:11" s="25" customFormat="1" ht="15" customHeight="1">
      <c r="A95" s="19">
        <f t="shared" si="11"/>
        <v>2011</v>
      </c>
      <c r="B95" s="174">
        <f t="shared" si="12"/>
        <v>74.853327938498893</v>
      </c>
      <c r="C95" s="20">
        <v>9</v>
      </c>
      <c r="G95" s="21"/>
      <c r="I95" s="177">
        <f t="shared" si="8"/>
        <v>65</v>
      </c>
      <c r="J95" s="178">
        <f t="shared" si="9"/>
        <v>13.16351351351352</v>
      </c>
      <c r="K95" s="177">
        <f t="shared" si="10"/>
        <v>9.7088071463602849E-2</v>
      </c>
    </row>
    <row r="96" spans="1:11" s="25" customFormat="1" ht="15" customHeight="1" thickBot="1">
      <c r="A96" s="28">
        <f t="shared" si="11"/>
        <v>2012</v>
      </c>
      <c r="B96" s="182">
        <f t="shared" si="12"/>
        <v>75.255869957856717</v>
      </c>
      <c r="C96" s="29">
        <v>10</v>
      </c>
      <c r="D96" s="30"/>
      <c r="E96" s="30"/>
      <c r="F96" s="30"/>
      <c r="G96" s="30"/>
      <c r="H96" s="30"/>
      <c r="I96" s="183">
        <f t="shared" si="8"/>
        <v>51</v>
      </c>
      <c r="J96" s="184">
        <f t="shared" si="9"/>
        <v>32.231200000000001</v>
      </c>
      <c r="K96" s="183">
        <f t="shared" si="10"/>
        <v>0.58834722741245604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38</v>
      </c>
      <c r="C97" s="20">
        <f t="shared" ref="C97:C118" si="14">C96+1</f>
        <v>11</v>
      </c>
      <c r="D97" s="31"/>
      <c r="E97" s="31"/>
      <c r="I97" s="177">
        <f t="shared" si="8"/>
        <v>38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25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25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11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11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-2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-2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-15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-15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-29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-29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-42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-42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-55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-55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-69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-69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-82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-82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-95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-95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-109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-109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-122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-122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-135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-135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-149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-149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-162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-162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-175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-175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-189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-189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-202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-202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-215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-215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-229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-229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-242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-242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0.78272863370086221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5.2913340966432294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-0.11975491506593233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198.60821129313334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-0.11286216580675157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0.78272863370086221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165.85365853658536</v>
      </c>
      <c r="C133" s="191">
        <f t="shared" ref="C133:C142" si="16">LN(B133)</f>
        <v>5.1111058244598899</v>
      </c>
      <c r="D133" s="20">
        <v>1</v>
      </c>
      <c r="E133" s="637" t="s">
        <v>8</v>
      </c>
      <c r="F133" s="638"/>
      <c r="G133" s="639">
        <f>SUM(K122:K142)</f>
        <v>4.2791796455282043</v>
      </c>
      <c r="H133" s="640"/>
      <c r="I133" s="177">
        <f t="shared" ref="I133:I164" si="17">ROUND($F$129*(1+$F$130)^D133,$G$1)</f>
        <v>176</v>
      </c>
      <c r="J133" s="178">
        <f t="shared" ref="J133:J142" si="18">ABS(B133-I133)/B133*100</f>
        <v>6.1176470588235352</v>
      </c>
      <c r="K133" s="177">
        <f t="shared" ref="K133:K142" si="19">(B133-I133)^2/1000</f>
        <v>0.10294824509220721</v>
      </c>
    </row>
    <row r="134" spans="1:11" ht="15" customHeight="1">
      <c r="A134" s="19">
        <f t="shared" si="15"/>
        <v>2004</v>
      </c>
      <c r="B134" s="174">
        <f t="shared" si="15"/>
        <v>163.07277628032344</v>
      </c>
      <c r="C134" s="191">
        <f t="shared" si="16"/>
        <v>5.0941965814114978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4.2791796455282043</v>
      </c>
      <c r="H134" s="640"/>
      <c r="I134" s="177">
        <f t="shared" si="17"/>
        <v>156</v>
      </c>
      <c r="J134" s="178">
        <f t="shared" si="18"/>
        <v>4.3371900826446215</v>
      </c>
      <c r="K134" s="177">
        <f t="shared" si="19"/>
        <v>5.0024164311505859E-2</v>
      </c>
    </row>
    <row r="135" spans="1:11" ht="15" customHeight="1">
      <c r="A135" s="19">
        <f t="shared" si="15"/>
        <v>2005</v>
      </c>
      <c r="B135" s="174">
        <f t="shared" si="15"/>
        <v>154.31266846361186</v>
      </c>
      <c r="C135" s="191">
        <f t="shared" si="16"/>
        <v>5.038980858809051</v>
      </c>
      <c r="D135" s="20">
        <f t="shared" si="20"/>
        <v>3</v>
      </c>
      <c r="E135" s="637" t="s">
        <v>10</v>
      </c>
      <c r="F135" s="638"/>
      <c r="G135" s="639">
        <f>SUM(J122:J142)/D142</f>
        <v>16.394452687147037</v>
      </c>
      <c r="H135" s="640"/>
      <c r="I135" s="177">
        <f t="shared" si="17"/>
        <v>139</v>
      </c>
      <c r="J135" s="178">
        <f t="shared" si="18"/>
        <v>9.923144104803491</v>
      </c>
      <c r="K135" s="177">
        <f t="shared" si="19"/>
        <v>0.2344778154764931</v>
      </c>
    </row>
    <row r="136" spans="1:11" ht="15" customHeight="1">
      <c r="A136" s="19">
        <f t="shared" si="15"/>
        <v>2006</v>
      </c>
      <c r="B136" s="174">
        <f t="shared" si="15"/>
        <v>172.45989304812835</v>
      </c>
      <c r="C136" s="191">
        <f t="shared" si="16"/>
        <v>5.150164705369332</v>
      </c>
      <c r="D136" s="20">
        <f t="shared" si="20"/>
        <v>4</v>
      </c>
      <c r="E136" s="637" t="s">
        <v>11</v>
      </c>
      <c r="F136" s="638"/>
      <c r="G136" s="639">
        <f>SUM(J133:J142)/10</f>
        <v>16.394452687147037</v>
      </c>
      <c r="H136" s="640"/>
      <c r="I136" s="177">
        <f t="shared" si="17"/>
        <v>123</v>
      </c>
      <c r="J136" s="178">
        <f t="shared" si="18"/>
        <v>28.679069767441863</v>
      </c>
      <c r="K136" s="177">
        <f t="shared" si="19"/>
        <v>2.4462810203322953</v>
      </c>
    </row>
    <row r="137" spans="1:11" ht="15" customHeight="1">
      <c r="A137" s="19">
        <f t="shared" si="15"/>
        <v>2007</v>
      </c>
      <c r="B137" s="174">
        <f t="shared" si="15"/>
        <v>89.860969820278058</v>
      </c>
      <c r="C137" s="191">
        <f t="shared" si="16"/>
        <v>4.4982636961530833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109</v>
      </c>
      <c r="J137" s="178">
        <f t="shared" si="18"/>
        <v>21.298490566037739</v>
      </c>
      <c r="K137" s="177">
        <f t="shared" si="19"/>
        <v>0.36630247622030732</v>
      </c>
    </row>
    <row r="138" spans="1:11" ht="15" customHeight="1">
      <c r="A138" s="19">
        <f t="shared" si="15"/>
        <v>2008</v>
      </c>
      <c r="B138" s="174">
        <f t="shared" si="15"/>
        <v>86.147049542442417</v>
      </c>
      <c r="C138" s="191">
        <f t="shared" si="16"/>
        <v>4.4560557144761761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97</v>
      </c>
      <c r="J138" s="178">
        <f t="shared" si="18"/>
        <v>12.598168498168491</v>
      </c>
      <c r="K138" s="177">
        <f t="shared" si="19"/>
        <v>0.11778653363419934</v>
      </c>
    </row>
    <row r="139" spans="1:11" s="25" customFormat="1" ht="15" customHeight="1">
      <c r="A139" s="19">
        <f t="shared" si="15"/>
        <v>2009</v>
      </c>
      <c r="B139" s="174">
        <f t="shared" si="15"/>
        <v>60.871469235822204</v>
      </c>
      <c r="C139" s="191">
        <f t="shared" si="16"/>
        <v>4.108764579487775</v>
      </c>
      <c r="D139" s="20">
        <f t="shared" si="20"/>
        <v>7</v>
      </c>
      <c r="G139" s="49"/>
      <c r="H139" s="45"/>
      <c r="I139" s="177">
        <f t="shared" si="17"/>
        <v>86</v>
      </c>
      <c r="J139" s="178">
        <f t="shared" si="18"/>
        <v>41.281294964028774</v>
      </c>
      <c r="K139" s="177">
        <f t="shared" si="19"/>
        <v>0.63144305836622994</v>
      </c>
    </row>
    <row r="140" spans="1:11" ht="15" customHeight="1">
      <c r="A140" s="19">
        <f t="shared" si="15"/>
        <v>2010</v>
      </c>
      <c r="B140" s="174">
        <f t="shared" si="15"/>
        <v>68.914334181509759</v>
      </c>
      <c r="C140" s="191">
        <f t="shared" si="16"/>
        <v>4.232864199654613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76</v>
      </c>
      <c r="J140" s="178">
        <f t="shared" si="18"/>
        <v>10.281846153846146</v>
      </c>
      <c r="K140" s="177">
        <f t="shared" si="19"/>
        <v>5.0206660091320986E-2</v>
      </c>
    </row>
    <row r="141" spans="1:11" s="25" customFormat="1" ht="15" customHeight="1">
      <c r="A141" s="19">
        <f t="shared" si="15"/>
        <v>2011</v>
      </c>
      <c r="B141" s="174">
        <f t="shared" si="15"/>
        <v>74.853327938498893</v>
      </c>
      <c r="C141" s="191">
        <f t="shared" si="16"/>
        <v>4.315530571313448</v>
      </c>
      <c r="D141" s="20">
        <f t="shared" si="20"/>
        <v>9</v>
      </c>
      <c r="E141" s="50"/>
      <c r="I141" s="177">
        <f t="shared" si="17"/>
        <v>68</v>
      </c>
      <c r="J141" s="178">
        <f t="shared" si="18"/>
        <v>9.155675675675683</v>
      </c>
      <c r="K141" s="177">
        <f t="shared" si="19"/>
        <v>4.6968103832609485E-2</v>
      </c>
    </row>
    <row r="142" spans="1:11" s="25" customFormat="1" ht="15" customHeight="1" thickBot="1">
      <c r="A142" s="28">
        <f t="shared" si="15"/>
        <v>2012</v>
      </c>
      <c r="B142" s="182">
        <f t="shared" si="15"/>
        <v>75.255869957856717</v>
      </c>
      <c r="C142" s="192">
        <f t="shared" si="16"/>
        <v>4.3208939066711434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60</v>
      </c>
      <c r="J142" s="184">
        <f t="shared" si="18"/>
        <v>20.272000000000006</v>
      </c>
      <c r="K142" s="183">
        <f t="shared" si="19"/>
        <v>0.23274156817103511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53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53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47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47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42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42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37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37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33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33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29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29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26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26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23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23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20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20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18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18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16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16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14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14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13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13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11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11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10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10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9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9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8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8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7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7</v>
      </c>
      <c r="J160" s="185"/>
      <c r="K160" s="185"/>
    </row>
    <row r="161" spans="1:109" ht="15" customHeight="1">
      <c r="A161" s="19">
        <f t="shared" si="22"/>
        <v>2031</v>
      </c>
      <c r="B161" s="174">
        <f t="shared" si="21"/>
        <v>6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6</v>
      </c>
      <c r="J161" s="185"/>
      <c r="K161" s="185"/>
    </row>
    <row r="162" spans="1:109" ht="15" customHeight="1">
      <c r="A162" s="19">
        <f t="shared" si="22"/>
        <v>2032</v>
      </c>
      <c r="B162" s="174">
        <f t="shared" si="21"/>
        <v>5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5</v>
      </c>
      <c r="J162" s="185"/>
      <c r="K162" s="185"/>
    </row>
    <row r="163" spans="1:109" ht="15" customHeight="1">
      <c r="A163" s="19">
        <f t="shared" si="22"/>
        <v>2033</v>
      </c>
      <c r="B163" s="174">
        <f t="shared" si="21"/>
        <v>5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5</v>
      </c>
      <c r="J163" s="185"/>
      <c r="K163" s="185"/>
    </row>
    <row r="164" spans="1:109" ht="15" customHeight="1">
      <c r="A164" s="103">
        <f t="shared" si="22"/>
        <v>2034</v>
      </c>
      <c r="B164" s="186">
        <f t="shared" si="21"/>
        <v>4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4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0.78272863370086221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0.78272863370086221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0.78253900153378042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0.78253900153378042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0.77748010414821245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0.77891949787258929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0.77965548597885459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0.77705203568586467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RSQ($B168:$B188,BN168:BN188)</f>
        <v>0.77712480206310486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RSQ($B168:$B188,BU168:BU188)</f>
        <v>0.77189870425117046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RSQ($B168:$B188,CB168:CB188)</f>
        <v>0.76909459507228151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RSQ($B168:$B188,CI168:CI188)</f>
        <v>0.76224120362790648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RSQ($B168:$B188,CP168:CP188)</f>
        <v>0.7537885304381482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RSQ($B168:$B188,CW168:CW188)</f>
        <v>0.74226725237779279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RSQ($B168:$B188,DD168:DD188)</f>
        <v>0.7255810970595109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14</v>
      </c>
      <c r="AD172" s="25"/>
      <c r="AE172" s="177"/>
      <c r="AF172" s="177"/>
      <c r="AH172" s="197"/>
      <c r="AI172" s="27" t="s">
        <v>35</v>
      </c>
      <c r="AJ172" s="83">
        <f>AC172+AI193</f>
        <v>18</v>
      </c>
      <c r="AK172" s="25"/>
      <c r="AL172" s="177"/>
      <c r="AM172" s="177"/>
      <c r="AO172" s="197"/>
      <c r="AP172" s="27" t="s">
        <v>35</v>
      </c>
      <c r="AQ172" s="83">
        <f>AJ172+AP193</f>
        <v>22</v>
      </c>
      <c r="AR172" s="25"/>
      <c r="AS172" s="177"/>
      <c r="AT172" s="177"/>
      <c r="AV172" s="197"/>
      <c r="AW172" s="27" t="s">
        <v>35</v>
      </c>
      <c r="AX172" s="83">
        <f>AQ172+AW193</f>
        <v>26</v>
      </c>
      <c r="AY172" s="25"/>
      <c r="AZ172" s="177"/>
      <c r="BA172" s="177"/>
      <c r="BC172" s="197"/>
      <c r="BD172" s="27" t="s">
        <v>35</v>
      </c>
      <c r="BE172" s="83">
        <f>AX172+BD193</f>
        <v>30</v>
      </c>
      <c r="BF172" s="25"/>
      <c r="BG172" s="177"/>
      <c r="BH172" s="177"/>
      <c r="BJ172" s="197"/>
      <c r="BK172" s="27" t="s">
        <v>35</v>
      </c>
      <c r="BL172" s="83">
        <f>BE172+BK193</f>
        <v>34</v>
      </c>
      <c r="BM172" s="25"/>
      <c r="BN172" s="177"/>
      <c r="BO172" s="177"/>
      <c r="BQ172" s="197"/>
      <c r="BR172" s="27" t="s">
        <v>35</v>
      </c>
      <c r="BS172" s="83">
        <f>BL172+BR193</f>
        <v>38</v>
      </c>
      <c r="BT172" s="25"/>
      <c r="BU172" s="177"/>
      <c r="BV172" s="177"/>
      <c r="BX172" s="197"/>
      <c r="BY172" s="27" t="s">
        <v>35</v>
      </c>
      <c r="BZ172" s="83">
        <f>BS172+BY193</f>
        <v>42</v>
      </c>
      <c r="CA172" s="25"/>
      <c r="CB172" s="177"/>
      <c r="CC172" s="177"/>
      <c r="CE172" s="197"/>
      <c r="CF172" s="27" t="s">
        <v>35</v>
      </c>
      <c r="CG172" s="83">
        <f>BZ172+CF193</f>
        <v>46</v>
      </c>
      <c r="CH172" s="25"/>
      <c r="CI172" s="177"/>
      <c r="CJ172" s="177"/>
      <c r="CL172" s="197"/>
      <c r="CM172" s="27" t="s">
        <v>35</v>
      </c>
      <c r="CN172" s="83">
        <f>CG172+CM193</f>
        <v>50</v>
      </c>
      <c r="CO172" s="25"/>
      <c r="CP172" s="177"/>
      <c r="CQ172" s="177"/>
      <c r="CS172" s="197"/>
      <c r="CT172" s="27" t="s">
        <v>35</v>
      </c>
      <c r="CU172" s="83">
        <f>CN172+CT193</f>
        <v>54</v>
      </c>
      <c r="CV172" s="25"/>
      <c r="CW172" s="177"/>
      <c r="CX172" s="177"/>
      <c r="CZ172" s="197"/>
      <c r="DA172" s="27" t="s">
        <v>35</v>
      </c>
      <c r="DB172" s="83">
        <f>CU172+DA193</f>
        <v>58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5.2913340966432294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INDEX(LINEST(M179:M188,$D179:$D188),2)</f>
        <v>5.2913340966432294</v>
      </c>
      <c r="Q173" s="177"/>
      <c r="R173" s="177"/>
      <c r="T173" s="197"/>
      <c r="U173" s="27" t="s">
        <v>25</v>
      </c>
      <c r="V173" s="27" t="s">
        <v>26</v>
      </c>
      <c r="W173" s="42">
        <f>INDEX(LINEST(T179:T188,$D179:$D188),2)</f>
        <v>5.2496831110842024</v>
      </c>
      <c r="X173" s="177"/>
      <c r="Y173" s="177"/>
      <c r="AA173" s="197"/>
      <c r="AB173" s="27" t="s">
        <v>25</v>
      </c>
      <c r="AC173" s="27" t="s">
        <v>26</v>
      </c>
      <c r="AD173" s="42">
        <f>INDEX(LINEST(AA179:AA188,$D179:$D188),2)</f>
        <v>5.2333532689051268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INDEX(LINEST(AH179:AH188,$D179:$D188),2)</f>
        <v>5.2173715989486125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INDEX(LINEST(AO179:AO188,$D179:$D188),2)</f>
        <v>5.2018887387567325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INDEX(LINEST(AV179:AV188,$D179:$D188),2)</f>
        <v>5.1871031308547106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INDEX(LINEST(BC179:BC188,$D179:$D188),2)</f>
        <v>5.1732799835625221</v>
      </c>
      <c r="BG173" s="177"/>
      <c r="BH173" s="177"/>
      <c r="BJ173" s="197"/>
      <c r="BK173" s="27" t="s">
        <v>25</v>
      </c>
      <c r="BL173" s="27" t="s">
        <v>26</v>
      </c>
      <c r="BM173" s="42">
        <f>INDEX(LINEST(BJ179:BJ188,$D179:$D188),2)</f>
        <v>5.1607800651335527</v>
      </c>
      <c r="BN173" s="177"/>
      <c r="BO173" s="177"/>
      <c r="BQ173" s="197"/>
      <c r="BR173" s="27" t="s">
        <v>25</v>
      </c>
      <c r="BS173" s="27" t="s">
        <v>26</v>
      </c>
      <c r="BT173" s="42">
        <f>INDEX(LINEST(BQ179:BQ188,$D179:$D188),2)</f>
        <v>5.1501050046563144</v>
      </c>
      <c r="BU173" s="177"/>
      <c r="BV173" s="177"/>
      <c r="BX173" s="197"/>
      <c r="BY173" s="27" t="s">
        <v>25</v>
      </c>
      <c r="BZ173" s="27" t="s">
        <v>26</v>
      </c>
      <c r="CA173" s="42">
        <f>INDEX(LINEST(BX179:BX188,$D179:$D188),2)</f>
        <v>5.1419716857010949</v>
      </c>
      <c r="CB173" s="177"/>
      <c r="CC173" s="177"/>
      <c r="CE173" s="197"/>
      <c r="CF173" s="27" t="s">
        <v>25</v>
      </c>
      <c r="CG173" s="27" t="s">
        <v>26</v>
      </c>
      <c r="CH173" s="42">
        <f>INDEX(LINEST(CE179:CE188,$D179:$D188),2)</f>
        <v>5.1374410965023998</v>
      </c>
      <c r="CI173" s="177"/>
      <c r="CJ173" s="177"/>
      <c r="CL173" s="197"/>
      <c r="CM173" s="27" t="s">
        <v>25</v>
      </c>
      <c r="CN173" s="27" t="s">
        <v>26</v>
      </c>
      <c r="CO173" s="42">
        <f>INDEX(LINEST(CL179:CL188,$D179:$D188),2)</f>
        <v>5.1381572425030466</v>
      </c>
      <c r="CP173" s="177"/>
      <c r="CQ173" s="177"/>
      <c r="CS173" s="197"/>
      <c r="CT173" s="27" t="s">
        <v>25</v>
      </c>
      <c r="CU173" s="27" t="s">
        <v>26</v>
      </c>
      <c r="CV173" s="42">
        <f>INDEX(LINEST(CS179:CS188,$D179:$D188),2)</f>
        <v>5.1468324605370075</v>
      </c>
      <c r="CW173" s="177"/>
      <c r="CX173" s="177"/>
      <c r="CZ173" s="197"/>
      <c r="DA173" s="27" t="s">
        <v>25</v>
      </c>
      <c r="DB173" s="27" t="s">
        <v>26</v>
      </c>
      <c r="DC173" s="42">
        <f>INDEX(LINEST(CZ179:CZ188,$D179:$D188),2)</f>
        <v>5.1683710925773809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-0.11975491506593233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INDEX(LINEST(M179:M188,$D179:$D188),1)</f>
        <v>-0.11975491506593233</v>
      </c>
      <c r="Q174" s="177"/>
      <c r="R174" s="177"/>
      <c r="T174" s="197"/>
      <c r="U174" s="27" t="s">
        <v>27</v>
      </c>
      <c r="V174" s="27" t="s">
        <v>28</v>
      </c>
      <c r="W174" s="42">
        <f>INDEX(LINEST(T179:T188,$D179:$D188),1)</f>
        <v>-0.13246913219752895</v>
      </c>
      <c r="X174" s="177"/>
      <c r="Y174" s="177"/>
      <c r="AA174" s="197"/>
      <c r="AB174" s="27" t="s">
        <v>27</v>
      </c>
      <c r="AC174" s="27" t="s">
        <v>28</v>
      </c>
      <c r="AD174" s="42">
        <f>INDEX(LINEST(AA179:AA188,$D179:$D188),1)</f>
        <v>-0.13840886394843568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INDEX(LINEST(AH179:AH188,$D179:$D188),1)</f>
        <v>-0.14495662923553451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INDEX(LINEST(AO179:AO188,$D179:$D188),1)</f>
        <v>-0.15221998036351181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INDEX(LINEST(AV179:AV188,$D179:$D188),1)</f>
        <v>-0.16033589803322135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INDEX(LINEST(BC179:BC188,$D179:$D188),1)</f>
        <v>-0.16948256126166461</v>
      </c>
      <c r="BG174" s="177"/>
      <c r="BH174" s="177"/>
      <c r="BJ174" s="197"/>
      <c r="BK174" s="27" t="s">
        <v>27</v>
      </c>
      <c r="BL174" s="27" t="s">
        <v>28</v>
      </c>
      <c r="BM174" s="42">
        <f>INDEX(LINEST(BJ179:BJ188,$D179:$D188),1)</f>
        <v>-0.17989780325144583</v>
      </c>
      <c r="BN174" s="177"/>
      <c r="BO174" s="177"/>
      <c r="BQ174" s="197"/>
      <c r="BR174" s="27" t="s">
        <v>27</v>
      </c>
      <c r="BS174" s="27" t="s">
        <v>28</v>
      </c>
      <c r="BT174" s="42">
        <f>INDEX(LINEST(BQ179:BQ188,$D179:$D188),1)</f>
        <v>-0.19190960020821299</v>
      </c>
      <c r="BU174" s="177"/>
      <c r="BV174" s="177"/>
      <c r="BX174" s="197"/>
      <c r="BY174" s="27" t="s">
        <v>27</v>
      </c>
      <c r="BZ174" s="27" t="s">
        <v>28</v>
      </c>
      <c r="CA174" s="42">
        <f>INDEX(LINEST(BX179:BX188,$D179:$D188),1)</f>
        <v>-0.20599001484184412</v>
      </c>
      <c r="CB174" s="177"/>
      <c r="CC174" s="177"/>
      <c r="CE174" s="197"/>
      <c r="CF174" s="27" t="s">
        <v>27</v>
      </c>
      <c r="CG174" s="27" t="s">
        <v>28</v>
      </c>
      <c r="CH174" s="42">
        <f>INDEX(LINEST(CE179:CE188,$D179:$D188),1)</f>
        <v>-0.22286017788935847</v>
      </c>
      <c r="CI174" s="177"/>
      <c r="CJ174" s="177"/>
      <c r="CL174" s="197"/>
      <c r="CM174" s="27" t="s">
        <v>27</v>
      </c>
      <c r="CN174" s="27" t="s">
        <v>28</v>
      </c>
      <c r="CO174" s="42">
        <f>INDEX(LINEST(CL179:CL188,$D179:$D188),1)</f>
        <v>-0.24372602550641356</v>
      </c>
      <c r="CP174" s="177"/>
      <c r="CQ174" s="177"/>
      <c r="CS174" s="197"/>
      <c r="CT174" s="27" t="s">
        <v>27</v>
      </c>
      <c r="CU174" s="27" t="s">
        <v>28</v>
      </c>
      <c r="CV174" s="42">
        <f>INDEX(LINEST(CS179:CS188,$D179:$D188),1)</f>
        <v>-0.27095334340884225</v>
      </c>
      <c r="CW174" s="177"/>
      <c r="CX174" s="177"/>
      <c r="CZ174" s="197"/>
      <c r="DA174" s="27" t="s">
        <v>27</v>
      </c>
      <c r="DB174" s="27" t="s">
        <v>28</v>
      </c>
      <c r="DC174" s="42">
        <f>INDEX(LINEST(CZ179:CZ188,$D179:$D188),1)</f>
        <v>-0.31134604469199234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198.60821129313334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198.60821129313334</v>
      </c>
      <c r="P176" s="25"/>
      <c r="Q176" s="177"/>
      <c r="R176" s="177"/>
      <c r="T176" s="197"/>
      <c r="U176" s="27" t="s">
        <v>29</v>
      </c>
      <c r="V176" s="59">
        <f>EXP(W173)</f>
        <v>190.50588968761744</v>
      </c>
      <c r="W176" s="25"/>
      <c r="X176" s="177"/>
      <c r="Y176" s="177"/>
      <c r="AA176" s="197"/>
      <c r="AB176" s="27" t="s">
        <v>29</v>
      </c>
      <c r="AC176" s="59">
        <f>EXP(AD173)</f>
        <v>187.42022138240571</v>
      </c>
      <c r="AD176" s="25"/>
      <c r="AE176" s="177"/>
      <c r="AF176" s="177"/>
      <c r="AH176" s="197"/>
      <c r="AI176" s="27" t="s">
        <v>29</v>
      </c>
      <c r="AJ176" s="59">
        <f>EXP(AK173)</f>
        <v>184.44874111569439</v>
      </c>
      <c r="AK176" s="25"/>
      <c r="AL176" s="177"/>
      <c r="AM176" s="177"/>
      <c r="AO176" s="197"/>
      <c r="AP176" s="27" t="s">
        <v>29</v>
      </c>
      <c r="AQ176" s="59">
        <f>EXP(AR173)</f>
        <v>181.61494131688238</v>
      </c>
      <c r="AR176" s="25"/>
      <c r="AS176" s="177"/>
      <c r="AT176" s="177"/>
      <c r="AV176" s="197"/>
      <c r="AW176" s="27" t="s">
        <v>29</v>
      </c>
      <c r="AX176" s="59">
        <f>EXP(AY173)</f>
        <v>178.94940832833498</v>
      </c>
      <c r="AY176" s="25"/>
      <c r="AZ176" s="177"/>
      <c r="BA176" s="177"/>
      <c r="BC176" s="197"/>
      <c r="BD176" s="27" t="s">
        <v>29</v>
      </c>
      <c r="BE176" s="59">
        <f>EXP(BF173)</f>
        <v>176.49278256646019</v>
      </c>
      <c r="BF176" s="25"/>
      <c r="BG176" s="177"/>
      <c r="BH176" s="177"/>
      <c r="BJ176" s="197"/>
      <c r="BK176" s="27" t="s">
        <v>29</v>
      </c>
      <c r="BL176" s="59">
        <f>EXP(BM173)</f>
        <v>174.30036822788972</v>
      </c>
      <c r="BM176" s="25"/>
      <c r="BN176" s="177"/>
      <c r="BO176" s="177"/>
      <c r="BQ176" s="197"/>
      <c r="BR176" s="27" t="s">
        <v>29</v>
      </c>
      <c r="BS176" s="59">
        <f>EXP(BT173)</f>
        <v>172.44959737687896</v>
      </c>
      <c r="BT176" s="25"/>
      <c r="BU176" s="177"/>
      <c r="BV176" s="177"/>
      <c r="BX176" s="197"/>
      <c r="BY176" s="27" t="s">
        <v>29</v>
      </c>
      <c r="BZ176" s="59">
        <f>EXP(CA173)</f>
        <v>171.05269821144427</v>
      </c>
      <c r="CA176" s="25"/>
      <c r="CB176" s="177"/>
      <c r="CC176" s="177"/>
      <c r="CE176" s="197"/>
      <c r="CF176" s="27" t="s">
        <v>29</v>
      </c>
      <c r="CG176" s="59">
        <f>EXP(CH173)</f>
        <v>170.27948159055722</v>
      </c>
      <c r="CH176" s="25"/>
      <c r="CI176" s="177"/>
      <c r="CJ176" s="177"/>
      <c r="CL176" s="197"/>
      <c r="CM176" s="27" t="s">
        <v>29</v>
      </c>
      <c r="CN176" s="59">
        <f>EXP(CO173)</f>
        <v>170.40147023591712</v>
      </c>
      <c r="CO176" s="25"/>
      <c r="CP176" s="177"/>
      <c r="CQ176" s="177"/>
      <c r="CS176" s="197"/>
      <c r="CT176" s="27" t="s">
        <v>29</v>
      </c>
      <c r="CU176" s="59">
        <f>EXP(CV173)</f>
        <v>171.88617088297275</v>
      </c>
      <c r="CV176" s="25"/>
      <c r="CW176" s="177"/>
      <c r="CX176" s="177"/>
      <c r="CZ176" s="197"/>
      <c r="DA176" s="27" t="s">
        <v>29</v>
      </c>
      <c r="DB176" s="59">
        <f>EXP(DC173)</f>
        <v>175.62852175375556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-0.11286216580675157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-0.11286216580675157</v>
      </c>
      <c r="P177" s="25"/>
      <c r="Q177" s="177"/>
      <c r="R177" s="177"/>
      <c r="T177" s="197"/>
      <c r="U177" s="27" t="s">
        <v>30</v>
      </c>
      <c r="V177" s="60">
        <f>EXP(W174)-1</f>
        <v>-0.12407002827774927</v>
      </c>
      <c r="W177" s="25"/>
      <c r="X177" s="177"/>
      <c r="Y177" s="177"/>
      <c r="AA177" s="197"/>
      <c r="AB177" s="27" t="s">
        <v>30</v>
      </c>
      <c r="AC177" s="60">
        <f>EXP(AD174)-1</f>
        <v>-0.12925739630404243</v>
      </c>
      <c r="AD177" s="25"/>
      <c r="AE177" s="177"/>
      <c r="AF177" s="177"/>
      <c r="AH177" s="197"/>
      <c r="AI177" s="27" t="s">
        <v>30</v>
      </c>
      <c r="AJ177" s="60">
        <f>EXP(AK174)-1</f>
        <v>-0.13494018939755159</v>
      </c>
      <c r="AK177" s="25"/>
      <c r="AL177" s="177"/>
      <c r="AM177" s="177"/>
      <c r="AO177" s="197"/>
      <c r="AP177" s="27" t="s">
        <v>30</v>
      </c>
      <c r="AQ177" s="60">
        <f>EXP(AR174)-1</f>
        <v>-0.14120065903084456</v>
      </c>
      <c r="AR177" s="25"/>
      <c r="AS177" s="177"/>
      <c r="AT177" s="177"/>
      <c r="AV177" s="197"/>
      <c r="AW177" s="27" t="s">
        <v>30</v>
      </c>
      <c r="AX177" s="60">
        <f>EXP(AY174)-1</f>
        <v>-0.14814239638928439</v>
      </c>
      <c r="AY177" s="25"/>
      <c r="AZ177" s="177"/>
      <c r="BA177" s="177"/>
      <c r="BC177" s="197"/>
      <c r="BD177" s="27" t="s">
        <v>30</v>
      </c>
      <c r="BE177" s="60">
        <f>EXP(BF174)-1</f>
        <v>-0.15589852558324557</v>
      </c>
      <c r="BF177" s="25"/>
      <c r="BG177" s="177"/>
      <c r="BH177" s="177"/>
      <c r="BJ177" s="197"/>
      <c r="BK177" s="27" t="s">
        <v>30</v>
      </c>
      <c r="BL177" s="60">
        <f>EXP(BM174)-1</f>
        <v>-0.16464442232695464</v>
      </c>
      <c r="BM177" s="25"/>
      <c r="BN177" s="177"/>
      <c r="BO177" s="177"/>
      <c r="BQ177" s="197"/>
      <c r="BR177" s="27" t="s">
        <v>30</v>
      </c>
      <c r="BS177" s="60">
        <f>EXP(BT174)-1</f>
        <v>-0.17461852056688965</v>
      </c>
      <c r="BT177" s="25"/>
      <c r="BU177" s="177"/>
      <c r="BV177" s="177"/>
      <c r="BX177" s="197"/>
      <c r="BY177" s="27" t="s">
        <v>30</v>
      </c>
      <c r="BZ177" s="60">
        <f>EXP(CA174)-1</f>
        <v>-0.18615879742452901</v>
      </c>
      <c r="CA177" s="25"/>
      <c r="CB177" s="177"/>
      <c r="CC177" s="177"/>
      <c r="CE177" s="197"/>
      <c r="CF177" s="27" t="s">
        <v>30</v>
      </c>
      <c r="CG177" s="60">
        <f>EXP(CH174)-1</f>
        <v>-0.19977326913688553</v>
      </c>
      <c r="CH177" s="25"/>
      <c r="CI177" s="177"/>
      <c r="CJ177" s="177"/>
      <c r="CL177" s="197"/>
      <c r="CM177" s="27" t="s">
        <v>30</v>
      </c>
      <c r="CN177" s="60">
        <f>EXP(CO174)-1</f>
        <v>-0.21629768070153998</v>
      </c>
      <c r="CO177" s="25"/>
      <c r="CP177" s="177"/>
      <c r="CQ177" s="177"/>
      <c r="CS177" s="197"/>
      <c r="CT177" s="27" t="s">
        <v>30</v>
      </c>
      <c r="CU177" s="60">
        <f>EXP(CV174)-1</f>
        <v>-0.23734792167879271</v>
      </c>
      <c r="CV177" s="25"/>
      <c r="CW177" s="177"/>
      <c r="CX177" s="177"/>
      <c r="CZ177" s="197"/>
      <c r="DA177" s="27" t="s">
        <v>30</v>
      </c>
      <c r="DB177" s="60">
        <f>EXP(DC174)-1</f>
        <v>-0.26753963201310293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165.85365853658536</v>
      </c>
      <c r="C179" s="191">
        <f t="shared" ref="C179:C188" si="24">LN(B179-$F$172)</f>
        <v>5.1111058244598899</v>
      </c>
      <c r="D179" s="20">
        <v>1</v>
      </c>
      <c r="E179" s="637" t="s">
        <v>7</v>
      </c>
      <c r="F179" s="638"/>
      <c r="G179" s="641">
        <f>I167</f>
        <v>0.78272863370086221</v>
      </c>
      <c r="H179" s="642"/>
      <c r="I179" s="177">
        <f t="shared" ref="I179:I210" si="25">ROUND($F$176*(1+$F$177)^D179+$F$172,$G$1)</f>
        <v>176</v>
      </c>
      <c r="J179" s="178">
        <f t="shared" ref="J179:J188" si="26">ABS(B179-I179)/B179*100</f>
        <v>6.1176470588235352</v>
      </c>
      <c r="K179" s="177">
        <f t="shared" ref="K179:K188" si="27">(B179-I179)^2/1000</f>
        <v>0.10294824509220721</v>
      </c>
      <c r="M179" s="197">
        <f t="shared" ref="M179:M188" si="28">LN($B179-O$172)</f>
        <v>5.1111058244598899</v>
      </c>
      <c r="N179" s="21" t="s">
        <v>36</v>
      </c>
      <c r="O179" s="42">
        <f>Q167</f>
        <v>0.78272863370086221</v>
      </c>
      <c r="P179" s="46"/>
      <c r="Q179" s="177">
        <f t="shared" ref="Q179:Q188" si="29">ROUND(O$176*(1+O$177)^$D179+O$172,$G$1)</f>
        <v>176</v>
      </c>
      <c r="R179" s="177">
        <f t="shared" ref="R179:R188" si="30">($B179-Q179)^2/1000</f>
        <v>0.10294824509220721</v>
      </c>
      <c r="T179" s="197">
        <f t="shared" ref="T179:T188" si="31">LN($B179-V$172)</f>
        <v>5.0489174806672725</v>
      </c>
      <c r="U179" s="21" t="s">
        <v>36</v>
      </c>
      <c r="V179" s="42">
        <f>X167</f>
        <v>0.78253900153378042</v>
      </c>
      <c r="W179" s="46"/>
      <c r="X179" s="177">
        <f t="shared" ref="X179:X188" si="32">ROUND(V$176*(1+V$177)^$D179+V$172,$G$1)</f>
        <v>177</v>
      </c>
      <c r="Y179" s="177">
        <f t="shared" ref="Y179:Y188" si="33">($B179-X179)^2/1000</f>
        <v>0.1242409280190365</v>
      </c>
      <c r="AA179" s="197">
        <f t="shared" ref="AA179:AA188" si="34">LN($B179-AC$172)</f>
        <v>5.0229172842972458</v>
      </c>
      <c r="AB179" s="21" t="s">
        <v>36</v>
      </c>
      <c r="AC179" s="42">
        <f>AE167</f>
        <v>0.78253900153378042</v>
      </c>
      <c r="AD179" s="46"/>
      <c r="AE179" s="177">
        <f t="shared" ref="AE179:AE188" si="35">ROUND(AC$176*(1+AC$177)^$D179+AC$172,$G$1)</f>
        <v>177</v>
      </c>
      <c r="AF179" s="177">
        <f t="shared" ref="AF179:AF188" si="36">($B179-AE179)^2/1000</f>
        <v>0.1242409280190365</v>
      </c>
      <c r="AH179" s="197">
        <f t="shared" ref="AH179:AH188" si="37">LN($B179-AJ$172)</f>
        <v>4.9962229909134406</v>
      </c>
      <c r="AI179" s="21" t="s">
        <v>36</v>
      </c>
      <c r="AJ179" s="42">
        <f>AL167</f>
        <v>0.77748010414821245</v>
      </c>
      <c r="AK179" s="46"/>
      <c r="AL179" s="177">
        <f t="shared" ref="AL179:AL188" si="38">ROUND(AJ$176*(1+AJ$177)^$D179+AJ$172,$G$1)</f>
        <v>178</v>
      </c>
      <c r="AM179" s="177">
        <f t="shared" ref="AM179:AM188" si="39">($B179-AL179)^2/1000</f>
        <v>0.14753361094586578</v>
      </c>
      <c r="AO179" s="197">
        <f t="shared" ref="AO179:AO188" si="40">LN($B179-AQ$172)</f>
        <v>4.9687965226709139</v>
      </c>
      <c r="AP179" s="21" t="s">
        <v>36</v>
      </c>
      <c r="AQ179" s="42">
        <f>AS167</f>
        <v>0.77891949787258929</v>
      </c>
      <c r="AR179" s="46"/>
      <c r="AS179" s="177">
        <f t="shared" ref="AS179:AS188" si="41">ROUND(AQ$176*(1+AQ$177)^$D179+AQ$172,$G$1)</f>
        <v>178</v>
      </c>
      <c r="AT179" s="177">
        <f t="shared" ref="AT179:AT188" si="42">($B179-AS179)^2/1000</f>
        <v>0.14753361094586578</v>
      </c>
      <c r="AV179" s="197">
        <f t="shared" ref="AV179:AV188" si="43">LN($B179-AX$172)</f>
        <v>4.9405965797390072</v>
      </c>
      <c r="AW179" s="21" t="s">
        <v>36</v>
      </c>
      <c r="AX179" s="42">
        <f>AZ167</f>
        <v>0.77965548597885459</v>
      </c>
      <c r="AY179" s="46"/>
      <c r="AZ179" s="177">
        <f t="shared" ref="AZ179:AZ188" si="44">ROUND(AX$176*(1+AX$177)^$D179+AX$172,$G$1)</f>
        <v>178</v>
      </c>
      <c r="BA179" s="177">
        <f t="shared" ref="BA179:BA188" si="45">($B179-AZ179)^2/1000</f>
        <v>0.14753361094586578</v>
      </c>
      <c r="BC179" s="197">
        <f t="shared" ref="BC179:BC188" si="46">LN($B179-BE$172)</f>
        <v>4.9115782662170222</v>
      </c>
      <c r="BD179" s="21" t="s">
        <v>36</v>
      </c>
      <c r="BE179" s="42">
        <f>BG167</f>
        <v>0.77705203568586467</v>
      </c>
      <c r="BF179" s="46"/>
      <c r="BG179" s="177">
        <f t="shared" ref="BG179:BG188" si="47">ROUND(BE$176*(1+BE$177)^$D179+BE$172,$G$1)</f>
        <v>179</v>
      </c>
      <c r="BH179" s="177">
        <f t="shared" ref="BH179:BH188" si="48">($B179-BG179)^2/1000</f>
        <v>0.17282629387269505</v>
      </c>
      <c r="BJ179" s="197">
        <f t="shared" ref="BJ179:BJ188" si="49">LN($B179-BL$172)</f>
        <v>4.8816926601320851</v>
      </c>
      <c r="BK179" s="21" t="s">
        <v>36</v>
      </c>
      <c r="BL179" s="42">
        <f>BN167</f>
        <v>0.77712480206310486</v>
      </c>
      <c r="BM179" s="46"/>
      <c r="BN179" s="177">
        <f t="shared" ref="BN179:BN188" si="50">ROUND(BL$176*(1+BL$177)^$D179+BL$172,$G$1)</f>
        <v>180</v>
      </c>
      <c r="BO179" s="177">
        <f t="shared" ref="BO179:BO188" si="51">($B179-BN179)^2/1000</f>
        <v>0.20011897679952434</v>
      </c>
      <c r="BQ179" s="197">
        <f t="shared" ref="BQ179:BQ188" si="52">LN($B179-BS$172)</f>
        <v>4.8508863171790439</v>
      </c>
      <c r="BR179" s="21" t="s">
        <v>36</v>
      </c>
      <c r="BS179" s="42">
        <f>BU167</f>
        <v>0.77189870425117046</v>
      </c>
      <c r="BT179" s="46"/>
      <c r="BU179" s="177">
        <f t="shared" ref="BU179:BU188" si="53">ROUND(BS$176*(1+BS$177)^$D179+BS$172,$G$1)</f>
        <v>180</v>
      </c>
      <c r="BV179" s="177">
        <f t="shared" ref="BV179:BV188" si="54">($B179-BU179)^2/1000</f>
        <v>0.20011897679952434</v>
      </c>
      <c r="BX179" s="197">
        <f t="shared" ref="BX179:BX188" si="55">LN($B179-BZ$172)</f>
        <v>4.8191006955603157</v>
      </c>
      <c r="BY179" s="21" t="s">
        <v>36</v>
      </c>
      <c r="BZ179" s="42">
        <f>CB167</f>
        <v>0.76909459507228151</v>
      </c>
      <c r="CA179" s="46"/>
      <c r="CB179" s="177">
        <f t="shared" ref="CB179:CB188" si="56">ROUND(BZ$176*(1+BZ$177)^$D179+BZ$172,$G$1)</f>
        <v>181</v>
      </c>
      <c r="CC179" s="177">
        <f t="shared" ref="CC179:CC188" si="57">($B179-CB179)^2/1000</f>
        <v>0.22941165972635363</v>
      </c>
      <c r="CE179" s="197">
        <f t="shared" ref="CE179:CE188" si="58">LN($B179-CG$172)</f>
        <v>4.7862714863768163</v>
      </c>
      <c r="CF179" s="21" t="s">
        <v>36</v>
      </c>
      <c r="CG179" s="42">
        <f>CI167</f>
        <v>0.76224120362790648</v>
      </c>
      <c r="CH179" s="46"/>
      <c r="CI179" s="177">
        <f t="shared" ref="CI179:CI188" si="59">ROUND(CG$176*(1+CG$177)^$D179+CG$172,$G$1)</f>
        <v>182</v>
      </c>
      <c r="CJ179" s="177">
        <f t="shared" ref="CJ179:CJ188" si="60">($B179-CI179)^2/1000</f>
        <v>0.26070434265318293</v>
      </c>
      <c r="CL179" s="197">
        <f t="shared" ref="CL179:CL188" si="61">LN($B179-CN$172)</f>
        <v>4.7523278303243792</v>
      </c>
      <c r="CM179" s="21" t="s">
        <v>36</v>
      </c>
      <c r="CN179" s="42">
        <f>CP167</f>
        <v>0.7537885304381482</v>
      </c>
      <c r="CO179" s="46"/>
      <c r="CP179" s="177">
        <f t="shared" ref="CP179:CP188" si="62">ROUND(CN$176*(1+CN$177)^$D179+CN$172,$G$1)</f>
        <v>184</v>
      </c>
      <c r="CQ179" s="177">
        <f t="shared" ref="CQ179:CQ188" si="63">($B179-CP179)^2/1000</f>
        <v>0.32928970850684153</v>
      </c>
      <c r="CS179" s="197">
        <f t="shared" ref="CS179:CS188" si="64">LN($B179-CU$172)</f>
        <v>4.7171913967135417</v>
      </c>
      <c r="CT179" s="21" t="s">
        <v>36</v>
      </c>
      <c r="CU179" s="42">
        <f>CW167</f>
        <v>0.74226725237779279</v>
      </c>
      <c r="CV179" s="46"/>
      <c r="CW179" s="177">
        <f t="shared" ref="CW179:CW188" si="65">ROUND(CU$176*(1+CU$177)^$D179+CU$172,$G$1)</f>
        <v>185</v>
      </c>
      <c r="CX179" s="177">
        <f t="shared" ref="CX179:CX188" si="66">($B179-CW179)^2/1000</f>
        <v>0.36658239143367083</v>
      </c>
      <c r="CZ179" s="197">
        <f t="shared" ref="CZ179:CZ188" si="67">LN($B179-DB$172)</f>
        <v>4.6807752947130838</v>
      </c>
      <c r="DA179" s="21" t="s">
        <v>36</v>
      </c>
      <c r="DB179" s="42">
        <f>DD167</f>
        <v>0.7255810970595109</v>
      </c>
      <c r="DC179" s="46"/>
      <c r="DD179" s="177">
        <f t="shared" ref="DD179:DD188" si="68">ROUND(DB$176*(1+DB$177)^$D179+DB$172,$G$1)</f>
        <v>187</v>
      </c>
      <c r="DE179" s="177">
        <f t="shared" ref="DE179:DE188" si="69">($B179-DD179)^2/1000</f>
        <v>0.44716775728732938</v>
      </c>
    </row>
    <row r="180" spans="1:109" ht="15" customHeight="1">
      <c r="A180" s="19">
        <f t="shared" si="23"/>
        <v>2004</v>
      </c>
      <c r="B180" s="174">
        <f t="shared" si="23"/>
        <v>163.07277628032344</v>
      </c>
      <c r="C180" s="191">
        <f t="shared" si="24"/>
        <v>5.0941965814114978</v>
      </c>
      <c r="D180" s="20">
        <f t="shared" ref="D180:D210" si="70">D179+1</f>
        <v>2</v>
      </c>
      <c r="E180" s="637" t="s">
        <v>8</v>
      </c>
      <c r="F180" s="638"/>
      <c r="G180" s="639">
        <f>SUM(K168:K188)</f>
        <v>4.2791796455282043</v>
      </c>
      <c r="H180" s="640"/>
      <c r="I180" s="177">
        <f t="shared" si="25"/>
        <v>156</v>
      </c>
      <c r="J180" s="178">
        <f t="shared" si="26"/>
        <v>4.3371900826446215</v>
      </c>
      <c r="K180" s="177">
        <f t="shared" si="27"/>
        <v>5.0024164311505859E-2</v>
      </c>
      <c r="M180" s="197">
        <f t="shared" si="28"/>
        <v>5.0941965814114978</v>
      </c>
      <c r="N180" s="21" t="s">
        <v>37</v>
      </c>
      <c r="O180" s="199">
        <f>SUM(R168:R188)</f>
        <v>4.2791796455282043</v>
      </c>
      <c r="P180" s="45"/>
      <c r="Q180" s="177">
        <f t="shared" si="29"/>
        <v>156</v>
      </c>
      <c r="R180" s="177">
        <f t="shared" si="30"/>
        <v>5.0024164311505859E-2</v>
      </c>
      <c r="T180" s="197">
        <f t="shared" si="31"/>
        <v>5.0309134702640428</v>
      </c>
      <c r="U180" s="21" t="s">
        <v>37</v>
      </c>
      <c r="V180" s="199">
        <f>SUM(Y168:Y188)</f>
        <v>4.295264688759886</v>
      </c>
      <c r="W180" s="45"/>
      <c r="X180" s="177">
        <f t="shared" si="32"/>
        <v>156</v>
      </c>
      <c r="Y180" s="177">
        <f t="shared" si="33"/>
        <v>5.0024164311505859E-2</v>
      </c>
      <c r="AA180" s="197">
        <f t="shared" si="34"/>
        <v>5.0044346181132306</v>
      </c>
      <c r="AB180" s="21" t="s">
        <v>37</v>
      </c>
      <c r="AC180" s="199">
        <f>SUM(AF168:AF188)</f>
        <v>4.295264688759886</v>
      </c>
      <c r="AD180" s="45"/>
      <c r="AE180" s="177">
        <f t="shared" si="35"/>
        <v>156</v>
      </c>
      <c r="AF180" s="177">
        <f t="shared" si="36"/>
        <v>5.0024164311505859E-2</v>
      </c>
      <c r="AH180" s="197">
        <f t="shared" si="37"/>
        <v>4.9772355218897379</v>
      </c>
      <c r="AI180" s="21" t="s">
        <v>37</v>
      </c>
      <c r="AJ180" s="199">
        <f>SUM(AM168:AM188)</f>
        <v>4.4001185334356361</v>
      </c>
      <c r="AK180" s="45"/>
      <c r="AL180" s="177">
        <f t="shared" si="38"/>
        <v>156</v>
      </c>
      <c r="AM180" s="177">
        <f t="shared" si="39"/>
        <v>5.0024164311505859E-2</v>
      </c>
      <c r="AO180" s="197">
        <f t="shared" si="40"/>
        <v>4.9492759010538387</v>
      </c>
      <c r="AP180" s="21" t="s">
        <v>37</v>
      </c>
      <c r="AQ180" s="199">
        <f>SUM(AT168:AT188)</f>
        <v>4.3726067935199229</v>
      </c>
      <c r="AR180" s="45"/>
      <c r="AS180" s="177">
        <f t="shared" si="41"/>
        <v>156</v>
      </c>
      <c r="AT180" s="177">
        <f t="shared" si="42"/>
        <v>5.0024164311505859E-2</v>
      </c>
      <c r="AV180" s="197">
        <f t="shared" si="43"/>
        <v>4.92051199850905</v>
      </c>
      <c r="AW180" s="21" t="s">
        <v>37</v>
      </c>
      <c r="AX180" s="199">
        <f>SUM(BA168:BA188)</f>
        <v>4.3792855568132651</v>
      </c>
      <c r="AY180" s="45"/>
      <c r="AZ180" s="177">
        <f t="shared" si="44"/>
        <v>156</v>
      </c>
      <c r="BA180" s="177">
        <f t="shared" si="45"/>
        <v>5.0024164311505859E-2</v>
      </c>
      <c r="BC180" s="197">
        <f t="shared" si="46"/>
        <v>4.8908961686454733</v>
      </c>
      <c r="BD180" s="21" t="s">
        <v>37</v>
      </c>
      <c r="BE180" s="199">
        <f>SUM(BH168:BH188)</f>
        <v>4.427032245030337</v>
      </c>
      <c r="BF180" s="45"/>
      <c r="BG180" s="177">
        <f t="shared" si="47"/>
        <v>156</v>
      </c>
      <c r="BH180" s="177">
        <f t="shared" si="48"/>
        <v>5.0024164311505859E-2</v>
      </c>
      <c r="BJ180" s="197">
        <f t="shared" si="49"/>
        <v>4.8603764024966285</v>
      </c>
      <c r="BK180" s="21" t="s">
        <v>37</v>
      </c>
      <c r="BL180" s="199">
        <f>SUM(BO168:BO188)</f>
        <v>4.4307852954577971</v>
      </c>
      <c r="BM180" s="45"/>
      <c r="BN180" s="177">
        <f t="shared" si="50"/>
        <v>156</v>
      </c>
      <c r="BO180" s="177">
        <f t="shared" si="51"/>
        <v>5.0024164311505859E-2</v>
      </c>
      <c r="BQ180" s="197">
        <f t="shared" si="52"/>
        <v>4.8288957781262605</v>
      </c>
      <c r="BR180" s="21" t="s">
        <v>37</v>
      </c>
      <c r="BS180" s="199">
        <f>SUM(BV168:BV188)</f>
        <v>4.5621979106824808</v>
      </c>
      <c r="BT180" s="45"/>
      <c r="BU180" s="177">
        <f t="shared" si="53"/>
        <v>155</v>
      </c>
      <c r="BV180" s="177">
        <f t="shared" si="54"/>
        <v>6.5169716872152728E-2</v>
      </c>
      <c r="BX180" s="197">
        <f t="shared" si="55"/>
        <v>4.7963918216562327</v>
      </c>
      <c r="BY180" s="21" t="s">
        <v>37</v>
      </c>
      <c r="BZ180" s="199">
        <f>SUM(CC168:CC188)</f>
        <v>4.6342829539141617</v>
      </c>
      <c r="CA180" s="45"/>
      <c r="CB180" s="177">
        <f t="shared" si="56"/>
        <v>155</v>
      </c>
      <c r="CC180" s="177">
        <f t="shared" si="57"/>
        <v>6.5169716872152728E-2</v>
      </c>
      <c r="CE180" s="197">
        <f t="shared" si="58"/>
        <v>4.762795760913761</v>
      </c>
      <c r="CF180" s="21" t="s">
        <v>37</v>
      </c>
      <c r="CG180" s="199">
        <f>SUM(CJ168:CJ188)</f>
        <v>4.783136798589914</v>
      </c>
      <c r="CH180" s="45"/>
      <c r="CI180" s="177">
        <f t="shared" si="59"/>
        <v>155</v>
      </c>
      <c r="CJ180" s="177">
        <f t="shared" si="60"/>
        <v>6.5169716872152728E-2</v>
      </c>
      <c r="CL180" s="197">
        <f t="shared" si="61"/>
        <v>4.7280316492879173</v>
      </c>
      <c r="CM180" s="21" t="s">
        <v>37</v>
      </c>
      <c r="CN180" s="199">
        <f>SUM(CQ168:CQ188)</f>
        <v>4.9912790179331417</v>
      </c>
      <c r="CO180" s="45"/>
      <c r="CP180" s="177">
        <f t="shared" si="62"/>
        <v>155</v>
      </c>
      <c r="CQ180" s="177">
        <f t="shared" si="63"/>
        <v>6.5169716872152728E-2</v>
      </c>
      <c r="CS180" s="197">
        <f t="shared" si="64"/>
        <v>4.6920153317317048</v>
      </c>
      <c r="CT180" s="21" t="s">
        <v>37</v>
      </c>
      <c r="CU180" s="199">
        <f>SUM(CX168:CX188)</f>
        <v>5.2962884163052211</v>
      </c>
      <c r="CV180" s="45"/>
      <c r="CW180" s="177">
        <f t="shared" si="65"/>
        <v>154</v>
      </c>
      <c r="CX180" s="177">
        <f t="shared" si="66"/>
        <v>8.2315269432799612E-2</v>
      </c>
      <c r="CZ180" s="197">
        <f t="shared" si="67"/>
        <v>4.654653217501151</v>
      </c>
      <c r="DA180" s="21" t="s">
        <v>37</v>
      </c>
      <c r="DB180" s="199">
        <f>SUM(DE168:DE188)</f>
        <v>5.8006511779175298</v>
      </c>
      <c r="DC180" s="45"/>
      <c r="DD180" s="177">
        <f t="shared" si="68"/>
        <v>152</v>
      </c>
      <c r="DE180" s="177">
        <f t="shared" si="69"/>
        <v>0.12260637455409336</v>
      </c>
    </row>
    <row r="181" spans="1:109" ht="15" customHeight="1">
      <c r="A181" s="19">
        <f t="shared" si="23"/>
        <v>2005</v>
      </c>
      <c r="B181" s="174">
        <f t="shared" si="23"/>
        <v>154.31266846361186</v>
      </c>
      <c r="C181" s="191">
        <f t="shared" si="24"/>
        <v>5.038980858809051</v>
      </c>
      <c r="D181" s="20">
        <f t="shared" si="70"/>
        <v>3</v>
      </c>
      <c r="E181" s="637" t="s">
        <v>9</v>
      </c>
      <c r="F181" s="638"/>
      <c r="G181" s="639">
        <f>SUM(K179:K188)</f>
        <v>4.2791796455282043</v>
      </c>
      <c r="H181" s="640"/>
      <c r="I181" s="177">
        <f t="shared" si="25"/>
        <v>139</v>
      </c>
      <c r="J181" s="178">
        <f t="shared" si="26"/>
        <v>9.923144104803491</v>
      </c>
      <c r="K181" s="177">
        <f t="shared" si="27"/>
        <v>0.2344778154764931</v>
      </c>
      <c r="M181" s="197">
        <f t="shared" si="28"/>
        <v>5.038980858809051</v>
      </c>
      <c r="N181" s="25"/>
      <c r="O181" s="61"/>
      <c r="P181" s="25"/>
      <c r="Q181" s="177">
        <f t="shared" si="29"/>
        <v>139</v>
      </c>
      <c r="R181" s="177">
        <f t="shared" si="30"/>
        <v>0.2344778154764931</v>
      </c>
      <c r="T181" s="197">
        <f t="shared" si="31"/>
        <v>4.9719822544669086</v>
      </c>
      <c r="U181" s="25"/>
      <c r="V181" s="61"/>
      <c r="W181" s="25"/>
      <c r="X181" s="177">
        <f t="shared" si="32"/>
        <v>138</v>
      </c>
      <c r="Y181" s="177">
        <f t="shared" si="33"/>
        <v>0.26610315240371685</v>
      </c>
      <c r="AA181" s="197">
        <f t="shared" si="34"/>
        <v>4.9438732785673851</v>
      </c>
      <c r="AB181" s="25"/>
      <c r="AC181" s="61"/>
      <c r="AD181" s="25"/>
      <c r="AE181" s="177">
        <f t="shared" si="35"/>
        <v>138</v>
      </c>
      <c r="AF181" s="177">
        <f t="shared" si="36"/>
        <v>0.26610315240371685</v>
      </c>
      <c r="AH181" s="197">
        <f t="shared" si="37"/>
        <v>4.9149512798243533</v>
      </c>
      <c r="AI181" s="25"/>
      <c r="AJ181" s="61"/>
      <c r="AK181" s="25"/>
      <c r="AL181" s="177">
        <f t="shared" si="38"/>
        <v>137</v>
      </c>
      <c r="AM181" s="177">
        <f t="shared" si="39"/>
        <v>0.29972848933094054</v>
      </c>
      <c r="AO181" s="197">
        <f t="shared" si="40"/>
        <v>4.8851678221194925</v>
      </c>
      <c r="AP181" s="25"/>
      <c r="AQ181" s="61"/>
      <c r="AR181" s="25"/>
      <c r="AS181" s="177">
        <f t="shared" si="41"/>
        <v>137</v>
      </c>
      <c r="AT181" s="177">
        <f t="shared" si="42"/>
        <v>0.29972848933094054</v>
      </c>
      <c r="AV181" s="197">
        <f t="shared" si="43"/>
        <v>4.8544700076948955</v>
      </c>
      <c r="AW181" s="25"/>
      <c r="AX181" s="61"/>
      <c r="AY181" s="25"/>
      <c r="AZ181" s="177">
        <f t="shared" si="44"/>
        <v>137</v>
      </c>
      <c r="BA181" s="177">
        <f t="shared" si="45"/>
        <v>0.29972848933094054</v>
      </c>
      <c r="BC181" s="197">
        <f t="shared" si="46"/>
        <v>4.8227999117755598</v>
      </c>
      <c r="BD181" s="25"/>
      <c r="BE181" s="61"/>
      <c r="BF181" s="25"/>
      <c r="BG181" s="177">
        <f t="shared" si="47"/>
        <v>136</v>
      </c>
      <c r="BH181" s="177">
        <f t="shared" si="48"/>
        <v>0.33535382625816423</v>
      </c>
      <c r="BJ181" s="197">
        <f t="shared" si="49"/>
        <v>4.7900939246981569</v>
      </c>
      <c r="BK181" s="25"/>
      <c r="BL181" s="61"/>
      <c r="BM181" s="25"/>
      <c r="BN181" s="177">
        <f t="shared" si="50"/>
        <v>136</v>
      </c>
      <c r="BO181" s="177">
        <f t="shared" si="51"/>
        <v>0.33535382625816423</v>
      </c>
      <c r="BQ181" s="197">
        <f t="shared" si="52"/>
        <v>4.7562819827720757</v>
      </c>
      <c r="BR181" s="25"/>
      <c r="BS181" s="61"/>
      <c r="BT181" s="25"/>
      <c r="BU181" s="177">
        <f t="shared" si="53"/>
        <v>135</v>
      </c>
      <c r="BV181" s="177">
        <f t="shared" si="54"/>
        <v>0.37297916318538799</v>
      </c>
      <c r="BX181" s="197">
        <f t="shared" si="55"/>
        <v>4.7212866644969038</v>
      </c>
      <c r="BY181" s="25"/>
      <c r="BZ181" s="61"/>
      <c r="CA181" s="25"/>
      <c r="CB181" s="177">
        <f t="shared" si="56"/>
        <v>134</v>
      </c>
      <c r="CC181" s="177">
        <f t="shared" si="57"/>
        <v>0.41260450011261168</v>
      </c>
      <c r="CE181" s="197">
        <f t="shared" si="58"/>
        <v>4.6850221228224456</v>
      </c>
      <c r="CF181" s="25"/>
      <c r="CG181" s="61"/>
      <c r="CH181" s="25"/>
      <c r="CI181" s="177">
        <f t="shared" si="59"/>
        <v>133</v>
      </c>
      <c r="CJ181" s="177">
        <f t="shared" si="60"/>
        <v>0.45422983703983538</v>
      </c>
      <c r="CL181" s="197">
        <f t="shared" si="61"/>
        <v>4.6473928164104379</v>
      </c>
      <c r="CM181" s="25"/>
      <c r="CN181" s="61"/>
      <c r="CO181" s="25"/>
      <c r="CP181" s="177">
        <f t="shared" si="62"/>
        <v>132</v>
      </c>
      <c r="CQ181" s="177">
        <f t="shared" si="63"/>
        <v>0.49785517396705908</v>
      </c>
      <c r="CS181" s="197">
        <f t="shared" si="64"/>
        <v>4.6082919927109556</v>
      </c>
      <c r="CT181" s="25"/>
      <c r="CU181" s="61"/>
      <c r="CV181" s="25"/>
      <c r="CW181" s="177">
        <f t="shared" si="65"/>
        <v>130</v>
      </c>
      <c r="CX181" s="177">
        <f t="shared" si="66"/>
        <v>0.59110584782150644</v>
      </c>
      <c r="CZ181" s="197">
        <f t="shared" si="67"/>
        <v>4.5675998622142941</v>
      </c>
      <c r="DA181" s="25"/>
      <c r="DB181" s="61"/>
      <c r="DC181" s="25"/>
      <c r="DD181" s="177">
        <f t="shared" si="68"/>
        <v>127</v>
      </c>
      <c r="DE181" s="177">
        <f t="shared" si="69"/>
        <v>0.74598185860317767</v>
      </c>
    </row>
    <row r="182" spans="1:109" ht="15" customHeight="1">
      <c r="A182" s="19">
        <f t="shared" si="23"/>
        <v>2006</v>
      </c>
      <c r="B182" s="174">
        <f t="shared" si="23"/>
        <v>172.45989304812835</v>
      </c>
      <c r="C182" s="191">
        <f t="shared" si="24"/>
        <v>5.150164705369332</v>
      </c>
      <c r="D182" s="20">
        <f t="shared" si="70"/>
        <v>4</v>
      </c>
      <c r="E182" s="637" t="s">
        <v>10</v>
      </c>
      <c r="F182" s="638"/>
      <c r="G182" s="639">
        <f>SUM(J168:J188)/D188</f>
        <v>16.394452687147037</v>
      </c>
      <c r="H182" s="640"/>
      <c r="I182" s="177">
        <f t="shared" si="25"/>
        <v>123</v>
      </c>
      <c r="J182" s="178">
        <f t="shared" si="26"/>
        <v>28.679069767441863</v>
      </c>
      <c r="K182" s="177">
        <f t="shared" si="27"/>
        <v>2.4462810203322953</v>
      </c>
      <c r="M182" s="197">
        <f t="shared" si="28"/>
        <v>5.150164705369332</v>
      </c>
      <c r="N182" s="25"/>
      <c r="O182" s="25"/>
      <c r="P182" s="25"/>
      <c r="Q182" s="177">
        <f t="shared" si="29"/>
        <v>123</v>
      </c>
      <c r="R182" s="177">
        <f t="shared" si="30"/>
        <v>2.4462810203322953</v>
      </c>
      <c r="T182" s="197">
        <f t="shared" si="31"/>
        <v>5.0904311592951776</v>
      </c>
      <c r="U182" s="25"/>
      <c r="V182" s="25"/>
      <c r="W182" s="25"/>
      <c r="X182" s="177">
        <f t="shared" si="32"/>
        <v>122</v>
      </c>
      <c r="Y182" s="177">
        <f t="shared" si="33"/>
        <v>2.5462008064285517</v>
      </c>
      <c r="AA182" s="197">
        <f t="shared" si="34"/>
        <v>5.0655015205913196</v>
      </c>
      <c r="AB182" s="25"/>
      <c r="AC182" s="25"/>
      <c r="AD182" s="25"/>
      <c r="AE182" s="177">
        <f t="shared" si="35"/>
        <v>122</v>
      </c>
      <c r="AF182" s="177">
        <f t="shared" si="36"/>
        <v>2.5462008064285517</v>
      </c>
      <c r="AH182" s="197">
        <f t="shared" si="37"/>
        <v>5.0399344707164859</v>
      </c>
      <c r="AI182" s="25"/>
      <c r="AJ182" s="25"/>
      <c r="AK182" s="25"/>
      <c r="AL182" s="177">
        <f t="shared" si="38"/>
        <v>121</v>
      </c>
      <c r="AM182" s="177">
        <f t="shared" si="39"/>
        <v>2.6481205925248088</v>
      </c>
      <c r="AO182" s="197">
        <f t="shared" si="40"/>
        <v>5.013696557299232</v>
      </c>
      <c r="AP182" s="25"/>
      <c r="AQ182" s="25"/>
      <c r="AR182" s="25"/>
      <c r="AS182" s="177">
        <f t="shared" si="41"/>
        <v>121</v>
      </c>
      <c r="AT182" s="177">
        <f t="shared" si="42"/>
        <v>2.6481205925248088</v>
      </c>
      <c r="AV182" s="197">
        <f t="shared" si="43"/>
        <v>4.9867516233863673</v>
      </c>
      <c r="AW182" s="25"/>
      <c r="AX182" s="25"/>
      <c r="AY182" s="25"/>
      <c r="AZ182" s="177">
        <f t="shared" si="44"/>
        <v>120</v>
      </c>
      <c r="BA182" s="177">
        <f t="shared" si="45"/>
        <v>2.7520403786210652</v>
      </c>
      <c r="BC182" s="197">
        <f t="shared" si="46"/>
        <v>4.9590605077997392</v>
      </c>
      <c r="BD182" s="25"/>
      <c r="BE182" s="25"/>
      <c r="BF182" s="25"/>
      <c r="BG182" s="177">
        <f t="shared" si="47"/>
        <v>120</v>
      </c>
      <c r="BH182" s="177">
        <f t="shared" si="48"/>
        <v>2.7520403786210652</v>
      </c>
      <c r="BJ182" s="197">
        <f t="shared" si="49"/>
        <v>4.930580702810814</v>
      </c>
      <c r="BK182" s="25"/>
      <c r="BL182" s="25"/>
      <c r="BM182" s="25"/>
      <c r="BN182" s="177">
        <f t="shared" si="50"/>
        <v>119</v>
      </c>
      <c r="BO182" s="177">
        <f t="shared" si="51"/>
        <v>2.8579601647173218</v>
      </c>
      <c r="BQ182" s="197">
        <f t="shared" si="52"/>
        <v>4.9012659616228174</v>
      </c>
      <c r="BR182" s="25"/>
      <c r="BS182" s="25"/>
      <c r="BT182" s="25"/>
      <c r="BU182" s="177">
        <f t="shared" si="53"/>
        <v>118</v>
      </c>
      <c r="BV182" s="177">
        <f t="shared" si="54"/>
        <v>2.9658799508135787</v>
      </c>
      <c r="BX182" s="197">
        <f t="shared" si="55"/>
        <v>4.87106584656176</v>
      </c>
      <c r="BY182" s="25"/>
      <c r="BZ182" s="25"/>
      <c r="CA182" s="25"/>
      <c r="CB182" s="177">
        <f t="shared" si="56"/>
        <v>117</v>
      </c>
      <c r="CC182" s="177">
        <f t="shared" si="57"/>
        <v>3.0757997369098353</v>
      </c>
      <c r="CE182" s="197">
        <f t="shared" si="58"/>
        <v>4.8399252068933416</v>
      </c>
      <c r="CF182" s="25"/>
      <c r="CG182" s="25"/>
      <c r="CH182" s="25"/>
      <c r="CI182" s="177">
        <f t="shared" si="59"/>
        <v>116</v>
      </c>
      <c r="CJ182" s="177">
        <f t="shared" si="60"/>
        <v>3.1877195230060922</v>
      </c>
      <c r="CL182" s="197">
        <f t="shared" si="61"/>
        <v>4.807783572687744</v>
      </c>
      <c r="CM182" s="25"/>
      <c r="CN182" s="25"/>
      <c r="CO182" s="25"/>
      <c r="CP182" s="177">
        <f t="shared" si="62"/>
        <v>114</v>
      </c>
      <c r="CQ182" s="177">
        <f t="shared" si="63"/>
        <v>3.4175590951986057</v>
      </c>
      <c r="CS182" s="197">
        <f t="shared" si="64"/>
        <v>4.7745744479962111</v>
      </c>
      <c r="CT182" s="25"/>
      <c r="CU182" s="25"/>
      <c r="CV182" s="25"/>
      <c r="CW182" s="177">
        <f t="shared" si="65"/>
        <v>112</v>
      </c>
      <c r="CX182" s="177">
        <f t="shared" si="66"/>
        <v>3.6553986673911192</v>
      </c>
      <c r="CZ182" s="197">
        <f t="shared" si="67"/>
        <v>4.7402244825766084</v>
      </c>
      <c r="DA182" s="25"/>
      <c r="DB182" s="25"/>
      <c r="DC182" s="25"/>
      <c r="DD182" s="177">
        <f t="shared" si="68"/>
        <v>109</v>
      </c>
      <c r="DE182" s="177">
        <f t="shared" si="69"/>
        <v>4.0271580256798885</v>
      </c>
    </row>
    <row r="183" spans="1:109" ht="15" customHeight="1">
      <c r="A183" s="19">
        <f t="shared" si="23"/>
        <v>2007</v>
      </c>
      <c r="B183" s="174">
        <f t="shared" si="23"/>
        <v>89.860969820278058</v>
      </c>
      <c r="C183" s="191">
        <f t="shared" si="24"/>
        <v>4.4982636961530833</v>
      </c>
      <c r="D183" s="20">
        <f t="shared" si="70"/>
        <v>5</v>
      </c>
      <c r="E183" s="637" t="s">
        <v>11</v>
      </c>
      <c r="F183" s="638"/>
      <c r="G183" s="639">
        <f>SUM(J179:J188)/10</f>
        <v>16.394452687147037</v>
      </c>
      <c r="H183" s="640"/>
      <c r="I183" s="177">
        <f t="shared" si="25"/>
        <v>109</v>
      </c>
      <c r="J183" s="178">
        <f t="shared" si="26"/>
        <v>21.298490566037739</v>
      </c>
      <c r="K183" s="177">
        <f t="shared" si="27"/>
        <v>0.36630247622030732</v>
      </c>
      <c r="M183" s="197">
        <f t="shared" si="28"/>
        <v>4.4982636961530833</v>
      </c>
      <c r="N183" s="25"/>
      <c r="O183" s="25"/>
      <c r="P183" s="25"/>
      <c r="Q183" s="177">
        <f t="shared" si="29"/>
        <v>109</v>
      </c>
      <c r="R183" s="177">
        <f t="shared" si="30"/>
        <v>0.36630247622030732</v>
      </c>
      <c r="T183" s="197">
        <f t="shared" si="31"/>
        <v>4.3802872455668229</v>
      </c>
      <c r="U183" s="25"/>
      <c r="V183" s="25"/>
      <c r="W183" s="25"/>
      <c r="X183" s="177">
        <f t="shared" si="32"/>
        <v>108</v>
      </c>
      <c r="Y183" s="177">
        <f t="shared" si="33"/>
        <v>0.32902441586086345</v>
      </c>
      <c r="AA183" s="197">
        <f t="shared" si="34"/>
        <v>4.3289023205222721</v>
      </c>
      <c r="AB183" s="25"/>
      <c r="AC183" s="25"/>
      <c r="AD183" s="25"/>
      <c r="AE183" s="177">
        <f t="shared" si="35"/>
        <v>108</v>
      </c>
      <c r="AF183" s="177">
        <f t="shared" si="36"/>
        <v>0.32902441586086345</v>
      </c>
      <c r="AH183" s="197">
        <f t="shared" si="37"/>
        <v>4.2747332775625475</v>
      </c>
      <c r="AI183" s="25"/>
      <c r="AJ183" s="25"/>
      <c r="AK183" s="25"/>
      <c r="AL183" s="177">
        <f t="shared" si="38"/>
        <v>107</v>
      </c>
      <c r="AM183" s="177">
        <f t="shared" si="39"/>
        <v>0.29374635550141953</v>
      </c>
      <c r="AO183" s="197">
        <f t="shared" si="40"/>
        <v>4.217461050740523</v>
      </c>
      <c r="AP183" s="25"/>
      <c r="AQ183" s="25"/>
      <c r="AR183" s="25"/>
      <c r="AS183" s="177">
        <f t="shared" si="41"/>
        <v>107</v>
      </c>
      <c r="AT183" s="177">
        <f t="shared" si="42"/>
        <v>0.29374635550141953</v>
      </c>
      <c r="AV183" s="197">
        <f t="shared" si="43"/>
        <v>4.1567083738339887</v>
      </c>
      <c r="AW183" s="25"/>
      <c r="AX183" s="25"/>
      <c r="AY183" s="25"/>
      <c r="AZ183" s="177">
        <f t="shared" si="44"/>
        <v>106</v>
      </c>
      <c r="BA183" s="177">
        <f t="shared" si="45"/>
        <v>0.26046829514197567</v>
      </c>
      <c r="BC183" s="197">
        <f t="shared" si="46"/>
        <v>4.0920247037680522</v>
      </c>
      <c r="BD183" s="25"/>
      <c r="BE183" s="25"/>
      <c r="BF183" s="25"/>
      <c r="BG183" s="177">
        <f t="shared" si="47"/>
        <v>106</v>
      </c>
      <c r="BH183" s="177">
        <f t="shared" si="48"/>
        <v>0.26046829514197567</v>
      </c>
      <c r="BJ183" s="197">
        <f t="shared" si="49"/>
        <v>4.022865921989629</v>
      </c>
      <c r="BK183" s="25"/>
      <c r="BL183" s="25"/>
      <c r="BM183" s="25"/>
      <c r="BN183" s="177">
        <f t="shared" si="50"/>
        <v>105</v>
      </c>
      <c r="BO183" s="177">
        <f t="shared" si="51"/>
        <v>0.22919023478253178</v>
      </c>
      <c r="BQ183" s="197">
        <f t="shared" si="52"/>
        <v>3.9485664806737653</v>
      </c>
      <c r="BR183" s="25"/>
      <c r="BS183" s="25"/>
      <c r="BT183" s="25"/>
      <c r="BU183" s="177">
        <f t="shared" si="53"/>
        <v>104</v>
      </c>
      <c r="BV183" s="177">
        <f t="shared" si="54"/>
        <v>0.1999121744230879</v>
      </c>
      <c r="BX183" s="197">
        <f t="shared" si="55"/>
        <v>3.8683003459664813</v>
      </c>
      <c r="BY183" s="25"/>
      <c r="BZ183" s="25"/>
      <c r="CA183" s="25"/>
      <c r="CB183" s="177">
        <f t="shared" si="56"/>
        <v>103</v>
      </c>
      <c r="CC183" s="177">
        <f t="shared" si="57"/>
        <v>0.17263411406364401</v>
      </c>
      <c r="CE183" s="197">
        <f t="shared" si="58"/>
        <v>3.7810248544707274</v>
      </c>
      <c r="CF183" s="25"/>
      <c r="CG183" s="25"/>
      <c r="CH183" s="25"/>
      <c r="CI183" s="177">
        <f t="shared" si="59"/>
        <v>102</v>
      </c>
      <c r="CJ183" s="177">
        <f t="shared" si="60"/>
        <v>0.14735605370420013</v>
      </c>
      <c r="CL183" s="197">
        <f t="shared" si="61"/>
        <v>3.6853976451529391</v>
      </c>
      <c r="CM183" s="25"/>
      <c r="CN183" s="25"/>
      <c r="CO183" s="25"/>
      <c r="CP183" s="177">
        <f t="shared" si="62"/>
        <v>100</v>
      </c>
      <c r="CQ183" s="177">
        <f t="shared" si="63"/>
        <v>0.10279993298531236</v>
      </c>
      <c r="CS183" s="197">
        <f t="shared" si="64"/>
        <v>3.5796495124370002</v>
      </c>
      <c r="CT183" s="25"/>
      <c r="CU183" s="25"/>
      <c r="CV183" s="25"/>
      <c r="CW183" s="177">
        <f t="shared" si="65"/>
        <v>98</v>
      </c>
      <c r="CX183" s="177">
        <f t="shared" si="66"/>
        <v>6.624381226642459E-2</v>
      </c>
      <c r="CZ183" s="197">
        <f t="shared" si="67"/>
        <v>3.4613817440775603</v>
      </c>
      <c r="DA183" s="25"/>
      <c r="DB183" s="25"/>
      <c r="DC183" s="25"/>
      <c r="DD183" s="177">
        <f t="shared" si="68"/>
        <v>95</v>
      </c>
      <c r="DE183" s="177">
        <f t="shared" si="69"/>
        <v>2.6409631188092936E-2</v>
      </c>
    </row>
    <row r="184" spans="1:109" ht="15" customHeight="1">
      <c r="A184" s="19">
        <f t="shared" si="23"/>
        <v>2008</v>
      </c>
      <c r="B184" s="174">
        <f t="shared" si="23"/>
        <v>86.147049542442417</v>
      </c>
      <c r="C184" s="191">
        <f t="shared" si="24"/>
        <v>4.4560557144761761</v>
      </c>
      <c r="D184" s="20">
        <f t="shared" si="70"/>
        <v>6</v>
      </c>
      <c r="E184" s="45"/>
      <c r="F184" s="45"/>
      <c r="G184" s="49"/>
      <c r="H184" s="45"/>
      <c r="I184" s="177">
        <f t="shared" si="25"/>
        <v>97</v>
      </c>
      <c r="J184" s="178">
        <f t="shared" si="26"/>
        <v>12.598168498168491</v>
      </c>
      <c r="K184" s="177">
        <f t="shared" si="27"/>
        <v>0.11778653363419934</v>
      </c>
      <c r="M184" s="197">
        <f t="shared" si="28"/>
        <v>4.4560557144761761</v>
      </c>
      <c r="N184" s="25"/>
      <c r="O184" s="25"/>
      <c r="P184" s="25"/>
      <c r="Q184" s="177">
        <f t="shared" si="29"/>
        <v>97</v>
      </c>
      <c r="R184" s="177">
        <f t="shared" si="30"/>
        <v>0.11778653363419934</v>
      </c>
      <c r="T184" s="197">
        <f t="shared" si="31"/>
        <v>4.3326663332516464</v>
      </c>
      <c r="U184" s="25"/>
      <c r="V184" s="25"/>
      <c r="W184" s="25"/>
      <c r="X184" s="177">
        <f t="shared" si="32"/>
        <v>96</v>
      </c>
      <c r="Y184" s="177">
        <f t="shared" si="33"/>
        <v>9.7080632719084181E-2</v>
      </c>
      <c r="AA184" s="197">
        <f t="shared" si="34"/>
        <v>4.278706391001081</v>
      </c>
      <c r="AB184" s="25"/>
      <c r="AC184" s="25"/>
      <c r="AD184" s="25"/>
      <c r="AE184" s="177">
        <f t="shared" si="35"/>
        <v>96</v>
      </c>
      <c r="AF184" s="177">
        <f t="shared" si="36"/>
        <v>9.7080632719084181E-2</v>
      </c>
      <c r="AH184" s="197">
        <f t="shared" si="37"/>
        <v>4.2216678636241651</v>
      </c>
      <c r="AI184" s="25"/>
      <c r="AJ184" s="25"/>
      <c r="AK184" s="25"/>
      <c r="AL184" s="177">
        <f t="shared" si="38"/>
        <v>95</v>
      </c>
      <c r="AM184" s="177">
        <f t="shared" si="39"/>
        <v>7.8374731803969019E-2</v>
      </c>
      <c r="AO184" s="197">
        <f t="shared" si="40"/>
        <v>4.1611780969009278</v>
      </c>
      <c r="AP184" s="25"/>
      <c r="AQ184" s="25"/>
      <c r="AR184" s="25"/>
      <c r="AS184" s="177">
        <f t="shared" si="41"/>
        <v>95</v>
      </c>
      <c r="AT184" s="177">
        <f t="shared" si="42"/>
        <v>7.8374731803969019E-2</v>
      </c>
      <c r="AV184" s="197">
        <f t="shared" si="43"/>
        <v>4.0967923895541478</v>
      </c>
      <c r="AW184" s="25"/>
      <c r="AX184" s="25"/>
      <c r="AY184" s="25"/>
      <c r="AZ184" s="177">
        <f t="shared" si="44"/>
        <v>94</v>
      </c>
      <c r="BA184" s="177">
        <f t="shared" si="45"/>
        <v>6.1668830888853846E-2</v>
      </c>
      <c r="BC184" s="197">
        <f t="shared" si="46"/>
        <v>4.0279741338099617</v>
      </c>
      <c r="BD184" s="25"/>
      <c r="BE184" s="25"/>
      <c r="BF184" s="25"/>
      <c r="BG184" s="177">
        <f t="shared" si="47"/>
        <v>94</v>
      </c>
      <c r="BH184" s="177">
        <f t="shared" si="48"/>
        <v>6.1668830888853846E-2</v>
      </c>
      <c r="BJ184" s="197">
        <f t="shared" si="49"/>
        <v>3.9540676034789231</v>
      </c>
      <c r="BK184" s="25"/>
      <c r="BL184" s="25"/>
      <c r="BM184" s="25"/>
      <c r="BN184" s="177">
        <f t="shared" si="50"/>
        <v>93</v>
      </c>
      <c r="BO184" s="177">
        <f t="shared" si="51"/>
        <v>4.696292997373868E-2</v>
      </c>
      <c r="BQ184" s="197">
        <f t="shared" si="52"/>
        <v>3.8742598599895564</v>
      </c>
      <c r="BR184" s="25"/>
      <c r="BS184" s="25"/>
      <c r="BT184" s="25"/>
      <c r="BU184" s="177">
        <f t="shared" si="53"/>
        <v>93</v>
      </c>
      <c r="BV184" s="177">
        <f t="shared" si="54"/>
        <v>4.696292997373868E-2</v>
      </c>
      <c r="BX184" s="197">
        <f t="shared" si="55"/>
        <v>3.7875260967861273</v>
      </c>
      <c r="BY184" s="25"/>
      <c r="BZ184" s="25"/>
      <c r="CA184" s="25"/>
      <c r="CB184" s="177">
        <f t="shared" si="56"/>
        <v>92</v>
      </c>
      <c r="CC184" s="177">
        <f t="shared" si="57"/>
        <v>3.4257029058623517E-2</v>
      </c>
      <c r="CE184" s="197">
        <f t="shared" si="58"/>
        <v>3.6925489518256134</v>
      </c>
      <c r="CF184" s="25"/>
      <c r="CG184" s="25"/>
      <c r="CH184" s="25"/>
      <c r="CI184" s="177">
        <f t="shared" si="59"/>
        <v>91</v>
      </c>
      <c r="CJ184" s="177">
        <f t="shared" si="60"/>
        <v>2.3551128143508356E-2</v>
      </c>
      <c r="CL184" s="197">
        <f t="shared" si="61"/>
        <v>3.5875953281907211</v>
      </c>
      <c r="CM184" s="25"/>
      <c r="CN184" s="25"/>
      <c r="CO184" s="25"/>
      <c r="CP184" s="177">
        <f t="shared" si="62"/>
        <v>89</v>
      </c>
      <c r="CQ184" s="177">
        <f t="shared" si="63"/>
        <v>8.1393263132780204E-3</v>
      </c>
      <c r="CS184" s="197">
        <f t="shared" si="64"/>
        <v>3.4703206748531463</v>
      </c>
      <c r="CT184" s="25"/>
      <c r="CU184" s="25"/>
      <c r="CV184" s="25"/>
      <c r="CW184" s="177">
        <f t="shared" si="65"/>
        <v>88</v>
      </c>
      <c r="CX184" s="177">
        <f t="shared" si="66"/>
        <v>3.4334253981628555E-3</v>
      </c>
      <c r="CZ184" s="197">
        <f t="shared" si="67"/>
        <v>3.3374425371011505</v>
      </c>
      <c r="DA184" s="25"/>
      <c r="DB184" s="25"/>
      <c r="DC184" s="25"/>
      <c r="DD184" s="177">
        <f t="shared" si="68"/>
        <v>85</v>
      </c>
      <c r="DE184" s="177">
        <f t="shared" si="69"/>
        <v>1.3157226528173586E-3</v>
      </c>
    </row>
    <row r="185" spans="1:109" s="25" customFormat="1" ht="15" customHeight="1">
      <c r="A185" s="19">
        <f t="shared" si="23"/>
        <v>2009</v>
      </c>
      <c r="B185" s="174">
        <f t="shared" si="23"/>
        <v>60.871469235822204</v>
      </c>
      <c r="C185" s="191">
        <f t="shared" si="24"/>
        <v>4.108764579487775</v>
      </c>
      <c r="D185" s="20">
        <f t="shared" si="70"/>
        <v>7</v>
      </c>
      <c r="G185" s="49"/>
      <c r="H185" s="45"/>
      <c r="I185" s="177">
        <f t="shared" si="25"/>
        <v>86</v>
      </c>
      <c r="J185" s="178">
        <f t="shared" si="26"/>
        <v>41.281294964028774</v>
      </c>
      <c r="K185" s="177">
        <f t="shared" si="27"/>
        <v>0.63144305836622994</v>
      </c>
      <c r="M185" s="197">
        <f t="shared" si="28"/>
        <v>4.108764579487775</v>
      </c>
      <c r="Q185" s="177">
        <f t="shared" si="29"/>
        <v>86</v>
      </c>
      <c r="R185" s="177">
        <f t="shared" si="30"/>
        <v>0.63144305836622994</v>
      </c>
      <c r="T185" s="197">
        <f t="shared" si="31"/>
        <v>3.9293022405843345</v>
      </c>
      <c r="X185" s="177">
        <f t="shared" si="32"/>
        <v>85</v>
      </c>
      <c r="Y185" s="177">
        <f t="shared" si="33"/>
        <v>0.58218599683787431</v>
      </c>
      <c r="AA185" s="197">
        <f t="shared" si="34"/>
        <v>3.8474091584845311</v>
      </c>
      <c r="AE185" s="177">
        <f t="shared" si="35"/>
        <v>85</v>
      </c>
      <c r="AF185" s="177">
        <f t="shared" si="36"/>
        <v>0.58218599683787431</v>
      </c>
      <c r="AH185" s="197">
        <f t="shared" si="37"/>
        <v>3.7582065519102366</v>
      </c>
      <c r="AL185" s="177">
        <f t="shared" si="38"/>
        <v>85</v>
      </c>
      <c r="AM185" s="177">
        <f t="shared" si="39"/>
        <v>0.58218599683787431</v>
      </c>
      <c r="AO185" s="197">
        <f t="shared" si="40"/>
        <v>3.6602605428588655</v>
      </c>
      <c r="AS185" s="177">
        <f t="shared" si="41"/>
        <v>85</v>
      </c>
      <c r="AT185" s="177">
        <f t="shared" si="42"/>
        <v>0.58218599683787431</v>
      </c>
      <c r="AV185" s="197">
        <f t="shared" si="43"/>
        <v>3.5516689944664583</v>
      </c>
      <c r="AZ185" s="177">
        <f t="shared" si="44"/>
        <v>84</v>
      </c>
      <c r="BA185" s="177">
        <f t="shared" si="45"/>
        <v>0.53492893530951879</v>
      </c>
      <c r="BC185" s="197">
        <f t="shared" si="46"/>
        <v>3.429832431674408</v>
      </c>
      <c r="BG185" s="177">
        <f t="shared" si="47"/>
        <v>84</v>
      </c>
      <c r="BH185" s="177">
        <f t="shared" si="48"/>
        <v>0.53492893530951879</v>
      </c>
      <c r="BJ185" s="197">
        <f t="shared" si="49"/>
        <v>3.2910651005453451</v>
      </c>
      <c r="BN185" s="177">
        <f t="shared" si="50"/>
        <v>83</v>
      </c>
      <c r="BO185" s="177">
        <f t="shared" si="51"/>
        <v>0.48967187378116317</v>
      </c>
      <c r="BQ185" s="197">
        <f t="shared" si="52"/>
        <v>3.1298902489017739</v>
      </c>
      <c r="BU185" s="177">
        <f t="shared" si="53"/>
        <v>83</v>
      </c>
      <c r="BV185" s="177">
        <f t="shared" si="54"/>
        <v>0.48967187378116317</v>
      </c>
      <c r="BX185" s="197">
        <f t="shared" si="55"/>
        <v>2.9376512172833276</v>
      </c>
      <c r="CB185" s="177">
        <f t="shared" si="56"/>
        <v>82</v>
      </c>
      <c r="CC185" s="177">
        <f t="shared" si="57"/>
        <v>0.44641481225280755</v>
      </c>
      <c r="CE185" s="197">
        <f t="shared" si="58"/>
        <v>2.699444560959138</v>
      </c>
      <c r="CI185" s="177">
        <f t="shared" si="59"/>
        <v>82</v>
      </c>
      <c r="CJ185" s="177">
        <f t="shared" si="60"/>
        <v>0.44641481225280755</v>
      </c>
      <c r="CL185" s="197">
        <f t="shared" si="61"/>
        <v>2.3861418562883197</v>
      </c>
      <c r="CP185" s="177">
        <f t="shared" si="62"/>
        <v>81</v>
      </c>
      <c r="CQ185" s="177">
        <f t="shared" si="63"/>
        <v>0.40515775072445198</v>
      </c>
      <c r="CS185" s="197">
        <f t="shared" si="64"/>
        <v>1.9273779459340148</v>
      </c>
      <c r="CW185" s="177">
        <f t="shared" si="65"/>
        <v>80</v>
      </c>
      <c r="CX185" s="177">
        <f t="shared" si="66"/>
        <v>0.36590068919609636</v>
      </c>
      <c r="CZ185" s="197">
        <f t="shared" si="67"/>
        <v>1.0548238276385662</v>
      </c>
      <c r="DD185" s="177">
        <f t="shared" si="68"/>
        <v>78</v>
      </c>
      <c r="DE185" s="177">
        <f t="shared" si="69"/>
        <v>0.29338656613938519</v>
      </c>
    </row>
    <row r="186" spans="1:109" ht="15" customHeight="1">
      <c r="A186" s="19">
        <f t="shared" si="23"/>
        <v>2010</v>
      </c>
      <c r="B186" s="174">
        <f t="shared" si="23"/>
        <v>68.914334181509759</v>
      </c>
      <c r="C186" s="191">
        <f t="shared" si="24"/>
        <v>4.232864199654613</v>
      </c>
      <c r="D186" s="20">
        <f t="shared" si="70"/>
        <v>8</v>
      </c>
      <c r="E186" s="50"/>
      <c r="F186" s="25"/>
      <c r="G186" s="25"/>
      <c r="H186" s="25"/>
      <c r="I186" s="177">
        <f t="shared" si="25"/>
        <v>76</v>
      </c>
      <c r="J186" s="178">
        <f t="shared" si="26"/>
        <v>10.281846153846146</v>
      </c>
      <c r="K186" s="177">
        <f t="shared" si="27"/>
        <v>5.0206660091320986E-2</v>
      </c>
      <c r="M186" s="197">
        <f t="shared" si="28"/>
        <v>4.232864199654613</v>
      </c>
      <c r="N186" s="25"/>
      <c r="O186" s="25"/>
      <c r="P186" s="25"/>
      <c r="Q186" s="177">
        <f t="shared" si="29"/>
        <v>76</v>
      </c>
      <c r="R186" s="177">
        <f t="shared" si="30"/>
        <v>5.0206660091320986E-2</v>
      </c>
      <c r="T186" s="197">
        <f t="shared" si="31"/>
        <v>4.0760844257606941</v>
      </c>
      <c r="U186" s="25"/>
      <c r="V186" s="25"/>
      <c r="W186" s="25"/>
      <c r="X186" s="177">
        <f t="shared" si="32"/>
        <v>76</v>
      </c>
      <c r="Y186" s="177">
        <f t="shared" si="33"/>
        <v>5.0206660091320986E-2</v>
      </c>
      <c r="AA186" s="197">
        <f t="shared" si="34"/>
        <v>4.0057744106381667</v>
      </c>
      <c r="AB186" s="25"/>
      <c r="AC186" s="25"/>
      <c r="AD186" s="25"/>
      <c r="AE186" s="177">
        <f t="shared" si="35"/>
        <v>76</v>
      </c>
      <c r="AF186" s="177">
        <f t="shared" si="36"/>
        <v>5.0206660091320986E-2</v>
      </c>
      <c r="AH186" s="197">
        <f t="shared" si="37"/>
        <v>3.9301444984785094</v>
      </c>
      <c r="AI186" s="25"/>
      <c r="AJ186" s="25"/>
      <c r="AK186" s="25"/>
      <c r="AL186" s="177">
        <f t="shared" si="38"/>
        <v>76</v>
      </c>
      <c r="AM186" s="177">
        <f t="shared" si="39"/>
        <v>5.0206660091320986E-2</v>
      </c>
      <c r="AO186" s="197">
        <f t="shared" si="40"/>
        <v>3.848323261624035</v>
      </c>
      <c r="AP186" s="25"/>
      <c r="AQ186" s="25"/>
      <c r="AR186" s="25"/>
      <c r="AS186" s="177">
        <f t="shared" si="41"/>
        <v>76</v>
      </c>
      <c r="AT186" s="177">
        <f t="shared" si="42"/>
        <v>5.0206660091320986E-2</v>
      </c>
      <c r="AV186" s="197">
        <f t="shared" si="43"/>
        <v>3.7592059002300617</v>
      </c>
      <c r="AW186" s="25"/>
      <c r="AX186" s="25"/>
      <c r="AY186" s="25"/>
      <c r="AZ186" s="177">
        <f t="shared" si="44"/>
        <v>76</v>
      </c>
      <c r="BA186" s="177">
        <f t="shared" si="45"/>
        <v>5.0206660091320986E-2</v>
      </c>
      <c r="BC186" s="197">
        <f t="shared" si="46"/>
        <v>3.6613626707059361</v>
      </c>
      <c r="BD186" s="25"/>
      <c r="BE186" s="25"/>
      <c r="BF186" s="25"/>
      <c r="BG186" s="177">
        <f t="shared" si="47"/>
        <v>75</v>
      </c>
      <c r="BH186" s="177">
        <f t="shared" si="48"/>
        <v>3.7035328454340502E-2</v>
      </c>
      <c r="BJ186" s="197">
        <f t="shared" si="49"/>
        <v>3.5528974664186115</v>
      </c>
      <c r="BK186" s="25"/>
      <c r="BL186" s="25"/>
      <c r="BM186" s="25"/>
      <c r="BN186" s="177">
        <f t="shared" si="50"/>
        <v>75</v>
      </c>
      <c r="BO186" s="177">
        <f t="shared" si="51"/>
        <v>3.7035328454340502E-2</v>
      </c>
      <c r="BQ186" s="197">
        <f t="shared" si="52"/>
        <v>3.4312199657095377</v>
      </c>
      <c r="BR186" s="25"/>
      <c r="BS186" s="25"/>
      <c r="BT186" s="25"/>
      <c r="BU186" s="177">
        <f t="shared" si="53"/>
        <v>75</v>
      </c>
      <c r="BV186" s="177">
        <f t="shared" si="54"/>
        <v>3.7035328454340502E-2</v>
      </c>
      <c r="BX186" s="197">
        <f t="shared" si="55"/>
        <v>3.2926590138845229</v>
      </c>
      <c r="BY186" s="25"/>
      <c r="BZ186" s="25"/>
      <c r="CA186" s="25"/>
      <c r="CB186" s="177">
        <f t="shared" si="56"/>
        <v>75</v>
      </c>
      <c r="CC186" s="177">
        <f t="shared" si="57"/>
        <v>3.7035328454340502E-2</v>
      </c>
      <c r="CE186" s="197">
        <f t="shared" si="58"/>
        <v>3.131762661528033</v>
      </c>
      <c r="CF186" s="25"/>
      <c r="CG186" s="25"/>
      <c r="CH186" s="25"/>
      <c r="CI186" s="177">
        <f t="shared" si="59"/>
        <v>75</v>
      </c>
      <c r="CJ186" s="177">
        <f t="shared" si="60"/>
        <v>3.7035328454340502E-2</v>
      </c>
      <c r="CL186" s="197">
        <f t="shared" si="61"/>
        <v>2.9399200569108395</v>
      </c>
      <c r="CM186" s="25"/>
      <c r="CN186" s="25"/>
      <c r="CO186" s="25"/>
      <c r="CP186" s="177">
        <f t="shared" si="62"/>
        <v>74</v>
      </c>
      <c r="CQ186" s="177">
        <f t="shared" si="63"/>
        <v>2.5863996817360017E-2</v>
      </c>
      <c r="CS186" s="197">
        <f t="shared" si="64"/>
        <v>2.702322776106032</v>
      </c>
      <c r="CT186" s="25"/>
      <c r="CU186" s="25"/>
      <c r="CV186" s="25"/>
      <c r="CW186" s="177">
        <f t="shared" si="65"/>
        <v>74</v>
      </c>
      <c r="CX186" s="177">
        <f t="shared" si="66"/>
        <v>2.5863996817360017E-2</v>
      </c>
      <c r="CZ186" s="197">
        <f t="shared" si="67"/>
        <v>2.3900769878215464</v>
      </c>
      <c r="DA186" s="25"/>
      <c r="DB186" s="25"/>
      <c r="DC186" s="25"/>
      <c r="DD186" s="177">
        <f t="shared" si="68"/>
        <v>73</v>
      </c>
      <c r="DE186" s="177">
        <f t="shared" si="69"/>
        <v>1.6692665180379537E-2</v>
      </c>
    </row>
    <row r="187" spans="1:109" s="25" customFormat="1" ht="15" customHeight="1">
      <c r="A187" s="19">
        <f t="shared" si="23"/>
        <v>2011</v>
      </c>
      <c r="B187" s="174">
        <f t="shared" si="23"/>
        <v>74.853327938498893</v>
      </c>
      <c r="C187" s="191">
        <f t="shared" si="24"/>
        <v>4.315530571313448</v>
      </c>
      <c r="D187" s="20">
        <f t="shared" si="70"/>
        <v>9</v>
      </c>
      <c r="E187" s="50"/>
      <c r="I187" s="177">
        <f t="shared" si="25"/>
        <v>68</v>
      </c>
      <c r="J187" s="178">
        <f t="shared" si="26"/>
        <v>9.155675675675683</v>
      </c>
      <c r="K187" s="177">
        <f t="shared" si="27"/>
        <v>4.6968103832609485E-2</v>
      </c>
      <c r="M187" s="197">
        <f t="shared" si="28"/>
        <v>4.315530571313448</v>
      </c>
      <c r="Q187" s="177">
        <f t="shared" si="29"/>
        <v>68</v>
      </c>
      <c r="R187" s="177">
        <f t="shared" si="30"/>
        <v>4.6968103832609485E-2</v>
      </c>
      <c r="T187" s="197">
        <f t="shared" si="31"/>
        <v>4.1721282269245359</v>
      </c>
      <c r="X187" s="177">
        <f t="shared" si="32"/>
        <v>68</v>
      </c>
      <c r="Y187" s="177">
        <f t="shared" si="33"/>
        <v>4.6968103832609485E-2</v>
      </c>
      <c r="AA187" s="197">
        <f t="shared" si="34"/>
        <v>4.1084665087925885</v>
      </c>
      <c r="AE187" s="177">
        <f t="shared" si="35"/>
        <v>68</v>
      </c>
      <c r="AF187" s="177">
        <f t="shared" si="36"/>
        <v>4.6968103832609485E-2</v>
      </c>
      <c r="AH187" s="197">
        <f t="shared" si="37"/>
        <v>4.040474757418985</v>
      </c>
      <c r="AL187" s="177">
        <f t="shared" si="38"/>
        <v>68</v>
      </c>
      <c r="AM187" s="177">
        <f t="shared" si="39"/>
        <v>4.6968103832609485E-2</v>
      </c>
      <c r="AO187" s="197">
        <f t="shared" si="40"/>
        <v>3.9675206798417713</v>
      </c>
      <c r="AS187" s="177">
        <f t="shared" si="41"/>
        <v>68</v>
      </c>
      <c r="AT187" s="177">
        <f t="shared" si="42"/>
        <v>4.6968103832609485E-2</v>
      </c>
      <c r="AV187" s="197">
        <f t="shared" si="43"/>
        <v>3.8888225018285061</v>
      </c>
      <c r="AZ187" s="177">
        <f t="shared" si="44"/>
        <v>68</v>
      </c>
      <c r="BA187" s="177">
        <f t="shared" si="45"/>
        <v>4.6968103832609485E-2</v>
      </c>
      <c r="BC187" s="197">
        <f t="shared" si="46"/>
        <v>3.8033977872792963</v>
      </c>
      <c r="BG187" s="177">
        <f t="shared" si="47"/>
        <v>68</v>
      </c>
      <c r="BH187" s="177">
        <f t="shared" si="48"/>
        <v>4.6968103832609485E-2</v>
      </c>
      <c r="BJ187" s="197">
        <f t="shared" si="49"/>
        <v>3.7099882852704478</v>
      </c>
      <c r="BN187" s="177">
        <f t="shared" si="50"/>
        <v>69</v>
      </c>
      <c r="BO187" s="177">
        <f t="shared" si="51"/>
        <v>3.4261447955611701E-2</v>
      </c>
      <c r="BQ187" s="197">
        <f t="shared" si="52"/>
        <v>3.6069459249646321</v>
      </c>
      <c r="BU187" s="177">
        <f t="shared" si="53"/>
        <v>69</v>
      </c>
      <c r="BV187" s="177">
        <f t="shared" si="54"/>
        <v>3.4261447955611701E-2</v>
      </c>
      <c r="BX187" s="197">
        <f t="shared" si="55"/>
        <v>3.4920530469074342</v>
      </c>
      <c r="CB187" s="177">
        <f t="shared" si="56"/>
        <v>69</v>
      </c>
      <c r="CC187" s="177">
        <f t="shared" si="57"/>
        <v>3.4261447955611701E-2</v>
      </c>
      <c r="CE187" s="197">
        <f t="shared" si="58"/>
        <v>3.3622253394556529</v>
      </c>
      <c r="CI187" s="177">
        <f t="shared" si="59"/>
        <v>69</v>
      </c>
      <c r="CJ187" s="177">
        <f t="shared" si="60"/>
        <v>3.4261447955611701E-2</v>
      </c>
      <c r="CL187" s="197">
        <f t="shared" si="61"/>
        <v>3.2129916646423662</v>
      </c>
      <c r="CP187" s="177">
        <f t="shared" si="62"/>
        <v>69</v>
      </c>
      <c r="CQ187" s="177">
        <f t="shared" si="63"/>
        <v>3.4261447955611701E-2</v>
      </c>
      <c r="CS187" s="197">
        <f t="shared" si="64"/>
        <v>3.0375135488652147</v>
      </c>
      <c r="CW187" s="177">
        <f t="shared" si="65"/>
        <v>69</v>
      </c>
      <c r="CX187" s="177">
        <f t="shared" si="66"/>
        <v>3.4261447955611701E-2</v>
      </c>
      <c r="CZ187" s="197">
        <f t="shared" si="67"/>
        <v>2.8245481410655495</v>
      </c>
      <c r="DD187" s="177">
        <f t="shared" si="68"/>
        <v>69</v>
      </c>
      <c r="DE187" s="177">
        <f t="shared" si="69"/>
        <v>3.4261447955611701E-2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75.255869957856717</v>
      </c>
      <c r="C188" s="192">
        <f t="shared" si="24"/>
        <v>4.3208939066711434</v>
      </c>
      <c r="D188" s="29">
        <f t="shared" si="70"/>
        <v>10</v>
      </c>
      <c r="E188" s="51"/>
      <c r="F188" s="30"/>
      <c r="G188" s="30"/>
      <c r="H188" s="30"/>
      <c r="I188" s="183">
        <f t="shared" si="25"/>
        <v>60</v>
      </c>
      <c r="J188" s="184">
        <f t="shared" si="26"/>
        <v>20.272000000000006</v>
      </c>
      <c r="K188" s="183">
        <f t="shared" si="27"/>
        <v>0.23274156817103511</v>
      </c>
      <c r="M188" s="200">
        <f t="shared" si="28"/>
        <v>4.3208939066711434</v>
      </c>
      <c r="N188" s="9"/>
      <c r="O188" s="9"/>
      <c r="P188" s="9"/>
      <c r="Q188" s="187">
        <f t="shared" si="29"/>
        <v>60</v>
      </c>
      <c r="R188" s="187">
        <f t="shared" si="30"/>
        <v>0.23274156817103511</v>
      </c>
      <c r="T188" s="200">
        <f t="shared" si="31"/>
        <v>4.1783160031965005</v>
      </c>
      <c r="U188" s="9"/>
      <c r="V188" s="9"/>
      <c r="W188" s="9"/>
      <c r="X188" s="187">
        <f t="shared" si="32"/>
        <v>61</v>
      </c>
      <c r="Y188" s="187">
        <f t="shared" si="33"/>
        <v>0.20322982825532168</v>
      </c>
      <c r="AA188" s="200">
        <f t="shared" si="34"/>
        <v>4.1150596808794964</v>
      </c>
      <c r="AB188" s="9"/>
      <c r="AC188" s="9"/>
      <c r="AD188" s="9"/>
      <c r="AE188" s="187">
        <f t="shared" si="35"/>
        <v>61</v>
      </c>
      <c r="AF188" s="187">
        <f t="shared" si="36"/>
        <v>0.20322982825532168</v>
      </c>
      <c r="AH188" s="200">
        <f t="shared" si="37"/>
        <v>4.0475301691932657</v>
      </c>
      <c r="AI188" s="9"/>
      <c r="AJ188" s="9"/>
      <c r="AK188" s="9"/>
      <c r="AL188" s="187">
        <f t="shared" si="38"/>
        <v>61</v>
      </c>
      <c r="AM188" s="187">
        <f t="shared" si="39"/>
        <v>0.20322982825532168</v>
      </c>
      <c r="AO188" s="200">
        <f t="shared" si="40"/>
        <v>3.97510803246458</v>
      </c>
      <c r="AP188" s="9"/>
      <c r="AQ188" s="9"/>
      <c r="AR188" s="9"/>
      <c r="AS188" s="187">
        <f t="shared" si="41"/>
        <v>62</v>
      </c>
      <c r="AT188" s="187">
        <f t="shared" si="42"/>
        <v>0.17571808833960825</v>
      </c>
      <c r="AV188" s="200">
        <f t="shared" si="43"/>
        <v>3.8970285474774542</v>
      </c>
      <c r="AW188" s="9"/>
      <c r="AX188" s="9"/>
      <c r="AY188" s="9"/>
      <c r="AZ188" s="187">
        <f t="shared" si="44"/>
        <v>62</v>
      </c>
      <c r="BA188" s="187">
        <f t="shared" si="45"/>
        <v>0.17571808833960825</v>
      </c>
      <c r="BC188" s="200">
        <f t="shared" si="46"/>
        <v>3.81233238455822</v>
      </c>
      <c r="BD188" s="9"/>
      <c r="BE188" s="9"/>
      <c r="BF188" s="9"/>
      <c r="BG188" s="187">
        <f t="shared" si="47"/>
        <v>62</v>
      </c>
      <c r="BH188" s="187">
        <f t="shared" si="48"/>
        <v>0.17571808833960825</v>
      </c>
      <c r="BJ188" s="200">
        <f t="shared" si="49"/>
        <v>3.7197934046653671</v>
      </c>
      <c r="BK188" s="9"/>
      <c r="BL188" s="9"/>
      <c r="BM188" s="9"/>
      <c r="BN188" s="187">
        <f t="shared" si="50"/>
        <v>63</v>
      </c>
      <c r="BO188" s="187">
        <f t="shared" si="51"/>
        <v>0.1502063484238948</v>
      </c>
      <c r="BQ188" s="200">
        <f t="shared" si="52"/>
        <v>3.6178095151719636</v>
      </c>
      <c r="BR188" s="9"/>
      <c r="BS188" s="9"/>
      <c r="BT188" s="9"/>
      <c r="BU188" s="187">
        <f t="shared" si="53"/>
        <v>63</v>
      </c>
      <c r="BV188" s="187">
        <f t="shared" si="54"/>
        <v>0.1502063484238948</v>
      </c>
      <c r="BX188" s="200">
        <f t="shared" si="55"/>
        <v>3.5042312916064122</v>
      </c>
      <c r="BY188" s="9"/>
      <c r="BZ188" s="9"/>
      <c r="CA188" s="9"/>
      <c r="CB188" s="187">
        <f t="shared" si="56"/>
        <v>64</v>
      </c>
      <c r="CC188" s="187">
        <f t="shared" si="57"/>
        <v>0.12669460850818137</v>
      </c>
      <c r="CE188" s="200">
        <f t="shared" si="58"/>
        <v>3.3760802358637503</v>
      </c>
      <c r="CF188" s="9"/>
      <c r="CG188" s="9"/>
      <c r="CH188" s="9"/>
      <c r="CI188" s="187">
        <f t="shared" si="59"/>
        <v>64</v>
      </c>
      <c r="CJ188" s="187">
        <f t="shared" si="60"/>
        <v>0.12669460850818137</v>
      </c>
      <c r="CL188" s="200">
        <f t="shared" si="61"/>
        <v>3.2290586022820573</v>
      </c>
      <c r="CM188" s="9"/>
      <c r="CN188" s="9"/>
      <c r="CO188" s="9"/>
      <c r="CP188" s="187">
        <f t="shared" si="62"/>
        <v>65</v>
      </c>
      <c r="CQ188" s="187">
        <f t="shared" si="63"/>
        <v>0.10518286859246793</v>
      </c>
      <c r="CS188" s="200">
        <f t="shared" si="64"/>
        <v>3.0566330905359336</v>
      </c>
      <c r="CT188" s="9"/>
      <c r="CU188" s="9"/>
      <c r="CV188" s="9"/>
      <c r="CW188" s="187">
        <f t="shared" si="65"/>
        <v>65</v>
      </c>
      <c r="CX188" s="187">
        <f t="shared" si="66"/>
        <v>0.10518286859246793</v>
      </c>
      <c r="CZ188" s="200">
        <f t="shared" si="67"/>
        <v>2.848152373004722</v>
      </c>
      <c r="DA188" s="9"/>
      <c r="DB188" s="9"/>
      <c r="DC188" s="9"/>
      <c r="DD188" s="187">
        <f t="shared" si="68"/>
        <v>66</v>
      </c>
      <c r="DE188" s="187">
        <f t="shared" si="69"/>
        <v>8.5671128676754513E-2</v>
      </c>
    </row>
    <row r="189" spans="1:109" ht="15" customHeight="1" thickTop="1">
      <c r="A189" s="19">
        <f t="shared" si="23"/>
        <v>2013</v>
      </c>
      <c r="B189" s="174">
        <f t="shared" ref="B189:B210" si="71">ROUND($F$176*(1+$F$177)^D189+$F$172,$G$1)</f>
        <v>53</v>
      </c>
      <c r="C189" s="52"/>
      <c r="D189" s="20">
        <f t="shared" si="70"/>
        <v>11</v>
      </c>
      <c r="E189" s="53"/>
      <c r="F189" s="31"/>
      <c r="G189" s="25"/>
      <c r="H189" s="25"/>
      <c r="I189" s="177">
        <f t="shared" si="25"/>
        <v>53</v>
      </c>
      <c r="J189" s="185"/>
      <c r="K189" s="185"/>
    </row>
    <row r="190" spans="1:109" ht="15" customHeight="1" thickBot="1">
      <c r="A190" s="19">
        <f t="shared" si="23"/>
        <v>2014</v>
      </c>
      <c r="B190" s="174">
        <f t="shared" si="71"/>
        <v>47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47</v>
      </c>
      <c r="J190" s="185"/>
      <c r="K190" s="185"/>
    </row>
    <row r="191" spans="1:109" ht="15" customHeight="1" thickTop="1">
      <c r="A191" s="19">
        <f t="shared" si="23"/>
        <v>2015</v>
      </c>
      <c r="B191" s="174">
        <f t="shared" si="71"/>
        <v>42</v>
      </c>
      <c r="C191" s="52"/>
      <c r="D191" s="20">
        <f t="shared" si="70"/>
        <v>13</v>
      </c>
      <c r="E191" s="198">
        <f>O172</f>
        <v>0</v>
      </c>
      <c r="F191" s="201">
        <f>O179</f>
        <v>0.78272863370086221</v>
      </c>
      <c r="G191" s="643">
        <f>O180</f>
        <v>4.2791796455282043</v>
      </c>
      <c r="H191" s="644"/>
      <c r="I191" s="177">
        <f t="shared" si="25"/>
        <v>42</v>
      </c>
      <c r="J191" s="185"/>
      <c r="K191" s="185"/>
      <c r="M191" s="198" t="s">
        <v>72</v>
      </c>
      <c r="N191" s="198">
        <f>MIN(B168:B188)</f>
        <v>60.871469235822204</v>
      </c>
      <c r="T191" s="198" t="s">
        <v>72</v>
      </c>
      <c r="U191" s="198">
        <f>N191</f>
        <v>60.871469235822204</v>
      </c>
      <c r="AA191" s="198" t="s">
        <v>72</v>
      </c>
      <c r="AB191" s="198">
        <f>U191</f>
        <v>60.871469235822204</v>
      </c>
      <c r="AH191" s="198" t="s">
        <v>72</v>
      </c>
      <c r="AI191" s="198">
        <f>AB191</f>
        <v>60.871469235822204</v>
      </c>
      <c r="AO191" s="198" t="s">
        <v>72</v>
      </c>
      <c r="AP191" s="198">
        <f>AI191</f>
        <v>60.871469235822204</v>
      </c>
      <c r="AV191" s="198" t="s">
        <v>72</v>
      </c>
      <c r="AW191" s="198">
        <f>AP191</f>
        <v>60.871469235822204</v>
      </c>
      <c r="BC191" s="198" t="s">
        <v>72</v>
      </c>
      <c r="BD191" s="198">
        <f>AW191</f>
        <v>60.871469235822204</v>
      </c>
      <c r="BJ191" s="198" t="s">
        <v>72</v>
      </c>
      <c r="BK191" s="198">
        <f>BD191</f>
        <v>60.871469235822204</v>
      </c>
      <c r="BQ191" s="198" t="s">
        <v>72</v>
      </c>
      <c r="BR191" s="198">
        <f>BK191</f>
        <v>60.871469235822204</v>
      </c>
      <c r="BX191" s="198" t="s">
        <v>72</v>
      </c>
      <c r="BY191" s="198">
        <f>BR191</f>
        <v>60.871469235822204</v>
      </c>
      <c r="CE191" s="198" t="s">
        <v>72</v>
      </c>
      <c r="CF191" s="198">
        <f>BY191</f>
        <v>60.871469235822204</v>
      </c>
      <c r="CL191" s="198" t="s">
        <v>72</v>
      </c>
      <c r="CM191" s="198">
        <f>CF191</f>
        <v>60.871469235822204</v>
      </c>
      <c r="CS191" s="198" t="s">
        <v>72</v>
      </c>
      <c r="CT191" s="198">
        <f>CM191</f>
        <v>60.871469235822204</v>
      </c>
      <c r="CZ191" s="198" t="s">
        <v>72</v>
      </c>
      <c r="DA191" s="198">
        <f>CT191</f>
        <v>60.871469235822204</v>
      </c>
    </row>
    <row r="192" spans="1:109" ht="15" customHeight="1">
      <c r="A192" s="19">
        <f t="shared" si="23"/>
        <v>2016</v>
      </c>
      <c r="B192" s="174">
        <f t="shared" si="71"/>
        <v>37</v>
      </c>
      <c r="C192" s="52"/>
      <c r="D192" s="20">
        <f t="shared" si="70"/>
        <v>14</v>
      </c>
      <c r="E192" s="198">
        <f>V172</f>
        <v>10</v>
      </c>
      <c r="F192" s="201">
        <f>V179</f>
        <v>0.78253900153378042</v>
      </c>
      <c r="G192" s="643">
        <f>V180</f>
        <v>4.295264688759886</v>
      </c>
      <c r="H192" s="644"/>
      <c r="I192" s="177">
        <f t="shared" si="25"/>
        <v>37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>
        <f t="shared" si="71"/>
        <v>33</v>
      </c>
      <c r="C193" s="52"/>
      <c r="D193" s="20">
        <f t="shared" si="70"/>
        <v>15</v>
      </c>
      <c r="E193" s="198">
        <f>AC172</f>
        <v>14</v>
      </c>
      <c r="F193" s="201">
        <f>AC179</f>
        <v>0.78253900153378042</v>
      </c>
      <c r="G193" s="643">
        <f>AC180</f>
        <v>4.295264688759886</v>
      </c>
      <c r="H193" s="644"/>
      <c r="I193" s="177">
        <f t="shared" si="25"/>
        <v>33</v>
      </c>
      <c r="J193" s="185"/>
      <c r="K193" s="185"/>
      <c r="M193" s="198" t="s">
        <v>50</v>
      </c>
      <c r="N193" s="212">
        <v>4</v>
      </c>
      <c r="T193" s="198" t="s">
        <v>50</v>
      </c>
      <c r="U193" s="198">
        <f>N193</f>
        <v>4</v>
      </c>
      <c r="AA193" s="198" t="s">
        <v>50</v>
      </c>
      <c r="AB193" s="198">
        <f>U193</f>
        <v>4</v>
      </c>
      <c r="AH193" s="198" t="s">
        <v>50</v>
      </c>
      <c r="AI193" s="198">
        <f>AB193</f>
        <v>4</v>
      </c>
      <c r="AO193" s="198" t="s">
        <v>50</v>
      </c>
      <c r="AP193" s="198">
        <f>AI193</f>
        <v>4</v>
      </c>
      <c r="AV193" s="198" t="s">
        <v>50</v>
      </c>
      <c r="AW193" s="198">
        <f>AP193</f>
        <v>4</v>
      </c>
      <c r="BC193" s="198" t="s">
        <v>50</v>
      </c>
      <c r="BD193" s="198">
        <f>AW193</f>
        <v>4</v>
      </c>
      <c r="BJ193" s="198" t="s">
        <v>50</v>
      </c>
      <c r="BK193" s="198">
        <f>BD193</f>
        <v>4</v>
      </c>
      <c r="BQ193" s="198" t="s">
        <v>50</v>
      </c>
      <c r="BR193" s="198">
        <f>BK193</f>
        <v>4</v>
      </c>
      <c r="BX193" s="198" t="s">
        <v>50</v>
      </c>
      <c r="BY193" s="198">
        <f>BR193</f>
        <v>4</v>
      </c>
      <c r="CE193" s="198" t="s">
        <v>50</v>
      </c>
      <c r="CF193" s="198">
        <f>BY193</f>
        <v>4</v>
      </c>
      <c r="CL193" s="198" t="s">
        <v>50</v>
      </c>
      <c r="CM193" s="198">
        <f>CF193</f>
        <v>4</v>
      </c>
      <c r="CS193" s="198" t="s">
        <v>50</v>
      </c>
      <c r="CT193" s="198">
        <f>CM193</f>
        <v>4</v>
      </c>
      <c r="CZ193" s="198" t="s">
        <v>50</v>
      </c>
      <c r="DA193" s="198">
        <f>CT193</f>
        <v>4</v>
      </c>
    </row>
    <row r="194" spans="1:105" ht="15" customHeight="1">
      <c r="A194" s="19">
        <f t="shared" si="23"/>
        <v>2018</v>
      </c>
      <c r="B194" s="174">
        <f t="shared" si="71"/>
        <v>29</v>
      </c>
      <c r="C194" s="52"/>
      <c r="D194" s="20">
        <f t="shared" si="70"/>
        <v>16</v>
      </c>
      <c r="E194" s="198">
        <f>AJ172</f>
        <v>18</v>
      </c>
      <c r="F194" s="201">
        <f>AJ179</f>
        <v>0.77748010414821245</v>
      </c>
      <c r="G194" s="643">
        <f>AJ180</f>
        <v>4.4001185334356361</v>
      </c>
      <c r="H194" s="644"/>
      <c r="I194" s="177">
        <f t="shared" si="25"/>
        <v>29</v>
      </c>
      <c r="J194" s="185"/>
      <c r="K194" s="185"/>
    </row>
    <row r="195" spans="1:105" ht="15" customHeight="1">
      <c r="A195" s="19">
        <f t="shared" ref="A195:A210" si="72">A149</f>
        <v>2019</v>
      </c>
      <c r="B195" s="174">
        <f t="shared" si="71"/>
        <v>26</v>
      </c>
      <c r="C195" s="52"/>
      <c r="D195" s="20">
        <f t="shared" si="70"/>
        <v>17</v>
      </c>
      <c r="E195" s="198">
        <f>AQ172</f>
        <v>22</v>
      </c>
      <c r="F195" s="201">
        <f>AQ179</f>
        <v>0.77891949787258929</v>
      </c>
      <c r="G195" s="643">
        <f>AQ180</f>
        <v>4.3726067935199229</v>
      </c>
      <c r="H195" s="644"/>
      <c r="I195" s="177">
        <f t="shared" si="25"/>
        <v>26</v>
      </c>
      <c r="J195" s="185"/>
      <c r="K195" s="185"/>
    </row>
    <row r="196" spans="1:105" ht="15" customHeight="1">
      <c r="A196" s="19">
        <f t="shared" si="72"/>
        <v>2020</v>
      </c>
      <c r="B196" s="174">
        <f t="shared" si="71"/>
        <v>23</v>
      </c>
      <c r="C196" s="52"/>
      <c r="D196" s="20">
        <f t="shared" si="70"/>
        <v>18</v>
      </c>
      <c r="E196" s="198">
        <f>AX172</f>
        <v>26</v>
      </c>
      <c r="F196" s="201">
        <f>AX179</f>
        <v>0.77965548597885459</v>
      </c>
      <c r="G196" s="643">
        <f>AX180</f>
        <v>4.3792855568132651</v>
      </c>
      <c r="H196" s="644"/>
      <c r="I196" s="177">
        <f t="shared" si="25"/>
        <v>23</v>
      </c>
      <c r="J196" s="185"/>
      <c r="K196" s="185"/>
    </row>
    <row r="197" spans="1:105" ht="15" customHeight="1">
      <c r="A197" s="19">
        <f t="shared" si="72"/>
        <v>2021</v>
      </c>
      <c r="B197" s="174">
        <f t="shared" si="71"/>
        <v>20</v>
      </c>
      <c r="C197" s="52"/>
      <c r="D197" s="20">
        <f t="shared" si="70"/>
        <v>19</v>
      </c>
      <c r="E197" s="198">
        <f>BE172</f>
        <v>30</v>
      </c>
      <c r="F197" s="201">
        <f>BE179</f>
        <v>0.77705203568586467</v>
      </c>
      <c r="G197" s="643">
        <f>BE180</f>
        <v>4.427032245030337</v>
      </c>
      <c r="H197" s="644"/>
      <c r="I197" s="177">
        <f t="shared" si="25"/>
        <v>20</v>
      </c>
      <c r="J197" s="185"/>
      <c r="K197" s="185"/>
    </row>
    <row r="198" spans="1:105" ht="15" customHeight="1">
      <c r="A198" s="19">
        <f t="shared" si="72"/>
        <v>2022</v>
      </c>
      <c r="B198" s="174">
        <f t="shared" si="71"/>
        <v>18</v>
      </c>
      <c r="C198" s="52"/>
      <c r="D198" s="20">
        <f t="shared" si="70"/>
        <v>20</v>
      </c>
      <c r="E198" s="198">
        <f>BL172</f>
        <v>34</v>
      </c>
      <c r="F198" s="201">
        <f>BL179</f>
        <v>0.77712480206310486</v>
      </c>
      <c r="G198" s="643">
        <f>BL180</f>
        <v>4.4307852954577971</v>
      </c>
      <c r="H198" s="644"/>
      <c r="I198" s="177">
        <f t="shared" si="25"/>
        <v>18</v>
      </c>
      <c r="J198" s="185"/>
      <c r="K198" s="185"/>
    </row>
    <row r="199" spans="1:105" ht="15" customHeight="1">
      <c r="A199" s="19">
        <f t="shared" si="72"/>
        <v>2023</v>
      </c>
      <c r="B199" s="174">
        <f t="shared" si="71"/>
        <v>16</v>
      </c>
      <c r="C199" s="52"/>
      <c r="D199" s="20">
        <f t="shared" si="70"/>
        <v>21</v>
      </c>
      <c r="E199" s="198">
        <f>BS172</f>
        <v>38</v>
      </c>
      <c r="F199" s="201">
        <f>BS179</f>
        <v>0.77189870425117046</v>
      </c>
      <c r="G199" s="643">
        <f>BS180</f>
        <v>4.5621979106824808</v>
      </c>
      <c r="H199" s="644"/>
      <c r="I199" s="177">
        <f t="shared" si="25"/>
        <v>16</v>
      </c>
      <c r="J199" s="185"/>
      <c r="K199" s="185"/>
    </row>
    <row r="200" spans="1:105" ht="15" customHeight="1">
      <c r="A200" s="19">
        <f t="shared" si="72"/>
        <v>2024</v>
      </c>
      <c r="B200" s="174">
        <f t="shared" si="71"/>
        <v>14</v>
      </c>
      <c r="C200" s="52"/>
      <c r="D200" s="20">
        <f t="shared" si="70"/>
        <v>22</v>
      </c>
      <c r="E200" s="198">
        <f>BZ172</f>
        <v>42</v>
      </c>
      <c r="F200" s="201">
        <f>BZ179</f>
        <v>0.76909459507228151</v>
      </c>
      <c r="G200" s="643">
        <f>BZ180</f>
        <v>4.6342829539141617</v>
      </c>
      <c r="H200" s="644"/>
      <c r="I200" s="177">
        <f t="shared" si="25"/>
        <v>14</v>
      </c>
      <c r="J200" s="185"/>
      <c r="K200" s="185"/>
    </row>
    <row r="201" spans="1:105" ht="15" customHeight="1">
      <c r="A201" s="19">
        <f t="shared" si="72"/>
        <v>2025</v>
      </c>
      <c r="B201" s="174">
        <f t="shared" si="71"/>
        <v>13</v>
      </c>
      <c r="C201" s="52"/>
      <c r="D201" s="20">
        <f t="shared" si="70"/>
        <v>23</v>
      </c>
      <c r="E201" s="198">
        <f>CG172</f>
        <v>46</v>
      </c>
      <c r="F201" s="201">
        <f>CG179</f>
        <v>0.76224120362790648</v>
      </c>
      <c r="G201" s="643">
        <f>CG180</f>
        <v>4.783136798589914</v>
      </c>
      <c r="H201" s="644"/>
      <c r="I201" s="177">
        <f t="shared" si="25"/>
        <v>13</v>
      </c>
      <c r="J201" s="185"/>
      <c r="K201" s="185"/>
    </row>
    <row r="202" spans="1:105" ht="15" customHeight="1">
      <c r="A202" s="19">
        <f t="shared" si="72"/>
        <v>2026</v>
      </c>
      <c r="B202" s="174">
        <f t="shared" si="71"/>
        <v>11</v>
      </c>
      <c r="C202" s="52"/>
      <c r="D202" s="20">
        <f t="shared" si="70"/>
        <v>24</v>
      </c>
      <c r="E202" s="198">
        <f>CN172</f>
        <v>50</v>
      </c>
      <c r="F202" s="201">
        <f>CN179</f>
        <v>0.7537885304381482</v>
      </c>
      <c r="G202" s="643">
        <f>CN180</f>
        <v>4.9912790179331417</v>
      </c>
      <c r="H202" s="644"/>
      <c r="I202" s="177">
        <f t="shared" si="25"/>
        <v>11</v>
      </c>
      <c r="J202" s="185"/>
      <c r="K202" s="185"/>
    </row>
    <row r="203" spans="1:105" ht="15" customHeight="1">
      <c r="A203" s="19">
        <f t="shared" si="72"/>
        <v>2027</v>
      </c>
      <c r="B203" s="174">
        <f t="shared" si="71"/>
        <v>10</v>
      </c>
      <c r="C203" s="52"/>
      <c r="D203" s="20">
        <f t="shared" si="70"/>
        <v>25</v>
      </c>
      <c r="E203" s="198">
        <f>CU172</f>
        <v>54</v>
      </c>
      <c r="F203" s="201">
        <f>CU179</f>
        <v>0.74226725237779279</v>
      </c>
      <c r="G203" s="643">
        <f>CU180</f>
        <v>5.2962884163052211</v>
      </c>
      <c r="H203" s="644"/>
      <c r="I203" s="177">
        <f t="shared" si="25"/>
        <v>10</v>
      </c>
      <c r="J203" s="185"/>
      <c r="K203" s="185"/>
    </row>
    <row r="204" spans="1:105" ht="15" customHeight="1">
      <c r="A204" s="19">
        <f t="shared" si="72"/>
        <v>2028</v>
      </c>
      <c r="B204" s="174">
        <f t="shared" si="71"/>
        <v>9</v>
      </c>
      <c r="C204" s="52"/>
      <c r="D204" s="20">
        <f t="shared" si="70"/>
        <v>26</v>
      </c>
      <c r="E204" s="198">
        <f>DB172</f>
        <v>58</v>
      </c>
      <c r="F204" s="201">
        <f>DB179</f>
        <v>0.7255810970595109</v>
      </c>
      <c r="G204" s="643">
        <f>DB180</f>
        <v>5.8006511779175298</v>
      </c>
      <c r="H204" s="644"/>
      <c r="I204" s="177">
        <f t="shared" si="25"/>
        <v>9</v>
      </c>
      <c r="J204" s="185"/>
      <c r="K204" s="185"/>
    </row>
    <row r="205" spans="1:105" ht="15" customHeight="1">
      <c r="A205" s="19">
        <f t="shared" si="72"/>
        <v>2029</v>
      </c>
      <c r="B205" s="174">
        <f t="shared" si="71"/>
        <v>8</v>
      </c>
      <c r="C205" s="52"/>
      <c r="D205" s="20">
        <f t="shared" si="70"/>
        <v>27</v>
      </c>
      <c r="E205" s="53"/>
      <c r="F205" s="31"/>
      <c r="G205" s="25"/>
      <c r="H205" s="25"/>
      <c r="I205" s="177">
        <f t="shared" si="25"/>
        <v>8</v>
      </c>
      <c r="J205" s="185"/>
      <c r="K205" s="185"/>
    </row>
    <row r="206" spans="1:105" ht="15" customHeight="1">
      <c r="A206" s="19">
        <f t="shared" si="72"/>
        <v>2030</v>
      </c>
      <c r="B206" s="174">
        <f t="shared" si="71"/>
        <v>7</v>
      </c>
      <c r="C206" s="52"/>
      <c r="D206" s="20">
        <f t="shared" si="70"/>
        <v>28</v>
      </c>
      <c r="E206" s="53"/>
      <c r="F206" s="31"/>
      <c r="G206" s="25"/>
      <c r="H206" s="25"/>
      <c r="I206" s="177">
        <f t="shared" si="25"/>
        <v>7</v>
      </c>
      <c r="J206" s="185"/>
      <c r="K206" s="185"/>
    </row>
    <row r="207" spans="1:105" ht="15" customHeight="1">
      <c r="A207" s="19">
        <f t="shared" si="72"/>
        <v>2031</v>
      </c>
      <c r="B207" s="174">
        <f t="shared" si="71"/>
        <v>6</v>
      </c>
      <c r="C207" s="52"/>
      <c r="D207" s="20">
        <f t="shared" si="70"/>
        <v>29</v>
      </c>
      <c r="E207" s="53"/>
      <c r="F207" s="31"/>
      <c r="G207" s="25"/>
      <c r="H207" s="25"/>
      <c r="I207" s="177">
        <f t="shared" si="25"/>
        <v>6</v>
      </c>
      <c r="J207" s="185"/>
      <c r="K207" s="185"/>
    </row>
    <row r="208" spans="1:105" ht="15" customHeight="1">
      <c r="A208" s="19">
        <f t="shared" si="72"/>
        <v>2032</v>
      </c>
      <c r="B208" s="174">
        <f t="shared" si="71"/>
        <v>5</v>
      </c>
      <c r="C208" s="52"/>
      <c r="D208" s="20">
        <f t="shared" si="70"/>
        <v>30</v>
      </c>
      <c r="E208" s="53"/>
      <c r="F208" s="31"/>
      <c r="G208" s="25"/>
      <c r="H208" s="25"/>
      <c r="I208" s="177">
        <f t="shared" si="25"/>
        <v>5</v>
      </c>
      <c r="J208" s="185"/>
      <c r="K208" s="185"/>
    </row>
    <row r="209" spans="1:109" ht="15" customHeight="1">
      <c r="A209" s="19">
        <f t="shared" si="72"/>
        <v>2033</v>
      </c>
      <c r="B209" s="174">
        <f t="shared" si="71"/>
        <v>5</v>
      </c>
      <c r="C209" s="52"/>
      <c r="D209" s="20">
        <f t="shared" si="70"/>
        <v>31</v>
      </c>
      <c r="E209" s="53"/>
      <c r="F209" s="31"/>
      <c r="G209" s="25"/>
      <c r="H209" s="25"/>
      <c r="I209" s="177">
        <f t="shared" si="25"/>
        <v>5</v>
      </c>
      <c r="J209" s="185"/>
      <c r="K209" s="185"/>
    </row>
    <row r="210" spans="1:109" ht="15" customHeight="1">
      <c r="A210" s="103">
        <f t="shared" si="72"/>
        <v>2034</v>
      </c>
      <c r="B210" s="186">
        <f t="shared" si="71"/>
        <v>4</v>
      </c>
      <c r="C210" s="193"/>
      <c r="D210" s="33">
        <f t="shared" si="70"/>
        <v>32</v>
      </c>
      <c r="E210" s="54"/>
      <c r="F210" s="34"/>
      <c r="G210" s="9"/>
      <c r="H210" s="9"/>
      <c r="I210" s="187">
        <f t="shared" si="25"/>
        <v>4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0.62410779245063963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0.62410779245063963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0.61289118503907447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0.60781032814284208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0.59656091614893825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0.59471607298464335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0.58365470007061826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0.5804503392137027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RSQ($B214:$B234,BN214:BN234)</f>
        <v>0.56911861515255691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RSQ($B214:$B234,BU214:BU234)</f>
        <v>0.55489479744002002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RSQ($B214:$B234,CB214:CB234)</f>
        <v>0.53982562628585029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RSQ($B214:$B234,CI214:CI234)</f>
        <v>0.52786026750049087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RSQ($B214:$B234,CP214:CP234)</f>
        <v>0.50655621619885804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RSQ($B214:$B234,CW214:CW234)</f>
        <v>0.48074020745322626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RSQ($B214:$B234,DD214:DD234)</f>
        <v>0.44735006262016214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14</v>
      </c>
      <c r="AD218" s="21"/>
      <c r="AE218" s="185"/>
      <c r="AF218" s="177"/>
      <c r="AH218" s="68"/>
      <c r="AI218" s="71" t="s">
        <v>35</v>
      </c>
      <c r="AJ218" s="204">
        <f>AC218+AI239</f>
        <v>18</v>
      </c>
      <c r="AK218" s="21"/>
      <c r="AL218" s="185"/>
      <c r="AM218" s="177"/>
      <c r="AO218" s="68"/>
      <c r="AP218" s="71" t="s">
        <v>35</v>
      </c>
      <c r="AQ218" s="204">
        <f>AJ218+AP239</f>
        <v>22</v>
      </c>
      <c r="AR218" s="21"/>
      <c r="AS218" s="185"/>
      <c r="AT218" s="177"/>
      <c r="AV218" s="68"/>
      <c r="AW218" s="71" t="s">
        <v>35</v>
      </c>
      <c r="AX218" s="204">
        <f>AQ218+AW239</f>
        <v>26</v>
      </c>
      <c r="AY218" s="21"/>
      <c r="AZ218" s="185"/>
      <c r="BA218" s="177"/>
      <c r="BC218" s="68"/>
      <c r="BD218" s="71" t="s">
        <v>35</v>
      </c>
      <c r="BE218" s="204">
        <f>AX218+BD239</f>
        <v>30</v>
      </c>
      <c r="BF218" s="21"/>
      <c r="BG218" s="185"/>
      <c r="BH218" s="177"/>
      <c r="BJ218" s="68"/>
      <c r="BK218" s="71" t="s">
        <v>35</v>
      </c>
      <c r="BL218" s="204">
        <f>BE218+BK239</f>
        <v>34</v>
      </c>
      <c r="BM218" s="21"/>
      <c r="BN218" s="185"/>
      <c r="BO218" s="177"/>
      <c r="BQ218" s="68"/>
      <c r="BR218" s="71" t="s">
        <v>35</v>
      </c>
      <c r="BS218" s="204">
        <f>BL218+BR239</f>
        <v>38</v>
      </c>
      <c r="BT218" s="21"/>
      <c r="BU218" s="185"/>
      <c r="BV218" s="177"/>
      <c r="BX218" s="68"/>
      <c r="BY218" s="71" t="s">
        <v>35</v>
      </c>
      <c r="BZ218" s="204">
        <f>BS218+BY239</f>
        <v>42</v>
      </c>
      <c r="CA218" s="21"/>
      <c r="CB218" s="185"/>
      <c r="CC218" s="177"/>
      <c r="CE218" s="68"/>
      <c r="CF218" s="71" t="s">
        <v>35</v>
      </c>
      <c r="CG218" s="204">
        <f>BZ218+CF239</f>
        <v>46</v>
      </c>
      <c r="CH218" s="21"/>
      <c r="CI218" s="185"/>
      <c r="CJ218" s="177"/>
      <c r="CL218" s="68"/>
      <c r="CM218" s="71" t="s">
        <v>35</v>
      </c>
      <c r="CN218" s="204">
        <f>CG218+CM239</f>
        <v>50</v>
      </c>
      <c r="CO218" s="21"/>
      <c r="CP218" s="185"/>
      <c r="CQ218" s="177"/>
      <c r="CS218" s="68"/>
      <c r="CT218" s="71" t="s">
        <v>35</v>
      </c>
      <c r="CU218" s="204">
        <f>CN218+CT239</f>
        <v>54</v>
      </c>
      <c r="CV218" s="21"/>
      <c r="CW218" s="185"/>
      <c r="CX218" s="177"/>
      <c r="CZ218" s="68"/>
      <c r="DA218" s="71" t="s">
        <v>35</v>
      </c>
      <c r="DB218" s="204">
        <f>CU218+DA239</f>
        <v>58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-0.47867465904714601</v>
      </c>
      <c r="H219" s="21"/>
      <c r="I219" s="177"/>
      <c r="J219" s="178"/>
      <c r="K219" s="177"/>
      <c r="M219" s="68"/>
      <c r="N219" s="71" t="s">
        <v>30</v>
      </c>
      <c r="O219" s="42">
        <f>INDEX(LINEST(M225:M234,$E225:$E234),1)</f>
        <v>-0.47867465904714601</v>
      </c>
      <c r="P219" s="21"/>
      <c r="Q219" s="185"/>
      <c r="R219" s="177"/>
      <c r="T219" s="68"/>
      <c r="U219" s="71" t="s">
        <v>30</v>
      </c>
      <c r="V219" s="42">
        <f>INDEX(LINEST(T225:T234,$E225:$E234),1)</f>
        <v>-0.52923737651547986</v>
      </c>
      <c r="W219" s="21"/>
      <c r="X219" s="185"/>
      <c r="Y219" s="177"/>
      <c r="AA219" s="68"/>
      <c r="AB219" s="71" t="s">
        <v>30</v>
      </c>
      <c r="AC219" s="42">
        <f>INDEX(LINEST(AA225:AA234,$E225:$E234),1)</f>
        <v>-0.55284847043784702</v>
      </c>
      <c r="AD219" s="21"/>
      <c r="AE219" s="185"/>
      <c r="AF219" s="177"/>
      <c r="AH219" s="68"/>
      <c r="AI219" s="71" t="s">
        <v>30</v>
      </c>
      <c r="AJ219" s="42">
        <f>INDEX(LINEST(AH225:AH234,$E225:$E234),1)</f>
        <v>-0.57887059598374946</v>
      </c>
      <c r="AK219" s="21"/>
      <c r="AL219" s="185"/>
      <c r="AM219" s="177"/>
      <c r="AO219" s="68"/>
      <c r="AP219" s="71" t="s">
        <v>30</v>
      </c>
      <c r="AQ219" s="42">
        <f>INDEX(LINEST(AO225:AO234,$E225:$E234),1)</f>
        <v>-0.60773119386719188</v>
      </c>
      <c r="AR219" s="21"/>
      <c r="AS219" s="185"/>
      <c r="AT219" s="177"/>
      <c r="AV219" s="68"/>
      <c r="AW219" s="71" t="s">
        <v>30</v>
      </c>
      <c r="AX219" s="42">
        <f>INDEX(LINEST(AV225:AV234,$E225:$E234),1)</f>
        <v>-0.63997569682074829</v>
      </c>
      <c r="AY219" s="21"/>
      <c r="AZ219" s="185"/>
      <c r="BA219" s="177"/>
      <c r="BC219" s="68"/>
      <c r="BD219" s="71" t="s">
        <v>30</v>
      </c>
      <c r="BE219" s="42">
        <f>INDEX(LINEST(BC225:BC234,$E225:$E234),1)</f>
        <v>-0.67631550115224948</v>
      </c>
      <c r="BF219" s="21"/>
      <c r="BG219" s="185"/>
      <c r="BH219" s="177"/>
      <c r="BJ219" s="68"/>
      <c r="BK219" s="71" t="s">
        <v>30</v>
      </c>
      <c r="BL219" s="42">
        <f>INDEX(LINEST(BJ225:BJ234,$E225:$E234),1)</f>
        <v>-0.71770384932418996</v>
      </c>
      <c r="BM219" s="21"/>
      <c r="BN219" s="185"/>
      <c r="BO219" s="177"/>
      <c r="BQ219" s="68"/>
      <c r="BR219" s="71" t="s">
        <v>30</v>
      </c>
      <c r="BS219" s="42">
        <f>INDEX(LINEST(BQ225:BQ234,$E225:$E234),1)</f>
        <v>-0.76546263026162553</v>
      </c>
      <c r="BT219" s="21"/>
      <c r="BU219" s="185"/>
      <c r="BV219" s="177"/>
      <c r="BX219" s="68"/>
      <c r="BY219" s="71" t="s">
        <v>30</v>
      </c>
      <c r="BZ219" s="42">
        <f>INDEX(LINEST(BX225:BX234,$E225:$E234),1)</f>
        <v>-0.82151014461515148</v>
      </c>
      <c r="CA219" s="21"/>
      <c r="CB219" s="185"/>
      <c r="CC219" s="177"/>
      <c r="CE219" s="68"/>
      <c r="CF219" s="71" t="s">
        <v>30</v>
      </c>
      <c r="CG219" s="42">
        <f>INDEX(LINEST(CE225:CE234,$E225:$E234),1)</f>
        <v>-0.88881337433495911</v>
      </c>
      <c r="CH219" s="21"/>
      <c r="CI219" s="185"/>
      <c r="CJ219" s="177"/>
      <c r="CL219" s="68"/>
      <c r="CM219" s="71" t="s">
        <v>30</v>
      </c>
      <c r="CN219" s="42">
        <f>INDEX(LINEST(CL225:CL234,$E225:$E234),1)</f>
        <v>-0.97243107629682868</v>
      </c>
      <c r="CO219" s="21"/>
      <c r="CP219" s="185"/>
      <c r="CQ219" s="177"/>
      <c r="CS219" s="68"/>
      <c r="CT219" s="71" t="s">
        <v>30</v>
      </c>
      <c r="CU219" s="42">
        <f>INDEX(LINEST(CS225:CS234,$E225:$E234),1)</f>
        <v>-1.0826064178300605</v>
      </c>
      <c r="CV219" s="21"/>
      <c r="CW219" s="185"/>
      <c r="CX219" s="177"/>
      <c r="CZ219" s="68"/>
      <c r="DA219" s="71" t="s">
        <v>30</v>
      </c>
      <c r="DB219" s="42">
        <f>INDEX(LINEST(CZ225:CZ234,$E225:$E234),1)</f>
        <v>-1.2504282404526106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5.3556920176330358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INDEX(LINEST(M225:M234,$E225:$E234),2)</f>
        <v>5.3556920176330358</v>
      </c>
      <c r="P220" s="72" t="s">
        <v>46</v>
      </c>
      <c r="Q220" s="185"/>
      <c r="R220" s="177"/>
      <c r="T220" s="68"/>
      <c r="U220" s="71" t="s">
        <v>25</v>
      </c>
      <c r="V220" s="42">
        <f>INDEX(LINEST(T225:T234,$E225:$E234),2)</f>
        <v>5.3204848523959845</v>
      </c>
      <c r="W220" s="72" t="s">
        <v>46</v>
      </c>
      <c r="X220" s="185"/>
      <c r="Y220" s="177"/>
      <c r="AA220" s="68"/>
      <c r="AB220" s="71" t="s">
        <v>25</v>
      </c>
      <c r="AC220" s="42">
        <f>INDEX(LINEST(AA225:AA234,$E225:$E234),2)</f>
        <v>5.3071496559774296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INDEX(LINEST(AH225:AH234,$E225:$E234),2)</f>
        <v>5.2944601689692394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INDEX(LINEST(AO225:AO234,$E225:$E234),2)</f>
        <v>5.2826211153271982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INDEX(LINEST(AV225:AV234,$E225:$E234),2)</f>
        <v>5.2719013878242009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INDEX(LINEST(BC225:BC234,$E225:$E234),2)</f>
        <v>5.2626607325203576</v>
      </c>
      <c r="BF220" s="72" t="s">
        <v>46</v>
      </c>
      <c r="BG220" s="185"/>
      <c r="BH220" s="177"/>
      <c r="BJ220" s="68"/>
      <c r="BK220" s="71" t="s">
        <v>25</v>
      </c>
      <c r="BL220" s="42">
        <f>INDEX(LINEST(BJ225:BJ234,$E225:$E234),2)</f>
        <v>5.2553916517982993</v>
      </c>
      <c r="BM220" s="72" t="s">
        <v>46</v>
      </c>
      <c r="BN220" s="185"/>
      <c r="BO220" s="177"/>
      <c r="BQ220" s="68"/>
      <c r="BR220" s="71" t="s">
        <v>25</v>
      </c>
      <c r="BS220" s="42">
        <f>INDEX(LINEST(BQ225:BQ234,$E225:$E234),2)</f>
        <v>5.2507885411854582</v>
      </c>
      <c r="BT220" s="72" t="s">
        <v>46</v>
      </c>
      <c r="BU220" s="185"/>
      <c r="BV220" s="177"/>
      <c r="BX220" s="68"/>
      <c r="BY220" s="71" t="s">
        <v>25</v>
      </c>
      <c r="BZ220" s="42">
        <f>INDEX(LINEST(BX225:BX234,$E225:$E234),2)</f>
        <v>5.2498694197943703</v>
      </c>
      <c r="CA220" s="72" t="s">
        <v>46</v>
      </c>
      <c r="CB220" s="185"/>
      <c r="CC220" s="177"/>
      <c r="CE220" s="68"/>
      <c r="CF220" s="71" t="s">
        <v>25</v>
      </c>
      <c r="CG220" s="42">
        <f>INDEX(LINEST(CE225:CE234,$E225:$E234),2)</f>
        <v>5.2542105087531921</v>
      </c>
      <c r="CH220" s="72" t="s">
        <v>46</v>
      </c>
      <c r="CI220" s="185"/>
      <c r="CJ220" s="177"/>
      <c r="CL220" s="68"/>
      <c r="CM220" s="71" t="s">
        <v>25</v>
      </c>
      <c r="CN220" s="42">
        <f>INDEX(LINEST(CL225:CL234,$E225:$E234),2)</f>
        <v>5.266464119744489</v>
      </c>
      <c r="CO220" s="72" t="s">
        <v>46</v>
      </c>
      <c r="CP220" s="185"/>
      <c r="CQ220" s="177"/>
      <c r="CS220" s="68"/>
      <c r="CT220" s="71" t="s">
        <v>25</v>
      </c>
      <c r="CU220" s="42">
        <f>INDEX(LINEST(CS225:CS234,$E225:$E234),2)</f>
        <v>5.2918024707048374</v>
      </c>
      <c r="CV220" s="72" t="s">
        <v>46</v>
      </c>
      <c r="CW220" s="185"/>
      <c r="CX220" s="177"/>
      <c r="CZ220" s="68"/>
      <c r="DA220" s="71" t="s">
        <v>25</v>
      </c>
      <c r="DB220" s="42">
        <f>INDEX(LINEST(CZ225:CZ234,$E225:$E234),2)</f>
        <v>5.3446662504535336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211.81050225021363</v>
      </c>
      <c r="I221" s="177"/>
      <c r="J221" s="178"/>
      <c r="K221" s="177"/>
      <c r="M221" s="68"/>
      <c r="N221" s="71" t="s">
        <v>29</v>
      </c>
      <c r="O221" s="73">
        <f>EXP(O220)</f>
        <v>211.81050225021363</v>
      </c>
      <c r="Q221" s="185"/>
      <c r="R221" s="177"/>
      <c r="T221" s="68"/>
      <c r="U221" s="71" t="s">
        <v>29</v>
      </c>
      <c r="V221" s="73">
        <f>EXP(V220)</f>
        <v>204.48300203520611</v>
      </c>
      <c r="X221" s="185"/>
      <c r="Y221" s="177"/>
      <c r="AA221" s="68"/>
      <c r="AB221" s="71" t="s">
        <v>29</v>
      </c>
      <c r="AC221" s="73">
        <f>EXP(AC220)</f>
        <v>201.77428183703819</v>
      </c>
      <c r="AE221" s="185"/>
      <c r="AF221" s="177"/>
      <c r="AH221" s="68"/>
      <c r="AI221" s="71" t="s">
        <v>29</v>
      </c>
      <c r="AJ221" s="73">
        <f>EXP(AJ220)</f>
        <v>199.23004637049053</v>
      </c>
      <c r="AL221" s="185"/>
      <c r="AM221" s="177"/>
      <c r="AO221" s="68"/>
      <c r="AP221" s="71" t="s">
        <v>29</v>
      </c>
      <c r="AQ221" s="73">
        <f>EXP(AQ220)</f>
        <v>196.88525858626318</v>
      </c>
      <c r="AS221" s="185"/>
      <c r="AT221" s="177"/>
      <c r="AV221" s="68"/>
      <c r="AW221" s="71" t="s">
        <v>29</v>
      </c>
      <c r="AX221" s="73">
        <f>EXP(AX220)</f>
        <v>194.78597424570819</v>
      </c>
      <c r="AZ221" s="185"/>
      <c r="BA221" s="177"/>
      <c r="BC221" s="68"/>
      <c r="BD221" s="71" t="s">
        <v>29</v>
      </c>
      <c r="BE221" s="73">
        <f>EXP(BE220)</f>
        <v>192.99431500151627</v>
      </c>
      <c r="BG221" s="185"/>
      <c r="BH221" s="177"/>
      <c r="BJ221" s="68"/>
      <c r="BK221" s="71" t="s">
        <v>29</v>
      </c>
      <c r="BL221" s="73">
        <f>EXP(BL220)</f>
        <v>191.59651027949141</v>
      </c>
      <c r="BN221" s="185"/>
      <c r="BO221" s="177"/>
      <c r="BQ221" s="68"/>
      <c r="BR221" s="71" t="s">
        <v>29</v>
      </c>
      <c r="BS221" s="73">
        <f>EXP(BS220)</f>
        <v>190.71659707223083</v>
      </c>
      <c r="BU221" s="185"/>
      <c r="BV221" s="177"/>
      <c r="BX221" s="68"/>
      <c r="BY221" s="71" t="s">
        <v>29</v>
      </c>
      <c r="BZ221" s="73">
        <f>EXP(BZ220)</f>
        <v>190.5413859007287</v>
      </c>
      <c r="CB221" s="185"/>
      <c r="CC221" s="177"/>
      <c r="CE221" s="68"/>
      <c r="CF221" s="71" t="s">
        <v>29</v>
      </c>
      <c r="CG221" s="73">
        <f>EXP(CG220)</f>
        <v>191.37034098934407</v>
      </c>
      <c r="CI221" s="185"/>
      <c r="CJ221" s="177"/>
      <c r="CL221" s="68"/>
      <c r="CM221" s="71" t="s">
        <v>29</v>
      </c>
      <c r="CN221" s="73">
        <f>EXP(CN220)</f>
        <v>193.72974478910686</v>
      </c>
      <c r="CP221" s="185"/>
      <c r="CQ221" s="177"/>
      <c r="CS221" s="68"/>
      <c r="CT221" s="71" t="s">
        <v>29</v>
      </c>
      <c r="CU221" s="73">
        <f>EXP(CU220)</f>
        <v>198.7012560158918</v>
      </c>
      <c r="CW221" s="185"/>
      <c r="CX221" s="177"/>
      <c r="CZ221" s="68"/>
      <c r="DA221" s="71" t="s">
        <v>29</v>
      </c>
      <c r="DB221" s="73">
        <f>EXP(DB220)</f>
        <v>209.48795641982542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0.62410779245063963</v>
      </c>
      <c r="I224" s="177"/>
      <c r="J224" s="178"/>
      <c r="K224" s="177"/>
      <c r="M224" s="68"/>
      <c r="N224" s="21" t="s">
        <v>36</v>
      </c>
      <c r="O224" s="42">
        <f>Q213</f>
        <v>0.62410779245063963</v>
      </c>
      <c r="Q224" s="185"/>
      <c r="R224" s="177"/>
      <c r="T224" s="68"/>
      <c r="U224" s="21" t="s">
        <v>36</v>
      </c>
      <c r="V224" s="42">
        <f>X213</f>
        <v>0.61289118503907447</v>
      </c>
      <c r="X224" s="185"/>
      <c r="Y224" s="177"/>
      <c r="AA224" s="68"/>
      <c r="AB224" s="21" t="s">
        <v>36</v>
      </c>
      <c r="AC224" s="42">
        <f>AE213</f>
        <v>0.60781032814284208</v>
      </c>
      <c r="AE224" s="185"/>
      <c r="AF224" s="177"/>
      <c r="AH224" s="68"/>
      <c r="AI224" s="21" t="s">
        <v>36</v>
      </c>
      <c r="AJ224" s="42">
        <f>AL213</f>
        <v>0.59656091614893825</v>
      </c>
      <c r="AL224" s="185"/>
      <c r="AM224" s="177"/>
      <c r="AO224" s="68"/>
      <c r="AP224" s="21" t="s">
        <v>36</v>
      </c>
      <c r="AQ224" s="42">
        <f>AS213</f>
        <v>0.59471607298464335</v>
      </c>
      <c r="AS224" s="185"/>
      <c r="AT224" s="177"/>
      <c r="AV224" s="68"/>
      <c r="AW224" s="21" t="s">
        <v>36</v>
      </c>
      <c r="AX224" s="42">
        <f>AZ213</f>
        <v>0.58365470007061826</v>
      </c>
      <c r="AZ224" s="185"/>
      <c r="BA224" s="177"/>
      <c r="BC224" s="68"/>
      <c r="BD224" s="21" t="s">
        <v>36</v>
      </c>
      <c r="BE224" s="42">
        <f>BG213</f>
        <v>0.5804503392137027</v>
      </c>
      <c r="BG224" s="185"/>
      <c r="BH224" s="177"/>
      <c r="BJ224" s="68"/>
      <c r="BK224" s="21" t="s">
        <v>36</v>
      </c>
      <c r="BL224" s="42">
        <f>BN213</f>
        <v>0.56911861515255691</v>
      </c>
      <c r="BN224" s="185"/>
      <c r="BO224" s="177"/>
      <c r="BQ224" s="68"/>
      <c r="BR224" s="21" t="s">
        <v>36</v>
      </c>
      <c r="BS224" s="42">
        <f>BU213</f>
        <v>0.55489479744002002</v>
      </c>
      <c r="BU224" s="185"/>
      <c r="BV224" s="177"/>
      <c r="BX224" s="68"/>
      <c r="BY224" s="21" t="s">
        <v>36</v>
      </c>
      <c r="BZ224" s="42">
        <f>CB213</f>
        <v>0.53982562628585029</v>
      </c>
      <c r="CB224" s="185"/>
      <c r="CC224" s="177"/>
      <c r="CE224" s="68"/>
      <c r="CF224" s="21" t="s">
        <v>36</v>
      </c>
      <c r="CG224" s="42">
        <f>CI213</f>
        <v>0.52786026750049087</v>
      </c>
      <c r="CI224" s="185"/>
      <c r="CJ224" s="177"/>
      <c r="CL224" s="68"/>
      <c r="CM224" s="21" t="s">
        <v>36</v>
      </c>
      <c r="CN224" s="42">
        <f>CP213</f>
        <v>0.50655621619885804</v>
      </c>
      <c r="CP224" s="185"/>
      <c r="CQ224" s="177"/>
      <c r="CS224" s="68"/>
      <c r="CT224" s="21" t="s">
        <v>36</v>
      </c>
      <c r="CU224" s="42">
        <f>CW213</f>
        <v>0.48074020745322626</v>
      </c>
      <c r="CW224" s="185"/>
      <c r="CX224" s="177"/>
      <c r="CZ224" s="68"/>
      <c r="DA224" s="21" t="s">
        <v>36</v>
      </c>
      <c r="DB224" s="42">
        <f>DD213</f>
        <v>0.44735006262016214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165.85365853658536</v>
      </c>
      <c r="C225" s="67">
        <f t="shared" ref="C225:C234" si="74">LN(B225-$G$218)</f>
        <v>5.1111058244598899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>
        <f>SUM(K214:K234)</f>
        <v>7.8201443373754556</v>
      </c>
      <c r="I225" s="177">
        <f t="shared" ref="I225:I237" si="76">ROUND($G$218+$G$221*D225^$G$219,$G$1)</f>
        <v>212</v>
      </c>
      <c r="J225" s="178">
        <f t="shared" ref="J225:J234" si="77">ABS(B225-I225)/B225*100</f>
        <v>27.823529411764714</v>
      </c>
      <c r="K225" s="177">
        <f t="shared" ref="K225:K234" si="78">(B225-I225)^2/1000</f>
        <v>2.1294848304580616</v>
      </c>
      <c r="M225" s="68">
        <f t="shared" ref="M225:M234" si="79">LN($B225-O$218)</f>
        <v>5.1111058244598899</v>
      </c>
      <c r="N225" s="21" t="s">
        <v>37</v>
      </c>
      <c r="O225" s="198">
        <f>SUM(R214:R234)</f>
        <v>7.8201443373754556</v>
      </c>
      <c r="Q225" s="185">
        <f t="shared" ref="Q225:Q234" si="80">ROUND(O$218+O$221*$D225^O$219,$G$1)</f>
        <v>212</v>
      </c>
      <c r="R225" s="177">
        <f t="shared" ref="R225:R234" si="81">($B225-Q225)^2/1000</f>
        <v>2.1294848304580616</v>
      </c>
      <c r="T225" s="68">
        <f t="shared" ref="T225:T234" si="82">LN($B225-V$218)</f>
        <v>5.0489174806672725</v>
      </c>
      <c r="U225" s="21" t="s">
        <v>37</v>
      </c>
      <c r="V225" s="198">
        <f>SUM(Y214:Y234)</f>
        <v>8.1742908649780333</v>
      </c>
      <c r="X225" s="185">
        <f t="shared" ref="X225:X234" si="83">ROUND(V$218+V$221*$D225^V$219,$G$1)</f>
        <v>214</v>
      </c>
      <c r="Y225" s="177">
        <f t="shared" ref="Y225:Y234" si="84">($B225-X225)^2/1000</f>
        <v>2.3180701963117198</v>
      </c>
      <c r="AA225" s="68">
        <f t="shared" ref="AA225:AA234" si="85">LN($B225-AC$218)</f>
        <v>5.0229172842972458</v>
      </c>
      <c r="AB225" s="21" t="s">
        <v>37</v>
      </c>
      <c r="AC225" s="198">
        <f>SUM(AF214:AF234)</f>
        <v>8.3708762308316924</v>
      </c>
      <c r="AE225" s="185">
        <f t="shared" ref="AE225:AE234" si="86">ROUND(AC$218+AC$221*$D225^AC$219,$G$1)</f>
        <v>216</v>
      </c>
      <c r="AF225" s="177">
        <f t="shared" ref="AF225:AF234" si="87">($B225-AE225)^2/1000</f>
        <v>2.514655562165379</v>
      </c>
      <c r="AH225" s="68">
        <f t="shared" ref="AH225:AH234" si="88">LN($B225-AJ$218)</f>
        <v>4.9962229909134406</v>
      </c>
      <c r="AI225" s="21" t="s">
        <v>37</v>
      </c>
      <c r="AJ225" s="198">
        <f>SUM(AM214:AM234)</f>
        <v>8.6640697890674918</v>
      </c>
      <c r="AL225" s="185">
        <f t="shared" ref="AL225:AL234" si="89">ROUND(AJ$218+AJ$221*$D225^AJ$219,$G$1)</f>
        <v>217</v>
      </c>
      <c r="AM225" s="177">
        <f t="shared" ref="AM225:AM234" si="90">($B225-AL225)^2/1000</f>
        <v>2.6159482450922078</v>
      </c>
      <c r="AO225" s="68">
        <f t="shared" ref="AO225:AO234" si="91">LN($B225-AQ$218)</f>
        <v>4.9687965226709139</v>
      </c>
      <c r="AP225" s="21" t="s">
        <v>37</v>
      </c>
      <c r="AQ225" s="198">
        <f>SUM(AT214:AT234)</f>
        <v>8.8246921924776807</v>
      </c>
      <c r="AS225" s="185">
        <f t="shared" ref="AS225:AS234" si="92">ROUND(AQ$218+AQ$221*$D225^AQ$219,$G$1)</f>
        <v>219</v>
      </c>
      <c r="AT225" s="177">
        <f t="shared" ref="AT225:AT234" si="93">($B225-AS225)^2/1000</f>
        <v>2.8245336109458665</v>
      </c>
      <c r="AV225" s="68">
        <f t="shared" ref="AV225:AV234" si="94">LN($B225-AX$218)</f>
        <v>4.9405965797390072</v>
      </c>
      <c r="AW225" s="21" t="s">
        <v>37</v>
      </c>
      <c r="AX225" s="198">
        <f>SUM(BA214:BA234)</f>
        <v>9.2196513497178394</v>
      </c>
      <c r="AZ225" s="185">
        <f t="shared" ref="AZ225:AZ234" si="95">ROUND(AX$218+AX$221*$D225^AX$219,$G$1)</f>
        <v>221</v>
      </c>
      <c r="BA225" s="177">
        <f t="shared" ref="BA225:BA234" si="96">($B225-AZ225)^2/1000</f>
        <v>3.0411189767995253</v>
      </c>
      <c r="BC225" s="68">
        <f t="shared" ref="BC225:BC234" si="97">LN($B225-BE$218)</f>
        <v>4.9115782662170222</v>
      </c>
      <c r="BD225" s="21" t="s">
        <v>37</v>
      </c>
      <c r="BE225" s="198">
        <f>SUM(BH214:BH234)</f>
        <v>9.430252754296939</v>
      </c>
      <c r="BG225" s="185">
        <f t="shared" ref="BG225:BG234" si="98">ROUND(BE$218+BE$221*$D225^BE$219,$G$1)</f>
        <v>223</v>
      </c>
      <c r="BH225" s="177">
        <f t="shared" ref="BH225:BH234" si="99">($B225-BG225)^2/1000</f>
        <v>3.2657043426531835</v>
      </c>
      <c r="BJ225" s="68">
        <f t="shared" ref="BJ225:BJ234" si="100">LN($B225-BL$218)</f>
        <v>4.8816926601320851</v>
      </c>
      <c r="BK225" s="21" t="s">
        <v>37</v>
      </c>
      <c r="BL225" s="198">
        <f>SUM(BO214:BO234)</f>
        <v>9.9311408042131077</v>
      </c>
      <c r="BN225" s="185">
        <f t="shared" ref="BN225:BN234" si="101">ROUND(BL$218+BL$221*$D225^BL$219,$G$1)</f>
        <v>226</v>
      </c>
      <c r="BO225" s="177">
        <f t="shared" ref="BO225:BO234" si="102">($B225-BN225)^2/1000</f>
        <v>3.6175823914336713</v>
      </c>
      <c r="BQ225" s="68">
        <f t="shared" ref="BQ225:BQ234" si="103">LN($B225-BS$218)</f>
        <v>4.8508863171790439</v>
      </c>
      <c r="BR225" s="21" t="s">
        <v>37</v>
      </c>
      <c r="BS225" s="198">
        <f>SUM(BV214:BV234)</f>
        <v>10.531710283539605</v>
      </c>
      <c r="BU225" s="185">
        <f t="shared" ref="BU225:BU234" si="104">ROUND(BS$218+BS$221*$D225^BS$219,$G$1)</f>
        <v>229</v>
      </c>
      <c r="BV225" s="177">
        <f t="shared" ref="BV225:BV234" si="105">($B225-BU225)^2/1000</f>
        <v>3.9874604402141594</v>
      </c>
      <c r="BX225" s="68">
        <f t="shared" ref="BX225:BX234" si="106">LN($B225-BZ$218)</f>
        <v>4.8191006955603157</v>
      </c>
      <c r="BY225" s="21" t="s">
        <v>37</v>
      </c>
      <c r="BZ225" s="198">
        <f>SUM(CC214:CC234)</f>
        <v>11.253148077910957</v>
      </c>
      <c r="CB225" s="185">
        <f t="shared" ref="CB225:CB234" si="107">ROUND(BZ$218+BZ$221*$D225^BZ$219,$G$1)</f>
        <v>233</v>
      </c>
      <c r="CC225" s="177">
        <f t="shared" ref="CC225:CC234" si="108">($B225-CB225)^2/1000</f>
        <v>4.5086311719214764</v>
      </c>
      <c r="CE225" s="68">
        <f t="shared" ref="CE225:CE234" si="109">LN($B225-CG$218)</f>
        <v>4.7862714863768163</v>
      </c>
      <c r="CF225" s="21" t="s">
        <v>37</v>
      </c>
      <c r="CG225" s="198">
        <f>SUM(CJ214:CJ234)</f>
        <v>11.986597130762506</v>
      </c>
      <c r="CI225" s="185">
        <f t="shared" ref="CI225:CI234" si="110">ROUND(CG$218+CG$221*$D225^CG$219,$G$1)</f>
        <v>237</v>
      </c>
      <c r="CJ225" s="177">
        <f t="shared" ref="CJ225:CJ234" si="111">($B225-CI225)^2/1000</f>
        <v>5.0618019036287931</v>
      </c>
      <c r="CL225" s="68">
        <f t="shared" ref="CL225:CL234" si="112">LN($B225-CN$218)</f>
        <v>4.7523278303243792</v>
      </c>
      <c r="CM225" s="21" t="s">
        <v>37</v>
      </c>
      <c r="CN225" s="198">
        <f>SUM(CQ214:CQ234)</f>
        <v>13.353869797567135</v>
      </c>
      <c r="CP225" s="185">
        <f t="shared" ref="CP225:CP234" si="113">ROUND(CN$218+CN$221*$D225^CN$219,$G$1)</f>
        <v>244</v>
      </c>
      <c r="CQ225" s="177">
        <f t="shared" ref="CQ225:CQ234" si="114">($B225-CP225)^2/1000</f>
        <v>6.1068506841165995</v>
      </c>
      <c r="CS225" s="68">
        <f t="shared" ref="CS225:CS234" si="115">LN($B225-CU$218)</f>
        <v>4.7171913967135417</v>
      </c>
      <c r="CT225" s="21" t="s">
        <v>37</v>
      </c>
      <c r="CU225" s="198">
        <f>SUM(CX214:CX234)</f>
        <v>15.367893060436803</v>
      </c>
      <c r="CW225" s="185">
        <f t="shared" ref="CW225:CW234" si="116">ROUND(CU$218+CU$221*$D225^CU$219,$G$1)</f>
        <v>253</v>
      </c>
      <c r="CX225" s="177">
        <f t="shared" ref="CX225:CX234" si="117">($B225-CW225)^2/1000</f>
        <v>7.5944848304580619</v>
      </c>
      <c r="CZ225" s="68">
        <f t="shared" ref="CZ225:CZ234" si="118">LN($B225-DB$218)</f>
        <v>4.6807752947130838</v>
      </c>
      <c r="DA225" s="21" t="s">
        <v>37</v>
      </c>
      <c r="DB225" s="198">
        <f>SUM(DE214:DE234)</f>
        <v>18.74798641296378</v>
      </c>
      <c r="DD225" s="185">
        <f t="shared" ref="DD225:DD234" si="119">ROUND(DB$218+DB$221*$D225^DB$219,$G$1)</f>
        <v>267</v>
      </c>
      <c r="DE225" s="177">
        <f t="shared" ref="DE225:DE234" si="120">($B225-DD225)^2/1000</f>
        <v>10.230582391433673</v>
      </c>
    </row>
    <row r="226" spans="1:109" ht="15" customHeight="1">
      <c r="A226" s="19">
        <f t="shared" si="73"/>
        <v>2004</v>
      </c>
      <c r="B226" s="174">
        <f t="shared" si="73"/>
        <v>163.07277628032344</v>
      </c>
      <c r="C226" s="67">
        <f t="shared" si="74"/>
        <v>5.0941965814114978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>
        <f>SUM(K225:K234)</f>
        <v>7.8201443373754556</v>
      </c>
      <c r="I226" s="177">
        <f t="shared" si="76"/>
        <v>152</v>
      </c>
      <c r="J226" s="178">
        <f t="shared" si="77"/>
        <v>6.7900826446280931</v>
      </c>
      <c r="K226" s="177">
        <f t="shared" si="78"/>
        <v>0.12260637455409336</v>
      </c>
      <c r="M226" s="68">
        <f t="shared" si="79"/>
        <v>5.0941965814114978</v>
      </c>
      <c r="O226" s="74"/>
      <c r="Q226" s="185">
        <f t="shared" si="80"/>
        <v>152</v>
      </c>
      <c r="R226" s="177">
        <f t="shared" si="81"/>
        <v>0.12260637455409336</v>
      </c>
      <c r="T226" s="68">
        <f t="shared" si="82"/>
        <v>5.0309134702640428</v>
      </c>
      <c r="V226" s="74"/>
      <c r="X226" s="185">
        <f t="shared" si="83"/>
        <v>152</v>
      </c>
      <c r="Y226" s="177">
        <f t="shared" si="84"/>
        <v>0.12260637455409336</v>
      </c>
      <c r="AA226" s="68">
        <f t="shared" si="85"/>
        <v>5.0044346181132306</v>
      </c>
      <c r="AC226" s="74"/>
      <c r="AE226" s="185">
        <f t="shared" si="86"/>
        <v>152</v>
      </c>
      <c r="AF226" s="177">
        <f t="shared" si="87"/>
        <v>0.12260637455409336</v>
      </c>
      <c r="AH226" s="68">
        <f t="shared" si="88"/>
        <v>4.9772355218897379</v>
      </c>
      <c r="AJ226" s="74"/>
      <c r="AL226" s="185">
        <f t="shared" si="89"/>
        <v>151</v>
      </c>
      <c r="AM226" s="177">
        <f t="shared" si="90"/>
        <v>0.14575192711474022</v>
      </c>
      <c r="AO226" s="68">
        <f t="shared" si="91"/>
        <v>4.9492759010538387</v>
      </c>
      <c r="AQ226" s="74"/>
      <c r="AS226" s="185">
        <f t="shared" si="92"/>
        <v>151</v>
      </c>
      <c r="AT226" s="177">
        <f t="shared" si="93"/>
        <v>0.14575192711474022</v>
      </c>
      <c r="AV226" s="68">
        <f t="shared" si="94"/>
        <v>4.92051199850905</v>
      </c>
      <c r="AX226" s="74"/>
      <c r="AZ226" s="185">
        <f t="shared" si="95"/>
        <v>151</v>
      </c>
      <c r="BA226" s="177">
        <f t="shared" si="96"/>
        <v>0.14575192711474022</v>
      </c>
      <c r="BC226" s="68">
        <f t="shared" si="97"/>
        <v>4.8908961686454733</v>
      </c>
      <c r="BE226" s="74"/>
      <c r="BG226" s="185">
        <f t="shared" si="98"/>
        <v>151</v>
      </c>
      <c r="BH226" s="177">
        <f t="shared" si="99"/>
        <v>0.14575192711474022</v>
      </c>
      <c r="BJ226" s="68">
        <f t="shared" si="100"/>
        <v>4.8603764024966285</v>
      </c>
      <c r="BL226" s="74"/>
      <c r="BN226" s="185">
        <f t="shared" si="101"/>
        <v>151</v>
      </c>
      <c r="BO226" s="177">
        <f t="shared" si="102"/>
        <v>0.14575192711474022</v>
      </c>
      <c r="BQ226" s="68">
        <f t="shared" si="103"/>
        <v>4.8288957781262605</v>
      </c>
      <c r="BS226" s="74"/>
      <c r="BU226" s="185">
        <f t="shared" si="104"/>
        <v>150</v>
      </c>
      <c r="BV226" s="177">
        <f t="shared" si="105"/>
        <v>0.1708974796753871</v>
      </c>
      <c r="BX226" s="68">
        <f t="shared" si="106"/>
        <v>4.7963918216562327</v>
      </c>
      <c r="BZ226" s="74"/>
      <c r="CB226" s="185">
        <f t="shared" si="107"/>
        <v>150</v>
      </c>
      <c r="CC226" s="177">
        <f t="shared" si="108"/>
        <v>0.1708974796753871</v>
      </c>
      <c r="CE226" s="68">
        <f t="shared" si="109"/>
        <v>4.762795760913761</v>
      </c>
      <c r="CG226" s="74"/>
      <c r="CI226" s="185">
        <f t="shared" si="110"/>
        <v>149</v>
      </c>
      <c r="CJ226" s="177">
        <f t="shared" si="111"/>
        <v>0.19804303223603398</v>
      </c>
      <c r="CL226" s="68">
        <f t="shared" si="112"/>
        <v>4.7280316492879173</v>
      </c>
      <c r="CN226" s="74"/>
      <c r="CP226" s="185">
        <f t="shared" si="113"/>
        <v>149</v>
      </c>
      <c r="CQ226" s="177">
        <f t="shared" si="114"/>
        <v>0.19804303223603398</v>
      </c>
      <c r="CS226" s="68">
        <f t="shared" si="115"/>
        <v>4.6920153317317048</v>
      </c>
      <c r="CU226" s="74"/>
      <c r="CW226" s="185">
        <f t="shared" si="116"/>
        <v>148</v>
      </c>
      <c r="CX226" s="177">
        <f t="shared" si="117"/>
        <v>0.22718858479668086</v>
      </c>
      <c r="CZ226" s="68">
        <f t="shared" si="118"/>
        <v>4.654653217501151</v>
      </c>
      <c r="DB226" s="74"/>
      <c r="DD226" s="185">
        <f t="shared" si="119"/>
        <v>146</v>
      </c>
      <c r="DE226" s="177">
        <f t="shared" si="120"/>
        <v>0.29147968991797463</v>
      </c>
    </row>
    <row r="227" spans="1:109" ht="15" customHeight="1">
      <c r="A227" s="19">
        <f t="shared" si="73"/>
        <v>2005</v>
      </c>
      <c r="B227" s="174">
        <f t="shared" si="73"/>
        <v>154.31266846361186</v>
      </c>
      <c r="C227" s="67">
        <f t="shared" si="74"/>
        <v>5.038980858809051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>
        <f>SUM(J214:J234)/D234</f>
        <v>16.159690812990718</v>
      </c>
      <c r="I227" s="177">
        <f t="shared" si="76"/>
        <v>125</v>
      </c>
      <c r="J227" s="178">
        <f t="shared" si="77"/>
        <v>18.995633187772924</v>
      </c>
      <c r="K227" s="177">
        <f t="shared" si="78"/>
        <v>0.8592325324576251</v>
      </c>
      <c r="M227" s="68">
        <f t="shared" si="79"/>
        <v>5.038980858809051</v>
      </c>
      <c r="Q227" s="185">
        <f t="shared" si="80"/>
        <v>125</v>
      </c>
      <c r="R227" s="177">
        <f t="shared" si="81"/>
        <v>0.8592325324576251</v>
      </c>
      <c r="T227" s="68">
        <f t="shared" si="82"/>
        <v>4.9719822544669086</v>
      </c>
      <c r="X227" s="185">
        <f t="shared" si="83"/>
        <v>124</v>
      </c>
      <c r="Y227" s="177">
        <f t="shared" si="84"/>
        <v>0.9188578693848487</v>
      </c>
      <c r="AA227" s="68">
        <f t="shared" si="85"/>
        <v>4.9438732785673851</v>
      </c>
      <c r="AE227" s="185">
        <f t="shared" si="86"/>
        <v>124</v>
      </c>
      <c r="AF227" s="177">
        <f t="shared" si="87"/>
        <v>0.9188578693848487</v>
      </c>
      <c r="AH227" s="68">
        <f t="shared" si="88"/>
        <v>4.9149512798243533</v>
      </c>
      <c r="AL227" s="185">
        <f t="shared" si="89"/>
        <v>123</v>
      </c>
      <c r="AM227" s="177">
        <f t="shared" si="90"/>
        <v>0.98048320631207253</v>
      </c>
      <c r="AO227" s="68">
        <f t="shared" si="91"/>
        <v>4.8851678221194925</v>
      </c>
      <c r="AS227" s="185">
        <f t="shared" si="92"/>
        <v>123</v>
      </c>
      <c r="AT227" s="177">
        <f t="shared" si="93"/>
        <v>0.98048320631207253</v>
      </c>
      <c r="AV227" s="68">
        <f t="shared" si="94"/>
        <v>4.8544700076948955</v>
      </c>
      <c r="AZ227" s="185">
        <f t="shared" si="95"/>
        <v>122</v>
      </c>
      <c r="BA227" s="177">
        <f t="shared" si="96"/>
        <v>1.0441085432392962</v>
      </c>
      <c r="BC227" s="68">
        <f t="shared" si="97"/>
        <v>4.8227999117755598</v>
      </c>
      <c r="BG227" s="185">
        <f t="shared" si="98"/>
        <v>122</v>
      </c>
      <c r="BH227" s="177">
        <f t="shared" si="99"/>
        <v>1.0441085432392962</v>
      </c>
      <c r="BJ227" s="68">
        <f t="shared" si="100"/>
        <v>4.7900939246981569</v>
      </c>
      <c r="BN227" s="185">
        <f t="shared" si="101"/>
        <v>121</v>
      </c>
      <c r="BO227" s="177">
        <f t="shared" si="102"/>
        <v>1.1097338801665197</v>
      </c>
      <c r="BQ227" s="68">
        <f t="shared" si="103"/>
        <v>4.7562819827720757</v>
      </c>
      <c r="BU227" s="185">
        <f t="shared" si="104"/>
        <v>120</v>
      </c>
      <c r="BV227" s="177">
        <f t="shared" si="105"/>
        <v>1.1773592170937437</v>
      </c>
      <c r="BX227" s="68">
        <f t="shared" si="106"/>
        <v>4.7212866644969038</v>
      </c>
      <c r="CB227" s="185">
        <f t="shared" si="107"/>
        <v>119</v>
      </c>
      <c r="CC227" s="177">
        <f t="shared" si="108"/>
        <v>1.2469845540209674</v>
      </c>
      <c r="CE227" s="68">
        <f t="shared" si="109"/>
        <v>4.6850221228224456</v>
      </c>
      <c r="CI227" s="185">
        <f t="shared" si="110"/>
        <v>118</v>
      </c>
      <c r="CJ227" s="177">
        <f t="shared" si="111"/>
        <v>1.3186098909481911</v>
      </c>
      <c r="CL227" s="68">
        <f t="shared" si="112"/>
        <v>4.6473928164104379</v>
      </c>
      <c r="CP227" s="185">
        <f t="shared" si="113"/>
        <v>117</v>
      </c>
      <c r="CQ227" s="177">
        <f t="shared" si="114"/>
        <v>1.3922352278754146</v>
      </c>
      <c r="CS227" s="68">
        <f t="shared" si="115"/>
        <v>4.6082919927109556</v>
      </c>
      <c r="CW227" s="185">
        <f t="shared" si="116"/>
        <v>114</v>
      </c>
      <c r="CX227" s="177">
        <f t="shared" si="117"/>
        <v>1.6251112386570861</v>
      </c>
      <c r="CZ227" s="68">
        <f t="shared" si="118"/>
        <v>4.5675998622142941</v>
      </c>
      <c r="DD227" s="185">
        <f t="shared" si="119"/>
        <v>111</v>
      </c>
      <c r="DE227" s="177">
        <f t="shared" si="120"/>
        <v>1.8759872494387571</v>
      </c>
    </row>
    <row r="228" spans="1:109" ht="15" customHeight="1">
      <c r="A228" s="19">
        <f t="shared" si="73"/>
        <v>2006</v>
      </c>
      <c r="B228" s="174">
        <f t="shared" si="73"/>
        <v>172.45989304812835</v>
      </c>
      <c r="C228" s="67">
        <f t="shared" si="74"/>
        <v>5.150164705369332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>
        <f>SUM(J225:J234)/10</f>
        <v>16.159690812990718</v>
      </c>
      <c r="I228" s="177">
        <f t="shared" si="76"/>
        <v>109</v>
      </c>
      <c r="J228" s="178">
        <f t="shared" si="77"/>
        <v>36.796899224806204</v>
      </c>
      <c r="K228" s="177">
        <f t="shared" si="78"/>
        <v>4.0271580256798885</v>
      </c>
      <c r="M228" s="68">
        <f t="shared" si="79"/>
        <v>5.150164705369332</v>
      </c>
      <c r="Q228" s="185">
        <f t="shared" si="80"/>
        <v>109</v>
      </c>
      <c r="R228" s="177">
        <f t="shared" si="81"/>
        <v>4.0271580256798885</v>
      </c>
      <c r="T228" s="68">
        <f t="shared" si="82"/>
        <v>5.0904311592951776</v>
      </c>
      <c r="X228" s="185">
        <f t="shared" si="83"/>
        <v>108</v>
      </c>
      <c r="Y228" s="177">
        <f t="shared" si="84"/>
        <v>4.1550778117761453</v>
      </c>
      <c r="AA228" s="68">
        <f t="shared" si="85"/>
        <v>5.0655015205913196</v>
      </c>
      <c r="AE228" s="185">
        <f t="shared" si="86"/>
        <v>108</v>
      </c>
      <c r="AF228" s="177">
        <f t="shared" si="87"/>
        <v>4.1550778117761453</v>
      </c>
      <c r="AH228" s="68">
        <f t="shared" si="88"/>
        <v>5.0399344707164859</v>
      </c>
      <c r="AL228" s="185">
        <f t="shared" si="89"/>
        <v>107</v>
      </c>
      <c r="AM228" s="177">
        <f t="shared" si="90"/>
        <v>4.284997597872402</v>
      </c>
      <c r="AO228" s="68">
        <f t="shared" si="91"/>
        <v>5.013696557299232</v>
      </c>
      <c r="AS228" s="185">
        <f t="shared" si="92"/>
        <v>107</v>
      </c>
      <c r="AT228" s="177">
        <f t="shared" si="93"/>
        <v>4.284997597872402</v>
      </c>
      <c r="AV228" s="68">
        <f t="shared" si="94"/>
        <v>4.9867516233863673</v>
      </c>
      <c r="AZ228" s="185">
        <f t="shared" si="95"/>
        <v>106</v>
      </c>
      <c r="BA228" s="177">
        <f t="shared" si="96"/>
        <v>4.4169173839686593</v>
      </c>
      <c r="BC228" s="68">
        <f t="shared" si="97"/>
        <v>4.9590605077997392</v>
      </c>
      <c r="BG228" s="185">
        <f t="shared" si="98"/>
        <v>106</v>
      </c>
      <c r="BH228" s="177">
        <f t="shared" si="99"/>
        <v>4.4169173839686593</v>
      </c>
      <c r="BJ228" s="68">
        <f t="shared" si="100"/>
        <v>4.930580702810814</v>
      </c>
      <c r="BN228" s="185">
        <f t="shared" si="101"/>
        <v>105</v>
      </c>
      <c r="BO228" s="177">
        <f t="shared" si="102"/>
        <v>4.5508371700649155</v>
      </c>
      <c r="BQ228" s="68">
        <f t="shared" si="103"/>
        <v>4.9012659616228174</v>
      </c>
      <c r="BU228" s="185">
        <f t="shared" si="104"/>
        <v>104</v>
      </c>
      <c r="BV228" s="177">
        <f t="shared" si="105"/>
        <v>4.6867569561611724</v>
      </c>
      <c r="BX228" s="68">
        <f t="shared" si="106"/>
        <v>4.87106584656176</v>
      </c>
      <c r="CB228" s="185">
        <f t="shared" si="107"/>
        <v>103</v>
      </c>
      <c r="CC228" s="177">
        <f t="shared" si="108"/>
        <v>4.824676742257429</v>
      </c>
      <c r="CE228" s="68">
        <f t="shared" si="109"/>
        <v>4.8399252068933416</v>
      </c>
      <c r="CI228" s="185">
        <f t="shared" si="110"/>
        <v>102</v>
      </c>
      <c r="CJ228" s="177">
        <f t="shared" si="111"/>
        <v>4.9645965283536864</v>
      </c>
      <c r="CL228" s="68">
        <f t="shared" si="112"/>
        <v>4.807783572687744</v>
      </c>
      <c r="CP228" s="185">
        <f t="shared" si="113"/>
        <v>100</v>
      </c>
      <c r="CQ228" s="177">
        <f t="shared" si="114"/>
        <v>5.2504361005461995</v>
      </c>
      <c r="CS228" s="68">
        <f t="shared" si="115"/>
        <v>4.7745744479962111</v>
      </c>
      <c r="CW228" s="185">
        <f t="shared" si="116"/>
        <v>98</v>
      </c>
      <c r="CX228" s="177">
        <f t="shared" si="117"/>
        <v>5.5442756727387126</v>
      </c>
      <c r="CZ228" s="68">
        <f t="shared" si="118"/>
        <v>4.7402244825766084</v>
      </c>
      <c r="DD228" s="185">
        <f t="shared" si="119"/>
        <v>95</v>
      </c>
      <c r="DE228" s="177">
        <f t="shared" si="120"/>
        <v>6.0000350310274824</v>
      </c>
    </row>
    <row r="229" spans="1:109" ht="15" customHeight="1">
      <c r="A229" s="19">
        <f t="shared" si="73"/>
        <v>2007</v>
      </c>
      <c r="B229" s="174">
        <f t="shared" si="73"/>
        <v>89.860969820278058</v>
      </c>
      <c r="C229" s="67">
        <f t="shared" si="74"/>
        <v>4.4982636961530833</v>
      </c>
      <c r="D229" s="20">
        <f t="shared" si="121"/>
        <v>5</v>
      </c>
      <c r="E229" s="69">
        <f t="shared" si="75"/>
        <v>1.6094379124341003</v>
      </c>
      <c r="I229" s="177">
        <f t="shared" si="76"/>
        <v>98</v>
      </c>
      <c r="J229" s="178">
        <f t="shared" si="77"/>
        <v>9.05735849056604</v>
      </c>
      <c r="K229" s="177">
        <f t="shared" si="78"/>
        <v>6.624381226642459E-2</v>
      </c>
      <c r="M229" s="68">
        <f t="shared" si="79"/>
        <v>4.4982636961530833</v>
      </c>
      <c r="Q229" s="185">
        <f t="shared" si="80"/>
        <v>98</v>
      </c>
      <c r="R229" s="177">
        <f t="shared" si="81"/>
        <v>6.624381226642459E-2</v>
      </c>
      <c r="T229" s="68">
        <f t="shared" si="82"/>
        <v>4.3802872455668229</v>
      </c>
      <c r="X229" s="185">
        <f t="shared" si="83"/>
        <v>97</v>
      </c>
      <c r="Y229" s="177">
        <f t="shared" si="84"/>
        <v>5.0965751906980709E-2</v>
      </c>
      <c r="AA229" s="68">
        <f t="shared" si="85"/>
        <v>4.3289023205222721</v>
      </c>
      <c r="AE229" s="185">
        <f t="shared" si="86"/>
        <v>97</v>
      </c>
      <c r="AF229" s="177">
        <f t="shared" si="87"/>
        <v>5.0965751906980709E-2</v>
      </c>
      <c r="AH229" s="68">
        <f t="shared" si="88"/>
        <v>4.2747332775625475</v>
      </c>
      <c r="AL229" s="185">
        <f t="shared" si="89"/>
        <v>96</v>
      </c>
      <c r="AM229" s="177">
        <f t="shared" si="90"/>
        <v>3.7687691547536824E-2</v>
      </c>
      <c r="AO229" s="68">
        <f t="shared" si="91"/>
        <v>4.217461050740523</v>
      </c>
      <c r="AS229" s="185">
        <f t="shared" si="92"/>
        <v>96</v>
      </c>
      <c r="AT229" s="177">
        <f t="shared" si="93"/>
        <v>3.7687691547536824E-2</v>
      </c>
      <c r="AV229" s="68">
        <f t="shared" si="94"/>
        <v>4.1567083738339887</v>
      </c>
      <c r="AZ229" s="185">
        <f t="shared" si="95"/>
        <v>96</v>
      </c>
      <c r="BA229" s="177">
        <f t="shared" si="96"/>
        <v>3.7687691547536824E-2</v>
      </c>
      <c r="BC229" s="68">
        <f t="shared" si="97"/>
        <v>4.0920247037680522</v>
      </c>
      <c r="BG229" s="185">
        <f t="shared" si="98"/>
        <v>95</v>
      </c>
      <c r="BH229" s="177">
        <f t="shared" si="99"/>
        <v>2.6409631188092936E-2</v>
      </c>
      <c r="BJ229" s="68">
        <f t="shared" si="100"/>
        <v>4.022865921989629</v>
      </c>
      <c r="BN229" s="185">
        <f t="shared" si="101"/>
        <v>94</v>
      </c>
      <c r="BO229" s="177">
        <f t="shared" si="102"/>
        <v>1.7131570828649054E-2</v>
      </c>
      <c r="BQ229" s="68">
        <f t="shared" si="103"/>
        <v>3.9485664806737653</v>
      </c>
      <c r="BU229" s="185">
        <f t="shared" si="104"/>
        <v>94</v>
      </c>
      <c r="BV229" s="177">
        <f t="shared" si="105"/>
        <v>1.7131570828649054E-2</v>
      </c>
      <c r="BX229" s="68">
        <f t="shared" si="106"/>
        <v>3.8683003459664813</v>
      </c>
      <c r="CB229" s="185">
        <f t="shared" si="107"/>
        <v>93</v>
      </c>
      <c r="CC229" s="177">
        <f t="shared" si="108"/>
        <v>9.8535104692051689E-3</v>
      </c>
      <c r="CE229" s="68">
        <f t="shared" si="109"/>
        <v>3.7810248544707274</v>
      </c>
      <c r="CI229" s="185">
        <f t="shared" si="110"/>
        <v>92</v>
      </c>
      <c r="CJ229" s="177">
        <f t="shared" si="111"/>
        <v>4.5754501097612843E-3</v>
      </c>
      <c r="CL229" s="68">
        <f t="shared" si="112"/>
        <v>3.6853976451529391</v>
      </c>
      <c r="CP229" s="185">
        <f t="shared" si="113"/>
        <v>91</v>
      </c>
      <c r="CQ229" s="177">
        <f t="shared" si="114"/>
        <v>1.2973897503173999E-3</v>
      </c>
      <c r="CS229" s="68">
        <f t="shared" si="115"/>
        <v>3.5796495124370002</v>
      </c>
      <c r="CW229" s="185">
        <f t="shared" si="116"/>
        <v>89</v>
      </c>
      <c r="CX229" s="177">
        <f t="shared" si="117"/>
        <v>7.4126903142963116E-4</v>
      </c>
      <c r="CZ229" s="68">
        <f t="shared" si="118"/>
        <v>3.4613817440775603</v>
      </c>
      <c r="DD229" s="185">
        <f t="shared" si="119"/>
        <v>86</v>
      </c>
      <c r="DE229" s="177">
        <f t="shared" si="120"/>
        <v>1.4907087953097978E-2</v>
      </c>
    </row>
    <row r="230" spans="1:109" ht="15" customHeight="1">
      <c r="A230" s="19">
        <f t="shared" si="73"/>
        <v>2008</v>
      </c>
      <c r="B230" s="174">
        <f t="shared" si="73"/>
        <v>86.147049542442417</v>
      </c>
      <c r="C230" s="67">
        <f t="shared" si="74"/>
        <v>4.4560557144761761</v>
      </c>
      <c r="D230" s="20">
        <f t="shared" si="121"/>
        <v>6</v>
      </c>
      <c r="E230" s="69">
        <f t="shared" si="75"/>
        <v>1.791759469228055</v>
      </c>
      <c r="I230" s="177">
        <f t="shared" si="76"/>
        <v>90</v>
      </c>
      <c r="J230" s="178">
        <f t="shared" si="77"/>
        <v>4.4725274725274646</v>
      </c>
      <c r="K230" s="177">
        <f t="shared" si="78"/>
        <v>1.4845227228393187E-2</v>
      </c>
      <c r="M230" s="68">
        <f t="shared" si="79"/>
        <v>4.4560557144761761</v>
      </c>
      <c r="Q230" s="185">
        <f t="shared" si="80"/>
        <v>90</v>
      </c>
      <c r="R230" s="177">
        <f t="shared" si="81"/>
        <v>1.4845227228393187E-2</v>
      </c>
      <c r="T230" s="68">
        <f t="shared" si="82"/>
        <v>4.3326663332516464</v>
      </c>
      <c r="X230" s="185">
        <f t="shared" si="83"/>
        <v>89</v>
      </c>
      <c r="Y230" s="177">
        <f t="shared" si="84"/>
        <v>8.1393263132780204E-3</v>
      </c>
      <c r="AA230" s="68">
        <f t="shared" si="85"/>
        <v>4.278706391001081</v>
      </c>
      <c r="AE230" s="185">
        <f t="shared" si="86"/>
        <v>89</v>
      </c>
      <c r="AF230" s="177">
        <f t="shared" si="87"/>
        <v>8.1393263132780204E-3</v>
      </c>
      <c r="AH230" s="68">
        <f t="shared" si="88"/>
        <v>4.2216678636241651</v>
      </c>
      <c r="AL230" s="185">
        <f t="shared" si="89"/>
        <v>89</v>
      </c>
      <c r="AM230" s="177">
        <f t="shared" si="90"/>
        <v>8.1393263132780204E-3</v>
      </c>
      <c r="AO230" s="68">
        <f t="shared" si="91"/>
        <v>4.1611780969009278</v>
      </c>
      <c r="AS230" s="185">
        <f t="shared" si="92"/>
        <v>88</v>
      </c>
      <c r="AT230" s="177">
        <f t="shared" si="93"/>
        <v>3.4334253981628555E-3</v>
      </c>
      <c r="AV230" s="68">
        <f t="shared" si="94"/>
        <v>4.0967923895541478</v>
      </c>
      <c r="AZ230" s="185">
        <f t="shared" si="95"/>
        <v>88</v>
      </c>
      <c r="BA230" s="177">
        <f t="shared" si="96"/>
        <v>3.4334253981628555E-3</v>
      </c>
      <c r="BC230" s="68">
        <f t="shared" si="97"/>
        <v>4.0279741338099617</v>
      </c>
      <c r="BG230" s="185">
        <f t="shared" si="98"/>
        <v>87</v>
      </c>
      <c r="BH230" s="177">
        <f t="shared" si="99"/>
        <v>7.2752448304768986E-4</v>
      </c>
      <c r="BJ230" s="68">
        <f t="shared" si="100"/>
        <v>3.9540676034789231</v>
      </c>
      <c r="BN230" s="185">
        <f t="shared" si="101"/>
        <v>87</v>
      </c>
      <c r="BO230" s="177">
        <f t="shared" si="102"/>
        <v>7.2752448304768986E-4</v>
      </c>
      <c r="BQ230" s="68">
        <f t="shared" si="103"/>
        <v>3.8742598599895564</v>
      </c>
      <c r="BU230" s="185">
        <f t="shared" si="104"/>
        <v>86</v>
      </c>
      <c r="BV230" s="177">
        <f t="shared" si="105"/>
        <v>2.1623567932524254E-5</v>
      </c>
      <c r="BX230" s="68">
        <f t="shared" si="106"/>
        <v>3.7875260967861273</v>
      </c>
      <c r="CB230" s="185">
        <f t="shared" si="107"/>
        <v>86</v>
      </c>
      <c r="CC230" s="177">
        <f t="shared" si="108"/>
        <v>2.1623567932524254E-5</v>
      </c>
      <c r="CE230" s="68">
        <f t="shared" si="109"/>
        <v>3.6925489518256134</v>
      </c>
      <c r="CI230" s="185">
        <f t="shared" si="110"/>
        <v>85</v>
      </c>
      <c r="CJ230" s="177">
        <f t="shared" si="111"/>
        <v>1.3157226528173586E-3</v>
      </c>
      <c r="CL230" s="68">
        <f t="shared" si="112"/>
        <v>3.5875953281907211</v>
      </c>
      <c r="CP230" s="185">
        <f t="shared" si="113"/>
        <v>84</v>
      </c>
      <c r="CQ230" s="177">
        <f t="shared" si="114"/>
        <v>4.6098217377021928E-3</v>
      </c>
      <c r="CS230" s="68">
        <f t="shared" si="115"/>
        <v>3.4703206748531463</v>
      </c>
      <c r="CW230" s="185">
        <f t="shared" si="116"/>
        <v>83</v>
      </c>
      <c r="CX230" s="177">
        <f t="shared" si="117"/>
        <v>9.9039208225870264E-3</v>
      </c>
      <c r="CZ230" s="68">
        <f t="shared" si="118"/>
        <v>3.3374425371011505</v>
      </c>
      <c r="DD230" s="185">
        <f t="shared" si="119"/>
        <v>80</v>
      </c>
      <c r="DE230" s="177">
        <f t="shared" si="120"/>
        <v>3.7786218077241529E-2</v>
      </c>
    </row>
    <row r="231" spans="1:109" s="25" customFormat="1" ht="15" customHeight="1">
      <c r="A231" s="19">
        <f t="shared" si="73"/>
        <v>2009</v>
      </c>
      <c r="B231" s="174">
        <f t="shared" si="73"/>
        <v>60.871469235822204</v>
      </c>
      <c r="C231" s="67">
        <f t="shared" si="74"/>
        <v>4.108764579487775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>
        <f t="shared" si="76"/>
        <v>83</v>
      </c>
      <c r="J231" s="178">
        <f t="shared" si="77"/>
        <v>36.35287769784172</v>
      </c>
      <c r="K231" s="177">
        <f t="shared" si="78"/>
        <v>0.48967187378116317</v>
      </c>
      <c r="M231" s="68">
        <f t="shared" si="79"/>
        <v>4.108764579487775</v>
      </c>
      <c r="N231" s="50"/>
      <c r="P231" s="75"/>
      <c r="Q231" s="185">
        <f t="shared" si="80"/>
        <v>83</v>
      </c>
      <c r="R231" s="177">
        <f t="shared" si="81"/>
        <v>0.48967187378116317</v>
      </c>
      <c r="T231" s="68">
        <f t="shared" si="82"/>
        <v>3.9293022405843345</v>
      </c>
      <c r="U231" s="50"/>
      <c r="W231" s="75"/>
      <c r="X231" s="185">
        <f t="shared" si="83"/>
        <v>83</v>
      </c>
      <c r="Y231" s="177">
        <f t="shared" si="84"/>
        <v>0.48967187378116317</v>
      </c>
      <c r="AA231" s="68">
        <f t="shared" si="85"/>
        <v>3.8474091584845311</v>
      </c>
      <c r="AB231" s="50"/>
      <c r="AD231" s="75"/>
      <c r="AE231" s="185">
        <f t="shared" si="86"/>
        <v>83</v>
      </c>
      <c r="AF231" s="177">
        <f t="shared" si="87"/>
        <v>0.48967187378116317</v>
      </c>
      <c r="AH231" s="68">
        <f t="shared" si="88"/>
        <v>3.7582065519102366</v>
      </c>
      <c r="AI231" s="50"/>
      <c r="AK231" s="75"/>
      <c r="AL231" s="185">
        <f t="shared" si="89"/>
        <v>83</v>
      </c>
      <c r="AM231" s="177">
        <f t="shared" si="90"/>
        <v>0.48967187378116317</v>
      </c>
      <c r="AO231" s="68">
        <f t="shared" si="91"/>
        <v>3.6602605428588655</v>
      </c>
      <c r="AP231" s="50"/>
      <c r="AR231" s="75"/>
      <c r="AS231" s="185">
        <f t="shared" si="92"/>
        <v>82</v>
      </c>
      <c r="AT231" s="177">
        <f t="shared" si="93"/>
        <v>0.44641481225280755</v>
      </c>
      <c r="AV231" s="68">
        <f t="shared" si="94"/>
        <v>3.5516689944664583</v>
      </c>
      <c r="AW231" s="50"/>
      <c r="AY231" s="75"/>
      <c r="AZ231" s="185">
        <f t="shared" si="95"/>
        <v>82</v>
      </c>
      <c r="BA231" s="177">
        <f t="shared" si="96"/>
        <v>0.44641481225280755</v>
      </c>
      <c r="BC231" s="68">
        <f t="shared" si="97"/>
        <v>3.429832431674408</v>
      </c>
      <c r="BD231" s="50"/>
      <c r="BF231" s="75"/>
      <c r="BG231" s="185">
        <f t="shared" si="98"/>
        <v>82</v>
      </c>
      <c r="BH231" s="177">
        <f t="shared" si="99"/>
        <v>0.44641481225280755</v>
      </c>
      <c r="BJ231" s="68">
        <f t="shared" si="100"/>
        <v>3.2910651005453451</v>
      </c>
      <c r="BK231" s="50"/>
      <c r="BM231" s="75"/>
      <c r="BN231" s="185">
        <f t="shared" si="101"/>
        <v>81</v>
      </c>
      <c r="BO231" s="177">
        <f t="shared" si="102"/>
        <v>0.40515775072445198</v>
      </c>
      <c r="BQ231" s="68">
        <f t="shared" si="103"/>
        <v>3.1298902489017739</v>
      </c>
      <c r="BR231" s="50"/>
      <c r="BT231" s="75"/>
      <c r="BU231" s="185">
        <f t="shared" si="104"/>
        <v>81</v>
      </c>
      <c r="BV231" s="177">
        <f t="shared" si="105"/>
        <v>0.40515775072445198</v>
      </c>
      <c r="BX231" s="68">
        <f t="shared" si="106"/>
        <v>2.9376512172833276</v>
      </c>
      <c r="BY231" s="50"/>
      <c r="CA231" s="75"/>
      <c r="CB231" s="185">
        <f t="shared" si="107"/>
        <v>81</v>
      </c>
      <c r="CC231" s="177">
        <f t="shared" si="108"/>
        <v>0.40515775072445198</v>
      </c>
      <c r="CE231" s="68">
        <f t="shared" si="109"/>
        <v>2.699444560959138</v>
      </c>
      <c r="CF231" s="50"/>
      <c r="CH231" s="75"/>
      <c r="CI231" s="185">
        <f t="shared" si="110"/>
        <v>80</v>
      </c>
      <c r="CJ231" s="177">
        <f t="shared" si="111"/>
        <v>0.36590068919609636</v>
      </c>
      <c r="CL231" s="68">
        <f t="shared" si="112"/>
        <v>2.3861418562883197</v>
      </c>
      <c r="CM231" s="50"/>
      <c r="CO231" s="75"/>
      <c r="CP231" s="185">
        <f t="shared" si="113"/>
        <v>79</v>
      </c>
      <c r="CQ231" s="177">
        <f t="shared" si="114"/>
        <v>0.3286436276677408</v>
      </c>
      <c r="CS231" s="68">
        <f t="shared" si="115"/>
        <v>1.9273779459340148</v>
      </c>
      <c r="CT231" s="50"/>
      <c r="CV231" s="75"/>
      <c r="CW231" s="185">
        <f t="shared" si="116"/>
        <v>78</v>
      </c>
      <c r="CX231" s="177">
        <f t="shared" si="117"/>
        <v>0.29338656613938519</v>
      </c>
      <c r="CZ231" s="68">
        <f t="shared" si="118"/>
        <v>1.0548238276385662</v>
      </c>
      <c r="DA231" s="50"/>
      <c r="DC231" s="75"/>
      <c r="DD231" s="185">
        <f t="shared" si="119"/>
        <v>76</v>
      </c>
      <c r="DE231" s="177">
        <f t="shared" si="120"/>
        <v>0.22887244308267402</v>
      </c>
    </row>
    <row r="232" spans="1:109" ht="15" customHeight="1">
      <c r="A232" s="19">
        <f t="shared" si="73"/>
        <v>2010</v>
      </c>
      <c r="B232" s="174">
        <f t="shared" si="73"/>
        <v>68.914334181509759</v>
      </c>
      <c r="C232" s="67">
        <f t="shared" si="74"/>
        <v>4.232864199654613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>
        <f t="shared" si="76"/>
        <v>78</v>
      </c>
      <c r="J232" s="178">
        <f t="shared" si="77"/>
        <v>13.183999999999992</v>
      </c>
      <c r="K232" s="177">
        <f t="shared" si="78"/>
        <v>8.2549323365281951E-2</v>
      </c>
      <c r="M232" s="68">
        <f t="shared" si="79"/>
        <v>4.232864199654613</v>
      </c>
      <c r="N232" s="50"/>
      <c r="O232" s="25"/>
      <c r="P232" s="75"/>
      <c r="Q232" s="185">
        <f t="shared" si="80"/>
        <v>78</v>
      </c>
      <c r="R232" s="177">
        <f t="shared" si="81"/>
        <v>8.2549323365281951E-2</v>
      </c>
      <c r="T232" s="68">
        <f t="shared" si="82"/>
        <v>4.0760844257606941</v>
      </c>
      <c r="U232" s="50"/>
      <c r="V232" s="25"/>
      <c r="W232" s="75"/>
      <c r="X232" s="185">
        <f t="shared" si="83"/>
        <v>78</v>
      </c>
      <c r="Y232" s="177">
        <f t="shared" si="84"/>
        <v>8.2549323365281951E-2</v>
      </c>
      <c r="AA232" s="68">
        <f t="shared" si="85"/>
        <v>4.0057744106381667</v>
      </c>
      <c r="AB232" s="50"/>
      <c r="AC232" s="25"/>
      <c r="AD232" s="75"/>
      <c r="AE232" s="185">
        <f t="shared" si="86"/>
        <v>78</v>
      </c>
      <c r="AF232" s="177">
        <f t="shared" si="87"/>
        <v>8.2549323365281951E-2</v>
      </c>
      <c r="AH232" s="68">
        <f t="shared" si="88"/>
        <v>3.9301444984785094</v>
      </c>
      <c r="AI232" s="50"/>
      <c r="AJ232" s="25"/>
      <c r="AK232" s="75"/>
      <c r="AL232" s="185">
        <f t="shared" si="89"/>
        <v>78</v>
      </c>
      <c r="AM232" s="177">
        <f t="shared" si="90"/>
        <v>8.2549323365281951E-2</v>
      </c>
      <c r="AO232" s="68">
        <f t="shared" si="91"/>
        <v>3.848323261624035</v>
      </c>
      <c r="AP232" s="50"/>
      <c r="AQ232" s="25"/>
      <c r="AR232" s="75"/>
      <c r="AS232" s="185">
        <f t="shared" si="92"/>
        <v>78</v>
      </c>
      <c r="AT232" s="177">
        <f t="shared" si="93"/>
        <v>8.2549323365281951E-2</v>
      </c>
      <c r="AV232" s="68">
        <f t="shared" si="94"/>
        <v>3.7592059002300617</v>
      </c>
      <c r="AW232" s="50"/>
      <c r="AX232" s="25"/>
      <c r="AY232" s="75"/>
      <c r="AZ232" s="185">
        <f t="shared" si="95"/>
        <v>77</v>
      </c>
      <c r="BA232" s="177">
        <f t="shared" si="96"/>
        <v>6.5377991728301471E-2</v>
      </c>
      <c r="BC232" s="68">
        <f t="shared" si="97"/>
        <v>3.6613626707059361</v>
      </c>
      <c r="BD232" s="50"/>
      <c r="BE232" s="25"/>
      <c r="BF232" s="75"/>
      <c r="BG232" s="185">
        <f t="shared" si="98"/>
        <v>77</v>
      </c>
      <c r="BH232" s="177">
        <f t="shared" si="99"/>
        <v>6.5377991728301471E-2</v>
      </c>
      <c r="BJ232" s="68">
        <f t="shared" si="100"/>
        <v>3.5528974664186115</v>
      </c>
      <c r="BK232" s="50"/>
      <c r="BL232" s="25"/>
      <c r="BM232" s="75"/>
      <c r="BN232" s="185">
        <f t="shared" si="101"/>
        <v>77</v>
      </c>
      <c r="BO232" s="177">
        <f t="shared" si="102"/>
        <v>6.5377991728301471E-2</v>
      </c>
      <c r="BQ232" s="68">
        <f t="shared" si="103"/>
        <v>3.4312199657095377</v>
      </c>
      <c r="BR232" s="50"/>
      <c r="BS232" s="25"/>
      <c r="BT232" s="75"/>
      <c r="BU232" s="185">
        <f t="shared" si="104"/>
        <v>77</v>
      </c>
      <c r="BV232" s="177">
        <f t="shared" si="105"/>
        <v>6.5377991728301471E-2</v>
      </c>
      <c r="BX232" s="68">
        <f t="shared" si="106"/>
        <v>3.2926590138845229</v>
      </c>
      <c r="BY232" s="50"/>
      <c r="BZ232" s="25"/>
      <c r="CA232" s="75"/>
      <c r="CB232" s="185">
        <f t="shared" si="107"/>
        <v>77</v>
      </c>
      <c r="CC232" s="177">
        <f t="shared" si="108"/>
        <v>6.5377991728301471E-2</v>
      </c>
      <c r="CE232" s="68">
        <f t="shared" si="109"/>
        <v>3.131762661528033</v>
      </c>
      <c r="CF232" s="50"/>
      <c r="CG232" s="25"/>
      <c r="CH232" s="75"/>
      <c r="CI232" s="185">
        <f t="shared" si="110"/>
        <v>76</v>
      </c>
      <c r="CJ232" s="177">
        <f t="shared" si="111"/>
        <v>5.0206660091320986E-2</v>
      </c>
      <c r="CL232" s="68">
        <f t="shared" si="112"/>
        <v>2.9399200569108395</v>
      </c>
      <c r="CM232" s="50"/>
      <c r="CN232" s="25"/>
      <c r="CO232" s="75"/>
      <c r="CP232" s="185">
        <f t="shared" si="113"/>
        <v>76</v>
      </c>
      <c r="CQ232" s="177">
        <f t="shared" si="114"/>
        <v>5.0206660091320986E-2</v>
      </c>
      <c r="CS232" s="68">
        <f t="shared" si="115"/>
        <v>2.702322776106032</v>
      </c>
      <c r="CT232" s="50"/>
      <c r="CU232" s="25"/>
      <c r="CV232" s="75"/>
      <c r="CW232" s="185">
        <f t="shared" si="116"/>
        <v>75</v>
      </c>
      <c r="CX232" s="177">
        <f t="shared" si="117"/>
        <v>3.7035328454340502E-2</v>
      </c>
      <c r="CZ232" s="68">
        <f t="shared" si="118"/>
        <v>2.3900769878215464</v>
      </c>
      <c r="DA232" s="50"/>
      <c r="DB232" s="25"/>
      <c r="DC232" s="75"/>
      <c r="DD232" s="185">
        <f t="shared" si="119"/>
        <v>74</v>
      </c>
      <c r="DE232" s="177">
        <f t="shared" si="120"/>
        <v>2.5863996817360017E-2</v>
      </c>
    </row>
    <row r="233" spans="1:109" s="25" customFormat="1" ht="15" customHeight="1">
      <c r="A233" s="19">
        <f t="shared" si="73"/>
        <v>2011</v>
      </c>
      <c r="B233" s="174">
        <f t="shared" si="73"/>
        <v>74.853327938498893</v>
      </c>
      <c r="C233" s="67">
        <f t="shared" si="74"/>
        <v>4.315530571313448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>
        <f t="shared" si="76"/>
        <v>74</v>
      </c>
      <c r="J233" s="178">
        <f t="shared" si="77"/>
        <v>1.1400000000000075</v>
      </c>
      <c r="K233" s="177">
        <f t="shared" si="78"/>
        <v>7.2816857062277056E-4</v>
      </c>
      <c r="M233" s="68">
        <f t="shared" si="79"/>
        <v>4.315530571313448</v>
      </c>
      <c r="N233" s="50"/>
      <c r="P233" s="32"/>
      <c r="Q233" s="185">
        <f t="shared" si="80"/>
        <v>74</v>
      </c>
      <c r="R233" s="177">
        <f t="shared" si="81"/>
        <v>7.2816857062277056E-4</v>
      </c>
      <c r="T233" s="68">
        <f t="shared" si="82"/>
        <v>4.1721282269245359</v>
      </c>
      <c r="U233" s="50"/>
      <c r="W233" s="32"/>
      <c r="X233" s="185">
        <f t="shared" si="83"/>
        <v>74</v>
      </c>
      <c r="Y233" s="177">
        <f t="shared" si="84"/>
        <v>7.2816857062277056E-4</v>
      </c>
      <c r="AA233" s="68">
        <f t="shared" si="85"/>
        <v>4.1084665087925885</v>
      </c>
      <c r="AB233" s="50"/>
      <c r="AD233" s="32"/>
      <c r="AE233" s="185">
        <f t="shared" si="86"/>
        <v>74</v>
      </c>
      <c r="AF233" s="177">
        <f t="shared" si="87"/>
        <v>7.2816857062277056E-4</v>
      </c>
      <c r="AH233" s="68">
        <f t="shared" si="88"/>
        <v>4.040474757418985</v>
      </c>
      <c r="AI233" s="50"/>
      <c r="AK233" s="32"/>
      <c r="AL233" s="185">
        <f t="shared" si="89"/>
        <v>74</v>
      </c>
      <c r="AM233" s="177">
        <f t="shared" si="90"/>
        <v>7.2816857062277056E-4</v>
      </c>
      <c r="AO233" s="68">
        <f t="shared" si="91"/>
        <v>3.9675206798417713</v>
      </c>
      <c r="AP233" s="50"/>
      <c r="AR233" s="32"/>
      <c r="AS233" s="185">
        <f t="shared" si="92"/>
        <v>74</v>
      </c>
      <c r="AT233" s="177">
        <f t="shared" si="93"/>
        <v>7.2816857062277056E-4</v>
      </c>
      <c r="AV233" s="68">
        <f t="shared" si="94"/>
        <v>3.8888225018285061</v>
      </c>
      <c r="AW233" s="50"/>
      <c r="AY233" s="32"/>
      <c r="AZ233" s="185">
        <f t="shared" si="95"/>
        <v>74</v>
      </c>
      <c r="BA233" s="177">
        <f t="shared" si="96"/>
        <v>7.2816857062277056E-4</v>
      </c>
      <c r="BC233" s="68">
        <f t="shared" si="97"/>
        <v>3.8033977872792963</v>
      </c>
      <c r="BD233" s="50"/>
      <c r="BF233" s="32"/>
      <c r="BG233" s="185">
        <f t="shared" si="98"/>
        <v>74</v>
      </c>
      <c r="BH233" s="177">
        <f t="shared" si="99"/>
        <v>7.2816857062277056E-4</v>
      </c>
      <c r="BJ233" s="68">
        <f t="shared" si="100"/>
        <v>3.7099882852704478</v>
      </c>
      <c r="BK233" s="50"/>
      <c r="BM233" s="32"/>
      <c r="BN233" s="185">
        <f t="shared" si="101"/>
        <v>74</v>
      </c>
      <c r="BO233" s="177">
        <f t="shared" si="102"/>
        <v>7.2816857062277056E-4</v>
      </c>
      <c r="BQ233" s="68">
        <f t="shared" si="103"/>
        <v>3.6069459249646321</v>
      </c>
      <c r="BR233" s="50"/>
      <c r="BT233" s="32"/>
      <c r="BU233" s="185">
        <f t="shared" si="104"/>
        <v>73</v>
      </c>
      <c r="BV233" s="177">
        <f t="shared" si="105"/>
        <v>3.4348244476205565E-3</v>
      </c>
      <c r="BX233" s="68">
        <f t="shared" si="106"/>
        <v>3.4920530469074342</v>
      </c>
      <c r="BY233" s="50"/>
      <c r="CA233" s="32"/>
      <c r="CB233" s="185">
        <f t="shared" si="107"/>
        <v>73</v>
      </c>
      <c r="CC233" s="177">
        <f t="shared" si="108"/>
        <v>3.4348244476205565E-3</v>
      </c>
      <c r="CE233" s="68">
        <f t="shared" si="109"/>
        <v>3.3622253394556529</v>
      </c>
      <c r="CF233" s="50"/>
      <c r="CH233" s="32"/>
      <c r="CI233" s="185">
        <f t="shared" si="110"/>
        <v>73</v>
      </c>
      <c r="CJ233" s="177">
        <f t="shared" si="111"/>
        <v>3.4348244476205565E-3</v>
      </c>
      <c r="CL233" s="68">
        <f t="shared" si="112"/>
        <v>3.2129916646423662</v>
      </c>
      <c r="CM233" s="50"/>
      <c r="CO233" s="32"/>
      <c r="CP233" s="185">
        <f t="shared" si="113"/>
        <v>73</v>
      </c>
      <c r="CQ233" s="177">
        <f t="shared" si="114"/>
        <v>3.4348244476205565E-3</v>
      </c>
      <c r="CS233" s="68">
        <f t="shared" si="115"/>
        <v>3.0375135488652147</v>
      </c>
      <c r="CT233" s="50"/>
      <c r="CV233" s="32"/>
      <c r="CW233" s="185">
        <f t="shared" si="116"/>
        <v>72</v>
      </c>
      <c r="CX233" s="177">
        <f t="shared" si="117"/>
        <v>8.1414803246183422E-3</v>
      </c>
      <c r="CZ233" s="68">
        <f t="shared" si="118"/>
        <v>2.8245481410655495</v>
      </c>
      <c r="DA233" s="50"/>
      <c r="DC233" s="32"/>
      <c r="DD233" s="185">
        <f t="shared" si="119"/>
        <v>71</v>
      </c>
      <c r="DE233" s="177">
        <f t="shared" si="120"/>
        <v>1.4848136201616128E-2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75.255869957856717</v>
      </c>
      <c r="C234" s="76">
        <f t="shared" si="74"/>
        <v>4.3208939066711434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>
        <f t="shared" si="76"/>
        <v>70</v>
      </c>
      <c r="J234" s="184">
        <f t="shared" si="77"/>
        <v>6.9840000000000053</v>
      </c>
      <c r="K234" s="183">
        <f t="shared" si="78"/>
        <v>2.762416901390077E-2</v>
      </c>
      <c r="M234" s="79">
        <f t="shared" si="79"/>
        <v>4.3208939066711434</v>
      </c>
      <c r="N234" s="51"/>
      <c r="O234" s="30"/>
      <c r="P234" s="78"/>
      <c r="Q234" s="205">
        <f t="shared" si="80"/>
        <v>70</v>
      </c>
      <c r="R234" s="183">
        <f t="shared" si="81"/>
        <v>2.762416901390077E-2</v>
      </c>
      <c r="T234" s="79">
        <f t="shared" si="82"/>
        <v>4.1783160031965005</v>
      </c>
      <c r="U234" s="51"/>
      <c r="V234" s="30"/>
      <c r="W234" s="78"/>
      <c r="X234" s="205">
        <f t="shared" si="83"/>
        <v>70</v>
      </c>
      <c r="Y234" s="183">
        <f t="shared" si="84"/>
        <v>2.762416901390077E-2</v>
      </c>
      <c r="AA234" s="79">
        <f t="shared" si="85"/>
        <v>4.1150596808794964</v>
      </c>
      <c r="AB234" s="51"/>
      <c r="AC234" s="30"/>
      <c r="AD234" s="78"/>
      <c r="AE234" s="205">
        <f t="shared" si="86"/>
        <v>70</v>
      </c>
      <c r="AF234" s="183">
        <f t="shared" si="87"/>
        <v>2.762416901390077E-2</v>
      </c>
      <c r="AH234" s="79">
        <f t="shared" si="88"/>
        <v>4.0475301691932657</v>
      </c>
      <c r="AI234" s="51"/>
      <c r="AJ234" s="30"/>
      <c r="AK234" s="78"/>
      <c r="AL234" s="205">
        <f t="shared" si="89"/>
        <v>71</v>
      </c>
      <c r="AM234" s="183">
        <f t="shared" si="90"/>
        <v>1.8112429098187336E-2</v>
      </c>
      <c r="AO234" s="79">
        <f t="shared" si="91"/>
        <v>3.97510803246458</v>
      </c>
      <c r="AP234" s="51"/>
      <c r="AQ234" s="30"/>
      <c r="AR234" s="78"/>
      <c r="AS234" s="205">
        <f t="shared" si="92"/>
        <v>71</v>
      </c>
      <c r="AT234" s="183">
        <f t="shared" si="93"/>
        <v>1.8112429098187336E-2</v>
      </c>
      <c r="AV234" s="79">
        <f t="shared" si="94"/>
        <v>3.8970285474774542</v>
      </c>
      <c r="AW234" s="51"/>
      <c r="AX234" s="30"/>
      <c r="AY234" s="78"/>
      <c r="AZ234" s="205">
        <f t="shared" si="95"/>
        <v>71</v>
      </c>
      <c r="BA234" s="183">
        <f t="shared" si="96"/>
        <v>1.8112429098187336E-2</v>
      </c>
      <c r="BC234" s="79">
        <f t="shared" si="97"/>
        <v>3.81233238455822</v>
      </c>
      <c r="BD234" s="51"/>
      <c r="BE234" s="30"/>
      <c r="BF234" s="78"/>
      <c r="BG234" s="205">
        <f t="shared" si="98"/>
        <v>71</v>
      </c>
      <c r="BH234" s="183">
        <f t="shared" si="99"/>
        <v>1.8112429098187336E-2</v>
      </c>
      <c r="BJ234" s="79">
        <f t="shared" si="100"/>
        <v>3.7197934046653671</v>
      </c>
      <c r="BK234" s="51"/>
      <c r="BL234" s="30"/>
      <c r="BM234" s="78"/>
      <c r="BN234" s="205">
        <f t="shared" si="101"/>
        <v>71</v>
      </c>
      <c r="BO234" s="183">
        <f t="shared" si="102"/>
        <v>1.8112429098187336E-2</v>
      </c>
      <c r="BQ234" s="79">
        <f t="shared" si="103"/>
        <v>3.6178095151719636</v>
      </c>
      <c r="BR234" s="51"/>
      <c r="BS234" s="30"/>
      <c r="BT234" s="78"/>
      <c r="BU234" s="205">
        <f t="shared" si="104"/>
        <v>71</v>
      </c>
      <c r="BV234" s="183">
        <f t="shared" si="105"/>
        <v>1.8112429098187336E-2</v>
      </c>
      <c r="BX234" s="79">
        <f t="shared" si="106"/>
        <v>3.5042312916064122</v>
      </c>
      <c r="BY234" s="51"/>
      <c r="BZ234" s="30"/>
      <c r="CA234" s="78"/>
      <c r="CB234" s="205">
        <f t="shared" si="107"/>
        <v>71</v>
      </c>
      <c r="CC234" s="183">
        <f t="shared" si="108"/>
        <v>1.8112429098187336E-2</v>
      </c>
      <c r="CE234" s="79">
        <f t="shared" si="109"/>
        <v>3.3760802358637503</v>
      </c>
      <c r="CF234" s="51"/>
      <c r="CG234" s="30"/>
      <c r="CH234" s="78"/>
      <c r="CI234" s="205">
        <f t="shared" si="110"/>
        <v>71</v>
      </c>
      <c r="CJ234" s="183">
        <f t="shared" si="111"/>
        <v>1.8112429098187336E-2</v>
      </c>
      <c r="CL234" s="79">
        <f t="shared" si="112"/>
        <v>3.2290586022820573</v>
      </c>
      <c r="CM234" s="51"/>
      <c r="CN234" s="30"/>
      <c r="CO234" s="78"/>
      <c r="CP234" s="205">
        <f t="shared" si="113"/>
        <v>71</v>
      </c>
      <c r="CQ234" s="183">
        <f t="shared" si="114"/>
        <v>1.8112429098187336E-2</v>
      </c>
      <c r="CS234" s="79">
        <f t="shared" si="115"/>
        <v>3.0566330905359336</v>
      </c>
      <c r="CT234" s="51"/>
      <c r="CU234" s="30"/>
      <c r="CV234" s="78"/>
      <c r="CW234" s="205">
        <f t="shared" si="116"/>
        <v>70</v>
      </c>
      <c r="CX234" s="183">
        <f t="shared" si="117"/>
        <v>2.762416901390077E-2</v>
      </c>
      <c r="CZ234" s="79">
        <f t="shared" si="118"/>
        <v>2.848152373004722</v>
      </c>
      <c r="DA234" s="51"/>
      <c r="DB234" s="30"/>
      <c r="DC234" s="78"/>
      <c r="DD234" s="205">
        <f t="shared" si="119"/>
        <v>70</v>
      </c>
      <c r="DE234" s="183">
        <f t="shared" si="120"/>
        <v>2.762416901390077E-2</v>
      </c>
    </row>
    <row r="235" spans="1:109" ht="15" customHeight="1" thickTop="1">
      <c r="A235" s="19">
        <f t="shared" si="73"/>
        <v>2013</v>
      </c>
      <c r="B235" s="174">
        <f t="shared" ref="B235:B256" si="122">ROUND($G$218+$G$221*D235^$G$219,$G$1)</f>
        <v>67</v>
      </c>
      <c r="C235" s="52"/>
      <c r="D235" s="20">
        <f t="shared" si="121"/>
        <v>11</v>
      </c>
      <c r="E235" s="20"/>
      <c r="F235" s="53"/>
      <c r="G235" s="80"/>
      <c r="H235" s="32"/>
      <c r="I235" s="177">
        <f t="shared" si="76"/>
        <v>67</v>
      </c>
      <c r="J235" s="185"/>
      <c r="K235" s="185"/>
    </row>
    <row r="236" spans="1:109" ht="15" customHeight="1" thickBot="1">
      <c r="A236" s="19">
        <f t="shared" si="73"/>
        <v>2014</v>
      </c>
      <c r="B236" s="174">
        <f t="shared" si="122"/>
        <v>64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6"/>
        <v>64</v>
      </c>
      <c r="J236" s="185"/>
      <c r="K236" s="185"/>
    </row>
    <row r="237" spans="1:109" ht="15" customHeight="1" thickTop="1">
      <c r="A237" s="19">
        <f t="shared" si="73"/>
        <v>2015</v>
      </c>
      <c r="B237" s="174">
        <f t="shared" si="122"/>
        <v>62</v>
      </c>
      <c r="C237" s="52"/>
      <c r="D237" s="20">
        <f t="shared" si="121"/>
        <v>13</v>
      </c>
      <c r="E237" s="20"/>
      <c r="F237" s="198">
        <f>O218</f>
        <v>0</v>
      </c>
      <c r="G237" s="201">
        <f>O224</f>
        <v>0.62410779245063963</v>
      </c>
      <c r="H237" s="245">
        <f>O225</f>
        <v>7.8201443373754556</v>
      </c>
      <c r="I237" s="177">
        <f t="shared" si="76"/>
        <v>62</v>
      </c>
      <c r="J237" s="185"/>
      <c r="K237" s="185"/>
      <c r="M237" s="198" t="s">
        <v>48</v>
      </c>
      <c r="N237" s="198">
        <f>MIN(B214:B234)</f>
        <v>60.871469235822204</v>
      </c>
      <c r="O237" s="198"/>
      <c r="P237" s="198"/>
      <c r="Q237" s="198"/>
      <c r="R237" s="198"/>
      <c r="S237" s="198"/>
      <c r="T237" s="198" t="s">
        <v>48</v>
      </c>
      <c r="U237" s="198">
        <f>N237</f>
        <v>60.871469235822204</v>
      </c>
      <c r="V237" s="198"/>
      <c r="W237" s="198"/>
      <c r="X237" s="198"/>
      <c r="Y237" s="198"/>
      <c r="Z237" s="198"/>
      <c r="AA237" s="198" t="s">
        <v>48</v>
      </c>
      <c r="AB237" s="198">
        <f>U237</f>
        <v>60.871469235822204</v>
      </c>
      <c r="AH237" s="198" t="s">
        <v>48</v>
      </c>
      <c r="AI237" s="198">
        <f>AB237</f>
        <v>60.871469235822204</v>
      </c>
      <c r="AO237" s="198" t="s">
        <v>48</v>
      </c>
      <c r="AP237" s="198">
        <f>AI237</f>
        <v>60.871469235822204</v>
      </c>
      <c r="AV237" s="198" t="s">
        <v>48</v>
      </c>
      <c r="AW237" s="198">
        <f>AP237</f>
        <v>60.871469235822204</v>
      </c>
      <c r="BC237" s="198" t="s">
        <v>48</v>
      </c>
      <c r="BD237" s="198">
        <f>AW237</f>
        <v>60.871469235822204</v>
      </c>
      <c r="BJ237" s="198" t="s">
        <v>48</v>
      </c>
      <c r="BK237" s="198">
        <f>BD237</f>
        <v>60.871469235822204</v>
      </c>
      <c r="BQ237" s="198" t="s">
        <v>48</v>
      </c>
      <c r="BR237" s="198">
        <f>BK237</f>
        <v>60.871469235822204</v>
      </c>
      <c r="BX237" s="198" t="s">
        <v>48</v>
      </c>
      <c r="BY237" s="198">
        <f>BR237</f>
        <v>60.871469235822204</v>
      </c>
      <c r="CE237" s="198" t="s">
        <v>48</v>
      </c>
      <c r="CF237" s="198">
        <f>BY237</f>
        <v>60.871469235822204</v>
      </c>
      <c r="CL237" s="198" t="s">
        <v>48</v>
      </c>
      <c r="CM237" s="198">
        <f>CF237</f>
        <v>60.871469235822204</v>
      </c>
      <c r="CS237" s="198" t="s">
        <v>48</v>
      </c>
      <c r="CT237" s="198">
        <f>CM237</f>
        <v>60.871469235822204</v>
      </c>
      <c r="CZ237" s="198" t="s">
        <v>48</v>
      </c>
      <c r="DA237" s="198">
        <f>CT237</f>
        <v>60.871469235822204</v>
      </c>
    </row>
    <row r="238" spans="1:109" ht="15" customHeight="1">
      <c r="A238" s="19">
        <f t="shared" si="73"/>
        <v>2016</v>
      </c>
      <c r="B238" s="174">
        <f t="shared" si="122"/>
        <v>60</v>
      </c>
      <c r="C238" s="52"/>
      <c r="D238" s="20">
        <f t="shared" si="121"/>
        <v>14</v>
      </c>
      <c r="E238" s="20"/>
      <c r="F238" s="198">
        <f>V218</f>
        <v>10</v>
      </c>
      <c r="G238" s="201">
        <f>V224</f>
        <v>0.61289118503907447</v>
      </c>
      <c r="H238" s="245">
        <f>V225</f>
        <v>8.1742908649780333</v>
      </c>
      <c r="I238" s="177">
        <f>ROUNDUP($G$218+$G$221*D238^$G$219,$G$1)</f>
        <v>60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>
        <f t="shared" si="122"/>
        <v>58</v>
      </c>
      <c r="C239" s="52"/>
      <c r="D239" s="20">
        <f t="shared" si="121"/>
        <v>15</v>
      </c>
      <c r="E239" s="20"/>
      <c r="F239" s="198">
        <f>AC218</f>
        <v>14</v>
      </c>
      <c r="G239" s="201">
        <f>AC224</f>
        <v>0.60781032814284208</v>
      </c>
      <c r="H239" s="245">
        <f>AC225</f>
        <v>8.3708762308316924</v>
      </c>
      <c r="I239" s="177">
        <f t="shared" ref="I239:I256" si="123">ROUND($G$218+$G$221*D239^$G$219,$G$1)</f>
        <v>58</v>
      </c>
      <c r="J239" s="185"/>
      <c r="K239" s="185"/>
      <c r="M239" s="198" t="s">
        <v>50</v>
      </c>
      <c r="N239" s="212">
        <v>4</v>
      </c>
      <c r="O239" s="198"/>
      <c r="P239" s="198"/>
      <c r="Q239" s="198"/>
      <c r="R239" s="198"/>
      <c r="S239" s="198"/>
      <c r="T239" s="198" t="s">
        <v>50</v>
      </c>
      <c r="U239" s="198">
        <f>N239</f>
        <v>4</v>
      </c>
      <c r="V239" s="198"/>
      <c r="W239" s="198"/>
      <c r="X239" s="198"/>
      <c r="Y239" s="198"/>
      <c r="Z239" s="198"/>
      <c r="AA239" s="198" t="s">
        <v>50</v>
      </c>
      <c r="AB239" s="198">
        <f>U239</f>
        <v>4</v>
      </c>
      <c r="AH239" s="198" t="s">
        <v>50</v>
      </c>
      <c r="AI239" s="198">
        <f>AB239</f>
        <v>4</v>
      </c>
      <c r="AO239" s="198" t="s">
        <v>50</v>
      </c>
      <c r="AP239" s="198">
        <f>AI239</f>
        <v>4</v>
      </c>
      <c r="AV239" s="198" t="s">
        <v>50</v>
      </c>
      <c r="AW239" s="198">
        <f>AP239</f>
        <v>4</v>
      </c>
      <c r="BC239" s="198" t="s">
        <v>50</v>
      </c>
      <c r="BD239" s="198">
        <f>AW239</f>
        <v>4</v>
      </c>
      <c r="BJ239" s="198" t="s">
        <v>50</v>
      </c>
      <c r="BK239" s="198">
        <f>BD239</f>
        <v>4</v>
      </c>
      <c r="BQ239" s="198" t="s">
        <v>50</v>
      </c>
      <c r="BR239" s="198">
        <f>BK239</f>
        <v>4</v>
      </c>
      <c r="BX239" s="198" t="s">
        <v>50</v>
      </c>
      <c r="BY239" s="198">
        <f>BR239</f>
        <v>4</v>
      </c>
      <c r="CE239" s="198" t="s">
        <v>50</v>
      </c>
      <c r="CF239" s="198">
        <f>BY239</f>
        <v>4</v>
      </c>
      <c r="CL239" s="198" t="s">
        <v>50</v>
      </c>
      <c r="CM239" s="198">
        <f>CF239</f>
        <v>4</v>
      </c>
      <c r="CS239" s="198" t="s">
        <v>50</v>
      </c>
      <c r="CT239" s="198">
        <f>CM239</f>
        <v>4</v>
      </c>
      <c r="CZ239" s="198" t="s">
        <v>50</v>
      </c>
      <c r="DA239" s="198">
        <f>CT239</f>
        <v>4</v>
      </c>
    </row>
    <row r="240" spans="1:109" ht="15" customHeight="1">
      <c r="A240" s="19">
        <f t="shared" si="73"/>
        <v>2018</v>
      </c>
      <c r="B240" s="174">
        <f t="shared" si="122"/>
        <v>56</v>
      </c>
      <c r="C240" s="52"/>
      <c r="D240" s="20">
        <f t="shared" si="121"/>
        <v>16</v>
      </c>
      <c r="E240" s="20"/>
      <c r="F240" s="198">
        <f>AJ218</f>
        <v>18</v>
      </c>
      <c r="G240" s="201">
        <f>AJ224</f>
        <v>0.59656091614893825</v>
      </c>
      <c r="H240" s="245">
        <f>AJ225</f>
        <v>8.6640697890674918</v>
      </c>
      <c r="I240" s="177">
        <f t="shared" si="123"/>
        <v>56</v>
      </c>
      <c r="J240" s="185"/>
      <c r="K240" s="185"/>
    </row>
    <row r="241" spans="1:11" ht="15" customHeight="1">
      <c r="A241" s="19">
        <f t="shared" ref="A241:A256" si="124">A149</f>
        <v>2019</v>
      </c>
      <c r="B241" s="174">
        <f t="shared" si="122"/>
        <v>55</v>
      </c>
      <c r="C241" s="52"/>
      <c r="D241" s="20">
        <f t="shared" si="121"/>
        <v>17</v>
      </c>
      <c r="E241" s="20"/>
      <c r="F241" s="198">
        <f>AQ218</f>
        <v>22</v>
      </c>
      <c r="G241" s="201">
        <f>AQ224</f>
        <v>0.59471607298464335</v>
      </c>
      <c r="H241" s="245">
        <f>AQ225</f>
        <v>8.8246921924776807</v>
      </c>
      <c r="I241" s="177">
        <f t="shared" si="123"/>
        <v>55</v>
      </c>
      <c r="J241" s="185"/>
      <c r="K241" s="185"/>
    </row>
    <row r="242" spans="1:11" ht="15" customHeight="1">
      <c r="A242" s="19">
        <f t="shared" si="124"/>
        <v>2020</v>
      </c>
      <c r="B242" s="174">
        <f t="shared" si="122"/>
        <v>53</v>
      </c>
      <c r="C242" s="52"/>
      <c r="D242" s="20">
        <f t="shared" si="121"/>
        <v>18</v>
      </c>
      <c r="E242" s="20"/>
      <c r="F242" s="198">
        <f>AX218</f>
        <v>26</v>
      </c>
      <c r="G242" s="201">
        <f>AX224</f>
        <v>0.58365470007061826</v>
      </c>
      <c r="H242" s="245">
        <f>AX225</f>
        <v>9.2196513497178394</v>
      </c>
      <c r="I242" s="177">
        <f t="shared" si="123"/>
        <v>53</v>
      </c>
      <c r="J242" s="185"/>
      <c r="K242" s="185"/>
    </row>
    <row r="243" spans="1:11" ht="15" customHeight="1">
      <c r="A243" s="19">
        <f t="shared" si="124"/>
        <v>2021</v>
      </c>
      <c r="B243" s="174">
        <f t="shared" si="122"/>
        <v>52</v>
      </c>
      <c r="C243" s="52"/>
      <c r="D243" s="20">
        <f t="shared" si="121"/>
        <v>19</v>
      </c>
      <c r="E243" s="20"/>
      <c r="F243" s="198">
        <f>BE218</f>
        <v>30</v>
      </c>
      <c r="G243" s="201">
        <f>BE224</f>
        <v>0.5804503392137027</v>
      </c>
      <c r="H243" s="245">
        <f>BE225</f>
        <v>9.430252754296939</v>
      </c>
      <c r="I243" s="177">
        <f t="shared" si="123"/>
        <v>52</v>
      </c>
      <c r="J243" s="185"/>
      <c r="K243" s="185"/>
    </row>
    <row r="244" spans="1:11" ht="15" customHeight="1">
      <c r="A244" s="19">
        <f t="shared" si="124"/>
        <v>2022</v>
      </c>
      <c r="B244" s="174">
        <f t="shared" si="122"/>
        <v>50</v>
      </c>
      <c r="C244" s="52"/>
      <c r="D244" s="20">
        <f t="shared" si="121"/>
        <v>20</v>
      </c>
      <c r="E244" s="20"/>
      <c r="F244" s="198">
        <f>BL218</f>
        <v>34</v>
      </c>
      <c r="G244" s="201">
        <f>BL224</f>
        <v>0.56911861515255691</v>
      </c>
      <c r="H244" s="245">
        <f>BL225</f>
        <v>9.9311408042131077</v>
      </c>
      <c r="I244" s="177">
        <f t="shared" si="123"/>
        <v>50</v>
      </c>
      <c r="J244" s="185"/>
      <c r="K244" s="185"/>
    </row>
    <row r="245" spans="1:11" ht="15" customHeight="1">
      <c r="A245" s="19">
        <f t="shared" si="124"/>
        <v>2023</v>
      </c>
      <c r="B245" s="174">
        <f t="shared" si="122"/>
        <v>49</v>
      </c>
      <c r="C245" s="52"/>
      <c r="D245" s="20">
        <f t="shared" si="121"/>
        <v>21</v>
      </c>
      <c r="E245" s="20"/>
      <c r="F245" s="198">
        <f>BS218</f>
        <v>38</v>
      </c>
      <c r="G245" s="201">
        <f>BS224</f>
        <v>0.55489479744002002</v>
      </c>
      <c r="H245" s="245">
        <f>BS225</f>
        <v>10.531710283539605</v>
      </c>
      <c r="I245" s="177">
        <f t="shared" si="123"/>
        <v>49</v>
      </c>
      <c r="J245" s="185"/>
      <c r="K245" s="185"/>
    </row>
    <row r="246" spans="1:11" ht="15" customHeight="1">
      <c r="A246" s="19">
        <f t="shared" si="124"/>
        <v>2024</v>
      </c>
      <c r="B246" s="174">
        <f t="shared" si="122"/>
        <v>48</v>
      </c>
      <c r="C246" s="52"/>
      <c r="D246" s="20">
        <f t="shared" si="121"/>
        <v>22</v>
      </c>
      <c r="E246" s="20"/>
      <c r="F246" s="198">
        <f>BZ218</f>
        <v>42</v>
      </c>
      <c r="G246" s="201">
        <f>BZ224</f>
        <v>0.53982562628585029</v>
      </c>
      <c r="H246" s="245">
        <f>BZ225</f>
        <v>11.253148077910957</v>
      </c>
      <c r="I246" s="177">
        <f t="shared" si="123"/>
        <v>48</v>
      </c>
      <c r="J246" s="185"/>
      <c r="K246" s="185"/>
    </row>
    <row r="247" spans="1:11" ht="15" customHeight="1">
      <c r="A247" s="19">
        <f t="shared" si="124"/>
        <v>2025</v>
      </c>
      <c r="B247" s="174">
        <f t="shared" si="122"/>
        <v>47</v>
      </c>
      <c r="C247" s="52"/>
      <c r="D247" s="20">
        <f t="shared" si="121"/>
        <v>23</v>
      </c>
      <c r="E247" s="20"/>
      <c r="F247" s="198">
        <f>CG218</f>
        <v>46</v>
      </c>
      <c r="G247" s="201">
        <f>CG224</f>
        <v>0.52786026750049087</v>
      </c>
      <c r="H247" s="245">
        <f>CG225</f>
        <v>11.986597130762506</v>
      </c>
      <c r="I247" s="177">
        <f t="shared" si="123"/>
        <v>47</v>
      </c>
      <c r="J247" s="185"/>
      <c r="K247" s="185"/>
    </row>
    <row r="248" spans="1:11" ht="15" customHeight="1">
      <c r="A248" s="19">
        <f t="shared" si="124"/>
        <v>2026</v>
      </c>
      <c r="B248" s="174">
        <f t="shared" si="122"/>
        <v>46</v>
      </c>
      <c r="C248" s="52"/>
      <c r="D248" s="20">
        <f t="shared" si="121"/>
        <v>24</v>
      </c>
      <c r="E248" s="20"/>
      <c r="F248" s="198">
        <f>CN218</f>
        <v>50</v>
      </c>
      <c r="G248" s="201">
        <f>CN224</f>
        <v>0.50655621619885804</v>
      </c>
      <c r="H248" s="245">
        <f>CN225</f>
        <v>13.353869797567135</v>
      </c>
      <c r="I248" s="177">
        <f t="shared" si="123"/>
        <v>46</v>
      </c>
      <c r="J248" s="185"/>
      <c r="K248" s="185"/>
    </row>
    <row r="249" spans="1:11" ht="15" customHeight="1">
      <c r="A249" s="19">
        <f t="shared" si="124"/>
        <v>2027</v>
      </c>
      <c r="B249" s="174">
        <f t="shared" si="122"/>
        <v>45</v>
      </c>
      <c r="C249" s="52"/>
      <c r="D249" s="20">
        <f t="shared" si="121"/>
        <v>25</v>
      </c>
      <c r="E249" s="20"/>
      <c r="F249" s="198">
        <f>CU218</f>
        <v>54</v>
      </c>
      <c r="G249" s="201">
        <f>CU224</f>
        <v>0.48074020745322626</v>
      </c>
      <c r="H249" s="245">
        <f>CU225</f>
        <v>15.367893060436803</v>
      </c>
      <c r="I249" s="177">
        <f t="shared" si="123"/>
        <v>45</v>
      </c>
      <c r="J249" s="185"/>
      <c r="K249" s="185"/>
    </row>
    <row r="250" spans="1:11" ht="15" customHeight="1">
      <c r="A250" s="19">
        <f t="shared" si="124"/>
        <v>2028</v>
      </c>
      <c r="B250" s="174">
        <f t="shared" si="122"/>
        <v>45</v>
      </c>
      <c r="C250" s="52"/>
      <c r="D250" s="20">
        <f t="shared" si="121"/>
        <v>26</v>
      </c>
      <c r="E250" s="20"/>
      <c r="F250" s="198">
        <f>DB218</f>
        <v>58</v>
      </c>
      <c r="G250" s="201">
        <f>DB224</f>
        <v>0.44735006262016214</v>
      </c>
      <c r="H250" s="245">
        <f>DB225</f>
        <v>18.74798641296378</v>
      </c>
      <c r="I250" s="177">
        <f t="shared" si="123"/>
        <v>45</v>
      </c>
      <c r="J250" s="185"/>
      <c r="K250" s="185"/>
    </row>
    <row r="251" spans="1:11" ht="15" customHeight="1">
      <c r="A251" s="19">
        <f t="shared" si="124"/>
        <v>2029</v>
      </c>
      <c r="B251" s="174">
        <f t="shared" si="122"/>
        <v>44</v>
      </c>
      <c r="C251" s="52"/>
      <c r="D251" s="20">
        <f t="shared" si="121"/>
        <v>27</v>
      </c>
      <c r="E251" s="20"/>
      <c r="F251" s="53"/>
      <c r="G251" s="80"/>
      <c r="H251" s="32"/>
      <c r="I251" s="177">
        <f t="shared" si="123"/>
        <v>44</v>
      </c>
      <c r="J251" s="185"/>
      <c r="K251" s="185"/>
    </row>
    <row r="252" spans="1:11" ht="15" customHeight="1">
      <c r="A252" s="19">
        <f t="shared" si="124"/>
        <v>2030</v>
      </c>
      <c r="B252" s="174">
        <f t="shared" si="122"/>
        <v>43</v>
      </c>
      <c r="C252" s="52"/>
      <c r="D252" s="20">
        <f t="shared" si="121"/>
        <v>28</v>
      </c>
      <c r="E252" s="20"/>
      <c r="F252" s="53"/>
      <c r="G252" s="80"/>
      <c r="H252" s="32"/>
      <c r="I252" s="177">
        <f t="shared" si="123"/>
        <v>43</v>
      </c>
      <c r="J252" s="185"/>
      <c r="K252" s="185"/>
    </row>
    <row r="253" spans="1:11" ht="15" customHeight="1">
      <c r="A253" s="19">
        <f t="shared" si="124"/>
        <v>2031</v>
      </c>
      <c r="B253" s="174">
        <f t="shared" si="122"/>
        <v>42</v>
      </c>
      <c r="C253" s="52"/>
      <c r="D253" s="20">
        <f t="shared" si="121"/>
        <v>29</v>
      </c>
      <c r="E253" s="20"/>
      <c r="F253" s="53"/>
      <c r="G253" s="80"/>
      <c r="H253" s="32"/>
      <c r="I253" s="177">
        <f t="shared" si="123"/>
        <v>42</v>
      </c>
      <c r="J253" s="185"/>
      <c r="K253" s="185"/>
    </row>
    <row r="254" spans="1:11" ht="15" customHeight="1">
      <c r="A254" s="19">
        <f t="shared" si="124"/>
        <v>2032</v>
      </c>
      <c r="B254" s="174">
        <f t="shared" si="122"/>
        <v>42</v>
      </c>
      <c r="C254" s="52"/>
      <c r="D254" s="20">
        <f t="shared" si="121"/>
        <v>30</v>
      </c>
      <c r="E254" s="20"/>
      <c r="F254" s="53"/>
      <c r="G254" s="80"/>
      <c r="H254" s="32"/>
      <c r="I254" s="177">
        <f t="shared" si="123"/>
        <v>42</v>
      </c>
      <c r="J254" s="185"/>
      <c r="K254" s="185"/>
    </row>
    <row r="255" spans="1:11" ht="15" customHeight="1">
      <c r="A255" s="19">
        <f t="shared" si="124"/>
        <v>2033</v>
      </c>
      <c r="B255" s="174">
        <f t="shared" si="122"/>
        <v>41</v>
      </c>
      <c r="C255" s="52"/>
      <c r="D255" s="20">
        <f t="shared" si="121"/>
        <v>31</v>
      </c>
      <c r="E255" s="20"/>
      <c r="F255" s="53"/>
      <c r="G255" s="80"/>
      <c r="H255" s="32"/>
      <c r="I255" s="177">
        <f t="shared" si="123"/>
        <v>41</v>
      </c>
      <c r="J255" s="185"/>
      <c r="K255" s="185"/>
    </row>
    <row r="256" spans="1:11" ht="15" customHeight="1">
      <c r="A256" s="103">
        <f t="shared" si="124"/>
        <v>2034</v>
      </c>
      <c r="B256" s="186">
        <f t="shared" si="122"/>
        <v>40</v>
      </c>
      <c r="C256" s="193"/>
      <c r="D256" s="33">
        <f t="shared" si="121"/>
        <v>32</v>
      </c>
      <c r="E256" s="33"/>
      <c r="F256" s="54"/>
      <c r="G256" s="82"/>
      <c r="H256" s="35"/>
      <c r="I256" s="187">
        <f t="shared" si="123"/>
        <v>40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0.784975019772848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0.657654364668946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0.76143472125902034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0.77448671217153064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0.77847081149425512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0.78167101175789433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0.78084647342411395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0.78369914383696904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0.7847916966050883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0.784975019772848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340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173</v>
      </c>
      <c r="P263" s="185"/>
      <c r="Q263" s="177"/>
      <c r="S263" s="208"/>
      <c r="T263" s="71" t="s">
        <v>55</v>
      </c>
      <c r="U263" s="209">
        <f>ROUNDDOWN(U264,-T283)+10^T283</f>
        <v>200</v>
      </c>
      <c r="V263" s="185"/>
      <c r="W263" s="177"/>
      <c r="Y263" s="208"/>
      <c r="Z263" s="71" t="s">
        <v>55</v>
      </c>
      <c r="AA263" s="209">
        <f>U263+Z284</f>
        <v>220</v>
      </c>
      <c r="AB263" s="185"/>
      <c r="AC263" s="177"/>
      <c r="AE263" s="208"/>
      <c r="AF263" s="71" t="s">
        <v>55</v>
      </c>
      <c r="AG263" s="209">
        <f>AA263+AF284</f>
        <v>240</v>
      </c>
      <c r="AH263" s="185"/>
      <c r="AI263" s="177"/>
      <c r="AK263" s="208"/>
      <c r="AL263" s="71" t="s">
        <v>55</v>
      </c>
      <c r="AM263" s="209">
        <f>AG263+AL284</f>
        <v>260</v>
      </c>
      <c r="AN263" s="185"/>
      <c r="AO263" s="177"/>
      <c r="AQ263" s="208"/>
      <c r="AR263" s="71" t="s">
        <v>55</v>
      </c>
      <c r="AS263" s="209">
        <f>AM263+AR284</f>
        <v>280</v>
      </c>
      <c r="AT263" s="185"/>
      <c r="AU263" s="177"/>
      <c r="AW263" s="208"/>
      <c r="AX263" s="71" t="s">
        <v>55</v>
      </c>
      <c r="AY263" s="209">
        <f>AS263+AX284</f>
        <v>300</v>
      </c>
      <c r="AZ263" s="185"/>
      <c r="BA263" s="177"/>
      <c r="BC263" s="208"/>
      <c r="BD263" s="71" t="s">
        <v>55</v>
      </c>
      <c r="BE263" s="209">
        <f>AY263+BD284</f>
        <v>320</v>
      </c>
      <c r="BF263" s="185"/>
      <c r="BG263" s="177"/>
      <c r="BI263" s="208"/>
      <c r="BJ263" s="71" t="s">
        <v>55</v>
      </c>
      <c r="BK263" s="209">
        <f>BE263+BJ284</f>
        <v>340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172.45989304812835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172.45989304812835</v>
      </c>
      <c r="P264" s="185"/>
      <c r="Q264" s="177"/>
      <c r="S264" s="208"/>
      <c r="T264" s="86" t="s">
        <v>56</v>
      </c>
      <c r="U264" s="198">
        <f>MAX($B260:$B280)</f>
        <v>172.45989304812835</v>
      </c>
      <c r="V264" s="185"/>
      <c r="W264" s="177"/>
      <c r="Y264" s="208"/>
      <c r="Z264" s="86" t="s">
        <v>56</v>
      </c>
      <c r="AA264" s="198">
        <f>MAX($B260:$B280)</f>
        <v>172.45989304812835</v>
      </c>
      <c r="AB264" s="185"/>
      <c r="AC264" s="177"/>
      <c r="AE264" s="208"/>
      <c r="AF264" s="86" t="s">
        <v>56</v>
      </c>
      <c r="AG264" s="198">
        <f>MAX($B260:$B280)</f>
        <v>172.45989304812835</v>
      </c>
      <c r="AH264" s="185"/>
      <c r="AI264" s="177"/>
      <c r="AK264" s="208"/>
      <c r="AL264" s="86" t="s">
        <v>56</v>
      </c>
      <c r="AM264" s="198">
        <f>MAX($B260:$B280)</f>
        <v>172.45989304812835</v>
      </c>
      <c r="AN264" s="185"/>
      <c r="AO264" s="177"/>
      <c r="AQ264" s="208"/>
      <c r="AR264" s="86" t="s">
        <v>56</v>
      </c>
      <c r="AS264" s="198">
        <f>MAX($B260:$B280)</f>
        <v>172.45989304812835</v>
      </c>
      <c r="AT264" s="185"/>
      <c r="AU264" s="177"/>
      <c r="AW264" s="208"/>
      <c r="AX264" s="86" t="s">
        <v>56</v>
      </c>
      <c r="AY264" s="198">
        <f>MAX($B260:$B280)</f>
        <v>172.45989304812835</v>
      </c>
      <c r="AZ264" s="185"/>
      <c r="BA264" s="177"/>
      <c r="BC264" s="208"/>
      <c r="BD264" s="86" t="s">
        <v>56</v>
      </c>
      <c r="BE264" s="198">
        <f>MAX($B260:$B280)</f>
        <v>172.45989304812835</v>
      </c>
      <c r="BF264" s="185"/>
      <c r="BG264" s="177"/>
      <c r="BI264" s="208"/>
      <c r="BJ264" s="86" t="s">
        <v>56</v>
      </c>
      <c r="BK264" s="198">
        <f>MAX($B260:$B280)</f>
        <v>172.45989304812835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73.208410171226006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73.208410171226006</v>
      </c>
      <c r="P265" s="185"/>
      <c r="Q265" s="177"/>
      <c r="S265" s="208"/>
      <c r="T265" s="86" t="s">
        <v>57</v>
      </c>
      <c r="U265" s="198">
        <f>AVERAGE($B276:$B280)</f>
        <v>73.208410171226006</v>
      </c>
      <c r="V265" s="185"/>
      <c r="W265" s="177"/>
      <c r="Y265" s="208"/>
      <c r="Z265" s="86" t="s">
        <v>57</v>
      </c>
      <c r="AA265" s="198">
        <f>AVERAGE($B276:$B280)</f>
        <v>73.208410171226006</v>
      </c>
      <c r="AB265" s="185"/>
      <c r="AC265" s="177"/>
      <c r="AE265" s="208"/>
      <c r="AF265" s="86" t="s">
        <v>57</v>
      </c>
      <c r="AG265" s="198">
        <f>AVERAGE($B276:$B280)</f>
        <v>73.208410171226006</v>
      </c>
      <c r="AH265" s="185"/>
      <c r="AI265" s="177"/>
      <c r="AK265" s="208"/>
      <c r="AL265" s="86" t="s">
        <v>57</v>
      </c>
      <c r="AM265" s="198">
        <f>AVERAGE($B276:$B280)</f>
        <v>73.208410171226006</v>
      </c>
      <c r="AN265" s="185"/>
      <c r="AO265" s="177"/>
      <c r="AQ265" s="208"/>
      <c r="AR265" s="86" t="s">
        <v>57</v>
      </c>
      <c r="AS265" s="198">
        <f>AVERAGE($B276:$B280)</f>
        <v>73.208410171226006</v>
      </c>
      <c r="AT265" s="185"/>
      <c r="AU265" s="177"/>
      <c r="AW265" s="208"/>
      <c r="AX265" s="86" t="s">
        <v>57</v>
      </c>
      <c r="AY265" s="198">
        <f>AVERAGE($B276:$B280)</f>
        <v>73.208410171226006</v>
      </c>
      <c r="AZ265" s="185"/>
      <c r="BA265" s="177"/>
      <c r="BC265" s="208"/>
      <c r="BD265" s="86" t="s">
        <v>57</v>
      </c>
      <c r="BE265" s="198">
        <f>AVERAGE($B276:$B280)</f>
        <v>73.208410171226006</v>
      </c>
      <c r="BF265" s="185"/>
      <c r="BG265" s="177"/>
      <c r="BI265" s="208"/>
      <c r="BJ265" s="86" t="s">
        <v>57</v>
      </c>
      <c r="BK265" s="198">
        <f>AVERAGE($B276:$B280)</f>
        <v>73.208410171226006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0.18060075346381302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INDEX(LINEST(M271:M280,$D271:$D280),1)</f>
        <v>0.50895185230804363</v>
      </c>
      <c r="P267" s="185"/>
      <c r="Q267" s="177"/>
      <c r="S267" s="208"/>
      <c r="T267" s="87" t="s">
        <v>58</v>
      </c>
      <c r="U267" s="42">
        <f>INDEX(LINEST(S271:S280,$D271:$D280),1)</f>
        <v>0.30379626876496096</v>
      </c>
      <c r="V267" s="185"/>
      <c r="W267" s="177"/>
      <c r="Y267" s="208"/>
      <c r="Z267" s="87" t="s">
        <v>58</v>
      </c>
      <c r="AA267" s="42">
        <f>INDEX(LINEST(Y271:Y280,$D271:$D280),1)</f>
        <v>0.26047340388684265</v>
      </c>
      <c r="AB267" s="185"/>
      <c r="AC267" s="177"/>
      <c r="AE267" s="208"/>
      <c r="AF267" s="87" t="s">
        <v>58</v>
      </c>
      <c r="AG267" s="42">
        <f>INDEX(LINEST(AE271:AE280,$D271:$D280),1)</f>
        <v>0.23454808558194393</v>
      </c>
      <c r="AH267" s="185"/>
      <c r="AI267" s="177"/>
      <c r="AK267" s="208"/>
      <c r="AL267" s="87" t="s">
        <v>58</v>
      </c>
      <c r="AM267" s="42">
        <f>INDEX(LINEST(AK271:AK280,$D271:$D280),1)</f>
        <v>0.21700186139067107</v>
      </c>
      <c r="AN267" s="185"/>
      <c r="AO267" s="177"/>
      <c r="AQ267" s="208"/>
      <c r="AR267" s="87" t="s">
        <v>58</v>
      </c>
      <c r="AS267" s="42">
        <f>INDEX(LINEST(AQ271:AQ280,$D271:$D280),1)</f>
        <v>0.20424457345185101</v>
      </c>
      <c r="AT267" s="185"/>
      <c r="AU267" s="177"/>
      <c r="AW267" s="208"/>
      <c r="AX267" s="87" t="s">
        <v>58</v>
      </c>
      <c r="AY267" s="42">
        <f>INDEX(LINEST(AW271:AW280,$D271:$D280),1)</f>
        <v>0.19451405189508963</v>
      </c>
      <c r="AZ267" s="185"/>
      <c r="BA267" s="177"/>
      <c r="BC267" s="208"/>
      <c r="BD267" s="87" t="s">
        <v>58</v>
      </c>
      <c r="BE267" s="42">
        <f>INDEX(LINEST(BC271:BC280,$D271:$D280),1)</f>
        <v>0.18683042751676579</v>
      </c>
      <c r="BF267" s="185"/>
      <c r="BG267" s="177"/>
      <c r="BI267" s="208"/>
      <c r="BJ267" s="87" t="s">
        <v>58</v>
      </c>
      <c r="BK267" s="42">
        <f>INDEX(LINEST(BI271:BI280,$D271:$D280),1)</f>
        <v>0.18060075346381302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-0.21270143405251507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INDEX(LINEST(M271:M280,$D271:$D280),2)</f>
        <v>-4.0327026410315563</v>
      </c>
      <c r="P268" s="185"/>
      <c r="Q268" s="177"/>
      <c r="S268" s="208"/>
      <c r="T268" s="71" t="s">
        <v>29</v>
      </c>
      <c r="U268" s="42">
        <f>INDEX(LINEST(S271:S280,$D271:$D280),2)</f>
        <v>-1.9854894968496852</v>
      </c>
      <c r="V268" s="185"/>
      <c r="W268" s="177"/>
      <c r="Y268" s="208"/>
      <c r="Z268" s="71" t="s">
        <v>29</v>
      </c>
      <c r="AA268" s="42">
        <f>INDEX(LINEST(Y271:Y280,$D271:$D280),2)</f>
        <v>-1.4767297247523883</v>
      </c>
      <c r="AB268" s="185"/>
      <c r="AC268" s="177"/>
      <c r="AE268" s="208"/>
      <c r="AF268" s="71" t="s">
        <v>29</v>
      </c>
      <c r="AG268" s="42">
        <f>INDEX(LINEST(AE271:AE280,$D271:$D280),2)</f>
        <v>-1.1325583645365975</v>
      </c>
      <c r="AH268" s="185"/>
      <c r="AI268" s="177"/>
      <c r="AK268" s="208"/>
      <c r="AL268" s="71" t="s">
        <v>29</v>
      </c>
      <c r="AM268" s="42">
        <f>INDEX(LINEST(AK271:AK280,$D271:$D280),2)</f>
        <v>-0.87289118904736795</v>
      </c>
      <c r="AN268" s="185"/>
      <c r="AO268" s="177"/>
      <c r="AQ268" s="208"/>
      <c r="AR268" s="71" t="s">
        <v>29</v>
      </c>
      <c r="AS268" s="42">
        <f>INDEX(LINEST(AQ271:AQ280,$D271:$D280),2)</f>
        <v>-0.6647313757352129</v>
      </c>
      <c r="AT268" s="185"/>
      <c r="AU268" s="177"/>
      <c r="AW268" s="208"/>
      <c r="AX268" s="71" t="s">
        <v>29</v>
      </c>
      <c r="AY268" s="42">
        <f>INDEX(LINEST(AW271:AW280,$D271:$D280),2)</f>
        <v>-0.49122566816518876</v>
      </c>
      <c r="AZ268" s="185"/>
      <c r="BA268" s="177"/>
      <c r="BC268" s="208"/>
      <c r="BD268" s="71" t="s">
        <v>29</v>
      </c>
      <c r="BE268" s="42">
        <f>INDEX(LINEST(BC271:BC280,$D271:$D280),2)</f>
        <v>-0.34260425862364108</v>
      </c>
      <c r="BF268" s="185"/>
      <c r="BG268" s="177"/>
      <c r="BI268" s="208"/>
      <c r="BJ268" s="71" t="s">
        <v>29</v>
      </c>
      <c r="BK268" s="42">
        <f>INDEX(LINEST(BI271:BI280,$D271:$D280),2)</f>
        <v>-0.21270143405251507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-0.18060075346381302</v>
      </c>
      <c r="H269" s="75"/>
      <c r="I269" s="177"/>
      <c r="J269" s="178"/>
      <c r="K269" s="177"/>
      <c r="M269" s="208"/>
      <c r="N269" s="86" t="s">
        <v>30</v>
      </c>
      <c r="O269" s="89">
        <f>O267*-1</f>
        <v>-0.50895185230804363</v>
      </c>
      <c r="P269" s="185"/>
      <c r="Q269" s="177"/>
      <c r="S269" s="208"/>
      <c r="T269" s="86" t="s">
        <v>30</v>
      </c>
      <c r="U269" s="89">
        <f>U267*-1</f>
        <v>-0.30379626876496096</v>
      </c>
      <c r="V269" s="185"/>
      <c r="W269" s="177"/>
      <c r="Y269" s="208"/>
      <c r="Z269" s="86" t="s">
        <v>30</v>
      </c>
      <c r="AA269" s="89">
        <f>AA267*-1</f>
        <v>-0.26047340388684265</v>
      </c>
      <c r="AB269" s="185"/>
      <c r="AC269" s="177"/>
      <c r="AE269" s="208"/>
      <c r="AF269" s="86" t="s">
        <v>30</v>
      </c>
      <c r="AG269" s="89">
        <f>AG267*-1</f>
        <v>-0.23454808558194393</v>
      </c>
      <c r="AH269" s="185"/>
      <c r="AI269" s="177"/>
      <c r="AK269" s="208"/>
      <c r="AL269" s="86" t="s">
        <v>30</v>
      </c>
      <c r="AM269" s="89">
        <f>AM267*-1</f>
        <v>-0.21700186139067107</v>
      </c>
      <c r="AN269" s="185"/>
      <c r="AO269" s="177"/>
      <c r="AQ269" s="208"/>
      <c r="AR269" s="86" t="s">
        <v>30</v>
      </c>
      <c r="AS269" s="89">
        <f>AS267*-1</f>
        <v>-0.20424457345185101</v>
      </c>
      <c r="AT269" s="185"/>
      <c r="AU269" s="177"/>
      <c r="AW269" s="208"/>
      <c r="AX269" s="86" t="s">
        <v>30</v>
      </c>
      <c r="AY269" s="89">
        <f>AY267*-1</f>
        <v>-0.19451405189508963</v>
      </c>
      <c r="AZ269" s="185"/>
      <c r="BA269" s="177"/>
      <c r="BC269" s="208"/>
      <c r="BD269" s="86" t="s">
        <v>30</v>
      </c>
      <c r="BE269" s="89">
        <f>BE267*-1</f>
        <v>-0.18683042751676579</v>
      </c>
      <c r="BF269" s="185"/>
      <c r="BG269" s="177"/>
      <c r="BI269" s="208"/>
      <c r="BJ269" s="86" t="s">
        <v>30</v>
      </c>
      <c r="BK269" s="89">
        <f>BK267*-1</f>
        <v>-0.18060075346381302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165.85365853658536</v>
      </c>
      <c r="C271" s="207">
        <f t="shared" ref="C271:C280" si="126">LN(F$263/B271-1)</f>
        <v>4.8790164169432257E-2</v>
      </c>
      <c r="D271" s="20">
        <v>1</v>
      </c>
      <c r="E271" s="637" t="s">
        <v>7</v>
      </c>
      <c r="F271" s="638"/>
      <c r="G271" s="641">
        <f>I259</f>
        <v>0.784975019772848</v>
      </c>
      <c r="H271" s="642"/>
      <c r="I271" s="177">
        <f t="shared" ref="I271:I302" si="127">ROUND($F$263/(1+EXP($F$268+$F$267*D271)),$G$1)</f>
        <v>173</v>
      </c>
      <c r="J271" s="178">
        <f t="shared" ref="J271:J280" si="128">ABS(B271-I271)/B271*100</f>
        <v>4.3088235294117707</v>
      </c>
      <c r="K271" s="177">
        <f t="shared" ref="K271:K280" si="129">(B271-I271)^2/1000</f>
        <v>5.1070196311719343E-2</v>
      </c>
      <c r="M271" s="208">
        <f t="shared" ref="M271:M280" si="130">LN(O$263/$B271-1)</f>
        <v>-3.144505282147128</v>
      </c>
      <c r="N271" s="21" t="s">
        <v>36</v>
      </c>
      <c r="O271" s="42">
        <f>P259</f>
        <v>0.657654364668946</v>
      </c>
      <c r="P271" s="185">
        <f t="shared" ref="P271:P280" si="131">ROUND(O$263/(1+EXP(O$268+O$267*$D271)),$G$1)</f>
        <v>168</v>
      </c>
      <c r="Q271" s="177">
        <f t="shared" ref="Q271:Q280" si="132">($B271-P271)^2/1000</f>
        <v>4.6067816775729126E-3</v>
      </c>
      <c r="S271" s="208">
        <f t="shared" ref="S271:S280" si="133">LN(U$263/$B271-1)</f>
        <v>-1.5804503755608472</v>
      </c>
      <c r="T271" s="21" t="s">
        <v>36</v>
      </c>
      <c r="U271" s="42">
        <f>V259</f>
        <v>0.76143472125902034</v>
      </c>
      <c r="V271" s="185">
        <f t="shared" ref="V271:V280" si="134">ROUND(U$263/(1+EXP(U$268+U$267*$D271)),$G$1)</f>
        <v>169</v>
      </c>
      <c r="W271" s="177">
        <f t="shared" ref="W271:W280" si="135">($B271-V271)^2/1000</f>
        <v>9.8994646044021969E-3</v>
      </c>
      <c r="Y271" s="208">
        <f t="shared" ref="Y271:Y280" si="136">LN(AA$263/$B271-1)</f>
        <v>-1.1194154162978724</v>
      </c>
      <c r="Z271" s="21" t="s">
        <v>36</v>
      </c>
      <c r="AA271" s="42">
        <f>AB259</f>
        <v>0.77448671217153064</v>
      </c>
      <c r="AB271" s="185">
        <f t="shared" ref="AB271:AB280" si="137">ROUND(AA$263/(1+EXP(AA$268+AA$267*$D271)),$G$1)</f>
        <v>170</v>
      </c>
      <c r="AC271" s="177">
        <f t="shared" ref="AC271:AC280" si="138">($B271-AB271)^2/1000</f>
        <v>1.7192147531231484E-2</v>
      </c>
      <c r="AE271" s="208">
        <f t="shared" ref="AE271:AE280" si="139">LN(AG$263/$B271-1)</f>
        <v>-0.80506509676393023</v>
      </c>
      <c r="AF271" s="21" t="s">
        <v>36</v>
      </c>
      <c r="AG271" s="42">
        <f>AH259</f>
        <v>0.77847081149425512</v>
      </c>
      <c r="AH271" s="185">
        <f t="shared" ref="AH271:AH280" si="140">ROUND(AG$263/(1+EXP(AG$268+AG$267*$D271)),$G$1)</f>
        <v>171</v>
      </c>
      <c r="AI271" s="177">
        <f t="shared" ref="AI271:AI280" si="141">($B271-AH271)^2/1000</f>
        <v>2.6484830458060771E-2</v>
      </c>
      <c r="AK271" s="208">
        <f t="shared" ref="AK271:AK280" si="142">LN(AM$263/$B271-1)</f>
        <v>-0.56625542870532153</v>
      </c>
      <c r="AL271" s="21" t="s">
        <v>36</v>
      </c>
      <c r="AM271" s="42">
        <f>AN259</f>
        <v>0.78167101175789433</v>
      </c>
      <c r="AN271" s="185">
        <f t="shared" ref="AN271:AN280" si="143">ROUND(AM$263/(1+EXP(AM$268+AM$267*$D271)),$G$1)</f>
        <v>171</v>
      </c>
      <c r="AO271" s="177">
        <f t="shared" ref="AO271:AO280" si="144">($B271-AN271)^2/1000</f>
        <v>2.6484830458060771E-2</v>
      </c>
      <c r="AQ271" s="208">
        <f t="shared" ref="AQ271:AQ280" si="145">LN(AS$263/$B271-1)</f>
        <v>-0.37362450225250565</v>
      </c>
      <c r="AR271" s="21" t="s">
        <v>36</v>
      </c>
      <c r="AS271" s="42">
        <f>AT259</f>
        <v>0.78084647342411395</v>
      </c>
      <c r="AT271" s="185">
        <f t="shared" ref="AT271:AT280" si="146">ROUND(AS$263/(1+EXP(AS$268+AS$267*$D271)),$G$1)</f>
        <v>172</v>
      </c>
      <c r="AU271" s="177">
        <f t="shared" ref="AU271:AU280" si="147">($B271-AT271)^2/1000</f>
        <v>3.7777513384890056E-2</v>
      </c>
      <c r="AW271" s="208">
        <f t="shared" ref="AW271:AW280" si="148">LN(AY$263/$B271-1)</f>
        <v>-0.21217451994363576</v>
      </c>
      <c r="AX271" s="21" t="s">
        <v>36</v>
      </c>
      <c r="AY271" s="42">
        <f>AZ259</f>
        <v>0.78369914383696904</v>
      </c>
      <c r="AZ271" s="185">
        <f t="shared" ref="AZ271:AZ280" si="149">ROUND(AY$263/(1+EXP(AY$268+AY$267*$D271)),$G$1)</f>
        <v>172</v>
      </c>
      <c r="BA271" s="177">
        <f t="shared" ref="BA271:BA280" si="150">($B271-AZ271)^2/1000</f>
        <v>3.7777513384890056E-2</v>
      </c>
      <c r="BC271" s="208">
        <f t="shared" ref="BC271:BC280" si="151">LN(BE$263/$B271-1)</f>
        <v>-7.3203404023294935E-2</v>
      </c>
      <c r="BD271" s="21" t="s">
        <v>36</v>
      </c>
      <c r="BE271" s="42">
        <f>BF259</f>
        <v>0.7847916966050883</v>
      </c>
      <c r="BF271" s="185">
        <f t="shared" ref="BF271:BF280" si="152">ROUND(BE$263/(1+EXP(BE$268+BE$267*$D271)),$G$1)</f>
        <v>172</v>
      </c>
      <c r="BG271" s="177">
        <f t="shared" ref="BG271:BG280" si="153">($B271-BF271)^2/1000</f>
        <v>3.7777513384890056E-2</v>
      </c>
      <c r="BI271" s="208">
        <f t="shared" ref="BI271:BI280" si="154">LN(BK$263/$B271-1)</f>
        <v>4.8790164169432257E-2</v>
      </c>
      <c r="BJ271" s="21" t="s">
        <v>36</v>
      </c>
      <c r="BK271" s="42">
        <f>BL259</f>
        <v>0.784975019772848</v>
      </c>
      <c r="BL271" s="185">
        <f t="shared" ref="BL271:BL280" si="155">ROUND(BK$263/(1+EXP(BK$268+BK$267*$D271)),$G$1)</f>
        <v>173</v>
      </c>
      <c r="BM271" s="177">
        <f t="shared" ref="BM271:BM280" si="156">($B271-BL271)^2/1000</f>
        <v>5.1070196311719343E-2</v>
      </c>
    </row>
    <row r="272" spans="1:65" ht="15" customHeight="1">
      <c r="A272" s="19">
        <f t="shared" si="125"/>
        <v>2004</v>
      </c>
      <c r="B272" s="174">
        <f t="shared" si="125"/>
        <v>163.07277628032344</v>
      </c>
      <c r="C272" s="207">
        <f t="shared" si="126"/>
        <v>8.1541901185094703E-2</v>
      </c>
      <c r="D272" s="20">
        <f t="shared" ref="D272:D302" si="157">D271+1</f>
        <v>2</v>
      </c>
      <c r="E272" s="637" t="s">
        <v>8</v>
      </c>
      <c r="F272" s="638"/>
      <c r="G272" s="639">
        <f>SUM(K260:K280)</f>
        <v>4.1871164377845087</v>
      </c>
      <c r="H272" s="640"/>
      <c r="I272" s="177">
        <f t="shared" si="127"/>
        <v>157</v>
      </c>
      <c r="J272" s="178">
        <f t="shared" si="128"/>
        <v>3.7239669421487536</v>
      </c>
      <c r="K272" s="177">
        <f t="shared" si="129"/>
        <v>3.6878611750858978E-2</v>
      </c>
      <c r="M272" s="208">
        <f t="shared" si="130"/>
        <v>-2.798915727573867</v>
      </c>
      <c r="N272" s="21" t="s">
        <v>37</v>
      </c>
      <c r="O272" s="209">
        <f>SUM(Q260:Q280)</f>
        <v>8.0139839882657746</v>
      </c>
      <c r="P272" s="185">
        <f t="shared" si="131"/>
        <v>165</v>
      </c>
      <c r="Q272" s="177">
        <f t="shared" si="132"/>
        <v>3.7141912656839622E-3</v>
      </c>
      <c r="S272" s="208">
        <f t="shared" si="133"/>
        <v>-1.4852475322027163</v>
      </c>
      <c r="T272" s="21" t="s">
        <v>37</v>
      </c>
      <c r="U272" s="209">
        <f>SUM(W260:W280)</f>
        <v>4.6541386720826106</v>
      </c>
      <c r="V272" s="185">
        <f t="shared" si="134"/>
        <v>160</v>
      </c>
      <c r="W272" s="177">
        <f t="shared" si="135"/>
        <v>9.4419540689183457E-3</v>
      </c>
      <c r="Y272" s="208">
        <f t="shared" si="136"/>
        <v>-1.0524229061987349</v>
      </c>
      <c r="Z272" s="21" t="s">
        <v>37</v>
      </c>
      <c r="AA272" s="209">
        <f>SUM(AC260:AC280)</f>
        <v>4.3693907971244901</v>
      </c>
      <c r="AB272" s="185">
        <f t="shared" si="137"/>
        <v>159</v>
      </c>
      <c r="AC272" s="177">
        <f t="shared" si="138"/>
        <v>1.6587506629565221E-2</v>
      </c>
      <c r="AE272" s="208">
        <f t="shared" si="139"/>
        <v>-0.75133675298810543</v>
      </c>
      <c r="AF272" s="21" t="s">
        <v>37</v>
      </c>
      <c r="AG272" s="209">
        <f>SUM(AI260:AI280)</f>
        <v>4.2890104680668779</v>
      </c>
      <c r="AH272" s="185">
        <f t="shared" si="140"/>
        <v>158</v>
      </c>
      <c r="AI272" s="177">
        <f t="shared" si="141"/>
        <v>2.5733059190212099E-2</v>
      </c>
      <c r="AK272" s="208">
        <f t="shared" si="142"/>
        <v>-0.52023615543337587</v>
      </c>
      <c r="AL272" s="21" t="s">
        <v>37</v>
      </c>
      <c r="AM272" s="209">
        <f>SUM(AO260:AO280)</f>
        <v>4.2344445541085429</v>
      </c>
      <c r="AN272" s="185">
        <f t="shared" si="143"/>
        <v>158</v>
      </c>
      <c r="AO272" s="177">
        <f t="shared" si="144"/>
        <v>2.5733059190212099E-2</v>
      </c>
      <c r="AQ272" s="208">
        <f t="shared" si="145"/>
        <v>-0.33264485963806717</v>
      </c>
      <c r="AR272" s="21" t="s">
        <v>37</v>
      </c>
      <c r="AS272" s="209">
        <f>SUM(AU260:AU280)</f>
        <v>4.2476730618570686</v>
      </c>
      <c r="AT272" s="185">
        <f t="shared" si="146"/>
        <v>158</v>
      </c>
      <c r="AU272" s="177">
        <f t="shared" si="147"/>
        <v>2.5733059190212099E-2</v>
      </c>
      <c r="AW272" s="208">
        <f t="shared" si="148"/>
        <v>-0.17474701045235935</v>
      </c>
      <c r="AX272" s="21" t="s">
        <v>37</v>
      </c>
      <c r="AY272" s="209">
        <f>SUM(BA260:BA280)</f>
        <v>4.2010807579534646</v>
      </c>
      <c r="AZ272" s="185">
        <f t="shared" si="149"/>
        <v>158</v>
      </c>
      <c r="BA272" s="177">
        <f t="shared" si="150"/>
        <v>2.5733059190212099E-2</v>
      </c>
      <c r="BC272" s="208">
        <f t="shared" si="151"/>
        <v>-3.8414426719318447E-2</v>
      </c>
      <c r="BD272" s="21" t="s">
        <v>37</v>
      </c>
      <c r="BE272" s="209">
        <f>SUM(BG260:BG280)</f>
        <v>4.1844654221619217</v>
      </c>
      <c r="BF272" s="185">
        <f t="shared" si="152"/>
        <v>158</v>
      </c>
      <c r="BG272" s="177">
        <f t="shared" si="153"/>
        <v>2.5733059190212099E-2</v>
      </c>
      <c r="BI272" s="208">
        <f t="shared" si="154"/>
        <v>8.1541901185094703E-2</v>
      </c>
      <c r="BJ272" s="21" t="s">
        <v>37</v>
      </c>
      <c r="BK272" s="209">
        <f>SUM(BM260:BM280)</f>
        <v>4.1871164377845087</v>
      </c>
      <c r="BL272" s="185">
        <f t="shared" si="155"/>
        <v>157</v>
      </c>
      <c r="BM272" s="177">
        <f t="shared" si="156"/>
        <v>3.6878611750858978E-2</v>
      </c>
    </row>
    <row r="273" spans="1:70" ht="15" customHeight="1">
      <c r="A273" s="19">
        <f t="shared" si="125"/>
        <v>2005</v>
      </c>
      <c r="B273" s="174">
        <f t="shared" si="125"/>
        <v>154.31266846361186</v>
      </c>
      <c r="C273" s="207">
        <f t="shared" si="126"/>
        <v>0.18508338717075545</v>
      </c>
      <c r="D273" s="20">
        <f t="shared" si="157"/>
        <v>3</v>
      </c>
      <c r="E273" s="637" t="s">
        <v>9</v>
      </c>
      <c r="F273" s="638"/>
      <c r="G273" s="639">
        <f>SUM(K271:K280)</f>
        <v>4.1871164377845087</v>
      </c>
      <c r="H273" s="640"/>
      <c r="I273" s="177">
        <f t="shared" si="127"/>
        <v>142</v>
      </c>
      <c r="J273" s="178">
        <f t="shared" si="128"/>
        <v>7.979039301310042</v>
      </c>
      <c r="K273" s="177">
        <f t="shared" si="129"/>
        <v>0.15160180469482196</v>
      </c>
      <c r="M273" s="208">
        <f t="shared" si="130"/>
        <v>-2.1111350224739955</v>
      </c>
      <c r="O273" s="39"/>
      <c r="P273" s="185">
        <f t="shared" si="131"/>
        <v>160</v>
      </c>
      <c r="Q273" s="177">
        <f t="shared" si="132"/>
        <v>3.234574000479512E-2</v>
      </c>
      <c r="S273" s="208">
        <f t="shared" si="133"/>
        <v>-1.2171598086078899</v>
      </c>
      <c r="U273" s="39"/>
      <c r="V273" s="185">
        <f t="shared" si="134"/>
        <v>149</v>
      </c>
      <c r="W273" s="177">
        <f t="shared" si="135"/>
        <v>2.822444620425597E-2</v>
      </c>
      <c r="Y273" s="208">
        <f t="shared" si="136"/>
        <v>-0.85407477479723437</v>
      </c>
      <c r="AA273" s="39"/>
      <c r="AB273" s="185">
        <f t="shared" si="137"/>
        <v>147</v>
      </c>
      <c r="AC273" s="177">
        <f t="shared" si="138"/>
        <v>5.3475120058703397E-2</v>
      </c>
      <c r="AE273" s="208">
        <f t="shared" si="139"/>
        <v>-0.58827586751163752</v>
      </c>
      <c r="AG273" s="39"/>
      <c r="AH273" s="185">
        <f t="shared" si="140"/>
        <v>145</v>
      </c>
      <c r="AI273" s="177">
        <f t="shared" si="141"/>
        <v>8.6725793913150828E-2</v>
      </c>
      <c r="AK273" s="208">
        <f t="shared" si="142"/>
        <v>-0.37849582613010863</v>
      </c>
      <c r="AM273" s="39"/>
      <c r="AN273" s="185">
        <f t="shared" si="143"/>
        <v>144</v>
      </c>
      <c r="AO273" s="177">
        <f t="shared" si="144"/>
        <v>0.10635113084037454</v>
      </c>
      <c r="AQ273" s="208">
        <f t="shared" si="145"/>
        <v>-0.20518353161411945</v>
      </c>
      <c r="AS273" s="39"/>
      <c r="AT273" s="185">
        <f t="shared" si="146"/>
        <v>144</v>
      </c>
      <c r="AU273" s="177">
        <f t="shared" si="147"/>
        <v>0.10635113084037454</v>
      </c>
      <c r="AW273" s="208">
        <f t="shared" si="148"/>
        <v>-5.7518098349131692E-2</v>
      </c>
      <c r="AY273" s="39"/>
      <c r="AZ273" s="185">
        <f t="shared" si="149"/>
        <v>143</v>
      </c>
      <c r="BA273" s="177">
        <f t="shared" si="150"/>
        <v>0.12797646776759825</v>
      </c>
      <c r="BC273" s="208">
        <f t="shared" si="151"/>
        <v>7.1121608484569068E-2</v>
      </c>
      <c r="BE273" s="39"/>
      <c r="BF273" s="185">
        <f t="shared" si="152"/>
        <v>143</v>
      </c>
      <c r="BG273" s="177">
        <f t="shared" si="153"/>
        <v>0.12797646776759825</v>
      </c>
      <c r="BI273" s="208">
        <f t="shared" si="154"/>
        <v>0.18508338717075545</v>
      </c>
      <c r="BK273" s="39"/>
      <c r="BL273" s="185">
        <f t="shared" si="155"/>
        <v>142</v>
      </c>
      <c r="BM273" s="177">
        <f t="shared" si="156"/>
        <v>0.15160180469482196</v>
      </c>
    </row>
    <row r="274" spans="1:70" ht="15" customHeight="1">
      <c r="A274" s="19">
        <f t="shared" si="125"/>
        <v>2006</v>
      </c>
      <c r="B274" s="174">
        <f t="shared" si="125"/>
        <v>172.45989304812835</v>
      </c>
      <c r="C274" s="207">
        <f t="shared" si="126"/>
        <v>-2.8941938277681257E-2</v>
      </c>
      <c r="D274" s="20">
        <f t="shared" si="157"/>
        <v>4</v>
      </c>
      <c r="E274" s="637" t="s">
        <v>10</v>
      </c>
      <c r="F274" s="638"/>
      <c r="G274" s="639">
        <f>SUM(J260:J280)/D280</f>
        <v>17.578475349749574</v>
      </c>
      <c r="H274" s="640"/>
      <c r="I274" s="177">
        <f t="shared" si="127"/>
        <v>128</v>
      </c>
      <c r="J274" s="178">
        <f t="shared" si="128"/>
        <v>25.779844961240311</v>
      </c>
      <c r="K274" s="177">
        <f t="shared" si="129"/>
        <v>1.9766820898510116</v>
      </c>
      <c r="M274" s="208">
        <f t="shared" si="130"/>
        <v>-5.7661528053826503</v>
      </c>
      <c r="P274" s="185">
        <f t="shared" si="131"/>
        <v>152</v>
      </c>
      <c r="Q274" s="177">
        <f t="shared" si="132"/>
        <v>0.41860722354085078</v>
      </c>
      <c r="S274" s="208">
        <f t="shared" si="133"/>
        <v>-1.8345213285661373</v>
      </c>
      <c r="V274" s="185">
        <f t="shared" si="134"/>
        <v>137</v>
      </c>
      <c r="W274" s="177">
        <f t="shared" si="135"/>
        <v>1.2574040149847012</v>
      </c>
      <c r="Y274" s="208">
        <f t="shared" si="136"/>
        <v>-1.2885909937159685</v>
      </c>
      <c r="AB274" s="185">
        <f t="shared" si="137"/>
        <v>134</v>
      </c>
      <c r="AC274" s="177">
        <f t="shared" si="138"/>
        <v>1.4791633732734715</v>
      </c>
      <c r="AE274" s="208">
        <f t="shared" si="139"/>
        <v>-0.93744310687938193</v>
      </c>
      <c r="AH274" s="185">
        <f t="shared" si="140"/>
        <v>132</v>
      </c>
      <c r="AI274" s="177">
        <f t="shared" si="141"/>
        <v>1.6370029454659849</v>
      </c>
      <c r="AK274" s="208">
        <f t="shared" si="142"/>
        <v>-0.67806765185873819</v>
      </c>
      <c r="AN274" s="185">
        <f t="shared" si="143"/>
        <v>130</v>
      </c>
      <c r="AO274" s="177">
        <f t="shared" si="144"/>
        <v>1.8028425176584983</v>
      </c>
      <c r="AQ274" s="208">
        <f t="shared" si="145"/>
        <v>-0.47230083945722096</v>
      </c>
      <c r="AT274" s="185">
        <f t="shared" si="146"/>
        <v>129</v>
      </c>
      <c r="AU274" s="177">
        <f t="shared" si="147"/>
        <v>1.8887623037547547</v>
      </c>
      <c r="AW274" s="208">
        <f t="shared" si="148"/>
        <v>-0.30173382590743142</v>
      </c>
      <c r="AZ274" s="185">
        <f t="shared" si="149"/>
        <v>129</v>
      </c>
      <c r="BA274" s="177">
        <f t="shared" si="150"/>
        <v>1.8887623037547547</v>
      </c>
      <c r="BC274" s="208">
        <f t="shared" si="151"/>
        <v>-0.1560646550125869</v>
      </c>
      <c r="BF274" s="185">
        <f t="shared" si="152"/>
        <v>128</v>
      </c>
      <c r="BG274" s="177">
        <f t="shared" si="153"/>
        <v>1.9766820898510116</v>
      </c>
      <c r="BI274" s="208">
        <f t="shared" si="154"/>
        <v>-2.8941938277681257E-2</v>
      </c>
      <c r="BL274" s="185">
        <f t="shared" si="155"/>
        <v>128</v>
      </c>
      <c r="BM274" s="177">
        <f t="shared" si="156"/>
        <v>1.9766820898510116</v>
      </c>
    </row>
    <row r="275" spans="1:70" ht="15" customHeight="1">
      <c r="A275" s="19">
        <f t="shared" si="125"/>
        <v>2007</v>
      </c>
      <c r="B275" s="174">
        <f t="shared" si="125"/>
        <v>89.860969820278058</v>
      </c>
      <c r="C275" s="207">
        <f t="shared" si="126"/>
        <v>1.0237531878502308</v>
      </c>
      <c r="D275" s="20">
        <f t="shared" si="157"/>
        <v>5</v>
      </c>
      <c r="E275" s="637" t="s">
        <v>11</v>
      </c>
      <c r="F275" s="638"/>
      <c r="G275" s="639">
        <f>SUM(J271:J280)/10</f>
        <v>17.578475349749574</v>
      </c>
      <c r="H275" s="640"/>
      <c r="I275" s="177">
        <f t="shared" si="127"/>
        <v>114</v>
      </c>
      <c r="J275" s="178">
        <f t="shared" si="128"/>
        <v>26.862641509433967</v>
      </c>
      <c r="K275" s="177">
        <f t="shared" si="129"/>
        <v>0.58269277801752672</v>
      </c>
      <c r="M275" s="208">
        <f t="shared" si="130"/>
        <v>-7.774942730254561E-2</v>
      </c>
      <c r="P275" s="185">
        <f t="shared" si="131"/>
        <v>141</v>
      </c>
      <c r="Q275" s="177">
        <f t="shared" si="132"/>
        <v>2.6152004077225115</v>
      </c>
      <c r="S275" s="208">
        <f t="shared" si="133"/>
        <v>0.20347978230130073</v>
      </c>
      <c r="V275" s="185">
        <f t="shared" si="134"/>
        <v>123</v>
      </c>
      <c r="W275" s="177">
        <f t="shared" si="135"/>
        <v>1.0981953212525217</v>
      </c>
      <c r="Y275" s="208">
        <f t="shared" si="136"/>
        <v>0.3703396457553742</v>
      </c>
      <c r="AB275" s="185">
        <f t="shared" si="137"/>
        <v>120</v>
      </c>
      <c r="AC275" s="177">
        <f t="shared" si="138"/>
        <v>0.90836114017419001</v>
      </c>
      <c r="AE275" s="208">
        <f t="shared" si="139"/>
        <v>0.51329803653120121</v>
      </c>
      <c r="AH275" s="185">
        <f t="shared" si="140"/>
        <v>118</v>
      </c>
      <c r="AI275" s="177">
        <f t="shared" si="141"/>
        <v>0.79180501945530224</v>
      </c>
      <c r="AK275" s="208">
        <f t="shared" si="142"/>
        <v>0.63835223124746987</v>
      </c>
      <c r="AN275" s="185">
        <f t="shared" si="143"/>
        <v>116</v>
      </c>
      <c r="AO275" s="177">
        <f t="shared" si="144"/>
        <v>0.68324889873641448</v>
      </c>
      <c r="AQ275" s="208">
        <f t="shared" si="145"/>
        <v>0.74949184620584708</v>
      </c>
      <c r="AT275" s="185">
        <f t="shared" si="146"/>
        <v>115</v>
      </c>
      <c r="AU275" s="177">
        <f t="shared" si="147"/>
        <v>0.63197083837697066</v>
      </c>
      <c r="AW275" s="208">
        <f t="shared" si="148"/>
        <v>0.84950566398183969</v>
      </c>
      <c r="AZ275" s="185">
        <f t="shared" si="149"/>
        <v>115</v>
      </c>
      <c r="BA275" s="177">
        <f t="shared" si="150"/>
        <v>0.63197083837697066</v>
      </c>
      <c r="BC275" s="208">
        <f t="shared" si="151"/>
        <v>0.94041990918851659</v>
      </c>
      <c r="BF275" s="185">
        <f t="shared" si="152"/>
        <v>114</v>
      </c>
      <c r="BG275" s="177">
        <f t="shared" si="153"/>
        <v>0.58269277801752672</v>
      </c>
      <c r="BI275" s="208">
        <f t="shared" si="154"/>
        <v>1.0237531878502308</v>
      </c>
      <c r="BL275" s="185">
        <f t="shared" si="155"/>
        <v>114</v>
      </c>
      <c r="BM275" s="177">
        <f t="shared" si="156"/>
        <v>0.58269277801752672</v>
      </c>
    </row>
    <row r="276" spans="1:70" ht="15" customHeight="1">
      <c r="A276" s="19">
        <f t="shared" si="125"/>
        <v>2008</v>
      </c>
      <c r="B276" s="174">
        <f t="shared" si="125"/>
        <v>86.147049542442417</v>
      </c>
      <c r="C276" s="207">
        <f t="shared" si="126"/>
        <v>1.0806994496881999</v>
      </c>
      <c r="D276" s="20">
        <f t="shared" si="157"/>
        <v>6</v>
      </c>
      <c r="G276" s="25"/>
      <c r="H276" s="75"/>
      <c r="I276" s="177">
        <f t="shared" si="127"/>
        <v>100</v>
      </c>
      <c r="J276" s="178">
        <f t="shared" si="128"/>
        <v>16.080586080586073</v>
      </c>
      <c r="K276" s="177">
        <f t="shared" si="129"/>
        <v>0.19190423637954485</v>
      </c>
      <c r="M276" s="208">
        <f t="shared" si="130"/>
        <v>8.1607495113686333E-3</v>
      </c>
      <c r="P276" s="185">
        <f t="shared" si="131"/>
        <v>126</v>
      </c>
      <c r="Q276" s="177">
        <f t="shared" si="132"/>
        <v>1.5882576601725391</v>
      </c>
      <c r="S276" s="208">
        <f t="shared" si="133"/>
        <v>0.27885199300350866</v>
      </c>
      <c r="V276" s="185">
        <f t="shared" si="134"/>
        <v>108</v>
      </c>
      <c r="W276" s="177">
        <f t="shared" si="135"/>
        <v>0.47755144370046615</v>
      </c>
      <c r="Y276" s="208">
        <f t="shared" si="136"/>
        <v>0.44068609826224037</v>
      </c>
      <c r="AB276" s="185">
        <f t="shared" si="137"/>
        <v>105</v>
      </c>
      <c r="AC276" s="177">
        <f t="shared" si="138"/>
        <v>0.3554337409551207</v>
      </c>
      <c r="AE276" s="208">
        <f t="shared" si="139"/>
        <v>0.57994156460267599</v>
      </c>
      <c r="AH276" s="185">
        <f t="shared" si="140"/>
        <v>104</v>
      </c>
      <c r="AI276" s="177">
        <f t="shared" si="141"/>
        <v>0.31872784004000548</v>
      </c>
      <c r="AK276" s="208">
        <f t="shared" si="142"/>
        <v>0.70215411511672998</v>
      </c>
      <c r="AN276" s="185">
        <f t="shared" si="143"/>
        <v>103</v>
      </c>
      <c r="AO276" s="177">
        <f t="shared" si="144"/>
        <v>0.28402193912489038</v>
      </c>
      <c r="AQ276" s="208">
        <f t="shared" si="145"/>
        <v>0.8110441698373283</v>
      </c>
      <c r="AT276" s="185">
        <f t="shared" si="146"/>
        <v>102</v>
      </c>
      <c r="AU276" s="177">
        <f t="shared" si="147"/>
        <v>0.25131603820977516</v>
      </c>
      <c r="AW276" s="208">
        <f t="shared" si="148"/>
        <v>0.9092329169571074</v>
      </c>
      <c r="AZ276" s="185">
        <f t="shared" si="149"/>
        <v>101</v>
      </c>
      <c r="BA276" s="177">
        <f t="shared" si="150"/>
        <v>0.22061013729466</v>
      </c>
      <c r="BC276" s="208">
        <f t="shared" si="151"/>
        <v>0.99863678649685217</v>
      </c>
      <c r="BF276" s="185">
        <f t="shared" si="152"/>
        <v>101</v>
      </c>
      <c r="BG276" s="177">
        <f t="shared" si="153"/>
        <v>0.22061013729466</v>
      </c>
      <c r="BI276" s="208">
        <f t="shared" si="154"/>
        <v>1.0806994496881999</v>
      </c>
      <c r="BL276" s="185">
        <f t="shared" si="155"/>
        <v>100</v>
      </c>
      <c r="BM276" s="177">
        <f t="shared" si="156"/>
        <v>0.19190423637954485</v>
      </c>
    </row>
    <row r="277" spans="1:70" s="25" customFormat="1" ht="15" customHeight="1">
      <c r="A277" s="19">
        <f t="shared" si="125"/>
        <v>2009</v>
      </c>
      <c r="B277" s="174">
        <f t="shared" si="125"/>
        <v>60.871469235822204</v>
      </c>
      <c r="C277" s="207">
        <f t="shared" si="126"/>
        <v>1.5229077799939867</v>
      </c>
      <c r="D277" s="20">
        <f t="shared" si="157"/>
        <v>7</v>
      </c>
      <c r="H277" s="75"/>
      <c r="I277" s="177">
        <f t="shared" si="127"/>
        <v>88</v>
      </c>
      <c r="J277" s="178">
        <f t="shared" si="128"/>
        <v>44.566906474820136</v>
      </c>
      <c r="K277" s="177">
        <f t="shared" si="129"/>
        <v>0.7359571814229412</v>
      </c>
      <c r="M277" s="208">
        <f t="shared" si="130"/>
        <v>0.61088122993098803</v>
      </c>
      <c r="P277" s="185">
        <f t="shared" si="131"/>
        <v>106</v>
      </c>
      <c r="Q277" s="177">
        <f t="shared" si="132"/>
        <v>2.0365842889333421</v>
      </c>
      <c r="S277" s="208">
        <f t="shared" si="133"/>
        <v>0.82663360814477871</v>
      </c>
      <c r="V277" s="185">
        <f t="shared" si="134"/>
        <v>93</v>
      </c>
      <c r="W277" s="177">
        <f t="shared" si="135"/>
        <v>1.0322424890647193</v>
      </c>
      <c r="Y277" s="208">
        <f t="shared" si="136"/>
        <v>0.96094766576375923</v>
      </c>
      <c r="AB277" s="185">
        <f t="shared" si="137"/>
        <v>91</v>
      </c>
      <c r="AC277" s="177">
        <f t="shared" si="138"/>
        <v>0.90772836600800788</v>
      </c>
      <c r="AE277" s="208">
        <f t="shared" si="139"/>
        <v>1.079339017641052</v>
      </c>
      <c r="AH277" s="185">
        <f t="shared" si="140"/>
        <v>90</v>
      </c>
      <c r="AI277" s="177">
        <f t="shared" si="141"/>
        <v>0.84847130447965236</v>
      </c>
      <c r="AK277" s="208">
        <f t="shared" si="142"/>
        <v>1.1851859199809835</v>
      </c>
      <c r="AN277" s="185">
        <f t="shared" si="143"/>
        <v>89</v>
      </c>
      <c r="AO277" s="177">
        <f t="shared" si="144"/>
        <v>0.79121424295129672</v>
      </c>
      <c r="AQ277" s="208">
        <f t="shared" si="145"/>
        <v>1.2808938766377418</v>
      </c>
      <c r="AT277" s="185">
        <f t="shared" si="146"/>
        <v>89</v>
      </c>
      <c r="AU277" s="177">
        <f t="shared" si="147"/>
        <v>0.79121424295129672</v>
      </c>
      <c r="AW277" s="208">
        <f t="shared" si="148"/>
        <v>1.3682366135130457</v>
      </c>
      <c r="AZ277" s="185">
        <f t="shared" si="149"/>
        <v>89</v>
      </c>
      <c r="BA277" s="177">
        <f t="shared" si="150"/>
        <v>0.79121424295129672</v>
      </c>
      <c r="BC277" s="208">
        <f t="shared" si="151"/>
        <v>1.4485596168933432</v>
      </c>
      <c r="BF277" s="185">
        <f t="shared" si="152"/>
        <v>88</v>
      </c>
      <c r="BG277" s="177">
        <f t="shared" si="153"/>
        <v>0.7359571814229412</v>
      </c>
      <c r="BI277" s="208">
        <f t="shared" si="154"/>
        <v>1.5229077799939867</v>
      </c>
      <c r="BL277" s="185">
        <f t="shared" si="155"/>
        <v>88</v>
      </c>
      <c r="BM277" s="177">
        <f t="shared" si="156"/>
        <v>0.7359571814229412</v>
      </c>
    </row>
    <row r="278" spans="1:70" ht="15" customHeight="1">
      <c r="A278" s="19">
        <f t="shared" si="125"/>
        <v>2010</v>
      </c>
      <c r="B278" s="174">
        <f t="shared" si="125"/>
        <v>68.914334181509759</v>
      </c>
      <c r="C278" s="207">
        <f t="shared" si="126"/>
        <v>1.3695706813041679</v>
      </c>
      <c r="D278" s="20">
        <f t="shared" si="157"/>
        <v>8</v>
      </c>
      <c r="E278" s="50"/>
      <c r="F278" s="25"/>
      <c r="G278" s="25"/>
      <c r="H278" s="75"/>
      <c r="I278" s="177">
        <f t="shared" si="127"/>
        <v>77</v>
      </c>
      <c r="J278" s="178">
        <f t="shared" si="128"/>
        <v>11.73292307692307</v>
      </c>
      <c r="K278" s="177">
        <f t="shared" si="129"/>
        <v>6.5377991728301471E-2</v>
      </c>
      <c r="M278" s="208">
        <f t="shared" si="130"/>
        <v>0.41235007021720338</v>
      </c>
      <c r="N278" s="50"/>
      <c r="O278" s="25"/>
      <c r="P278" s="185">
        <f t="shared" si="131"/>
        <v>85</v>
      </c>
      <c r="Q278" s="177">
        <f t="shared" si="132"/>
        <v>0.25874864482414534</v>
      </c>
      <c r="S278" s="208">
        <f t="shared" si="133"/>
        <v>0.64298684736827827</v>
      </c>
      <c r="T278" s="50"/>
      <c r="U278" s="25"/>
      <c r="V278" s="185">
        <f t="shared" si="134"/>
        <v>78</v>
      </c>
      <c r="W278" s="177">
        <f t="shared" si="135"/>
        <v>8.2549323365281951E-2</v>
      </c>
      <c r="Y278" s="208">
        <f t="shared" si="136"/>
        <v>0.78498279959454664</v>
      </c>
      <c r="Z278" s="50"/>
      <c r="AA278" s="25"/>
      <c r="AB278" s="185">
        <f t="shared" si="137"/>
        <v>78</v>
      </c>
      <c r="AC278" s="177">
        <f t="shared" si="138"/>
        <v>8.2549323365281951E-2</v>
      </c>
      <c r="AE278" s="208">
        <f t="shared" si="139"/>
        <v>0.90930020110339427</v>
      </c>
      <c r="AF278" s="50"/>
      <c r="AG278" s="25"/>
      <c r="AH278" s="185">
        <f t="shared" si="140"/>
        <v>77</v>
      </c>
      <c r="AI278" s="177">
        <f t="shared" si="141"/>
        <v>6.5377991728301471E-2</v>
      </c>
      <c r="AK278" s="208">
        <f t="shared" si="142"/>
        <v>1.0198576399792045</v>
      </c>
      <c r="AL278" s="50"/>
      <c r="AM278" s="25"/>
      <c r="AN278" s="185">
        <f t="shared" si="143"/>
        <v>77</v>
      </c>
      <c r="AO278" s="177">
        <f t="shared" si="144"/>
        <v>6.5377991728301471E-2</v>
      </c>
      <c r="AQ278" s="208">
        <f t="shared" si="145"/>
        <v>1.1193998505658675</v>
      </c>
      <c r="AR278" s="50"/>
      <c r="AS278" s="25"/>
      <c r="AT278" s="185">
        <f t="shared" si="146"/>
        <v>77</v>
      </c>
      <c r="AU278" s="177">
        <f t="shared" si="147"/>
        <v>6.5377991728301471E-2</v>
      </c>
      <c r="AW278" s="208">
        <f t="shared" si="148"/>
        <v>1.2099242898192604</v>
      </c>
      <c r="AX278" s="50"/>
      <c r="AY278" s="25"/>
      <c r="AZ278" s="185">
        <f t="shared" si="149"/>
        <v>77</v>
      </c>
      <c r="BA278" s="177">
        <f t="shared" si="150"/>
        <v>6.5377991728301471E-2</v>
      </c>
      <c r="BC278" s="208">
        <f t="shared" si="151"/>
        <v>1.2929299793298636</v>
      </c>
      <c r="BD278" s="50"/>
      <c r="BE278" s="25"/>
      <c r="BF278" s="185">
        <f t="shared" si="152"/>
        <v>77</v>
      </c>
      <c r="BG278" s="177">
        <f t="shared" si="153"/>
        <v>6.5377991728301471E-2</v>
      </c>
      <c r="BI278" s="208">
        <f t="shared" si="154"/>
        <v>1.3695706813041679</v>
      </c>
      <c r="BJ278" s="50"/>
      <c r="BK278" s="25"/>
      <c r="BL278" s="185">
        <f t="shared" si="155"/>
        <v>77</v>
      </c>
      <c r="BM278" s="177">
        <f t="shared" si="156"/>
        <v>6.5377991728301471E-2</v>
      </c>
    </row>
    <row r="279" spans="1:70" s="25" customFormat="1" ht="15" customHeight="1">
      <c r="A279" s="19">
        <f t="shared" si="125"/>
        <v>2011</v>
      </c>
      <c r="B279" s="174">
        <f t="shared" si="125"/>
        <v>74.853327938498893</v>
      </c>
      <c r="C279" s="207">
        <f t="shared" si="126"/>
        <v>1.2647525810368652</v>
      </c>
      <c r="D279" s="20">
        <f t="shared" si="157"/>
        <v>9</v>
      </c>
      <c r="E279" s="50"/>
      <c r="H279" s="32"/>
      <c r="I279" s="177">
        <f t="shared" si="127"/>
        <v>67</v>
      </c>
      <c r="J279" s="178">
        <f t="shared" si="128"/>
        <v>10.491621621621629</v>
      </c>
      <c r="K279" s="177">
        <f t="shared" si="129"/>
        <v>6.1674759709607271E-2</v>
      </c>
      <c r="M279" s="208">
        <f t="shared" si="130"/>
        <v>0.27093244217601348</v>
      </c>
      <c r="N279" s="50"/>
      <c r="P279" s="185">
        <f t="shared" si="131"/>
        <v>63</v>
      </c>
      <c r="Q279" s="177">
        <f t="shared" si="132"/>
        <v>0.14050138321759839</v>
      </c>
      <c r="S279" s="208">
        <f t="shared" si="133"/>
        <v>0.51395585461269888</v>
      </c>
      <c r="T279" s="50"/>
      <c r="V279" s="185">
        <f t="shared" si="134"/>
        <v>64</v>
      </c>
      <c r="W279" s="177">
        <f t="shared" si="135"/>
        <v>0.11779472734060063</v>
      </c>
      <c r="Y279" s="208">
        <f t="shared" si="136"/>
        <v>0.66221419131254555</v>
      </c>
      <c r="Z279" s="50"/>
      <c r="AB279" s="185">
        <f t="shared" si="137"/>
        <v>65</v>
      </c>
      <c r="AC279" s="177">
        <f t="shared" si="138"/>
        <v>9.7088071463602849E-2</v>
      </c>
      <c r="AE279" s="208">
        <f t="shared" si="139"/>
        <v>0.79130342931517639</v>
      </c>
      <c r="AF279" s="50"/>
      <c r="AH279" s="185">
        <f t="shared" si="140"/>
        <v>66</v>
      </c>
      <c r="AI279" s="177">
        <f t="shared" si="141"/>
        <v>7.8381415586605052E-2</v>
      </c>
      <c r="AK279" s="208">
        <f t="shared" si="142"/>
        <v>0.90561776160162655</v>
      </c>
      <c r="AL279" s="50"/>
      <c r="AN279" s="185">
        <f t="shared" si="143"/>
        <v>66</v>
      </c>
      <c r="AO279" s="177">
        <f t="shared" si="144"/>
        <v>7.8381415586605052E-2</v>
      </c>
      <c r="AQ279" s="208">
        <f t="shared" si="145"/>
        <v>1.0081946254665723</v>
      </c>
      <c r="AR279" s="50"/>
      <c r="AT279" s="185">
        <f t="shared" si="146"/>
        <v>66</v>
      </c>
      <c r="AU279" s="177">
        <f t="shared" si="147"/>
        <v>7.8381415586605052E-2</v>
      </c>
      <c r="AW279" s="208">
        <f t="shared" si="148"/>
        <v>1.1012214943411092</v>
      </c>
      <c r="AX279" s="50"/>
      <c r="AZ279" s="185">
        <f t="shared" si="149"/>
        <v>66</v>
      </c>
      <c r="BA279" s="177">
        <f t="shared" si="150"/>
        <v>7.8381415586605052E-2</v>
      </c>
      <c r="BC279" s="208">
        <f t="shared" si="151"/>
        <v>1.1863261215804997</v>
      </c>
      <c r="BD279" s="50"/>
      <c r="BF279" s="185">
        <f t="shared" si="152"/>
        <v>66</v>
      </c>
      <c r="BG279" s="177">
        <f t="shared" si="153"/>
        <v>7.8381415586605052E-2</v>
      </c>
      <c r="BI279" s="208">
        <f t="shared" si="154"/>
        <v>1.2647525810368652</v>
      </c>
      <c r="BJ279" s="50"/>
      <c r="BL279" s="185">
        <f t="shared" si="155"/>
        <v>67</v>
      </c>
      <c r="BM279" s="177">
        <f t="shared" si="156"/>
        <v>6.1674759709607271E-2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75.255869957856717</v>
      </c>
      <c r="C280" s="210">
        <f t="shared" si="126"/>
        <v>1.2578699058635128</v>
      </c>
      <c r="D280" s="29">
        <f t="shared" si="157"/>
        <v>10</v>
      </c>
      <c r="E280" s="51"/>
      <c r="F280" s="30"/>
      <c r="G280" s="30"/>
      <c r="H280" s="78"/>
      <c r="I280" s="183">
        <f t="shared" si="127"/>
        <v>57</v>
      </c>
      <c r="J280" s="184">
        <f t="shared" si="128"/>
        <v>24.258400000000005</v>
      </c>
      <c r="K280" s="183">
        <f t="shared" si="129"/>
        <v>0.33327678791817544</v>
      </c>
      <c r="M280" s="211">
        <f t="shared" si="130"/>
        <v>0.26145923967145324</v>
      </c>
      <c r="N280" s="51"/>
      <c r="O280" s="30"/>
      <c r="P280" s="205">
        <f t="shared" si="131"/>
        <v>45</v>
      </c>
      <c r="Q280" s="183">
        <f t="shared" si="132"/>
        <v>0.91541766690673665</v>
      </c>
      <c r="S280" s="211">
        <f t="shared" si="133"/>
        <v>0.5053707730830268</v>
      </c>
      <c r="T280" s="51"/>
      <c r="U280" s="30"/>
      <c r="V280" s="205">
        <f t="shared" si="134"/>
        <v>52</v>
      </c>
      <c r="W280" s="183">
        <f t="shared" si="135"/>
        <v>0.5408354874967426</v>
      </c>
      <c r="Y280" s="211">
        <f t="shared" si="136"/>
        <v>0.65407365657380689</v>
      </c>
      <c r="Z280" s="51"/>
      <c r="AA280" s="30"/>
      <c r="AB280" s="205">
        <f t="shared" si="137"/>
        <v>54</v>
      </c>
      <c r="AC280" s="183">
        <f t="shared" si="138"/>
        <v>0.45181200766531571</v>
      </c>
      <c r="AE280" s="211">
        <f t="shared" si="139"/>
        <v>0.78349963659049615</v>
      </c>
      <c r="AF280" s="51"/>
      <c r="AG280" s="30"/>
      <c r="AH280" s="205">
        <f t="shared" si="140"/>
        <v>55</v>
      </c>
      <c r="AI280" s="183">
        <f t="shared" si="141"/>
        <v>0.41030026774960232</v>
      </c>
      <c r="AK280" s="211">
        <f t="shared" si="142"/>
        <v>0.89807788021475843</v>
      </c>
      <c r="AL280" s="51"/>
      <c r="AM280" s="30"/>
      <c r="AN280" s="205">
        <f t="shared" si="143"/>
        <v>56</v>
      </c>
      <c r="AO280" s="183">
        <f t="shared" si="144"/>
        <v>0.37078852783388883</v>
      </c>
      <c r="AQ280" s="211">
        <f t="shared" si="145"/>
        <v>1.0008671467482335</v>
      </c>
      <c r="AR280" s="51"/>
      <c r="AS280" s="30"/>
      <c r="AT280" s="205">
        <f t="shared" si="146"/>
        <v>56</v>
      </c>
      <c r="AU280" s="183">
        <f t="shared" si="147"/>
        <v>0.37078852783388883</v>
      </c>
      <c r="AW280" s="211">
        <f t="shared" si="148"/>
        <v>1.0940686486182369</v>
      </c>
      <c r="AX280" s="51"/>
      <c r="AY280" s="30"/>
      <c r="AZ280" s="205">
        <f t="shared" si="149"/>
        <v>57</v>
      </c>
      <c r="BA280" s="183">
        <f t="shared" si="150"/>
        <v>0.33327678791817544</v>
      </c>
      <c r="BC280" s="211">
        <f t="shared" si="151"/>
        <v>1.1793193909672646</v>
      </c>
      <c r="BD280" s="51"/>
      <c r="BE280" s="30"/>
      <c r="BF280" s="205">
        <f t="shared" si="152"/>
        <v>57</v>
      </c>
      <c r="BG280" s="183">
        <f t="shared" si="153"/>
        <v>0.33327678791817544</v>
      </c>
      <c r="BI280" s="211">
        <f t="shared" si="154"/>
        <v>1.2578699058635128</v>
      </c>
      <c r="BJ280" s="51"/>
      <c r="BK280" s="30"/>
      <c r="BL280" s="205">
        <f t="shared" si="155"/>
        <v>57</v>
      </c>
      <c r="BM280" s="183">
        <f t="shared" si="156"/>
        <v>0.33327678791817544</v>
      </c>
    </row>
    <row r="281" spans="1:70" ht="15" customHeight="1" thickTop="1">
      <c r="A281" s="19">
        <f t="shared" si="125"/>
        <v>2013</v>
      </c>
      <c r="B281" s="174">
        <f t="shared" ref="B281:B302" si="158">ROUND(F$263/(1+EXP(F$268+F$267*D281)),$G$1)</f>
        <v>49</v>
      </c>
      <c r="C281" s="52"/>
      <c r="D281" s="20">
        <f t="shared" si="157"/>
        <v>11</v>
      </c>
      <c r="E281" s="53"/>
      <c r="F281" s="80"/>
      <c r="G281" s="25"/>
      <c r="H281" s="32"/>
      <c r="I281" s="177">
        <f t="shared" si="127"/>
        <v>49</v>
      </c>
      <c r="J281" s="185"/>
      <c r="K281" s="185"/>
    </row>
    <row r="282" spans="1:70" ht="15" customHeight="1" thickBot="1">
      <c r="A282" s="19">
        <f t="shared" si="125"/>
        <v>2014</v>
      </c>
      <c r="B282" s="174">
        <f t="shared" si="158"/>
        <v>42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27"/>
        <v>42</v>
      </c>
      <c r="J282" s="185"/>
      <c r="K282" s="185"/>
      <c r="M282" s="198" t="str">
        <f>E264</f>
        <v>max(y) =</v>
      </c>
      <c r="N282" s="198">
        <f>F264</f>
        <v>172.45989304812835</v>
      </c>
      <c r="O282" s="198"/>
      <c r="P282" s="198"/>
      <c r="Q282" s="198"/>
      <c r="R282" s="198"/>
      <c r="S282" s="198" t="str">
        <f>M282</f>
        <v>max(y) =</v>
      </c>
      <c r="T282" s="198">
        <f>N282</f>
        <v>172.45989304812835</v>
      </c>
      <c r="U282" s="198"/>
      <c r="V282" s="198"/>
      <c r="W282" s="198"/>
      <c r="X282" s="198"/>
      <c r="Y282" s="198" t="str">
        <f>S282</f>
        <v>max(y) =</v>
      </c>
      <c r="Z282" s="198">
        <f>T282</f>
        <v>172.45989304812835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172.45989304812835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172.45989304812835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172.45989304812835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172.45989304812835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172.45989304812835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172.45989304812835</v>
      </c>
    </row>
    <row r="283" spans="1:70" ht="15" customHeight="1" thickTop="1">
      <c r="A283" s="19">
        <f t="shared" si="125"/>
        <v>2015</v>
      </c>
      <c r="B283" s="174">
        <f t="shared" si="158"/>
        <v>36</v>
      </c>
      <c r="C283" s="52"/>
      <c r="D283" s="20">
        <f t="shared" si="157"/>
        <v>13</v>
      </c>
      <c r="E283" s="198">
        <f>O263</f>
        <v>173</v>
      </c>
      <c r="F283" s="201">
        <f>O271</f>
        <v>0.657654364668946</v>
      </c>
      <c r="G283" s="631">
        <f>O272</f>
        <v>8.0139839882657746</v>
      </c>
      <c r="H283" s="632"/>
      <c r="I283" s="177">
        <f t="shared" si="127"/>
        <v>36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>
        <f t="shared" si="158"/>
        <v>31</v>
      </c>
      <c r="C284" s="52"/>
      <c r="D284" s="20">
        <f t="shared" si="157"/>
        <v>14</v>
      </c>
      <c r="E284" s="198">
        <f>U263</f>
        <v>200</v>
      </c>
      <c r="F284" s="201">
        <f>U271</f>
        <v>0.76143472125902034</v>
      </c>
      <c r="G284" s="631">
        <f>U272</f>
        <v>4.6541386720826106</v>
      </c>
      <c r="H284" s="632"/>
      <c r="I284" s="177">
        <f t="shared" si="127"/>
        <v>31</v>
      </c>
      <c r="J284" s="185"/>
      <c r="K284" s="185"/>
      <c r="M284" s="198" t="s">
        <v>60</v>
      </c>
      <c r="N284" s="212">
        <v>20</v>
      </c>
      <c r="O284" s="198"/>
      <c r="P284" s="198"/>
      <c r="Q284" s="198"/>
      <c r="R284" s="198"/>
      <c r="S284" s="198" t="s">
        <v>60</v>
      </c>
      <c r="T284" s="198">
        <f>N284</f>
        <v>20</v>
      </c>
      <c r="U284" s="198"/>
      <c r="V284" s="198"/>
      <c r="W284" s="198"/>
      <c r="X284" s="198"/>
      <c r="Y284" s="198" t="s">
        <v>60</v>
      </c>
      <c r="Z284" s="198">
        <f>T284</f>
        <v>20</v>
      </c>
      <c r="AA284" s="198"/>
      <c r="AB284" s="198"/>
      <c r="AC284" s="198"/>
      <c r="AD284" s="198"/>
      <c r="AE284" s="198" t="s">
        <v>60</v>
      </c>
      <c r="AF284" s="198">
        <f>Z284</f>
        <v>20</v>
      </c>
      <c r="AG284" s="198"/>
      <c r="AH284" s="198"/>
      <c r="AI284" s="198"/>
      <c r="AJ284" s="198"/>
      <c r="AK284" s="198" t="s">
        <v>60</v>
      </c>
      <c r="AL284" s="198">
        <f>AF284</f>
        <v>20</v>
      </c>
      <c r="AM284" s="198"/>
      <c r="AN284" s="198"/>
      <c r="AO284" s="198"/>
      <c r="AP284" s="198"/>
      <c r="AQ284" s="198" t="s">
        <v>60</v>
      </c>
      <c r="AR284" s="198">
        <f>AL284</f>
        <v>20</v>
      </c>
      <c r="AS284" s="198"/>
      <c r="AT284" s="198"/>
      <c r="AU284" s="198"/>
      <c r="AV284" s="198"/>
      <c r="AW284" s="198" t="s">
        <v>60</v>
      </c>
      <c r="AX284" s="198">
        <f>AR284</f>
        <v>20</v>
      </c>
      <c r="AY284" s="198"/>
      <c r="AZ284" s="198"/>
      <c r="BA284" s="198"/>
      <c r="BB284" s="198"/>
      <c r="BC284" s="198" t="s">
        <v>60</v>
      </c>
      <c r="BD284" s="198">
        <f>AX284</f>
        <v>20</v>
      </c>
      <c r="BE284" s="198"/>
      <c r="BF284" s="198"/>
      <c r="BG284" s="198"/>
      <c r="BH284" s="198"/>
      <c r="BI284" s="198" t="s">
        <v>60</v>
      </c>
      <c r="BJ284" s="198">
        <f>BD284</f>
        <v>20</v>
      </c>
    </row>
    <row r="285" spans="1:70" ht="15" customHeight="1">
      <c r="A285" s="19">
        <f t="shared" si="125"/>
        <v>2017</v>
      </c>
      <c r="B285" s="174">
        <f t="shared" si="158"/>
        <v>26</v>
      </c>
      <c r="C285" s="52"/>
      <c r="D285" s="20">
        <f t="shared" si="157"/>
        <v>15</v>
      </c>
      <c r="E285" s="198">
        <f>AA263</f>
        <v>220</v>
      </c>
      <c r="F285" s="201">
        <f>AA271</f>
        <v>0.77448671217153064</v>
      </c>
      <c r="G285" s="631">
        <f>AA272</f>
        <v>4.3693907971244901</v>
      </c>
      <c r="H285" s="632"/>
      <c r="I285" s="177">
        <f t="shared" si="127"/>
        <v>26</v>
      </c>
      <c r="J285" s="185"/>
      <c r="K285" s="185"/>
    </row>
    <row r="286" spans="1:70" ht="15" customHeight="1">
      <c r="A286" s="19">
        <f t="shared" si="125"/>
        <v>2018</v>
      </c>
      <c r="B286" s="174">
        <f t="shared" si="158"/>
        <v>22</v>
      </c>
      <c r="C286" s="52"/>
      <c r="D286" s="20">
        <f t="shared" si="157"/>
        <v>16</v>
      </c>
      <c r="E286" s="198">
        <f>AG263</f>
        <v>240</v>
      </c>
      <c r="F286" s="201">
        <f>AG271</f>
        <v>0.77847081149425512</v>
      </c>
      <c r="G286" s="631">
        <f>AG272</f>
        <v>4.2890104680668779</v>
      </c>
      <c r="H286" s="632"/>
      <c r="I286" s="177">
        <f t="shared" si="127"/>
        <v>22</v>
      </c>
      <c r="J286" s="185"/>
      <c r="K286" s="185"/>
    </row>
    <row r="287" spans="1:70" ht="15" customHeight="1">
      <c r="A287" s="19">
        <f t="shared" ref="A287:A302" si="159">A241</f>
        <v>2019</v>
      </c>
      <c r="B287" s="174">
        <f t="shared" si="158"/>
        <v>18</v>
      </c>
      <c r="C287" s="52"/>
      <c r="D287" s="20">
        <f t="shared" si="157"/>
        <v>17</v>
      </c>
      <c r="E287" s="198">
        <f>AM263</f>
        <v>260</v>
      </c>
      <c r="F287" s="201">
        <f>AM271</f>
        <v>0.78167101175789433</v>
      </c>
      <c r="G287" s="631">
        <f>AM272</f>
        <v>4.2344445541085429</v>
      </c>
      <c r="H287" s="632"/>
      <c r="I287" s="177">
        <f t="shared" si="127"/>
        <v>18</v>
      </c>
      <c r="J287" s="185"/>
      <c r="K287" s="185"/>
    </row>
    <row r="288" spans="1:70" ht="15" customHeight="1">
      <c r="A288" s="19">
        <f t="shared" si="159"/>
        <v>2020</v>
      </c>
      <c r="B288" s="174">
        <f t="shared" si="158"/>
        <v>16</v>
      </c>
      <c r="C288" s="52"/>
      <c r="D288" s="20">
        <f t="shared" si="157"/>
        <v>18</v>
      </c>
      <c r="E288" s="198">
        <f>AS263</f>
        <v>280</v>
      </c>
      <c r="F288" s="201">
        <f>AS271</f>
        <v>0.78084647342411395</v>
      </c>
      <c r="G288" s="631">
        <f>AS272</f>
        <v>4.2476730618570686</v>
      </c>
      <c r="H288" s="632"/>
      <c r="I288" s="177">
        <f t="shared" si="127"/>
        <v>16</v>
      </c>
      <c r="J288" s="185"/>
      <c r="K288" s="185"/>
    </row>
    <row r="289" spans="1:11" ht="15" customHeight="1">
      <c r="A289" s="19">
        <f t="shared" si="159"/>
        <v>2021</v>
      </c>
      <c r="B289" s="174">
        <f t="shared" si="158"/>
        <v>13</v>
      </c>
      <c r="C289" s="52"/>
      <c r="D289" s="20">
        <f t="shared" si="157"/>
        <v>19</v>
      </c>
      <c r="E289" s="198">
        <f>AY263</f>
        <v>300</v>
      </c>
      <c r="F289" s="201">
        <f>AY271</f>
        <v>0.78369914383696904</v>
      </c>
      <c r="G289" s="631">
        <f>AY272</f>
        <v>4.2010807579534646</v>
      </c>
      <c r="H289" s="632"/>
      <c r="I289" s="177">
        <f t="shared" si="127"/>
        <v>13</v>
      </c>
      <c r="J289" s="185"/>
      <c r="K289" s="185"/>
    </row>
    <row r="290" spans="1:11" ht="15" customHeight="1">
      <c r="A290" s="19">
        <f t="shared" si="159"/>
        <v>2022</v>
      </c>
      <c r="B290" s="174">
        <f t="shared" si="158"/>
        <v>11</v>
      </c>
      <c r="C290" s="52"/>
      <c r="D290" s="20">
        <f t="shared" si="157"/>
        <v>20</v>
      </c>
      <c r="E290" s="198">
        <f>BE263</f>
        <v>320</v>
      </c>
      <c r="F290" s="201">
        <f>BE271</f>
        <v>0.7847916966050883</v>
      </c>
      <c r="G290" s="631">
        <f>BE272</f>
        <v>4.1844654221619217</v>
      </c>
      <c r="H290" s="632"/>
      <c r="I290" s="177">
        <f t="shared" si="127"/>
        <v>11</v>
      </c>
      <c r="J290" s="185"/>
      <c r="K290" s="185"/>
    </row>
    <row r="291" spans="1:11" ht="15" customHeight="1">
      <c r="A291" s="19">
        <f t="shared" si="159"/>
        <v>2023</v>
      </c>
      <c r="B291" s="174">
        <f t="shared" si="158"/>
        <v>9</v>
      </c>
      <c r="C291" s="52"/>
      <c r="D291" s="20">
        <f t="shared" si="157"/>
        <v>21</v>
      </c>
      <c r="E291" s="198">
        <f>BK263</f>
        <v>340</v>
      </c>
      <c r="F291" s="201">
        <f>BK271</f>
        <v>0.784975019772848</v>
      </c>
      <c r="G291" s="631">
        <f>BK272</f>
        <v>4.1871164377845087</v>
      </c>
      <c r="H291" s="632"/>
      <c r="I291" s="177">
        <f t="shared" si="127"/>
        <v>9</v>
      </c>
      <c r="J291" s="185"/>
      <c r="K291" s="185"/>
    </row>
    <row r="292" spans="1:11" ht="15" customHeight="1">
      <c r="A292" s="19">
        <f t="shared" si="159"/>
        <v>2024</v>
      </c>
      <c r="B292" s="174">
        <f t="shared" si="158"/>
        <v>8</v>
      </c>
      <c r="C292" s="52"/>
      <c r="D292" s="20">
        <f t="shared" si="157"/>
        <v>22</v>
      </c>
      <c r="E292" s="64"/>
      <c r="F292" s="201"/>
      <c r="G292" s="213"/>
      <c r="H292" s="32"/>
      <c r="I292" s="177">
        <f t="shared" si="127"/>
        <v>8</v>
      </c>
      <c r="J292" s="185"/>
      <c r="K292" s="185"/>
    </row>
    <row r="293" spans="1:11" ht="15" customHeight="1">
      <c r="A293" s="19">
        <f t="shared" si="159"/>
        <v>2025</v>
      </c>
      <c r="B293" s="174">
        <f t="shared" si="158"/>
        <v>6</v>
      </c>
      <c r="C293" s="52"/>
      <c r="D293" s="20">
        <f t="shared" si="157"/>
        <v>23</v>
      </c>
      <c r="E293" s="64"/>
      <c r="F293" s="201"/>
      <c r="G293" s="213"/>
      <c r="H293" s="32"/>
      <c r="I293" s="177">
        <f t="shared" si="127"/>
        <v>6</v>
      </c>
      <c r="J293" s="185"/>
      <c r="K293" s="185"/>
    </row>
    <row r="294" spans="1:11" ht="15" customHeight="1">
      <c r="A294" s="19">
        <f t="shared" si="159"/>
        <v>2026</v>
      </c>
      <c r="B294" s="174">
        <f t="shared" si="158"/>
        <v>5</v>
      </c>
      <c r="C294" s="52"/>
      <c r="D294" s="20">
        <f t="shared" si="157"/>
        <v>24</v>
      </c>
      <c r="E294" s="64"/>
      <c r="F294" s="201"/>
      <c r="G294" s="213"/>
      <c r="H294" s="32"/>
      <c r="I294" s="177">
        <f t="shared" si="127"/>
        <v>5</v>
      </c>
      <c r="J294" s="185"/>
      <c r="K294" s="185"/>
    </row>
    <row r="295" spans="1:11" ht="15" customHeight="1">
      <c r="A295" s="19">
        <f t="shared" si="159"/>
        <v>2027</v>
      </c>
      <c r="B295" s="174">
        <f t="shared" si="158"/>
        <v>5</v>
      </c>
      <c r="C295" s="52"/>
      <c r="D295" s="20">
        <f t="shared" si="157"/>
        <v>25</v>
      </c>
      <c r="E295" s="64"/>
      <c r="F295" s="201"/>
      <c r="G295" s="213"/>
      <c r="H295" s="32"/>
      <c r="I295" s="177">
        <f t="shared" si="127"/>
        <v>5</v>
      </c>
      <c r="J295" s="185"/>
      <c r="K295" s="185"/>
    </row>
    <row r="296" spans="1:11" ht="15" customHeight="1">
      <c r="A296" s="19">
        <f t="shared" si="159"/>
        <v>2028</v>
      </c>
      <c r="B296" s="174">
        <f t="shared" si="158"/>
        <v>4</v>
      </c>
      <c r="C296" s="52"/>
      <c r="D296" s="20">
        <f t="shared" si="157"/>
        <v>26</v>
      </c>
      <c r="E296" s="64"/>
      <c r="F296" s="201"/>
      <c r="G296" s="213"/>
      <c r="H296" s="32"/>
      <c r="I296" s="177">
        <f t="shared" si="127"/>
        <v>4</v>
      </c>
      <c r="J296" s="185"/>
      <c r="K296" s="185"/>
    </row>
    <row r="297" spans="1:11" ht="15" customHeight="1">
      <c r="A297" s="19">
        <f t="shared" si="159"/>
        <v>2029</v>
      </c>
      <c r="B297" s="174">
        <f t="shared" si="158"/>
        <v>3</v>
      </c>
      <c r="C297" s="52"/>
      <c r="D297" s="20">
        <f t="shared" si="157"/>
        <v>27</v>
      </c>
      <c r="E297" s="53"/>
      <c r="F297" s="80"/>
      <c r="G297" s="25"/>
      <c r="H297" s="32"/>
      <c r="I297" s="177">
        <f t="shared" si="127"/>
        <v>3</v>
      </c>
      <c r="J297" s="185"/>
      <c r="K297" s="185"/>
    </row>
    <row r="298" spans="1:11" ht="15" customHeight="1">
      <c r="A298" s="19">
        <f t="shared" si="159"/>
        <v>2030</v>
      </c>
      <c r="B298" s="174">
        <f t="shared" si="158"/>
        <v>3</v>
      </c>
      <c r="C298" s="52"/>
      <c r="D298" s="20">
        <f t="shared" si="157"/>
        <v>28</v>
      </c>
      <c r="E298" s="53"/>
      <c r="F298" s="80"/>
      <c r="G298" s="25"/>
      <c r="H298" s="32"/>
      <c r="I298" s="177">
        <f t="shared" si="127"/>
        <v>3</v>
      </c>
      <c r="J298" s="185"/>
      <c r="K298" s="185"/>
    </row>
    <row r="299" spans="1:11" ht="15" customHeight="1">
      <c r="A299" s="19">
        <f t="shared" si="159"/>
        <v>2031</v>
      </c>
      <c r="B299" s="174">
        <f t="shared" si="158"/>
        <v>2</v>
      </c>
      <c r="C299" s="52"/>
      <c r="D299" s="20">
        <f t="shared" si="157"/>
        <v>29</v>
      </c>
      <c r="E299" s="53"/>
      <c r="F299" s="80"/>
      <c r="G299" s="25"/>
      <c r="H299" s="32"/>
      <c r="I299" s="177">
        <f t="shared" si="127"/>
        <v>2</v>
      </c>
      <c r="J299" s="185"/>
      <c r="K299" s="185"/>
    </row>
    <row r="300" spans="1:11" ht="15" customHeight="1">
      <c r="A300" s="19">
        <f t="shared" si="159"/>
        <v>2032</v>
      </c>
      <c r="B300" s="174">
        <f t="shared" si="158"/>
        <v>2</v>
      </c>
      <c r="C300" s="52"/>
      <c r="D300" s="20">
        <f t="shared" si="157"/>
        <v>30</v>
      </c>
      <c r="E300" s="53"/>
      <c r="F300" s="80"/>
      <c r="G300" s="25"/>
      <c r="H300" s="32"/>
      <c r="I300" s="177">
        <f t="shared" si="127"/>
        <v>2</v>
      </c>
      <c r="J300" s="185"/>
      <c r="K300" s="185"/>
    </row>
    <row r="301" spans="1:11" ht="15" customHeight="1">
      <c r="A301" s="19">
        <f t="shared" si="159"/>
        <v>2033</v>
      </c>
      <c r="B301" s="174">
        <f t="shared" si="158"/>
        <v>2</v>
      </c>
      <c r="C301" s="52"/>
      <c r="D301" s="20">
        <f t="shared" si="157"/>
        <v>31</v>
      </c>
      <c r="E301" s="53"/>
      <c r="F301" s="80"/>
      <c r="G301" s="25"/>
      <c r="H301" s="32"/>
      <c r="I301" s="177">
        <f t="shared" si="127"/>
        <v>2</v>
      </c>
      <c r="J301" s="185"/>
      <c r="K301" s="185"/>
    </row>
    <row r="302" spans="1:11" ht="15" customHeight="1">
      <c r="A302" s="103">
        <f t="shared" si="159"/>
        <v>2034</v>
      </c>
      <c r="B302" s="186">
        <f t="shared" si="158"/>
        <v>1</v>
      </c>
      <c r="C302" s="193"/>
      <c r="D302" s="33">
        <f t="shared" si="157"/>
        <v>32</v>
      </c>
      <c r="E302" s="54"/>
      <c r="F302" s="82"/>
      <c r="G302" s="9"/>
      <c r="H302" s="35"/>
      <c r="I302" s="187">
        <f t="shared" si="127"/>
        <v>1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0.72744595498585063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0.46438334763420175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0.6358784184903894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0.67301627928358121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0.6916066186042279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0.70874497170260709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0.71534650253983889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0.71838354684204697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0.72326921465650884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0.72744595498585063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340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173</v>
      </c>
      <c r="P309" s="185"/>
      <c r="Q309" s="177"/>
      <c r="S309" s="216"/>
      <c r="T309" s="95" t="s">
        <v>65</v>
      </c>
      <c r="U309" s="199">
        <f>ROUNDDOWN(U264,-T330)+10^T330</f>
        <v>200</v>
      </c>
      <c r="V309" s="185"/>
      <c r="W309" s="177"/>
      <c r="Y309" s="216"/>
      <c r="Z309" s="95" t="s">
        <v>65</v>
      </c>
      <c r="AA309" s="199">
        <f>U309+Z331</f>
        <v>220</v>
      </c>
      <c r="AB309" s="185"/>
      <c r="AC309" s="177"/>
      <c r="AE309" s="216"/>
      <c r="AF309" s="95" t="s">
        <v>65</v>
      </c>
      <c r="AG309" s="199">
        <f>AA309+AF331</f>
        <v>240</v>
      </c>
      <c r="AH309" s="185"/>
      <c r="AI309" s="177"/>
      <c r="AK309" s="216"/>
      <c r="AL309" s="95" t="s">
        <v>65</v>
      </c>
      <c r="AM309" s="199">
        <f>AG309+AL331</f>
        <v>260</v>
      </c>
      <c r="AN309" s="185"/>
      <c r="AO309" s="177"/>
      <c r="AQ309" s="216"/>
      <c r="AR309" s="95" t="s">
        <v>65</v>
      </c>
      <c r="AS309" s="199">
        <f>AM309+AR331</f>
        <v>280</v>
      </c>
      <c r="AT309" s="185"/>
      <c r="AU309" s="177"/>
      <c r="AW309" s="216"/>
      <c r="AX309" s="95" t="s">
        <v>65</v>
      </c>
      <c r="AY309" s="199">
        <f>AS309+AX331</f>
        <v>300</v>
      </c>
      <c r="AZ309" s="185"/>
      <c r="BA309" s="177"/>
      <c r="BC309" s="216"/>
      <c r="BD309" s="95" t="s">
        <v>65</v>
      </c>
      <c r="BE309" s="199">
        <f>AY309+BD331</f>
        <v>320</v>
      </c>
      <c r="BF309" s="185"/>
      <c r="BG309" s="177"/>
      <c r="BI309" s="216"/>
      <c r="BJ309" s="95" t="s">
        <v>65</v>
      </c>
      <c r="BK309" s="199">
        <f>BE309+BJ331</f>
        <v>340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5.0786326625907128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1.2586314556116669</v>
      </c>
      <c r="P311" s="185"/>
      <c r="Q311" s="177"/>
      <c r="S311" s="216"/>
      <c r="T311" s="95" t="s">
        <v>66</v>
      </c>
      <c r="U311" s="40">
        <f>INDEX(LINEST(S317:S326,$D317:$D326),2)</f>
        <v>3.3058445997935424</v>
      </c>
      <c r="V311" s="185"/>
      <c r="W311" s="177"/>
      <c r="Y311" s="216"/>
      <c r="Z311" s="95" t="s">
        <v>66</v>
      </c>
      <c r="AA311" s="40">
        <f>INDEX(LINEST(Y317:Y326,$D317:$D326),2)</f>
        <v>3.8146043718908413</v>
      </c>
      <c r="AB311" s="185"/>
      <c r="AC311" s="177"/>
      <c r="AE311" s="216"/>
      <c r="AF311" s="95" t="s">
        <v>66</v>
      </c>
      <c r="AG311" s="40">
        <f>INDEX(LINEST(AE317:AE326,$D317:$D326),2)</f>
        <v>4.1587757321066308</v>
      </c>
      <c r="AH311" s="185"/>
      <c r="AI311" s="177"/>
      <c r="AK311" s="216"/>
      <c r="AL311" s="95" t="s">
        <v>66</v>
      </c>
      <c r="AM311" s="40">
        <f>INDEX(LINEST(AK317:AK326,$D317:$D326),2)</f>
        <v>4.4184429075958604</v>
      </c>
      <c r="AN311" s="185"/>
      <c r="AO311" s="177"/>
      <c r="AQ311" s="216"/>
      <c r="AR311" s="95" t="s">
        <v>66</v>
      </c>
      <c r="AS311" s="40">
        <f>INDEX(LINEST(AQ317:AQ326,$D317:$D326),2)</f>
        <v>4.6266027209080161</v>
      </c>
      <c r="AT311" s="185"/>
      <c r="AU311" s="177"/>
      <c r="AW311" s="216"/>
      <c r="AX311" s="95" t="s">
        <v>66</v>
      </c>
      <c r="AY311" s="40">
        <f>INDEX(LINEST(AW317:AW326,$D317:$D326),2)</f>
        <v>4.8001084284780386</v>
      </c>
      <c r="AZ311" s="185"/>
      <c r="BA311" s="177"/>
      <c r="BC311" s="216"/>
      <c r="BD311" s="95" t="s">
        <v>66</v>
      </c>
      <c r="BE311" s="40">
        <f>INDEX(LINEST(BC317:BC326,$D317:$D326),2)</f>
        <v>4.9487298380195872</v>
      </c>
      <c r="BF311" s="185"/>
      <c r="BG311" s="177"/>
      <c r="BI311" s="216"/>
      <c r="BJ311" s="95" t="s">
        <v>66</v>
      </c>
      <c r="BK311" s="40">
        <f>INDEX(LINEST(BI317:BI326,$D317:$D326),2)</f>
        <v>5.0786326625907128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6.0845838397880721E-2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0.38919693724211185</v>
      </c>
      <c r="P312" s="185"/>
      <c r="Q312" s="177"/>
      <c r="S312" s="216"/>
      <c r="T312" s="95" t="s">
        <v>67</v>
      </c>
      <c r="U312" s="40">
        <f>INDEX(LINEST(S317:S326,$D317:$D326),1)</f>
        <v>0.18404135369902871</v>
      </c>
      <c r="V312" s="185"/>
      <c r="W312" s="177"/>
      <c r="Y312" s="216"/>
      <c r="Z312" s="95" t="s">
        <v>67</v>
      </c>
      <c r="AA312" s="40">
        <f>INDEX(LINEST(Y317:Y326,$D317:$D326),1)</f>
        <v>0.14071848882091031</v>
      </c>
      <c r="AB312" s="185"/>
      <c r="AC312" s="177"/>
      <c r="AE312" s="216"/>
      <c r="AF312" s="95" t="s">
        <v>67</v>
      </c>
      <c r="AG312" s="40">
        <f>INDEX(LINEST(AE317:AE326,$D317:$D326),1)</f>
        <v>0.11479317051601154</v>
      </c>
      <c r="AH312" s="185"/>
      <c r="AI312" s="177"/>
      <c r="AK312" s="216"/>
      <c r="AL312" s="95" t="s">
        <v>67</v>
      </c>
      <c r="AM312" s="40">
        <f>INDEX(LINEST(AK317:AK326,$D317:$D326),1)</f>
        <v>9.7246946324738751E-2</v>
      </c>
      <c r="AN312" s="185"/>
      <c r="AO312" s="177"/>
      <c r="AQ312" s="216"/>
      <c r="AR312" s="95" t="s">
        <v>67</v>
      </c>
      <c r="AS312" s="40">
        <f>INDEX(LINEST(AQ317:AQ326,$D317:$D326),1)</f>
        <v>8.4489658385918764E-2</v>
      </c>
      <c r="AT312" s="185"/>
      <c r="AU312" s="177"/>
      <c r="AW312" s="216"/>
      <c r="AX312" s="95" t="s">
        <v>67</v>
      </c>
      <c r="AY312" s="40">
        <f>INDEX(LINEST(AW317:AW326,$D317:$D326),1)</f>
        <v>7.4759136829157372E-2</v>
      </c>
      <c r="AZ312" s="185"/>
      <c r="BA312" s="177"/>
      <c r="BC312" s="216"/>
      <c r="BD312" s="95" t="s">
        <v>67</v>
      </c>
      <c r="BE312" s="40">
        <f>INDEX(LINEST(BC317:BC326,$D317:$D326),1)</f>
        <v>6.7075512450833472E-2</v>
      </c>
      <c r="BF312" s="185"/>
      <c r="BG312" s="177"/>
      <c r="BI312" s="216"/>
      <c r="BJ312" s="95" t="s">
        <v>67</v>
      </c>
      <c r="BK312" s="40">
        <f>INDEX(LINEST(BI317:BI326,$D317:$D326),1)</f>
        <v>6.0845838397880721E-2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160.55437377153572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3.5206000914719913</v>
      </c>
      <c r="P314" s="185"/>
      <c r="Q314" s="177"/>
      <c r="S314" s="216"/>
      <c r="T314" s="95" t="s">
        <v>29</v>
      </c>
      <c r="U314" s="199">
        <f>EXP(U311)</f>
        <v>27.271565422995462</v>
      </c>
      <c r="V314" s="185"/>
      <c r="W314" s="177"/>
      <c r="Y314" s="216"/>
      <c r="Z314" s="95" t="s">
        <v>29</v>
      </c>
      <c r="AA314" s="199">
        <f>EXP(AA311)</f>
        <v>45.358807613372711</v>
      </c>
      <c r="AB314" s="185"/>
      <c r="AC314" s="177"/>
      <c r="AE314" s="216"/>
      <c r="AF314" s="95" t="s">
        <v>29</v>
      </c>
      <c r="AG314" s="199">
        <f>EXP(AG311)</f>
        <v>63.993129888569506</v>
      </c>
      <c r="AH314" s="185"/>
      <c r="AI314" s="177"/>
      <c r="AK314" s="216"/>
      <c r="AL314" s="95" t="s">
        <v>29</v>
      </c>
      <c r="AM314" s="199">
        <f>EXP(AM311)</f>
        <v>82.966997446334886</v>
      </c>
      <c r="AN314" s="185"/>
      <c r="AO314" s="177"/>
      <c r="AQ314" s="216"/>
      <c r="AR314" s="95" t="s">
        <v>29</v>
      </c>
      <c r="AS314" s="199">
        <f>EXP(AS311)</f>
        <v>102.16638613780414</v>
      </c>
      <c r="AT314" s="185"/>
      <c r="AU314" s="177"/>
      <c r="AW314" s="216"/>
      <c r="AX314" s="95" t="s">
        <v>29</v>
      </c>
      <c r="AY314" s="199">
        <f>EXP(AY311)</f>
        <v>121.52359342268097</v>
      </c>
      <c r="AZ314" s="185"/>
      <c r="BA314" s="177"/>
      <c r="BC314" s="216"/>
      <c r="BD314" s="95" t="s">
        <v>29</v>
      </c>
      <c r="BE314" s="199">
        <f>EXP(BE311)</f>
        <v>140.9957626811111</v>
      </c>
      <c r="BF314" s="185"/>
      <c r="BG314" s="177"/>
      <c r="BI314" s="216"/>
      <c r="BJ314" s="95" t="s">
        <v>29</v>
      </c>
      <c r="BK314" s="199">
        <f>EXP(BK311)</f>
        <v>160.55437377153572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1.0627350686173656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1.4757951617451852</v>
      </c>
      <c r="P315" s="185"/>
      <c r="Q315" s="177"/>
      <c r="S315" s="216"/>
      <c r="T315" s="95" t="s">
        <v>30</v>
      </c>
      <c r="U315" s="40">
        <f>EXP(U312)</f>
        <v>1.2020655319246925</v>
      </c>
      <c r="V315" s="185"/>
      <c r="W315" s="177"/>
      <c r="Y315" s="216"/>
      <c r="Z315" s="95" t="s">
        <v>30</v>
      </c>
      <c r="AA315" s="40">
        <f>EXP(AA312)</f>
        <v>1.1511005546945394</v>
      </c>
      <c r="AB315" s="185"/>
      <c r="AC315" s="177"/>
      <c r="AE315" s="216"/>
      <c r="AF315" s="95" t="s">
        <v>30</v>
      </c>
      <c r="AG315" s="40">
        <f>EXP(AG312)</f>
        <v>1.1216414250620859</v>
      </c>
      <c r="AH315" s="185"/>
      <c r="AI315" s="177"/>
      <c r="AK315" s="216"/>
      <c r="AL315" s="95" t="s">
        <v>30</v>
      </c>
      <c r="AM315" s="40">
        <f>EXP(AM312)</f>
        <v>1.1021325075905104</v>
      </c>
      <c r="AN315" s="185"/>
      <c r="AO315" s="177"/>
      <c r="AQ315" s="216"/>
      <c r="AR315" s="95" t="s">
        <v>30</v>
      </c>
      <c r="AS315" s="40">
        <f>EXP(AS312)</f>
        <v>1.0881615908265847</v>
      </c>
      <c r="AT315" s="185"/>
      <c r="AU315" s="177"/>
      <c r="AW315" s="216"/>
      <c r="AX315" s="95" t="s">
        <v>30</v>
      </c>
      <c r="AY315" s="40">
        <f>EXP(AY312)</f>
        <v>1.0776245595544989</v>
      </c>
      <c r="AZ315" s="185"/>
      <c r="BA315" s="177"/>
      <c r="BC315" s="216"/>
      <c r="BD315" s="95" t="s">
        <v>30</v>
      </c>
      <c r="BE315" s="40">
        <f>EXP(BE312)</f>
        <v>1.06937622634553</v>
      </c>
      <c r="BF315" s="185"/>
      <c r="BG315" s="177"/>
      <c r="BI315" s="216"/>
      <c r="BJ315" s="95" t="s">
        <v>30</v>
      </c>
      <c r="BK315" s="40">
        <f>EXP(BK312)</f>
        <v>1.0627350686173656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165.85365853658536</v>
      </c>
      <c r="C317" s="189">
        <f t="shared" ref="C317:C326" si="161">LN($F$309-B317)</f>
        <v>5.1598959886293221</v>
      </c>
      <c r="D317" s="20">
        <v>1</v>
      </c>
      <c r="E317" s="637" t="s">
        <v>7</v>
      </c>
      <c r="F317" s="638"/>
      <c r="G317" s="641">
        <f>I305</f>
        <v>0.72744595498585063</v>
      </c>
      <c r="H317" s="642"/>
      <c r="I317" s="177">
        <f t="shared" ref="I317:I348" si="162">ROUND($F$309-$F$314*$F$315^D317,$G$1)</f>
        <v>169</v>
      </c>
      <c r="J317" s="178">
        <f t="shared" ref="J317:J326" si="163">ABS(B317-I317)/B317*100</f>
        <v>1.8970588235294172</v>
      </c>
      <c r="K317" s="177">
        <f t="shared" ref="K317:K326" si="164">(B317-I317)^2/1000</f>
        <v>9.8994646044021969E-3</v>
      </c>
      <c r="M317" s="216">
        <f t="shared" ref="M317:M326" si="165">LN(O$309-$B317)</f>
        <v>1.9666005423127608</v>
      </c>
      <c r="N317" s="21" t="s">
        <v>36</v>
      </c>
      <c r="O317" s="42">
        <f>P305</f>
        <v>0.46438334763420175</v>
      </c>
      <c r="P317" s="185">
        <f t="shared" ref="P317:P326" si="166">ROUND(O$309-O$314*O$315^$D317,$G$1)</f>
        <v>168</v>
      </c>
      <c r="Q317" s="177">
        <f t="shared" ref="Q317:Q326" si="167">($B317-P317)^2/1000</f>
        <v>4.6067816775729126E-3</v>
      </c>
      <c r="S317" s="216">
        <f t="shared" ref="S317:S326" si="168">LN(U$309-$B317)</f>
        <v>3.5306554488990423</v>
      </c>
      <c r="T317" s="21" t="s">
        <v>36</v>
      </c>
      <c r="U317" s="42">
        <f>V305</f>
        <v>0.6358784184903894</v>
      </c>
      <c r="V317" s="185">
        <f t="shared" ref="V317:V326" si="169">ROUND(U$309-U$314*U$315^$D317,$G$1)</f>
        <v>167</v>
      </c>
      <c r="W317" s="177">
        <f t="shared" ref="W317:W326" si="170">($B317-V317)^2/1000</f>
        <v>1.3140987507436258E-3</v>
      </c>
      <c r="Y317" s="216">
        <f t="shared" ref="Y317:Y326" si="171">LN(AA$309-$B317)</f>
        <v>3.9916904081620177</v>
      </c>
      <c r="Z317" s="21" t="s">
        <v>36</v>
      </c>
      <c r="AA317" s="42">
        <f>AB305</f>
        <v>0.67301627928358121</v>
      </c>
      <c r="AB317" s="185">
        <f t="shared" ref="AB317:AB326" si="172">ROUND(AA$309-AA$314*AA$315^$D317,$G$1)</f>
        <v>168</v>
      </c>
      <c r="AC317" s="177">
        <f t="shared" ref="AC317:AC326" si="173">($B317-AB317)^2/1000</f>
        <v>4.6067816775729126E-3</v>
      </c>
      <c r="AE317" s="216">
        <f t="shared" ref="AE317:AE326" si="174">LN(AG$309-$B317)</f>
        <v>4.3060407276959598</v>
      </c>
      <c r="AF317" s="21" t="s">
        <v>36</v>
      </c>
      <c r="AG317" s="42">
        <f>AH305</f>
        <v>0.6916066186042279</v>
      </c>
      <c r="AH317" s="185">
        <f t="shared" ref="AH317:AH326" si="175">ROUND(AG$309-AG$314*AG$315^$D317,$G$1)</f>
        <v>168</v>
      </c>
      <c r="AI317" s="177">
        <f t="shared" ref="AI317:AI326" si="176">($B317-AH317)^2/1000</f>
        <v>4.6067816775729126E-3</v>
      </c>
      <c r="AK317" s="216">
        <f t="shared" ref="AK317:AK326" si="177">LN(AM$309-$B317)</f>
        <v>4.544850395754569</v>
      </c>
      <c r="AL317" s="21" t="s">
        <v>36</v>
      </c>
      <c r="AM317" s="42">
        <f>AN305</f>
        <v>0.70874497170260709</v>
      </c>
      <c r="AN317" s="185">
        <f t="shared" ref="AN317:AN326" si="178">ROUND(AM$309-AM$314*AM$315^$D317,$G$1)</f>
        <v>169</v>
      </c>
      <c r="AO317" s="177">
        <f t="shared" ref="AO317:AO326" si="179">($B317-AN317)^2/1000</f>
        <v>9.8994646044021969E-3</v>
      </c>
      <c r="AQ317" s="216">
        <f t="shared" ref="AQ317:AQ326" si="180">LN(AS$309-$B317)</f>
        <v>4.737481322207385</v>
      </c>
      <c r="AR317" s="21" t="s">
        <v>36</v>
      </c>
      <c r="AS317" s="42">
        <f>AT305</f>
        <v>0.71534650253983889</v>
      </c>
      <c r="AT317" s="185">
        <f t="shared" ref="AT317:AT326" si="181">ROUND(AS$309-AS$314*AS$315^$D317,$G$1)</f>
        <v>169</v>
      </c>
      <c r="AU317" s="177">
        <f t="shared" ref="AU317:AU326" si="182">($B317-AT317)^2/1000</f>
        <v>9.8994646044021969E-3</v>
      </c>
      <c r="AW317" s="216">
        <f t="shared" ref="AW317:AW326" si="183">LN(AY$309-$B317)</f>
        <v>4.8989313045162541</v>
      </c>
      <c r="AX317" s="21" t="s">
        <v>36</v>
      </c>
      <c r="AY317" s="42">
        <f>AZ305</f>
        <v>0.71838354684204697</v>
      </c>
      <c r="AZ317" s="185">
        <f t="shared" ref="AZ317:AZ326" si="184">ROUND(AY$309-AY$314*AY$315^$D317,$G$1)</f>
        <v>169</v>
      </c>
      <c r="BA317" s="177">
        <f t="shared" ref="BA317:BA326" si="185">($B317-AZ317)^2/1000</f>
        <v>9.8994646044021969E-3</v>
      </c>
      <c r="BC317" s="216">
        <f t="shared" ref="BC317:BC326" si="186">LN(BE$309-$B317)</f>
        <v>5.0379024204365956</v>
      </c>
      <c r="BD317" s="21" t="s">
        <v>36</v>
      </c>
      <c r="BE317" s="42">
        <f>BF305</f>
        <v>0.72326921465650884</v>
      </c>
      <c r="BF317" s="185">
        <f t="shared" ref="BF317:BF326" si="187">ROUND(BE$309-BE$314*BE$315^$D317,$G$1)</f>
        <v>169</v>
      </c>
      <c r="BG317" s="177">
        <f t="shared" ref="BG317:BG326" si="188">($B317-BF317)^2/1000</f>
        <v>9.8994646044021969E-3</v>
      </c>
      <c r="BI317" s="216">
        <f t="shared" ref="BI317:BI326" si="189">LN(BK$309-$B317)</f>
        <v>5.1598959886293221</v>
      </c>
      <c r="BJ317" s="21" t="s">
        <v>36</v>
      </c>
      <c r="BK317" s="42">
        <f>BL305</f>
        <v>0.72744595498585063</v>
      </c>
      <c r="BL317" s="185">
        <f t="shared" ref="BL317:BL326" si="190">ROUND(BK$309-BK$314*BK$315^$D317,$G$1)</f>
        <v>169</v>
      </c>
      <c r="BM317" s="177">
        <f t="shared" ref="BM317:BM326" si="191">($B317-BL317)^2/1000</f>
        <v>9.8994646044021969E-3</v>
      </c>
    </row>
    <row r="318" spans="1:65" ht="15" customHeight="1">
      <c r="A318" s="19">
        <f t="shared" si="160"/>
        <v>2004</v>
      </c>
      <c r="B318" s="174">
        <f t="shared" si="160"/>
        <v>163.07277628032344</v>
      </c>
      <c r="C318" s="189">
        <f t="shared" si="161"/>
        <v>5.175738482596592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5.3182261955752148</v>
      </c>
      <c r="H318" s="640"/>
      <c r="I318" s="177">
        <f t="shared" si="162"/>
        <v>159</v>
      </c>
      <c r="J318" s="178">
        <f t="shared" si="163"/>
        <v>2.4975206611570178</v>
      </c>
      <c r="K318" s="177">
        <f t="shared" si="164"/>
        <v>1.6587506629565221E-2</v>
      </c>
      <c r="M318" s="216">
        <f t="shared" si="165"/>
        <v>2.2952808538376313</v>
      </c>
      <c r="N318" s="21" t="s">
        <v>37</v>
      </c>
      <c r="O318" s="199">
        <f>SUM(Q317:Q326)</f>
        <v>16.331624174556211</v>
      </c>
      <c r="P318" s="185">
        <f t="shared" si="166"/>
        <v>165</v>
      </c>
      <c r="Q318" s="177">
        <f t="shared" si="167"/>
        <v>3.7141912656839622E-3</v>
      </c>
      <c r="S318" s="216">
        <f t="shared" si="168"/>
        <v>3.6089490492087815</v>
      </c>
      <c r="T318" s="21" t="s">
        <v>37</v>
      </c>
      <c r="U318" s="199">
        <f>SUM(W317:W326)</f>
        <v>7.9737480780219094</v>
      </c>
      <c r="V318" s="185">
        <f t="shared" si="169"/>
        <v>161</v>
      </c>
      <c r="W318" s="177">
        <f t="shared" si="170"/>
        <v>4.2964015082714701E-3</v>
      </c>
      <c r="Y318" s="216">
        <f t="shared" si="171"/>
        <v>4.0417736752127631</v>
      </c>
      <c r="Z318" s="21" t="s">
        <v>37</v>
      </c>
      <c r="AA318" s="199">
        <f>SUM(AC317:AC326)</f>
        <v>6.7575795546966866</v>
      </c>
      <c r="AB318" s="185">
        <f t="shared" si="172"/>
        <v>160</v>
      </c>
      <c r="AC318" s="177">
        <f t="shared" si="173"/>
        <v>9.4419540689183457E-3</v>
      </c>
      <c r="AE318" s="216">
        <f t="shared" si="174"/>
        <v>4.3428598284233928</v>
      </c>
      <c r="AF318" s="21" t="s">
        <v>37</v>
      </c>
      <c r="AG318" s="199">
        <f>SUM(AI317:AI326)</f>
        <v>6.2232522099659615</v>
      </c>
      <c r="AH318" s="185">
        <f t="shared" si="175"/>
        <v>159</v>
      </c>
      <c r="AI318" s="177">
        <f t="shared" si="176"/>
        <v>1.6587506629565221E-2</v>
      </c>
      <c r="AK318" s="216">
        <f t="shared" si="177"/>
        <v>4.5739604259781217</v>
      </c>
      <c r="AL318" s="21" t="s">
        <v>37</v>
      </c>
      <c r="AM318" s="199">
        <f>SUM(AO317:AO326)</f>
        <v>5.7957298849371215</v>
      </c>
      <c r="AN318" s="185">
        <f t="shared" si="178"/>
        <v>159</v>
      </c>
      <c r="AO318" s="177">
        <f t="shared" si="179"/>
        <v>1.6587506629565221E-2</v>
      </c>
      <c r="AQ318" s="216">
        <f t="shared" si="180"/>
        <v>4.7615517217734302</v>
      </c>
      <c r="AR318" s="21" t="s">
        <v>37</v>
      </c>
      <c r="AS318" s="199">
        <f>SUM(AU317:AU326)</f>
        <v>5.6225222452419734</v>
      </c>
      <c r="AT318" s="185">
        <f t="shared" si="181"/>
        <v>159</v>
      </c>
      <c r="AU318" s="177">
        <f t="shared" si="182"/>
        <v>1.6587506629565221E-2</v>
      </c>
      <c r="AW318" s="216">
        <f t="shared" si="183"/>
        <v>4.9194495709591379</v>
      </c>
      <c r="AX318" s="21" t="s">
        <v>37</v>
      </c>
      <c r="AY318" s="199">
        <f>SUM(BA317:BA326)</f>
        <v>5.5349455751860743</v>
      </c>
      <c r="AZ318" s="185">
        <f t="shared" si="184"/>
        <v>159</v>
      </c>
      <c r="BA318" s="177">
        <f t="shared" si="185"/>
        <v>1.6587506629565221E-2</v>
      </c>
      <c r="BC318" s="216">
        <f t="shared" si="186"/>
        <v>5.0557821546921788</v>
      </c>
      <c r="BD318" s="21" t="s">
        <v>37</v>
      </c>
      <c r="BE318" s="199">
        <f>SUM(BG317:BG326)</f>
        <v>5.4247279343552464</v>
      </c>
      <c r="BF318" s="185">
        <f t="shared" si="187"/>
        <v>159</v>
      </c>
      <c r="BG318" s="177">
        <f t="shared" si="188"/>
        <v>1.6587506629565221E-2</v>
      </c>
      <c r="BI318" s="216">
        <f t="shared" si="189"/>
        <v>5.175738482596592</v>
      </c>
      <c r="BJ318" s="21" t="s">
        <v>37</v>
      </c>
      <c r="BK318" s="199">
        <f>SUM(BM317:BM326)</f>
        <v>5.3182261955752148</v>
      </c>
      <c r="BL318" s="185">
        <f t="shared" si="190"/>
        <v>159</v>
      </c>
      <c r="BM318" s="177">
        <f t="shared" si="191"/>
        <v>1.6587506629565221E-2</v>
      </c>
    </row>
    <row r="319" spans="1:65" ht="15" customHeight="1">
      <c r="A319" s="19">
        <f t="shared" si="160"/>
        <v>2005</v>
      </c>
      <c r="B319" s="174">
        <f t="shared" si="160"/>
        <v>154.31266846361186</v>
      </c>
      <c r="C319" s="189">
        <f t="shared" si="161"/>
        <v>5.2240642459798066</v>
      </c>
      <c r="D319" s="20">
        <f t="shared" si="192"/>
        <v>3</v>
      </c>
      <c r="E319" s="637" t="s">
        <v>9</v>
      </c>
      <c r="F319" s="638"/>
      <c r="G319" s="639">
        <f>SUM(K317:K326)</f>
        <v>5.3182261955752148</v>
      </c>
      <c r="H319" s="640"/>
      <c r="I319" s="177">
        <f t="shared" si="162"/>
        <v>147</v>
      </c>
      <c r="J319" s="178">
        <f t="shared" si="163"/>
        <v>4.7388646288209584</v>
      </c>
      <c r="K319" s="177">
        <f t="shared" si="164"/>
        <v>5.3475120058703397E-2</v>
      </c>
      <c r="M319" s="216">
        <f t="shared" si="165"/>
        <v>2.9278458363350555</v>
      </c>
      <c r="O319" s="98"/>
      <c r="P319" s="185">
        <f t="shared" si="166"/>
        <v>162</v>
      </c>
      <c r="Q319" s="177">
        <f t="shared" si="167"/>
        <v>5.9095066150347694E-2</v>
      </c>
      <c r="S319" s="216">
        <f t="shared" si="168"/>
        <v>3.8218210502011614</v>
      </c>
      <c r="U319" s="98"/>
      <c r="V319" s="185">
        <f t="shared" si="169"/>
        <v>153</v>
      </c>
      <c r="W319" s="177">
        <f t="shared" si="170"/>
        <v>1.7230984953611128E-3</v>
      </c>
      <c r="Y319" s="216">
        <f t="shared" si="171"/>
        <v>4.1849060840118169</v>
      </c>
      <c r="AA319" s="98"/>
      <c r="AB319" s="185">
        <f t="shared" si="172"/>
        <v>151</v>
      </c>
      <c r="AC319" s="177">
        <f t="shared" si="173"/>
        <v>1.0973772349808539E-2</v>
      </c>
      <c r="AE319" s="216">
        <f t="shared" si="174"/>
        <v>4.450704991297413</v>
      </c>
      <c r="AG319" s="98"/>
      <c r="AH319" s="185">
        <f t="shared" si="175"/>
        <v>150</v>
      </c>
      <c r="AI319" s="177">
        <f t="shared" si="176"/>
        <v>1.8599109277032254E-2</v>
      </c>
      <c r="AK319" s="216">
        <f t="shared" si="177"/>
        <v>4.6604850326789427</v>
      </c>
      <c r="AM319" s="98"/>
      <c r="AN319" s="185">
        <f t="shared" si="178"/>
        <v>149</v>
      </c>
      <c r="AO319" s="177">
        <f t="shared" si="179"/>
        <v>2.822444620425597E-2</v>
      </c>
      <c r="AQ319" s="216">
        <f t="shared" si="180"/>
        <v>4.8337973271949313</v>
      </c>
      <c r="AS319" s="98"/>
      <c r="AT319" s="185">
        <f t="shared" si="181"/>
        <v>148</v>
      </c>
      <c r="AU319" s="177">
        <f t="shared" si="182"/>
        <v>3.9849783131479681E-2</v>
      </c>
      <c r="AW319" s="216">
        <f t="shared" si="183"/>
        <v>4.9814627604599195</v>
      </c>
      <c r="AY319" s="98"/>
      <c r="AZ319" s="185">
        <f t="shared" si="184"/>
        <v>148</v>
      </c>
      <c r="BA319" s="177">
        <f t="shared" si="185"/>
        <v>3.9849783131479681E-2</v>
      </c>
      <c r="BC319" s="216">
        <f t="shared" si="186"/>
        <v>5.1101024672936202</v>
      </c>
      <c r="BE319" s="98"/>
      <c r="BF319" s="185">
        <f t="shared" si="187"/>
        <v>148</v>
      </c>
      <c r="BG319" s="177">
        <f t="shared" si="188"/>
        <v>3.9849783131479681E-2</v>
      </c>
      <c r="BI319" s="216">
        <f t="shared" si="189"/>
        <v>5.2240642459798066</v>
      </c>
      <c r="BK319" s="98"/>
      <c r="BL319" s="185">
        <f t="shared" si="190"/>
        <v>147</v>
      </c>
      <c r="BM319" s="177">
        <f t="shared" si="191"/>
        <v>5.3475120058703397E-2</v>
      </c>
    </row>
    <row r="320" spans="1:65" ht="15" customHeight="1">
      <c r="A320" s="19">
        <f t="shared" si="160"/>
        <v>2006</v>
      </c>
      <c r="B320" s="174">
        <f t="shared" si="160"/>
        <v>172.45989304812835</v>
      </c>
      <c r="C320" s="189">
        <f t="shared" si="161"/>
        <v>5.121222767091651</v>
      </c>
      <c r="D320" s="20">
        <f t="shared" si="192"/>
        <v>4</v>
      </c>
      <c r="E320" s="637" t="s">
        <v>10</v>
      </c>
      <c r="F320" s="638"/>
      <c r="G320" s="639">
        <f>SUM(J317:J326)/D326</f>
        <v>21.958166547439479</v>
      </c>
      <c r="H320" s="640"/>
      <c r="I320" s="177">
        <f t="shared" si="162"/>
        <v>135</v>
      </c>
      <c r="J320" s="178">
        <f t="shared" si="163"/>
        <v>21.720930232558146</v>
      </c>
      <c r="K320" s="177">
        <f t="shared" si="164"/>
        <v>1.4032435871772146</v>
      </c>
      <c r="M320" s="216">
        <f t="shared" si="165"/>
        <v>-0.61598810001334203</v>
      </c>
      <c r="P320" s="185">
        <f t="shared" si="166"/>
        <v>156</v>
      </c>
      <c r="Q320" s="177">
        <f t="shared" si="167"/>
        <v>0.27092807915582395</v>
      </c>
      <c r="S320" s="216">
        <f t="shared" si="168"/>
        <v>3.315643376803195</v>
      </c>
      <c r="V320" s="185">
        <f t="shared" si="169"/>
        <v>143</v>
      </c>
      <c r="W320" s="177">
        <f t="shared" si="170"/>
        <v>0.86788529840716111</v>
      </c>
      <c r="Y320" s="216">
        <f t="shared" si="171"/>
        <v>3.8615737116533633</v>
      </c>
      <c r="AB320" s="185">
        <f t="shared" si="172"/>
        <v>140</v>
      </c>
      <c r="AC320" s="177">
        <f t="shared" si="173"/>
        <v>1.0536446566959312</v>
      </c>
      <c r="AE320" s="216">
        <f t="shared" si="174"/>
        <v>4.2127215984899502</v>
      </c>
      <c r="AH320" s="185">
        <f t="shared" si="175"/>
        <v>139</v>
      </c>
      <c r="AI320" s="177">
        <f t="shared" si="176"/>
        <v>1.119564442792188</v>
      </c>
      <c r="AK320" s="216">
        <f t="shared" si="177"/>
        <v>4.4720970535105939</v>
      </c>
      <c r="AN320" s="185">
        <f t="shared" si="178"/>
        <v>138</v>
      </c>
      <c r="AO320" s="177">
        <f t="shared" si="179"/>
        <v>1.1874842288884446</v>
      </c>
      <c r="AQ320" s="216">
        <f t="shared" si="180"/>
        <v>4.6778638659121112</v>
      </c>
      <c r="AT320" s="185">
        <f t="shared" si="181"/>
        <v>137</v>
      </c>
      <c r="AU320" s="177">
        <f t="shared" si="182"/>
        <v>1.2574040149847012</v>
      </c>
      <c r="AW320" s="216">
        <f t="shared" si="183"/>
        <v>4.8484308794619002</v>
      </c>
      <c r="AZ320" s="185">
        <f t="shared" si="184"/>
        <v>136</v>
      </c>
      <c r="BA320" s="177">
        <f t="shared" si="185"/>
        <v>1.329323801080958</v>
      </c>
      <c r="BC320" s="216">
        <f t="shared" si="186"/>
        <v>4.994100050356745</v>
      </c>
      <c r="BF320" s="185">
        <f t="shared" si="187"/>
        <v>136</v>
      </c>
      <c r="BG320" s="177">
        <f t="shared" si="188"/>
        <v>1.329323801080958</v>
      </c>
      <c r="BI320" s="216">
        <f t="shared" si="189"/>
        <v>5.121222767091651</v>
      </c>
      <c r="BL320" s="185">
        <f t="shared" si="190"/>
        <v>135</v>
      </c>
      <c r="BM320" s="177">
        <f t="shared" si="191"/>
        <v>1.4032435871772146</v>
      </c>
    </row>
    <row r="321" spans="1:65" ht="15" customHeight="1">
      <c r="A321" s="19">
        <f t="shared" si="160"/>
        <v>2007</v>
      </c>
      <c r="B321" s="174">
        <f t="shared" si="160"/>
        <v>89.860969820278058</v>
      </c>
      <c r="C321" s="189">
        <f t="shared" si="161"/>
        <v>5.5220168840033139</v>
      </c>
      <c r="D321" s="20">
        <f t="shared" si="192"/>
        <v>5</v>
      </c>
      <c r="E321" s="637" t="s">
        <v>11</v>
      </c>
      <c r="F321" s="638"/>
      <c r="G321" s="639">
        <f>SUM(J317:J326)/10</f>
        <v>21.958166547439479</v>
      </c>
      <c r="H321" s="640"/>
      <c r="I321" s="177">
        <f t="shared" si="162"/>
        <v>122</v>
      </c>
      <c r="J321" s="178">
        <f t="shared" si="163"/>
        <v>35.765283018867926</v>
      </c>
      <c r="K321" s="177">
        <f t="shared" si="164"/>
        <v>1.0329172608930779</v>
      </c>
      <c r="M321" s="216">
        <f t="shared" si="165"/>
        <v>4.4205142688505372</v>
      </c>
      <c r="N321" s="21"/>
      <c r="O321" s="55"/>
      <c r="P321" s="185">
        <f t="shared" si="166"/>
        <v>148</v>
      </c>
      <c r="Q321" s="177">
        <f t="shared" si="167"/>
        <v>3.3801468302386186</v>
      </c>
      <c r="S321" s="216">
        <f t="shared" si="168"/>
        <v>4.7017434784543841</v>
      </c>
      <c r="T321" s="21"/>
      <c r="U321" s="55"/>
      <c r="V321" s="185">
        <f t="shared" si="169"/>
        <v>132</v>
      </c>
      <c r="W321" s="177">
        <f t="shared" si="170"/>
        <v>1.7756978644875168</v>
      </c>
      <c r="Y321" s="216">
        <f t="shared" si="171"/>
        <v>4.8686033419084573</v>
      </c>
      <c r="Z321" s="21"/>
      <c r="AA321" s="55"/>
      <c r="AB321" s="185">
        <f t="shared" si="172"/>
        <v>128</v>
      </c>
      <c r="AC321" s="177">
        <f t="shared" si="173"/>
        <v>1.4545856230497411</v>
      </c>
      <c r="AE321" s="216">
        <f t="shared" si="174"/>
        <v>5.0115617326842843</v>
      </c>
      <c r="AF321" s="21"/>
      <c r="AG321" s="55"/>
      <c r="AH321" s="185">
        <f t="shared" si="175"/>
        <v>126</v>
      </c>
      <c r="AI321" s="177">
        <f t="shared" si="176"/>
        <v>1.3060295023308532</v>
      </c>
      <c r="AK321" s="216">
        <f t="shared" si="177"/>
        <v>5.1366159274005527</v>
      </c>
      <c r="AL321" s="21"/>
      <c r="AM321" s="55"/>
      <c r="AN321" s="185">
        <f t="shared" si="178"/>
        <v>125</v>
      </c>
      <c r="AO321" s="177">
        <f t="shared" si="179"/>
        <v>1.2347514419714096</v>
      </c>
      <c r="AQ321" s="216">
        <f t="shared" si="180"/>
        <v>5.2477555423589299</v>
      </c>
      <c r="AR321" s="21"/>
      <c r="AS321" s="55"/>
      <c r="AT321" s="185">
        <f t="shared" si="181"/>
        <v>124</v>
      </c>
      <c r="AU321" s="177">
        <f t="shared" si="182"/>
        <v>1.1654733816119656</v>
      </c>
      <c r="AW321" s="216">
        <f t="shared" si="183"/>
        <v>5.3477693601349223</v>
      </c>
      <c r="AX321" s="21"/>
      <c r="AY321" s="55"/>
      <c r="AZ321" s="185">
        <f t="shared" si="184"/>
        <v>123</v>
      </c>
      <c r="BA321" s="177">
        <f t="shared" si="185"/>
        <v>1.0981953212525217</v>
      </c>
      <c r="BC321" s="216">
        <f t="shared" si="186"/>
        <v>5.4386836053415992</v>
      </c>
      <c r="BD321" s="21"/>
      <c r="BE321" s="55"/>
      <c r="BF321" s="185">
        <f t="shared" si="187"/>
        <v>123</v>
      </c>
      <c r="BG321" s="177">
        <f t="shared" si="188"/>
        <v>1.0981953212525217</v>
      </c>
      <c r="BI321" s="216">
        <f t="shared" si="189"/>
        <v>5.5220168840033139</v>
      </c>
      <c r="BJ321" s="21"/>
      <c r="BK321" s="55"/>
      <c r="BL321" s="185">
        <f t="shared" si="190"/>
        <v>122</v>
      </c>
      <c r="BM321" s="177">
        <f t="shared" si="191"/>
        <v>1.0329172608930779</v>
      </c>
    </row>
    <row r="322" spans="1:65" ht="15" customHeight="1">
      <c r="A322" s="19">
        <f t="shared" si="160"/>
        <v>2008</v>
      </c>
      <c r="B322" s="174">
        <f t="shared" si="160"/>
        <v>86.147049542442417</v>
      </c>
      <c r="C322" s="189">
        <f t="shared" si="161"/>
        <v>5.5367551641643757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109</v>
      </c>
      <c r="J322" s="178">
        <f t="shared" si="163"/>
        <v>26.527838827838817</v>
      </c>
      <c r="K322" s="177">
        <f t="shared" si="164"/>
        <v>0.52225734461558138</v>
      </c>
      <c r="M322" s="216">
        <f t="shared" si="165"/>
        <v>4.4642164639875448</v>
      </c>
      <c r="N322" s="21"/>
      <c r="O322" s="55"/>
      <c r="P322" s="185">
        <f t="shared" si="166"/>
        <v>137</v>
      </c>
      <c r="Q322" s="177">
        <f>($B322-P322)^2/1000</f>
        <v>2.5860225702388062</v>
      </c>
      <c r="S322" s="216">
        <f t="shared" si="168"/>
        <v>4.7349077074796853</v>
      </c>
      <c r="T322" s="21"/>
      <c r="U322" s="55"/>
      <c r="V322" s="185">
        <f t="shared" si="169"/>
        <v>118</v>
      </c>
      <c r="W322" s="177">
        <f t="shared" si="170"/>
        <v>1.0146104528516178</v>
      </c>
      <c r="Y322" s="216">
        <f t="shared" si="171"/>
        <v>4.8967418127384166</v>
      </c>
      <c r="Z322" s="21"/>
      <c r="AA322" s="55"/>
      <c r="AB322" s="185">
        <f t="shared" si="172"/>
        <v>114</v>
      </c>
      <c r="AC322" s="177">
        <f t="shared" si="173"/>
        <v>0.77578684919115726</v>
      </c>
      <c r="AE322" s="216">
        <f t="shared" si="174"/>
        <v>5.0359972790788516</v>
      </c>
      <c r="AF322" s="21"/>
      <c r="AG322" s="55"/>
      <c r="AH322" s="185">
        <f t="shared" si="175"/>
        <v>113</v>
      </c>
      <c r="AI322" s="177">
        <f t="shared" si="176"/>
        <v>0.72108094827604208</v>
      </c>
      <c r="AK322" s="216">
        <f t="shared" si="177"/>
        <v>5.1582098295929057</v>
      </c>
      <c r="AL322" s="21"/>
      <c r="AM322" s="55"/>
      <c r="AN322" s="185">
        <f t="shared" si="178"/>
        <v>111</v>
      </c>
      <c r="AO322" s="177">
        <f t="shared" si="179"/>
        <v>0.61766914644581161</v>
      </c>
      <c r="AQ322" s="216">
        <f t="shared" si="180"/>
        <v>5.2670998843135042</v>
      </c>
      <c r="AR322" s="21"/>
      <c r="AS322" s="55"/>
      <c r="AT322" s="185">
        <f t="shared" si="181"/>
        <v>110</v>
      </c>
      <c r="AU322" s="177">
        <f t="shared" si="182"/>
        <v>0.56896324553069655</v>
      </c>
      <c r="AW322" s="216">
        <f t="shared" si="183"/>
        <v>5.3652886314332839</v>
      </c>
      <c r="AX322" s="21"/>
      <c r="AY322" s="55"/>
      <c r="AZ322" s="185">
        <f t="shared" si="184"/>
        <v>110</v>
      </c>
      <c r="BA322" s="177">
        <f t="shared" si="185"/>
        <v>0.56896324553069655</v>
      </c>
      <c r="BC322" s="216">
        <f t="shared" si="186"/>
        <v>5.454692500973028</v>
      </c>
      <c r="BD322" s="21"/>
      <c r="BE322" s="55"/>
      <c r="BF322" s="185">
        <f t="shared" si="187"/>
        <v>109</v>
      </c>
      <c r="BG322" s="177">
        <f t="shared" si="188"/>
        <v>0.52225734461558138</v>
      </c>
      <c r="BI322" s="216">
        <f t="shared" si="189"/>
        <v>5.5367551641643757</v>
      </c>
      <c r="BJ322" s="21"/>
      <c r="BK322" s="55"/>
      <c r="BL322" s="185">
        <f t="shared" si="190"/>
        <v>109</v>
      </c>
      <c r="BM322" s="177">
        <f t="shared" si="191"/>
        <v>0.52225734461558138</v>
      </c>
    </row>
    <row r="323" spans="1:65" ht="15" customHeight="1">
      <c r="A323" s="19">
        <f t="shared" si="160"/>
        <v>2009</v>
      </c>
      <c r="B323" s="174">
        <f t="shared" si="160"/>
        <v>60.871469235822204</v>
      </c>
      <c r="C323" s="189">
        <f t="shared" si="161"/>
        <v>5.6316723594817617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94</v>
      </c>
      <c r="J323" s="178">
        <f t="shared" si="163"/>
        <v>54.423741007194238</v>
      </c>
      <c r="K323" s="177">
        <f t="shared" si="164"/>
        <v>1.0974995505930747</v>
      </c>
      <c r="M323" s="216">
        <f t="shared" si="165"/>
        <v>4.719645809418763</v>
      </c>
      <c r="N323" s="21"/>
      <c r="O323" s="55"/>
      <c r="P323" s="185">
        <f t="shared" si="166"/>
        <v>119</v>
      </c>
      <c r="Q323" s="177">
        <f t="shared" si="167"/>
        <v>3.3789260888019643</v>
      </c>
      <c r="S323" s="216">
        <f t="shared" si="168"/>
        <v>4.9353981876325541</v>
      </c>
      <c r="T323" s="21"/>
      <c r="U323" s="55"/>
      <c r="V323" s="185">
        <f t="shared" si="169"/>
        <v>101</v>
      </c>
      <c r="W323" s="177">
        <f t="shared" si="170"/>
        <v>1.610298981291564</v>
      </c>
      <c r="Y323" s="216">
        <f t="shared" si="171"/>
        <v>5.0697122452515346</v>
      </c>
      <c r="Z323" s="21"/>
      <c r="AA323" s="55"/>
      <c r="AB323" s="185">
        <f t="shared" si="172"/>
        <v>99</v>
      </c>
      <c r="AC323" s="177">
        <f t="shared" si="173"/>
        <v>1.4537848582348527</v>
      </c>
      <c r="AE323" s="216">
        <f t="shared" si="174"/>
        <v>5.1881035971288272</v>
      </c>
      <c r="AF323" s="21"/>
      <c r="AG323" s="55"/>
      <c r="AH323" s="185">
        <f t="shared" si="175"/>
        <v>97</v>
      </c>
      <c r="AI323" s="177">
        <f t="shared" si="176"/>
        <v>1.3052707351781414</v>
      </c>
      <c r="AK323" s="216">
        <f t="shared" si="177"/>
        <v>5.2939504994687585</v>
      </c>
      <c r="AL323" s="21"/>
      <c r="AM323" s="55"/>
      <c r="AN323" s="185">
        <f t="shared" si="178"/>
        <v>96</v>
      </c>
      <c r="AO323" s="177">
        <f t="shared" si="179"/>
        <v>1.234013673649786</v>
      </c>
      <c r="AQ323" s="216">
        <f t="shared" si="180"/>
        <v>5.3896584561255168</v>
      </c>
      <c r="AR323" s="21"/>
      <c r="AS323" s="55"/>
      <c r="AT323" s="185">
        <f t="shared" si="181"/>
        <v>95</v>
      </c>
      <c r="AU323" s="177">
        <f t="shared" si="182"/>
        <v>1.1647566121214301</v>
      </c>
      <c r="AW323" s="216">
        <f t="shared" si="183"/>
        <v>5.4770011930008211</v>
      </c>
      <c r="AX323" s="21"/>
      <c r="AY323" s="55"/>
      <c r="AZ323" s="185">
        <f t="shared" si="184"/>
        <v>95</v>
      </c>
      <c r="BA323" s="177">
        <f t="shared" si="185"/>
        <v>1.1647566121214301</v>
      </c>
      <c r="BC323" s="216">
        <f t="shared" si="186"/>
        <v>5.5573241963811189</v>
      </c>
      <c r="BD323" s="21"/>
      <c r="BE323" s="55"/>
      <c r="BF323" s="185">
        <f t="shared" si="187"/>
        <v>95</v>
      </c>
      <c r="BG323" s="177">
        <f t="shared" si="188"/>
        <v>1.1647566121214301</v>
      </c>
      <c r="BI323" s="216">
        <f t="shared" si="189"/>
        <v>5.6316723594817617</v>
      </c>
      <c r="BJ323" s="21"/>
      <c r="BK323" s="55"/>
      <c r="BL323" s="185">
        <f t="shared" si="190"/>
        <v>94</v>
      </c>
      <c r="BM323" s="177">
        <f t="shared" si="191"/>
        <v>1.0974995505930747</v>
      </c>
    </row>
    <row r="324" spans="1:65" ht="15" customHeight="1">
      <c r="A324" s="19">
        <f t="shared" si="160"/>
        <v>2010</v>
      </c>
      <c r="B324" s="174">
        <f t="shared" si="160"/>
        <v>68.914334181509759</v>
      </c>
      <c r="C324" s="189">
        <f t="shared" si="161"/>
        <v>5.6024348809587812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79</v>
      </c>
      <c r="J324" s="178">
        <f t="shared" si="163"/>
        <v>14.635076923076914</v>
      </c>
      <c r="K324" s="177">
        <f t="shared" si="164"/>
        <v>0.10172065500226243</v>
      </c>
      <c r="M324" s="216">
        <f t="shared" si="165"/>
        <v>4.6452142698718166</v>
      </c>
      <c r="N324" s="21"/>
      <c r="O324" s="55"/>
      <c r="P324" s="185">
        <f t="shared" si="166"/>
        <v>94</v>
      </c>
      <c r="Q324" s="177">
        <f t="shared" si="167"/>
        <v>0.62929062955696968</v>
      </c>
      <c r="S324" s="216">
        <f t="shared" si="168"/>
        <v>4.8758510470228913</v>
      </c>
      <c r="T324" s="21"/>
      <c r="U324" s="55"/>
      <c r="V324" s="185">
        <f t="shared" si="169"/>
        <v>81</v>
      </c>
      <c r="W324" s="177">
        <f t="shared" si="170"/>
        <v>0.14606331827622338</v>
      </c>
      <c r="Y324" s="216">
        <f t="shared" si="171"/>
        <v>5.0178469992491594</v>
      </c>
      <c r="Z324" s="21"/>
      <c r="AA324" s="55"/>
      <c r="AB324" s="185">
        <f t="shared" si="172"/>
        <v>80</v>
      </c>
      <c r="AC324" s="177">
        <f t="shared" si="173"/>
        <v>0.12289198663924292</v>
      </c>
      <c r="AE324" s="216">
        <f t="shared" si="174"/>
        <v>5.1421644007580074</v>
      </c>
      <c r="AF324" s="21"/>
      <c r="AG324" s="55"/>
      <c r="AH324" s="185">
        <f t="shared" si="175"/>
        <v>80</v>
      </c>
      <c r="AI324" s="177">
        <f t="shared" si="176"/>
        <v>0.12289198663924292</v>
      </c>
      <c r="AK324" s="216">
        <f t="shared" si="177"/>
        <v>5.2527218396338178</v>
      </c>
      <c r="AL324" s="21"/>
      <c r="AM324" s="55"/>
      <c r="AN324" s="185">
        <f t="shared" si="178"/>
        <v>79</v>
      </c>
      <c r="AO324" s="177">
        <f t="shared" si="179"/>
        <v>0.10172065500226243</v>
      </c>
      <c r="AQ324" s="216">
        <f t="shared" si="180"/>
        <v>5.352264050220481</v>
      </c>
      <c r="AR324" s="21"/>
      <c r="AS324" s="55"/>
      <c r="AT324" s="185">
        <f t="shared" si="181"/>
        <v>79</v>
      </c>
      <c r="AU324" s="177">
        <f t="shared" si="182"/>
        <v>0.10172065500226243</v>
      </c>
      <c r="AW324" s="216">
        <f t="shared" si="183"/>
        <v>5.4427884894738732</v>
      </c>
      <c r="AX324" s="21"/>
      <c r="AY324" s="55"/>
      <c r="AZ324" s="185">
        <f t="shared" si="184"/>
        <v>79</v>
      </c>
      <c r="BA324" s="177">
        <f t="shared" si="185"/>
        <v>0.10172065500226243</v>
      </c>
      <c r="BC324" s="216">
        <f t="shared" si="186"/>
        <v>5.5257941789844764</v>
      </c>
      <c r="BD324" s="21"/>
      <c r="BE324" s="55"/>
      <c r="BF324" s="185">
        <f t="shared" si="187"/>
        <v>79</v>
      </c>
      <c r="BG324" s="177">
        <f t="shared" si="188"/>
        <v>0.10172065500226243</v>
      </c>
      <c r="BI324" s="216">
        <f t="shared" si="189"/>
        <v>5.6024348809587812</v>
      </c>
      <c r="BJ324" s="21"/>
      <c r="BK324" s="55"/>
      <c r="BL324" s="185">
        <f t="shared" si="190"/>
        <v>79</v>
      </c>
      <c r="BM324" s="177">
        <f t="shared" si="191"/>
        <v>0.10172065500226243</v>
      </c>
    </row>
    <row r="325" spans="1:65" ht="15" customHeight="1">
      <c r="A325" s="19">
        <f t="shared" si="160"/>
        <v>2011</v>
      </c>
      <c r="B325" s="174">
        <f t="shared" si="160"/>
        <v>74.853327938498893</v>
      </c>
      <c r="C325" s="189">
        <f t="shared" si="161"/>
        <v>5.5802831523503134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62</v>
      </c>
      <c r="J325" s="178">
        <f t="shared" si="163"/>
        <v>17.171351351351358</v>
      </c>
      <c r="K325" s="177">
        <f t="shared" si="164"/>
        <v>0.16520803909459619</v>
      </c>
      <c r="M325" s="216">
        <f t="shared" si="165"/>
        <v>4.5864630134894613</v>
      </c>
      <c r="N325" s="21"/>
      <c r="O325" s="55"/>
      <c r="P325" s="185">
        <f t="shared" si="166"/>
        <v>56</v>
      </c>
      <c r="Q325" s="177">
        <f t="shared" si="167"/>
        <v>0.35544797435658293</v>
      </c>
      <c r="S325" s="216">
        <f t="shared" si="168"/>
        <v>4.829486425926147</v>
      </c>
      <c r="T325" s="21"/>
      <c r="U325" s="55"/>
      <c r="V325" s="185">
        <f t="shared" si="169"/>
        <v>57</v>
      </c>
      <c r="W325" s="177">
        <f t="shared" si="170"/>
        <v>0.31874131847958515</v>
      </c>
      <c r="Y325" s="216">
        <f t="shared" si="171"/>
        <v>4.9777447626259939</v>
      </c>
      <c r="Z325" s="21"/>
      <c r="AA325" s="55"/>
      <c r="AB325" s="185">
        <f t="shared" si="172"/>
        <v>59</v>
      </c>
      <c r="AC325" s="177">
        <f t="shared" si="173"/>
        <v>0.25132800672558953</v>
      </c>
      <c r="AE325" s="216">
        <f t="shared" si="174"/>
        <v>5.1068340006286244</v>
      </c>
      <c r="AF325" s="21"/>
      <c r="AG325" s="55"/>
      <c r="AH325" s="185">
        <f t="shared" si="175"/>
        <v>60</v>
      </c>
      <c r="AI325" s="177">
        <f t="shared" si="176"/>
        <v>0.22062135084859175</v>
      </c>
      <c r="AK325" s="216">
        <f t="shared" si="177"/>
        <v>5.2211483329150745</v>
      </c>
      <c r="AL325" s="21"/>
      <c r="AM325" s="55"/>
      <c r="AN325" s="185">
        <f t="shared" si="178"/>
        <v>61</v>
      </c>
      <c r="AO325" s="177">
        <f t="shared" si="179"/>
        <v>0.19191469497159397</v>
      </c>
      <c r="AQ325" s="216">
        <f t="shared" si="180"/>
        <v>5.3237251967800203</v>
      </c>
      <c r="AR325" s="21"/>
      <c r="AS325" s="55"/>
      <c r="AT325" s="185">
        <f t="shared" si="181"/>
        <v>61</v>
      </c>
      <c r="AU325" s="177">
        <f t="shared" si="182"/>
        <v>0.19191469497159397</v>
      </c>
      <c r="AW325" s="216">
        <f t="shared" si="183"/>
        <v>5.4167520656545571</v>
      </c>
      <c r="AX325" s="21"/>
      <c r="AY325" s="55"/>
      <c r="AZ325" s="185">
        <f t="shared" si="184"/>
        <v>62</v>
      </c>
      <c r="BA325" s="177">
        <f t="shared" si="185"/>
        <v>0.16520803909459619</v>
      </c>
      <c r="BC325" s="216">
        <f t="shared" si="186"/>
        <v>5.5018566928939476</v>
      </c>
      <c r="BD325" s="21"/>
      <c r="BE325" s="55"/>
      <c r="BF325" s="185">
        <f t="shared" si="187"/>
        <v>62</v>
      </c>
      <c r="BG325" s="177">
        <f t="shared" si="188"/>
        <v>0.16520803909459619</v>
      </c>
      <c r="BI325" s="216">
        <f t="shared" si="189"/>
        <v>5.5802831523503134</v>
      </c>
      <c r="BJ325" s="21"/>
      <c r="BK325" s="55"/>
      <c r="BL325" s="185">
        <f t="shared" si="190"/>
        <v>62</v>
      </c>
      <c r="BM325" s="177">
        <f t="shared" si="191"/>
        <v>0.16520803909459619</v>
      </c>
    </row>
    <row r="326" spans="1:65" ht="15" customHeight="1" thickBot="1">
      <c r="A326" s="28">
        <f t="shared" si="160"/>
        <v>2012</v>
      </c>
      <c r="B326" s="182">
        <f t="shared" si="160"/>
        <v>75.255869957856717</v>
      </c>
      <c r="C326" s="217">
        <f t="shared" si="161"/>
        <v>5.5787638125346559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45</v>
      </c>
      <c r="J326" s="184">
        <f t="shared" si="163"/>
        <v>40.204000000000001</v>
      </c>
      <c r="K326" s="183">
        <f t="shared" si="164"/>
        <v>0.91541766690673665</v>
      </c>
      <c r="M326" s="218">
        <f t="shared" si="165"/>
        <v>4.5823531463425971</v>
      </c>
      <c r="N326" s="101"/>
      <c r="O326" s="100"/>
      <c r="P326" s="205">
        <f t="shared" si="166"/>
        <v>0</v>
      </c>
      <c r="Q326" s="183">
        <f t="shared" si="167"/>
        <v>5.6634459631138414</v>
      </c>
      <c r="S326" s="218">
        <f t="shared" si="168"/>
        <v>4.8262646797541704</v>
      </c>
      <c r="T326" s="101"/>
      <c r="U326" s="100"/>
      <c r="V326" s="205">
        <f t="shared" si="169"/>
        <v>28</v>
      </c>
      <c r="W326" s="183">
        <f t="shared" si="170"/>
        <v>2.2331172454738648</v>
      </c>
      <c r="Y326" s="218">
        <f t="shared" si="171"/>
        <v>4.9749675632449506</v>
      </c>
      <c r="Z326" s="101"/>
      <c r="AA326" s="100"/>
      <c r="AB326" s="205">
        <f t="shared" si="172"/>
        <v>35</v>
      </c>
      <c r="AC326" s="183">
        <f t="shared" si="173"/>
        <v>1.6205350660638711</v>
      </c>
      <c r="AE326" s="218">
        <f t="shared" si="174"/>
        <v>5.1043935432616392</v>
      </c>
      <c r="AF326" s="101"/>
      <c r="AG326" s="100"/>
      <c r="AH326" s="205">
        <f t="shared" si="175"/>
        <v>38</v>
      </c>
      <c r="AI326" s="183">
        <f t="shared" si="176"/>
        <v>1.3879998463167307</v>
      </c>
      <c r="AK326" s="218">
        <f t="shared" si="177"/>
        <v>5.218971786885902</v>
      </c>
      <c r="AL326" s="101"/>
      <c r="AM326" s="100"/>
      <c r="AN326" s="205">
        <f t="shared" si="178"/>
        <v>41</v>
      </c>
      <c r="AO326" s="183">
        <f t="shared" si="179"/>
        <v>1.1734646265695903</v>
      </c>
      <c r="AQ326" s="218">
        <f t="shared" si="180"/>
        <v>5.3217610534193769</v>
      </c>
      <c r="AR326" s="101"/>
      <c r="AS326" s="100"/>
      <c r="AT326" s="205">
        <f t="shared" si="181"/>
        <v>42</v>
      </c>
      <c r="AU326" s="183">
        <f t="shared" si="182"/>
        <v>1.105952886653877</v>
      </c>
      <c r="AW326" s="218">
        <f t="shared" si="183"/>
        <v>5.4149625552893808</v>
      </c>
      <c r="AX326" s="101"/>
      <c r="AY326" s="100"/>
      <c r="AZ326" s="205">
        <f t="shared" si="184"/>
        <v>43</v>
      </c>
      <c r="BA326" s="183">
        <f t="shared" si="185"/>
        <v>1.0404411467381636</v>
      </c>
      <c r="BC326" s="218">
        <f t="shared" si="186"/>
        <v>5.5002132976384077</v>
      </c>
      <c r="BD326" s="101"/>
      <c r="BE326" s="100"/>
      <c r="BF326" s="205">
        <f t="shared" si="187"/>
        <v>44</v>
      </c>
      <c r="BG326" s="183">
        <f t="shared" si="188"/>
        <v>0.97692940682245011</v>
      </c>
      <c r="BI326" s="218">
        <f t="shared" si="189"/>
        <v>5.5787638125346559</v>
      </c>
      <c r="BJ326" s="101"/>
      <c r="BK326" s="100"/>
      <c r="BL326" s="205">
        <f t="shared" si="190"/>
        <v>45</v>
      </c>
      <c r="BM326" s="183">
        <f t="shared" si="191"/>
        <v>0.91541766690673665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26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26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7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7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-14</v>
      </c>
      <c r="C329" s="219"/>
      <c r="D329" s="20">
        <f t="shared" si="192"/>
        <v>13</v>
      </c>
      <c r="E329" s="198">
        <f>O309</f>
        <v>173</v>
      </c>
      <c r="F329" s="201">
        <f>O317</f>
        <v>0.46438334763420175</v>
      </c>
      <c r="G329" s="635">
        <f>O318</f>
        <v>16.331624174556211</v>
      </c>
      <c r="H329" s="636"/>
      <c r="I329" s="177">
        <f t="shared" si="162"/>
        <v>-14</v>
      </c>
      <c r="J329" s="185"/>
      <c r="K329" s="185"/>
      <c r="M329" s="198" t="str">
        <f>M282</f>
        <v>max(y) =</v>
      </c>
      <c r="N329" s="198">
        <f>N282</f>
        <v>172.45989304812835</v>
      </c>
      <c r="S329" s="198" t="str">
        <f>S282</f>
        <v>max(y) =</v>
      </c>
      <c r="T329" s="198">
        <f>N329</f>
        <v>172.45989304812835</v>
      </c>
      <c r="Y329" s="198" t="str">
        <f>Y282</f>
        <v>max(y) =</v>
      </c>
      <c r="Z329" s="198">
        <f>T329</f>
        <v>172.45989304812835</v>
      </c>
      <c r="AE329" s="198" t="str">
        <f>AE282</f>
        <v>max(y) =</v>
      </c>
      <c r="AF329" s="198">
        <f>Z329</f>
        <v>172.45989304812835</v>
      </c>
      <c r="AK329" s="198" t="str">
        <f>AK282</f>
        <v>max(y) =</v>
      </c>
      <c r="AL329" s="198">
        <f>AF329</f>
        <v>172.45989304812835</v>
      </c>
      <c r="AQ329" s="198" t="str">
        <f>AQ282</f>
        <v>max(y) =</v>
      </c>
      <c r="AR329" s="198">
        <f>AL329</f>
        <v>172.45989304812835</v>
      </c>
      <c r="AW329" s="198" t="str">
        <f>AW282</f>
        <v>max(y) =</v>
      </c>
      <c r="AX329" s="198">
        <f>AR329</f>
        <v>172.45989304812835</v>
      </c>
      <c r="BC329" s="198" t="str">
        <f>BC282</f>
        <v>max(y) =</v>
      </c>
      <c r="BD329" s="198">
        <f>AX329</f>
        <v>172.45989304812835</v>
      </c>
      <c r="BI329" s="198" t="str">
        <f>BI282</f>
        <v>max(y) =</v>
      </c>
      <c r="BJ329" s="198">
        <f>BD329</f>
        <v>172.45989304812835</v>
      </c>
    </row>
    <row r="330" spans="1:65" ht="15" customHeight="1">
      <c r="A330" s="19">
        <f t="shared" si="160"/>
        <v>2016</v>
      </c>
      <c r="B330" s="174">
        <f t="shared" si="193"/>
        <v>-36</v>
      </c>
      <c r="C330" s="219"/>
      <c r="D330" s="20">
        <f t="shared" si="192"/>
        <v>14</v>
      </c>
      <c r="E330" s="198">
        <f>U309</f>
        <v>200</v>
      </c>
      <c r="F330" s="201">
        <f>U317</f>
        <v>0.6358784184903894</v>
      </c>
      <c r="G330" s="631">
        <f>U318</f>
        <v>7.9737480780219094</v>
      </c>
      <c r="H330" s="632"/>
      <c r="I330" s="177">
        <f t="shared" si="162"/>
        <v>-36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-60</v>
      </c>
      <c r="C331" s="219"/>
      <c r="D331" s="20">
        <f t="shared" si="192"/>
        <v>15</v>
      </c>
      <c r="E331" s="198">
        <f>AA309</f>
        <v>220</v>
      </c>
      <c r="F331" s="201">
        <f>AA317</f>
        <v>0.67301627928358121</v>
      </c>
      <c r="G331" s="631">
        <f>AA318</f>
        <v>6.7575795546966866</v>
      </c>
      <c r="H331" s="632"/>
      <c r="I331" s="177">
        <f t="shared" si="162"/>
        <v>-60</v>
      </c>
      <c r="J331" s="185"/>
      <c r="K331" s="185"/>
      <c r="M331" s="198" t="s">
        <v>60</v>
      </c>
      <c r="N331" s="212">
        <v>20</v>
      </c>
      <c r="S331" s="198" t="s">
        <v>60</v>
      </c>
      <c r="T331" s="212">
        <f>N331</f>
        <v>20</v>
      </c>
      <c r="Y331" s="198" t="s">
        <v>60</v>
      </c>
      <c r="Z331" s="212">
        <f>T331</f>
        <v>20</v>
      </c>
      <c r="AE331" s="198" t="s">
        <v>60</v>
      </c>
      <c r="AF331" s="212">
        <f>Z331</f>
        <v>20</v>
      </c>
      <c r="AK331" s="198" t="s">
        <v>60</v>
      </c>
      <c r="AL331" s="212">
        <f>AF331</f>
        <v>20</v>
      </c>
      <c r="AQ331" s="198" t="s">
        <v>60</v>
      </c>
      <c r="AR331" s="212">
        <f>AL331</f>
        <v>20</v>
      </c>
      <c r="AW331" s="198" t="s">
        <v>60</v>
      </c>
      <c r="AX331" s="212">
        <f>AR331</f>
        <v>20</v>
      </c>
      <c r="BC331" s="198" t="s">
        <v>60</v>
      </c>
      <c r="BD331" s="212">
        <f>AX331</f>
        <v>20</v>
      </c>
      <c r="BI331" s="198" t="s">
        <v>60</v>
      </c>
      <c r="BJ331" s="212">
        <f>BD331</f>
        <v>20</v>
      </c>
    </row>
    <row r="332" spans="1:65" ht="15" customHeight="1">
      <c r="A332" s="19">
        <f t="shared" si="160"/>
        <v>2018</v>
      </c>
      <c r="B332" s="174">
        <f t="shared" si="193"/>
        <v>-85</v>
      </c>
      <c r="C332" s="219"/>
      <c r="D332" s="20">
        <f t="shared" si="192"/>
        <v>16</v>
      </c>
      <c r="E332" s="198">
        <f>AG309</f>
        <v>240</v>
      </c>
      <c r="F332" s="201">
        <f>AG317</f>
        <v>0.6916066186042279</v>
      </c>
      <c r="G332" s="631">
        <f>AG318</f>
        <v>6.2232522099659615</v>
      </c>
      <c r="H332" s="632"/>
      <c r="I332" s="177">
        <f t="shared" si="162"/>
        <v>-85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-112</v>
      </c>
      <c r="C333" s="219"/>
      <c r="D333" s="20">
        <f t="shared" si="192"/>
        <v>17</v>
      </c>
      <c r="E333" s="198">
        <f>AM309</f>
        <v>260</v>
      </c>
      <c r="F333" s="201">
        <f>AM317</f>
        <v>0.70874497170260709</v>
      </c>
      <c r="G333" s="631">
        <f>AM318</f>
        <v>5.7957298849371215</v>
      </c>
      <c r="H333" s="632"/>
      <c r="I333" s="177">
        <f t="shared" si="162"/>
        <v>-112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-140</v>
      </c>
      <c r="C334" s="219"/>
      <c r="D334" s="20">
        <f t="shared" si="192"/>
        <v>18</v>
      </c>
      <c r="E334" s="198">
        <f>AS309</f>
        <v>280</v>
      </c>
      <c r="F334" s="201">
        <f>AS317</f>
        <v>0.71534650253983889</v>
      </c>
      <c r="G334" s="631">
        <f>AS318</f>
        <v>5.6225222452419734</v>
      </c>
      <c r="H334" s="632"/>
      <c r="I334" s="177">
        <f t="shared" si="162"/>
        <v>-140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-170</v>
      </c>
      <c r="C335" s="219"/>
      <c r="D335" s="20">
        <f t="shared" si="192"/>
        <v>19</v>
      </c>
      <c r="E335" s="198">
        <f>AY309</f>
        <v>300</v>
      </c>
      <c r="F335" s="201">
        <f>AY317</f>
        <v>0.71838354684204697</v>
      </c>
      <c r="G335" s="631">
        <f>AY318</f>
        <v>5.5349455751860743</v>
      </c>
      <c r="H335" s="632"/>
      <c r="I335" s="177">
        <f t="shared" si="162"/>
        <v>-170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-202</v>
      </c>
      <c r="C336" s="219"/>
      <c r="D336" s="20">
        <f t="shared" si="192"/>
        <v>20</v>
      </c>
      <c r="E336" s="198">
        <f>BE309</f>
        <v>320</v>
      </c>
      <c r="F336" s="201">
        <f>BE317</f>
        <v>0.72326921465650884</v>
      </c>
      <c r="G336" s="631">
        <f>BE318</f>
        <v>5.4247279343552464</v>
      </c>
      <c r="H336" s="632"/>
      <c r="I336" s="177">
        <f t="shared" si="162"/>
        <v>-202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-236</v>
      </c>
      <c r="C337" s="219"/>
      <c r="D337" s="20">
        <f t="shared" si="192"/>
        <v>21</v>
      </c>
      <c r="E337" s="198">
        <f>BK309</f>
        <v>340</v>
      </c>
      <c r="F337" s="201">
        <f>BK317</f>
        <v>0.72744595498585063</v>
      </c>
      <c r="G337" s="631">
        <f>BK318</f>
        <v>5.3182261955752148</v>
      </c>
      <c r="H337" s="632"/>
      <c r="I337" s="177">
        <f t="shared" si="162"/>
        <v>-236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-272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-272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-311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-311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-352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-352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-395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-395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-441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-441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-490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-490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-542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-542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-597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-597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-656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-656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-719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-719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-785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-785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>
      <selection activeCell="A3" sqref="A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336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'!AR21</f>
        <v>0</v>
      </c>
      <c r="C15" s="119">
        <f t="shared" ref="C15:C46" si="0">I87</f>
        <v>0</v>
      </c>
      <c r="D15" s="120" t="e">
        <f t="shared" ref="D15:D46" si="1">I133</f>
        <v>#VALUE!</v>
      </c>
      <c r="E15" s="120" t="e">
        <f t="shared" ref="E15:E46" si="2">I179</f>
        <v>#VALUE!</v>
      </c>
      <c r="F15" s="121" t="e">
        <f>I225</f>
        <v>#VALUE!</v>
      </c>
      <c r="G15" s="121" t="e">
        <f>I271</f>
        <v>#VALUE!</v>
      </c>
      <c r="H15" s="121">
        <f t="shared" ref="H15:H46" si="3">I317</f>
        <v>0</v>
      </c>
      <c r="I15" s="122" t="e">
        <f t="shared" ref="I15:I46" si="4">ROUND(SUMIF(C$47:H$47,"○",C15:H15),$G$1)</f>
        <v>#VALUE!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'!AR22</f>
        <v>0</v>
      </c>
      <c r="C16" s="119">
        <f t="shared" si="0"/>
        <v>0</v>
      </c>
      <c r="D16" s="120" t="e">
        <f t="shared" si="1"/>
        <v>#VALUE!</v>
      </c>
      <c r="E16" s="120" t="e">
        <f t="shared" si="2"/>
        <v>#VALUE!</v>
      </c>
      <c r="F16" s="121" t="e">
        <f t="shared" ref="F16:F46" si="6">I226</f>
        <v>#VALUE!</v>
      </c>
      <c r="G16" s="121" t="e">
        <f t="shared" ref="G16:G46" si="7">I272</f>
        <v>#VALUE!</v>
      </c>
      <c r="H16" s="121">
        <f t="shared" si="3"/>
        <v>0</v>
      </c>
      <c r="I16" s="122" t="e">
        <f t="shared" si="4"/>
        <v>#VALUE!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'!AR23</f>
        <v>0</v>
      </c>
      <c r="C17" s="119">
        <f t="shared" si="0"/>
        <v>0</v>
      </c>
      <c r="D17" s="120" t="e">
        <f t="shared" si="1"/>
        <v>#VALUE!</v>
      </c>
      <c r="E17" s="120" t="e">
        <f t="shared" si="2"/>
        <v>#VALUE!</v>
      </c>
      <c r="F17" s="121" t="e">
        <f t="shared" si="6"/>
        <v>#VALUE!</v>
      </c>
      <c r="G17" s="121" t="e">
        <f t="shared" si="7"/>
        <v>#VALUE!</v>
      </c>
      <c r="H17" s="121">
        <f t="shared" si="3"/>
        <v>0</v>
      </c>
      <c r="I17" s="122" t="e">
        <f t="shared" si="4"/>
        <v>#VALUE!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'!AR24</f>
        <v>0</v>
      </c>
      <c r="C18" s="119">
        <f t="shared" si="0"/>
        <v>0</v>
      </c>
      <c r="D18" s="120" t="e">
        <f t="shared" si="1"/>
        <v>#VALUE!</v>
      </c>
      <c r="E18" s="120" t="e">
        <f t="shared" si="2"/>
        <v>#VALUE!</v>
      </c>
      <c r="F18" s="121" t="e">
        <f t="shared" si="6"/>
        <v>#VALUE!</v>
      </c>
      <c r="G18" s="121" t="e">
        <f t="shared" si="7"/>
        <v>#VALUE!</v>
      </c>
      <c r="H18" s="121">
        <f t="shared" si="3"/>
        <v>0</v>
      </c>
      <c r="I18" s="122" t="e">
        <f t="shared" si="4"/>
        <v>#VALUE!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'!AR25</f>
        <v>0</v>
      </c>
      <c r="C19" s="119">
        <f t="shared" si="0"/>
        <v>0</v>
      </c>
      <c r="D19" s="120" t="e">
        <f t="shared" si="1"/>
        <v>#VALUE!</v>
      </c>
      <c r="E19" s="120" t="e">
        <f t="shared" si="2"/>
        <v>#VALUE!</v>
      </c>
      <c r="F19" s="121" t="e">
        <f t="shared" si="6"/>
        <v>#VALUE!</v>
      </c>
      <c r="G19" s="121" t="e">
        <f t="shared" si="7"/>
        <v>#VALUE!</v>
      </c>
      <c r="H19" s="121">
        <f t="shared" si="3"/>
        <v>0</v>
      </c>
      <c r="I19" s="122" t="e">
        <f t="shared" si="4"/>
        <v>#VALUE!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'!AR26</f>
        <v>0</v>
      </c>
      <c r="C20" s="119">
        <f t="shared" si="0"/>
        <v>0</v>
      </c>
      <c r="D20" s="120" t="e">
        <f t="shared" si="1"/>
        <v>#VALUE!</v>
      </c>
      <c r="E20" s="120" t="e">
        <f t="shared" si="2"/>
        <v>#VALUE!</v>
      </c>
      <c r="F20" s="121" t="e">
        <f t="shared" si="6"/>
        <v>#VALUE!</v>
      </c>
      <c r="G20" s="121" t="e">
        <f t="shared" si="7"/>
        <v>#VALUE!</v>
      </c>
      <c r="H20" s="121">
        <f t="shared" si="3"/>
        <v>0</v>
      </c>
      <c r="I20" s="122" t="e">
        <f t="shared" si="4"/>
        <v>#VALUE!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'!AR27</f>
        <v>0</v>
      </c>
      <c r="C21" s="119">
        <f t="shared" si="0"/>
        <v>0</v>
      </c>
      <c r="D21" s="120" t="e">
        <f t="shared" si="1"/>
        <v>#VALUE!</v>
      </c>
      <c r="E21" s="120" t="e">
        <f t="shared" si="2"/>
        <v>#VALUE!</v>
      </c>
      <c r="F21" s="121" t="e">
        <f t="shared" si="6"/>
        <v>#VALUE!</v>
      </c>
      <c r="G21" s="121" t="e">
        <f t="shared" si="7"/>
        <v>#VALUE!</v>
      </c>
      <c r="H21" s="121">
        <f t="shared" si="3"/>
        <v>0</v>
      </c>
      <c r="I21" s="122" t="e">
        <f t="shared" si="4"/>
        <v>#VALUE!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'!AR28</f>
        <v>0</v>
      </c>
      <c r="C22" s="119">
        <f t="shared" si="0"/>
        <v>0</v>
      </c>
      <c r="D22" s="120" t="e">
        <f t="shared" si="1"/>
        <v>#VALUE!</v>
      </c>
      <c r="E22" s="120" t="e">
        <f t="shared" si="2"/>
        <v>#VALUE!</v>
      </c>
      <c r="F22" s="121" t="e">
        <f t="shared" si="6"/>
        <v>#VALUE!</v>
      </c>
      <c r="G22" s="121" t="e">
        <f t="shared" si="7"/>
        <v>#VALUE!</v>
      </c>
      <c r="H22" s="121">
        <f t="shared" si="3"/>
        <v>0</v>
      </c>
      <c r="I22" s="122" t="e">
        <f t="shared" si="4"/>
        <v>#VALUE!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'!AR29</f>
        <v>0</v>
      </c>
      <c r="C23" s="119">
        <f t="shared" si="0"/>
        <v>0</v>
      </c>
      <c r="D23" s="120" t="e">
        <f t="shared" si="1"/>
        <v>#VALUE!</v>
      </c>
      <c r="E23" s="120" t="e">
        <f t="shared" si="2"/>
        <v>#VALUE!</v>
      </c>
      <c r="F23" s="121" t="e">
        <f t="shared" si="6"/>
        <v>#VALUE!</v>
      </c>
      <c r="G23" s="121" t="e">
        <f t="shared" si="7"/>
        <v>#VALUE!</v>
      </c>
      <c r="H23" s="121">
        <f t="shared" si="3"/>
        <v>0</v>
      </c>
      <c r="I23" s="122" t="e">
        <f t="shared" si="4"/>
        <v>#VALUE!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'!AR30</f>
        <v>0</v>
      </c>
      <c r="C24" s="128">
        <f t="shared" si="0"/>
        <v>0</v>
      </c>
      <c r="D24" s="129" t="e">
        <f t="shared" si="1"/>
        <v>#VALUE!</v>
      </c>
      <c r="E24" s="129" t="e">
        <f t="shared" si="2"/>
        <v>#VALUE!</v>
      </c>
      <c r="F24" s="130" t="e">
        <f t="shared" si="6"/>
        <v>#VALUE!</v>
      </c>
      <c r="G24" s="130" t="e">
        <f t="shared" si="7"/>
        <v>#VALUE!</v>
      </c>
      <c r="H24" s="130">
        <f t="shared" si="3"/>
        <v>0</v>
      </c>
      <c r="I24" s="131" t="e">
        <f t="shared" si="4"/>
        <v>#VALUE!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223"/>
      <c r="C25" s="224">
        <f>I97</f>
        <v>0</v>
      </c>
      <c r="D25" s="225" t="e">
        <f t="shared" si="1"/>
        <v>#VALUE!</v>
      </c>
      <c r="E25" s="224" t="e">
        <f t="shared" si="2"/>
        <v>#VALUE!</v>
      </c>
      <c r="F25" s="224" t="e">
        <f t="shared" si="6"/>
        <v>#VALUE!</v>
      </c>
      <c r="G25" s="224" t="e">
        <f t="shared" si="7"/>
        <v>#VALUE!</v>
      </c>
      <c r="H25" s="224">
        <f t="shared" si="3"/>
        <v>0</v>
      </c>
      <c r="I25" s="226" t="e">
        <f t="shared" si="4"/>
        <v>#VALUE!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0</v>
      </c>
      <c r="D26" s="146" t="e">
        <f t="shared" si="1"/>
        <v>#VALUE!</v>
      </c>
      <c r="E26" s="119" t="e">
        <f t="shared" si="2"/>
        <v>#VALUE!</v>
      </c>
      <c r="F26" s="119" t="e">
        <f t="shared" si="6"/>
        <v>#VALUE!</v>
      </c>
      <c r="G26" s="119" t="e">
        <f t="shared" si="7"/>
        <v>#VALUE!</v>
      </c>
      <c r="H26" s="119">
        <f t="shared" si="3"/>
        <v>0</v>
      </c>
      <c r="I26" s="144" t="e">
        <f t="shared" si="4"/>
        <v>#VALUE!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0</v>
      </c>
      <c r="D27" s="315" t="e">
        <f t="shared" si="1"/>
        <v>#VALUE!</v>
      </c>
      <c r="E27" s="314" t="e">
        <f t="shared" si="2"/>
        <v>#VALUE!</v>
      </c>
      <c r="F27" s="314" t="e">
        <f t="shared" si="6"/>
        <v>#VALUE!</v>
      </c>
      <c r="G27" s="314" t="e">
        <f t="shared" si="7"/>
        <v>#VALUE!</v>
      </c>
      <c r="H27" s="314">
        <f t="shared" si="3"/>
        <v>0</v>
      </c>
      <c r="I27" s="316" t="e">
        <f t="shared" si="4"/>
        <v>#VALUE!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0</v>
      </c>
      <c r="D28" s="146" t="e">
        <f t="shared" si="1"/>
        <v>#VALUE!</v>
      </c>
      <c r="E28" s="119" t="e">
        <f t="shared" si="2"/>
        <v>#VALUE!</v>
      </c>
      <c r="F28" s="119" t="e">
        <f t="shared" si="6"/>
        <v>#VALUE!</v>
      </c>
      <c r="G28" s="119" t="e">
        <f t="shared" si="7"/>
        <v>#VALUE!</v>
      </c>
      <c r="H28" s="119">
        <f t="shared" si="3"/>
        <v>0</v>
      </c>
      <c r="I28" s="144" t="e">
        <f t="shared" si="4"/>
        <v>#VALUE!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0</v>
      </c>
      <c r="D29" s="146" t="e">
        <f t="shared" si="1"/>
        <v>#VALUE!</v>
      </c>
      <c r="E29" s="119" t="e">
        <f t="shared" si="2"/>
        <v>#VALUE!</v>
      </c>
      <c r="F29" s="119" t="e">
        <f t="shared" si="6"/>
        <v>#VALUE!</v>
      </c>
      <c r="G29" s="119" t="e">
        <f t="shared" si="7"/>
        <v>#VALUE!</v>
      </c>
      <c r="H29" s="119">
        <f t="shared" si="3"/>
        <v>0</v>
      </c>
      <c r="I29" s="144" t="e">
        <f t="shared" si="4"/>
        <v>#VALUE!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0</v>
      </c>
      <c r="D30" s="146" t="e">
        <f t="shared" si="1"/>
        <v>#VALUE!</v>
      </c>
      <c r="E30" s="119" t="e">
        <f t="shared" si="2"/>
        <v>#VALUE!</v>
      </c>
      <c r="F30" s="119" t="e">
        <f t="shared" si="6"/>
        <v>#VALUE!</v>
      </c>
      <c r="G30" s="119" t="e">
        <f t="shared" si="7"/>
        <v>#VALUE!</v>
      </c>
      <c r="H30" s="119">
        <f t="shared" si="3"/>
        <v>0</v>
      </c>
      <c r="I30" s="144" t="e">
        <f t="shared" si="4"/>
        <v>#VALUE!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0</v>
      </c>
      <c r="D31" s="146" t="e">
        <f t="shared" si="1"/>
        <v>#VALUE!</v>
      </c>
      <c r="E31" s="119" t="e">
        <f t="shared" si="2"/>
        <v>#VALUE!</v>
      </c>
      <c r="F31" s="119" t="e">
        <f t="shared" si="6"/>
        <v>#VALUE!</v>
      </c>
      <c r="G31" s="119" t="e">
        <f t="shared" si="7"/>
        <v>#VALUE!</v>
      </c>
      <c r="H31" s="119">
        <f t="shared" si="3"/>
        <v>0</v>
      </c>
      <c r="I31" s="144" t="e">
        <f t="shared" si="4"/>
        <v>#VALUE!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0</v>
      </c>
      <c r="D32" s="315" t="e">
        <f t="shared" si="1"/>
        <v>#VALUE!</v>
      </c>
      <c r="E32" s="314" t="e">
        <f t="shared" si="2"/>
        <v>#VALUE!</v>
      </c>
      <c r="F32" s="314" t="e">
        <f t="shared" si="6"/>
        <v>#VALUE!</v>
      </c>
      <c r="G32" s="314" t="e">
        <f t="shared" si="7"/>
        <v>#VALUE!</v>
      </c>
      <c r="H32" s="314">
        <f t="shared" si="3"/>
        <v>0</v>
      </c>
      <c r="I32" s="316" t="e">
        <f t="shared" si="4"/>
        <v>#VALUE!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0</v>
      </c>
      <c r="D33" s="146" t="e">
        <f t="shared" si="1"/>
        <v>#VALUE!</v>
      </c>
      <c r="E33" s="119" t="e">
        <f t="shared" si="2"/>
        <v>#VALUE!</v>
      </c>
      <c r="F33" s="119" t="e">
        <f t="shared" si="6"/>
        <v>#VALUE!</v>
      </c>
      <c r="G33" s="119" t="e">
        <f t="shared" si="7"/>
        <v>#VALUE!</v>
      </c>
      <c r="H33" s="119">
        <f t="shared" si="3"/>
        <v>0</v>
      </c>
      <c r="I33" s="144" t="e">
        <f t="shared" si="4"/>
        <v>#VALUE!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0</v>
      </c>
      <c r="D34" s="146" t="e">
        <f t="shared" si="1"/>
        <v>#VALUE!</v>
      </c>
      <c r="E34" s="119" t="e">
        <f t="shared" si="2"/>
        <v>#VALUE!</v>
      </c>
      <c r="F34" s="119" t="e">
        <f t="shared" si="6"/>
        <v>#VALUE!</v>
      </c>
      <c r="G34" s="119" t="e">
        <f t="shared" si="7"/>
        <v>#VALUE!</v>
      </c>
      <c r="H34" s="119">
        <f t="shared" si="3"/>
        <v>0</v>
      </c>
      <c r="I34" s="144" t="e">
        <f t="shared" si="4"/>
        <v>#VALUE!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0</v>
      </c>
      <c r="D35" s="146" t="e">
        <f t="shared" si="1"/>
        <v>#VALUE!</v>
      </c>
      <c r="E35" s="119" t="e">
        <f t="shared" si="2"/>
        <v>#VALUE!</v>
      </c>
      <c r="F35" s="119" t="e">
        <f t="shared" si="6"/>
        <v>#VALUE!</v>
      </c>
      <c r="G35" s="119" t="e">
        <f t="shared" si="7"/>
        <v>#VALUE!</v>
      </c>
      <c r="H35" s="119">
        <f t="shared" si="3"/>
        <v>0</v>
      </c>
      <c r="I35" s="144" t="e">
        <f t="shared" si="4"/>
        <v>#VALUE!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0</v>
      </c>
      <c r="D36" s="146" t="e">
        <f t="shared" si="1"/>
        <v>#VALUE!</v>
      </c>
      <c r="E36" s="119" t="e">
        <f t="shared" si="2"/>
        <v>#VALUE!</v>
      </c>
      <c r="F36" s="119" t="e">
        <f t="shared" si="6"/>
        <v>#VALUE!</v>
      </c>
      <c r="G36" s="119" t="e">
        <f t="shared" si="7"/>
        <v>#VALUE!</v>
      </c>
      <c r="H36" s="119">
        <f t="shared" si="3"/>
        <v>0</v>
      </c>
      <c r="I36" s="144" t="e">
        <f t="shared" si="4"/>
        <v>#VALUE!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0</v>
      </c>
      <c r="D37" s="315" t="e">
        <f t="shared" si="1"/>
        <v>#VALUE!</v>
      </c>
      <c r="E37" s="314" t="e">
        <f t="shared" si="2"/>
        <v>#VALUE!</v>
      </c>
      <c r="F37" s="314" t="e">
        <f t="shared" si="6"/>
        <v>#VALUE!</v>
      </c>
      <c r="G37" s="314" t="e">
        <f t="shared" si="7"/>
        <v>#VALUE!</v>
      </c>
      <c r="H37" s="314">
        <f t="shared" si="3"/>
        <v>0</v>
      </c>
      <c r="I37" s="316" t="e">
        <f t="shared" si="4"/>
        <v>#VALUE!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0</v>
      </c>
      <c r="D38" s="146" t="e">
        <f t="shared" si="1"/>
        <v>#VALUE!</v>
      </c>
      <c r="E38" s="119" t="e">
        <f t="shared" si="2"/>
        <v>#VALUE!</v>
      </c>
      <c r="F38" s="119" t="e">
        <f t="shared" si="6"/>
        <v>#VALUE!</v>
      </c>
      <c r="G38" s="119" t="e">
        <f t="shared" si="7"/>
        <v>#VALUE!</v>
      </c>
      <c r="H38" s="119">
        <f t="shared" si="3"/>
        <v>0</v>
      </c>
      <c r="I38" s="144" t="e">
        <f t="shared" si="4"/>
        <v>#VALUE!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0</v>
      </c>
      <c r="D39" s="146" t="e">
        <f t="shared" si="1"/>
        <v>#VALUE!</v>
      </c>
      <c r="E39" s="119" t="e">
        <f t="shared" si="2"/>
        <v>#VALUE!</v>
      </c>
      <c r="F39" s="119" t="e">
        <f t="shared" si="6"/>
        <v>#VALUE!</v>
      </c>
      <c r="G39" s="119" t="e">
        <f t="shared" si="7"/>
        <v>#VALUE!</v>
      </c>
      <c r="H39" s="119">
        <f t="shared" si="3"/>
        <v>0</v>
      </c>
      <c r="I39" s="144" t="e">
        <f t="shared" si="4"/>
        <v>#VALUE!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0</v>
      </c>
      <c r="D40" s="146" t="e">
        <f t="shared" si="1"/>
        <v>#VALUE!</v>
      </c>
      <c r="E40" s="119" t="e">
        <f t="shared" si="2"/>
        <v>#VALUE!</v>
      </c>
      <c r="F40" s="119" t="e">
        <f t="shared" si="6"/>
        <v>#VALUE!</v>
      </c>
      <c r="G40" s="119" t="e">
        <f t="shared" si="7"/>
        <v>#VALUE!</v>
      </c>
      <c r="H40" s="119">
        <f t="shared" si="3"/>
        <v>0</v>
      </c>
      <c r="I40" s="144" t="e">
        <f t="shared" si="4"/>
        <v>#VALUE!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0</v>
      </c>
      <c r="D41" s="146" t="e">
        <f t="shared" si="1"/>
        <v>#VALUE!</v>
      </c>
      <c r="E41" s="119" t="e">
        <f t="shared" si="2"/>
        <v>#VALUE!</v>
      </c>
      <c r="F41" s="119" t="e">
        <f t="shared" si="6"/>
        <v>#VALUE!</v>
      </c>
      <c r="G41" s="119" t="e">
        <f t="shared" si="7"/>
        <v>#VALUE!</v>
      </c>
      <c r="H41" s="119">
        <f t="shared" si="3"/>
        <v>0</v>
      </c>
      <c r="I41" s="144" t="e">
        <f t="shared" si="4"/>
        <v>#VALUE!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0</v>
      </c>
      <c r="D42" s="315" t="e">
        <f t="shared" si="1"/>
        <v>#VALUE!</v>
      </c>
      <c r="E42" s="314" t="e">
        <f t="shared" si="2"/>
        <v>#VALUE!</v>
      </c>
      <c r="F42" s="314" t="e">
        <f t="shared" si="6"/>
        <v>#VALUE!</v>
      </c>
      <c r="G42" s="314" t="e">
        <f t="shared" si="7"/>
        <v>#VALUE!</v>
      </c>
      <c r="H42" s="314">
        <f t="shared" si="3"/>
        <v>0</v>
      </c>
      <c r="I42" s="316" t="e">
        <f t="shared" si="4"/>
        <v>#VALUE!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0</v>
      </c>
      <c r="D43" s="146" t="e">
        <f t="shared" si="1"/>
        <v>#VALUE!</v>
      </c>
      <c r="E43" s="119" t="e">
        <f t="shared" si="2"/>
        <v>#VALUE!</v>
      </c>
      <c r="F43" s="119" t="e">
        <f t="shared" si="6"/>
        <v>#VALUE!</v>
      </c>
      <c r="G43" s="119" t="e">
        <f t="shared" si="7"/>
        <v>#VALUE!</v>
      </c>
      <c r="H43" s="119">
        <f t="shared" si="3"/>
        <v>0</v>
      </c>
      <c r="I43" s="144" t="e">
        <f t="shared" si="4"/>
        <v>#VALUE!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0</v>
      </c>
      <c r="D44" s="146" t="e">
        <f t="shared" si="1"/>
        <v>#VALUE!</v>
      </c>
      <c r="E44" s="119" t="e">
        <f t="shared" si="2"/>
        <v>#VALUE!</v>
      </c>
      <c r="F44" s="119" t="e">
        <f t="shared" si="6"/>
        <v>#VALUE!</v>
      </c>
      <c r="G44" s="119" t="e">
        <f t="shared" si="7"/>
        <v>#VALUE!</v>
      </c>
      <c r="H44" s="119">
        <f t="shared" si="3"/>
        <v>0</v>
      </c>
      <c r="I44" s="144" t="e">
        <f t="shared" si="4"/>
        <v>#VALUE!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0</v>
      </c>
      <c r="D45" s="146" t="e">
        <f t="shared" si="1"/>
        <v>#VALUE!</v>
      </c>
      <c r="E45" s="119" t="e">
        <f t="shared" si="2"/>
        <v>#VALUE!</v>
      </c>
      <c r="F45" s="119" t="e">
        <f t="shared" si="6"/>
        <v>#VALUE!</v>
      </c>
      <c r="G45" s="119" t="e">
        <f t="shared" si="7"/>
        <v>#VALUE!</v>
      </c>
      <c r="H45" s="119">
        <f t="shared" si="3"/>
        <v>0</v>
      </c>
      <c r="I45" s="144" t="e">
        <f t="shared" si="4"/>
        <v>#VALUE!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0</v>
      </c>
      <c r="D46" s="146" t="e">
        <f t="shared" si="1"/>
        <v>#VALUE!</v>
      </c>
      <c r="E46" s="119" t="e">
        <f t="shared" si="2"/>
        <v>#VALUE!</v>
      </c>
      <c r="F46" s="119" t="e">
        <f t="shared" si="6"/>
        <v>#VALUE!</v>
      </c>
      <c r="G46" s="119" t="e">
        <f t="shared" si="7"/>
        <v>#VALUE!</v>
      </c>
      <c r="H46" s="119">
        <f t="shared" si="3"/>
        <v>0</v>
      </c>
      <c r="I46" s="144" t="e">
        <f t="shared" si="4"/>
        <v>#VALUE!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 t="s">
        <v>79</v>
      </c>
      <c r="E47" s="151"/>
      <c r="F47" s="149"/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 t="e">
        <f>F81</f>
        <v>#DIV/0!</v>
      </c>
      <c r="D48" s="261" t="e">
        <f>G132</f>
        <v>#VALUE!</v>
      </c>
      <c r="E48" s="261" t="e">
        <f>G179</f>
        <v>#VALUE!</v>
      </c>
      <c r="F48" s="260" t="e">
        <f>H224</f>
        <v>#VALUE!</v>
      </c>
      <c r="G48" s="261" t="e">
        <f>G271</f>
        <v>#VALUE!</v>
      </c>
      <c r="H48" s="239" t="e">
        <f>G317</f>
        <v>#DIV/0!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0</v>
      </c>
      <c r="D49" s="259" t="e">
        <f>G133</f>
        <v>#VALUE!</v>
      </c>
      <c r="E49" s="250" t="e">
        <f>G180</f>
        <v>#VALUE!</v>
      </c>
      <c r="F49" s="250" t="e">
        <f>H225</f>
        <v>#VALUE!</v>
      </c>
      <c r="G49" s="250" t="e">
        <f>G272</f>
        <v>#VALUE!</v>
      </c>
      <c r="H49" s="250">
        <f>G318</f>
        <v>0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0</v>
      </c>
      <c r="D50" s="258" t="e">
        <f>G134</f>
        <v>#VALUE!</v>
      </c>
      <c r="E50" s="229" t="e">
        <f>G181</f>
        <v>#VALUE!</v>
      </c>
      <c r="F50" s="229" t="e">
        <f>H226</f>
        <v>#VALUE!</v>
      </c>
      <c r="G50" s="229" t="e">
        <f>G273</f>
        <v>#VALUE!</v>
      </c>
      <c r="H50" s="229">
        <f>G319</f>
        <v>0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 t="e">
        <f>F84</f>
        <v>#DIV/0!</v>
      </c>
      <c r="D51" s="258" t="e">
        <f>G135</f>
        <v>#VALUE!</v>
      </c>
      <c r="E51" s="229" t="e">
        <f>G182</f>
        <v>#VALUE!</v>
      </c>
      <c r="F51" s="229" t="e">
        <f>H227</f>
        <v>#VALUE!</v>
      </c>
      <c r="G51" s="229" t="e">
        <f>G274</f>
        <v>#VALUE!</v>
      </c>
      <c r="H51" s="229" t="e">
        <f>G320</f>
        <v>#DIV/0!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 t="e">
        <f>F85</f>
        <v>#DIV/0!</v>
      </c>
      <c r="D52" s="258" t="e">
        <f>G136</f>
        <v>#VALUE!</v>
      </c>
      <c r="E52" s="229" t="e">
        <f>G183</f>
        <v>#VALUE!</v>
      </c>
      <c r="F52" s="229" t="e">
        <f>H228</f>
        <v>#VALUE!</v>
      </c>
      <c r="G52" s="229" t="e">
        <f>G275</f>
        <v>#VALUE!</v>
      </c>
      <c r="H52" s="234" t="e">
        <f>G321</f>
        <v>#DIV/0!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 t="e">
        <f>RSQ(I76:I96,B76:B96)</f>
        <v>#DIV/0!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0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0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 t="e">
        <f>I75</f>
        <v>#DIV/0!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0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0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 t="e">
        <f>SUM(J76:J96)/C96</f>
        <v>#DIV/0!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 t="e">
        <f>SUM(J87:J96)/10</f>
        <v>#DIV/0!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0</v>
      </c>
      <c r="C87" s="20">
        <v>1</v>
      </c>
      <c r="F87" s="25"/>
      <c r="G87" s="21"/>
      <c r="H87" s="25"/>
      <c r="I87" s="177">
        <f t="shared" ref="I87:I118" si="8">ROUND($E$78*C87+$E$79,$G$1)</f>
        <v>0</v>
      </c>
      <c r="J87" s="178" t="e">
        <f t="shared" ref="J87:J96" si="9">ABS(B87-I87)/B87*100</f>
        <v>#DIV/0!</v>
      </c>
      <c r="K87" s="177">
        <f t="shared" ref="K87:K96" si="10">(B87-I87)^2/1000</f>
        <v>0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0</v>
      </c>
      <c r="C88" s="20">
        <v>2</v>
      </c>
      <c r="F88" s="25"/>
      <c r="G88" s="21"/>
      <c r="H88" s="25"/>
      <c r="I88" s="177">
        <f t="shared" si="8"/>
        <v>0</v>
      </c>
      <c r="J88" s="178" t="e">
        <f t="shared" si="9"/>
        <v>#DIV/0!</v>
      </c>
      <c r="K88" s="177">
        <f t="shared" si="10"/>
        <v>0</v>
      </c>
    </row>
    <row r="89" spans="1:11" ht="15" customHeight="1">
      <c r="A89" s="19">
        <f t="shared" si="11"/>
        <v>2005</v>
      </c>
      <c r="B89" s="174">
        <f t="shared" si="12"/>
        <v>0</v>
      </c>
      <c r="C89" s="20">
        <v>3</v>
      </c>
      <c r="F89" s="25"/>
      <c r="G89" s="21"/>
      <c r="H89" s="25"/>
      <c r="I89" s="177">
        <f t="shared" si="8"/>
        <v>0</v>
      </c>
      <c r="J89" s="178" t="e">
        <f t="shared" si="9"/>
        <v>#DIV/0!</v>
      </c>
      <c r="K89" s="177">
        <f t="shared" si="10"/>
        <v>0</v>
      </c>
    </row>
    <row r="90" spans="1:11" ht="15" customHeight="1">
      <c r="A90" s="19">
        <f t="shared" si="11"/>
        <v>2006</v>
      </c>
      <c r="B90" s="174">
        <f t="shared" si="12"/>
        <v>0</v>
      </c>
      <c r="C90" s="20">
        <v>4</v>
      </c>
      <c r="F90" s="25"/>
      <c r="G90" s="21"/>
      <c r="H90" s="25"/>
      <c r="I90" s="177">
        <f t="shared" si="8"/>
        <v>0</v>
      </c>
      <c r="J90" s="178" t="e">
        <f t="shared" si="9"/>
        <v>#DIV/0!</v>
      </c>
      <c r="K90" s="177">
        <f t="shared" si="10"/>
        <v>0</v>
      </c>
    </row>
    <row r="91" spans="1:11" ht="15" customHeight="1">
      <c r="A91" s="19">
        <f t="shared" si="11"/>
        <v>2007</v>
      </c>
      <c r="B91" s="174">
        <f t="shared" si="12"/>
        <v>0</v>
      </c>
      <c r="C91" s="20">
        <v>5</v>
      </c>
      <c r="D91" s="21"/>
      <c r="E91" s="21"/>
      <c r="F91" s="25"/>
      <c r="G91" s="21"/>
      <c r="H91" s="25"/>
      <c r="I91" s="177">
        <f t="shared" si="8"/>
        <v>0</v>
      </c>
      <c r="J91" s="178" t="e">
        <f t="shared" si="9"/>
        <v>#DIV/0!</v>
      </c>
      <c r="K91" s="177">
        <f t="shared" si="10"/>
        <v>0</v>
      </c>
    </row>
    <row r="92" spans="1:11" ht="15" customHeight="1">
      <c r="A92" s="19">
        <f t="shared" si="11"/>
        <v>2008</v>
      </c>
      <c r="B92" s="174">
        <f t="shared" si="12"/>
        <v>0</v>
      </c>
      <c r="C92" s="20">
        <v>6</v>
      </c>
      <c r="D92" s="21"/>
      <c r="E92" s="21"/>
      <c r="F92" s="25"/>
      <c r="G92" s="21"/>
      <c r="H92" s="25"/>
      <c r="I92" s="177">
        <f t="shared" si="8"/>
        <v>0</v>
      </c>
      <c r="J92" s="178" t="e">
        <f t="shared" si="9"/>
        <v>#DIV/0!</v>
      </c>
      <c r="K92" s="177">
        <f t="shared" si="10"/>
        <v>0</v>
      </c>
    </row>
    <row r="93" spans="1:11" s="25" customFormat="1" ht="15" customHeight="1">
      <c r="A93" s="19">
        <f t="shared" si="11"/>
        <v>2009</v>
      </c>
      <c r="B93" s="174">
        <f t="shared" si="12"/>
        <v>0</v>
      </c>
      <c r="C93" s="20">
        <v>7</v>
      </c>
      <c r="G93" s="21"/>
      <c r="H93" s="21"/>
      <c r="I93" s="177">
        <f t="shared" si="8"/>
        <v>0</v>
      </c>
      <c r="J93" s="178" t="e">
        <f t="shared" si="9"/>
        <v>#DIV/0!</v>
      </c>
      <c r="K93" s="177">
        <f t="shared" si="10"/>
        <v>0</v>
      </c>
    </row>
    <row r="94" spans="1:11" ht="15" customHeight="1">
      <c r="A94" s="19">
        <f t="shared" si="11"/>
        <v>2010</v>
      </c>
      <c r="B94" s="174">
        <f t="shared" si="12"/>
        <v>0</v>
      </c>
      <c r="C94" s="20">
        <v>8</v>
      </c>
      <c r="D94" s="25"/>
      <c r="E94" s="25"/>
      <c r="F94" s="25"/>
      <c r="G94" s="21"/>
      <c r="H94" s="25"/>
      <c r="I94" s="177">
        <f t="shared" si="8"/>
        <v>0</v>
      </c>
      <c r="J94" s="178" t="e">
        <f t="shared" si="9"/>
        <v>#DIV/0!</v>
      </c>
      <c r="K94" s="177">
        <f t="shared" si="10"/>
        <v>0</v>
      </c>
    </row>
    <row r="95" spans="1:11" s="25" customFormat="1" ht="15" customHeight="1">
      <c r="A95" s="19">
        <f t="shared" si="11"/>
        <v>2011</v>
      </c>
      <c r="B95" s="174">
        <f t="shared" si="12"/>
        <v>0</v>
      </c>
      <c r="C95" s="20">
        <v>9</v>
      </c>
      <c r="G95" s="21"/>
      <c r="I95" s="177">
        <f t="shared" si="8"/>
        <v>0</v>
      </c>
      <c r="J95" s="178" t="e">
        <f t="shared" si="9"/>
        <v>#DIV/0!</v>
      </c>
      <c r="K95" s="177">
        <f t="shared" si="10"/>
        <v>0</v>
      </c>
    </row>
    <row r="96" spans="1:11" s="25" customFormat="1" ht="15" customHeight="1" thickBot="1">
      <c r="A96" s="28">
        <f t="shared" si="11"/>
        <v>2012</v>
      </c>
      <c r="B96" s="182">
        <f t="shared" si="12"/>
        <v>0</v>
      </c>
      <c r="C96" s="29">
        <v>10</v>
      </c>
      <c r="D96" s="30"/>
      <c r="E96" s="30"/>
      <c r="F96" s="30"/>
      <c r="G96" s="30"/>
      <c r="H96" s="30"/>
      <c r="I96" s="183">
        <f t="shared" si="8"/>
        <v>0</v>
      </c>
      <c r="J96" s="184" t="e">
        <f t="shared" si="9"/>
        <v>#DIV/0!</v>
      </c>
      <c r="K96" s="183">
        <f t="shared" si="10"/>
        <v>0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0</v>
      </c>
      <c r="C97" s="20">
        <f t="shared" ref="C97:C118" si="14">C96+1</f>
        <v>11</v>
      </c>
      <c r="D97" s="31"/>
      <c r="E97" s="31"/>
      <c r="I97" s="177">
        <f t="shared" si="8"/>
        <v>0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0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0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0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0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0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0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0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0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0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0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0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0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0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0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0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0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0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0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0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0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0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0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0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0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0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0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0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0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0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0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0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0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0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0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0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0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0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0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0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0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0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0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 t="e">
        <f>RSQ(I122:I142,B122:B142)</f>
        <v>#VALUE!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 t="e">
        <f>INDEX(LINEST(C133:C142,D133:D142),2)</f>
        <v>#VALUE!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 t="e">
        <f>INDEX(LINEST(C133:C142,D133:D142),1)</f>
        <v>#VALUE!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 t="e">
        <f>EXP(G126)</f>
        <v>#VALUE!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 t="e">
        <f>EXP(G127)-1</f>
        <v>#VALUE!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 t="e">
        <f>I121</f>
        <v>#VALUE!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0</v>
      </c>
      <c r="C133" s="191" t="e">
        <f t="shared" ref="C133:C142" si="16">LN(B133)</f>
        <v>#NUM!</v>
      </c>
      <c r="D133" s="20">
        <v>1</v>
      </c>
      <c r="E133" s="637" t="s">
        <v>8</v>
      </c>
      <c r="F133" s="638"/>
      <c r="G133" s="639" t="e">
        <f>SUM(K122:K142)</f>
        <v>#VALUE!</v>
      </c>
      <c r="H133" s="640"/>
      <c r="I133" s="177" t="e">
        <f t="shared" ref="I133:I164" si="17">ROUND($F$129*(1+$F$130)^D133,$G$1)</f>
        <v>#VALUE!</v>
      </c>
      <c r="J133" s="178" t="e">
        <f t="shared" ref="J133:J142" si="18">ABS(B133-I133)/B133*100</f>
        <v>#VALUE!</v>
      </c>
      <c r="K133" s="177" t="e">
        <f t="shared" ref="K133:K142" si="19">(B133-I133)^2/1000</f>
        <v>#VALUE!</v>
      </c>
    </row>
    <row r="134" spans="1:11" ht="15" customHeight="1">
      <c r="A134" s="19">
        <f t="shared" si="15"/>
        <v>2004</v>
      </c>
      <c r="B134" s="174">
        <f t="shared" si="15"/>
        <v>0</v>
      </c>
      <c r="C134" s="191" t="e">
        <f t="shared" si="16"/>
        <v>#NUM!</v>
      </c>
      <c r="D134" s="20">
        <f t="shared" ref="D134:D164" si="20">D133+1</f>
        <v>2</v>
      </c>
      <c r="E134" s="637" t="s">
        <v>9</v>
      </c>
      <c r="F134" s="638"/>
      <c r="G134" s="639" t="e">
        <f>SUM(K133:K142)</f>
        <v>#VALUE!</v>
      </c>
      <c r="H134" s="640"/>
      <c r="I134" s="177" t="e">
        <f t="shared" si="17"/>
        <v>#VALUE!</v>
      </c>
      <c r="J134" s="178" t="e">
        <f t="shared" si="18"/>
        <v>#VALUE!</v>
      </c>
      <c r="K134" s="177" t="e">
        <f t="shared" si="19"/>
        <v>#VALUE!</v>
      </c>
    </row>
    <row r="135" spans="1:11" ht="15" customHeight="1">
      <c r="A135" s="19">
        <f t="shared" si="15"/>
        <v>2005</v>
      </c>
      <c r="B135" s="174">
        <f t="shared" si="15"/>
        <v>0</v>
      </c>
      <c r="C135" s="191" t="e">
        <f t="shared" si="16"/>
        <v>#NUM!</v>
      </c>
      <c r="D135" s="20">
        <f t="shared" si="20"/>
        <v>3</v>
      </c>
      <c r="E135" s="637" t="s">
        <v>10</v>
      </c>
      <c r="F135" s="638"/>
      <c r="G135" s="639" t="e">
        <f>SUM(J122:J142)/D142</f>
        <v>#VALUE!</v>
      </c>
      <c r="H135" s="640"/>
      <c r="I135" s="177" t="e">
        <f t="shared" si="17"/>
        <v>#VALUE!</v>
      </c>
      <c r="J135" s="178" t="e">
        <f t="shared" si="18"/>
        <v>#VALUE!</v>
      </c>
      <c r="K135" s="177" t="e">
        <f t="shared" si="19"/>
        <v>#VALUE!</v>
      </c>
    </row>
    <row r="136" spans="1:11" ht="15" customHeight="1">
      <c r="A136" s="19">
        <f t="shared" si="15"/>
        <v>2006</v>
      </c>
      <c r="B136" s="174">
        <f t="shared" si="15"/>
        <v>0</v>
      </c>
      <c r="C136" s="191" t="e">
        <f t="shared" si="16"/>
        <v>#NUM!</v>
      </c>
      <c r="D136" s="20">
        <f t="shared" si="20"/>
        <v>4</v>
      </c>
      <c r="E136" s="637" t="s">
        <v>11</v>
      </c>
      <c r="F136" s="638"/>
      <c r="G136" s="639" t="e">
        <f>SUM(J133:J142)/10</f>
        <v>#VALUE!</v>
      </c>
      <c r="H136" s="640"/>
      <c r="I136" s="177" t="e">
        <f t="shared" si="17"/>
        <v>#VALUE!</v>
      </c>
      <c r="J136" s="178" t="e">
        <f t="shared" si="18"/>
        <v>#VALUE!</v>
      </c>
      <c r="K136" s="177" t="e">
        <f t="shared" si="19"/>
        <v>#VALUE!</v>
      </c>
    </row>
    <row r="137" spans="1:11" ht="15" customHeight="1">
      <c r="A137" s="19">
        <f t="shared" si="15"/>
        <v>2007</v>
      </c>
      <c r="B137" s="174">
        <f t="shared" si="15"/>
        <v>0</v>
      </c>
      <c r="C137" s="191" t="e">
        <f t="shared" si="16"/>
        <v>#NUM!</v>
      </c>
      <c r="D137" s="20">
        <f t="shared" si="20"/>
        <v>5</v>
      </c>
      <c r="E137" s="47"/>
      <c r="F137" s="48"/>
      <c r="G137" s="45"/>
      <c r="H137" s="45"/>
      <c r="I137" s="177" t="e">
        <f t="shared" si="17"/>
        <v>#VALUE!</v>
      </c>
      <c r="J137" s="178" t="e">
        <f t="shared" si="18"/>
        <v>#VALUE!</v>
      </c>
      <c r="K137" s="177" t="e">
        <f t="shared" si="19"/>
        <v>#VALUE!</v>
      </c>
    </row>
    <row r="138" spans="1:11" ht="15" customHeight="1">
      <c r="A138" s="19">
        <f t="shared" si="15"/>
        <v>2008</v>
      </c>
      <c r="B138" s="174">
        <f t="shared" si="15"/>
        <v>0</v>
      </c>
      <c r="C138" s="191" t="e">
        <f t="shared" si="16"/>
        <v>#NUM!</v>
      </c>
      <c r="D138" s="20">
        <f t="shared" si="20"/>
        <v>6</v>
      </c>
      <c r="E138" s="45"/>
      <c r="F138" s="45"/>
      <c r="G138" s="49"/>
      <c r="H138" s="45"/>
      <c r="I138" s="177" t="e">
        <f t="shared" si="17"/>
        <v>#VALUE!</v>
      </c>
      <c r="J138" s="178" t="e">
        <f t="shared" si="18"/>
        <v>#VALUE!</v>
      </c>
      <c r="K138" s="177" t="e">
        <f t="shared" si="19"/>
        <v>#VALUE!</v>
      </c>
    </row>
    <row r="139" spans="1:11" s="25" customFormat="1" ht="15" customHeight="1">
      <c r="A139" s="19">
        <f t="shared" si="15"/>
        <v>2009</v>
      </c>
      <c r="B139" s="174">
        <f t="shared" si="15"/>
        <v>0</v>
      </c>
      <c r="C139" s="191" t="e">
        <f t="shared" si="16"/>
        <v>#NUM!</v>
      </c>
      <c r="D139" s="20">
        <f t="shared" si="20"/>
        <v>7</v>
      </c>
      <c r="G139" s="49"/>
      <c r="H139" s="45"/>
      <c r="I139" s="177" t="e">
        <f t="shared" si="17"/>
        <v>#VALUE!</v>
      </c>
      <c r="J139" s="178" t="e">
        <f t="shared" si="18"/>
        <v>#VALUE!</v>
      </c>
      <c r="K139" s="177" t="e">
        <f t="shared" si="19"/>
        <v>#VALUE!</v>
      </c>
    </row>
    <row r="140" spans="1:11" ht="15" customHeight="1">
      <c r="A140" s="19">
        <f t="shared" si="15"/>
        <v>2010</v>
      </c>
      <c r="B140" s="174">
        <f t="shared" si="15"/>
        <v>0</v>
      </c>
      <c r="C140" s="191" t="e">
        <f t="shared" si="16"/>
        <v>#NUM!</v>
      </c>
      <c r="D140" s="20">
        <f t="shared" si="20"/>
        <v>8</v>
      </c>
      <c r="E140" s="50"/>
      <c r="F140" s="25"/>
      <c r="G140" s="25"/>
      <c r="H140" s="25"/>
      <c r="I140" s="177" t="e">
        <f t="shared" si="17"/>
        <v>#VALUE!</v>
      </c>
      <c r="J140" s="178" t="e">
        <f t="shared" si="18"/>
        <v>#VALUE!</v>
      </c>
      <c r="K140" s="177" t="e">
        <f t="shared" si="19"/>
        <v>#VALUE!</v>
      </c>
    </row>
    <row r="141" spans="1:11" s="25" customFormat="1" ht="15" customHeight="1">
      <c r="A141" s="19">
        <f t="shared" si="15"/>
        <v>2011</v>
      </c>
      <c r="B141" s="174">
        <f t="shared" si="15"/>
        <v>0</v>
      </c>
      <c r="C141" s="191" t="e">
        <f t="shared" si="16"/>
        <v>#NUM!</v>
      </c>
      <c r="D141" s="20">
        <f t="shared" si="20"/>
        <v>9</v>
      </c>
      <c r="E141" s="50"/>
      <c r="I141" s="177" t="e">
        <f t="shared" si="17"/>
        <v>#VALUE!</v>
      </c>
      <c r="J141" s="178" t="e">
        <f t="shared" si="18"/>
        <v>#VALUE!</v>
      </c>
      <c r="K141" s="177" t="e">
        <f t="shared" si="19"/>
        <v>#VALUE!</v>
      </c>
    </row>
    <row r="142" spans="1:11" s="25" customFormat="1" ht="15" customHeight="1" thickBot="1">
      <c r="A142" s="28">
        <f t="shared" si="15"/>
        <v>2012</v>
      </c>
      <c r="B142" s="182">
        <f t="shared" si="15"/>
        <v>0</v>
      </c>
      <c r="C142" s="192" t="e">
        <f t="shared" si="16"/>
        <v>#NUM!</v>
      </c>
      <c r="D142" s="29">
        <f t="shared" si="20"/>
        <v>10</v>
      </c>
      <c r="E142" s="51"/>
      <c r="F142" s="30"/>
      <c r="G142" s="30"/>
      <c r="H142" s="30"/>
      <c r="I142" s="183" t="e">
        <f t="shared" si="17"/>
        <v>#VALUE!</v>
      </c>
      <c r="J142" s="184" t="e">
        <f t="shared" si="18"/>
        <v>#VALUE!</v>
      </c>
      <c r="K142" s="183" t="e">
        <f t="shared" si="19"/>
        <v>#VALUE!</v>
      </c>
    </row>
    <row r="143" spans="1:11" ht="15" customHeight="1" thickTop="1">
      <c r="A143" s="19">
        <f t="shared" si="15"/>
        <v>2013</v>
      </c>
      <c r="B143" s="174" t="e">
        <f t="shared" ref="B143:B164" si="21">ROUND($F$129*(1+$F$130)^D143,$G$1)</f>
        <v>#VALUE!</v>
      </c>
      <c r="C143" s="52"/>
      <c r="D143" s="20">
        <f t="shared" si="20"/>
        <v>11</v>
      </c>
      <c r="E143" s="53"/>
      <c r="F143" s="31"/>
      <c r="G143" s="25"/>
      <c r="H143" s="25"/>
      <c r="I143" s="177" t="e">
        <f t="shared" si="17"/>
        <v>#VALUE!</v>
      </c>
      <c r="J143" s="185"/>
      <c r="K143" s="185"/>
    </row>
    <row r="144" spans="1:11" ht="15" customHeight="1">
      <c r="A144" s="19">
        <f t="shared" si="15"/>
        <v>2014</v>
      </c>
      <c r="B144" s="174" t="e">
        <f t="shared" si="21"/>
        <v>#VALUE!</v>
      </c>
      <c r="C144" s="52"/>
      <c r="D144" s="20">
        <f t="shared" si="20"/>
        <v>12</v>
      </c>
      <c r="E144" s="53"/>
      <c r="F144" s="31"/>
      <c r="G144" s="25"/>
      <c r="H144" s="25"/>
      <c r="I144" s="177" t="e">
        <f t="shared" si="17"/>
        <v>#VALUE!</v>
      </c>
      <c r="J144" s="185"/>
      <c r="K144" s="185"/>
    </row>
    <row r="145" spans="1:11" ht="15" customHeight="1">
      <c r="A145" s="19">
        <f t="shared" si="15"/>
        <v>2015</v>
      </c>
      <c r="B145" s="174" t="e">
        <f t="shared" si="21"/>
        <v>#VALUE!</v>
      </c>
      <c r="C145" s="52"/>
      <c r="D145" s="20">
        <f t="shared" si="20"/>
        <v>13</v>
      </c>
      <c r="E145" s="53"/>
      <c r="F145" s="31"/>
      <c r="G145" s="25"/>
      <c r="H145" s="25"/>
      <c r="I145" s="177" t="e">
        <f t="shared" si="17"/>
        <v>#VALUE!</v>
      </c>
      <c r="J145" s="185"/>
      <c r="K145" s="185"/>
    </row>
    <row r="146" spans="1:11" ht="15" customHeight="1">
      <c r="A146" s="19">
        <f t="shared" si="15"/>
        <v>2016</v>
      </c>
      <c r="B146" s="174" t="e">
        <f t="shared" si="21"/>
        <v>#VALUE!</v>
      </c>
      <c r="C146" s="52"/>
      <c r="D146" s="20">
        <f t="shared" si="20"/>
        <v>14</v>
      </c>
      <c r="E146" s="53"/>
      <c r="F146" s="31"/>
      <c r="G146" s="25"/>
      <c r="H146" s="25"/>
      <c r="I146" s="177" t="e">
        <f t="shared" si="17"/>
        <v>#VALUE!</v>
      </c>
      <c r="J146" s="185"/>
      <c r="K146" s="185"/>
    </row>
    <row r="147" spans="1:11" ht="15" customHeight="1">
      <c r="A147" s="19">
        <f t="shared" si="15"/>
        <v>2017</v>
      </c>
      <c r="B147" s="174" t="e">
        <f t="shared" si="21"/>
        <v>#VALUE!</v>
      </c>
      <c r="C147" s="52"/>
      <c r="D147" s="20">
        <f t="shared" si="20"/>
        <v>15</v>
      </c>
      <c r="E147" s="53"/>
      <c r="F147" s="31"/>
      <c r="G147" s="25"/>
      <c r="H147" s="25"/>
      <c r="I147" s="177" t="e">
        <f t="shared" si="17"/>
        <v>#VALUE!</v>
      </c>
      <c r="J147" s="185"/>
      <c r="K147" s="185"/>
    </row>
    <row r="148" spans="1:11" ht="15" customHeight="1">
      <c r="A148" s="19">
        <f t="shared" si="15"/>
        <v>2018</v>
      </c>
      <c r="B148" s="174" t="e">
        <f t="shared" si="21"/>
        <v>#VALUE!</v>
      </c>
      <c r="C148" s="52"/>
      <c r="D148" s="20">
        <f t="shared" si="20"/>
        <v>16</v>
      </c>
      <c r="E148" s="53"/>
      <c r="F148" s="31"/>
      <c r="G148" s="25"/>
      <c r="H148" s="25"/>
      <c r="I148" s="177" t="e">
        <f t="shared" si="17"/>
        <v>#VALUE!</v>
      </c>
      <c r="J148" s="185"/>
      <c r="K148" s="185"/>
    </row>
    <row r="149" spans="1:11" ht="15" customHeight="1">
      <c r="A149" s="19">
        <f t="shared" ref="A149:A164" si="22">A103</f>
        <v>2019</v>
      </c>
      <c r="B149" s="174" t="e">
        <f t="shared" si="21"/>
        <v>#VALUE!</v>
      </c>
      <c r="C149" s="52"/>
      <c r="D149" s="20">
        <f t="shared" si="20"/>
        <v>17</v>
      </c>
      <c r="E149" s="53"/>
      <c r="F149" s="31"/>
      <c r="G149" s="25"/>
      <c r="H149" s="25"/>
      <c r="I149" s="177" t="e">
        <f t="shared" si="17"/>
        <v>#VALUE!</v>
      </c>
      <c r="J149" s="185"/>
      <c r="K149" s="185"/>
    </row>
    <row r="150" spans="1:11" ht="15" customHeight="1">
      <c r="A150" s="19">
        <f t="shared" si="22"/>
        <v>2020</v>
      </c>
      <c r="B150" s="174" t="e">
        <f t="shared" si="21"/>
        <v>#VALUE!</v>
      </c>
      <c r="C150" s="52"/>
      <c r="D150" s="20">
        <f t="shared" si="20"/>
        <v>18</v>
      </c>
      <c r="E150" s="53"/>
      <c r="F150" s="31"/>
      <c r="G150" s="25"/>
      <c r="H150" s="25"/>
      <c r="I150" s="177" t="e">
        <f t="shared" si="17"/>
        <v>#VALUE!</v>
      </c>
      <c r="J150" s="185"/>
      <c r="K150" s="185"/>
    </row>
    <row r="151" spans="1:11" ht="15" customHeight="1">
      <c r="A151" s="19">
        <f t="shared" si="22"/>
        <v>2021</v>
      </c>
      <c r="B151" s="174" t="e">
        <f t="shared" si="21"/>
        <v>#VALUE!</v>
      </c>
      <c r="C151" s="52"/>
      <c r="D151" s="20">
        <f t="shared" si="20"/>
        <v>19</v>
      </c>
      <c r="E151" s="53"/>
      <c r="F151" s="31"/>
      <c r="G151" s="25"/>
      <c r="H151" s="25"/>
      <c r="I151" s="177" t="e">
        <f t="shared" si="17"/>
        <v>#VALUE!</v>
      </c>
      <c r="J151" s="185"/>
      <c r="K151" s="185"/>
    </row>
    <row r="152" spans="1:11" ht="15" customHeight="1">
      <c r="A152" s="19">
        <f t="shared" si="22"/>
        <v>2022</v>
      </c>
      <c r="B152" s="174" t="e">
        <f t="shared" si="21"/>
        <v>#VALUE!</v>
      </c>
      <c r="C152" s="52"/>
      <c r="D152" s="20">
        <f t="shared" si="20"/>
        <v>20</v>
      </c>
      <c r="E152" s="53"/>
      <c r="F152" s="31"/>
      <c r="G152" s="25"/>
      <c r="H152" s="25"/>
      <c r="I152" s="177" t="e">
        <f t="shared" si="17"/>
        <v>#VALUE!</v>
      </c>
      <c r="J152" s="185"/>
      <c r="K152" s="185"/>
    </row>
    <row r="153" spans="1:11" ht="15" customHeight="1">
      <c r="A153" s="19">
        <f t="shared" si="22"/>
        <v>2023</v>
      </c>
      <c r="B153" s="174" t="e">
        <f t="shared" si="21"/>
        <v>#VALUE!</v>
      </c>
      <c r="C153" s="52"/>
      <c r="D153" s="20">
        <f t="shared" si="20"/>
        <v>21</v>
      </c>
      <c r="E153" s="53"/>
      <c r="F153" s="31"/>
      <c r="G153" s="25"/>
      <c r="H153" s="25"/>
      <c r="I153" s="177" t="e">
        <f t="shared" si="17"/>
        <v>#VALUE!</v>
      </c>
      <c r="J153" s="185"/>
      <c r="K153" s="185"/>
    </row>
    <row r="154" spans="1:11" ht="15" customHeight="1">
      <c r="A154" s="19">
        <f t="shared" si="22"/>
        <v>2024</v>
      </c>
      <c r="B154" s="174" t="e">
        <f t="shared" si="21"/>
        <v>#VALUE!</v>
      </c>
      <c r="C154" s="52"/>
      <c r="D154" s="20">
        <f t="shared" si="20"/>
        <v>22</v>
      </c>
      <c r="E154" s="53"/>
      <c r="F154" s="31"/>
      <c r="G154" s="25"/>
      <c r="H154" s="25"/>
      <c r="I154" s="177" t="e">
        <f t="shared" si="17"/>
        <v>#VALUE!</v>
      </c>
      <c r="J154" s="185"/>
      <c r="K154" s="185"/>
    </row>
    <row r="155" spans="1:11" ht="15" customHeight="1">
      <c r="A155" s="19">
        <f t="shared" si="22"/>
        <v>2025</v>
      </c>
      <c r="B155" s="174" t="e">
        <f t="shared" si="21"/>
        <v>#VALUE!</v>
      </c>
      <c r="C155" s="52"/>
      <c r="D155" s="20">
        <f t="shared" si="20"/>
        <v>23</v>
      </c>
      <c r="E155" s="53"/>
      <c r="F155" s="31"/>
      <c r="G155" s="25"/>
      <c r="H155" s="25"/>
      <c r="I155" s="177" t="e">
        <f t="shared" si="17"/>
        <v>#VALUE!</v>
      </c>
      <c r="J155" s="185"/>
      <c r="K155" s="185"/>
    </row>
    <row r="156" spans="1:11" ht="15" customHeight="1">
      <c r="A156" s="19">
        <f t="shared" si="22"/>
        <v>2026</v>
      </c>
      <c r="B156" s="174" t="e">
        <f t="shared" si="21"/>
        <v>#VALUE!</v>
      </c>
      <c r="C156" s="52"/>
      <c r="D156" s="20">
        <f t="shared" si="20"/>
        <v>24</v>
      </c>
      <c r="E156" s="53"/>
      <c r="F156" s="31"/>
      <c r="G156" s="25"/>
      <c r="H156" s="25"/>
      <c r="I156" s="177" t="e">
        <f t="shared" si="17"/>
        <v>#VALUE!</v>
      </c>
      <c r="J156" s="185"/>
      <c r="K156" s="185"/>
    </row>
    <row r="157" spans="1:11" ht="15" customHeight="1">
      <c r="A157" s="19">
        <f t="shared" si="22"/>
        <v>2027</v>
      </c>
      <c r="B157" s="174" t="e">
        <f t="shared" si="21"/>
        <v>#VALUE!</v>
      </c>
      <c r="C157" s="52"/>
      <c r="D157" s="20">
        <f t="shared" si="20"/>
        <v>25</v>
      </c>
      <c r="E157" s="53"/>
      <c r="F157" s="31"/>
      <c r="G157" s="25"/>
      <c r="H157" s="25"/>
      <c r="I157" s="177" t="e">
        <f t="shared" si="17"/>
        <v>#VALUE!</v>
      </c>
      <c r="J157" s="185"/>
      <c r="K157" s="185"/>
    </row>
    <row r="158" spans="1:11" ht="15" customHeight="1">
      <c r="A158" s="19">
        <f t="shared" si="22"/>
        <v>2028</v>
      </c>
      <c r="B158" s="174" t="e">
        <f t="shared" si="21"/>
        <v>#VALUE!</v>
      </c>
      <c r="C158" s="52"/>
      <c r="D158" s="20">
        <f t="shared" si="20"/>
        <v>26</v>
      </c>
      <c r="E158" s="53"/>
      <c r="F158" s="31"/>
      <c r="G158" s="25"/>
      <c r="H158" s="25"/>
      <c r="I158" s="177" t="e">
        <f t="shared" si="17"/>
        <v>#VALUE!</v>
      </c>
      <c r="J158" s="185"/>
      <c r="K158" s="185"/>
    </row>
    <row r="159" spans="1:11" ht="15" customHeight="1">
      <c r="A159" s="19">
        <f t="shared" si="22"/>
        <v>2029</v>
      </c>
      <c r="B159" s="174" t="e">
        <f t="shared" si="21"/>
        <v>#VALUE!</v>
      </c>
      <c r="C159" s="52"/>
      <c r="D159" s="20">
        <f t="shared" si="20"/>
        <v>27</v>
      </c>
      <c r="E159" s="53"/>
      <c r="F159" s="31"/>
      <c r="G159" s="25"/>
      <c r="H159" s="25"/>
      <c r="I159" s="177" t="e">
        <f t="shared" si="17"/>
        <v>#VALUE!</v>
      </c>
      <c r="J159" s="185"/>
      <c r="K159" s="185"/>
    </row>
    <row r="160" spans="1:11" ht="15" customHeight="1">
      <c r="A160" s="19">
        <f t="shared" si="22"/>
        <v>2030</v>
      </c>
      <c r="B160" s="174" t="e">
        <f t="shared" si="21"/>
        <v>#VALUE!</v>
      </c>
      <c r="C160" s="52"/>
      <c r="D160" s="20">
        <f t="shared" si="20"/>
        <v>28</v>
      </c>
      <c r="E160" s="53"/>
      <c r="F160" s="31"/>
      <c r="G160" s="25"/>
      <c r="H160" s="25"/>
      <c r="I160" s="177" t="e">
        <f t="shared" si="17"/>
        <v>#VALUE!</v>
      </c>
      <c r="J160" s="185"/>
      <c r="K160" s="185"/>
    </row>
    <row r="161" spans="1:109" ht="15" customHeight="1">
      <c r="A161" s="19">
        <f t="shared" si="22"/>
        <v>2031</v>
      </c>
      <c r="B161" s="174" t="e">
        <f t="shared" si="21"/>
        <v>#VALUE!</v>
      </c>
      <c r="C161" s="52"/>
      <c r="D161" s="20">
        <f t="shared" si="20"/>
        <v>29</v>
      </c>
      <c r="E161" s="53"/>
      <c r="F161" s="31"/>
      <c r="G161" s="25"/>
      <c r="H161" s="25"/>
      <c r="I161" s="177" t="e">
        <f t="shared" si="17"/>
        <v>#VALUE!</v>
      </c>
      <c r="J161" s="185"/>
      <c r="K161" s="185"/>
    </row>
    <row r="162" spans="1:109" ht="15" customHeight="1">
      <c r="A162" s="19">
        <f t="shared" si="22"/>
        <v>2032</v>
      </c>
      <c r="B162" s="174" t="e">
        <f t="shared" si="21"/>
        <v>#VALUE!</v>
      </c>
      <c r="C162" s="52"/>
      <c r="D162" s="20">
        <f t="shared" si="20"/>
        <v>30</v>
      </c>
      <c r="E162" s="53"/>
      <c r="F162" s="31"/>
      <c r="G162" s="25"/>
      <c r="H162" s="25"/>
      <c r="I162" s="177" t="e">
        <f t="shared" si="17"/>
        <v>#VALUE!</v>
      </c>
      <c r="J162" s="185"/>
      <c r="K162" s="185"/>
    </row>
    <row r="163" spans="1:109" ht="15" customHeight="1">
      <c r="A163" s="19">
        <f t="shared" si="22"/>
        <v>2033</v>
      </c>
      <c r="B163" s="174" t="e">
        <f t="shared" si="21"/>
        <v>#VALUE!</v>
      </c>
      <c r="C163" s="52"/>
      <c r="D163" s="20">
        <f t="shared" si="20"/>
        <v>31</v>
      </c>
      <c r="E163" s="53"/>
      <c r="F163" s="31"/>
      <c r="G163" s="25"/>
      <c r="H163" s="25"/>
      <c r="I163" s="177" t="e">
        <f t="shared" si="17"/>
        <v>#VALUE!</v>
      </c>
      <c r="J163" s="185"/>
      <c r="K163" s="185"/>
    </row>
    <row r="164" spans="1:109" ht="15" customHeight="1">
      <c r="A164" s="103">
        <f t="shared" si="22"/>
        <v>2034</v>
      </c>
      <c r="B164" s="186" t="e">
        <f t="shared" si="21"/>
        <v>#VALUE!</v>
      </c>
      <c r="C164" s="193"/>
      <c r="D164" s="33">
        <f t="shared" si="20"/>
        <v>32</v>
      </c>
      <c r="E164" s="54"/>
      <c r="F164" s="34"/>
      <c r="G164" s="9"/>
      <c r="H164" s="9"/>
      <c r="I164" s="187" t="e">
        <f t="shared" si="17"/>
        <v>#VALUE!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 t="e">
        <f>RSQ(I168:I188,B168:B188)</f>
        <v>#VALUE!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 t="e">
        <f>RSQ($B168:$B188,Q168:Q188)</f>
        <v>#VALUE!</v>
      </c>
      <c r="R167" s="18" t="s">
        <v>16</v>
      </c>
      <c r="T167" s="57" t="s">
        <v>32</v>
      </c>
      <c r="U167" s="14"/>
      <c r="V167" s="14"/>
      <c r="W167" s="107" t="s">
        <v>74</v>
      </c>
      <c r="X167" s="108" t="e">
        <f>RSQ($B168:$B188,X168:X188)</f>
        <v>#VALUE!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 t="e">
        <f>RSQ($B168:$B188,AE168:AE188)</f>
        <v>#VALUE!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 t="e">
        <f>RSQ($B168:$B188,AL168:AL188)</f>
        <v>#VALUE!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 t="e">
        <f>RSQ($B168:$B188,AS168:AS188)</f>
        <v>#VALUE!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 t="e">
        <f>RSQ($B168:$B188,AZ168:AZ188)</f>
        <v>#VALUE!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 t="e">
        <f>RSQ($B168:$B188,BG168:BG188)</f>
        <v>#VALUE!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 t="e">
        <f>RSQ($B168:$B188,BN168:BN188)</f>
        <v>#VALUE!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 t="e">
        <f>RSQ($B168:$B188,BU168:BU188)</f>
        <v>#VALUE!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 t="e">
        <f>RSQ($B168:$B188,CB168:CB188)</f>
        <v>#VALUE!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 t="e">
        <f>RSQ($B168:$B188,CI168:CI188)</f>
        <v>#VALUE!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 t="e">
        <f>RSQ($B168:$B188,CP168:CP188)</f>
        <v>#VALUE!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 t="e">
        <f>RSQ($B168:$B188,CW168:CW188)</f>
        <v>#VALUE!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 t="e">
        <f>RSQ($B168:$B188,DD168:DD188)</f>
        <v>#VALUE!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15</v>
      </c>
      <c r="AD172" s="25"/>
      <c r="AE172" s="177"/>
      <c r="AF172" s="177"/>
      <c r="AH172" s="197"/>
      <c r="AI172" s="27" t="s">
        <v>35</v>
      </c>
      <c r="AJ172" s="83">
        <f>AC172+AI193</f>
        <v>20</v>
      </c>
      <c r="AK172" s="25"/>
      <c r="AL172" s="177"/>
      <c r="AM172" s="177"/>
      <c r="AO172" s="197"/>
      <c r="AP172" s="27" t="s">
        <v>35</v>
      </c>
      <c r="AQ172" s="83">
        <f>AJ172+AP193</f>
        <v>25</v>
      </c>
      <c r="AR172" s="25"/>
      <c r="AS172" s="177"/>
      <c r="AT172" s="177"/>
      <c r="AV172" s="197"/>
      <c r="AW172" s="27" t="s">
        <v>35</v>
      </c>
      <c r="AX172" s="83">
        <f>AQ172+AW193</f>
        <v>30</v>
      </c>
      <c r="AY172" s="25"/>
      <c r="AZ172" s="177"/>
      <c r="BA172" s="177"/>
      <c r="BC172" s="197"/>
      <c r="BD172" s="27" t="s">
        <v>35</v>
      </c>
      <c r="BE172" s="83">
        <f>AX172+BD193</f>
        <v>35</v>
      </c>
      <c r="BF172" s="25"/>
      <c r="BG172" s="177"/>
      <c r="BH172" s="177"/>
      <c r="BJ172" s="197"/>
      <c r="BK172" s="27" t="s">
        <v>35</v>
      </c>
      <c r="BL172" s="83">
        <f>BE172+BK193</f>
        <v>40</v>
      </c>
      <c r="BM172" s="25"/>
      <c r="BN172" s="177"/>
      <c r="BO172" s="177"/>
      <c r="BQ172" s="197"/>
      <c r="BR172" s="27" t="s">
        <v>35</v>
      </c>
      <c r="BS172" s="83">
        <f>BL172+BR193</f>
        <v>45</v>
      </c>
      <c r="BT172" s="25"/>
      <c r="BU172" s="177"/>
      <c r="BV172" s="177"/>
      <c r="BX172" s="197"/>
      <c r="BY172" s="27" t="s">
        <v>35</v>
      </c>
      <c r="BZ172" s="83">
        <f>BS172+BY193</f>
        <v>50</v>
      </c>
      <c r="CA172" s="25"/>
      <c r="CB172" s="177"/>
      <c r="CC172" s="177"/>
      <c r="CE172" s="197"/>
      <c r="CF172" s="27" t="s">
        <v>35</v>
      </c>
      <c r="CG172" s="83">
        <f>BZ172+CF193</f>
        <v>55</v>
      </c>
      <c r="CH172" s="25"/>
      <c r="CI172" s="177"/>
      <c r="CJ172" s="177"/>
      <c r="CL172" s="197"/>
      <c r="CM172" s="27" t="s">
        <v>35</v>
      </c>
      <c r="CN172" s="83">
        <f>CG172+CM193</f>
        <v>60</v>
      </c>
      <c r="CO172" s="25"/>
      <c r="CP172" s="177"/>
      <c r="CQ172" s="177"/>
      <c r="CS172" s="197"/>
      <c r="CT172" s="27" t="s">
        <v>35</v>
      </c>
      <c r="CU172" s="83">
        <f>CN172+CT193</f>
        <v>65</v>
      </c>
      <c r="CV172" s="25"/>
      <c r="CW172" s="177"/>
      <c r="CX172" s="177"/>
      <c r="CZ172" s="197"/>
      <c r="DA172" s="27" t="s">
        <v>35</v>
      </c>
      <c r="DB172" s="83">
        <f>CU172+DA193</f>
        <v>70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 t="e">
        <f>INDEX(LINEST(C179:C188,D179:D188),2)</f>
        <v>#VALUE!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 t="e">
        <f>INDEX(LINEST(M179:M188,$D179:$D188),2)</f>
        <v>#VALUE!</v>
      </c>
      <c r="Q173" s="177"/>
      <c r="R173" s="177"/>
      <c r="T173" s="197"/>
      <c r="U173" s="27" t="s">
        <v>25</v>
      </c>
      <c r="V173" s="27" t="s">
        <v>26</v>
      </c>
      <c r="W173" s="42" t="e">
        <f>INDEX(LINEST(T179:T188,$D179:$D188),2)</f>
        <v>#VALUE!</v>
      </c>
      <c r="X173" s="177"/>
      <c r="Y173" s="177"/>
      <c r="AA173" s="197"/>
      <c r="AB173" s="27" t="s">
        <v>25</v>
      </c>
      <c r="AC173" s="27" t="s">
        <v>26</v>
      </c>
      <c r="AD173" s="42" t="e">
        <f>INDEX(LINEST(AA179:AA188,$D179:$D188),2)</f>
        <v>#VALUE!</v>
      </c>
      <c r="AE173" s="177"/>
      <c r="AF173" s="177"/>
      <c r="AH173" s="197"/>
      <c r="AI173" s="27" t="s">
        <v>25</v>
      </c>
      <c r="AJ173" s="27" t="s">
        <v>26</v>
      </c>
      <c r="AK173" s="42" t="e">
        <f>INDEX(LINEST(AH179:AH188,$D179:$D188),2)</f>
        <v>#VALUE!</v>
      </c>
      <c r="AL173" s="177"/>
      <c r="AM173" s="177"/>
      <c r="AO173" s="197"/>
      <c r="AP173" s="27" t="s">
        <v>25</v>
      </c>
      <c r="AQ173" s="27" t="s">
        <v>26</v>
      </c>
      <c r="AR173" s="42" t="e">
        <f>INDEX(LINEST(AO179:AO188,$D179:$D188),2)</f>
        <v>#VALUE!</v>
      </c>
      <c r="AS173" s="177"/>
      <c r="AT173" s="177"/>
      <c r="AV173" s="197"/>
      <c r="AW173" s="27" t="s">
        <v>25</v>
      </c>
      <c r="AX173" s="27" t="s">
        <v>26</v>
      </c>
      <c r="AY173" s="42" t="e">
        <f>INDEX(LINEST(AV179:AV188,$D179:$D188),2)</f>
        <v>#VALUE!</v>
      </c>
      <c r="AZ173" s="177"/>
      <c r="BA173" s="177"/>
      <c r="BC173" s="197"/>
      <c r="BD173" s="27" t="s">
        <v>25</v>
      </c>
      <c r="BE173" s="27" t="s">
        <v>26</v>
      </c>
      <c r="BF173" s="42" t="e">
        <f>INDEX(LINEST(BC179:BC188,$D179:$D188),2)</f>
        <v>#VALUE!</v>
      </c>
      <c r="BG173" s="177"/>
      <c r="BH173" s="177"/>
      <c r="BJ173" s="197"/>
      <c r="BK173" s="27" t="s">
        <v>25</v>
      </c>
      <c r="BL173" s="27" t="s">
        <v>26</v>
      </c>
      <c r="BM173" s="42" t="e">
        <f>INDEX(LINEST(BJ179:BJ188,$D179:$D188),2)</f>
        <v>#VALUE!</v>
      </c>
      <c r="BN173" s="177"/>
      <c r="BO173" s="177"/>
      <c r="BQ173" s="197"/>
      <c r="BR173" s="27" t="s">
        <v>25</v>
      </c>
      <c r="BS173" s="27" t="s">
        <v>26</v>
      </c>
      <c r="BT173" s="42" t="e">
        <f>INDEX(LINEST(BQ179:BQ188,$D179:$D188),2)</f>
        <v>#VALUE!</v>
      </c>
      <c r="BU173" s="177"/>
      <c r="BV173" s="177"/>
      <c r="BX173" s="197"/>
      <c r="BY173" s="27" t="s">
        <v>25</v>
      </c>
      <c r="BZ173" s="27" t="s">
        <v>26</v>
      </c>
      <c r="CA173" s="42" t="e">
        <f>INDEX(LINEST(BX179:BX188,$D179:$D188),2)</f>
        <v>#VALUE!</v>
      </c>
      <c r="CB173" s="177"/>
      <c r="CC173" s="177"/>
      <c r="CE173" s="197"/>
      <c r="CF173" s="27" t="s">
        <v>25</v>
      </c>
      <c r="CG173" s="27" t="s">
        <v>26</v>
      </c>
      <c r="CH173" s="42" t="e">
        <f>INDEX(LINEST(CE179:CE188,$D179:$D188),2)</f>
        <v>#VALUE!</v>
      </c>
      <c r="CI173" s="177"/>
      <c r="CJ173" s="177"/>
      <c r="CL173" s="197"/>
      <c r="CM173" s="27" t="s">
        <v>25</v>
      </c>
      <c r="CN173" s="27" t="s">
        <v>26</v>
      </c>
      <c r="CO173" s="42" t="e">
        <f>INDEX(LINEST(CL179:CL188,$D179:$D188),2)</f>
        <v>#VALUE!</v>
      </c>
      <c r="CP173" s="177"/>
      <c r="CQ173" s="177"/>
      <c r="CS173" s="197"/>
      <c r="CT173" s="27" t="s">
        <v>25</v>
      </c>
      <c r="CU173" s="27" t="s">
        <v>26</v>
      </c>
      <c r="CV173" s="42" t="e">
        <f>INDEX(LINEST(CS179:CS188,$D179:$D188),2)</f>
        <v>#VALUE!</v>
      </c>
      <c r="CW173" s="177"/>
      <c r="CX173" s="177"/>
      <c r="CZ173" s="197"/>
      <c r="DA173" s="27" t="s">
        <v>25</v>
      </c>
      <c r="DB173" s="27" t="s">
        <v>26</v>
      </c>
      <c r="DC173" s="42" t="e">
        <f>INDEX(LINEST(CZ179:CZ188,$D179:$D188),2)</f>
        <v>#VALUE!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 t="e">
        <f>INDEX(LINEST(C179:C188,D179:D188),1)</f>
        <v>#VALUE!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 t="e">
        <f>INDEX(LINEST(M179:M188,$D179:$D188),1)</f>
        <v>#VALUE!</v>
      </c>
      <c r="Q174" s="177"/>
      <c r="R174" s="177"/>
      <c r="T174" s="197"/>
      <c r="U174" s="27" t="s">
        <v>27</v>
      </c>
      <c r="V174" s="27" t="s">
        <v>28</v>
      </c>
      <c r="W174" s="42" t="e">
        <f>INDEX(LINEST(T179:T188,$D179:$D188),1)</f>
        <v>#VALUE!</v>
      </c>
      <c r="X174" s="177"/>
      <c r="Y174" s="177"/>
      <c r="AA174" s="197"/>
      <c r="AB174" s="27" t="s">
        <v>27</v>
      </c>
      <c r="AC174" s="27" t="s">
        <v>28</v>
      </c>
      <c r="AD174" s="42" t="e">
        <f>INDEX(LINEST(AA179:AA188,$D179:$D188),1)</f>
        <v>#VALUE!</v>
      </c>
      <c r="AE174" s="177"/>
      <c r="AF174" s="177"/>
      <c r="AH174" s="197"/>
      <c r="AI174" s="27" t="s">
        <v>27</v>
      </c>
      <c r="AJ174" s="27" t="s">
        <v>28</v>
      </c>
      <c r="AK174" s="42" t="e">
        <f>INDEX(LINEST(AH179:AH188,$D179:$D188),1)</f>
        <v>#VALUE!</v>
      </c>
      <c r="AL174" s="177"/>
      <c r="AM174" s="177"/>
      <c r="AO174" s="197"/>
      <c r="AP174" s="27" t="s">
        <v>27</v>
      </c>
      <c r="AQ174" s="27" t="s">
        <v>28</v>
      </c>
      <c r="AR174" s="42" t="e">
        <f>INDEX(LINEST(AO179:AO188,$D179:$D188),1)</f>
        <v>#VALUE!</v>
      </c>
      <c r="AS174" s="177"/>
      <c r="AT174" s="177"/>
      <c r="AV174" s="197"/>
      <c r="AW174" s="27" t="s">
        <v>27</v>
      </c>
      <c r="AX174" s="27" t="s">
        <v>28</v>
      </c>
      <c r="AY174" s="42" t="e">
        <f>INDEX(LINEST(AV179:AV188,$D179:$D188),1)</f>
        <v>#VALUE!</v>
      </c>
      <c r="AZ174" s="177"/>
      <c r="BA174" s="177"/>
      <c r="BC174" s="197"/>
      <c r="BD174" s="27" t="s">
        <v>27</v>
      </c>
      <c r="BE174" s="27" t="s">
        <v>28</v>
      </c>
      <c r="BF174" s="42" t="e">
        <f>INDEX(LINEST(BC179:BC188,$D179:$D188),1)</f>
        <v>#VALUE!</v>
      </c>
      <c r="BG174" s="177"/>
      <c r="BH174" s="177"/>
      <c r="BJ174" s="197"/>
      <c r="BK174" s="27" t="s">
        <v>27</v>
      </c>
      <c r="BL174" s="27" t="s">
        <v>28</v>
      </c>
      <c r="BM174" s="42" t="e">
        <f>INDEX(LINEST(BJ179:BJ188,$D179:$D188),1)</f>
        <v>#VALUE!</v>
      </c>
      <c r="BN174" s="177"/>
      <c r="BO174" s="177"/>
      <c r="BQ174" s="197"/>
      <c r="BR174" s="27" t="s">
        <v>27</v>
      </c>
      <c r="BS174" s="27" t="s">
        <v>28</v>
      </c>
      <c r="BT174" s="42" t="e">
        <f>INDEX(LINEST(BQ179:BQ188,$D179:$D188),1)</f>
        <v>#VALUE!</v>
      </c>
      <c r="BU174" s="177"/>
      <c r="BV174" s="177"/>
      <c r="BX174" s="197"/>
      <c r="BY174" s="27" t="s">
        <v>27</v>
      </c>
      <c r="BZ174" s="27" t="s">
        <v>28</v>
      </c>
      <c r="CA174" s="42" t="e">
        <f>INDEX(LINEST(BX179:BX188,$D179:$D188),1)</f>
        <v>#VALUE!</v>
      </c>
      <c r="CB174" s="177"/>
      <c r="CC174" s="177"/>
      <c r="CE174" s="197"/>
      <c r="CF174" s="27" t="s">
        <v>27</v>
      </c>
      <c r="CG174" s="27" t="s">
        <v>28</v>
      </c>
      <c r="CH174" s="42" t="e">
        <f>INDEX(LINEST(CE179:CE188,$D179:$D188),1)</f>
        <v>#VALUE!</v>
      </c>
      <c r="CI174" s="177"/>
      <c r="CJ174" s="177"/>
      <c r="CL174" s="197"/>
      <c r="CM174" s="27" t="s">
        <v>27</v>
      </c>
      <c r="CN174" s="27" t="s">
        <v>28</v>
      </c>
      <c r="CO174" s="42" t="e">
        <f>INDEX(LINEST(CL179:CL188,$D179:$D188),1)</f>
        <v>#VALUE!</v>
      </c>
      <c r="CP174" s="177"/>
      <c r="CQ174" s="177"/>
      <c r="CS174" s="197"/>
      <c r="CT174" s="27" t="s">
        <v>27</v>
      </c>
      <c r="CU174" s="27" t="s">
        <v>28</v>
      </c>
      <c r="CV174" s="42" t="e">
        <f>INDEX(LINEST(CS179:CS188,$D179:$D188),1)</f>
        <v>#VALUE!</v>
      </c>
      <c r="CW174" s="177"/>
      <c r="CX174" s="177"/>
      <c r="CZ174" s="197"/>
      <c r="DA174" s="27" t="s">
        <v>27</v>
      </c>
      <c r="DB174" s="27" t="s">
        <v>28</v>
      </c>
      <c r="DC174" s="42" t="e">
        <f>INDEX(LINEST(CZ179:CZ188,$D179:$D188),1)</f>
        <v>#VALUE!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 t="e">
        <f>EXP(G173)</f>
        <v>#VALUE!</v>
      </c>
      <c r="G176" s="25"/>
      <c r="H176" s="45"/>
      <c r="I176" s="177"/>
      <c r="J176" s="178"/>
      <c r="K176" s="177"/>
      <c r="M176" s="197"/>
      <c r="N176" s="27" t="s">
        <v>29</v>
      </c>
      <c r="O176" s="59" t="e">
        <f>EXP(P173)</f>
        <v>#VALUE!</v>
      </c>
      <c r="P176" s="25"/>
      <c r="Q176" s="177"/>
      <c r="R176" s="177"/>
      <c r="T176" s="197"/>
      <c r="U176" s="27" t="s">
        <v>29</v>
      </c>
      <c r="V176" s="59" t="e">
        <f>EXP(W173)</f>
        <v>#VALUE!</v>
      </c>
      <c r="W176" s="25"/>
      <c r="X176" s="177"/>
      <c r="Y176" s="177"/>
      <c r="AA176" s="197"/>
      <c r="AB176" s="27" t="s">
        <v>29</v>
      </c>
      <c r="AC176" s="59" t="e">
        <f>EXP(AD173)</f>
        <v>#VALUE!</v>
      </c>
      <c r="AD176" s="25"/>
      <c r="AE176" s="177"/>
      <c r="AF176" s="177"/>
      <c r="AH176" s="197"/>
      <c r="AI176" s="27" t="s">
        <v>29</v>
      </c>
      <c r="AJ176" s="59" t="e">
        <f>EXP(AK173)</f>
        <v>#VALUE!</v>
      </c>
      <c r="AK176" s="25"/>
      <c r="AL176" s="177"/>
      <c r="AM176" s="177"/>
      <c r="AO176" s="197"/>
      <c r="AP176" s="27" t="s">
        <v>29</v>
      </c>
      <c r="AQ176" s="59" t="e">
        <f>EXP(AR173)</f>
        <v>#VALUE!</v>
      </c>
      <c r="AR176" s="25"/>
      <c r="AS176" s="177"/>
      <c r="AT176" s="177"/>
      <c r="AV176" s="197"/>
      <c r="AW176" s="27" t="s">
        <v>29</v>
      </c>
      <c r="AX176" s="59" t="e">
        <f>EXP(AY173)</f>
        <v>#VALUE!</v>
      </c>
      <c r="AY176" s="25"/>
      <c r="AZ176" s="177"/>
      <c r="BA176" s="177"/>
      <c r="BC176" s="197"/>
      <c r="BD176" s="27" t="s">
        <v>29</v>
      </c>
      <c r="BE176" s="59" t="e">
        <f>EXP(BF173)</f>
        <v>#VALUE!</v>
      </c>
      <c r="BF176" s="25"/>
      <c r="BG176" s="177"/>
      <c r="BH176" s="177"/>
      <c r="BJ176" s="197"/>
      <c r="BK176" s="27" t="s">
        <v>29</v>
      </c>
      <c r="BL176" s="59" t="e">
        <f>EXP(BM173)</f>
        <v>#VALUE!</v>
      </c>
      <c r="BM176" s="25"/>
      <c r="BN176" s="177"/>
      <c r="BO176" s="177"/>
      <c r="BQ176" s="197"/>
      <c r="BR176" s="27" t="s">
        <v>29</v>
      </c>
      <c r="BS176" s="59" t="e">
        <f>EXP(BT173)</f>
        <v>#VALUE!</v>
      </c>
      <c r="BT176" s="25"/>
      <c r="BU176" s="177"/>
      <c r="BV176" s="177"/>
      <c r="BX176" s="197"/>
      <c r="BY176" s="27" t="s">
        <v>29</v>
      </c>
      <c r="BZ176" s="59" t="e">
        <f>EXP(CA173)</f>
        <v>#VALUE!</v>
      </c>
      <c r="CA176" s="25"/>
      <c r="CB176" s="177"/>
      <c r="CC176" s="177"/>
      <c r="CE176" s="197"/>
      <c r="CF176" s="27" t="s">
        <v>29</v>
      </c>
      <c r="CG176" s="59" t="e">
        <f>EXP(CH173)</f>
        <v>#VALUE!</v>
      </c>
      <c r="CH176" s="25"/>
      <c r="CI176" s="177"/>
      <c r="CJ176" s="177"/>
      <c r="CL176" s="197"/>
      <c r="CM176" s="27" t="s">
        <v>29</v>
      </c>
      <c r="CN176" s="59" t="e">
        <f>EXP(CO173)</f>
        <v>#VALUE!</v>
      </c>
      <c r="CO176" s="25"/>
      <c r="CP176" s="177"/>
      <c r="CQ176" s="177"/>
      <c r="CS176" s="197"/>
      <c r="CT176" s="27" t="s">
        <v>29</v>
      </c>
      <c r="CU176" s="59" t="e">
        <f>EXP(CV173)</f>
        <v>#VALUE!</v>
      </c>
      <c r="CV176" s="25"/>
      <c r="CW176" s="177"/>
      <c r="CX176" s="177"/>
      <c r="CZ176" s="197"/>
      <c r="DA176" s="27" t="s">
        <v>29</v>
      </c>
      <c r="DB176" s="59" t="e">
        <f>EXP(DC173)</f>
        <v>#VALUE!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 t="e">
        <f>EXP(G174)-1</f>
        <v>#VALUE!</v>
      </c>
      <c r="G177" s="25"/>
      <c r="H177" s="45"/>
      <c r="I177" s="177"/>
      <c r="J177" s="178"/>
      <c r="K177" s="177"/>
      <c r="M177" s="197"/>
      <c r="N177" s="27" t="s">
        <v>30</v>
      </c>
      <c r="O177" s="60" t="e">
        <f>EXP(P174)-1</f>
        <v>#VALUE!</v>
      </c>
      <c r="P177" s="25"/>
      <c r="Q177" s="177"/>
      <c r="R177" s="177"/>
      <c r="T177" s="197"/>
      <c r="U177" s="27" t="s">
        <v>30</v>
      </c>
      <c r="V177" s="60" t="e">
        <f>EXP(W174)-1</f>
        <v>#VALUE!</v>
      </c>
      <c r="W177" s="25"/>
      <c r="X177" s="177"/>
      <c r="Y177" s="177"/>
      <c r="AA177" s="197"/>
      <c r="AB177" s="27" t="s">
        <v>30</v>
      </c>
      <c r="AC177" s="60" t="e">
        <f>EXP(AD174)-1</f>
        <v>#VALUE!</v>
      </c>
      <c r="AD177" s="25"/>
      <c r="AE177" s="177"/>
      <c r="AF177" s="177"/>
      <c r="AH177" s="197"/>
      <c r="AI177" s="27" t="s">
        <v>30</v>
      </c>
      <c r="AJ177" s="60" t="e">
        <f>EXP(AK174)-1</f>
        <v>#VALUE!</v>
      </c>
      <c r="AK177" s="25"/>
      <c r="AL177" s="177"/>
      <c r="AM177" s="177"/>
      <c r="AO177" s="197"/>
      <c r="AP177" s="27" t="s">
        <v>30</v>
      </c>
      <c r="AQ177" s="60" t="e">
        <f>EXP(AR174)-1</f>
        <v>#VALUE!</v>
      </c>
      <c r="AR177" s="25"/>
      <c r="AS177" s="177"/>
      <c r="AT177" s="177"/>
      <c r="AV177" s="197"/>
      <c r="AW177" s="27" t="s">
        <v>30</v>
      </c>
      <c r="AX177" s="60" t="e">
        <f>EXP(AY174)-1</f>
        <v>#VALUE!</v>
      </c>
      <c r="AY177" s="25"/>
      <c r="AZ177" s="177"/>
      <c r="BA177" s="177"/>
      <c r="BC177" s="197"/>
      <c r="BD177" s="27" t="s">
        <v>30</v>
      </c>
      <c r="BE177" s="60" t="e">
        <f>EXP(BF174)-1</f>
        <v>#VALUE!</v>
      </c>
      <c r="BF177" s="25"/>
      <c r="BG177" s="177"/>
      <c r="BH177" s="177"/>
      <c r="BJ177" s="197"/>
      <c r="BK177" s="27" t="s">
        <v>30</v>
      </c>
      <c r="BL177" s="60" t="e">
        <f>EXP(BM174)-1</f>
        <v>#VALUE!</v>
      </c>
      <c r="BM177" s="25"/>
      <c r="BN177" s="177"/>
      <c r="BO177" s="177"/>
      <c r="BQ177" s="197"/>
      <c r="BR177" s="27" t="s">
        <v>30</v>
      </c>
      <c r="BS177" s="60" t="e">
        <f>EXP(BT174)-1</f>
        <v>#VALUE!</v>
      </c>
      <c r="BT177" s="25"/>
      <c r="BU177" s="177"/>
      <c r="BV177" s="177"/>
      <c r="BX177" s="197"/>
      <c r="BY177" s="27" t="s">
        <v>30</v>
      </c>
      <c r="BZ177" s="60" t="e">
        <f>EXP(CA174)-1</f>
        <v>#VALUE!</v>
      </c>
      <c r="CA177" s="25"/>
      <c r="CB177" s="177"/>
      <c r="CC177" s="177"/>
      <c r="CE177" s="197"/>
      <c r="CF177" s="27" t="s">
        <v>30</v>
      </c>
      <c r="CG177" s="60" t="e">
        <f>EXP(CH174)-1</f>
        <v>#VALUE!</v>
      </c>
      <c r="CH177" s="25"/>
      <c r="CI177" s="177"/>
      <c r="CJ177" s="177"/>
      <c r="CL177" s="197"/>
      <c r="CM177" s="27" t="s">
        <v>30</v>
      </c>
      <c r="CN177" s="60" t="e">
        <f>EXP(CO174)-1</f>
        <v>#VALUE!</v>
      </c>
      <c r="CO177" s="25"/>
      <c r="CP177" s="177"/>
      <c r="CQ177" s="177"/>
      <c r="CS177" s="197"/>
      <c r="CT177" s="27" t="s">
        <v>30</v>
      </c>
      <c r="CU177" s="60" t="e">
        <f>EXP(CV174)-1</f>
        <v>#VALUE!</v>
      </c>
      <c r="CV177" s="25"/>
      <c r="CW177" s="177"/>
      <c r="CX177" s="177"/>
      <c r="CZ177" s="197"/>
      <c r="DA177" s="27" t="s">
        <v>30</v>
      </c>
      <c r="DB177" s="60" t="e">
        <f>EXP(DC174)-1</f>
        <v>#VALUE!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0</v>
      </c>
      <c r="C179" s="191" t="e">
        <f t="shared" ref="C179:C188" si="24">LN(B179-$F$172)</f>
        <v>#NUM!</v>
      </c>
      <c r="D179" s="20">
        <v>1</v>
      </c>
      <c r="E179" s="637" t="s">
        <v>7</v>
      </c>
      <c r="F179" s="638"/>
      <c r="G179" s="641" t="e">
        <f>I167</f>
        <v>#VALUE!</v>
      </c>
      <c r="H179" s="642"/>
      <c r="I179" s="177" t="e">
        <f t="shared" ref="I179:I210" si="25">ROUND($F$176*(1+$F$177)^D179+$F$172,$G$1)</f>
        <v>#VALUE!</v>
      </c>
      <c r="J179" s="178" t="e">
        <f t="shared" ref="J179:J188" si="26">ABS(B179-I179)/B179*100</f>
        <v>#VALUE!</v>
      </c>
      <c r="K179" s="177" t="e">
        <f t="shared" ref="K179:K188" si="27">(B179-I179)^2/1000</f>
        <v>#VALUE!</v>
      </c>
      <c r="M179" s="197" t="e">
        <f t="shared" ref="M179:M188" si="28">LN($B179-O$172)</f>
        <v>#NUM!</v>
      </c>
      <c r="N179" s="21" t="s">
        <v>36</v>
      </c>
      <c r="O179" s="42" t="e">
        <f>Q167</f>
        <v>#VALUE!</v>
      </c>
      <c r="P179" s="46"/>
      <c r="Q179" s="177" t="e">
        <f t="shared" ref="Q179:Q188" si="29">ROUND(O$176*(1+O$177)^$D179+O$172,$G$1)</f>
        <v>#VALUE!</v>
      </c>
      <c r="R179" s="177" t="e">
        <f t="shared" ref="R179:R188" si="30">($B179-Q179)^2/1000</f>
        <v>#VALUE!</v>
      </c>
      <c r="T179" s="197" t="e">
        <f t="shared" ref="T179:T188" si="31">LN($B179-V$172)</f>
        <v>#NUM!</v>
      </c>
      <c r="U179" s="21" t="s">
        <v>36</v>
      </c>
      <c r="V179" s="42" t="e">
        <f>X167</f>
        <v>#VALUE!</v>
      </c>
      <c r="W179" s="46"/>
      <c r="X179" s="177" t="e">
        <f t="shared" ref="X179:X188" si="32">ROUND(V$176*(1+V$177)^$D179+V$172,$G$1)</f>
        <v>#VALUE!</v>
      </c>
      <c r="Y179" s="177" t="e">
        <f t="shared" ref="Y179:Y188" si="33">($B179-X179)^2/1000</f>
        <v>#VALUE!</v>
      </c>
      <c r="AA179" s="197" t="e">
        <f t="shared" ref="AA179:AA188" si="34">LN($B179-AC$172)</f>
        <v>#NUM!</v>
      </c>
      <c r="AB179" s="21" t="s">
        <v>36</v>
      </c>
      <c r="AC179" s="42" t="e">
        <f>AE167</f>
        <v>#VALUE!</v>
      </c>
      <c r="AD179" s="46"/>
      <c r="AE179" s="177" t="e">
        <f t="shared" ref="AE179:AE188" si="35">ROUND(AC$176*(1+AC$177)^$D179+AC$172,$G$1)</f>
        <v>#VALUE!</v>
      </c>
      <c r="AF179" s="177" t="e">
        <f t="shared" ref="AF179:AF188" si="36">($B179-AE179)^2/1000</f>
        <v>#VALUE!</v>
      </c>
      <c r="AH179" s="197" t="e">
        <f t="shared" ref="AH179:AH188" si="37">LN($B179-AJ$172)</f>
        <v>#NUM!</v>
      </c>
      <c r="AI179" s="21" t="s">
        <v>36</v>
      </c>
      <c r="AJ179" s="42" t="e">
        <f>AL167</f>
        <v>#VALUE!</v>
      </c>
      <c r="AK179" s="46"/>
      <c r="AL179" s="177" t="e">
        <f t="shared" ref="AL179:AL188" si="38">ROUND(AJ$176*(1+AJ$177)^$D179+AJ$172,$G$1)</f>
        <v>#VALUE!</v>
      </c>
      <c r="AM179" s="177" t="e">
        <f t="shared" ref="AM179:AM188" si="39">($B179-AL179)^2/1000</f>
        <v>#VALUE!</v>
      </c>
      <c r="AO179" s="197" t="e">
        <f t="shared" ref="AO179:AO188" si="40">LN($B179-AQ$172)</f>
        <v>#NUM!</v>
      </c>
      <c r="AP179" s="21" t="s">
        <v>36</v>
      </c>
      <c r="AQ179" s="42" t="e">
        <f>AS167</f>
        <v>#VALUE!</v>
      </c>
      <c r="AR179" s="46"/>
      <c r="AS179" s="177" t="e">
        <f t="shared" ref="AS179:AS188" si="41">ROUND(AQ$176*(1+AQ$177)^$D179+AQ$172,$G$1)</f>
        <v>#VALUE!</v>
      </c>
      <c r="AT179" s="177" t="e">
        <f t="shared" ref="AT179:AT188" si="42">($B179-AS179)^2/1000</f>
        <v>#VALUE!</v>
      </c>
      <c r="AV179" s="197" t="e">
        <f t="shared" ref="AV179:AV188" si="43">LN($B179-AX$172)</f>
        <v>#NUM!</v>
      </c>
      <c r="AW179" s="21" t="s">
        <v>36</v>
      </c>
      <c r="AX179" s="42" t="e">
        <f>AZ167</f>
        <v>#VALUE!</v>
      </c>
      <c r="AY179" s="46"/>
      <c r="AZ179" s="177" t="e">
        <f t="shared" ref="AZ179:AZ188" si="44">ROUND(AX$176*(1+AX$177)^$D179+AX$172,$G$1)</f>
        <v>#VALUE!</v>
      </c>
      <c r="BA179" s="177" t="e">
        <f t="shared" ref="BA179:BA188" si="45">($B179-AZ179)^2/1000</f>
        <v>#VALUE!</v>
      </c>
      <c r="BC179" s="197" t="e">
        <f t="shared" ref="BC179:BC188" si="46">LN($B179-BE$172)</f>
        <v>#NUM!</v>
      </c>
      <c r="BD179" s="21" t="s">
        <v>36</v>
      </c>
      <c r="BE179" s="42" t="e">
        <f>BG167</f>
        <v>#VALUE!</v>
      </c>
      <c r="BF179" s="46"/>
      <c r="BG179" s="177" t="e">
        <f t="shared" ref="BG179:BG188" si="47">ROUND(BE$176*(1+BE$177)^$D179+BE$172,$G$1)</f>
        <v>#VALUE!</v>
      </c>
      <c r="BH179" s="177" t="e">
        <f t="shared" ref="BH179:BH188" si="48">($B179-BG179)^2/1000</f>
        <v>#VALUE!</v>
      </c>
      <c r="BJ179" s="197" t="e">
        <f t="shared" ref="BJ179:BJ188" si="49">LN($B179-BL$172)</f>
        <v>#NUM!</v>
      </c>
      <c r="BK179" s="21" t="s">
        <v>36</v>
      </c>
      <c r="BL179" s="42" t="e">
        <f>BN167</f>
        <v>#VALUE!</v>
      </c>
      <c r="BM179" s="46"/>
      <c r="BN179" s="177" t="e">
        <f t="shared" ref="BN179:BN188" si="50">ROUND(BL$176*(1+BL$177)^$D179+BL$172,$G$1)</f>
        <v>#VALUE!</v>
      </c>
      <c r="BO179" s="177" t="e">
        <f t="shared" ref="BO179:BO188" si="51">($B179-BN179)^2/1000</f>
        <v>#VALUE!</v>
      </c>
      <c r="BQ179" s="197" t="e">
        <f t="shared" ref="BQ179:BQ188" si="52">LN($B179-BS$172)</f>
        <v>#NUM!</v>
      </c>
      <c r="BR179" s="21" t="s">
        <v>36</v>
      </c>
      <c r="BS179" s="42" t="e">
        <f>BU167</f>
        <v>#VALUE!</v>
      </c>
      <c r="BT179" s="46"/>
      <c r="BU179" s="177" t="e">
        <f t="shared" ref="BU179:BU188" si="53">ROUND(BS$176*(1+BS$177)^$D179+BS$172,$G$1)</f>
        <v>#VALUE!</v>
      </c>
      <c r="BV179" s="177" t="e">
        <f t="shared" ref="BV179:BV188" si="54">($B179-BU179)^2/1000</f>
        <v>#VALUE!</v>
      </c>
      <c r="BX179" s="197" t="e">
        <f t="shared" ref="BX179:BX188" si="55">LN($B179-BZ$172)</f>
        <v>#NUM!</v>
      </c>
      <c r="BY179" s="21" t="s">
        <v>36</v>
      </c>
      <c r="BZ179" s="42" t="e">
        <f>CB167</f>
        <v>#VALUE!</v>
      </c>
      <c r="CA179" s="46"/>
      <c r="CB179" s="177" t="e">
        <f t="shared" ref="CB179:CB188" si="56">ROUND(BZ$176*(1+BZ$177)^$D179+BZ$172,$G$1)</f>
        <v>#VALUE!</v>
      </c>
      <c r="CC179" s="177" t="e">
        <f t="shared" ref="CC179:CC188" si="57">($B179-CB179)^2/1000</f>
        <v>#VALUE!</v>
      </c>
      <c r="CE179" s="197" t="e">
        <f t="shared" ref="CE179:CE188" si="58">LN($B179-CG$172)</f>
        <v>#NUM!</v>
      </c>
      <c r="CF179" s="21" t="s">
        <v>36</v>
      </c>
      <c r="CG179" s="42" t="e">
        <f>CI167</f>
        <v>#VALUE!</v>
      </c>
      <c r="CH179" s="46"/>
      <c r="CI179" s="177" t="e">
        <f t="shared" ref="CI179:CI188" si="59">ROUND(CG$176*(1+CG$177)^$D179+CG$172,$G$1)</f>
        <v>#VALUE!</v>
      </c>
      <c r="CJ179" s="177" t="e">
        <f t="shared" ref="CJ179:CJ188" si="60">($B179-CI179)^2/1000</f>
        <v>#VALUE!</v>
      </c>
      <c r="CL179" s="197" t="e">
        <f t="shared" ref="CL179:CL188" si="61">LN($B179-CN$172)</f>
        <v>#NUM!</v>
      </c>
      <c r="CM179" s="21" t="s">
        <v>36</v>
      </c>
      <c r="CN179" s="42" t="e">
        <f>CP167</f>
        <v>#VALUE!</v>
      </c>
      <c r="CO179" s="46"/>
      <c r="CP179" s="177" t="e">
        <f t="shared" ref="CP179:CP188" si="62">ROUND(CN$176*(1+CN$177)^$D179+CN$172,$G$1)</f>
        <v>#VALUE!</v>
      </c>
      <c r="CQ179" s="177" t="e">
        <f t="shared" ref="CQ179:CQ188" si="63">($B179-CP179)^2/1000</f>
        <v>#VALUE!</v>
      </c>
      <c r="CS179" s="197" t="e">
        <f t="shared" ref="CS179:CS188" si="64">LN($B179-CU$172)</f>
        <v>#NUM!</v>
      </c>
      <c r="CT179" s="21" t="s">
        <v>36</v>
      </c>
      <c r="CU179" s="42" t="e">
        <f>CW167</f>
        <v>#VALUE!</v>
      </c>
      <c r="CV179" s="46"/>
      <c r="CW179" s="177" t="e">
        <f t="shared" ref="CW179:CW188" si="65">ROUND(CU$176*(1+CU$177)^$D179+CU$172,$G$1)</f>
        <v>#VALUE!</v>
      </c>
      <c r="CX179" s="177" t="e">
        <f t="shared" ref="CX179:CX188" si="66">($B179-CW179)^2/1000</f>
        <v>#VALUE!</v>
      </c>
      <c r="CZ179" s="197" t="e">
        <f t="shared" ref="CZ179:CZ188" si="67">LN($B179-DB$172)</f>
        <v>#NUM!</v>
      </c>
      <c r="DA179" s="21" t="s">
        <v>36</v>
      </c>
      <c r="DB179" s="42" t="e">
        <f>DD167</f>
        <v>#VALUE!</v>
      </c>
      <c r="DC179" s="46"/>
      <c r="DD179" s="177" t="e">
        <f t="shared" ref="DD179:DD188" si="68">ROUND(DB$176*(1+DB$177)^$D179+DB$172,$G$1)</f>
        <v>#VALUE!</v>
      </c>
      <c r="DE179" s="177" t="e">
        <f t="shared" ref="DE179:DE188" si="69">($B179-DD179)^2/1000</f>
        <v>#VALUE!</v>
      </c>
    </row>
    <row r="180" spans="1:109" ht="15" customHeight="1">
      <c r="A180" s="19">
        <f t="shared" si="23"/>
        <v>2004</v>
      </c>
      <c r="B180" s="174">
        <f t="shared" si="23"/>
        <v>0</v>
      </c>
      <c r="C180" s="191" t="e">
        <f t="shared" si="24"/>
        <v>#NUM!</v>
      </c>
      <c r="D180" s="20">
        <f t="shared" ref="D180:D210" si="70">D179+1</f>
        <v>2</v>
      </c>
      <c r="E180" s="637" t="s">
        <v>8</v>
      </c>
      <c r="F180" s="638"/>
      <c r="G180" s="639" t="e">
        <f>SUM(K168:K188)</f>
        <v>#VALUE!</v>
      </c>
      <c r="H180" s="640"/>
      <c r="I180" s="177" t="e">
        <f t="shared" si="25"/>
        <v>#VALUE!</v>
      </c>
      <c r="J180" s="178" t="e">
        <f t="shared" si="26"/>
        <v>#VALUE!</v>
      </c>
      <c r="K180" s="177" t="e">
        <f t="shared" si="27"/>
        <v>#VALUE!</v>
      </c>
      <c r="M180" s="197" t="e">
        <f t="shared" si="28"/>
        <v>#NUM!</v>
      </c>
      <c r="N180" s="21" t="s">
        <v>37</v>
      </c>
      <c r="O180" s="199" t="e">
        <f>SUM(R168:R188)</f>
        <v>#VALUE!</v>
      </c>
      <c r="P180" s="45"/>
      <c r="Q180" s="177" t="e">
        <f t="shared" si="29"/>
        <v>#VALUE!</v>
      </c>
      <c r="R180" s="177" t="e">
        <f t="shared" si="30"/>
        <v>#VALUE!</v>
      </c>
      <c r="T180" s="197" t="e">
        <f t="shared" si="31"/>
        <v>#NUM!</v>
      </c>
      <c r="U180" s="21" t="s">
        <v>37</v>
      </c>
      <c r="V180" s="199" t="e">
        <f>SUM(Y168:Y188)</f>
        <v>#VALUE!</v>
      </c>
      <c r="W180" s="45"/>
      <c r="X180" s="177" t="e">
        <f t="shared" si="32"/>
        <v>#VALUE!</v>
      </c>
      <c r="Y180" s="177" t="e">
        <f t="shared" si="33"/>
        <v>#VALUE!</v>
      </c>
      <c r="AA180" s="197" t="e">
        <f t="shared" si="34"/>
        <v>#NUM!</v>
      </c>
      <c r="AB180" s="21" t="s">
        <v>37</v>
      </c>
      <c r="AC180" s="199" t="e">
        <f>SUM(AF168:AF188)</f>
        <v>#VALUE!</v>
      </c>
      <c r="AD180" s="45"/>
      <c r="AE180" s="177" t="e">
        <f t="shared" si="35"/>
        <v>#VALUE!</v>
      </c>
      <c r="AF180" s="177" t="e">
        <f t="shared" si="36"/>
        <v>#VALUE!</v>
      </c>
      <c r="AH180" s="197" t="e">
        <f t="shared" si="37"/>
        <v>#NUM!</v>
      </c>
      <c r="AI180" s="21" t="s">
        <v>37</v>
      </c>
      <c r="AJ180" s="199" t="e">
        <f>SUM(AM168:AM188)</f>
        <v>#VALUE!</v>
      </c>
      <c r="AK180" s="45"/>
      <c r="AL180" s="177" t="e">
        <f t="shared" si="38"/>
        <v>#VALUE!</v>
      </c>
      <c r="AM180" s="177" t="e">
        <f t="shared" si="39"/>
        <v>#VALUE!</v>
      </c>
      <c r="AO180" s="197" t="e">
        <f t="shared" si="40"/>
        <v>#NUM!</v>
      </c>
      <c r="AP180" s="21" t="s">
        <v>37</v>
      </c>
      <c r="AQ180" s="199" t="e">
        <f>SUM(AT168:AT188)</f>
        <v>#VALUE!</v>
      </c>
      <c r="AR180" s="45"/>
      <c r="AS180" s="177" t="e">
        <f t="shared" si="41"/>
        <v>#VALUE!</v>
      </c>
      <c r="AT180" s="177" t="e">
        <f t="shared" si="42"/>
        <v>#VALUE!</v>
      </c>
      <c r="AV180" s="197" t="e">
        <f t="shared" si="43"/>
        <v>#NUM!</v>
      </c>
      <c r="AW180" s="21" t="s">
        <v>37</v>
      </c>
      <c r="AX180" s="199" t="e">
        <f>SUM(BA168:BA188)</f>
        <v>#VALUE!</v>
      </c>
      <c r="AY180" s="45"/>
      <c r="AZ180" s="177" t="e">
        <f t="shared" si="44"/>
        <v>#VALUE!</v>
      </c>
      <c r="BA180" s="177" t="e">
        <f t="shared" si="45"/>
        <v>#VALUE!</v>
      </c>
      <c r="BC180" s="197" t="e">
        <f t="shared" si="46"/>
        <v>#NUM!</v>
      </c>
      <c r="BD180" s="21" t="s">
        <v>37</v>
      </c>
      <c r="BE180" s="199" t="e">
        <f>SUM(BH168:BH188)</f>
        <v>#VALUE!</v>
      </c>
      <c r="BF180" s="45"/>
      <c r="BG180" s="177" t="e">
        <f t="shared" si="47"/>
        <v>#VALUE!</v>
      </c>
      <c r="BH180" s="177" t="e">
        <f t="shared" si="48"/>
        <v>#VALUE!</v>
      </c>
      <c r="BJ180" s="197" t="e">
        <f t="shared" si="49"/>
        <v>#NUM!</v>
      </c>
      <c r="BK180" s="21" t="s">
        <v>37</v>
      </c>
      <c r="BL180" s="199" t="e">
        <f>SUM(BO168:BO188)</f>
        <v>#VALUE!</v>
      </c>
      <c r="BM180" s="45"/>
      <c r="BN180" s="177" t="e">
        <f t="shared" si="50"/>
        <v>#VALUE!</v>
      </c>
      <c r="BO180" s="177" t="e">
        <f t="shared" si="51"/>
        <v>#VALUE!</v>
      </c>
      <c r="BQ180" s="197" t="e">
        <f t="shared" si="52"/>
        <v>#NUM!</v>
      </c>
      <c r="BR180" s="21" t="s">
        <v>37</v>
      </c>
      <c r="BS180" s="199" t="e">
        <f>SUM(BV168:BV188)</f>
        <v>#VALUE!</v>
      </c>
      <c r="BT180" s="45"/>
      <c r="BU180" s="177" t="e">
        <f t="shared" si="53"/>
        <v>#VALUE!</v>
      </c>
      <c r="BV180" s="177" t="e">
        <f t="shared" si="54"/>
        <v>#VALUE!</v>
      </c>
      <c r="BX180" s="197" t="e">
        <f t="shared" si="55"/>
        <v>#NUM!</v>
      </c>
      <c r="BY180" s="21" t="s">
        <v>37</v>
      </c>
      <c r="BZ180" s="199" t="e">
        <f>SUM(CC168:CC188)</f>
        <v>#VALUE!</v>
      </c>
      <c r="CA180" s="45"/>
      <c r="CB180" s="177" t="e">
        <f t="shared" si="56"/>
        <v>#VALUE!</v>
      </c>
      <c r="CC180" s="177" t="e">
        <f t="shared" si="57"/>
        <v>#VALUE!</v>
      </c>
      <c r="CE180" s="197" t="e">
        <f t="shared" si="58"/>
        <v>#NUM!</v>
      </c>
      <c r="CF180" s="21" t="s">
        <v>37</v>
      </c>
      <c r="CG180" s="199" t="e">
        <f>SUM(CJ168:CJ188)</f>
        <v>#VALUE!</v>
      </c>
      <c r="CH180" s="45"/>
      <c r="CI180" s="177" t="e">
        <f t="shared" si="59"/>
        <v>#VALUE!</v>
      </c>
      <c r="CJ180" s="177" t="e">
        <f t="shared" si="60"/>
        <v>#VALUE!</v>
      </c>
      <c r="CL180" s="197" t="e">
        <f t="shared" si="61"/>
        <v>#NUM!</v>
      </c>
      <c r="CM180" s="21" t="s">
        <v>37</v>
      </c>
      <c r="CN180" s="199" t="e">
        <f>SUM(CQ168:CQ188)</f>
        <v>#VALUE!</v>
      </c>
      <c r="CO180" s="45"/>
      <c r="CP180" s="177" t="e">
        <f t="shared" si="62"/>
        <v>#VALUE!</v>
      </c>
      <c r="CQ180" s="177" t="e">
        <f t="shared" si="63"/>
        <v>#VALUE!</v>
      </c>
      <c r="CS180" s="197" t="e">
        <f t="shared" si="64"/>
        <v>#NUM!</v>
      </c>
      <c r="CT180" s="21" t="s">
        <v>37</v>
      </c>
      <c r="CU180" s="199" t="e">
        <f>SUM(CX168:CX188)</f>
        <v>#VALUE!</v>
      </c>
      <c r="CV180" s="45"/>
      <c r="CW180" s="177" t="e">
        <f t="shared" si="65"/>
        <v>#VALUE!</v>
      </c>
      <c r="CX180" s="177" t="e">
        <f t="shared" si="66"/>
        <v>#VALUE!</v>
      </c>
      <c r="CZ180" s="197" t="e">
        <f t="shared" si="67"/>
        <v>#NUM!</v>
      </c>
      <c r="DA180" s="21" t="s">
        <v>37</v>
      </c>
      <c r="DB180" s="199" t="e">
        <f>SUM(DE168:DE188)</f>
        <v>#VALUE!</v>
      </c>
      <c r="DC180" s="45"/>
      <c r="DD180" s="177" t="e">
        <f t="shared" si="68"/>
        <v>#VALUE!</v>
      </c>
      <c r="DE180" s="177" t="e">
        <f t="shared" si="69"/>
        <v>#VALUE!</v>
      </c>
    </row>
    <row r="181" spans="1:109" ht="15" customHeight="1">
      <c r="A181" s="19">
        <f t="shared" si="23"/>
        <v>2005</v>
      </c>
      <c r="B181" s="174">
        <f t="shared" si="23"/>
        <v>0</v>
      </c>
      <c r="C181" s="191" t="e">
        <f t="shared" si="24"/>
        <v>#NUM!</v>
      </c>
      <c r="D181" s="20">
        <f t="shared" si="70"/>
        <v>3</v>
      </c>
      <c r="E181" s="637" t="s">
        <v>9</v>
      </c>
      <c r="F181" s="638"/>
      <c r="G181" s="639" t="e">
        <f>SUM(K179:K188)</f>
        <v>#VALUE!</v>
      </c>
      <c r="H181" s="640"/>
      <c r="I181" s="177" t="e">
        <f t="shared" si="25"/>
        <v>#VALUE!</v>
      </c>
      <c r="J181" s="178" t="e">
        <f t="shared" si="26"/>
        <v>#VALUE!</v>
      </c>
      <c r="K181" s="177" t="e">
        <f t="shared" si="27"/>
        <v>#VALUE!</v>
      </c>
      <c r="M181" s="197" t="e">
        <f t="shared" si="28"/>
        <v>#NUM!</v>
      </c>
      <c r="N181" s="25"/>
      <c r="O181" s="61"/>
      <c r="P181" s="25"/>
      <c r="Q181" s="177" t="e">
        <f t="shared" si="29"/>
        <v>#VALUE!</v>
      </c>
      <c r="R181" s="177" t="e">
        <f t="shared" si="30"/>
        <v>#VALUE!</v>
      </c>
      <c r="T181" s="197" t="e">
        <f t="shared" si="31"/>
        <v>#NUM!</v>
      </c>
      <c r="U181" s="25"/>
      <c r="V181" s="61"/>
      <c r="W181" s="25"/>
      <c r="X181" s="177" t="e">
        <f t="shared" si="32"/>
        <v>#VALUE!</v>
      </c>
      <c r="Y181" s="177" t="e">
        <f t="shared" si="33"/>
        <v>#VALUE!</v>
      </c>
      <c r="AA181" s="197" t="e">
        <f t="shared" si="34"/>
        <v>#NUM!</v>
      </c>
      <c r="AB181" s="25"/>
      <c r="AC181" s="61"/>
      <c r="AD181" s="25"/>
      <c r="AE181" s="177" t="e">
        <f t="shared" si="35"/>
        <v>#VALUE!</v>
      </c>
      <c r="AF181" s="177" t="e">
        <f t="shared" si="36"/>
        <v>#VALUE!</v>
      </c>
      <c r="AH181" s="197" t="e">
        <f t="shared" si="37"/>
        <v>#NUM!</v>
      </c>
      <c r="AI181" s="25"/>
      <c r="AJ181" s="61"/>
      <c r="AK181" s="25"/>
      <c r="AL181" s="177" t="e">
        <f t="shared" si="38"/>
        <v>#VALUE!</v>
      </c>
      <c r="AM181" s="177" t="e">
        <f t="shared" si="39"/>
        <v>#VALUE!</v>
      </c>
      <c r="AO181" s="197" t="e">
        <f t="shared" si="40"/>
        <v>#NUM!</v>
      </c>
      <c r="AP181" s="25"/>
      <c r="AQ181" s="61"/>
      <c r="AR181" s="25"/>
      <c r="AS181" s="177" t="e">
        <f t="shared" si="41"/>
        <v>#VALUE!</v>
      </c>
      <c r="AT181" s="177" t="e">
        <f t="shared" si="42"/>
        <v>#VALUE!</v>
      </c>
      <c r="AV181" s="197" t="e">
        <f t="shared" si="43"/>
        <v>#NUM!</v>
      </c>
      <c r="AW181" s="25"/>
      <c r="AX181" s="61"/>
      <c r="AY181" s="25"/>
      <c r="AZ181" s="177" t="e">
        <f t="shared" si="44"/>
        <v>#VALUE!</v>
      </c>
      <c r="BA181" s="177" t="e">
        <f t="shared" si="45"/>
        <v>#VALUE!</v>
      </c>
      <c r="BC181" s="197" t="e">
        <f t="shared" si="46"/>
        <v>#NUM!</v>
      </c>
      <c r="BD181" s="25"/>
      <c r="BE181" s="61"/>
      <c r="BF181" s="25"/>
      <c r="BG181" s="177" t="e">
        <f t="shared" si="47"/>
        <v>#VALUE!</v>
      </c>
      <c r="BH181" s="177" t="e">
        <f t="shared" si="48"/>
        <v>#VALUE!</v>
      </c>
      <c r="BJ181" s="197" t="e">
        <f t="shared" si="49"/>
        <v>#NUM!</v>
      </c>
      <c r="BK181" s="25"/>
      <c r="BL181" s="61"/>
      <c r="BM181" s="25"/>
      <c r="BN181" s="177" t="e">
        <f t="shared" si="50"/>
        <v>#VALUE!</v>
      </c>
      <c r="BO181" s="177" t="e">
        <f t="shared" si="51"/>
        <v>#VALUE!</v>
      </c>
      <c r="BQ181" s="197" t="e">
        <f t="shared" si="52"/>
        <v>#NUM!</v>
      </c>
      <c r="BR181" s="25"/>
      <c r="BS181" s="61"/>
      <c r="BT181" s="25"/>
      <c r="BU181" s="177" t="e">
        <f t="shared" si="53"/>
        <v>#VALUE!</v>
      </c>
      <c r="BV181" s="177" t="e">
        <f t="shared" si="54"/>
        <v>#VALUE!</v>
      </c>
      <c r="BX181" s="197" t="e">
        <f t="shared" si="55"/>
        <v>#NUM!</v>
      </c>
      <c r="BY181" s="25"/>
      <c r="BZ181" s="61"/>
      <c r="CA181" s="25"/>
      <c r="CB181" s="177" t="e">
        <f t="shared" si="56"/>
        <v>#VALUE!</v>
      </c>
      <c r="CC181" s="177" t="e">
        <f t="shared" si="57"/>
        <v>#VALUE!</v>
      </c>
      <c r="CE181" s="197" t="e">
        <f t="shared" si="58"/>
        <v>#NUM!</v>
      </c>
      <c r="CF181" s="25"/>
      <c r="CG181" s="61"/>
      <c r="CH181" s="25"/>
      <c r="CI181" s="177" t="e">
        <f t="shared" si="59"/>
        <v>#VALUE!</v>
      </c>
      <c r="CJ181" s="177" t="e">
        <f t="shared" si="60"/>
        <v>#VALUE!</v>
      </c>
      <c r="CL181" s="197" t="e">
        <f t="shared" si="61"/>
        <v>#NUM!</v>
      </c>
      <c r="CM181" s="25"/>
      <c r="CN181" s="61"/>
      <c r="CO181" s="25"/>
      <c r="CP181" s="177" t="e">
        <f t="shared" si="62"/>
        <v>#VALUE!</v>
      </c>
      <c r="CQ181" s="177" t="e">
        <f t="shared" si="63"/>
        <v>#VALUE!</v>
      </c>
      <c r="CS181" s="197" t="e">
        <f t="shared" si="64"/>
        <v>#NUM!</v>
      </c>
      <c r="CT181" s="25"/>
      <c r="CU181" s="61"/>
      <c r="CV181" s="25"/>
      <c r="CW181" s="177" t="e">
        <f t="shared" si="65"/>
        <v>#VALUE!</v>
      </c>
      <c r="CX181" s="177" t="e">
        <f t="shared" si="66"/>
        <v>#VALUE!</v>
      </c>
      <c r="CZ181" s="197" t="e">
        <f t="shared" si="67"/>
        <v>#NUM!</v>
      </c>
      <c r="DA181" s="25"/>
      <c r="DB181" s="61"/>
      <c r="DC181" s="25"/>
      <c r="DD181" s="177" t="e">
        <f t="shared" si="68"/>
        <v>#VALUE!</v>
      </c>
      <c r="DE181" s="177" t="e">
        <f t="shared" si="69"/>
        <v>#VALUE!</v>
      </c>
    </row>
    <row r="182" spans="1:109" ht="15" customHeight="1">
      <c r="A182" s="19">
        <f t="shared" si="23"/>
        <v>2006</v>
      </c>
      <c r="B182" s="174">
        <f t="shared" si="23"/>
        <v>0</v>
      </c>
      <c r="C182" s="191" t="e">
        <f t="shared" si="24"/>
        <v>#NUM!</v>
      </c>
      <c r="D182" s="20">
        <f t="shared" si="70"/>
        <v>4</v>
      </c>
      <c r="E182" s="637" t="s">
        <v>10</v>
      </c>
      <c r="F182" s="638"/>
      <c r="G182" s="639" t="e">
        <f>SUM(J168:J188)/D188</f>
        <v>#VALUE!</v>
      </c>
      <c r="H182" s="640"/>
      <c r="I182" s="177" t="e">
        <f t="shared" si="25"/>
        <v>#VALUE!</v>
      </c>
      <c r="J182" s="178" t="e">
        <f t="shared" si="26"/>
        <v>#VALUE!</v>
      </c>
      <c r="K182" s="177" t="e">
        <f t="shared" si="27"/>
        <v>#VALUE!</v>
      </c>
      <c r="M182" s="197" t="e">
        <f t="shared" si="28"/>
        <v>#NUM!</v>
      </c>
      <c r="N182" s="25"/>
      <c r="O182" s="25"/>
      <c r="P182" s="25"/>
      <c r="Q182" s="177" t="e">
        <f t="shared" si="29"/>
        <v>#VALUE!</v>
      </c>
      <c r="R182" s="177" t="e">
        <f t="shared" si="30"/>
        <v>#VALUE!</v>
      </c>
      <c r="T182" s="197" t="e">
        <f t="shared" si="31"/>
        <v>#NUM!</v>
      </c>
      <c r="U182" s="25"/>
      <c r="V182" s="25"/>
      <c r="W182" s="25"/>
      <c r="X182" s="177" t="e">
        <f t="shared" si="32"/>
        <v>#VALUE!</v>
      </c>
      <c r="Y182" s="177" t="e">
        <f t="shared" si="33"/>
        <v>#VALUE!</v>
      </c>
      <c r="AA182" s="197" t="e">
        <f t="shared" si="34"/>
        <v>#NUM!</v>
      </c>
      <c r="AB182" s="25"/>
      <c r="AC182" s="25"/>
      <c r="AD182" s="25"/>
      <c r="AE182" s="177" t="e">
        <f t="shared" si="35"/>
        <v>#VALUE!</v>
      </c>
      <c r="AF182" s="177" t="e">
        <f t="shared" si="36"/>
        <v>#VALUE!</v>
      </c>
      <c r="AH182" s="197" t="e">
        <f t="shared" si="37"/>
        <v>#NUM!</v>
      </c>
      <c r="AI182" s="25"/>
      <c r="AJ182" s="25"/>
      <c r="AK182" s="25"/>
      <c r="AL182" s="177" t="e">
        <f t="shared" si="38"/>
        <v>#VALUE!</v>
      </c>
      <c r="AM182" s="177" t="e">
        <f t="shared" si="39"/>
        <v>#VALUE!</v>
      </c>
      <c r="AO182" s="197" t="e">
        <f t="shared" si="40"/>
        <v>#NUM!</v>
      </c>
      <c r="AP182" s="25"/>
      <c r="AQ182" s="25"/>
      <c r="AR182" s="25"/>
      <c r="AS182" s="177" t="e">
        <f t="shared" si="41"/>
        <v>#VALUE!</v>
      </c>
      <c r="AT182" s="177" t="e">
        <f t="shared" si="42"/>
        <v>#VALUE!</v>
      </c>
      <c r="AV182" s="197" t="e">
        <f t="shared" si="43"/>
        <v>#NUM!</v>
      </c>
      <c r="AW182" s="25"/>
      <c r="AX182" s="25"/>
      <c r="AY182" s="25"/>
      <c r="AZ182" s="177" t="e">
        <f t="shared" si="44"/>
        <v>#VALUE!</v>
      </c>
      <c r="BA182" s="177" t="e">
        <f t="shared" si="45"/>
        <v>#VALUE!</v>
      </c>
      <c r="BC182" s="197" t="e">
        <f t="shared" si="46"/>
        <v>#NUM!</v>
      </c>
      <c r="BD182" s="25"/>
      <c r="BE182" s="25"/>
      <c r="BF182" s="25"/>
      <c r="BG182" s="177" t="e">
        <f t="shared" si="47"/>
        <v>#VALUE!</v>
      </c>
      <c r="BH182" s="177" t="e">
        <f t="shared" si="48"/>
        <v>#VALUE!</v>
      </c>
      <c r="BJ182" s="197" t="e">
        <f t="shared" si="49"/>
        <v>#NUM!</v>
      </c>
      <c r="BK182" s="25"/>
      <c r="BL182" s="25"/>
      <c r="BM182" s="25"/>
      <c r="BN182" s="177" t="e">
        <f t="shared" si="50"/>
        <v>#VALUE!</v>
      </c>
      <c r="BO182" s="177" t="e">
        <f t="shared" si="51"/>
        <v>#VALUE!</v>
      </c>
      <c r="BQ182" s="197" t="e">
        <f t="shared" si="52"/>
        <v>#NUM!</v>
      </c>
      <c r="BR182" s="25"/>
      <c r="BS182" s="25"/>
      <c r="BT182" s="25"/>
      <c r="BU182" s="177" t="e">
        <f t="shared" si="53"/>
        <v>#VALUE!</v>
      </c>
      <c r="BV182" s="177" t="e">
        <f t="shared" si="54"/>
        <v>#VALUE!</v>
      </c>
      <c r="BX182" s="197" t="e">
        <f t="shared" si="55"/>
        <v>#NUM!</v>
      </c>
      <c r="BY182" s="25"/>
      <c r="BZ182" s="25"/>
      <c r="CA182" s="25"/>
      <c r="CB182" s="177" t="e">
        <f t="shared" si="56"/>
        <v>#VALUE!</v>
      </c>
      <c r="CC182" s="177" t="e">
        <f t="shared" si="57"/>
        <v>#VALUE!</v>
      </c>
      <c r="CE182" s="197" t="e">
        <f t="shared" si="58"/>
        <v>#NUM!</v>
      </c>
      <c r="CF182" s="25"/>
      <c r="CG182" s="25"/>
      <c r="CH182" s="25"/>
      <c r="CI182" s="177" t="e">
        <f t="shared" si="59"/>
        <v>#VALUE!</v>
      </c>
      <c r="CJ182" s="177" t="e">
        <f t="shared" si="60"/>
        <v>#VALUE!</v>
      </c>
      <c r="CL182" s="197" t="e">
        <f t="shared" si="61"/>
        <v>#NUM!</v>
      </c>
      <c r="CM182" s="25"/>
      <c r="CN182" s="25"/>
      <c r="CO182" s="25"/>
      <c r="CP182" s="177" t="e">
        <f t="shared" si="62"/>
        <v>#VALUE!</v>
      </c>
      <c r="CQ182" s="177" t="e">
        <f t="shared" si="63"/>
        <v>#VALUE!</v>
      </c>
      <c r="CS182" s="197" t="e">
        <f t="shared" si="64"/>
        <v>#NUM!</v>
      </c>
      <c r="CT182" s="25"/>
      <c r="CU182" s="25"/>
      <c r="CV182" s="25"/>
      <c r="CW182" s="177" t="e">
        <f t="shared" si="65"/>
        <v>#VALUE!</v>
      </c>
      <c r="CX182" s="177" t="e">
        <f t="shared" si="66"/>
        <v>#VALUE!</v>
      </c>
      <c r="CZ182" s="197" t="e">
        <f t="shared" si="67"/>
        <v>#NUM!</v>
      </c>
      <c r="DA182" s="25"/>
      <c r="DB182" s="25"/>
      <c r="DC182" s="25"/>
      <c r="DD182" s="177" t="e">
        <f t="shared" si="68"/>
        <v>#VALUE!</v>
      </c>
      <c r="DE182" s="177" t="e">
        <f t="shared" si="69"/>
        <v>#VALUE!</v>
      </c>
    </row>
    <row r="183" spans="1:109" ht="15" customHeight="1">
      <c r="A183" s="19">
        <f t="shared" si="23"/>
        <v>2007</v>
      </c>
      <c r="B183" s="174">
        <f t="shared" si="23"/>
        <v>0</v>
      </c>
      <c r="C183" s="191" t="e">
        <f t="shared" si="24"/>
        <v>#NUM!</v>
      </c>
      <c r="D183" s="20">
        <f t="shared" si="70"/>
        <v>5</v>
      </c>
      <c r="E183" s="637" t="s">
        <v>11</v>
      </c>
      <c r="F183" s="638"/>
      <c r="G183" s="639" t="e">
        <f>SUM(J179:J188)/10</f>
        <v>#VALUE!</v>
      </c>
      <c r="H183" s="640"/>
      <c r="I183" s="177" t="e">
        <f t="shared" si="25"/>
        <v>#VALUE!</v>
      </c>
      <c r="J183" s="178" t="e">
        <f t="shared" si="26"/>
        <v>#VALUE!</v>
      </c>
      <c r="K183" s="177" t="e">
        <f t="shared" si="27"/>
        <v>#VALUE!</v>
      </c>
      <c r="M183" s="197" t="e">
        <f t="shared" si="28"/>
        <v>#NUM!</v>
      </c>
      <c r="N183" s="25"/>
      <c r="O183" s="25"/>
      <c r="P183" s="25"/>
      <c r="Q183" s="177" t="e">
        <f t="shared" si="29"/>
        <v>#VALUE!</v>
      </c>
      <c r="R183" s="177" t="e">
        <f t="shared" si="30"/>
        <v>#VALUE!</v>
      </c>
      <c r="T183" s="197" t="e">
        <f t="shared" si="31"/>
        <v>#NUM!</v>
      </c>
      <c r="U183" s="25"/>
      <c r="V183" s="25"/>
      <c r="W183" s="25"/>
      <c r="X183" s="177" t="e">
        <f t="shared" si="32"/>
        <v>#VALUE!</v>
      </c>
      <c r="Y183" s="177" t="e">
        <f t="shared" si="33"/>
        <v>#VALUE!</v>
      </c>
      <c r="AA183" s="197" t="e">
        <f t="shared" si="34"/>
        <v>#NUM!</v>
      </c>
      <c r="AB183" s="25"/>
      <c r="AC183" s="25"/>
      <c r="AD183" s="25"/>
      <c r="AE183" s="177" t="e">
        <f t="shared" si="35"/>
        <v>#VALUE!</v>
      </c>
      <c r="AF183" s="177" t="e">
        <f t="shared" si="36"/>
        <v>#VALUE!</v>
      </c>
      <c r="AH183" s="197" t="e">
        <f t="shared" si="37"/>
        <v>#NUM!</v>
      </c>
      <c r="AI183" s="25"/>
      <c r="AJ183" s="25"/>
      <c r="AK183" s="25"/>
      <c r="AL183" s="177" t="e">
        <f t="shared" si="38"/>
        <v>#VALUE!</v>
      </c>
      <c r="AM183" s="177" t="e">
        <f t="shared" si="39"/>
        <v>#VALUE!</v>
      </c>
      <c r="AO183" s="197" t="e">
        <f t="shared" si="40"/>
        <v>#NUM!</v>
      </c>
      <c r="AP183" s="25"/>
      <c r="AQ183" s="25"/>
      <c r="AR183" s="25"/>
      <c r="AS183" s="177" t="e">
        <f t="shared" si="41"/>
        <v>#VALUE!</v>
      </c>
      <c r="AT183" s="177" t="e">
        <f t="shared" si="42"/>
        <v>#VALUE!</v>
      </c>
      <c r="AV183" s="197" t="e">
        <f t="shared" si="43"/>
        <v>#NUM!</v>
      </c>
      <c r="AW183" s="25"/>
      <c r="AX183" s="25"/>
      <c r="AY183" s="25"/>
      <c r="AZ183" s="177" t="e">
        <f t="shared" si="44"/>
        <v>#VALUE!</v>
      </c>
      <c r="BA183" s="177" t="e">
        <f t="shared" si="45"/>
        <v>#VALUE!</v>
      </c>
      <c r="BC183" s="197" t="e">
        <f t="shared" si="46"/>
        <v>#NUM!</v>
      </c>
      <c r="BD183" s="25"/>
      <c r="BE183" s="25"/>
      <c r="BF183" s="25"/>
      <c r="BG183" s="177" t="e">
        <f t="shared" si="47"/>
        <v>#VALUE!</v>
      </c>
      <c r="BH183" s="177" t="e">
        <f t="shared" si="48"/>
        <v>#VALUE!</v>
      </c>
      <c r="BJ183" s="197" t="e">
        <f t="shared" si="49"/>
        <v>#NUM!</v>
      </c>
      <c r="BK183" s="25"/>
      <c r="BL183" s="25"/>
      <c r="BM183" s="25"/>
      <c r="BN183" s="177" t="e">
        <f t="shared" si="50"/>
        <v>#VALUE!</v>
      </c>
      <c r="BO183" s="177" t="e">
        <f t="shared" si="51"/>
        <v>#VALUE!</v>
      </c>
      <c r="BQ183" s="197" t="e">
        <f t="shared" si="52"/>
        <v>#NUM!</v>
      </c>
      <c r="BR183" s="25"/>
      <c r="BS183" s="25"/>
      <c r="BT183" s="25"/>
      <c r="BU183" s="177" t="e">
        <f t="shared" si="53"/>
        <v>#VALUE!</v>
      </c>
      <c r="BV183" s="177" t="e">
        <f t="shared" si="54"/>
        <v>#VALUE!</v>
      </c>
      <c r="BX183" s="197" t="e">
        <f t="shared" si="55"/>
        <v>#NUM!</v>
      </c>
      <c r="BY183" s="25"/>
      <c r="BZ183" s="25"/>
      <c r="CA183" s="25"/>
      <c r="CB183" s="177" t="e">
        <f t="shared" si="56"/>
        <v>#VALUE!</v>
      </c>
      <c r="CC183" s="177" t="e">
        <f t="shared" si="57"/>
        <v>#VALUE!</v>
      </c>
      <c r="CE183" s="197" t="e">
        <f t="shared" si="58"/>
        <v>#NUM!</v>
      </c>
      <c r="CF183" s="25"/>
      <c r="CG183" s="25"/>
      <c r="CH183" s="25"/>
      <c r="CI183" s="177" t="e">
        <f t="shared" si="59"/>
        <v>#VALUE!</v>
      </c>
      <c r="CJ183" s="177" t="e">
        <f t="shared" si="60"/>
        <v>#VALUE!</v>
      </c>
      <c r="CL183" s="197" t="e">
        <f t="shared" si="61"/>
        <v>#NUM!</v>
      </c>
      <c r="CM183" s="25"/>
      <c r="CN183" s="25"/>
      <c r="CO183" s="25"/>
      <c r="CP183" s="177" t="e">
        <f t="shared" si="62"/>
        <v>#VALUE!</v>
      </c>
      <c r="CQ183" s="177" t="e">
        <f t="shared" si="63"/>
        <v>#VALUE!</v>
      </c>
      <c r="CS183" s="197" t="e">
        <f t="shared" si="64"/>
        <v>#NUM!</v>
      </c>
      <c r="CT183" s="25"/>
      <c r="CU183" s="25"/>
      <c r="CV183" s="25"/>
      <c r="CW183" s="177" t="e">
        <f t="shared" si="65"/>
        <v>#VALUE!</v>
      </c>
      <c r="CX183" s="177" t="e">
        <f t="shared" si="66"/>
        <v>#VALUE!</v>
      </c>
      <c r="CZ183" s="197" t="e">
        <f t="shared" si="67"/>
        <v>#NUM!</v>
      </c>
      <c r="DA183" s="25"/>
      <c r="DB183" s="25"/>
      <c r="DC183" s="25"/>
      <c r="DD183" s="177" t="e">
        <f t="shared" si="68"/>
        <v>#VALUE!</v>
      </c>
      <c r="DE183" s="177" t="e">
        <f t="shared" si="69"/>
        <v>#VALUE!</v>
      </c>
    </row>
    <row r="184" spans="1:109" ht="15" customHeight="1">
      <c r="A184" s="19">
        <f t="shared" si="23"/>
        <v>2008</v>
      </c>
      <c r="B184" s="174">
        <f t="shared" si="23"/>
        <v>0</v>
      </c>
      <c r="C184" s="191" t="e">
        <f t="shared" si="24"/>
        <v>#NUM!</v>
      </c>
      <c r="D184" s="20">
        <f t="shared" si="70"/>
        <v>6</v>
      </c>
      <c r="E184" s="45"/>
      <c r="F184" s="45"/>
      <c r="G184" s="49"/>
      <c r="H184" s="45"/>
      <c r="I184" s="177" t="e">
        <f t="shared" si="25"/>
        <v>#VALUE!</v>
      </c>
      <c r="J184" s="178" t="e">
        <f t="shared" si="26"/>
        <v>#VALUE!</v>
      </c>
      <c r="K184" s="177" t="e">
        <f t="shared" si="27"/>
        <v>#VALUE!</v>
      </c>
      <c r="M184" s="197" t="e">
        <f t="shared" si="28"/>
        <v>#NUM!</v>
      </c>
      <c r="N184" s="25"/>
      <c r="O184" s="25"/>
      <c r="P184" s="25"/>
      <c r="Q184" s="177" t="e">
        <f t="shared" si="29"/>
        <v>#VALUE!</v>
      </c>
      <c r="R184" s="177" t="e">
        <f t="shared" si="30"/>
        <v>#VALUE!</v>
      </c>
      <c r="T184" s="197" t="e">
        <f t="shared" si="31"/>
        <v>#NUM!</v>
      </c>
      <c r="U184" s="25"/>
      <c r="V184" s="25"/>
      <c r="W184" s="25"/>
      <c r="X184" s="177" t="e">
        <f t="shared" si="32"/>
        <v>#VALUE!</v>
      </c>
      <c r="Y184" s="177" t="e">
        <f t="shared" si="33"/>
        <v>#VALUE!</v>
      </c>
      <c r="AA184" s="197" t="e">
        <f t="shared" si="34"/>
        <v>#NUM!</v>
      </c>
      <c r="AB184" s="25"/>
      <c r="AC184" s="25"/>
      <c r="AD184" s="25"/>
      <c r="AE184" s="177" t="e">
        <f t="shared" si="35"/>
        <v>#VALUE!</v>
      </c>
      <c r="AF184" s="177" t="e">
        <f t="shared" si="36"/>
        <v>#VALUE!</v>
      </c>
      <c r="AH184" s="197" t="e">
        <f t="shared" si="37"/>
        <v>#NUM!</v>
      </c>
      <c r="AI184" s="25"/>
      <c r="AJ184" s="25"/>
      <c r="AK184" s="25"/>
      <c r="AL184" s="177" t="e">
        <f t="shared" si="38"/>
        <v>#VALUE!</v>
      </c>
      <c r="AM184" s="177" t="e">
        <f t="shared" si="39"/>
        <v>#VALUE!</v>
      </c>
      <c r="AO184" s="197" t="e">
        <f t="shared" si="40"/>
        <v>#NUM!</v>
      </c>
      <c r="AP184" s="25"/>
      <c r="AQ184" s="25"/>
      <c r="AR184" s="25"/>
      <c r="AS184" s="177" t="e">
        <f t="shared" si="41"/>
        <v>#VALUE!</v>
      </c>
      <c r="AT184" s="177" t="e">
        <f t="shared" si="42"/>
        <v>#VALUE!</v>
      </c>
      <c r="AV184" s="197" t="e">
        <f t="shared" si="43"/>
        <v>#NUM!</v>
      </c>
      <c r="AW184" s="25"/>
      <c r="AX184" s="25"/>
      <c r="AY184" s="25"/>
      <c r="AZ184" s="177" t="e">
        <f t="shared" si="44"/>
        <v>#VALUE!</v>
      </c>
      <c r="BA184" s="177" t="e">
        <f t="shared" si="45"/>
        <v>#VALUE!</v>
      </c>
      <c r="BC184" s="197" t="e">
        <f t="shared" si="46"/>
        <v>#NUM!</v>
      </c>
      <c r="BD184" s="25"/>
      <c r="BE184" s="25"/>
      <c r="BF184" s="25"/>
      <c r="BG184" s="177" t="e">
        <f t="shared" si="47"/>
        <v>#VALUE!</v>
      </c>
      <c r="BH184" s="177" t="e">
        <f t="shared" si="48"/>
        <v>#VALUE!</v>
      </c>
      <c r="BJ184" s="197" t="e">
        <f t="shared" si="49"/>
        <v>#NUM!</v>
      </c>
      <c r="BK184" s="25"/>
      <c r="BL184" s="25"/>
      <c r="BM184" s="25"/>
      <c r="BN184" s="177" t="e">
        <f t="shared" si="50"/>
        <v>#VALUE!</v>
      </c>
      <c r="BO184" s="177" t="e">
        <f t="shared" si="51"/>
        <v>#VALUE!</v>
      </c>
      <c r="BQ184" s="197" t="e">
        <f t="shared" si="52"/>
        <v>#NUM!</v>
      </c>
      <c r="BR184" s="25"/>
      <c r="BS184" s="25"/>
      <c r="BT184" s="25"/>
      <c r="BU184" s="177" t="e">
        <f t="shared" si="53"/>
        <v>#VALUE!</v>
      </c>
      <c r="BV184" s="177" t="e">
        <f t="shared" si="54"/>
        <v>#VALUE!</v>
      </c>
      <c r="BX184" s="197" t="e">
        <f t="shared" si="55"/>
        <v>#NUM!</v>
      </c>
      <c r="BY184" s="25"/>
      <c r="BZ184" s="25"/>
      <c r="CA184" s="25"/>
      <c r="CB184" s="177" t="e">
        <f t="shared" si="56"/>
        <v>#VALUE!</v>
      </c>
      <c r="CC184" s="177" t="e">
        <f t="shared" si="57"/>
        <v>#VALUE!</v>
      </c>
      <c r="CE184" s="197" t="e">
        <f t="shared" si="58"/>
        <v>#NUM!</v>
      </c>
      <c r="CF184" s="25"/>
      <c r="CG184" s="25"/>
      <c r="CH184" s="25"/>
      <c r="CI184" s="177" t="e">
        <f t="shared" si="59"/>
        <v>#VALUE!</v>
      </c>
      <c r="CJ184" s="177" t="e">
        <f t="shared" si="60"/>
        <v>#VALUE!</v>
      </c>
      <c r="CL184" s="197" t="e">
        <f t="shared" si="61"/>
        <v>#NUM!</v>
      </c>
      <c r="CM184" s="25"/>
      <c r="CN184" s="25"/>
      <c r="CO184" s="25"/>
      <c r="CP184" s="177" t="e">
        <f t="shared" si="62"/>
        <v>#VALUE!</v>
      </c>
      <c r="CQ184" s="177" t="e">
        <f t="shared" si="63"/>
        <v>#VALUE!</v>
      </c>
      <c r="CS184" s="197" t="e">
        <f t="shared" si="64"/>
        <v>#NUM!</v>
      </c>
      <c r="CT184" s="25"/>
      <c r="CU184" s="25"/>
      <c r="CV184" s="25"/>
      <c r="CW184" s="177" t="e">
        <f t="shared" si="65"/>
        <v>#VALUE!</v>
      </c>
      <c r="CX184" s="177" t="e">
        <f t="shared" si="66"/>
        <v>#VALUE!</v>
      </c>
      <c r="CZ184" s="197" t="e">
        <f t="shared" si="67"/>
        <v>#NUM!</v>
      </c>
      <c r="DA184" s="25"/>
      <c r="DB184" s="25"/>
      <c r="DC184" s="25"/>
      <c r="DD184" s="177" t="e">
        <f t="shared" si="68"/>
        <v>#VALUE!</v>
      </c>
      <c r="DE184" s="177" t="e">
        <f t="shared" si="69"/>
        <v>#VALUE!</v>
      </c>
    </row>
    <row r="185" spans="1:109" s="25" customFormat="1" ht="15" customHeight="1">
      <c r="A185" s="19">
        <f t="shared" si="23"/>
        <v>2009</v>
      </c>
      <c r="B185" s="174">
        <f t="shared" si="23"/>
        <v>0</v>
      </c>
      <c r="C185" s="191" t="e">
        <f t="shared" si="24"/>
        <v>#NUM!</v>
      </c>
      <c r="D185" s="20">
        <f t="shared" si="70"/>
        <v>7</v>
      </c>
      <c r="G185" s="49"/>
      <c r="H185" s="45"/>
      <c r="I185" s="177" t="e">
        <f t="shared" si="25"/>
        <v>#VALUE!</v>
      </c>
      <c r="J185" s="178" t="e">
        <f t="shared" si="26"/>
        <v>#VALUE!</v>
      </c>
      <c r="K185" s="177" t="e">
        <f t="shared" si="27"/>
        <v>#VALUE!</v>
      </c>
      <c r="M185" s="197" t="e">
        <f t="shared" si="28"/>
        <v>#NUM!</v>
      </c>
      <c r="Q185" s="177" t="e">
        <f t="shared" si="29"/>
        <v>#VALUE!</v>
      </c>
      <c r="R185" s="177" t="e">
        <f t="shared" si="30"/>
        <v>#VALUE!</v>
      </c>
      <c r="T185" s="197" t="e">
        <f t="shared" si="31"/>
        <v>#NUM!</v>
      </c>
      <c r="X185" s="177" t="e">
        <f t="shared" si="32"/>
        <v>#VALUE!</v>
      </c>
      <c r="Y185" s="177" t="e">
        <f t="shared" si="33"/>
        <v>#VALUE!</v>
      </c>
      <c r="AA185" s="197" t="e">
        <f t="shared" si="34"/>
        <v>#NUM!</v>
      </c>
      <c r="AE185" s="177" t="e">
        <f t="shared" si="35"/>
        <v>#VALUE!</v>
      </c>
      <c r="AF185" s="177" t="e">
        <f t="shared" si="36"/>
        <v>#VALUE!</v>
      </c>
      <c r="AH185" s="197" t="e">
        <f t="shared" si="37"/>
        <v>#NUM!</v>
      </c>
      <c r="AL185" s="177" t="e">
        <f t="shared" si="38"/>
        <v>#VALUE!</v>
      </c>
      <c r="AM185" s="177" t="e">
        <f t="shared" si="39"/>
        <v>#VALUE!</v>
      </c>
      <c r="AO185" s="197" t="e">
        <f t="shared" si="40"/>
        <v>#NUM!</v>
      </c>
      <c r="AS185" s="177" t="e">
        <f t="shared" si="41"/>
        <v>#VALUE!</v>
      </c>
      <c r="AT185" s="177" t="e">
        <f t="shared" si="42"/>
        <v>#VALUE!</v>
      </c>
      <c r="AV185" s="197" t="e">
        <f t="shared" si="43"/>
        <v>#NUM!</v>
      </c>
      <c r="AZ185" s="177" t="e">
        <f t="shared" si="44"/>
        <v>#VALUE!</v>
      </c>
      <c r="BA185" s="177" t="e">
        <f t="shared" si="45"/>
        <v>#VALUE!</v>
      </c>
      <c r="BC185" s="197" t="e">
        <f t="shared" si="46"/>
        <v>#NUM!</v>
      </c>
      <c r="BG185" s="177" t="e">
        <f t="shared" si="47"/>
        <v>#VALUE!</v>
      </c>
      <c r="BH185" s="177" t="e">
        <f t="shared" si="48"/>
        <v>#VALUE!</v>
      </c>
      <c r="BJ185" s="197" t="e">
        <f t="shared" si="49"/>
        <v>#NUM!</v>
      </c>
      <c r="BN185" s="177" t="e">
        <f t="shared" si="50"/>
        <v>#VALUE!</v>
      </c>
      <c r="BO185" s="177" t="e">
        <f t="shared" si="51"/>
        <v>#VALUE!</v>
      </c>
      <c r="BQ185" s="197" t="e">
        <f t="shared" si="52"/>
        <v>#NUM!</v>
      </c>
      <c r="BU185" s="177" t="e">
        <f t="shared" si="53"/>
        <v>#VALUE!</v>
      </c>
      <c r="BV185" s="177" t="e">
        <f t="shared" si="54"/>
        <v>#VALUE!</v>
      </c>
      <c r="BX185" s="197" t="e">
        <f t="shared" si="55"/>
        <v>#NUM!</v>
      </c>
      <c r="CB185" s="177" t="e">
        <f t="shared" si="56"/>
        <v>#VALUE!</v>
      </c>
      <c r="CC185" s="177" t="e">
        <f t="shared" si="57"/>
        <v>#VALUE!</v>
      </c>
      <c r="CE185" s="197" t="e">
        <f t="shared" si="58"/>
        <v>#NUM!</v>
      </c>
      <c r="CI185" s="177" t="e">
        <f t="shared" si="59"/>
        <v>#VALUE!</v>
      </c>
      <c r="CJ185" s="177" t="e">
        <f t="shared" si="60"/>
        <v>#VALUE!</v>
      </c>
      <c r="CL185" s="197" t="e">
        <f t="shared" si="61"/>
        <v>#NUM!</v>
      </c>
      <c r="CP185" s="177" t="e">
        <f t="shared" si="62"/>
        <v>#VALUE!</v>
      </c>
      <c r="CQ185" s="177" t="e">
        <f t="shared" si="63"/>
        <v>#VALUE!</v>
      </c>
      <c r="CS185" s="197" t="e">
        <f t="shared" si="64"/>
        <v>#NUM!</v>
      </c>
      <c r="CW185" s="177" t="e">
        <f t="shared" si="65"/>
        <v>#VALUE!</v>
      </c>
      <c r="CX185" s="177" t="e">
        <f t="shared" si="66"/>
        <v>#VALUE!</v>
      </c>
      <c r="CZ185" s="197" t="e">
        <f t="shared" si="67"/>
        <v>#NUM!</v>
      </c>
      <c r="DD185" s="177" t="e">
        <f t="shared" si="68"/>
        <v>#VALUE!</v>
      </c>
      <c r="DE185" s="177" t="e">
        <f t="shared" si="69"/>
        <v>#VALUE!</v>
      </c>
    </row>
    <row r="186" spans="1:109" ht="15" customHeight="1">
      <c r="A186" s="19">
        <f t="shared" si="23"/>
        <v>2010</v>
      </c>
      <c r="B186" s="174">
        <f t="shared" si="23"/>
        <v>0</v>
      </c>
      <c r="C186" s="191" t="e">
        <f t="shared" si="24"/>
        <v>#NUM!</v>
      </c>
      <c r="D186" s="20">
        <f t="shared" si="70"/>
        <v>8</v>
      </c>
      <c r="E186" s="50"/>
      <c r="F186" s="25"/>
      <c r="G186" s="25"/>
      <c r="H186" s="25"/>
      <c r="I186" s="177" t="e">
        <f t="shared" si="25"/>
        <v>#VALUE!</v>
      </c>
      <c r="J186" s="178" t="e">
        <f t="shared" si="26"/>
        <v>#VALUE!</v>
      </c>
      <c r="K186" s="177" t="e">
        <f t="shared" si="27"/>
        <v>#VALUE!</v>
      </c>
      <c r="M186" s="197" t="e">
        <f t="shared" si="28"/>
        <v>#NUM!</v>
      </c>
      <c r="N186" s="25"/>
      <c r="O186" s="25"/>
      <c r="P186" s="25"/>
      <c r="Q186" s="177" t="e">
        <f t="shared" si="29"/>
        <v>#VALUE!</v>
      </c>
      <c r="R186" s="177" t="e">
        <f t="shared" si="30"/>
        <v>#VALUE!</v>
      </c>
      <c r="T186" s="197" t="e">
        <f t="shared" si="31"/>
        <v>#NUM!</v>
      </c>
      <c r="U186" s="25"/>
      <c r="V186" s="25"/>
      <c r="W186" s="25"/>
      <c r="X186" s="177" t="e">
        <f t="shared" si="32"/>
        <v>#VALUE!</v>
      </c>
      <c r="Y186" s="177" t="e">
        <f t="shared" si="33"/>
        <v>#VALUE!</v>
      </c>
      <c r="AA186" s="197" t="e">
        <f t="shared" si="34"/>
        <v>#NUM!</v>
      </c>
      <c r="AB186" s="25"/>
      <c r="AC186" s="25"/>
      <c r="AD186" s="25"/>
      <c r="AE186" s="177" t="e">
        <f t="shared" si="35"/>
        <v>#VALUE!</v>
      </c>
      <c r="AF186" s="177" t="e">
        <f t="shared" si="36"/>
        <v>#VALUE!</v>
      </c>
      <c r="AH186" s="197" t="e">
        <f t="shared" si="37"/>
        <v>#NUM!</v>
      </c>
      <c r="AI186" s="25"/>
      <c r="AJ186" s="25"/>
      <c r="AK186" s="25"/>
      <c r="AL186" s="177" t="e">
        <f t="shared" si="38"/>
        <v>#VALUE!</v>
      </c>
      <c r="AM186" s="177" t="e">
        <f t="shared" si="39"/>
        <v>#VALUE!</v>
      </c>
      <c r="AO186" s="197" t="e">
        <f t="shared" si="40"/>
        <v>#NUM!</v>
      </c>
      <c r="AP186" s="25"/>
      <c r="AQ186" s="25"/>
      <c r="AR186" s="25"/>
      <c r="AS186" s="177" t="e">
        <f t="shared" si="41"/>
        <v>#VALUE!</v>
      </c>
      <c r="AT186" s="177" t="e">
        <f t="shared" si="42"/>
        <v>#VALUE!</v>
      </c>
      <c r="AV186" s="197" t="e">
        <f t="shared" si="43"/>
        <v>#NUM!</v>
      </c>
      <c r="AW186" s="25"/>
      <c r="AX186" s="25"/>
      <c r="AY186" s="25"/>
      <c r="AZ186" s="177" t="e">
        <f t="shared" si="44"/>
        <v>#VALUE!</v>
      </c>
      <c r="BA186" s="177" t="e">
        <f t="shared" si="45"/>
        <v>#VALUE!</v>
      </c>
      <c r="BC186" s="197" t="e">
        <f t="shared" si="46"/>
        <v>#NUM!</v>
      </c>
      <c r="BD186" s="25"/>
      <c r="BE186" s="25"/>
      <c r="BF186" s="25"/>
      <c r="BG186" s="177" t="e">
        <f t="shared" si="47"/>
        <v>#VALUE!</v>
      </c>
      <c r="BH186" s="177" t="e">
        <f t="shared" si="48"/>
        <v>#VALUE!</v>
      </c>
      <c r="BJ186" s="197" t="e">
        <f t="shared" si="49"/>
        <v>#NUM!</v>
      </c>
      <c r="BK186" s="25"/>
      <c r="BL186" s="25"/>
      <c r="BM186" s="25"/>
      <c r="BN186" s="177" t="e">
        <f t="shared" si="50"/>
        <v>#VALUE!</v>
      </c>
      <c r="BO186" s="177" t="e">
        <f t="shared" si="51"/>
        <v>#VALUE!</v>
      </c>
      <c r="BQ186" s="197" t="e">
        <f t="shared" si="52"/>
        <v>#NUM!</v>
      </c>
      <c r="BR186" s="25"/>
      <c r="BS186" s="25"/>
      <c r="BT186" s="25"/>
      <c r="BU186" s="177" t="e">
        <f t="shared" si="53"/>
        <v>#VALUE!</v>
      </c>
      <c r="BV186" s="177" t="e">
        <f t="shared" si="54"/>
        <v>#VALUE!</v>
      </c>
      <c r="BX186" s="197" t="e">
        <f t="shared" si="55"/>
        <v>#NUM!</v>
      </c>
      <c r="BY186" s="25"/>
      <c r="BZ186" s="25"/>
      <c r="CA186" s="25"/>
      <c r="CB186" s="177" t="e">
        <f t="shared" si="56"/>
        <v>#VALUE!</v>
      </c>
      <c r="CC186" s="177" t="e">
        <f t="shared" si="57"/>
        <v>#VALUE!</v>
      </c>
      <c r="CE186" s="197" t="e">
        <f t="shared" si="58"/>
        <v>#NUM!</v>
      </c>
      <c r="CF186" s="25"/>
      <c r="CG186" s="25"/>
      <c r="CH186" s="25"/>
      <c r="CI186" s="177" t="e">
        <f t="shared" si="59"/>
        <v>#VALUE!</v>
      </c>
      <c r="CJ186" s="177" t="e">
        <f t="shared" si="60"/>
        <v>#VALUE!</v>
      </c>
      <c r="CL186" s="197" t="e">
        <f t="shared" si="61"/>
        <v>#NUM!</v>
      </c>
      <c r="CM186" s="25"/>
      <c r="CN186" s="25"/>
      <c r="CO186" s="25"/>
      <c r="CP186" s="177" t="e">
        <f t="shared" si="62"/>
        <v>#VALUE!</v>
      </c>
      <c r="CQ186" s="177" t="e">
        <f t="shared" si="63"/>
        <v>#VALUE!</v>
      </c>
      <c r="CS186" s="197" t="e">
        <f t="shared" si="64"/>
        <v>#NUM!</v>
      </c>
      <c r="CT186" s="25"/>
      <c r="CU186" s="25"/>
      <c r="CV186" s="25"/>
      <c r="CW186" s="177" t="e">
        <f t="shared" si="65"/>
        <v>#VALUE!</v>
      </c>
      <c r="CX186" s="177" t="e">
        <f t="shared" si="66"/>
        <v>#VALUE!</v>
      </c>
      <c r="CZ186" s="197" t="e">
        <f t="shared" si="67"/>
        <v>#NUM!</v>
      </c>
      <c r="DA186" s="25"/>
      <c r="DB186" s="25"/>
      <c r="DC186" s="25"/>
      <c r="DD186" s="177" t="e">
        <f t="shared" si="68"/>
        <v>#VALUE!</v>
      </c>
      <c r="DE186" s="177" t="e">
        <f t="shared" si="69"/>
        <v>#VALUE!</v>
      </c>
    </row>
    <row r="187" spans="1:109" s="25" customFormat="1" ht="15" customHeight="1">
      <c r="A187" s="19">
        <f t="shared" si="23"/>
        <v>2011</v>
      </c>
      <c r="B187" s="174">
        <f t="shared" si="23"/>
        <v>0</v>
      </c>
      <c r="C187" s="191" t="e">
        <f t="shared" si="24"/>
        <v>#NUM!</v>
      </c>
      <c r="D187" s="20">
        <f t="shared" si="70"/>
        <v>9</v>
      </c>
      <c r="E187" s="50"/>
      <c r="I187" s="177" t="e">
        <f t="shared" si="25"/>
        <v>#VALUE!</v>
      </c>
      <c r="J187" s="178" t="e">
        <f t="shared" si="26"/>
        <v>#VALUE!</v>
      </c>
      <c r="K187" s="177" t="e">
        <f t="shared" si="27"/>
        <v>#VALUE!</v>
      </c>
      <c r="M187" s="197" t="e">
        <f t="shared" si="28"/>
        <v>#NUM!</v>
      </c>
      <c r="Q187" s="177" t="e">
        <f t="shared" si="29"/>
        <v>#VALUE!</v>
      </c>
      <c r="R187" s="177" t="e">
        <f t="shared" si="30"/>
        <v>#VALUE!</v>
      </c>
      <c r="T187" s="197" t="e">
        <f t="shared" si="31"/>
        <v>#NUM!</v>
      </c>
      <c r="X187" s="177" t="e">
        <f t="shared" si="32"/>
        <v>#VALUE!</v>
      </c>
      <c r="Y187" s="177" t="e">
        <f t="shared" si="33"/>
        <v>#VALUE!</v>
      </c>
      <c r="AA187" s="197" t="e">
        <f t="shared" si="34"/>
        <v>#NUM!</v>
      </c>
      <c r="AE187" s="177" t="e">
        <f t="shared" si="35"/>
        <v>#VALUE!</v>
      </c>
      <c r="AF187" s="177" t="e">
        <f t="shared" si="36"/>
        <v>#VALUE!</v>
      </c>
      <c r="AH187" s="197" t="e">
        <f t="shared" si="37"/>
        <v>#NUM!</v>
      </c>
      <c r="AL187" s="177" t="e">
        <f t="shared" si="38"/>
        <v>#VALUE!</v>
      </c>
      <c r="AM187" s="177" t="e">
        <f t="shared" si="39"/>
        <v>#VALUE!</v>
      </c>
      <c r="AO187" s="197" t="e">
        <f t="shared" si="40"/>
        <v>#NUM!</v>
      </c>
      <c r="AS187" s="177" t="e">
        <f t="shared" si="41"/>
        <v>#VALUE!</v>
      </c>
      <c r="AT187" s="177" t="e">
        <f t="shared" si="42"/>
        <v>#VALUE!</v>
      </c>
      <c r="AV187" s="197" t="e">
        <f t="shared" si="43"/>
        <v>#NUM!</v>
      </c>
      <c r="AZ187" s="177" t="e">
        <f t="shared" si="44"/>
        <v>#VALUE!</v>
      </c>
      <c r="BA187" s="177" t="e">
        <f t="shared" si="45"/>
        <v>#VALUE!</v>
      </c>
      <c r="BC187" s="197" t="e">
        <f t="shared" si="46"/>
        <v>#NUM!</v>
      </c>
      <c r="BG187" s="177" t="e">
        <f t="shared" si="47"/>
        <v>#VALUE!</v>
      </c>
      <c r="BH187" s="177" t="e">
        <f t="shared" si="48"/>
        <v>#VALUE!</v>
      </c>
      <c r="BJ187" s="197" t="e">
        <f t="shared" si="49"/>
        <v>#NUM!</v>
      </c>
      <c r="BN187" s="177" t="e">
        <f t="shared" si="50"/>
        <v>#VALUE!</v>
      </c>
      <c r="BO187" s="177" t="e">
        <f t="shared" si="51"/>
        <v>#VALUE!</v>
      </c>
      <c r="BQ187" s="197" t="e">
        <f t="shared" si="52"/>
        <v>#NUM!</v>
      </c>
      <c r="BU187" s="177" t="e">
        <f t="shared" si="53"/>
        <v>#VALUE!</v>
      </c>
      <c r="BV187" s="177" t="e">
        <f t="shared" si="54"/>
        <v>#VALUE!</v>
      </c>
      <c r="BX187" s="197" t="e">
        <f t="shared" si="55"/>
        <v>#NUM!</v>
      </c>
      <c r="CB187" s="177" t="e">
        <f t="shared" si="56"/>
        <v>#VALUE!</v>
      </c>
      <c r="CC187" s="177" t="e">
        <f t="shared" si="57"/>
        <v>#VALUE!</v>
      </c>
      <c r="CE187" s="197" t="e">
        <f t="shared" si="58"/>
        <v>#NUM!</v>
      </c>
      <c r="CI187" s="177" t="e">
        <f t="shared" si="59"/>
        <v>#VALUE!</v>
      </c>
      <c r="CJ187" s="177" t="e">
        <f t="shared" si="60"/>
        <v>#VALUE!</v>
      </c>
      <c r="CL187" s="197" t="e">
        <f t="shared" si="61"/>
        <v>#NUM!</v>
      </c>
      <c r="CP187" s="177" t="e">
        <f t="shared" si="62"/>
        <v>#VALUE!</v>
      </c>
      <c r="CQ187" s="177" t="e">
        <f t="shared" si="63"/>
        <v>#VALUE!</v>
      </c>
      <c r="CS187" s="197" t="e">
        <f t="shared" si="64"/>
        <v>#NUM!</v>
      </c>
      <c r="CW187" s="177" t="e">
        <f t="shared" si="65"/>
        <v>#VALUE!</v>
      </c>
      <c r="CX187" s="177" t="e">
        <f t="shared" si="66"/>
        <v>#VALUE!</v>
      </c>
      <c r="CZ187" s="197" t="e">
        <f t="shared" si="67"/>
        <v>#NUM!</v>
      </c>
      <c r="DD187" s="177" t="e">
        <f t="shared" si="68"/>
        <v>#VALUE!</v>
      </c>
      <c r="DE187" s="177" t="e">
        <f t="shared" si="69"/>
        <v>#VALUE!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0</v>
      </c>
      <c r="C188" s="192" t="e">
        <f t="shared" si="24"/>
        <v>#NUM!</v>
      </c>
      <c r="D188" s="29">
        <f t="shared" si="70"/>
        <v>10</v>
      </c>
      <c r="E188" s="51"/>
      <c r="F188" s="30"/>
      <c r="G188" s="30"/>
      <c r="H188" s="30"/>
      <c r="I188" s="183" t="e">
        <f t="shared" si="25"/>
        <v>#VALUE!</v>
      </c>
      <c r="J188" s="184" t="e">
        <f t="shared" si="26"/>
        <v>#VALUE!</v>
      </c>
      <c r="K188" s="183" t="e">
        <f t="shared" si="27"/>
        <v>#VALUE!</v>
      </c>
      <c r="M188" s="200" t="e">
        <f t="shared" si="28"/>
        <v>#NUM!</v>
      </c>
      <c r="N188" s="9"/>
      <c r="O188" s="9"/>
      <c r="P188" s="9"/>
      <c r="Q188" s="187" t="e">
        <f t="shared" si="29"/>
        <v>#VALUE!</v>
      </c>
      <c r="R188" s="187" t="e">
        <f t="shared" si="30"/>
        <v>#VALUE!</v>
      </c>
      <c r="T188" s="200" t="e">
        <f t="shared" si="31"/>
        <v>#NUM!</v>
      </c>
      <c r="U188" s="9"/>
      <c r="V188" s="9"/>
      <c r="W188" s="9"/>
      <c r="X188" s="187" t="e">
        <f t="shared" si="32"/>
        <v>#VALUE!</v>
      </c>
      <c r="Y188" s="187" t="e">
        <f t="shared" si="33"/>
        <v>#VALUE!</v>
      </c>
      <c r="AA188" s="200" t="e">
        <f t="shared" si="34"/>
        <v>#NUM!</v>
      </c>
      <c r="AB188" s="9"/>
      <c r="AC188" s="9"/>
      <c r="AD188" s="9"/>
      <c r="AE188" s="187" t="e">
        <f t="shared" si="35"/>
        <v>#VALUE!</v>
      </c>
      <c r="AF188" s="187" t="e">
        <f t="shared" si="36"/>
        <v>#VALUE!</v>
      </c>
      <c r="AH188" s="200" t="e">
        <f t="shared" si="37"/>
        <v>#NUM!</v>
      </c>
      <c r="AI188" s="9"/>
      <c r="AJ188" s="9"/>
      <c r="AK188" s="9"/>
      <c r="AL188" s="187" t="e">
        <f t="shared" si="38"/>
        <v>#VALUE!</v>
      </c>
      <c r="AM188" s="187" t="e">
        <f t="shared" si="39"/>
        <v>#VALUE!</v>
      </c>
      <c r="AO188" s="200" t="e">
        <f t="shared" si="40"/>
        <v>#NUM!</v>
      </c>
      <c r="AP188" s="9"/>
      <c r="AQ188" s="9"/>
      <c r="AR188" s="9"/>
      <c r="AS188" s="187" t="e">
        <f t="shared" si="41"/>
        <v>#VALUE!</v>
      </c>
      <c r="AT188" s="187" t="e">
        <f t="shared" si="42"/>
        <v>#VALUE!</v>
      </c>
      <c r="AV188" s="200" t="e">
        <f t="shared" si="43"/>
        <v>#NUM!</v>
      </c>
      <c r="AW188" s="9"/>
      <c r="AX188" s="9"/>
      <c r="AY188" s="9"/>
      <c r="AZ188" s="187" t="e">
        <f t="shared" si="44"/>
        <v>#VALUE!</v>
      </c>
      <c r="BA188" s="187" t="e">
        <f t="shared" si="45"/>
        <v>#VALUE!</v>
      </c>
      <c r="BC188" s="200" t="e">
        <f t="shared" si="46"/>
        <v>#NUM!</v>
      </c>
      <c r="BD188" s="9"/>
      <c r="BE188" s="9"/>
      <c r="BF188" s="9"/>
      <c r="BG188" s="187" t="e">
        <f t="shared" si="47"/>
        <v>#VALUE!</v>
      </c>
      <c r="BH188" s="187" t="e">
        <f t="shared" si="48"/>
        <v>#VALUE!</v>
      </c>
      <c r="BJ188" s="200" t="e">
        <f t="shared" si="49"/>
        <v>#NUM!</v>
      </c>
      <c r="BK188" s="9"/>
      <c r="BL188" s="9"/>
      <c r="BM188" s="9"/>
      <c r="BN188" s="187" t="e">
        <f t="shared" si="50"/>
        <v>#VALUE!</v>
      </c>
      <c r="BO188" s="187" t="e">
        <f t="shared" si="51"/>
        <v>#VALUE!</v>
      </c>
      <c r="BQ188" s="200" t="e">
        <f t="shared" si="52"/>
        <v>#NUM!</v>
      </c>
      <c r="BR188" s="9"/>
      <c r="BS188" s="9"/>
      <c r="BT188" s="9"/>
      <c r="BU188" s="187" t="e">
        <f t="shared" si="53"/>
        <v>#VALUE!</v>
      </c>
      <c r="BV188" s="187" t="e">
        <f t="shared" si="54"/>
        <v>#VALUE!</v>
      </c>
      <c r="BX188" s="200" t="e">
        <f t="shared" si="55"/>
        <v>#NUM!</v>
      </c>
      <c r="BY188" s="9"/>
      <c r="BZ188" s="9"/>
      <c r="CA188" s="9"/>
      <c r="CB188" s="187" t="e">
        <f t="shared" si="56"/>
        <v>#VALUE!</v>
      </c>
      <c r="CC188" s="187" t="e">
        <f t="shared" si="57"/>
        <v>#VALUE!</v>
      </c>
      <c r="CE188" s="200" t="e">
        <f t="shared" si="58"/>
        <v>#NUM!</v>
      </c>
      <c r="CF188" s="9"/>
      <c r="CG188" s="9"/>
      <c r="CH188" s="9"/>
      <c r="CI188" s="187" t="e">
        <f t="shared" si="59"/>
        <v>#VALUE!</v>
      </c>
      <c r="CJ188" s="187" t="e">
        <f t="shared" si="60"/>
        <v>#VALUE!</v>
      </c>
      <c r="CL188" s="200" t="e">
        <f t="shared" si="61"/>
        <v>#NUM!</v>
      </c>
      <c r="CM188" s="9"/>
      <c r="CN188" s="9"/>
      <c r="CO188" s="9"/>
      <c r="CP188" s="187" t="e">
        <f t="shared" si="62"/>
        <v>#VALUE!</v>
      </c>
      <c r="CQ188" s="187" t="e">
        <f t="shared" si="63"/>
        <v>#VALUE!</v>
      </c>
      <c r="CS188" s="200" t="e">
        <f t="shared" si="64"/>
        <v>#NUM!</v>
      </c>
      <c r="CT188" s="9"/>
      <c r="CU188" s="9"/>
      <c r="CV188" s="9"/>
      <c r="CW188" s="187" t="e">
        <f t="shared" si="65"/>
        <v>#VALUE!</v>
      </c>
      <c r="CX188" s="187" t="e">
        <f t="shared" si="66"/>
        <v>#VALUE!</v>
      </c>
      <c r="CZ188" s="200" t="e">
        <f t="shared" si="67"/>
        <v>#NUM!</v>
      </c>
      <c r="DA188" s="9"/>
      <c r="DB188" s="9"/>
      <c r="DC188" s="9"/>
      <c r="DD188" s="187" t="e">
        <f t="shared" si="68"/>
        <v>#VALUE!</v>
      </c>
      <c r="DE188" s="187" t="e">
        <f t="shared" si="69"/>
        <v>#VALUE!</v>
      </c>
    </row>
    <row r="189" spans="1:109" ht="15" customHeight="1" thickTop="1">
      <c r="A189" s="19">
        <f t="shared" si="23"/>
        <v>2013</v>
      </c>
      <c r="B189" s="174" t="e">
        <f t="shared" ref="B189:B210" si="71">ROUND($F$176*(1+$F$177)^D189+$F$172,$G$1)</f>
        <v>#VALUE!</v>
      </c>
      <c r="C189" s="52"/>
      <c r="D189" s="20">
        <f t="shared" si="70"/>
        <v>11</v>
      </c>
      <c r="E189" s="53"/>
      <c r="F189" s="31"/>
      <c r="G189" s="25"/>
      <c r="H189" s="25"/>
      <c r="I189" s="177" t="e">
        <f t="shared" si="25"/>
        <v>#VALUE!</v>
      </c>
      <c r="J189" s="185"/>
      <c r="K189" s="185"/>
    </row>
    <row r="190" spans="1:109" ht="15" customHeight="1" thickBot="1">
      <c r="A190" s="19">
        <f t="shared" si="23"/>
        <v>2014</v>
      </c>
      <c r="B190" s="174" t="e">
        <f t="shared" si="71"/>
        <v>#VALUE!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 t="e">
        <f t="shared" si="25"/>
        <v>#VALUE!</v>
      </c>
      <c r="J190" s="185"/>
      <c r="K190" s="185"/>
    </row>
    <row r="191" spans="1:109" ht="15" customHeight="1" thickTop="1">
      <c r="A191" s="19">
        <f t="shared" si="23"/>
        <v>2015</v>
      </c>
      <c r="B191" s="174" t="e">
        <f t="shared" si="71"/>
        <v>#VALUE!</v>
      </c>
      <c r="C191" s="52"/>
      <c r="D191" s="20">
        <f t="shared" si="70"/>
        <v>13</v>
      </c>
      <c r="E191" s="198">
        <f>O172</f>
        <v>0</v>
      </c>
      <c r="F191" s="201" t="e">
        <f>O179</f>
        <v>#VALUE!</v>
      </c>
      <c r="G191" s="643" t="e">
        <f>O180</f>
        <v>#VALUE!</v>
      </c>
      <c r="H191" s="644"/>
      <c r="I191" s="177" t="e">
        <f t="shared" si="25"/>
        <v>#VALUE!</v>
      </c>
      <c r="J191" s="185"/>
      <c r="K191" s="185"/>
      <c r="M191" s="198" t="s">
        <v>72</v>
      </c>
      <c r="N191" s="198">
        <f>MIN(B168:B188)</f>
        <v>0</v>
      </c>
      <c r="T191" s="198" t="s">
        <v>72</v>
      </c>
      <c r="U191" s="198">
        <f>N191</f>
        <v>0</v>
      </c>
      <c r="AA191" s="198" t="s">
        <v>72</v>
      </c>
      <c r="AB191" s="198">
        <f>U191</f>
        <v>0</v>
      </c>
      <c r="AH191" s="198" t="s">
        <v>72</v>
      </c>
      <c r="AI191" s="198">
        <f>AB191</f>
        <v>0</v>
      </c>
      <c r="AO191" s="198" t="s">
        <v>72</v>
      </c>
      <c r="AP191" s="198">
        <f>AI191</f>
        <v>0</v>
      </c>
      <c r="AV191" s="198" t="s">
        <v>72</v>
      </c>
      <c r="AW191" s="198">
        <f>AP191</f>
        <v>0</v>
      </c>
      <c r="BC191" s="198" t="s">
        <v>72</v>
      </c>
      <c r="BD191" s="198">
        <f>AW191</f>
        <v>0</v>
      </c>
      <c r="BJ191" s="198" t="s">
        <v>72</v>
      </c>
      <c r="BK191" s="198">
        <f>BD191</f>
        <v>0</v>
      </c>
      <c r="BQ191" s="198" t="s">
        <v>72</v>
      </c>
      <c r="BR191" s="198">
        <f>BK191</f>
        <v>0</v>
      </c>
      <c r="BX191" s="198" t="s">
        <v>72</v>
      </c>
      <c r="BY191" s="198">
        <f>BR191</f>
        <v>0</v>
      </c>
      <c r="CE191" s="198" t="s">
        <v>72</v>
      </c>
      <c r="CF191" s="198">
        <f>BY191</f>
        <v>0</v>
      </c>
      <c r="CL191" s="198" t="s">
        <v>72</v>
      </c>
      <c r="CM191" s="198">
        <f>CF191</f>
        <v>0</v>
      </c>
      <c r="CS191" s="198" t="s">
        <v>72</v>
      </c>
      <c r="CT191" s="198">
        <f>CM191</f>
        <v>0</v>
      </c>
      <c r="CZ191" s="198" t="s">
        <v>72</v>
      </c>
      <c r="DA191" s="198">
        <f>CT191</f>
        <v>0</v>
      </c>
    </row>
    <row r="192" spans="1:109" ht="15" customHeight="1">
      <c r="A192" s="19">
        <f t="shared" si="23"/>
        <v>2016</v>
      </c>
      <c r="B192" s="174" t="e">
        <f t="shared" si="71"/>
        <v>#VALUE!</v>
      </c>
      <c r="C192" s="52"/>
      <c r="D192" s="20">
        <f t="shared" si="70"/>
        <v>14</v>
      </c>
      <c r="E192" s="198">
        <f>V172</f>
        <v>10</v>
      </c>
      <c r="F192" s="201" t="e">
        <f>V179</f>
        <v>#VALUE!</v>
      </c>
      <c r="G192" s="643" t="e">
        <f>V180</f>
        <v>#VALUE!</v>
      </c>
      <c r="H192" s="644"/>
      <c r="I192" s="177" t="e">
        <f t="shared" si="25"/>
        <v>#VALUE!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 t="e">
        <f t="shared" si="71"/>
        <v>#VALUE!</v>
      </c>
      <c r="C193" s="52"/>
      <c r="D193" s="20">
        <f t="shared" si="70"/>
        <v>15</v>
      </c>
      <c r="E193" s="198">
        <f>AC172</f>
        <v>15</v>
      </c>
      <c r="F193" s="201" t="e">
        <f>AC179</f>
        <v>#VALUE!</v>
      </c>
      <c r="G193" s="643" t="e">
        <f>AC180</f>
        <v>#VALUE!</v>
      </c>
      <c r="H193" s="644"/>
      <c r="I193" s="177" t="e">
        <f t="shared" si="25"/>
        <v>#VALUE!</v>
      </c>
      <c r="J193" s="185"/>
      <c r="K193" s="185"/>
      <c r="M193" s="198" t="s">
        <v>50</v>
      </c>
      <c r="N193" s="212">
        <v>5</v>
      </c>
      <c r="T193" s="198" t="s">
        <v>50</v>
      </c>
      <c r="U193" s="198">
        <f>N193</f>
        <v>5</v>
      </c>
      <c r="AA193" s="198" t="s">
        <v>50</v>
      </c>
      <c r="AB193" s="198">
        <f>U193</f>
        <v>5</v>
      </c>
      <c r="AH193" s="198" t="s">
        <v>50</v>
      </c>
      <c r="AI193" s="198">
        <f>AB193</f>
        <v>5</v>
      </c>
      <c r="AO193" s="198" t="s">
        <v>50</v>
      </c>
      <c r="AP193" s="198">
        <f>AI193</f>
        <v>5</v>
      </c>
      <c r="AV193" s="198" t="s">
        <v>50</v>
      </c>
      <c r="AW193" s="198">
        <f>AP193</f>
        <v>5</v>
      </c>
      <c r="BC193" s="198" t="s">
        <v>50</v>
      </c>
      <c r="BD193" s="198">
        <f>AW193</f>
        <v>5</v>
      </c>
      <c r="BJ193" s="198" t="s">
        <v>50</v>
      </c>
      <c r="BK193" s="198">
        <f>BD193</f>
        <v>5</v>
      </c>
      <c r="BQ193" s="198" t="s">
        <v>50</v>
      </c>
      <c r="BR193" s="198">
        <f>BK193</f>
        <v>5</v>
      </c>
      <c r="BX193" s="198" t="s">
        <v>50</v>
      </c>
      <c r="BY193" s="198">
        <f>BR193</f>
        <v>5</v>
      </c>
      <c r="CE193" s="198" t="s">
        <v>50</v>
      </c>
      <c r="CF193" s="198">
        <f>BY193</f>
        <v>5</v>
      </c>
      <c r="CL193" s="198" t="s">
        <v>50</v>
      </c>
      <c r="CM193" s="198">
        <f>CF193</f>
        <v>5</v>
      </c>
      <c r="CS193" s="198" t="s">
        <v>50</v>
      </c>
      <c r="CT193" s="198">
        <f>CM193</f>
        <v>5</v>
      </c>
      <c r="CZ193" s="198" t="s">
        <v>50</v>
      </c>
      <c r="DA193" s="198">
        <f>CT193</f>
        <v>5</v>
      </c>
    </row>
    <row r="194" spans="1:105" ht="15" customHeight="1">
      <c r="A194" s="19">
        <f t="shared" si="23"/>
        <v>2018</v>
      </c>
      <c r="B194" s="174" t="e">
        <f t="shared" si="71"/>
        <v>#VALUE!</v>
      </c>
      <c r="C194" s="52"/>
      <c r="D194" s="20">
        <f t="shared" si="70"/>
        <v>16</v>
      </c>
      <c r="E194" s="198">
        <f>AJ172</f>
        <v>20</v>
      </c>
      <c r="F194" s="201" t="e">
        <f>AJ179</f>
        <v>#VALUE!</v>
      </c>
      <c r="G194" s="643" t="e">
        <f>AJ180</f>
        <v>#VALUE!</v>
      </c>
      <c r="H194" s="644"/>
      <c r="I194" s="177" t="e">
        <f t="shared" si="25"/>
        <v>#VALUE!</v>
      </c>
      <c r="J194" s="185"/>
      <c r="K194" s="185"/>
    </row>
    <row r="195" spans="1:105" ht="15" customHeight="1">
      <c r="A195" s="19">
        <f t="shared" ref="A195:A210" si="72">A149</f>
        <v>2019</v>
      </c>
      <c r="B195" s="174" t="e">
        <f t="shared" si="71"/>
        <v>#VALUE!</v>
      </c>
      <c r="C195" s="52"/>
      <c r="D195" s="20">
        <f t="shared" si="70"/>
        <v>17</v>
      </c>
      <c r="E195" s="198">
        <f>AQ172</f>
        <v>25</v>
      </c>
      <c r="F195" s="201" t="e">
        <f>AQ179</f>
        <v>#VALUE!</v>
      </c>
      <c r="G195" s="643" t="e">
        <f>AQ180</f>
        <v>#VALUE!</v>
      </c>
      <c r="H195" s="644"/>
      <c r="I195" s="177" t="e">
        <f t="shared" si="25"/>
        <v>#VALUE!</v>
      </c>
      <c r="J195" s="185"/>
      <c r="K195" s="185"/>
    </row>
    <row r="196" spans="1:105" ht="15" customHeight="1">
      <c r="A196" s="19">
        <f t="shared" si="72"/>
        <v>2020</v>
      </c>
      <c r="B196" s="174" t="e">
        <f t="shared" si="71"/>
        <v>#VALUE!</v>
      </c>
      <c r="C196" s="52"/>
      <c r="D196" s="20">
        <f t="shared" si="70"/>
        <v>18</v>
      </c>
      <c r="E196" s="198">
        <f>AX172</f>
        <v>30</v>
      </c>
      <c r="F196" s="201" t="e">
        <f>AX179</f>
        <v>#VALUE!</v>
      </c>
      <c r="G196" s="643" t="e">
        <f>AX180</f>
        <v>#VALUE!</v>
      </c>
      <c r="H196" s="644"/>
      <c r="I196" s="177" t="e">
        <f t="shared" si="25"/>
        <v>#VALUE!</v>
      </c>
      <c r="J196" s="185"/>
      <c r="K196" s="185"/>
    </row>
    <row r="197" spans="1:105" ht="15" customHeight="1">
      <c r="A197" s="19">
        <f t="shared" si="72"/>
        <v>2021</v>
      </c>
      <c r="B197" s="174" t="e">
        <f t="shared" si="71"/>
        <v>#VALUE!</v>
      </c>
      <c r="C197" s="52"/>
      <c r="D197" s="20">
        <f t="shared" si="70"/>
        <v>19</v>
      </c>
      <c r="E197" s="198">
        <f>BE172</f>
        <v>35</v>
      </c>
      <c r="F197" s="201" t="e">
        <f>BE179</f>
        <v>#VALUE!</v>
      </c>
      <c r="G197" s="643" t="e">
        <f>BE180</f>
        <v>#VALUE!</v>
      </c>
      <c r="H197" s="644"/>
      <c r="I197" s="177" t="e">
        <f t="shared" si="25"/>
        <v>#VALUE!</v>
      </c>
      <c r="J197" s="185"/>
      <c r="K197" s="185"/>
    </row>
    <row r="198" spans="1:105" ht="15" customHeight="1">
      <c r="A198" s="19">
        <f t="shared" si="72"/>
        <v>2022</v>
      </c>
      <c r="B198" s="174" t="e">
        <f t="shared" si="71"/>
        <v>#VALUE!</v>
      </c>
      <c r="C198" s="52"/>
      <c r="D198" s="20">
        <f t="shared" si="70"/>
        <v>20</v>
      </c>
      <c r="E198" s="198">
        <f>BL172</f>
        <v>40</v>
      </c>
      <c r="F198" s="201" t="e">
        <f>BL179</f>
        <v>#VALUE!</v>
      </c>
      <c r="G198" s="643" t="e">
        <f>BL180</f>
        <v>#VALUE!</v>
      </c>
      <c r="H198" s="644"/>
      <c r="I198" s="177" t="e">
        <f t="shared" si="25"/>
        <v>#VALUE!</v>
      </c>
      <c r="J198" s="185"/>
      <c r="K198" s="185"/>
    </row>
    <row r="199" spans="1:105" ht="15" customHeight="1">
      <c r="A199" s="19">
        <f t="shared" si="72"/>
        <v>2023</v>
      </c>
      <c r="B199" s="174" t="e">
        <f t="shared" si="71"/>
        <v>#VALUE!</v>
      </c>
      <c r="C199" s="52"/>
      <c r="D199" s="20">
        <f t="shared" si="70"/>
        <v>21</v>
      </c>
      <c r="E199" s="198">
        <f>BS172</f>
        <v>45</v>
      </c>
      <c r="F199" s="201" t="e">
        <f>BS179</f>
        <v>#VALUE!</v>
      </c>
      <c r="G199" s="643" t="e">
        <f>BS180</f>
        <v>#VALUE!</v>
      </c>
      <c r="H199" s="644"/>
      <c r="I199" s="177" t="e">
        <f t="shared" si="25"/>
        <v>#VALUE!</v>
      </c>
      <c r="J199" s="185"/>
      <c r="K199" s="185"/>
    </row>
    <row r="200" spans="1:105" ht="15" customHeight="1">
      <c r="A200" s="19">
        <f t="shared" si="72"/>
        <v>2024</v>
      </c>
      <c r="B200" s="174" t="e">
        <f t="shared" si="71"/>
        <v>#VALUE!</v>
      </c>
      <c r="C200" s="52"/>
      <c r="D200" s="20">
        <f t="shared" si="70"/>
        <v>22</v>
      </c>
      <c r="E200" s="198">
        <f>BZ172</f>
        <v>50</v>
      </c>
      <c r="F200" s="201" t="e">
        <f>BZ179</f>
        <v>#VALUE!</v>
      </c>
      <c r="G200" s="643" t="e">
        <f>BZ180</f>
        <v>#VALUE!</v>
      </c>
      <c r="H200" s="644"/>
      <c r="I200" s="177" t="e">
        <f t="shared" si="25"/>
        <v>#VALUE!</v>
      </c>
      <c r="J200" s="185"/>
      <c r="K200" s="185"/>
    </row>
    <row r="201" spans="1:105" ht="15" customHeight="1">
      <c r="A201" s="19">
        <f t="shared" si="72"/>
        <v>2025</v>
      </c>
      <c r="B201" s="174" t="e">
        <f t="shared" si="71"/>
        <v>#VALUE!</v>
      </c>
      <c r="C201" s="52"/>
      <c r="D201" s="20">
        <f t="shared" si="70"/>
        <v>23</v>
      </c>
      <c r="E201" s="198">
        <f>CG172</f>
        <v>55</v>
      </c>
      <c r="F201" s="201" t="e">
        <f>CG179</f>
        <v>#VALUE!</v>
      </c>
      <c r="G201" s="643" t="e">
        <f>CG180</f>
        <v>#VALUE!</v>
      </c>
      <c r="H201" s="644"/>
      <c r="I201" s="177" t="e">
        <f t="shared" si="25"/>
        <v>#VALUE!</v>
      </c>
      <c r="J201" s="185"/>
      <c r="K201" s="185"/>
    </row>
    <row r="202" spans="1:105" ht="15" customHeight="1">
      <c r="A202" s="19">
        <f t="shared" si="72"/>
        <v>2026</v>
      </c>
      <c r="B202" s="174" t="e">
        <f t="shared" si="71"/>
        <v>#VALUE!</v>
      </c>
      <c r="C202" s="52"/>
      <c r="D202" s="20">
        <f t="shared" si="70"/>
        <v>24</v>
      </c>
      <c r="E202" s="198">
        <f>CN172</f>
        <v>60</v>
      </c>
      <c r="F202" s="201" t="e">
        <f>CN179</f>
        <v>#VALUE!</v>
      </c>
      <c r="G202" s="643" t="e">
        <f>CN180</f>
        <v>#VALUE!</v>
      </c>
      <c r="H202" s="644"/>
      <c r="I202" s="177" t="e">
        <f t="shared" si="25"/>
        <v>#VALUE!</v>
      </c>
      <c r="J202" s="185"/>
      <c r="K202" s="185"/>
    </row>
    <row r="203" spans="1:105" ht="15" customHeight="1">
      <c r="A203" s="19">
        <f t="shared" si="72"/>
        <v>2027</v>
      </c>
      <c r="B203" s="174" t="e">
        <f t="shared" si="71"/>
        <v>#VALUE!</v>
      </c>
      <c r="C203" s="52"/>
      <c r="D203" s="20">
        <f t="shared" si="70"/>
        <v>25</v>
      </c>
      <c r="E203" s="198">
        <f>CU172</f>
        <v>65</v>
      </c>
      <c r="F203" s="201" t="e">
        <f>CU179</f>
        <v>#VALUE!</v>
      </c>
      <c r="G203" s="643" t="e">
        <f>CU180</f>
        <v>#VALUE!</v>
      </c>
      <c r="H203" s="644"/>
      <c r="I203" s="177" t="e">
        <f t="shared" si="25"/>
        <v>#VALUE!</v>
      </c>
      <c r="J203" s="185"/>
      <c r="K203" s="185"/>
    </row>
    <row r="204" spans="1:105" ht="15" customHeight="1">
      <c r="A204" s="19">
        <f t="shared" si="72"/>
        <v>2028</v>
      </c>
      <c r="B204" s="174" t="e">
        <f t="shared" si="71"/>
        <v>#VALUE!</v>
      </c>
      <c r="C204" s="52"/>
      <c r="D204" s="20">
        <f t="shared" si="70"/>
        <v>26</v>
      </c>
      <c r="E204" s="198">
        <f>DB172</f>
        <v>70</v>
      </c>
      <c r="F204" s="201" t="e">
        <f>DB179</f>
        <v>#VALUE!</v>
      </c>
      <c r="G204" s="643" t="e">
        <f>DB180</f>
        <v>#VALUE!</v>
      </c>
      <c r="H204" s="644"/>
      <c r="I204" s="177" t="e">
        <f t="shared" si="25"/>
        <v>#VALUE!</v>
      </c>
      <c r="J204" s="185"/>
      <c r="K204" s="185"/>
    </row>
    <row r="205" spans="1:105" ht="15" customHeight="1">
      <c r="A205" s="19">
        <f t="shared" si="72"/>
        <v>2029</v>
      </c>
      <c r="B205" s="174" t="e">
        <f t="shared" si="71"/>
        <v>#VALUE!</v>
      </c>
      <c r="C205" s="52"/>
      <c r="D205" s="20">
        <f t="shared" si="70"/>
        <v>27</v>
      </c>
      <c r="E205" s="53"/>
      <c r="F205" s="31"/>
      <c r="G205" s="25"/>
      <c r="H205" s="25"/>
      <c r="I205" s="177" t="e">
        <f t="shared" si="25"/>
        <v>#VALUE!</v>
      </c>
      <c r="J205" s="185"/>
      <c r="K205" s="185"/>
    </row>
    <row r="206" spans="1:105" ht="15" customHeight="1">
      <c r="A206" s="19">
        <f t="shared" si="72"/>
        <v>2030</v>
      </c>
      <c r="B206" s="174" t="e">
        <f t="shared" si="71"/>
        <v>#VALUE!</v>
      </c>
      <c r="C206" s="52"/>
      <c r="D206" s="20">
        <f t="shared" si="70"/>
        <v>28</v>
      </c>
      <c r="E206" s="53"/>
      <c r="F206" s="31"/>
      <c r="G206" s="25"/>
      <c r="H206" s="25"/>
      <c r="I206" s="177" t="e">
        <f t="shared" si="25"/>
        <v>#VALUE!</v>
      </c>
      <c r="J206" s="185"/>
      <c r="K206" s="185"/>
    </row>
    <row r="207" spans="1:105" ht="15" customHeight="1">
      <c r="A207" s="19">
        <f t="shared" si="72"/>
        <v>2031</v>
      </c>
      <c r="B207" s="174" t="e">
        <f t="shared" si="71"/>
        <v>#VALUE!</v>
      </c>
      <c r="C207" s="52"/>
      <c r="D207" s="20">
        <f t="shared" si="70"/>
        <v>29</v>
      </c>
      <c r="E207" s="53"/>
      <c r="F207" s="31"/>
      <c r="G207" s="25"/>
      <c r="H207" s="25"/>
      <c r="I207" s="177" t="e">
        <f t="shared" si="25"/>
        <v>#VALUE!</v>
      </c>
      <c r="J207" s="185"/>
      <c r="K207" s="185"/>
    </row>
    <row r="208" spans="1:105" ht="15" customHeight="1">
      <c r="A208" s="19">
        <f t="shared" si="72"/>
        <v>2032</v>
      </c>
      <c r="B208" s="174" t="e">
        <f t="shared" si="71"/>
        <v>#VALUE!</v>
      </c>
      <c r="C208" s="52"/>
      <c r="D208" s="20">
        <f t="shared" si="70"/>
        <v>30</v>
      </c>
      <c r="E208" s="53"/>
      <c r="F208" s="31"/>
      <c r="G208" s="25"/>
      <c r="H208" s="25"/>
      <c r="I208" s="177" t="e">
        <f t="shared" si="25"/>
        <v>#VALUE!</v>
      </c>
      <c r="J208" s="185"/>
      <c r="K208" s="185"/>
    </row>
    <row r="209" spans="1:109" ht="15" customHeight="1">
      <c r="A209" s="19">
        <f t="shared" si="72"/>
        <v>2033</v>
      </c>
      <c r="B209" s="174" t="e">
        <f t="shared" si="71"/>
        <v>#VALUE!</v>
      </c>
      <c r="C209" s="52"/>
      <c r="D209" s="20">
        <f t="shared" si="70"/>
        <v>31</v>
      </c>
      <c r="E209" s="53"/>
      <c r="F209" s="31"/>
      <c r="G209" s="25"/>
      <c r="H209" s="25"/>
      <c r="I209" s="177" t="e">
        <f t="shared" si="25"/>
        <v>#VALUE!</v>
      </c>
      <c r="J209" s="185"/>
      <c r="K209" s="185"/>
    </row>
    <row r="210" spans="1:109" ht="15" customHeight="1">
      <c r="A210" s="103">
        <f t="shared" si="72"/>
        <v>2034</v>
      </c>
      <c r="B210" s="186" t="e">
        <f t="shared" si="71"/>
        <v>#VALUE!</v>
      </c>
      <c r="C210" s="193"/>
      <c r="D210" s="33">
        <f t="shared" si="70"/>
        <v>32</v>
      </c>
      <c r="E210" s="54"/>
      <c r="F210" s="34"/>
      <c r="G210" s="9"/>
      <c r="H210" s="9"/>
      <c r="I210" s="187" t="e">
        <f t="shared" si="25"/>
        <v>#VALUE!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 t="e">
        <f>RSQ(I214:I234,B214:B234)</f>
        <v>#VALUE!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 t="e">
        <f>RSQ($B214:$B234,Q214:Q234)</f>
        <v>#VALUE!</v>
      </c>
      <c r="R213" s="18" t="s">
        <v>16</v>
      </c>
      <c r="T213" s="66" t="s">
        <v>32</v>
      </c>
      <c r="U213" s="37"/>
      <c r="V213" s="13"/>
      <c r="W213" s="107" t="s">
        <v>74</v>
      </c>
      <c r="X213" s="108" t="e">
        <f>RSQ($B214:$B234,X214:X234)</f>
        <v>#VALUE!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 t="e">
        <f>RSQ($B214:$B234,AE214:AE234)</f>
        <v>#VALUE!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 t="e">
        <f>RSQ($B214:$B234,AL214:AL234)</f>
        <v>#VALUE!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 t="e">
        <f>RSQ($B214:$B234,AS214:AS234)</f>
        <v>#VALUE!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 t="e">
        <f>RSQ($B214:$B234,AZ214:AZ234)</f>
        <v>#VALUE!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 t="e">
        <f>RSQ($B214:$B234,BG214:BG234)</f>
        <v>#VALUE!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 t="e">
        <f>RSQ($B214:$B234,BN214:BN234)</f>
        <v>#VALUE!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 t="e">
        <f>RSQ($B214:$B234,BU214:BU234)</f>
        <v>#VALUE!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 t="e">
        <f>RSQ($B214:$B234,CB214:CB234)</f>
        <v>#VALUE!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 t="e">
        <f>RSQ($B214:$B234,CI214:CI234)</f>
        <v>#VALUE!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 t="e">
        <f>RSQ($B214:$B234,CP214:CP234)</f>
        <v>#VALUE!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 t="e">
        <f>RSQ($B214:$B234,CW214:CW234)</f>
        <v>#VALUE!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 t="e">
        <f>RSQ($B214:$B234,DD214:DD234)</f>
        <v>#VALUE!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30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15</v>
      </c>
      <c r="AD218" s="21"/>
      <c r="AE218" s="185"/>
      <c r="AF218" s="177"/>
      <c r="AH218" s="68"/>
      <c r="AI218" s="71" t="s">
        <v>35</v>
      </c>
      <c r="AJ218" s="204">
        <f>AC218+AI239</f>
        <v>20</v>
      </c>
      <c r="AK218" s="21"/>
      <c r="AL218" s="185"/>
      <c r="AM218" s="177"/>
      <c r="AO218" s="68"/>
      <c r="AP218" s="71" t="s">
        <v>35</v>
      </c>
      <c r="AQ218" s="204">
        <f>AJ218+AP239</f>
        <v>25</v>
      </c>
      <c r="AR218" s="21"/>
      <c r="AS218" s="185"/>
      <c r="AT218" s="177"/>
      <c r="AV218" s="68"/>
      <c r="AW218" s="71" t="s">
        <v>35</v>
      </c>
      <c r="AX218" s="204">
        <f>AQ218+AW239</f>
        <v>30</v>
      </c>
      <c r="AY218" s="21"/>
      <c r="AZ218" s="185"/>
      <c r="BA218" s="177"/>
      <c r="BC218" s="68"/>
      <c r="BD218" s="71" t="s">
        <v>35</v>
      </c>
      <c r="BE218" s="204">
        <f>AX218+BD239</f>
        <v>35</v>
      </c>
      <c r="BF218" s="21"/>
      <c r="BG218" s="185"/>
      <c r="BH218" s="177"/>
      <c r="BJ218" s="68"/>
      <c r="BK218" s="71" t="s">
        <v>35</v>
      </c>
      <c r="BL218" s="204">
        <f>BE218+BK239</f>
        <v>40</v>
      </c>
      <c r="BM218" s="21"/>
      <c r="BN218" s="185"/>
      <c r="BO218" s="177"/>
      <c r="BQ218" s="68"/>
      <c r="BR218" s="71" t="s">
        <v>35</v>
      </c>
      <c r="BS218" s="204">
        <f>BL218+BR239</f>
        <v>45</v>
      </c>
      <c r="BT218" s="21"/>
      <c r="BU218" s="185"/>
      <c r="BV218" s="177"/>
      <c r="BX218" s="68"/>
      <c r="BY218" s="71" t="s">
        <v>35</v>
      </c>
      <c r="BZ218" s="204">
        <f>BS218+BY239</f>
        <v>50</v>
      </c>
      <c r="CA218" s="21"/>
      <c r="CB218" s="185"/>
      <c r="CC218" s="177"/>
      <c r="CE218" s="68"/>
      <c r="CF218" s="71" t="s">
        <v>35</v>
      </c>
      <c r="CG218" s="204">
        <f>BZ218+CF239</f>
        <v>55</v>
      </c>
      <c r="CH218" s="21"/>
      <c r="CI218" s="185"/>
      <c r="CJ218" s="177"/>
      <c r="CL218" s="68"/>
      <c r="CM218" s="71" t="s">
        <v>35</v>
      </c>
      <c r="CN218" s="204">
        <f>CG218+CM239</f>
        <v>60</v>
      </c>
      <c r="CO218" s="21"/>
      <c r="CP218" s="185"/>
      <c r="CQ218" s="177"/>
      <c r="CS218" s="68"/>
      <c r="CT218" s="71" t="s">
        <v>35</v>
      </c>
      <c r="CU218" s="204">
        <f>CN218+CT239</f>
        <v>65</v>
      </c>
      <c r="CV218" s="21"/>
      <c r="CW218" s="185"/>
      <c r="CX218" s="177"/>
      <c r="CZ218" s="68"/>
      <c r="DA218" s="71" t="s">
        <v>35</v>
      </c>
      <c r="DB218" s="204">
        <f>CU218+DA239</f>
        <v>70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 t="e">
        <f>INDEX(LINEST(C225:C234,E225:E234),1)</f>
        <v>#VALUE!</v>
      </c>
      <c r="H219" s="21"/>
      <c r="I219" s="177"/>
      <c r="J219" s="178"/>
      <c r="K219" s="177"/>
      <c r="M219" s="68"/>
      <c r="N219" s="71" t="s">
        <v>30</v>
      </c>
      <c r="O219" s="42" t="e">
        <f>INDEX(LINEST(M225:M234,$E225:$E234),1)</f>
        <v>#VALUE!</v>
      </c>
      <c r="P219" s="21"/>
      <c r="Q219" s="185"/>
      <c r="R219" s="177"/>
      <c r="T219" s="68"/>
      <c r="U219" s="71" t="s">
        <v>30</v>
      </c>
      <c r="V219" s="42" t="e">
        <f>INDEX(LINEST(T225:T234,$E225:$E234),1)</f>
        <v>#VALUE!</v>
      </c>
      <c r="W219" s="21"/>
      <c r="X219" s="185"/>
      <c r="Y219" s="177"/>
      <c r="AA219" s="68"/>
      <c r="AB219" s="71" t="s">
        <v>30</v>
      </c>
      <c r="AC219" s="42" t="e">
        <f>INDEX(LINEST(AA225:AA234,$E225:$E234),1)</f>
        <v>#VALUE!</v>
      </c>
      <c r="AD219" s="21"/>
      <c r="AE219" s="185"/>
      <c r="AF219" s="177"/>
      <c r="AH219" s="68"/>
      <c r="AI219" s="71" t="s">
        <v>30</v>
      </c>
      <c r="AJ219" s="42" t="e">
        <f>INDEX(LINEST(AH225:AH234,$E225:$E234),1)</f>
        <v>#VALUE!</v>
      </c>
      <c r="AK219" s="21"/>
      <c r="AL219" s="185"/>
      <c r="AM219" s="177"/>
      <c r="AO219" s="68"/>
      <c r="AP219" s="71" t="s">
        <v>30</v>
      </c>
      <c r="AQ219" s="42" t="e">
        <f>INDEX(LINEST(AO225:AO234,$E225:$E234),1)</f>
        <v>#VALUE!</v>
      </c>
      <c r="AR219" s="21"/>
      <c r="AS219" s="185"/>
      <c r="AT219" s="177"/>
      <c r="AV219" s="68"/>
      <c r="AW219" s="71" t="s">
        <v>30</v>
      </c>
      <c r="AX219" s="42" t="e">
        <f>INDEX(LINEST(AV225:AV234,$E225:$E234),1)</f>
        <v>#VALUE!</v>
      </c>
      <c r="AY219" s="21"/>
      <c r="AZ219" s="185"/>
      <c r="BA219" s="177"/>
      <c r="BC219" s="68"/>
      <c r="BD219" s="71" t="s">
        <v>30</v>
      </c>
      <c r="BE219" s="42" t="e">
        <f>INDEX(LINEST(BC225:BC234,$E225:$E234),1)</f>
        <v>#VALUE!</v>
      </c>
      <c r="BF219" s="21"/>
      <c r="BG219" s="185"/>
      <c r="BH219" s="177"/>
      <c r="BJ219" s="68"/>
      <c r="BK219" s="71" t="s">
        <v>30</v>
      </c>
      <c r="BL219" s="42" t="e">
        <f>INDEX(LINEST(BJ225:BJ234,$E225:$E234),1)</f>
        <v>#VALUE!</v>
      </c>
      <c r="BM219" s="21"/>
      <c r="BN219" s="185"/>
      <c r="BO219" s="177"/>
      <c r="BQ219" s="68"/>
      <c r="BR219" s="71" t="s">
        <v>30</v>
      </c>
      <c r="BS219" s="42" t="e">
        <f>INDEX(LINEST(BQ225:BQ234,$E225:$E234),1)</f>
        <v>#VALUE!</v>
      </c>
      <c r="BT219" s="21"/>
      <c r="BU219" s="185"/>
      <c r="BV219" s="177"/>
      <c r="BX219" s="68"/>
      <c r="BY219" s="71" t="s">
        <v>30</v>
      </c>
      <c r="BZ219" s="42" t="e">
        <f>INDEX(LINEST(BX225:BX234,$E225:$E234),1)</f>
        <v>#VALUE!</v>
      </c>
      <c r="CA219" s="21"/>
      <c r="CB219" s="185"/>
      <c r="CC219" s="177"/>
      <c r="CE219" s="68"/>
      <c r="CF219" s="71" t="s">
        <v>30</v>
      </c>
      <c r="CG219" s="42" t="e">
        <f>INDEX(LINEST(CE225:CE234,$E225:$E234),1)</f>
        <v>#VALUE!</v>
      </c>
      <c r="CH219" s="21"/>
      <c r="CI219" s="185"/>
      <c r="CJ219" s="177"/>
      <c r="CL219" s="68"/>
      <c r="CM219" s="71" t="s">
        <v>30</v>
      </c>
      <c r="CN219" s="42" t="e">
        <f>INDEX(LINEST(CL225:CL234,$E225:$E234),1)</f>
        <v>#VALUE!</v>
      </c>
      <c r="CO219" s="21"/>
      <c r="CP219" s="185"/>
      <c r="CQ219" s="177"/>
      <c r="CS219" s="68"/>
      <c r="CT219" s="71" t="s">
        <v>30</v>
      </c>
      <c r="CU219" s="42" t="e">
        <f>INDEX(LINEST(CS225:CS234,$E225:$E234),1)</f>
        <v>#VALUE!</v>
      </c>
      <c r="CV219" s="21"/>
      <c r="CW219" s="185"/>
      <c r="CX219" s="177"/>
      <c r="CZ219" s="68"/>
      <c r="DA219" s="71" t="s">
        <v>30</v>
      </c>
      <c r="DB219" s="42" t="e">
        <f>INDEX(LINEST(CZ225:CZ234,$E225:$E234),1)</f>
        <v>#VALUE!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 t="e">
        <f>INDEX(LINEST(C225:C234,E225:E234),2)</f>
        <v>#VALUE!</v>
      </c>
      <c r="H220" s="72" t="s">
        <v>46</v>
      </c>
      <c r="I220" s="177"/>
      <c r="J220" s="178"/>
      <c r="K220" s="177"/>
      <c r="M220" s="68"/>
      <c r="N220" s="71" t="s">
        <v>25</v>
      </c>
      <c r="O220" s="42" t="e">
        <f>INDEX(LINEST(M225:M234,$E225:$E234),2)</f>
        <v>#VALUE!</v>
      </c>
      <c r="P220" s="72" t="s">
        <v>46</v>
      </c>
      <c r="Q220" s="185"/>
      <c r="R220" s="177"/>
      <c r="T220" s="68"/>
      <c r="U220" s="71" t="s">
        <v>25</v>
      </c>
      <c r="V220" s="42" t="e">
        <f>INDEX(LINEST(T225:T234,$E225:$E234),2)</f>
        <v>#VALUE!</v>
      </c>
      <c r="W220" s="72" t="s">
        <v>46</v>
      </c>
      <c r="X220" s="185"/>
      <c r="Y220" s="177"/>
      <c r="AA220" s="68"/>
      <c r="AB220" s="71" t="s">
        <v>25</v>
      </c>
      <c r="AC220" s="42" t="e">
        <f>INDEX(LINEST(AA225:AA234,$E225:$E234),2)</f>
        <v>#VALUE!</v>
      </c>
      <c r="AD220" s="72" t="s">
        <v>46</v>
      </c>
      <c r="AE220" s="185"/>
      <c r="AF220" s="177"/>
      <c r="AH220" s="68"/>
      <c r="AI220" s="71" t="s">
        <v>25</v>
      </c>
      <c r="AJ220" s="42" t="e">
        <f>INDEX(LINEST(AH225:AH234,$E225:$E234),2)</f>
        <v>#VALUE!</v>
      </c>
      <c r="AK220" s="72" t="s">
        <v>46</v>
      </c>
      <c r="AL220" s="185"/>
      <c r="AM220" s="177"/>
      <c r="AO220" s="68"/>
      <c r="AP220" s="71" t="s">
        <v>25</v>
      </c>
      <c r="AQ220" s="42" t="e">
        <f>INDEX(LINEST(AO225:AO234,$E225:$E234),2)</f>
        <v>#VALUE!</v>
      </c>
      <c r="AR220" s="72" t="s">
        <v>46</v>
      </c>
      <c r="AS220" s="185"/>
      <c r="AT220" s="177"/>
      <c r="AV220" s="68"/>
      <c r="AW220" s="71" t="s">
        <v>25</v>
      </c>
      <c r="AX220" s="42" t="e">
        <f>INDEX(LINEST(AV225:AV234,$E225:$E234),2)</f>
        <v>#VALUE!</v>
      </c>
      <c r="AY220" s="72" t="s">
        <v>46</v>
      </c>
      <c r="AZ220" s="185"/>
      <c r="BA220" s="177"/>
      <c r="BC220" s="68"/>
      <c r="BD220" s="71" t="s">
        <v>25</v>
      </c>
      <c r="BE220" s="42" t="e">
        <f>INDEX(LINEST(BC225:BC234,$E225:$E234),2)</f>
        <v>#VALUE!</v>
      </c>
      <c r="BF220" s="72" t="s">
        <v>46</v>
      </c>
      <c r="BG220" s="185"/>
      <c r="BH220" s="177"/>
      <c r="BJ220" s="68"/>
      <c r="BK220" s="71" t="s">
        <v>25</v>
      </c>
      <c r="BL220" s="42" t="e">
        <f>INDEX(LINEST(BJ225:BJ234,$E225:$E234),2)</f>
        <v>#VALUE!</v>
      </c>
      <c r="BM220" s="72" t="s">
        <v>46</v>
      </c>
      <c r="BN220" s="185"/>
      <c r="BO220" s="177"/>
      <c r="BQ220" s="68"/>
      <c r="BR220" s="71" t="s">
        <v>25</v>
      </c>
      <c r="BS220" s="42" t="e">
        <f>INDEX(LINEST(BQ225:BQ234,$E225:$E234),2)</f>
        <v>#VALUE!</v>
      </c>
      <c r="BT220" s="72" t="s">
        <v>46</v>
      </c>
      <c r="BU220" s="185"/>
      <c r="BV220" s="177"/>
      <c r="BX220" s="68"/>
      <c r="BY220" s="71" t="s">
        <v>25</v>
      </c>
      <c r="BZ220" s="42" t="e">
        <f>INDEX(LINEST(BX225:BX234,$E225:$E234),2)</f>
        <v>#VALUE!</v>
      </c>
      <c r="CA220" s="72" t="s">
        <v>46</v>
      </c>
      <c r="CB220" s="185"/>
      <c r="CC220" s="177"/>
      <c r="CE220" s="68"/>
      <c r="CF220" s="71" t="s">
        <v>25</v>
      </c>
      <c r="CG220" s="42" t="e">
        <f>INDEX(LINEST(CE225:CE234,$E225:$E234),2)</f>
        <v>#VALUE!</v>
      </c>
      <c r="CH220" s="72" t="s">
        <v>46</v>
      </c>
      <c r="CI220" s="185"/>
      <c r="CJ220" s="177"/>
      <c r="CL220" s="68"/>
      <c r="CM220" s="71" t="s">
        <v>25</v>
      </c>
      <c r="CN220" s="42" t="e">
        <f>INDEX(LINEST(CL225:CL234,$E225:$E234),2)</f>
        <v>#VALUE!</v>
      </c>
      <c r="CO220" s="72" t="s">
        <v>46</v>
      </c>
      <c r="CP220" s="185"/>
      <c r="CQ220" s="177"/>
      <c r="CS220" s="68"/>
      <c r="CT220" s="71" t="s">
        <v>25</v>
      </c>
      <c r="CU220" s="42" t="e">
        <f>INDEX(LINEST(CS225:CS234,$E225:$E234),2)</f>
        <v>#VALUE!</v>
      </c>
      <c r="CV220" s="72" t="s">
        <v>46</v>
      </c>
      <c r="CW220" s="185"/>
      <c r="CX220" s="177"/>
      <c r="CZ220" s="68"/>
      <c r="DA220" s="71" t="s">
        <v>25</v>
      </c>
      <c r="DB220" s="42" t="e">
        <f>INDEX(LINEST(CZ225:CZ234,$E225:$E234),2)</f>
        <v>#VALUE!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 t="e">
        <f>EXP(G220)</f>
        <v>#VALUE!</v>
      </c>
      <c r="I221" s="177"/>
      <c r="J221" s="178"/>
      <c r="K221" s="177"/>
      <c r="M221" s="68"/>
      <c r="N221" s="71" t="s">
        <v>29</v>
      </c>
      <c r="O221" s="73" t="e">
        <f>EXP(O220)</f>
        <v>#VALUE!</v>
      </c>
      <c r="Q221" s="185"/>
      <c r="R221" s="177"/>
      <c r="T221" s="68"/>
      <c r="U221" s="71" t="s">
        <v>29</v>
      </c>
      <c r="V221" s="73" t="e">
        <f>EXP(V220)</f>
        <v>#VALUE!</v>
      </c>
      <c r="X221" s="185"/>
      <c r="Y221" s="177"/>
      <c r="AA221" s="68"/>
      <c r="AB221" s="71" t="s">
        <v>29</v>
      </c>
      <c r="AC221" s="73" t="e">
        <f>EXP(AC220)</f>
        <v>#VALUE!</v>
      </c>
      <c r="AE221" s="185"/>
      <c r="AF221" s="177"/>
      <c r="AH221" s="68"/>
      <c r="AI221" s="71" t="s">
        <v>29</v>
      </c>
      <c r="AJ221" s="73" t="e">
        <f>EXP(AJ220)</f>
        <v>#VALUE!</v>
      </c>
      <c r="AL221" s="185"/>
      <c r="AM221" s="177"/>
      <c r="AO221" s="68"/>
      <c r="AP221" s="71" t="s">
        <v>29</v>
      </c>
      <c r="AQ221" s="73" t="e">
        <f>EXP(AQ220)</f>
        <v>#VALUE!</v>
      </c>
      <c r="AS221" s="185"/>
      <c r="AT221" s="177"/>
      <c r="AV221" s="68"/>
      <c r="AW221" s="71" t="s">
        <v>29</v>
      </c>
      <c r="AX221" s="73" t="e">
        <f>EXP(AX220)</f>
        <v>#VALUE!</v>
      </c>
      <c r="AZ221" s="185"/>
      <c r="BA221" s="177"/>
      <c r="BC221" s="68"/>
      <c r="BD221" s="71" t="s">
        <v>29</v>
      </c>
      <c r="BE221" s="73" t="e">
        <f>EXP(BE220)</f>
        <v>#VALUE!</v>
      </c>
      <c r="BG221" s="185"/>
      <c r="BH221" s="177"/>
      <c r="BJ221" s="68"/>
      <c r="BK221" s="71" t="s">
        <v>29</v>
      </c>
      <c r="BL221" s="73" t="e">
        <f>EXP(BL220)</f>
        <v>#VALUE!</v>
      </c>
      <c r="BN221" s="185"/>
      <c r="BO221" s="177"/>
      <c r="BQ221" s="68"/>
      <c r="BR221" s="71" t="s">
        <v>29</v>
      </c>
      <c r="BS221" s="73" t="e">
        <f>EXP(BS220)</f>
        <v>#VALUE!</v>
      </c>
      <c r="BU221" s="185"/>
      <c r="BV221" s="177"/>
      <c r="BX221" s="68"/>
      <c r="BY221" s="71" t="s">
        <v>29</v>
      </c>
      <c r="BZ221" s="73" t="e">
        <f>EXP(BZ220)</f>
        <v>#VALUE!</v>
      </c>
      <c r="CB221" s="185"/>
      <c r="CC221" s="177"/>
      <c r="CE221" s="68"/>
      <c r="CF221" s="71" t="s">
        <v>29</v>
      </c>
      <c r="CG221" s="73" t="e">
        <f>EXP(CG220)</f>
        <v>#VALUE!</v>
      </c>
      <c r="CI221" s="185"/>
      <c r="CJ221" s="177"/>
      <c r="CL221" s="68"/>
      <c r="CM221" s="71" t="s">
        <v>29</v>
      </c>
      <c r="CN221" s="73" t="e">
        <f>EXP(CN220)</f>
        <v>#VALUE!</v>
      </c>
      <c r="CP221" s="185"/>
      <c r="CQ221" s="177"/>
      <c r="CS221" s="68"/>
      <c r="CT221" s="71" t="s">
        <v>29</v>
      </c>
      <c r="CU221" s="73" t="e">
        <f>EXP(CU220)</f>
        <v>#VALUE!</v>
      </c>
      <c r="CW221" s="185"/>
      <c r="CX221" s="177"/>
      <c r="CZ221" s="68"/>
      <c r="DA221" s="71" t="s">
        <v>29</v>
      </c>
      <c r="DB221" s="73" t="e">
        <f>EXP(DB220)</f>
        <v>#VALUE!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 t="e">
        <f>I213</f>
        <v>#VALUE!</v>
      </c>
      <c r="I224" s="177"/>
      <c r="J224" s="178"/>
      <c r="K224" s="177"/>
      <c r="M224" s="68"/>
      <c r="N224" s="21" t="s">
        <v>36</v>
      </c>
      <c r="O224" s="42" t="e">
        <f>Q213</f>
        <v>#VALUE!</v>
      </c>
      <c r="Q224" s="185"/>
      <c r="R224" s="177"/>
      <c r="T224" s="68"/>
      <c r="U224" s="21" t="s">
        <v>36</v>
      </c>
      <c r="V224" s="42" t="e">
        <f>X213</f>
        <v>#VALUE!</v>
      </c>
      <c r="X224" s="185"/>
      <c r="Y224" s="177"/>
      <c r="AA224" s="68"/>
      <c r="AB224" s="21" t="s">
        <v>36</v>
      </c>
      <c r="AC224" s="42" t="e">
        <f>AE213</f>
        <v>#VALUE!</v>
      </c>
      <c r="AE224" s="185"/>
      <c r="AF224" s="177"/>
      <c r="AH224" s="68"/>
      <c r="AI224" s="21" t="s">
        <v>36</v>
      </c>
      <c r="AJ224" s="42" t="e">
        <f>AL213</f>
        <v>#VALUE!</v>
      </c>
      <c r="AL224" s="185"/>
      <c r="AM224" s="177"/>
      <c r="AO224" s="68"/>
      <c r="AP224" s="21" t="s">
        <v>36</v>
      </c>
      <c r="AQ224" s="42" t="e">
        <f>AS213</f>
        <v>#VALUE!</v>
      </c>
      <c r="AS224" s="185"/>
      <c r="AT224" s="177"/>
      <c r="AV224" s="68"/>
      <c r="AW224" s="21" t="s">
        <v>36</v>
      </c>
      <c r="AX224" s="42" t="e">
        <f>AZ213</f>
        <v>#VALUE!</v>
      </c>
      <c r="AZ224" s="185"/>
      <c r="BA224" s="177"/>
      <c r="BC224" s="68"/>
      <c r="BD224" s="21" t="s">
        <v>36</v>
      </c>
      <c r="BE224" s="42" t="e">
        <f>BG213</f>
        <v>#VALUE!</v>
      </c>
      <c r="BG224" s="185"/>
      <c r="BH224" s="177"/>
      <c r="BJ224" s="68"/>
      <c r="BK224" s="21" t="s">
        <v>36</v>
      </c>
      <c r="BL224" s="42" t="e">
        <f>BN213</f>
        <v>#VALUE!</v>
      </c>
      <c r="BN224" s="185"/>
      <c r="BO224" s="177"/>
      <c r="BQ224" s="68"/>
      <c r="BR224" s="21" t="s">
        <v>36</v>
      </c>
      <c r="BS224" s="42" t="e">
        <f>BU213</f>
        <v>#VALUE!</v>
      </c>
      <c r="BU224" s="185"/>
      <c r="BV224" s="177"/>
      <c r="BX224" s="68"/>
      <c r="BY224" s="21" t="s">
        <v>36</v>
      </c>
      <c r="BZ224" s="42" t="e">
        <f>CB213</f>
        <v>#VALUE!</v>
      </c>
      <c r="CB224" s="185"/>
      <c r="CC224" s="177"/>
      <c r="CE224" s="68"/>
      <c r="CF224" s="21" t="s">
        <v>36</v>
      </c>
      <c r="CG224" s="42" t="e">
        <f>CI213</f>
        <v>#VALUE!</v>
      </c>
      <c r="CI224" s="185"/>
      <c r="CJ224" s="177"/>
      <c r="CL224" s="68"/>
      <c r="CM224" s="21" t="s">
        <v>36</v>
      </c>
      <c r="CN224" s="42" t="e">
        <f>CP213</f>
        <v>#VALUE!</v>
      </c>
      <c r="CP224" s="185"/>
      <c r="CQ224" s="177"/>
      <c r="CS224" s="68"/>
      <c r="CT224" s="21" t="s">
        <v>36</v>
      </c>
      <c r="CU224" s="42" t="e">
        <f>CW213</f>
        <v>#VALUE!</v>
      </c>
      <c r="CW224" s="185"/>
      <c r="CX224" s="177"/>
      <c r="CZ224" s="68"/>
      <c r="DA224" s="21" t="s">
        <v>36</v>
      </c>
      <c r="DB224" s="42" t="e">
        <f>DD213</f>
        <v>#VALUE!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0</v>
      </c>
      <c r="C225" s="67" t="e">
        <f t="shared" ref="C225:C234" si="74">LN(B225-$G$218)</f>
        <v>#NUM!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 t="e">
        <f>SUM(K214:K234)</f>
        <v>#VALUE!</v>
      </c>
      <c r="I225" s="177" t="e">
        <f t="shared" ref="I225:I237" si="76">ROUND($G$218+$G$221*D225^$G$219,$G$1)</f>
        <v>#VALUE!</v>
      </c>
      <c r="J225" s="178" t="e">
        <f t="shared" ref="J225:J234" si="77">ABS(B225-I225)/B225*100</f>
        <v>#VALUE!</v>
      </c>
      <c r="K225" s="177" t="e">
        <f t="shared" ref="K225:K234" si="78">(B225-I225)^2/1000</f>
        <v>#VALUE!</v>
      </c>
      <c r="M225" s="68" t="e">
        <f t="shared" ref="M225:M234" si="79">LN($B225-O$218)</f>
        <v>#NUM!</v>
      </c>
      <c r="N225" s="21" t="s">
        <v>37</v>
      </c>
      <c r="O225" s="198" t="e">
        <f>SUM(R214:R234)</f>
        <v>#VALUE!</v>
      </c>
      <c r="Q225" s="185" t="e">
        <f t="shared" ref="Q225:Q234" si="80">ROUND(O$218+O$221*$D225^O$219,$G$1)</f>
        <v>#VALUE!</v>
      </c>
      <c r="R225" s="177" t="e">
        <f t="shared" ref="R225:R234" si="81">($B225-Q225)^2/1000</f>
        <v>#VALUE!</v>
      </c>
      <c r="T225" s="68" t="e">
        <f t="shared" ref="T225:T234" si="82">LN($B225-V$218)</f>
        <v>#NUM!</v>
      </c>
      <c r="U225" s="21" t="s">
        <v>37</v>
      </c>
      <c r="V225" s="198" t="e">
        <f>SUM(Y214:Y234)</f>
        <v>#VALUE!</v>
      </c>
      <c r="X225" s="185" t="e">
        <f t="shared" ref="X225:X234" si="83">ROUND(V$218+V$221*$D225^V$219,$G$1)</f>
        <v>#VALUE!</v>
      </c>
      <c r="Y225" s="177" t="e">
        <f t="shared" ref="Y225:Y234" si="84">($B225-X225)^2/1000</f>
        <v>#VALUE!</v>
      </c>
      <c r="AA225" s="68" t="e">
        <f t="shared" ref="AA225:AA234" si="85">LN($B225-AC$218)</f>
        <v>#NUM!</v>
      </c>
      <c r="AB225" s="21" t="s">
        <v>37</v>
      </c>
      <c r="AC225" s="198" t="e">
        <f>SUM(AF214:AF234)</f>
        <v>#VALUE!</v>
      </c>
      <c r="AE225" s="185" t="e">
        <f t="shared" ref="AE225:AE234" si="86">ROUND(AC$218+AC$221*$D225^AC$219,$G$1)</f>
        <v>#VALUE!</v>
      </c>
      <c r="AF225" s="177" t="e">
        <f t="shared" ref="AF225:AF234" si="87">($B225-AE225)^2/1000</f>
        <v>#VALUE!</v>
      </c>
      <c r="AH225" s="68" t="e">
        <f t="shared" ref="AH225:AH234" si="88">LN($B225-AJ$218)</f>
        <v>#NUM!</v>
      </c>
      <c r="AI225" s="21" t="s">
        <v>37</v>
      </c>
      <c r="AJ225" s="198" t="e">
        <f>SUM(AM214:AM234)</f>
        <v>#VALUE!</v>
      </c>
      <c r="AL225" s="185" t="e">
        <f t="shared" ref="AL225:AL234" si="89">ROUND(AJ$218+AJ$221*$D225^AJ$219,$G$1)</f>
        <v>#VALUE!</v>
      </c>
      <c r="AM225" s="177" t="e">
        <f t="shared" ref="AM225:AM234" si="90">($B225-AL225)^2/1000</f>
        <v>#VALUE!</v>
      </c>
      <c r="AO225" s="68" t="e">
        <f t="shared" ref="AO225:AO234" si="91">LN($B225-AQ$218)</f>
        <v>#NUM!</v>
      </c>
      <c r="AP225" s="21" t="s">
        <v>37</v>
      </c>
      <c r="AQ225" s="198" t="e">
        <f>SUM(AT214:AT234)</f>
        <v>#VALUE!</v>
      </c>
      <c r="AS225" s="185" t="e">
        <f t="shared" ref="AS225:AS234" si="92">ROUND(AQ$218+AQ$221*$D225^AQ$219,$G$1)</f>
        <v>#VALUE!</v>
      </c>
      <c r="AT225" s="177" t="e">
        <f t="shared" ref="AT225:AT234" si="93">($B225-AS225)^2/1000</f>
        <v>#VALUE!</v>
      </c>
      <c r="AV225" s="68" t="e">
        <f t="shared" ref="AV225:AV234" si="94">LN($B225-AX$218)</f>
        <v>#NUM!</v>
      </c>
      <c r="AW225" s="21" t="s">
        <v>37</v>
      </c>
      <c r="AX225" s="198" t="e">
        <f>SUM(BA214:BA234)</f>
        <v>#VALUE!</v>
      </c>
      <c r="AZ225" s="185" t="e">
        <f t="shared" ref="AZ225:AZ234" si="95">ROUND(AX$218+AX$221*$D225^AX$219,$G$1)</f>
        <v>#VALUE!</v>
      </c>
      <c r="BA225" s="177" t="e">
        <f t="shared" ref="BA225:BA234" si="96">($B225-AZ225)^2/1000</f>
        <v>#VALUE!</v>
      </c>
      <c r="BC225" s="68" t="e">
        <f t="shared" ref="BC225:BC234" si="97">LN($B225-BE$218)</f>
        <v>#NUM!</v>
      </c>
      <c r="BD225" s="21" t="s">
        <v>37</v>
      </c>
      <c r="BE225" s="198" t="e">
        <f>SUM(BH214:BH234)</f>
        <v>#VALUE!</v>
      </c>
      <c r="BG225" s="185" t="e">
        <f t="shared" ref="BG225:BG234" si="98">ROUND(BE$218+BE$221*$D225^BE$219,$G$1)</f>
        <v>#VALUE!</v>
      </c>
      <c r="BH225" s="177" t="e">
        <f t="shared" ref="BH225:BH234" si="99">($B225-BG225)^2/1000</f>
        <v>#VALUE!</v>
      </c>
      <c r="BJ225" s="68" t="e">
        <f t="shared" ref="BJ225:BJ234" si="100">LN($B225-BL$218)</f>
        <v>#NUM!</v>
      </c>
      <c r="BK225" s="21" t="s">
        <v>37</v>
      </c>
      <c r="BL225" s="198" t="e">
        <f>SUM(BO214:BO234)</f>
        <v>#VALUE!</v>
      </c>
      <c r="BN225" s="185" t="e">
        <f t="shared" ref="BN225:BN234" si="101">ROUND(BL$218+BL$221*$D225^BL$219,$G$1)</f>
        <v>#VALUE!</v>
      </c>
      <c r="BO225" s="177" t="e">
        <f t="shared" ref="BO225:BO234" si="102">($B225-BN225)^2/1000</f>
        <v>#VALUE!</v>
      </c>
      <c r="BQ225" s="68" t="e">
        <f t="shared" ref="BQ225:BQ234" si="103">LN($B225-BS$218)</f>
        <v>#NUM!</v>
      </c>
      <c r="BR225" s="21" t="s">
        <v>37</v>
      </c>
      <c r="BS225" s="198" t="e">
        <f>SUM(BV214:BV234)</f>
        <v>#VALUE!</v>
      </c>
      <c r="BU225" s="185" t="e">
        <f t="shared" ref="BU225:BU234" si="104">ROUND(BS$218+BS$221*$D225^BS$219,$G$1)</f>
        <v>#VALUE!</v>
      </c>
      <c r="BV225" s="177" t="e">
        <f t="shared" ref="BV225:BV234" si="105">($B225-BU225)^2/1000</f>
        <v>#VALUE!</v>
      </c>
      <c r="BX225" s="68" t="e">
        <f t="shared" ref="BX225:BX234" si="106">LN($B225-BZ$218)</f>
        <v>#NUM!</v>
      </c>
      <c r="BY225" s="21" t="s">
        <v>37</v>
      </c>
      <c r="BZ225" s="198" t="e">
        <f>SUM(CC214:CC234)</f>
        <v>#VALUE!</v>
      </c>
      <c r="CB225" s="185" t="e">
        <f t="shared" ref="CB225:CB234" si="107">ROUND(BZ$218+BZ$221*$D225^BZ$219,$G$1)</f>
        <v>#VALUE!</v>
      </c>
      <c r="CC225" s="177" t="e">
        <f t="shared" ref="CC225:CC234" si="108">($B225-CB225)^2/1000</f>
        <v>#VALUE!</v>
      </c>
      <c r="CE225" s="68" t="e">
        <f t="shared" ref="CE225:CE234" si="109">LN($B225-CG$218)</f>
        <v>#NUM!</v>
      </c>
      <c r="CF225" s="21" t="s">
        <v>37</v>
      </c>
      <c r="CG225" s="198" t="e">
        <f>SUM(CJ214:CJ234)</f>
        <v>#VALUE!</v>
      </c>
      <c r="CI225" s="185" t="e">
        <f t="shared" ref="CI225:CI234" si="110">ROUND(CG$218+CG$221*$D225^CG$219,$G$1)</f>
        <v>#VALUE!</v>
      </c>
      <c r="CJ225" s="177" t="e">
        <f t="shared" ref="CJ225:CJ234" si="111">($B225-CI225)^2/1000</f>
        <v>#VALUE!</v>
      </c>
      <c r="CL225" s="68" t="e">
        <f t="shared" ref="CL225:CL234" si="112">LN($B225-CN$218)</f>
        <v>#NUM!</v>
      </c>
      <c r="CM225" s="21" t="s">
        <v>37</v>
      </c>
      <c r="CN225" s="198" t="e">
        <f>SUM(CQ214:CQ234)</f>
        <v>#VALUE!</v>
      </c>
      <c r="CP225" s="185" t="e">
        <f t="shared" ref="CP225:CP234" si="113">ROUND(CN$218+CN$221*$D225^CN$219,$G$1)</f>
        <v>#VALUE!</v>
      </c>
      <c r="CQ225" s="177" t="e">
        <f t="shared" ref="CQ225:CQ234" si="114">($B225-CP225)^2/1000</f>
        <v>#VALUE!</v>
      </c>
      <c r="CS225" s="68" t="e">
        <f t="shared" ref="CS225:CS234" si="115">LN($B225-CU$218)</f>
        <v>#NUM!</v>
      </c>
      <c r="CT225" s="21" t="s">
        <v>37</v>
      </c>
      <c r="CU225" s="198" t="e">
        <f>SUM(CX214:CX234)</f>
        <v>#VALUE!</v>
      </c>
      <c r="CW225" s="185" t="e">
        <f t="shared" ref="CW225:CW234" si="116">ROUND(CU$218+CU$221*$D225^CU$219,$G$1)</f>
        <v>#VALUE!</v>
      </c>
      <c r="CX225" s="177" t="e">
        <f t="shared" ref="CX225:CX234" si="117">($B225-CW225)^2/1000</f>
        <v>#VALUE!</v>
      </c>
      <c r="CZ225" s="68" t="e">
        <f t="shared" ref="CZ225:CZ234" si="118">LN($B225-DB$218)</f>
        <v>#NUM!</v>
      </c>
      <c r="DA225" s="21" t="s">
        <v>37</v>
      </c>
      <c r="DB225" s="198" t="e">
        <f>SUM(DE214:DE234)</f>
        <v>#VALUE!</v>
      </c>
      <c r="DD225" s="185" t="e">
        <f t="shared" ref="DD225:DD234" si="119">ROUND(DB$218+DB$221*$D225^DB$219,$G$1)</f>
        <v>#VALUE!</v>
      </c>
      <c r="DE225" s="177" t="e">
        <f t="shared" ref="DE225:DE234" si="120">($B225-DD225)^2/1000</f>
        <v>#VALUE!</v>
      </c>
    </row>
    <row r="226" spans="1:109" ht="15" customHeight="1">
      <c r="A226" s="19">
        <f t="shared" si="73"/>
        <v>2004</v>
      </c>
      <c r="B226" s="174">
        <f t="shared" si="73"/>
        <v>0</v>
      </c>
      <c r="C226" s="67" t="e">
        <f t="shared" si="74"/>
        <v>#NUM!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 t="e">
        <f>SUM(K225:K234)</f>
        <v>#VALUE!</v>
      </c>
      <c r="I226" s="177" t="e">
        <f t="shared" si="76"/>
        <v>#VALUE!</v>
      </c>
      <c r="J226" s="178" t="e">
        <f t="shared" si="77"/>
        <v>#VALUE!</v>
      </c>
      <c r="K226" s="177" t="e">
        <f t="shared" si="78"/>
        <v>#VALUE!</v>
      </c>
      <c r="M226" s="68" t="e">
        <f t="shared" si="79"/>
        <v>#NUM!</v>
      </c>
      <c r="O226" s="74"/>
      <c r="Q226" s="185" t="e">
        <f t="shared" si="80"/>
        <v>#VALUE!</v>
      </c>
      <c r="R226" s="177" t="e">
        <f t="shared" si="81"/>
        <v>#VALUE!</v>
      </c>
      <c r="T226" s="68" t="e">
        <f t="shared" si="82"/>
        <v>#NUM!</v>
      </c>
      <c r="V226" s="74"/>
      <c r="X226" s="185" t="e">
        <f t="shared" si="83"/>
        <v>#VALUE!</v>
      </c>
      <c r="Y226" s="177" t="e">
        <f t="shared" si="84"/>
        <v>#VALUE!</v>
      </c>
      <c r="AA226" s="68" t="e">
        <f t="shared" si="85"/>
        <v>#NUM!</v>
      </c>
      <c r="AC226" s="74"/>
      <c r="AE226" s="185" t="e">
        <f t="shared" si="86"/>
        <v>#VALUE!</v>
      </c>
      <c r="AF226" s="177" t="e">
        <f t="shared" si="87"/>
        <v>#VALUE!</v>
      </c>
      <c r="AH226" s="68" t="e">
        <f t="shared" si="88"/>
        <v>#NUM!</v>
      </c>
      <c r="AJ226" s="74"/>
      <c r="AL226" s="185" t="e">
        <f t="shared" si="89"/>
        <v>#VALUE!</v>
      </c>
      <c r="AM226" s="177" t="e">
        <f t="shared" si="90"/>
        <v>#VALUE!</v>
      </c>
      <c r="AO226" s="68" t="e">
        <f t="shared" si="91"/>
        <v>#NUM!</v>
      </c>
      <c r="AQ226" s="74"/>
      <c r="AS226" s="185" t="e">
        <f t="shared" si="92"/>
        <v>#VALUE!</v>
      </c>
      <c r="AT226" s="177" t="e">
        <f t="shared" si="93"/>
        <v>#VALUE!</v>
      </c>
      <c r="AV226" s="68" t="e">
        <f t="shared" si="94"/>
        <v>#NUM!</v>
      </c>
      <c r="AX226" s="74"/>
      <c r="AZ226" s="185" t="e">
        <f t="shared" si="95"/>
        <v>#VALUE!</v>
      </c>
      <c r="BA226" s="177" t="e">
        <f t="shared" si="96"/>
        <v>#VALUE!</v>
      </c>
      <c r="BC226" s="68" t="e">
        <f t="shared" si="97"/>
        <v>#NUM!</v>
      </c>
      <c r="BE226" s="74"/>
      <c r="BG226" s="185" t="e">
        <f t="shared" si="98"/>
        <v>#VALUE!</v>
      </c>
      <c r="BH226" s="177" t="e">
        <f t="shared" si="99"/>
        <v>#VALUE!</v>
      </c>
      <c r="BJ226" s="68" t="e">
        <f t="shared" si="100"/>
        <v>#NUM!</v>
      </c>
      <c r="BL226" s="74"/>
      <c r="BN226" s="185" t="e">
        <f t="shared" si="101"/>
        <v>#VALUE!</v>
      </c>
      <c r="BO226" s="177" t="e">
        <f t="shared" si="102"/>
        <v>#VALUE!</v>
      </c>
      <c r="BQ226" s="68" t="e">
        <f t="shared" si="103"/>
        <v>#NUM!</v>
      </c>
      <c r="BS226" s="74"/>
      <c r="BU226" s="185" t="e">
        <f t="shared" si="104"/>
        <v>#VALUE!</v>
      </c>
      <c r="BV226" s="177" t="e">
        <f t="shared" si="105"/>
        <v>#VALUE!</v>
      </c>
      <c r="BX226" s="68" t="e">
        <f t="shared" si="106"/>
        <v>#NUM!</v>
      </c>
      <c r="BZ226" s="74"/>
      <c r="CB226" s="185" t="e">
        <f t="shared" si="107"/>
        <v>#VALUE!</v>
      </c>
      <c r="CC226" s="177" t="e">
        <f t="shared" si="108"/>
        <v>#VALUE!</v>
      </c>
      <c r="CE226" s="68" t="e">
        <f t="shared" si="109"/>
        <v>#NUM!</v>
      </c>
      <c r="CG226" s="74"/>
      <c r="CI226" s="185" t="e">
        <f t="shared" si="110"/>
        <v>#VALUE!</v>
      </c>
      <c r="CJ226" s="177" t="e">
        <f t="shared" si="111"/>
        <v>#VALUE!</v>
      </c>
      <c r="CL226" s="68" t="e">
        <f t="shared" si="112"/>
        <v>#NUM!</v>
      </c>
      <c r="CN226" s="74"/>
      <c r="CP226" s="185" t="e">
        <f t="shared" si="113"/>
        <v>#VALUE!</v>
      </c>
      <c r="CQ226" s="177" t="e">
        <f t="shared" si="114"/>
        <v>#VALUE!</v>
      </c>
      <c r="CS226" s="68" t="e">
        <f t="shared" si="115"/>
        <v>#NUM!</v>
      </c>
      <c r="CU226" s="74"/>
      <c r="CW226" s="185" t="e">
        <f t="shared" si="116"/>
        <v>#VALUE!</v>
      </c>
      <c r="CX226" s="177" t="e">
        <f t="shared" si="117"/>
        <v>#VALUE!</v>
      </c>
      <c r="CZ226" s="68" t="e">
        <f t="shared" si="118"/>
        <v>#NUM!</v>
      </c>
      <c r="DB226" s="74"/>
      <c r="DD226" s="185" t="e">
        <f t="shared" si="119"/>
        <v>#VALUE!</v>
      </c>
      <c r="DE226" s="177" t="e">
        <f t="shared" si="120"/>
        <v>#VALUE!</v>
      </c>
    </row>
    <row r="227" spans="1:109" ht="15" customHeight="1">
      <c r="A227" s="19">
        <f t="shared" si="73"/>
        <v>2005</v>
      </c>
      <c r="B227" s="174">
        <f t="shared" si="73"/>
        <v>0</v>
      </c>
      <c r="C227" s="67" t="e">
        <f t="shared" si="74"/>
        <v>#NUM!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 t="e">
        <f>SUM(J214:J234)/D234</f>
        <v>#VALUE!</v>
      </c>
      <c r="I227" s="177" t="e">
        <f t="shared" si="76"/>
        <v>#VALUE!</v>
      </c>
      <c r="J227" s="178" t="e">
        <f t="shared" si="77"/>
        <v>#VALUE!</v>
      </c>
      <c r="K227" s="177" t="e">
        <f t="shared" si="78"/>
        <v>#VALUE!</v>
      </c>
      <c r="M227" s="68" t="e">
        <f t="shared" si="79"/>
        <v>#NUM!</v>
      </c>
      <c r="Q227" s="185" t="e">
        <f t="shared" si="80"/>
        <v>#VALUE!</v>
      </c>
      <c r="R227" s="177" t="e">
        <f t="shared" si="81"/>
        <v>#VALUE!</v>
      </c>
      <c r="T227" s="68" t="e">
        <f t="shared" si="82"/>
        <v>#NUM!</v>
      </c>
      <c r="X227" s="185" t="e">
        <f t="shared" si="83"/>
        <v>#VALUE!</v>
      </c>
      <c r="Y227" s="177" t="e">
        <f t="shared" si="84"/>
        <v>#VALUE!</v>
      </c>
      <c r="AA227" s="68" t="e">
        <f t="shared" si="85"/>
        <v>#NUM!</v>
      </c>
      <c r="AE227" s="185" t="e">
        <f t="shared" si="86"/>
        <v>#VALUE!</v>
      </c>
      <c r="AF227" s="177" t="e">
        <f t="shared" si="87"/>
        <v>#VALUE!</v>
      </c>
      <c r="AH227" s="68" t="e">
        <f t="shared" si="88"/>
        <v>#NUM!</v>
      </c>
      <c r="AL227" s="185" t="e">
        <f t="shared" si="89"/>
        <v>#VALUE!</v>
      </c>
      <c r="AM227" s="177" t="e">
        <f t="shared" si="90"/>
        <v>#VALUE!</v>
      </c>
      <c r="AO227" s="68" t="e">
        <f t="shared" si="91"/>
        <v>#NUM!</v>
      </c>
      <c r="AS227" s="185" t="e">
        <f t="shared" si="92"/>
        <v>#VALUE!</v>
      </c>
      <c r="AT227" s="177" t="e">
        <f t="shared" si="93"/>
        <v>#VALUE!</v>
      </c>
      <c r="AV227" s="68" t="e">
        <f t="shared" si="94"/>
        <v>#NUM!</v>
      </c>
      <c r="AZ227" s="185" t="e">
        <f t="shared" si="95"/>
        <v>#VALUE!</v>
      </c>
      <c r="BA227" s="177" t="e">
        <f t="shared" si="96"/>
        <v>#VALUE!</v>
      </c>
      <c r="BC227" s="68" t="e">
        <f t="shared" si="97"/>
        <v>#NUM!</v>
      </c>
      <c r="BG227" s="185" t="e">
        <f t="shared" si="98"/>
        <v>#VALUE!</v>
      </c>
      <c r="BH227" s="177" t="e">
        <f t="shared" si="99"/>
        <v>#VALUE!</v>
      </c>
      <c r="BJ227" s="68" t="e">
        <f t="shared" si="100"/>
        <v>#NUM!</v>
      </c>
      <c r="BN227" s="185" t="e">
        <f t="shared" si="101"/>
        <v>#VALUE!</v>
      </c>
      <c r="BO227" s="177" t="e">
        <f t="shared" si="102"/>
        <v>#VALUE!</v>
      </c>
      <c r="BQ227" s="68" t="e">
        <f t="shared" si="103"/>
        <v>#NUM!</v>
      </c>
      <c r="BU227" s="185" t="e">
        <f t="shared" si="104"/>
        <v>#VALUE!</v>
      </c>
      <c r="BV227" s="177" t="e">
        <f t="shared" si="105"/>
        <v>#VALUE!</v>
      </c>
      <c r="BX227" s="68" t="e">
        <f t="shared" si="106"/>
        <v>#NUM!</v>
      </c>
      <c r="CB227" s="185" t="e">
        <f t="shared" si="107"/>
        <v>#VALUE!</v>
      </c>
      <c r="CC227" s="177" t="e">
        <f t="shared" si="108"/>
        <v>#VALUE!</v>
      </c>
      <c r="CE227" s="68" t="e">
        <f t="shared" si="109"/>
        <v>#NUM!</v>
      </c>
      <c r="CI227" s="185" t="e">
        <f t="shared" si="110"/>
        <v>#VALUE!</v>
      </c>
      <c r="CJ227" s="177" t="e">
        <f t="shared" si="111"/>
        <v>#VALUE!</v>
      </c>
      <c r="CL227" s="68" t="e">
        <f t="shared" si="112"/>
        <v>#NUM!</v>
      </c>
      <c r="CP227" s="185" t="e">
        <f t="shared" si="113"/>
        <v>#VALUE!</v>
      </c>
      <c r="CQ227" s="177" t="e">
        <f t="shared" si="114"/>
        <v>#VALUE!</v>
      </c>
      <c r="CS227" s="68" t="e">
        <f t="shared" si="115"/>
        <v>#NUM!</v>
      </c>
      <c r="CW227" s="185" t="e">
        <f t="shared" si="116"/>
        <v>#VALUE!</v>
      </c>
      <c r="CX227" s="177" t="e">
        <f t="shared" si="117"/>
        <v>#VALUE!</v>
      </c>
      <c r="CZ227" s="68" t="e">
        <f t="shared" si="118"/>
        <v>#NUM!</v>
      </c>
      <c r="DD227" s="185" t="e">
        <f t="shared" si="119"/>
        <v>#VALUE!</v>
      </c>
      <c r="DE227" s="177" t="e">
        <f t="shared" si="120"/>
        <v>#VALUE!</v>
      </c>
    </row>
    <row r="228" spans="1:109" ht="15" customHeight="1">
      <c r="A228" s="19">
        <f t="shared" si="73"/>
        <v>2006</v>
      </c>
      <c r="B228" s="174">
        <f t="shared" si="73"/>
        <v>0</v>
      </c>
      <c r="C228" s="67" t="e">
        <f t="shared" si="74"/>
        <v>#NUM!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 t="e">
        <f>SUM(J225:J234)/10</f>
        <v>#VALUE!</v>
      </c>
      <c r="I228" s="177" t="e">
        <f t="shared" si="76"/>
        <v>#VALUE!</v>
      </c>
      <c r="J228" s="178" t="e">
        <f t="shared" si="77"/>
        <v>#VALUE!</v>
      </c>
      <c r="K228" s="177" t="e">
        <f t="shared" si="78"/>
        <v>#VALUE!</v>
      </c>
      <c r="M228" s="68" t="e">
        <f t="shared" si="79"/>
        <v>#NUM!</v>
      </c>
      <c r="Q228" s="185" t="e">
        <f t="shared" si="80"/>
        <v>#VALUE!</v>
      </c>
      <c r="R228" s="177" t="e">
        <f t="shared" si="81"/>
        <v>#VALUE!</v>
      </c>
      <c r="T228" s="68" t="e">
        <f t="shared" si="82"/>
        <v>#NUM!</v>
      </c>
      <c r="X228" s="185" t="e">
        <f t="shared" si="83"/>
        <v>#VALUE!</v>
      </c>
      <c r="Y228" s="177" t="e">
        <f t="shared" si="84"/>
        <v>#VALUE!</v>
      </c>
      <c r="AA228" s="68" t="e">
        <f t="shared" si="85"/>
        <v>#NUM!</v>
      </c>
      <c r="AE228" s="185" t="e">
        <f t="shared" si="86"/>
        <v>#VALUE!</v>
      </c>
      <c r="AF228" s="177" t="e">
        <f t="shared" si="87"/>
        <v>#VALUE!</v>
      </c>
      <c r="AH228" s="68" t="e">
        <f t="shared" si="88"/>
        <v>#NUM!</v>
      </c>
      <c r="AL228" s="185" t="e">
        <f t="shared" si="89"/>
        <v>#VALUE!</v>
      </c>
      <c r="AM228" s="177" t="e">
        <f t="shared" si="90"/>
        <v>#VALUE!</v>
      </c>
      <c r="AO228" s="68" t="e">
        <f t="shared" si="91"/>
        <v>#NUM!</v>
      </c>
      <c r="AS228" s="185" t="e">
        <f t="shared" si="92"/>
        <v>#VALUE!</v>
      </c>
      <c r="AT228" s="177" t="e">
        <f t="shared" si="93"/>
        <v>#VALUE!</v>
      </c>
      <c r="AV228" s="68" t="e">
        <f t="shared" si="94"/>
        <v>#NUM!</v>
      </c>
      <c r="AZ228" s="185" t="e">
        <f t="shared" si="95"/>
        <v>#VALUE!</v>
      </c>
      <c r="BA228" s="177" t="e">
        <f t="shared" si="96"/>
        <v>#VALUE!</v>
      </c>
      <c r="BC228" s="68" t="e">
        <f t="shared" si="97"/>
        <v>#NUM!</v>
      </c>
      <c r="BG228" s="185" t="e">
        <f t="shared" si="98"/>
        <v>#VALUE!</v>
      </c>
      <c r="BH228" s="177" t="e">
        <f t="shared" si="99"/>
        <v>#VALUE!</v>
      </c>
      <c r="BJ228" s="68" t="e">
        <f t="shared" si="100"/>
        <v>#NUM!</v>
      </c>
      <c r="BN228" s="185" t="e">
        <f t="shared" si="101"/>
        <v>#VALUE!</v>
      </c>
      <c r="BO228" s="177" t="e">
        <f t="shared" si="102"/>
        <v>#VALUE!</v>
      </c>
      <c r="BQ228" s="68" t="e">
        <f t="shared" si="103"/>
        <v>#NUM!</v>
      </c>
      <c r="BU228" s="185" t="e">
        <f t="shared" si="104"/>
        <v>#VALUE!</v>
      </c>
      <c r="BV228" s="177" t="e">
        <f t="shared" si="105"/>
        <v>#VALUE!</v>
      </c>
      <c r="BX228" s="68" t="e">
        <f t="shared" si="106"/>
        <v>#NUM!</v>
      </c>
      <c r="CB228" s="185" t="e">
        <f t="shared" si="107"/>
        <v>#VALUE!</v>
      </c>
      <c r="CC228" s="177" t="e">
        <f t="shared" si="108"/>
        <v>#VALUE!</v>
      </c>
      <c r="CE228" s="68" t="e">
        <f t="shared" si="109"/>
        <v>#NUM!</v>
      </c>
      <c r="CI228" s="185" t="e">
        <f t="shared" si="110"/>
        <v>#VALUE!</v>
      </c>
      <c r="CJ228" s="177" t="e">
        <f t="shared" si="111"/>
        <v>#VALUE!</v>
      </c>
      <c r="CL228" s="68" t="e">
        <f t="shared" si="112"/>
        <v>#NUM!</v>
      </c>
      <c r="CP228" s="185" t="e">
        <f t="shared" si="113"/>
        <v>#VALUE!</v>
      </c>
      <c r="CQ228" s="177" t="e">
        <f t="shared" si="114"/>
        <v>#VALUE!</v>
      </c>
      <c r="CS228" s="68" t="e">
        <f t="shared" si="115"/>
        <v>#NUM!</v>
      </c>
      <c r="CW228" s="185" t="e">
        <f t="shared" si="116"/>
        <v>#VALUE!</v>
      </c>
      <c r="CX228" s="177" t="e">
        <f t="shared" si="117"/>
        <v>#VALUE!</v>
      </c>
      <c r="CZ228" s="68" t="e">
        <f t="shared" si="118"/>
        <v>#NUM!</v>
      </c>
      <c r="DD228" s="185" t="e">
        <f t="shared" si="119"/>
        <v>#VALUE!</v>
      </c>
      <c r="DE228" s="177" t="e">
        <f t="shared" si="120"/>
        <v>#VALUE!</v>
      </c>
    </row>
    <row r="229" spans="1:109" ht="15" customHeight="1">
      <c r="A229" s="19">
        <f t="shared" si="73"/>
        <v>2007</v>
      </c>
      <c r="B229" s="174">
        <f t="shared" si="73"/>
        <v>0</v>
      </c>
      <c r="C229" s="67" t="e">
        <f t="shared" si="74"/>
        <v>#NUM!</v>
      </c>
      <c r="D229" s="20">
        <f t="shared" si="121"/>
        <v>5</v>
      </c>
      <c r="E229" s="69">
        <f t="shared" si="75"/>
        <v>1.6094379124341003</v>
      </c>
      <c r="I229" s="177" t="e">
        <f t="shared" si="76"/>
        <v>#VALUE!</v>
      </c>
      <c r="J229" s="178" t="e">
        <f t="shared" si="77"/>
        <v>#VALUE!</v>
      </c>
      <c r="K229" s="177" t="e">
        <f t="shared" si="78"/>
        <v>#VALUE!</v>
      </c>
      <c r="M229" s="68" t="e">
        <f t="shared" si="79"/>
        <v>#NUM!</v>
      </c>
      <c r="Q229" s="185" t="e">
        <f t="shared" si="80"/>
        <v>#VALUE!</v>
      </c>
      <c r="R229" s="177" t="e">
        <f t="shared" si="81"/>
        <v>#VALUE!</v>
      </c>
      <c r="T229" s="68" t="e">
        <f t="shared" si="82"/>
        <v>#NUM!</v>
      </c>
      <c r="X229" s="185" t="e">
        <f t="shared" si="83"/>
        <v>#VALUE!</v>
      </c>
      <c r="Y229" s="177" t="e">
        <f t="shared" si="84"/>
        <v>#VALUE!</v>
      </c>
      <c r="AA229" s="68" t="e">
        <f t="shared" si="85"/>
        <v>#NUM!</v>
      </c>
      <c r="AE229" s="185" t="e">
        <f t="shared" si="86"/>
        <v>#VALUE!</v>
      </c>
      <c r="AF229" s="177" t="e">
        <f t="shared" si="87"/>
        <v>#VALUE!</v>
      </c>
      <c r="AH229" s="68" t="e">
        <f t="shared" si="88"/>
        <v>#NUM!</v>
      </c>
      <c r="AL229" s="185" t="e">
        <f t="shared" si="89"/>
        <v>#VALUE!</v>
      </c>
      <c r="AM229" s="177" t="e">
        <f t="shared" si="90"/>
        <v>#VALUE!</v>
      </c>
      <c r="AO229" s="68" t="e">
        <f t="shared" si="91"/>
        <v>#NUM!</v>
      </c>
      <c r="AS229" s="185" t="e">
        <f t="shared" si="92"/>
        <v>#VALUE!</v>
      </c>
      <c r="AT229" s="177" t="e">
        <f t="shared" si="93"/>
        <v>#VALUE!</v>
      </c>
      <c r="AV229" s="68" t="e">
        <f t="shared" si="94"/>
        <v>#NUM!</v>
      </c>
      <c r="AZ229" s="185" t="e">
        <f t="shared" si="95"/>
        <v>#VALUE!</v>
      </c>
      <c r="BA229" s="177" t="e">
        <f t="shared" si="96"/>
        <v>#VALUE!</v>
      </c>
      <c r="BC229" s="68" t="e">
        <f t="shared" si="97"/>
        <v>#NUM!</v>
      </c>
      <c r="BG229" s="185" t="e">
        <f t="shared" si="98"/>
        <v>#VALUE!</v>
      </c>
      <c r="BH229" s="177" t="e">
        <f t="shared" si="99"/>
        <v>#VALUE!</v>
      </c>
      <c r="BJ229" s="68" t="e">
        <f t="shared" si="100"/>
        <v>#NUM!</v>
      </c>
      <c r="BN229" s="185" t="e">
        <f t="shared" si="101"/>
        <v>#VALUE!</v>
      </c>
      <c r="BO229" s="177" t="e">
        <f t="shared" si="102"/>
        <v>#VALUE!</v>
      </c>
      <c r="BQ229" s="68" t="e">
        <f t="shared" si="103"/>
        <v>#NUM!</v>
      </c>
      <c r="BU229" s="185" t="e">
        <f t="shared" si="104"/>
        <v>#VALUE!</v>
      </c>
      <c r="BV229" s="177" t="e">
        <f t="shared" si="105"/>
        <v>#VALUE!</v>
      </c>
      <c r="BX229" s="68" t="e">
        <f t="shared" si="106"/>
        <v>#NUM!</v>
      </c>
      <c r="CB229" s="185" t="e">
        <f t="shared" si="107"/>
        <v>#VALUE!</v>
      </c>
      <c r="CC229" s="177" t="e">
        <f t="shared" si="108"/>
        <v>#VALUE!</v>
      </c>
      <c r="CE229" s="68" t="e">
        <f t="shared" si="109"/>
        <v>#NUM!</v>
      </c>
      <c r="CI229" s="185" t="e">
        <f t="shared" si="110"/>
        <v>#VALUE!</v>
      </c>
      <c r="CJ229" s="177" t="e">
        <f t="shared" si="111"/>
        <v>#VALUE!</v>
      </c>
      <c r="CL229" s="68" t="e">
        <f t="shared" si="112"/>
        <v>#NUM!</v>
      </c>
      <c r="CP229" s="185" t="e">
        <f t="shared" si="113"/>
        <v>#VALUE!</v>
      </c>
      <c r="CQ229" s="177" t="e">
        <f t="shared" si="114"/>
        <v>#VALUE!</v>
      </c>
      <c r="CS229" s="68" t="e">
        <f t="shared" si="115"/>
        <v>#NUM!</v>
      </c>
      <c r="CW229" s="185" t="e">
        <f t="shared" si="116"/>
        <v>#VALUE!</v>
      </c>
      <c r="CX229" s="177" t="e">
        <f t="shared" si="117"/>
        <v>#VALUE!</v>
      </c>
      <c r="CZ229" s="68" t="e">
        <f t="shared" si="118"/>
        <v>#NUM!</v>
      </c>
      <c r="DD229" s="185" t="e">
        <f t="shared" si="119"/>
        <v>#VALUE!</v>
      </c>
      <c r="DE229" s="177" t="e">
        <f t="shared" si="120"/>
        <v>#VALUE!</v>
      </c>
    </row>
    <row r="230" spans="1:109" ht="15" customHeight="1">
      <c r="A230" s="19">
        <f t="shared" si="73"/>
        <v>2008</v>
      </c>
      <c r="B230" s="174">
        <f t="shared" si="73"/>
        <v>0</v>
      </c>
      <c r="C230" s="67" t="e">
        <f t="shared" si="74"/>
        <v>#NUM!</v>
      </c>
      <c r="D230" s="20">
        <f t="shared" si="121"/>
        <v>6</v>
      </c>
      <c r="E230" s="69">
        <f t="shared" si="75"/>
        <v>1.791759469228055</v>
      </c>
      <c r="I230" s="177" t="e">
        <f t="shared" si="76"/>
        <v>#VALUE!</v>
      </c>
      <c r="J230" s="178" t="e">
        <f t="shared" si="77"/>
        <v>#VALUE!</v>
      </c>
      <c r="K230" s="177" t="e">
        <f t="shared" si="78"/>
        <v>#VALUE!</v>
      </c>
      <c r="M230" s="68" t="e">
        <f t="shared" si="79"/>
        <v>#NUM!</v>
      </c>
      <c r="Q230" s="185" t="e">
        <f t="shared" si="80"/>
        <v>#VALUE!</v>
      </c>
      <c r="R230" s="177" t="e">
        <f t="shared" si="81"/>
        <v>#VALUE!</v>
      </c>
      <c r="T230" s="68" t="e">
        <f t="shared" si="82"/>
        <v>#NUM!</v>
      </c>
      <c r="X230" s="185" t="e">
        <f t="shared" si="83"/>
        <v>#VALUE!</v>
      </c>
      <c r="Y230" s="177" t="e">
        <f t="shared" si="84"/>
        <v>#VALUE!</v>
      </c>
      <c r="AA230" s="68" t="e">
        <f t="shared" si="85"/>
        <v>#NUM!</v>
      </c>
      <c r="AE230" s="185" t="e">
        <f t="shared" si="86"/>
        <v>#VALUE!</v>
      </c>
      <c r="AF230" s="177" t="e">
        <f t="shared" si="87"/>
        <v>#VALUE!</v>
      </c>
      <c r="AH230" s="68" t="e">
        <f t="shared" si="88"/>
        <v>#NUM!</v>
      </c>
      <c r="AL230" s="185" t="e">
        <f t="shared" si="89"/>
        <v>#VALUE!</v>
      </c>
      <c r="AM230" s="177" t="e">
        <f t="shared" si="90"/>
        <v>#VALUE!</v>
      </c>
      <c r="AO230" s="68" t="e">
        <f t="shared" si="91"/>
        <v>#NUM!</v>
      </c>
      <c r="AS230" s="185" t="e">
        <f t="shared" si="92"/>
        <v>#VALUE!</v>
      </c>
      <c r="AT230" s="177" t="e">
        <f t="shared" si="93"/>
        <v>#VALUE!</v>
      </c>
      <c r="AV230" s="68" t="e">
        <f t="shared" si="94"/>
        <v>#NUM!</v>
      </c>
      <c r="AZ230" s="185" t="e">
        <f t="shared" si="95"/>
        <v>#VALUE!</v>
      </c>
      <c r="BA230" s="177" t="e">
        <f t="shared" si="96"/>
        <v>#VALUE!</v>
      </c>
      <c r="BC230" s="68" t="e">
        <f t="shared" si="97"/>
        <v>#NUM!</v>
      </c>
      <c r="BG230" s="185" t="e">
        <f t="shared" si="98"/>
        <v>#VALUE!</v>
      </c>
      <c r="BH230" s="177" t="e">
        <f t="shared" si="99"/>
        <v>#VALUE!</v>
      </c>
      <c r="BJ230" s="68" t="e">
        <f t="shared" si="100"/>
        <v>#NUM!</v>
      </c>
      <c r="BN230" s="185" t="e">
        <f t="shared" si="101"/>
        <v>#VALUE!</v>
      </c>
      <c r="BO230" s="177" t="e">
        <f t="shared" si="102"/>
        <v>#VALUE!</v>
      </c>
      <c r="BQ230" s="68" t="e">
        <f t="shared" si="103"/>
        <v>#NUM!</v>
      </c>
      <c r="BU230" s="185" t="e">
        <f t="shared" si="104"/>
        <v>#VALUE!</v>
      </c>
      <c r="BV230" s="177" t="e">
        <f t="shared" si="105"/>
        <v>#VALUE!</v>
      </c>
      <c r="BX230" s="68" t="e">
        <f t="shared" si="106"/>
        <v>#NUM!</v>
      </c>
      <c r="CB230" s="185" t="e">
        <f t="shared" si="107"/>
        <v>#VALUE!</v>
      </c>
      <c r="CC230" s="177" t="e">
        <f t="shared" si="108"/>
        <v>#VALUE!</v>
      </c>
      <c r="CE230" s="68" t="e">
        <f t="shared" si="109"/>
        <v>#NUM!</v>
      </c>
      <c r="CI230" s="185" t="e">
        <f t="shared" si="110"/>
        <v>#VALUE!</v>
      </c>
      <c r="CJ230" s="177" t="e">
        <f t="shared" si="111"/>
        <v>#VALUE!</v>
      </c>
      <c r="CL230" s="68" t="e">
        <f t="shared" si="112"/>
        <v>#NUM!</v>
      </c>
      <c r="CP230" s="185" t="e">
        <f t="shared" si="113"/>
        <v>#VALUE!</v>
      </c>
      <c r="CQ230" s="177" t="e">
        <f t="shared" si="114"/>
        <v>#VALUE!</v>
      </c>
      <c r="CS230" s="68" t="e">
        <f t="shared" si="115"/>
        <v>#NUM!</v>
      </c>
      <c r="CW230" s="185" t="e">
        <f t="shared" si="116"/>
        <v>#VALUE!</v>
      </c>
      <c r="CX230" s="177" t="e">
        <f t="shared" si="117"/>
        <v>#VALUE!</v>
      </c>
      <c r="CZ230" s="68" t="e">
        <f t="shared" si="118"/>
        <v>#NUM!</v>
      </c>
      <c r="DD230" s="185" t="e">
        <f t="shared" si="119"/>
        <v>#VALUE!</v>
      </c>
      <c r="DE230" s="177" t="e">
        <f t="shared" si="120"/>
        <v>#VALUE!</v>
      </c>
    </row>
    <row r="231" spans="1:109" s="25" customFormat="1" ht="15" customHeight="1">
      <c r="A231" s="19">
        <f t="shared" si="73"/>
        <v>2009</v>
      </c>
      <c r="B231" s="174">
        <f t="shared" si="73"/>
        <v>0</v>
      </c>
      <c r="C231" s="67" t="e">
        <f t="shared" si="74"/>
        <v>#NUM!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 t="e">
        <f t="shared" si="76"/>
        <v>#VALUE!</v>
      </c>
      <c r="J231" s="178" t="e">
        <f t="shared" si="77"/>
        <v>#VALUE!</v>
      </c>
      <c r="K231" s="177" t="e">
        <f t="shared" si="78"/>
        <v>#VALUE!</v>
      </c>
      <c r="M231" s="68" t="e">
        <f t="shared" si="79"/>
        <v>#NUM!</v>
      </c>
      <c r="N231" s="50"/>
      <c r="P231" s="75"/>
      <c r="Q231" s="185" t="e">
        <f t="shared" si="80"/>
        <v>#VALUE!</v>
      </c>
      <c r="R231" s="177" t="e">
        <f t="shared" si="81"/>
        <v>#VALUE!</v>
      </c>
      <c r="T231" s="68" t="e">
        <f t="shared" si="82"/>
        <v>#NUM!</v>
      </c>
      <c r="U231" s="50"/>
      <c r="W231" s="75"/>
      <c r="X231" s="185" t="e">
        <f t="shared" si="83"/>
        <v>#VALUE!</v>
      </c>
      <c r="Y231" s="177" t="e">
        <f t="shared" si="84"/>
        <v>#VALUE!</v>
      </c>
      <c r="AA231" s="68" t="e">
        <f t="shared" si="85"/>
        <v>#NUM!</v>
      </c>
      <c r="AB231" s="50"/>
      <c r="AD231" s="75"/>
      <c r="AE231" s="185" t="e">
        <f t="shared" si="86"/>
        <v>#VALUE!</v>
      </c>
      <c r="AF231" s="177" t="e">
        <f t="shared" si="87"/>
        <v>#VALUE!</v>
      </c>
      <c r="AH231" s="68" t="e">
        <f t="shared" si="88"/>
        <v>#NUM!</v>
      </c>
      <c r="AI231" s="50"/>
      <c r="AK231" s="75"/>
      <c r="AL231" s="185" t="e">
        <f t="shared" si="89"/>
        <v>#VALUE!</v>
      </c>
      <c r="AM231" s="177" t="e">
        <f t="shared" si="90"/>
        <v>#VALUE!</v>
      </c>
      <c r="AO231" s="68" t="e">
        <f t="shared" si="91"/>
        <v>#NUM!</v>
      </c>
      <c r="AP231" s="50"/>
      <c r="AR231" s="75"/>
      <c r="AS231" s="185" t="e">
        <f t="shared" si="92"/>
        <v>#VALUE!</v>
      </c>
      <c r="AT231" s="177" t="e">
        <f t="shared" si="93"/>
        <v>#VALUE!</v>
      </c>
      <c r="AV231" s="68" t="e">
        <f t="shared" si="94"/>
        <v>#NUM!</v>
      </c>
      <c r="AW231" s="50"/>
      <c r="AY231" s="75"/>
      <c r="AZ231" s="185" t="e">
        <f t="shared" si="95"/>
        <v>#VALUE!</v>
      </c>
      <c r="BA231" s="177" t="e">
        <f t="shared" si="96"/>
        <v>#VALUE!</v>
      </c>
      <c r="BC231" s="68" t="e">
        <f t="shared" si="97"/>
        <v>#NUM!</v>
      </c>
      <c r="BD231" s="50"/>
      <c r="BF231" s="75"/>
      <c r="BG231" s="185" t="e">
        <f t="shared" si="98"/>
        <v>#VALUE!</v>
      </c>
      <c r="BH231" s="177" t="e">
        <f t="shared" si="99"/>
        <v>#VALUE!</v>
      </c>
      <c r="BJ231" s="68" t="e">
        <f t="shared" si="100"/>
        <v>#NUM!</v>
      </c>
      <c r="BK231" s="50"/>
      <c r="BM231" s="75"/>
      <c r="BN231" s="185" t="e">
        <f t="shared" si="101"/>
        <v>#VALUE!</v>
      </c>
      <c r="BO231" s="177" t="e">
        <f t="shared" si="102"/>
        <v>#VALUE!</v>
      </c>
      <c r="BQ231" s="68" t="e">
        <f t="shared" si="103"/>
        <v>#NUM!</v>
      </c>
      <c r="BR231" s="50"/>
      <c r="BT231" s="75"/>
      <c r="BU231" s="185" t="e">
        <f t="shared" si="104"/>
        <v>#VALUE!</v>
      </c>
      <c r="BV231" s="177" t="e">
        <f t="shared" si="105"/>
        <v>#VALUE!</v>
      </c>
      <c r="BX231" s="68" t="e">
        <f t="shared" si="106"/>
        <v>#NUM!</v>
      </c>
      <c r="BY231" s="50"/>
      <c r="CA231" s="75"/>
      <c r="CB231" s="185" t="e">
        <f t="shared" si="107"/>
        <v>#VALUE!</v>
      </c>
      <c r="CC231" s="177" t="e">
        <f t="shared" si="108"/>
        <v>#VALUE!</v>
      </c>
      <c r="CE231" s="68" t="e">
        <f t="shared" si="109"/>
        <v>#NUM!</v>
      </c>
      <c r="CF231" s="50"/>
      <c r="CH231" s="75"/>
      <c r="CI231" s="185" t="e">
        <f t="shared" si="110"/>
        <v>#VALUE!</v>
      </c>
      <c r="CJ231" s="177" t="e">
        <f t="shared" si="111"/>
        <v>#VALUE!</v>
      </c>
      <c r="CL231" s="68" t="e">
        <f t="shared" si="112"/>
        <v>#NUM!</v>
      </c>
      <c r="CM231" s="50"/>
      <c r="CO231" s="75"/>
      <c r="CP231" s="185" t="e">
        <f t="shared" si="113"/>
        <v>#VALUE!</v>
      </c>
      <c r="CQ231" s="177" t="e">
        <f t="shared" si="114"/>
        <v>#VALUE!</v>
      </c>
      <c r="CS231" s="68" t="e">
        <f t="shared" si="115"/>
        <v>#NUM!</v>
      </c>
      <c r="CT231" s="50"/>
      <c r="CV231" s="75"/>
      <c r="CW231" s="185" t="e">
        <f t="shared" si="116"/>
        <v>#VALUE!</v>
      </c>
      <c r="CX231" s="177" t="e">
        <f t="shared" si="117"/>
        <v>#VALUE!</v>
      </c>
      <c r="CZ231" s="68" t="e">
        <f t="shared" si="118"/>
        <v>#NUM!</v>
      </c>
      <c r="DA231" s="50"/>
      <c r="DC231" s="75"/>
      <c r="DD231" s="185" t="e">
        <f t="shared" si="119"/>
        <v>#VALUE!</v>
      </c>
      <c r="DE231" s="177" t="e">
        <f t="shared" si="120"/>
        <v>#VALUE!</v>
      </c>
    </row>
    <row r="232" spans="1:109" ht="15" customHeight="1">
      <c r="A232" s="19">
        <f t="shared" si="73"/>
        <v>2010</v>
      </c>
      <c r="B232" s="174">
        <f t="shared" si="73"/>
        <v>0</v>
      </c>
      <c r="C232" s="67" t="e">
        <f t="shared" si="74"/>
        <v>#NUM!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 t="e">
        <f t="shared" si="76"/>
        <v>#VALUE!</v>
      </c>
      <c r="J232" s="178" t="e">
        <f t="shared" si="77"/>
        <v>#VALUE!</v>
      </c>
      <c r="K232" s="177" t="e">
        <f t="shared" si="78"/>
        <v>#VALUE!</v>
      </c>
      <c r="M232" s="68" t="e">
        <f t="shared" si="79"/>
        <v>#NUM!</v>
      </c>
      <c r="N232" s="50"/>
      <c r="O232" s="25"/>
      <c r="P232" s="75"/>
      <c r="Q232" s="185" t="e">
        <f t="shared" si="80"/>
        <v>#VALUE!</v>
      </c>
      <c r="R232" s="177" t="e">
        <f t="shared" si="81"/>
        <v>#VALUE!</v>
      </c>
      <c r="T232" s="68" t="e">
        <f t="shared" si="82"/>
        <v>#NUM!</v>
      </c>
      <c r="U232" s="50"/>
      <c r="V232" s="25"/>
      <c r="W232" s="75"/>
      <c r="X232" s="185" t="e">
        <f t="shared" si="83"/>
        <v>#VALUE!</v>
      </c>
      <c r="Y232" s="177" t="e">
        <f t="shared" si="84"/>
        <v>#VALUE!</v>
      </c>
      <c r="AA232" s="68" t="e">
        <f t="shared" si="85"/>
        <v>#NUM!</v>
      </c>
      <c r="AB232" s="50"/>
      <c r="AC232" s="25"/>
      <c r="AD232" s="75"/>
      <c r="AE232" s="185" t="e">
        <f t="shared" si="86"/>
        <v>#VALUE!</v>
      </c>
      <c r="AF232" s="177" t="e">
        <f t="shared" si="87"/>
        <v>#VALUE!</v>
      </c>
      <c r="AH232" s="68" t="e">
        <f t="shared" si="88"/>
        <v>#NUM!</v>
      </c>
      <c r="AI232" s="50"/>
      <c r="AJ232" s="25"/>
      <c r="AK232" s="75"/>
      <c r="AL232" s="185" t="e">
        <f t="shared" si="89"/>
        <v>#VALUE!</v>
      </c>
      <c r="AM232" s="177" t="e">
        <f t="shared" si="90"/>
        <v>#VALUE!</v>
      </c>
      <c r="AO232" s="68" t="e">
        <f t="shared" si="91"/>
        <v>#NUM!</v>
      </c>
      <c r="AP232" s="50"/>
      <c r="AQ232" s="25"/>
      <c r="AR232" s="75"/>
      <c r="AS232" s="185" t="e">
        <f t="shared" si="92"/>
        <v>#VALUE!</v>
      </c>
      <c r="AT232" s="177" t="e">
        <f t="shared" si="93"/>
        <v>#VALUE!</v>
      </c>
      <c r="AV232" s="68" t="e">
        <f t="shared" si="94"/>
        <v>#NUM!</v>
      </c>
      <c r="AW232" s="50"/>
      <c r="AX232" s="25"/>
      <c r="AY232" s="75"/>
      <c r="AZ232" s="185" t="e">
        <f t="shared" si="95"/>
        <v>#VALUE!</v>
      </c>
      <c r="BA232" s="177" t="e">
        <f t="shared" si="96"/>
        <v>#VALUE!</v>
      </c>
      <c r="BC232" s="68" t="e">
        <f t="shared" si="97"/>
        <v>#NUM!</v>
      </c>
      <c r="BD232" s="50"/>
      <c r="BE232" s="25"/>
      <c r="BF232" s="75"/>
      <c r="BG232" s="185" t="e">
        <f t="shared" si="98"/>
        <v>#VALUE!</v>
      </c>
      <c r="BH232" s="177" t="e">
        <f t="shared" si="99"/>
        <v>#VALUE!</v>
      </c>
      <c r="BJ232" s="68" t="e">
        <f t="shared" si="100"/>
        <v>#NUM!</v>
      </c>
      <c r="BK232" s="50"/>
      <c r="BL232" s="25"/>
      <c r="BM232" s="75"/>
      <c r="BN232" s="185" t="e">
        <f t="shared" si="101"/>
        <v>#VALUE!</v>
      </c>
      <c r="BO232" s="177" t="e">
        <f t="shared" si="102"/>
        <v>#VALUE!</v>
      </c>
      <c r="BQ232" s="68" t="e">
        <f t="shared" si="103"/>
        <v>#NUM!</v>
      </c>
      <c r="BR232" s="50"/>
      <c r="BS232" s="25"/>
      <c r="BT232" s="75"/>
      <c r="BU232" s="185" t="e">
        <f t="shared" si="104"/>
        <v>#VALUE!</v>
      </c>
      <c r="BV232" s="177" t="e">
        <f t="shared" si="105"/>
        <v>#VALUE!</v>
      </c>
      <c r="BX232" s="68" t="e">
        <f t="shared" si="106"/>
        <v>#NUM!</v>
      </c>
      <c r="BY232" s="50"/>
      <c r="BZ232" s="25"/>
      <c r="CA232" s="75"/>
      <c r="CB232" s="185" t="e">
        <f t="shared" si="107"/>
        <v>#VALUE!</v>
      </c>
      <c r="CC232" s="177" t="e">
        <f t="shared" si="108"/>
        <v>#VALUE!</v>
      </c>
      <c r="CE232" s="68" t="e">
        <f t="shared" si="109"/>
        <v>#NUM!</v>
      </c>
      <c r="CF232" s="50"/>
      <c r="CG232" s="25"/>
      <c r="CH232" s="75"/>
      <c r="CI232" s="185" t="e">
        <f t="shared" si="110"/>
        <v>#VALUE!</v>
      </c>
      <c r="CJ232" s="177" t="e">
        <f t="shared" si="111"/>
        <v>#VALUE!</v>
      </c>
      <c r="CL232" s="68" t="e">
        <f t="shared" si="112"/>
        <v>#NUM!</v>
      </c>
      <c r="CM232" s="50"/>
      <c r="CN232" s="25"/>
      <c r="CO232" s="75"/>
      <c r="CP232" s="185" t="e">
        <f t="shared" si="113"/>
        <v>#VALUE!</v>
      </c>
      <c r="CQ232" s="177" t="e">
        <f t="shared" si="114"/>
        <v>#VALUE!</v>
      </c>
      <c r="CS232" s="68" t="e">
        <f t="shared" si="115"/>
        <v>#NUM!</v>
      </c>
      <c r="CT232" s="50"/>
      <c r="CU232" s="25"/>
      <c r="CV232" s="75"/>
      <c r="CW232" s="185" t="e">
        <f t="shared" si="116"/>
        <v>#VALUE!</v>
      </c>
      <c r="CX232" s="177" t="e">
        <f t="shared" si="117"/>
        <v>#VALUE!</v>
      </c>
      <c r="CZ232" s="68" t="e">
        <f t="shared" si="118"/>
        <v>#NUM!</v>
      </c>
      <c r="DA232" s="50"/>
      <c r="DB232" s="25"/>
      <c r="DC232" s="75"/>
      <c r="DD232" s="185" t="e">
        <f t="shared" si="119"/>
        <v>#VALUE!</v>
      </c>
      <c r="DE232" s="177" t="e">
        <f t="shared" si="120"/>
        <v>#VALUE!</v>
      </c>
    </row>
    <row r="233" spans="1:109" s="25" customFormat="1" ht="15" customHeight="1">
      <c r="A233" s="19">
        <f t="shared" si="73"/>
        <v>2011</v>
      </c>
      <c r="B233" s="174">
        <f t="shared" si="73"/>
        <v>0</v>
      </c>
      <c r="C233" s="67" t="e">
        <f t="shared" si="74"/>
        <v>#NUM!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 t="e">
        <f t="shared" si="76"/>
        <v>#VALUE!</v>
      </c>
      <c r="J233" s="178" t="e">
        <f t="shared" si="77"/>
        <v>#VALUE!</v>
      </c>
      <c r="K233" s="177" t="e">
        <f t="shared" si="78"/>
        <v>#VALUE!</v>
      </c>
      <c r="M233" s="68" t="e">
        <f t="shared" si="79"/>
        <v>#NUM!</v>
      </c>
      <c r="N233" s="50"/>
      <c r="P233" s="32"/>
      <c r="Q233" s="185" t="e">
        <f t="shared" si="80"/>
        <v>#VALUE!</v>
      </c>
      <c r="R233" s="177" t="e">
        <f t="shared" si="81"/>
        <v>#VALUE!</v>
      </c>
      <c r="T233" s="68" t="e">
        <f t="shared" si="82"/>
        <v>#NUM!</v>
      </c>
      <c r="U233" s="50"/>
      <c r="W233" s="32"/>
      <c r="X233" s="185" t="e">
        <f t="shared" si="83"/>
        <v>#VALUE!</v>
      </c>
      <c r="Y233" s="177" t="e">
        <f t="shared" si="84"/>
        <v>#VALUE!</v>
      </c>
      <c r="AA233" s="68" t="e">
        <f t="shared" si="85"/>
        <v>#NUM!</v>
      </c>
      <c r="AB233" s="50"/>
      <c r="AD233" s="32"/>
      <c r="AE233" s="185" t="e">
        <f t="shared" si="86"/>
        <v>#VALUE!</v>
      </c>
      <c r="AF233" s="177" t="e">
        <f t="shared" si="87"/>
        <v>#VALUE!</v>
      </c>
      <c r="AH233" s="68" t="e">
        <f t="shared" si="88"/>
        <v>#NUM!</v>
      </c>
      <c r="AI233" s="50"/>
      <c r="AK233" s="32"/>
      <c r="AL233" s="185" t="e">
        <f t="shared" si="89"/>
        <v>#VALUE!</v>
      </c>
      <c r="AM233" s="177" t="e">
        <f t="shared" si="90"/>
        <v>#VALUE!</v>
      </c>
      <c r="AO233" s="68" t="e">
        <f t="shared" si="91"/>
        <v>#NUM!</v>
      </c>
      <c r="AP233" s="50"/>
      <c r="AR233" s="32"/>
      <c r="AS233" s="185" t="e">
        <f t="shared" si="92"/>
        <v>#VALUE!</v>
      </c>
      <c r="AT233" s="177" t="e">
        <f t="shared" si="93"/>
        <v>#VALUE!</v>
      </c>
      <c r="AV233" s="68" t="e">
        <f t="shared" si="94"/>
        <v>#NUM!</v>
      </c>
      <c r="AW233" s="50"/>
      <c r="AY233" s="32"/>
      <c r="AZ233" s="185" t="e">
        <f t="shared" si="95"/>
        <v>#VALUE!</v>
      </c>
      <c r="BA233" s="177" t="e">
        <f t="shared" si="96"/>
        <v>#VALUE!</v>
      </c>
      <c r="BC233" s="68" t="e">
        <f t="shared" si="97"/>
        <v>#NUM!</v>
      </c>
      <c r="BD233" s="50"/>
      <c r="BF233" s="32"/>
      <c r="BG233" s="185" t="e">
        <f t="shared" si="98"/>
        <v>#VALUE!</v>
      </c>
      <c r="BH233" s="177" t="e">
        <f t="shared" si="99"/>
        <v>#VALUE!</v>
      </c>
      <c r="BJ233" s="68" t="e">
        <f t="shared" si="100"/>
        <v>#NUM!</v>
      </c>
      <c r="BK233" s="50"/>
      <c r="BM233" s="32"/>
      <c r="BN233" s="185" t="e">
        <f t="shared" si="101"/>
        <v>#VALUE!</v>
      </c>
      <c r="BO233" s="177" t="e">
        <f t="shared" si="102"/>
        <v>#VALUE!</v>
      </c>
      <c r="BQ233" s="68" t="e">
        <f t="shared" si="103"/>
        <v>#NUM!</v>
      </c>
      <c r="BR233" s="50"/>
      <c r="BT233" s="32"/>
      <c r="BU233" s="185" t="e">
        <f t="shared" si="104"/>
        <v>#VALUE!</v>
      </c>
      <c r="BV233" s="177" t="e">
        <f t="shared" si="105"/>
        <v>#VALUE!</v>
      </c>
      <c r="BX233" s="68" t="e">
        <f t="shared" si="106"/>
        <v>#NUM!</v>
      </c>
      <c r="BY233" s="50"/>
      <c r="CA233" s="32"/>
      <c r="CB233" s="185" t="e">
        <f t="shared" si="107"/>
        <v>#VALUE!</v>
      </c>
      <c r="CC233" s="177" t="e">
        <f t="shared" si="108"/>
        <v>#VALUE!</v>
      </c>
      <c r="CE233" s="68" t="e">
        <f t="shared" si="109"/>
        <v>#NUM!</v>
      </c>
      <c r="CF233" s="50"/>
      <c r="CH233" s="32"/>
      <c r="CI233" s="185" t="e">
        <f t="shared" si="110"/>
        <v>#VALUE!</v>
      </c>
      <c r="CJ233" s="177" t="e">
        <f t="shared" si="111"/>
        <v>#VALUE!</v>
      </c>
      <c r="CL233" s="68" t="e">
        <f t="shared" si="112"/>
        <v>#NUM!</v>
      </c>
      <c r="CM233" s="50"/>
      <c r="CO233" s="32"/>
      <c r="CP233" s="185" t="e">
        <f t="shared" si="113"/>
        <v>#VALUE!</v>
      </c>
      <c r="CQ233" s="177" t="e">
        <f t="shared" si="114"/>
        <v>#VALUE!</v>
      </c>
      <c r="CS233" s="68" t="e">
        <f t="shared" si="115"/>
        <v>#NUM!</v>
      </c>
      <c r="CT233" s="50"/>
      <c r="CV233" s="32"/>
      <c r="CW233" s="185" t="e">
        <f t="shared" si="116"/>
        <v>#VALUE!</v>
      </c>
      <c r="CX233" s="177" t="e">
        <f t="shared" si="117"/>
        <v>#VALUE!</v>
      </c>
      <c r="CZ233" s="68" t="e">
        <f t="shared" si="118"/>
        <v>#NUM!</v>
      </c>
      <c r="DA233" s="50"/>
      <c r="DC233" s="32"/>
      <c r="DD233" s="185" t="e">
        <f t="shared" si="119"/>
        <v>#VALUE!</v>
      </c>
      <c r="DE233" s="177" t="e">
        <f t="shared" si="120"/>
        <v>#VALUE!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0</v>
      </c>
      <c r="C234" s="76" t="e">
        <f t="shared" si="74"/>
        <v>#NUM!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 t="e">
        <f t="shared" si="76"/>
        <v>#VALUE!</v>
      </c>
      <c r="J234" s="184" t="e">
        <f t="shared" si="77"/>
        <v>#VALUE!</v>
      </c>
      <c r="K234" s="183" t="e">
        <f t="shared" si="78"/>
        <v>#VALUE!</v>
      </c>
      <c r="M234" s="79" t="e">
        <f t="shared" si="79"/>
        <v>#NUM!</v>
      </c>
      <c r="N234" s="51"/>
      <c r="O234" s="30"/>
      <c r="P234" s="78"/>
      <c r="Q234" s="205" t="e">
        <f t="shared" si="80"/>
        <v>#VALUE!</v>
      </c>
      <c r="R234" s="183" t="e">
        <f t="shared" si="81"/>
        <v>#VALUE!</v>
      </c>
      <c r="T234" s="79" t="e">
        <f t="shared" si="82"/>
        <v>#NUM!</v>
      </c>
      <c r="U234" s="51"/>
      <c r="V234" s="30"/>
      <c r="W234" s="78"/>
      <c r="X234" s="205" t="e">
        <f t="shared" si="83"/>
        <v>#VALUE!</v>
      </c>
      <c r="Y234" s="183" t="e">
        <f t="shared" si="84"/>
        <v>#VALUE!</v>
      </c>
      <c r="AA234" s="79" t="e">
        <f t="shared" si="85"/>
        <v>#NUM!</v>
      </c>
      <c r="AB234" s="51"/>
      <c r="AC234" s="30"/>
      <c r="AD234" s="78"/>
      <c r="AE234" s="205" t="e">
        <f t="shared" si="86"/>
        <v>#VALUE!</v>
      </c>
      <c r="AF234" s="183" t="e">
        <f t="shared" si="87"/>
        <v>#VALUE!</v>
      </c>
      <c r="AH234" s="79" t="e">
        <f t="shared" si="88"/>
        <v>#NUM!</v>
      </c>
      <c r="AI234" s="51"/>
      <c r="AJ234" s="30"/>
      <c r="AK234" s="78"/>
      <c r="AL234" s="205" t="e">
        <f t="shared" si="89"/>
        <v>#VALUE!</v>
      </c>
      <c r="AM234" s="183" t="e">
        <f t="shared" si="90"/>
        <v>#VALUE!</v>
      </c>
      <c r="AO234" s="79" t="e">
        <f t="shared" si="91"/>
        <v>#NUM!</v>
      </c>
      <c r="AP234" s="51"/>
      <c r="AQ234" s="30"/>
      <c r="AR234" s="78"/>
      <c r="AS234" s="205" t="e">
        <f t="shared" si="92"/>
        <v>#VALUE!</v>
      </c>
      <c r="AT234" s="183" t="e">
        <f t="shared" si="93"/>
        <v>#VALUE!</v>
      </c>
      <c r="AV234" s="79" t="e">
        <f t="shared" si="94"/>
        <v>#NUM!</v>
      </c>
      <c r="AW234" s="51"/>
      <c r="AX234" s="30"/>
      <c r="AY234" s="78"/>
      <c r="AZ234" s="205" t="e">
        <f t="shared" si="95"/>
        <v>#VALUE!</v>
      </c>
      <c r="BA234" s="183" t="e">
        <f t="shared" si="96"/>
        <v>#VALUE!</v>
      </c>
      <c r="BC234" s="79" t="e">
        <f t="shared" si="97"/>
        <v>#NUM!</v>
      </c>
      <c r="BD234" s="51"/>
      <c r="BE234" s="30"/>
      <c r="BF234" s="78"/>
      <c r="BG234" s="205" t="e">
        <f t="shared" si="98"/>
        <v>#VALUE!</v>
      </c>
      <c r="BH234" s="183" t="e">
        <f t="shared" si="99"/>
        <v>#VALUE!</v>
      </c>
      <c r="BJ234" s="79" t="e">
        <f t="shared" si="100"/>
        <v>#NUM!</v>
      </c>
      <c r="BK234" s="51"/>
      <c r="BL234" s="30"/>
      <c r="BM234" s="78"/>
      <c r="BN234" s="205" t="e">
        <f t="shared" si="101"/>
        <v>#VALUE!</v>
      </c>
      <c r="BO234" s="183" t="e">
        <f t="shared" si="102"/>
        <v>#VALUE!</v>
      </c>
      <c r="BQ234" s="79" t="e">
        <f t="shared" si="103"/>
        <v>#NUM!</v>
      </c>
      <c r="BR234" s="51"/>
      <c r="BS234" s="30"/>
      <c r="BT234" s="78"/>
      <c r="BU234" s="205" t="e">
        <f t="shared" si="104"/>
        <v>#VALUE!</v>
      </c>
      <c r="BV234" s="183" t="e">
        <f t="shared" si="105"/>
        <v>#VALUE!</v>
      </c>
      <c r="BX234" s="79" t="e">
        <f t="shared" si="106"/>
        <v>#NUM!</v>
      </c>
      <c r="BY234" s="51"/>
      <c r="BZ234" s="30"/>
      <c r="CA234" s="78"/>
      <c r="CB234" s="205" t="e">
        <f t="shared" si="107"/>
        <v>#VALUE!</v>
      </c>
      <c r="CC234" s="183" t="e">
        <f t="shared" si="108"/>
        <v>#VALUE!</v>
      </c>
      <c r="CE234" s="79" t="e">
        <f t="shared" si="109"/>
        <v>#NUM!</v>
      </c>
      <c r="CF234" s="51"/>
      <c r="CG234" s="30"/>
      <c r="CH234" s="78"/>
      <c r="CI234" s="205" t="e">
        <f t="shared" si="110"/>
        <v>#VALUE!</v>
      </c>
      <c r="CJ234" s="183" t="e">
        <f t="shared" si="111"/>
        <v>#VALUE!</v>
      </c>
      <c r="CL234" s="79" t="e">
        <f t="shared" si="112"/>
        <v>#NUM!</v>
      </c>
      <c r="CM234" s="51"/>
      <c r="CN234" s="30"/>
      <c r="CO234" s="78"/>
      <c r="CP234" s="205" t="e">
        <f t="shared" si="113"/>
        <v>#VALUE!</v>
      </c>
      <c r="CQ234" s="183" t="e">
        <f t="shared" si="114"/>
        <v>#VALUE!</v>
      </c>
      <c r="CS234" s="79" t="e">
        <f t="shared" si="115"/>
        <v>#NUM!</v>
      </c>
      <c r="CT234" s="51"/>
      <c r="CU234" s="30"/>
      <c r="CV234" s="78"/>
      <c r="CW234" s="205" t="e">
        <f t="shared" si="116"/>
        <v>#VALUE!</v>
      </c>
      <c r="CX234" s="183" t="e">
        <f t="shared" si="117"/>
        <v>#VALUE!</v>
      </c>
      <c r="CZ234" s="79" t="e">
        <f t="shared" si="118"/>
        <v>#NUM!</v>
      </c>
      <c r="DA234" s="51"/>
      <c r="DB234" s="30"/>
      <c r="DC234" s="78"/>
      <c r="DD234" s="205" t="e">
        <f t="shared" si="119"/>
        <v>#VALUE!</v>
      </c>
      <c r="DE234" s="183" t="e">
        <f t="shared" si="120"/>
        <v>#VALUE!</v>
      </c>
    </row>
    <row r="235" spans="1:109" ht="15" customHeight="1" thickTop="1">
      <c r="A235" s="19">
        <f t="shared" si="73"/>
        <v>2013</v>
      </c>
      <c r="B235" s="174" t="e">
        <f t="shared" ref="B235:B256" si="122">ROUND($G$218+$G$221*D235^$G$219,$G$1)</f>
        <v>#VALUE!</v>
      </c>
      <c r="C235" s="52"/>
      <c r="D235" s="20">
        <f t="shared" si="121"/>
        <v>11</v>
      </c>
      <c r="E235" s="20"/>
      <c r="F235" s="53"/>
      <c r="G235" s="80"/>
      <c r="H235" s="32"/>
      <c r="I235" s="177" t="e">
        <f t="shared" si="76"/>
        <v>#VALUE!</v>
      </c>
      <c r="J235" s="185"/>
      <c r="K235" s="185"/>
    </row>
    <row r="236" spans="1:109" ht="15" customHeight="1" thickBot="1">
      <c r="A236" s="19">
        <f t="shared" si="73"/>
        <v>2014</v>
      </c>
      <c r="B236" s="174" t="e">
        <f t="shared" si="122"/>
        <v>#VALUE!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 t="e">
        <f t="shared" si="76"/>
        <v>#VALUE!</v>
      </c>
      <c r="J236" s="185"/>
      <c r="K236" s="185"/>
    </row>
    <row r="237" spans="1:109" ht="15" customHeight="1" thickTop="1">
      <c r="A237" s="19">
        <f t="shared" si="73"/>
        <v>2015</v>
      </c>
      <c r="B237" s="174" t="e">
        <f t="shared" si="122"/>
        <v>#VALUE!</v>
      </c>
      <c r="C237" s="52"/>
      <c r="D237" s="20">
        <f t="shared" si="121"/>
        <v>13</v>
      </c>
      <c r="E237" s="20"/>
      <c r="F237" s="198">
        <f>O218</f>
        <v>0</v>
      </c>
      <c r="G237" s="201" t="e">
        <f>O224</f>
        <v>#VALUE!</v>
      </c>
      <c r="H237" s="245" t="e">
        <f>O225</f>
        <v>#VALUE!</v>
      </c>
      <c r="I237" s="177" t="e">
        <f t="shared" si="76"/>
        <v>#VALUE!</v>
      </c>
      <c r="J237" s="185"/>
      <c r="K237" s="185"/>
      <c r="M237" s="198" t="s">
        <v>48</v>
      </c>
      <c r="N237" s="198">
        <f>MIN(B214:B234)</f>
        <v>0</v>
      </c>
      <c r="O237" s="198"/>
      <c r="P237" s="198"/>
      <c r="Q237" s="198"/>
      <c r="R237" s="198"/>
      <c r="S237" s="198"/>
      <c r="T237" s="198" t="s">
        <v>48</v>
      </c>
      <c r="U237" s="198">
        <f>N237</f>
        <v>0</v>
      </c>
      <c r="V237" s="198"/>
      <c r="W237" s="198"/>
      <c r="X237" s="198"/>
      <c r="Y237" s="198"/>
      <c r="Z237" s="198"/>
      <c r="AA237" s="198" t="s">
        <v>48</v>
      </c>
      <c r="AB237" s="198">
        <f>U237</f>
        <v>0</v>
      </c>
      <c r="AH237" s="198" t="s">
        <v>48</v>
      </c>
      <c r="AI237" s="198">
        <f>AB237</f>
        <v>0</v>
      </c>
      <c r="AO237" s="198" t="s">
        <v>48</v>
      </c>
      <c r="AP237" s="198">
        <f>AI237</f>
        <v>0</v>
      </c>
      <c r="AV237" s="198" t="s">
        <v>48</v>
      </c>
      <c r="AW237" s="198">
        <f>AP237</f>
        <v>0</v>
      </c>
      <c r="BC237" s="198" t="s">
        <v>48</v>
      </c>
      <c r="BD237" s="198">
        <f>AW237</f>
        <v>0</v>
      </c>
      <c r="BJ237" s="198" t="s">
        <v>48</v>
      </c>
      <c r="BK237" s="198">
        <f>BD237</f>
        <v>0</v>
      </c>
      <c r="BQ237" s="198" t="s">
        <v>48</v>
      </c>
      <c r="BR237" s="198">
        <f>BK237</f>
        <v>0</v>
      </c>
      <c r="BX237" s="198" t="s">
        <v>48</v>
      </c>
      <c r="BY237" s="198">
        <f>BR237</f>
        <v>0</v>
      </c>
      <c r="CE237" s="198" t="s">
        <v>48</v>
      </c>
      <c r="CF237" s="198">
        <f>BY237</f>
        <v>0</v>
      </c>
      <c r="CL237" s="198" t="s">
        <v>48</v>
      </c>
      <c r="CM237" s="198">
        <f>CF237</f>
        <v>0</v>
      </c>
      <c r="CS237" s="198" t="s">
        <v>48</v>
      </c>
      <c r="CT237" s="198">
        <f>CM237</f>
        <v>0</v>
      </c>
      <c r="CZ237" s="198" t="s">
        <v>48</v>
      </c>
      <c r="DA237" s="198">
        <f>CT237</f>
        <v>0</v>
      </c>
    </row>
    <row r="238" spans="1:109" ht="15" customHeight="1">
      <c r="A238" s="19">
        <f t="shared" si="73"/>
        <v>2016</v>
      </c>
      <c r="B238" s="174" t="e">
        <f t="shared" si="122"/>
        <v>#VALUE!</v>
      </c>
      <c r="C238" s="52"/>
      <c r="D238" s="20">
        <f t="shared" si="121"/>
        <v>14</v>
      </c>
      <c r="E238" s="20"/>
      <c r="F238" s="198">
        <f>V218</f>
        <v>10</v>
      </c>
      <c r="G238" s="201" t="e">
        <f>V224</f>
        <v>#VALUE!</v>
      </c>
      <c r="H238" s="245" t="e">
        <f>V225</f>
        <v>#VALUE!</v>
      </c>
      <c r="I238" s="177" t="e">
        <f>ROUNDUP($G$218+$G$221*D238^$G$219,$G$1)</f>
        <v>#VALUE!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 t="e">
        <f t="shared" si="122"/>
        <v>#VALUE!</v>
      </c>
      <c r="C239" s="52"/>
      <c r="D239" s="20">
        <f t="shared" si="121"/>
        <v>15</v>
      </c>
      <c r="E239" s="20"/>
      <c r="F239" s="198">
        <f>AC218</f>
        <v>15</v>
      </c>
      <c r="G239" s="201" t="e">
        <f>AC224</f>
        <v>#VALUE!</v>
      </c>
      <c r="H239" s="245" t="e">
        <f>AC225</f>
        <v>#VALUE!</v>
      </c>
      <c r="I239" s="177" t="e">
        <f t="shared" ref="I239:I256" si="123">ROUND($G$218+$G$221*D239^$G$219,$G$1)</f>
        <v>#VALUE!</v>
      </c>
      <c r="J239" s="185"/>
      <c r="K239" s="185"/>
      <c r="M239" s="198" t="s">
        <v>50</v>
      </c>
      <c r="N239" s="212">
        <v>5</v>
      </c>
      <c r="O239" s="198"/>
      <c r="P239" s="198"/>
      <c r="Q239" s="198"/>
      <c r="R239" s="198"/>
      <c r="S239" s="198"/>
      <c r="T239" s="198" t="s">
        <v>50</v>
      </c>
      <c r="U239" s="198">
        <f>N239</f>
        <v>5</v>
      </c>
      <c r="V239" s="198"/>
      <c r="W239" s="198"/>
      <c r="X239" s="198"/>
      <c r="Y239" s="198"/>
      <c r="Z239" s="198"/>
      <c r="AA239" s="198" t="s">
        <v>50</v>
      </c>
      <c r="AB239" s="198">
        <f>U239</f>
        <v>5</v>
      </c>
      <c r="AH239" s="198" t="s">
        <v>50</v>
      </c>
      <c r="AI239" s="198">
        <f>AB239</f>
        <v>5</v>
      </c>
      <c r="AO239" s="198" t="s">
        <v>50</v>
      </c>
      <c r="AP239" s="198">
        <f>AI239</f>
        <v>5</v>
      </c>
      <c r="AV239" s="198" t="s">
        <v>50</v>
      </c>
      <c r="AW239" s="198">
        <f>AP239</f>
        <v>5</v>
      </c>
      <c r="BC239" s="198" t="s">
        <v>50</v>
      </c>
      <c r="BD239" s="198">
        <f>AW239</f>
        <v>5</v>
      </c>
      <c r="BJ239" s="198" t="s">
        <v>50</v>
      </c>
      <c r="BK239" s="198">
        <f>BD239</f>
        <v>5</v>
      </c>
      <c r="BQ239" s="198" t="s">
        <v>50</v>
      </c>
      <c r="BR239" s="198">
        <f>BK239</f>
        <v>5</v>
      </c>
      <c r="BX239" s="198" t="s">
        <v>50</v>
      </c>
      <c r="BY239" s="198">
        <f>BR239</f>
        <v>5</v>
      </c>
      <c r="CE239" s="198" t="s">
        <v>50</v>
      </c>
      <c r="CF239" s="198">
        <f>BY239</f>
        <v>5</v>
      </c>
      <c r="CL239" s="198" t="s">
        <v>50</v>
      </c>
      <c r="CM239" s="198">
        <f>CF239</f>
        <v>5</v>
      </c>
      <c r="CS239" s="198" t="s">
        <v>50</v>
      </c>
      <c r="CT239" s="198">
        <f>CM239</f>
        <v>5</v>
      </c>
      <c r="CZ239" s="198" t="s">
        <v>50</v>
      </c>
      <c r="DA239" s="198">
        <f>CT239</f>
        <v>5</v>
      </c>
    </row>
    <row r="240" spans="1:109" ht="15" customHeight="1">
      <c r="A240" s="19">
        <f t="shared" si="73"/>
        <v>2018</v>
      </c>
      <c r="B240" s="174" t="e">
        <f t="shared" si="122"/>
        <v>#VALUE!</v>
      </c>
      <c r="C240" s="52"/>
      <c r="D240" s="20">
        <f t="shared" si="121"/>
        <v>16</v>
      </c>
      <c r="E240" s="20"/>
      <c r="F240" s="198">
        <f>AJ218</f>
        <v>20</v>
      </c>
      <c r="G240" s="201" t="e">
        <f>AJ224</f>
        <v>#VALUE!</v>
      </c>
      <c r="H240" s="245" t="e">
        <f>AJ225</f>
        <v>#VALUE!</v>
      </c>
      <c r="I240" s="177" t="e">
        <f t="shared" si="123"/>
        <v>#VALUE!</v>
      </c>
      <c r="J240" s="185"/>
      <c r="K240" s="185"/>
    </row>
    <row r="241" spans="1:11" ht="15" customHeight="1">
      <c r="A241" s="19">
        <f t="shared" ref="A241:A256" si="124">A149</f>
        <v>2019</v>
      </c>
      <c r="B241" s="174" t="e">
        <f t="shared" si="122"/>
        <v>#VALUE!</v>
      </c>
      <c r="C241" s="52"/>
      <c r="D241" s="20">
        <f t="shared" si="121"/>
        <v>17</v>
      </c>
      <c r="E241" s="20"/>
      <c r="F241" s="198">
        <f>AQ218</f>
        <v>25</v>
      </c>
      <c r="G241" s="201" t="e">
        <f>AQ224</f>
        <v>#VALUE!</v>
      </c>
      <c r="H241" s="245" t="e">
        <f>AQ225</f>
        <v>#VALUE!</v>
      </c>
      <c r="I241" s="177" t="e">
        <f t="shared" si="123"/>
        <v>#VALUE!</v>
      </c>
      <c r="J241" s="185"/>
      <c r="K241" s="185"/>
    </row>
    <row r="242" spans="1:11" ht="15" customHeight="1">
      <c r="A242" s="19">
        <f t="shared" si="124"/>
        <v>2020</v>
      </c>
      <c r="B242" s="174" t="e">
        <f t="shared" si="122"/>
        <v>#VALUE!</v>
      </c>
      <c r="C242" s="52"/>
      <c r="D242" s="20">
        <f t="shared" si="121"/>
        <v>18</v>
      </c>
      <c r="E242" s="20"/>
      <c r="F242" s="198">
        <f>AX218</f>
        <v>30</v>
      </c>
      <c r="G242" s="201" t="e">
        <f>AX224</f>
        <v>#VALUE!</v>
      </c>
      <c r="H242" s="245" t="e">
        <f>AX225</f>
        <v>#VALUE!</v>
      </c>
      <c r="I242" s="177" t="e">
        <f t="shared" si="123"/>
        <v>#VALUE!</v>
      </c>
      <c r="J242" s="185"/>
      <c r="K242" s="185"/>
    </row>
    <row r="243" spans="1:11" ht="15" customHeight="1">
      <c r="A243" s="19">
        <f t="shared" si="124"/>
        <v>2021</v>
      </c>
      <c r="B243" s="174" t="e">
        <f t="shared" si="122"/>
        <v>#VALUE!</v>
      </c>
      <c r="C243" s="52"/>
      <c r="D243" s="20">
        <f t="shared" si="121"/>
        <v>19</v>
      </c>
      <c r="E243" s="20"/>
      <c r="F243" s="198">
        <f>BE218</f>
        <v>35</v>
      </c>
      <c r="G243" s="201" t="e">
        <f>BE224</f>
        <v>#VALUE!</v>
      </c>
      <c r="H243" s="245" t="e">
        <f>BE225</f>
        <v>#VALUE!</v>
      </c>
      <c r="I243" s="177" t="e">
        <f t="shared" si="123"/>
        <v>#VALUE!</v>
      </c>
      <c r="J243" s="185"/>
      <c r="K243" s="185"/>
    </row>
    <row r="244" spans="1:11" ht="15" customHeight="1">
      <c r="A244" s="19">
        <f t="shared" si="124"/>
        <v>2022</v>
      </c>
      <c r="B244" s="174" t="e">
        <f t="shared" si="122"/>
        <v>#VALUE!</v>
      </c>
      <c r="C244" s="52"/>
      <c r="D244" s="20">
        <f t="shared" si="121"/>
        <v>20</v>
      </c>
      <c r="E244" s="20"/>
      <c r="F244" s="198">
        <f>BL218</f>
        <v>40</v>
      </c>
      <c r="G244" s="201" t="e">
        <f>BL224</f>
        <v>#VALUE!</v>
      </c>
      <c r="H244" s="245" t="e">
        <f>BL225</f>
        <v>#VALUE!</v>
      </c>
      <c r="I244" s="177" t="e">
        <f t="shared" si="123"/>
        <v>#VALUE!</v>
      </c>
      <c r="J244" s="185"/>
      <c r="K244" s="185"/>
    </row>
    <row r="245" spans="1:11" ht="15" customHeight="1">
      <c r="A245" s="19">
        <f t="shared" si="124"/>
        <v>2023</v>
      </c>
      <c r="B245" s="174" t="e">
        <f t="shared" si="122"/>
        <v>#VALUE!</v>
      </c>
      <c r="C245" s="52"/>
      <c r="D245" s="20">
        <f t="shared" si="121"/>
        <v>21</v>
      </c>
      <c r="E245" s="20"/>
      <c r="F245" s="198">
        <f>BS218</f>
        <v>45</v>
      </c>
      <c r="G245" s="201" t="e">
        <f>BS224</f>
        <v>#VALUE!</v>
      </c>
      <c r="H245" s="245" t="e">
        <f>BS225</f>
        <v>#VALUE!</v>
      </c>
      <c r="I245" s="177" t="e">
        <f t="shared" si="123"/>
        <v>#VALUE!</v>
      </c>
      <c r="J245" s="185"/>
      <c r="K245" s="185"/>
    </row>
    <row r="246" spans="1:11" ht="15" customHeight="1">
      <c r="A246" s="19">
        <f t="shared" si="124"/>
        <v>2024</v>
      </c>
      <c r="B246" s="174" t="e">
        <f t="shared" si="122"/>
        <v>#VALUE!</v>
      </c>
      <c r="C246" s="52"/>
      <c r="D246" s="20">
        <f t="shared" si="121"/>
        <v>22</v>
      </c>
      <c r="E246" s="20"/>
      <c r="F246" s="198">
        <f>BZ218</f>
        <v>50</v>
      </c>
      <c r="G246" s="201" t="e">
        <f>BZ224</f>
        <v>#VALUE!</v>
      </c>
      <c r="H246" s="245" t="e">
        <f>BZ225</f>
        <v>#VALUE!</v>
      </c>
      <c r="I246" s="177" t="e">
        <f t="shared" si="123"/>
        <v>#VALUE!</v>
      </c>
      <c r="J246" s="185"/>
      <c r="K246" s="185"/>
    </row>
    <row r="247" spans="1:11" ht="15" customHeight="1">
      <c r="A247" s="19">
        <f t="shared" si="124"/>
        <v>2025</v>
      </c>
      <c r="B247" s="174" t="e">
        <f t="shared" si="122"/>
        <v>#VALUE!</v>
      </c>
      <c r="C247" s="52"/>
      <c r="D247" s="20">
        <f t="shared" si="121"/>
        <v>23</v>
      </c>
      <c r="E247" s="20"/>
      <c r="F247" s="198">
        <f>CG218</f>
        <v>55</v>
      </c>
      <c r="G247" s="201" t="e">
        <f>CG224</f>
        <v>#VALUE!</v>
      </c>
      <c r="H247" s="245" t="e">
        <f>CG225</f>
        <v>#VALUE!</v>
      </c>
      <c r="I247" s="177" t="e">
        <f t="shared" si="123"/>
        <v>#VALUE!</v>
      </c>
      <c r="J247" s="185"/>
      <c r="K247" s="185"/>
    </row>
    <row r="248" spans="1:11" ht="15" customHeight="1">
      <c r="A248" s="19">
        <f t="shared" si="124"/>
        <v>2026</v>
      </c>
      <c r="B248" s="174" t="e">
        <f t="shared" si="122"/>
        <v>#VALUE!</v>
      </c>
      <c r="C248" s="52"/>
      <c r="D248" s="20">
        <f t="shared" si="121"/>
        <v>24</v>
      </c>
      <c r="E248" s="20"/>
      <c r="F248" s="198">
        <f>CN218</f>
        <v>60</v>
      </c>
      <c r="G248" s="201" t="e">
        <f>CN224</f>
        <v>#VALUE!</v>
      </c>
      <c r="H248" s="245" t="e">
        <f>CN225</f>
        <v>#VALUE!</v>
      </c>
      <c r="I248" s="177" t="e">
        <f t="shared" si="123"/>
        <v>#VALUE!</v>
      </c>
      <c r="J248" s="185"/>
      <c r="K248" s="185"/>
    </row>
    <row r="249" spans="1:11" ht="15" customHeight="1">
      <c r="A249" s="19">
        <f t="shared" si="124"/>
        <v>2027</v>
      </c>
      <c r="B249" s="174" t="e">
        <f t="shared" si="122"/>
        <v>#VALUE!</v>
      </c>
      <c r="C249" s="52"/>
      <c r="D249" s="20">
        <f t="shared" si="121"/>
        <v>25</v>
      </c>
      <c r="E249" s="20"/>
      <c r="F249" s="198">
        <f>CU218</f>
        <v>65</v>
      </c>
      <c r="G249" s="201" t="e">
        <f>CU224</f>
        <v>#VALUE!</v>
      </c>
      <c r="H249" s="245" t="e">
        <f>CU225</f>
        <v>#VALUE!</v>
      </c>
      <c r="I249" s="177" t="e">
        <f t="shared" si="123"/>
        <v>#VALUE!</v>
      </c>
      <c r="J249" s="185"/>
      <c r="K249" s="185"/>
    </row>
    <row r="250" spans="1:11" ht="15" customHeight="1">
      <c r="A250" s="19">
        <f t="shared" si="124"/>
        <v>2028</v>
      </c>
      <c r="B250" s="174" t="e">
        <f t="shared" si="122"/>
        <v>#VALUE!</v>
      </c>
      <c r="C250" s="52"/>
      <c r="D250" s="20">
        <f t="shared" si="121"/>
        <v>26</v>
      </c>
      <c r="E250" s="20"/>
      <c r="F250" s="198">
        <f>DB218</f>
        <v>70</v>
      </c>
      <c r="G250" s="201" t="e">
        <f>DB224</f>
        <v>#VALUE!</v>
      </c>
      <c r="H250" s="245" t="e">
        <f>DB225</f>
        <v>#VALUE!</v>
      </c>
      <c r="I250" s="177" t="e">
        <f t="shared" si="123"/>
        <v>#VALUE!</v>
      </c>
      <c r="J250" s="185"/>
      <c r="K250" s="185"/>
    </row>
    <row r="251" spans="1:11" ht="15" customHeight="1">
      <c r="A251" s="19">
        <f t="shared" si="124"/>
        <v>2029</v>
      </c>
      <c r="B251" s="174" t="e">
        <f t="shared" si="122"/>
        <v>#VALUE!</v>
      </c>
      <c r="C251" s="52"/>
      <c r="D251" s="20">
        <f t="shared" si="121"/>
        <v>27</v>
      </c>
      <c r="E251" s="20"/>
      <c r="F251" s="53"/>
      <c r="G251" s="80"/>
      <c r="H251" s="32"/>
      <c r="I251" s="177" t="e">
        <f t="shared" si="123"/>
        <v>#VALUE!</v>
      </c>
      <c r="J251" s="185"/>
      <c r="K251" s="185"/>
    </row>
    <row r="252" spans="1:11" ht="15" customHeight="1">
      <c r="A252" s="19">
        <f t="shared" si="124"/>
        <v>2030</v>
      </c>
      <c r="B252" s="174" t="e">
        <f t="shared" si="122"/>
        <v>#VALUE!</v>
      </c>
      <c r="C252" s="52"/>
      <c r="D252" s="20">
        <f t="shared" si="121"/>
        <v>28</v>
      </c>
      <c r="E252" s="20"/>
      <c r="F252" s="53"/>
      <c r="G252" s="80"/>
      <c r="H252" s="32"/>
      <c r="I252" s="177" t="e">
        <f t="shared" si="123"/>
        <v>#VALUE!</v>
      </c>
      <c r="J252" s="185"/>
      <c r="K252" s="185"/>
    </row>
    <row r="253" spans="1:11" ht="15" customHeight="1">
      <c r="A253" s="19">
        <f t="shared" si="124"/>
        <v>2031</v>
      </c>
      <c r="B253" s="174" t="e">
        <f t="shared" si="122"/>
        <v>#VALUE!</v>
      </c>
      <c r="C253" s="52"/>
      <c r="D253" s="20">
        <f t="shared" si="121"/>
        <v>29</v>
      </c>
      <c r="E253" s="20"/>
      <c r="F253" s="53"/>
      <c r="G253" s="80"/>
      <c r="H253" s="32"/>
      <c r="I253" s="177" t="e">
        <f t="shared" si="123"/>
        <v>#VALUE!</v>
      </c>
      <c r="J253" s="185"/>
      <c r="K253" s="185"/>
    </row>
    <row r="254" spans="1:11" ht="15" customHeight="1">
      <c r="A254" s="19">
        <f t="shared" si="124"/>
        <v>2032</v>
      </c>
      <c r="B254" s="174" t="e">
        <f t="shared" si="122"/>
        <v>#VALUE!</v>
      </c>
      <c r="C254" s="52"/>
      <c r="D254" s="20">
        <f t="shared" si="121"/>
        <v>30</v>
      </c>
      <c r="E254" s="20"/>
      <c r="F254" s="53"/>
      <c r="G254" s="80"/>
      <c r="H254" s="32"/>
      <c r="I254" s="177" t="e">
        <f t="shared" si="123"/>
        <v>#VALUE!</v>
      </c>
      <c r="J254" s="185"/>
      <c r="K254" s="185"/>
    </row>
    <row r="255" spans="1:11" ht="15" customHeight="1">
      <c r="A255" s="19">
        <f t="shared" si="124"/>
        <v>2033</v>
      </c>
      <c r="B255" s="174" t="e">
        <f t="shared" si="122"/>
        <v>#VALUE!</v>
      </c>
      <c r="C255" s="52"/>
      <c r="D255" s="20">
        <f t="shared" si="121"/>
        <v>31</v>
      </c>
      <c r="E255" s="20"/>
      <c r="F255" s="53"/>
      <c r="G255" s="80"/>
      <c r="H255" s="32"/>
      <c r="I255" s="177" t="e">
        <f t="shared" si="123"/>
        <v>#VALUE!</v>
      </c>
      <c r="J255" s="185"/>
      <c r="K255" s="185"/>
    </row>
    <row r="256" spans="1:11" ht="15" customHeight="1">
      <c r="A256" s="103">
        <f t="shared" si="124"/>
        <v>2034</v>
      </c>
      <c r="B256" s="186" t="e">
        <f t="shared" si="122"/>
        <v>#VALUE!</v>
      </c>
      <c r="C256" s="193"/>
      <c r="D256" s="33">
        <f t="shared" si="121"/>
        <v>32</v>
      </c>
      <c r="E256" s="33"/>
      <c r="F256" s="54"/>
      <c r="G256" s="82"/>
      <c r="H256" s="35"/>
      <c r="I256" s="187" t="e">
        <f t="shared" si="123"/>
        <v>#VALUE!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 t="e">
        <f>RSQ(I260:I280,B260:B280)</f>
        <v>#VALUE!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 t="e">
        <f>RSQ($B260:$B280,P260:P280)</f>
        <v>#VALUE!</v>
      </c>
      <c r="Q259" s="18" t="s">
        <v>16</v>
      </c>
      <c r="S259" s="66" t="s">
        <v>52</v>
      </c>
      <c r="T259" s="37"/>
      <c r="U259" s="107" t="s">
        <v>74</v>
      </c>
      <c r="V259" s="108" t="e">
        <f>RSQ($B260:$B280,V260:V280)</f>
        <v>#VALUE!</v>
      </c>
      <c r="W259" s="18" t="s">
        <v>16</v>
      </c>
      <c r="Y259" s="66" t="s">
        <v>52</v>
      </c>
      <c r="Z259" s="37"/>
      <c r="AA259" s="107" t="s">
        <v>74</v>
      </c>
      <c r="AB259" s="108" t="e">
        <f>RSQ($B260:$B280,AB260:AB280)</f>
        <v>#VALUE!</v>
      </c>
      <c r="AC259" s="18" t="s">
        <v>16</v>
      </c>
      <c r="AE259" s="66" t="s">
        <v>52</v>
      </c>
      <c r="AF259" s="37"/>
      <c r="AG259" s="107" t="s">
        <v>74</v>
      </c>
      <c r="AH259" s="108" t="e">
        <f>RSQ($B260:$B280,AH260:AH280)</f>
        <v>#VALUE!</v>
      </c>
      <c r="AI259" s="18" t="s">
        <v>16</v>
      </c>
      <c r="AK259" s="66" t="s">
        <v>52</v>
      </c>
      <c r="AL259" s="37"/>
      <c r="AM259" s="107" t="s">
        <v>74</v>
      </c>
      <c r="AN259" s="108" t="e">
        <f>RSQ($B260:$B280,AN260:AN280)</f>
        <v>#VALUE!</v>
      </c>
      <c r="AO259" s="18" t="s">
        <v>16</v>
      </c>
      <c r="AQ259" s="66" t="s">
        <v>52</v>
      </c>
      <c r="AR259" s="37"/>
      <c r="AS259" s="107" t="s">
        <v>74</v>
      </c>
      <c r="AT259" s="108" t="e">
        <f>RSQ($B260:$B280,AT260:AT280)</f>
        <v>#VALUE!</v>
      </c>
      <c r="AU259" s="18" t="s">
        <v>16</v>
      </c>
      <c r="AW259" s="66" t="s">
        <v>52</v>
      </c>
      <c r="AX259" s="37"/>
      <c r="AY259" s="107" t="s">
        <v>74</v>
      </c>
      <c r="AZ259" s="108" t="e">
        <f>RSQ($B260:$B280,AZ260:AZ280)</f>
        <v>#VALUE!</v>
      </c>
      <c r="BA259" s="18" t="s">
        <v>16</v>
      </c>
      <c r="BC259" s="66" t="s">
        <v>52</v>
      </c>
      <c r="BD259" s="37"/>
      <c r="BE259" s="107" t="s">
        <v>74</v>
      </c>
      <c r="BF259" s="108" t="e">
        <f>RSQ($B260:$B280,BF260:BF280)</f>
        <v>#VALUE!</v>
      </c>
      <c r="BG259" s="18" t="s">
        <v>16</v>
      </c>
      <c r="BI259" s="66" t="s">
        <v>52</v>
      </c>
      <c r="BJ259" s="37"/>
      <c r="BK259" s="107" t="s">
        <v>74</v>
      </c>
      <c r="BL259" s="108" t="e">
        <f>RSQ($B260:$B280,BL260:BL280)</f>
        <v>#VALUE!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700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1</v>
      </c>
      <c r="P263" s="185"/>
      <c r="Q263" s="177"/>
      <c r="S263" s="208"/>
      <c r="T263" s="71" t="s">
        <v>55</v>
      </c>
      <c r="U263" s="209">
        <f>ROUNDDOWN(U264,-T283)+10^T283</f>
        <v>100</v>
      </c>
      <c r="V263" s="185"/>
      <c r="W263" s="177"/>
      <c r="Y263" s="208"/>
      <c r="Z263" s="71" t="s">
        <v>55</v>
      </c>
      <c r="AA263" s="209">
        <f>U263+Z284</f>
        <v>115</v>
      </c>
      <c r="AB263" s="185"/>
      <c r="AC263" s="177"/>
      <c r="AE263" s="208"/>
      <c r="AF263" s="71" t="s">
        <v>55</v>
      </c>
      <c r="AG263" s="209">
        <f>AA263+AF284</f>
        <v>130</v>
      </c>
      <c r="AH263" s="185"/>
      <c r="AI263" s="177"/>
      <c r="AK263" s="208"/>
      <c r="AL263" s="71" t="s">
        <v>55</v>
      </c>
      <c r="AM263" s="209">
        <f>AG263+AL284</f>
        <v>145</v>
      </c>
      <c r="AN263" s="185"/>
      <c r="AO263" s="177"/>
      <c r="AQ263" s="208"/>
      <c r="AR263" s="71" t="s">
        <v>55</v>
      </c>
      <c r="AS263" s="209">
        <f>AM263+AR284</f>
        <v>160</v>
      </c>
      <c r="AT263" s="185"/>
      <c r="AU263" s="177"/>
      <c r="AW263" s="208"/>
      <c r="AX263" s="71" t="s">
        <v>55</v>
      </c>
      <c r="AY263" s="209">
        <f>AS263+AX284</f>
        <v>175</v>
      </c>
      <c r="AZ263" s="185"/>
      <c r="BA263" s="177"/>
      <c r="BC263" s="208"/>
      <c r="BD263" s="71" t="s">
        <v>55</v>
      </c>
      <c r="BE263" s="209">
        <f>AY263+BD284</f>
        <v>190</v>
      </c>
      <c r="BF263" s="185"/>
      <c r="BG263" s="177"/>
      <c r="BI263" s="208"/>
      <c r="BJ263" s="71" t="s">
        <v>55</v>
      </c>
      <c r="BK263" s="209">
        <f>BE263+BJ284</f>
        <v>205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0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0</v>
      </c>
      <c r="P264" s="185"/>
      <c r="Q264" s="177"/>
      <c r="S264" s="208"/>
      <c r="T264" s="86" t="s">
        <v>56</v>
      </c>
      <c r="U264" s="198">
        <f>MAX($B260:$B280)</f>
        <v>0</v>
      </c>
      <c r="V264" s="185"/>
      <c r="W264" s="177"/>
      <c r="Y264" s="208"/>
      <c r="Z264" s="86" t="s">
        <v>56</v>
      </c>
      <c r="AA264" s="198">
        <f>MAX($B260:$B280)</f>
        <v>0</v>
      </c>
      <c r="AB264" s="185"/>
      <c r="AC264" s="177"/>
      <c r="AE264" s="208"/>
      <c r="AF264" s="86" t="s">
        <v>56</v>
      </c>
      <c r="AG264" s="198">
        <f>MAX($B260:$B280)</f>
        <v>0</v>
      </c>
      <c r="AH264" s="185"/>
      <c r="AI264" s="177"/>
      <c r="AK264" s="208"/>
      <c r="AL264" s="86" t="s">
        <v>56</v>
      </c>
      <c r="AM264" s="198">
        <f>MAX($B260:$B280)</f>
        <v>0</v>
      </c>
      <c r="AN264" s="185"/>
      <c r="AO264" s="177"/>
      <c r="AQ264" s="208"/>
      <c r="AR264" s="86" t="s">
        <v>56</v>
      </c>
      <c r="AS264" s="198">
        <f>MAX($B260:$B280)</f>
        <v>0</v>
      </c>
      <c r="AT264" s="185"/>
      <c r="AU264" s="177"/>
      <c r="AW264" s="208"/>
      <c r="AX264" s="86" t="s">
        <v>56</v>
      </c>
      <c r="AY264" s="198">
        <f>MAX($B260:$B280)</f>
        <v>0</v>
      </c>
      <c r="AZ264" s="185"/>
      <c r="BA264" s="177"/>
      <c r="BC264" s="208"/>
      <c r="BD264" s="86" t="s">
        <v>56</v>
      </c>
      <c r="BE264" s="198">
        <f>MAX($B260:$B280)</f>
        <v>0</v>
      </c>
      <c r="BF264" s="185"/>
      <c r="BG264" s="177"/>
      <c r="BI264" s="208"/>
      <c r="BJ264" s="86" t="s">
        <v>56</v>
      </c>
      <c r="BK264" s="198">
        <f>MAX($B260:$B280)</f>
        <v>0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0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0</v>
      </c>
      <c r="P265" s="185"/>
      <c r="Q265" s="177"/>
      <c r="S265" s="208"/>
      <c r="T265" s="86" t="s">
        <v>57</v>
      </c>
      <c r="U265" s="198">
        <f>AVERAGE($B276:$B280)</f>
        <v>0</v>
      </c>
      <c r="V265" s="185"/>
      <c r="W265" s="177"/>
      <c r="Y265" s="208"/>
      <c r="Z265" s="86" t="s">
        <v>57</v>
      </c>
      <c r="AA265" s="198">
        <f>AVERAGE($B276:$B280)</f>
        <v>0</v>
      </c>
      <c r="AB265" s="185"/>
      <c r="AC265" s="177"/>
      <c r="AE265" s="208"/>
      <c r="AF265" s="86" t="s">
        <v>57</v>
      </c>
      <c r="AG265" s="198">
        <f>AVERAGE($B276:$B280)</f>
        <v>0</v>
      </c>
      <c r="AH265" s="185"/>
      <c r="AI265" s="177"/>
      <c r="AK265" s="208"/>
      <c r="AL265" s="86" t="s">
        <v>57</v>
      </c>
      <c r="AM265" s="198">
        <f>AVERAGE($B276:$B280)</f>
        <v>0</v>
      </c>
      <c r="AN265" s="185"/>
      <c r="AO265" s="177"/>
      <c r="AQ265" s="208"/>
      <c r="AR265" s="86" t="s">
        <v>57</v>
      </c>
      <c r="AS265" s="198">
        <f>AVERAGE($B276:$B280)</f>
        <v>0</v>
      </c>
      <c r="AT265" s="185"/>
      <c r="AU265" s="177"/>
      <c r="AW265" s="208"/>
      <c r="AX265" s="86" t="s">
        <v>57</v>
      </c>
      <c r="AY265" s="198">
        <f>AVERAGE($B276:$B280)</f>
        <v>0</v>
      </c>
      <c r="AZ265" s="185"/>
      <c r="BA265" s="177"/>
      <c r="BC265" s="208"/>
      <c r="BD265" s="86" t="s">
        <v>57</v>
      </c>
      <c r="BE265" s="198">
        <f>AVERAGE($B276:$B280)</f>
        <v>0</v>
      </c>
      <c r="BF265" s="185"/>
      <c r="BG265" s="177"/>
      <c r="BI265" s="208"/>
      <c r="BJ265" s="86" t="s">
        <v>57</v>
      </c>
      <c r="BK265" s="198">
        <f>AVERAGE($B276:$B280)</f>
        <v>0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 t="e">
        <f>INDEX(LINEST(C271:C280,D271:D280),1)</f>
        <v>#VALUE!</v>
      </c>
      <c r="G267" s="88"/>
      <c r="H267" s="24"/>
      <c r="I267" s="177"/>
      <c r="J267" s="178"/>
      <c r="K267" s="177"/>
      <c r="M267" s="208"/>
      <c r="N267" s="87" t="s">
        <v>58</v>
      </c>
      <c r="O267" s="42" t="e">
        <f>INDEX(LINEST(M271:M280,$D271:$D280),1)</f>
        <v>#VALUE!</v>
      </c>
      <c r="P267" s="185"/>
      <c r="Q267" s="177"/>
      <c r="S267" s="208"/>
      <c r="T267" s="87" t="s">
        <v>58</v>
      </c>
      <c r="U267" s="42" t="e">
        <f>INDEX(LINEST(S271:S280,$D271:$D280),1)</f>
        <v>#VALUE!</v>
      </c>
      <c r="V267" s="185"/>
      <c r="W267" s="177"/>
      <c r="Y267" s="208"/>
      <c r="Z267" s="87" t="s">
        <v>58</v>
      </c>
      <c r="AA267" s="42" t="e">
        <f>INDEX(LINEST(Y271:Y280,$D271:$D280),1)</f>
        <v>#VALUE!</v>
      </c>
      <c r="AB267" s="185"/>
      <c r="AC267" s="177"/>
      <c r="AE267" s="208"/>
      <c r="AF267" s="87" t="s">
        <v>58</v>
      </c>
      <c r="AG267" s="42" t="e">
        <f>INDEX(LINEST(AE271:AE280,$D271:$D280),1)</f>
        <v>#VALUE!</v>
      </c>
      <c r="AH267" s="185"/>
      <c r="AI267" s="177"/>
      <c r="AK267" s="208"/>
      <c r="AL267" s="87" t="s">
        <v>58</v>
      </c>
      <c r="AM267" s="42" t="e">
        <f>INDEX(LINEST(AK271:AK280,$D271:$D280),1)</f>
        <v>#VALUE!</v>
      </c>
      <c r="AN267" s="185"/>
      <c r="AO267" s="177"/>
      <c r="AQ267" s="208"/>
      <c r="AR267" s="87" t="s">
        <v>58</v>
      </c>
      <c r="AS267" s="42" t="e">
        <f>INDEX(LINEST(AQ271:AQ280,$D271:$D280),1)</f>
        <v>#VALUE!</v>
      </c>
      <c r="AT267" s="185"/>
      <c r="AU267" s="177"/>
      <c r="AW267" s="208"/>
      <c r="AX267" s="87" t="s">
        <v>58</v>
      </c>
      <c r="AY267" s="42" t="e">
        <f>INDEX(LINEST(AW271:AW280,$D271:$D280),1)</f>
        <v>#VALUE!</v>
      </c>
      <c r="AZ267" s="185"/>
      <c r="BA267" s="177"/>
      <c r="BC267" s="208"/>
      <c r="BD267" s="87" t="s">
        <v>58</v>
      </c>
      <c r="BE267" s="42" t="e">
        <f>INDEX(LINEST(BC271:BC280,$D271:$D280),1)</f>
        <v>#VALUE!</v>
      </c>
      <c r="BF267" s="185"/>
      <c r="BG267" s="177"/>
      <c r="BI267" s="208"/>
      <c r="BJ267" s="87" t="s">
        <v>58</v>
      </c>
      <c r="BK267" s="42" t="e">
        <f>INDEX(LINEST(BI271:BI280,$D271:$D280),1)</f>
        <v>#VALUE!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 t="e">
        <f>INDEX(LINEST(C271:C280,D271:D280),2)</f>
        <v>#VALUE!</v>
      </c>
      <c r="G268" s="25"/>
      <c r="H268" s="21"/>
      <c r="I268" s="177"/>
      <c r="J268" s="178"/>
      <c r="K268" s="177"/>
      <c r="M268" s="208"/>
      <c r="N268" s="71" t="s">
        <v>29</v>
      </c>
      <c r="O268" s="42" t="e">
        <f>INDEX(LINEST(M271:M280,$D271:$D280),2)</f>
        <v>#VALUE!</v>
      </c>
      <c r="P268" s="185"/>
      <c r="Q268" s="177"/>
      <c r="S268" s="208"/>
      <c r="T268" s="71" t="s">
        <v>29</v>
      </c>
      <c r="U268" s="42" t="e">
        <f>INDEX(LINEST(S271:S280,$D271:$D280),2)</f>
        <v>#VALUE!</v>
      </c>
      <c r="V268" s="185"/>
      <c r="W268" s="177"/>
      <c r="Y268" s="208"/>
      <c r="Z268" s="71" t="s">
        <v>29</v>
      </c>
      <c r="AA268" s="42" t="e">
        <f>INDEX(LINEST(Y271:Y280,$D271:$D280),2)</f>
        <v>#VALUE!</v>
      </c>
      <c r="AB268" s="185"/>
      <c r="AC268" s="177"/>
      <c r="AE268" s="208"/>
      <c r="AF268" s="71" t="s">
        <v>29</v>
      </c>
      <c r="AG268" s="42" t="e">
        <f>INDEX(LINEST(AE271:AE280,$D271:$D280),2)</f>
        <v>#VALUE!</v>
      </c>
      <c r="AH268" s="185"/>
      <c r="AI268" s="177"/>
      <c r="AK268" s="208"/>
      <c r="AL268" s="71" t="s">
        <v>29</v>
      </c>
      <c r="AM268" s="42" t="e">
        <f>INDEX(LINEST(AK271:AK280,$D271:$D280),2)</f>
        <v>#VALUE!</v>
      </c>
      <c r="AN268" s="185"/>
      <c r="AO268" s="177"/>
      <c r="AQ268" s="208"/>
      <c r="AR268" s="71" t="s">
        <v>29</v>
      </c>
      <c r="AS268" s="42" t="e">
        <f>INDEX(LINEST(AQ271:AQ280,$D271:$D280),2)</f>
        <v>#VALUE!</v>
      </c>
      <c r="AT268" s="185"/>
      <c r="AU268" s="177"/>
      <c r="AW268" s="208"/>
      <c r="AX268" s="71" t="s">
        <v>29</v>
      </c>
      <c r="AY268" s="42" t="e">
        <f>INDEX(LINEST(AW271:AW280,$D271:$D280),2)</f>
        <v>#VALUE!</v>
      </c>
      <c r="AZ268" s="185"/>
      <c r="BA268" s="177"/>
      <c r="BC268" s="208"/>
      <c r="BD268" s="71" t="s">
        <v>29</v>
      </c>
      <c r="BE268" s="42" t="e">
        <f>INDEX(LINEST(BC271:BC280,$D271:$D280),2)</f>
        <v>#VALUE!</v>
      </c>
      <c r="BF268" s="185"/>
      <c r="BG268" s="177"/>
      <c r="BI268" s="208"/>
      <c r="BJ268" s="71" t="s">
        <v>29</v>
      </c>
      <c r="BK268" s="42" t="e">
        <f>INDEX(LINEST(BI271:BI280,$D271:$D280),2)</f>
        <v>#VALUE!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 t="e">
        <f>F267*-1</f>
        <v>#VALUE!</v>
      </c>
      <c r="H269" s="75"/>
      <c r="I269" s="177"/>
      <c r="J269" s="178"/>
      <c r="K269" s="177"/>
      <c r="M269" s="208"/>
      <c r="N269" s="86" t="s">
        <v>30</v>
      </c>
      <c r="O269" s="89" t="e">
        <f>O267*-1</f>
        <v>#VALUE!</v>
      </c>
      <c r="P269" s="185"/>
      <c r="Q269" s="177"/>
      <c r="S269" s="208"/>
      <c r="T269" s="86" t="s">
        <v>30</v>
      </c>
      <c r="U269" s="89" t="e">
        <f>U267*-1</f>
        <v>#VALUE!</v>
      </c>
      <c r="V269" s="185"/>
      <c r="W269" s="177"/>
      <c r="Y269" s="208"/>
      <c r="Z269" s="86" t="s">
        <v>30</v>
      </c>
      <c r="AA269" s="89" t="e">
        <f>AA267*-1</f>
        <v>#VALUE!</v>
      </c>
      <c r="AB269" s="185"/>
      <c r="AC269" s="177"/>
      <c r="AE269" s="208"/>
      <c r="AF269" s="86" t="s">
        <v>30</v>
      </c>
      <c r="AG269" s="89" t="e">
        <f>AG267*-1</f>
        <v>#VALUE!</v>
      </c>
      <c r="AH269" s="185"/>
      <c r="AI269" s="177"/>
      <c r="AK269" s="208"/>
      <c r="AL269" s="86" t="s">
        <v>30</v>
      </c>
      <c r="AM269" s="89" t="e">
        <f>AM267*-1</f>
        <v>#VALUE!</v>
      </c>
      <c r="AN269" s="185"/>
      <c r="AO269" s="177"/>
      <c r="AQ269" s="208"/>
      <c r="AR269" s="86" t="s">
        <v>30</v>
      </c>
      <c r="AS269" s="89" t="e">
        <f>AS267*-1</f>
        <v>#VALUE!</v>
      </c>
      <c r="AT269" s="185"/>
      <c r="AU269" s="177"/>
      <c r="AW269" s="208"/>
      <c r="AX269" s="86" t="s">
        <v>30</v>
      </c>
      <c r="AY269" s="89" t="e">
        <f>AY267*-1</f>
        <v>#VALUE!</v>
      </c>
      <c r="AZ269" s="185"/>
      <c r="BA269" s="177"/>
      <c r="BC269" s="208"/>
      <c r="BD269" s="86" t="s">
        <v>30</v>
      </c>
      <c r="BE269" s="89" t="e">
        <f>BE267*-1</f>
        <v>#VALUE!</v>
      </c>
      <c r="BF269" s="185"/>
      <c r="BG269" s="177"/>
      <c r="BI269" s="208"/>
      <c r="BJ269" s="86" t="s">
        <v>30</v>
      </c>
      <c r="BK269" s="89" t="e">
        <f>BK267*-1</f>
        <v>#VALUE!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0</v>
      </c>
      <c r="C271" s="207" t="e">
        <f t="shared" ref="C271:C280" si="126">LN(F$263/B271-1)</f>
        <v>#DIV/0!</v>
      </c>
      <c r="D271" s="20">
        <v>1</v>
      </c>
      <c r="E271" s="637" t="s">
        <v>7</v>
      </c>
      <c r="F271" s="638"/>
      <c r="G271" s="641" t="e">
        <f>I259</f>
        <v>#VALUE!</v>
      </c>
      <c r="H271" s="642"/>
      <c r="I271" s="177" t="e">
        <f t="shared" ref="I271:I302" si="127">ROUND($F$263/(1+EXP($F$268+$F$267*D271)),$G$1)</f>
        <v>#VALUE!</v>
      </c>
      <c r="J271" s="178" t="e">
        <f t="shared" ref="J271:J280" si="128">ABS(B271-I271)/B271*100</f>
        <v>#VALUE!</v>
      </c>
      <c r="K271" s="177" t="e">
        <f t="shared" ref="K271:K280" si="129">(B271-I271)^2/1000</f>
        <v>#VALUE!</v>
      </c>
      <c r="M271" s="208" t="e">
        <f t="shared" ref="M271:M280" si="130">LN(O$263/$B271-1)</f>
        <v>#DIV/0!</v>
      </c>
      <c r="N271" s="21" t="s">
        <v>36</v>
      </c>
      <c r="O271" s="42" t="e">
        <f>P259</f>
        <v>#VALUE!</v>
      </c>
      <c r="P271" s="185" t="e">
        <f t="shared" ref="P271:P280" si="131">ROUND(O$263/(1+EXP(O$268+O$267*$D271)),$G$1)</f>
        <v>#VALUE!</v>
      </c>
      <c r="Q271" s="177" t="e">
        <f t="shared" ref="Q271:Q280" si="132">($B271-P271)^2/1000</f>
        <v>#VALUE!</v>
      </c>
      <c r="S271" s="208" t="e">
        <f t="shared" ref="S271:S280" si="133">LN(U$263/$B271-1)</f>
        <v>#DIV/0!</v>
      </c>
      <c r="T271" s="21" t="s">
        <v>36</v>
      </c>
      <c r="U271" s="42" t="e">
        <f>V259</f>
        <v>#VALUE!</v>
      </c>
      <c r="V271" s="185" t="e">
        <f t="shared" ref="V271:V280" si="134">ROUND(U$263/(1+EXP(U$268+U$267*$D271)),$G$1)</f>
        <v>#VALUE!</v>
      </c>
      <c r="W271" s="177" t="e">
        <f t="shared" ref="W271:W280" si="135">($B271-V271)^2/1000</f>
        <v>#VALUE!</v>
      </c>
      <c r="Y271" s="208" t="e">
        <f t="shared" ref="Y271:Y280" si="136">LN(AA$263/$B271-1)</f>
        <v>#DIV/0!</v>
      </c>
      <c r="Z271" s="21" t="s">
        <v>36</v>
      </c>
      <c r="AA271" s="42" t="e">
        <f>AB259</f>
        <v>#VALUE!</v>
      </c>
      <c r="AB271" s="185" t="e">
        <f t="shared" ref="AB271:AB280" si="137">ROUND(AA$263/(1+EXP(AA$268+AA$267*$D271)),$G$1)</f>
        <v>#VALUE!</v>
      </c>
      <c r="AC271" s="177" t="e">
        <f t="shared" ref="AC271:AC280" si="138">($B271-AB271)^2/1000</f>
        <v>#VALUE!</v>
      </c>
      <c r="AE271" s="208" t="e">
        <f t="shared" ref="AE271:AE280" si="139">LN(AG$263/$B271-1)</f>
        <v>#DIV/0!</v>
      </c>
      <c r="AF271" s="21" t="s">
        <v>36</v>
      </c>
      <c r="AG271" s="42" t="e">
        <f>AH259</f>
        <v>#VALUE!</v>
      </c>
      <c r="AH271" s="185" t="e">
        <f t="shared" ref="AH271:AH280" si="140">ROUND(AG$263/(1+EXP(AG$268+AG$267*$D271)),$G$1)</f>
        <v>#VALUE!</v>
      </c>
      <c r="AI271" s="177" t="e">
        <f t="shared" ref="AI271:AI280" si="141">($B271-AH271)^2/1000</f>
        <v>#VALUE!</v>
      </c>
      <c r="AK271" s="208" t="e">
        <f t="shared" ref="AK271:AK280" si="142">LN(AM$263/$B271-1)</f>
        <v>#DIV/0!</v>
      </c>
      <c r="AL271" s="21" t="s">
        <v>36</v>
      </c>
      <c r="AM271" s="42" t="e">
        <f>AN259</f>
        <v>#VALUE!</v>
      </c>
      <c r="AN271" s="185" t="e">
        <f t="shared" ref="AN271:AN280" si="143">ROUND(AM$263/(1+EXP(AM$268+AM$267*$D271)),$G$1)</f>
        <v>#VALUE!</v>
      </c>
      <c r="AO271" s="177" t="e">
        <f t="shared" ref="AO271:AO280" si="144">($B271-AN271)^2/1000</f>
        <v>#VALUE!</v>
      </c>
      <c r="AQ271" s="208" t="e">
        <f t="shared" ref="AQ271:AQ280" si="145">LN(AS$263/$B271-1)</f>
        <v>#DIV/0!</v>
      </c>
      <c r="AR271" s="21" t="s">
        <v>36</v>
      </c>
      <c r="AS271" s="42" t="e">
        <f>AT259</f>
        <v>#VALUE!</v>
      </c>
      <c r="AT271" s="185" t="e">
        <f t="shared" ref="AT271:AT280" si="146">ROUND(AS$263/(1+EXP(AS$268+AS$267*$D271)),$G$1)</f>
        <v>#VALUE!</v>
      </c>
      <c r="AU271" s="177" t="e">
        <f t="shared" ref="AU271:AU280" si="147">($B271-AT271)^2/1000</f>
        <v>#VALUE!</v>
      </c>
      <c r="AW271" s="208" t="e">
        <f t="shared" ref="AW271:AW280" si="148">LN(AY$263/$B271-1)</f>
        <v>#DIV/0!</v>
      </c>
      <c r="AX271" s="21" t="s">
        <v>36</v>
      </c>
      <c r="AY271" s="42" t="e">
        <f>AZ259</f>
        <v>#VALUE!</v>
      </c>
      <c r="AZ271" s="185" t="e">
        <f t="shared" ref="AZ271:AZ280" si="149">ROUND(AY$263/(1+EXP(AY$268+AY$267*$D271)),$G$1)</f>
        <v>#VALUE!</v>
      </c>
      <c r="BA271" s="177" t="e">
        <f t="shared" ref="BA271:BA280" si="150">($B271-AZ271)^2/1000</f>
        <v>#VALUE!</v>
      </c>
      <c r="BC271" s="208" t="e">
        <f t="shared" ref="BC271:BC280" si="151">LN(BE$263/$B271-1)</f>
        <v>#DIV/0!</v>
      </c>
      <c r="BD271" s="21" t="s">
        <v>36</v>
      </c>
      <c r="BE271" s="42" t="e">
        <f>BF259</f>
        <v>#VALUE!</v>
      </c>
      <c r="BF271" s="185" t="e">
        <f t="shared" ref="BF271:BF280" si="152">ROUND(BE$263/(1+EXP(BE$268+BE$267*$D271)),$G$1)</f>
        <v>#VALUE!</v>
      </c>
      <c r="BG271" s="177" t="e">
        <f t="shared" ref="BG271:BG280" si="153">($B271-BF271)^2/1000</f>
        <v>#VALUE!</v>
      </c>
      <c r="BI271" s="208" t="e">
        <f t="shared" ref="BI271:BI280" si="154">LN(BK$263/$B271-1)</f>
        <v>#DIV/0!</v>
      </c>
      <c r="BJ271" s="21" t="s">
        <v>36</v>
      </c>
      <c r="BK271" s="42" t="e">
        <f>BL259</f>
        <v>#VALUE!</v>
      </c>
      <c r="BL271" s="185" t="e">
        <f t="shared" ref="BL271:BL280" si="155">ROUND(BK$263/(1+EXP(BK$268+BK$267*$D271)),$G$1)</f>
        <v>#VALUE!</v>
      </c>
      <c r="BM271" s="177" t="e">
        <f t="shared" ref="BM271:BM280" si="156">($B271-BL271)^2/1000</f>
        <v>#VALUE!</v>
      </c>
    </row>
    <row r="272" spans="1:65" ht="15" customHeight="1">
      <c r="A272" s="19">
        <f t="shared" si="125"/>
        <v>2004</v>
      </c>
      <c r="B272" s="174">
        <f t="shared" si="125"/>
        <v>0</v>
      </c>
      <c r="C272" s="207" t="e">
        <f t="shared" si="126"/>
        <v>#DIV/0!</v>
      </c>
      <c r="D272" s="20">
        <f t="shared" ref="D272:D302" si="157">D271+1</f>
        <v>2</v>
      </c>
      <c r="E272" s="637" t="s">
        <v>8</v>
      </c>
      <c r="F272" s="638"/>
      <c r="G272" s="639" t="e">
        <f>SUM(K260:K280)</f>
        <v>#VALUE!</v>
      </c>
      <c r="H272" s="640"/>
      <c r="I272" s="177" t="e">
        <f t="shared" si="127"/>
        <v>#VALUE!</v>
      </c>
      <c r="J272" s="178" t="e">
        <f t="shared" si="128"/>
        <v>#VALUE!</v>
      </c>
      <c r="K272" s="177" t="e">
        <f t="shared" si="129"/>
        <v>#VALUE!</v>
      </c>
      <c r="M272" s="208" t="e">
        <f t="shared" si="130"/>
        <v>#DIV/0!</v>
      </c>
      <c r="N272" s="21" t="s">
        <v>37</v>
      </c>
      <c r="O272" s="209" t="e">
        <f>SUM(Q260:Q280)</f>
        <v>#VALUE!</v>
      </c>
      <c r="P272" s="185" t="e">
        <f t="shared" si="131"/>
        <v>#VALUE!</v>
      </c>
      <c r="Q272" s="177" t="e">
        <f t="shared" si="132"/>
        <v>#VALUE!</v>
      </c>
      <c r="S272" s="208" t="e">
        <f t="shared" si="133"/>
        <v>#DIV/0!</v>
      </c>
      <c r="T272" s="21" t="s">
        <v>37</v>
      </c>
      <c r="U272" s="209" t="e">
        <f>SUM(W260:W280)</f>
        <v>#VALUE!</v>
      </c>
      <c r="V272" s="185" t="e">
        <f t="shared" si="134"/>
        <v>#VALUE!</v>
      </c>
      <c r="W272" s="177" t="e">
        <f t="shared" si="135"/>
        <v>#VALUE!</v>
      </c>
      <c r="Y272" s="208" t="e">
        <f t="shared" si="136"/>
        <v>#DIV/0!</v>
      </c>
      <c r="Z272" s="21" t="s">
        <v>37</v>
      </c>
      <c r="AA272" s="209" t="e">
        <f>SUM(AC260:AC280)</f>
        <v>#VALUE!</v>
      </c>
      <c r="AB272" s="185" t="e">
        <f t="shared" si="137"/>
        <v>#VALUE!</v>
      </c>
      <c r="AC272" s="177" t="e">
        <f t="shared" si="138"/>
        <v>#VALUE!</v>
      </c>
      <c r="AE272" s="208" t="e">
        <f t="shared" si="139"/>
        <v>#DIV/0!</v>
      </c>
      <c r="AF272" s="21" t="s">
        <v>37</v>
      </c>
      <c r="AG272" s="209" t="e">
        <f>SUM(AI260:AI280)</f>
        <v>#VALUE!</v>
      </c>
      <c r="AH272" s="185" t="e">
        <f t="shared" si="140"/>
        <v>#VALUE!</v>
      </c>
      <c r="AI272" s="177" t="e">
        <f t="shared" si="141"/>
        <v>#VALUE!</v>
      </c>
      <c r="AK272" s="208" t="e">
        <f t="shared" si="142"/>
        <v>#DIV/0!</v>
      </c>
      <c r="AL272" s="21" t="s">
        <v>37</v>
      </c>
      <c r="AM272" s="209" t="e">
        <f>SUM(AO260:AO280)</f>
        <v>#VALUE!</v>
      </c>
      <c r="AN272" s="185" t="e">
        <f t="shared" si="143"/>
        <v>#VALUE!</v>
      </c>
      <c r="AO272" s="177" t="e">
        <f t="shared" si="144"/>
        <v>#VALUE!</v>
      </c>
      <c r="AQ272" s="208" t="e">
        <f t="shared" si="145"/>
        <v>#DIV/0!</v>
      </c>
      <c r="AR272" s="21" t="s">
        <v>37</v>
      </c>
      <c r="AS272" s="209" t="e">
        <f>SUM(AU260:AU280)</f>
        <v>#VALUE!</v>
      </c>
      <c r="AT272" s="185" t="e">
        <f t="shared" si="146"/>
        <v>#VALUE!</v>
      </c>
      <c r="AU272" s="177" t="e">
        <f t="shared" si="147"/>
        <v>#VALUE!</v>
      </c>
      <c r="AW272" s="208" t="e">
        <f t="shared" si="148"/>
        <v>#DIV/0!</v>
      </c>
      <c r="AX272" s="21" t="s">
        <v>37</v>
      </c>
      <c r="AY272" s="209" t="e">
        <f>SUM(BA260:BA280)</f>
        <v>#VALUE!</v>
      </c>
      <c r="AZ272" s="185" t="e">
        <f t="shared" si="149"/>
        <v>#VALUE!</v>
      </c>
      <c r="BA272" s="177" t="e">
        <f t="shared" si="150"/>
        <v>#VALUE!</v>
      </c>
      <c r="BC272" s="208" t="e">
        <f t="shared" si="151"/>
        <v>#DIV/0!</v>
      </c>
      <c r="BD272" s="21" t="s">
        <v>37</v>
      </c>
      <c r="BE272" s="209" t="e">
        <f>SUM(BG260:BG280)</f>
        <v>#VALUE!</v>
      </c>
      <c r="BF272" s="185" t="e">
        <f t="shared" si="152"/>
        <v>#VALUE!</v>
      </c>
      <c r="BG272" s="177" t="e">
        <f t="shared" si="153"/>
        <v>#VALUE!</v>
      </c>
      <c r="BI272" s="208" t="e">
        <f t="shared" si="154"/>
        <v>#DIV/0!</v>
      </c>
      <c r="BJ272" s="21" t="s">
        <v>37</v>
      </c>
      <c r="BK272" s="209" t="e">
        <f>SUM(BM260:BM280)</f>
        <v>#VALUE!</v>
      </c>
      <c r="BL272" s="185" t="e">
        <f t="shared" si="155"/>
        <v>#VALUE!</v>
      </c>
      <c r="BM272" s="177" t="e">
        <f t="shared" si="156"/>
        <v>#VALUE!</v>
      </c>
    </row>
    <row r="273" spans="1:70" ht="15" customHeight="1">
      <c r="A273" s="19">
        <f t="shared" si="125"/>
        <v>2005</v>
      </c>
      <c r="B273" s="174">
        <f t="shared" si="125"/>
        <v>0</v>
      </c>
      <c r="C273" s="207" t="e">
        <f t="shared" si="126"/>
        <v>#DIV/0!</v>
      </c>
      <c r="D273" s="20">
        <f t="shared" si="157"/>
        <v>3</v>
      </c>
      <c r="E273" s="637" t="s">
        <v>9</v>
      </c>
      <c r="F273" s="638"/>
      <c r="G273" s="639" t="e">
        <f>SUM(K271:K280)</f>
        <v>#VALUE!</v>
      </c>
      <c r="H273" s="640"/>
      <c r="I273" s="177" t="e">
        <f t="shared" si="127"/>
        <v>#VALUE!</v>
      </c>
      <c r="J273" s="178" t="e">
        <f t="shared" si="128"/>
        <v>#VALUE!</v>
      </c>
      <c r="K273" s="177" t="e">
        <f t="shared" si="129"/>
        <v>#VALUE!</v>
      </c>
      <c r="M273" s="208" t="e">
        <f t="shared" si="130"/>
        <v>#DIV/0!</v>
      </c>
      <c r="O273" s="39"/>
      <c r="P273" s="185" t="e">
        <f t="shared" si="131"/>
        <v>#VALUE!</v>
      </c>
      <c r="Q273" s="177" t="e">
        <f t="shared" si="132"/>
        <v>#VALUE!</v>
      </c>
      <c r="S273" s="208" t="e">
        <f t="shared" si="133"/>
        <v>#DIV/0!</v>
      </c>
      <c r="U273" s="39"/>
      <c r="V273" s="185" t="e">
        <f t="shared" si="134"/>
        <v>#VALUE!</v>
      </c>
      <c r="W273" s="177" t="e">
        <f t="shared" si="135"/>
        <v>#VALUE!</v>
      </c>
      <c r="Y273" s="208" t="e">
        <f t="shared" si="136"/>
        <v>#DIV/0!</v>
      </c>
      <c r="AA273" s="39"/>
      <c r="AB273" s="185" t="e">
        <f t="shared" si="137"/>
        <v>#VALUE!</v>
      </c>
      <c r="AC273" s="177" t="e">
        <f t="shared" si="138"/>
        <v>#VALUE!</v>
      </c>
      <c r="AE273" s="208" t="e">
        <f t="shared" si="139"/>
        <v>#DIV/0!</v>
      </c>
      <c r="AG273" s="39"/>
      <c r="AH273" s="185" t="e">
        <f t="shared" si="140"/>
        <v>#VALUE!</v>
      </c>
      <c r="AI273" s="177" t="e">
        <f t="shared" si="141"/>
        <v>#VALUE!</v>
      </c>
      <c r="AK273" s="208" t="e">
        <f t="shared" si="142"/>
        <v>#DIV/0!</v>
      </c>
      <c r="AM273" s="39"/>
      <c r="AN273" s="185" t="e">
        <f t="shared" si="143"/>
        <v>#VALUE!</v>
      </c>
      <c r="AO273" s="177" t="e">
        <f t="shared" si="144"/>
        <v>#VALUE!</v>
      </c>
      <c r="AQ273" s="208" t="e">
        <f t="shared" si="145"/>
        <v>#DIV/0!</v>
      </c>
      <c r="AS273" s="39"/>
      <c r="AT273" s="185" t="e">
        <f t="shared" si="146"/>
        <v>#VALUE!</v>
      </c>
      <c r="AU273" s="177" t="e">
        <f t="shared" si="147"/>
        <v>#VALUE!</v>
      </c>
      <c r="AW273" s="208" t="e">
        <f t="shared" si="148"/>
        <v>#DIV/0!</v>
      </c>
      <c r="AY273" s="39"/>
      <c r="AZ273" s="185" t="e">
        <f t="shared" si="149"/>
        <v>#VALUE!</v>
      </c>
      <c r="BA273" s="177" t="e">
        <f t="shared" si="150"/>
        <v>#VALUE!</v>
      </c>
      <c r="BC273" s="208" t="e">
        <f t="shared" si="151"/>
        <v>#DIV/0!</v>
      </c>
      <c r="BE273" s="39"/>
      <c r="BF273" s="185" t="e">
        <f t="shared" si="152"/>
        <v>#VALUE!</v>
      </c>
      <c r="BG273" s="177" t="e">
        <f t="shared" si="153"/>
        <v>#VALUE!</v>
      </c>
      <c r="BI273" s="208" t="e">
        <f t="shared" si="154"/>
        <v>#DIV/0!</v>
      </c>
      <c r="BK273" s="39"/>
      <c r="BL273" s="185" t="e">
        <f t="shared" si="155"/>
        <v>#VALUE!</v>
      </c>
      <c r="BM273" s="177" t="e">
        <f t="shared" si="156"/>
        <v>#VALUE!</v>
      </c>
    </row>
    <row r="274" spans="1:70" ht="15" customHeight="1">
      <c r="A274" s="19">
        <f t="shared" si="125"/>
        <v>2006</v>
      </c>
      <c r="B274" s="174">
        <f t="shared" si="125"/>
        <v>0</v>
      </c>
      <c r="C274" s="207" t="e">
        <f t="shared" si="126"/>
        <v>#DIV/0!</v>
      </c>
      <c r="D274" s="20">
        <f t="shared" si="157"/>
        <v>4</v>
      </c>
      <c r="E274" s="637" t="s">
        <v>10</v>
      </c>
      <c r="F274" s="638"/>
      <c r="G274" s="639" t="e">
        <f>SUM(J260:J280)/D280</f>
        <v>#VALUE!</v>
      </c>
      <c r="H274" s="640"/>
      <c r="I274" s="177" t="e">
        <f t="shared" si="127"/>
        <v>#VALUE!</v>
      </c>
      <c r="J274" s="178" t="e">
        <f t="shared" si="128"/>
        <v>#VALUE!</v>
      </c>
      <c r="K274" s="177" t="e">
        <f t="shared" si="129"/>
        <v>#VALUE!</v>
      </c>
      <c r="M274" s="208" t="e">
        <f t="shared" si="130"/>
        <v>#DIV/0!</v>
      </c>
      <c r="P274" s="185" t="e">
        <f t="shared" si="131"/>
        <v>#VALUE!</v>
      </c>
      <c r="Q274" s="177" t="e">
        <f t="shared" si="132"/>
        <v>#VALUE!</v>
      </c>
      <c r="S274" s="208" t="e">
        <f t="shared" si="133"/>
        <v>#DIV/0!</v>
      </c>
      <c r="V274" s="185" t="e">
        <f t="shared" si="134"/>
        <v>#VALUE!</v>
      </c>
      <c r="W274" s="177" t="e">
        <f t="shared" si="135"/>
        <v>#VALUE!</v>
      </c>
      <c r="Y274" s="208" t="e">
        <f t="shared" si="136"/>
        <v>#DIV/0!</v>
      </c>
      <c r="AB274" s="185" t="e">
        <f t="shared" si="137"/>
        <v>#VALUE!</v>
      </c>
      <c r="AC274" s="177" t="e">
        <f t="shared" si="138"/>
        <v>#VALUE!</v>
      </c>
      <c r="AE274" s="208" t="e">
        <f t="shared" si="139"/>
        <v>#DIV/0!</v>
      </c>
      <c r="AH274" s="185" t="e">
        <f t="shared" si="140"/>
        <v>#VALUE!</v>
      </c>
      <c r="AI274" s="177" t="e">
        <f t="shared" si="141"/>
        <v>#VALUE!</v>
      </c>
      <c r="AK274" s="208" t="e">
        <f t="shared" si="142"/>
        <v>#DIV/0!</v>
      </c>
      <c r="AN274" s="185" t="e">
        <f t="shared" si="143"/>
        <v>#VALUE!</v>
      </c>
      <c r="AO274" s="177" t="e">
        <f t="shared" si="144"/>
        <v>#VALUE!</v>
      </c>
      <c r="AQ274" s="208" t="e">
        <f t="shared" si="145"/>
        <v>#DIV/0!</v>
      </c>
      <c r="AT274" s="185" t="e">
        <f t="shared" si="146"/>
        <v>#VALUE!</v>
      </c>
      <c r="AU274" s="177" t="e">
        <f t="shared" si="147"/>
        <v>#VALUE!</v>
      </c>
      <c r="AW274" s="208" t="e">
        <f t="shared" si="148"/>
        <v>#DIV/0!</v>
      </c>
      <c r="AZ274" s="185" t="e">
        <f t="shared" si="149"/>
        <v>#VALUE!</v>
      </c>
      <c r="BA274" s="177" t="e">
        <f t="shared" si="150"/>
        <v>#VALUE!</v>
      </c>
      <c r="BC274" s="208" t="e">
        <f t="shared" si="151"/>
        <v>#DIV/0!</v>
      </c>
      <c r="BF274" s="185" t="e">
        <f t="shared" si="152"/>
        <v>#VALUE!</v>
      </c>
      <c r="BG274" s="177" t="e">
        <f t="shared" si="153"/>
        <v>#VALUE!</v>
      </c>
      <c r="BI274" s="208" t="e">
        <f t="shared" si="154"/>
        <v>#DIV/0!</v>
      </c>
      <c r="BL274" s="185" t="e">
        <f t="shared" si="155"/>
        <v>#VALUE!</v>
      </c>
      <c r="BM274" s="177" t="e">
        <f t="shared" si="156"/>
        <v>#VALUE!</v>
      </c>
    </row>
    <row r="275" spans="1:70" ht="15" customHeight="1">
      <c r="A275" s="19">
        <f t="shared" si="125"/>
        <v>2007</v>
      </c>
      <c r="B275" s="174">
        <f t="shared" si="125"/>
        <v>0</v>
      </c>
      <c r="C275" s="207" t="e">
        <f t="shared" si="126"/>
        <v>#DIV/0!</v>
      </c>
      <c r="D275" s="20">
        <f t="shared" si="157"/>
        <v>5</v>
      </c>
      <c r="E275" s="637" t="s">
        <v>11</v>
      </c>
      <c r="F275" s="638"/>
      <c r="G275" s="639" t="e">
        <f>SUM(J271:J280)/10</f>
        <v>#VALUE!</v>
      </c>
      <c r="H275" s="640"/>
      <c r="I275" s="177" t="e">
        <f t="shared" si="127"/>
        <v>#VALUE!</v>
      </c>
      <c r="J275" s="178" t="e">
        <f t="shared" si="128"/>
        <v>#VALUE!</v>
      </c>
      <c r="K275" s="177" t="e">
        <f t="shared" si="129"/>
        <v>#VALUE!</v>
      </c>
      <c r="M275" s="208" t="e">
        <f t="shared" si="130"/>
        <v>#DIV/0!</v>
      </c>
      <c r="P275" s="185" t="e">
        <f t="shared" si="131"/>
        <v>#VALUE!</v>
      </c>
      <c r="Q275" s="177" t="e">
        <f t="shared" si="132"/>
        <v>#VALUE!</v>
      </c>
      <c r="S275" s="208" t="e">
        <f t="shared" si="133"/>
        <v>#DIV/0!</v>
      </c>
      <c r="V275" s="185" t="e">
        <f t="shared" si="134"/>
        <v>#VALUE!</v>
      </c>
      <c r="W275" s="177" t="e">
        <f t="shared" si="135"/>
        <v>#VALUE!</v>
      </c>
      <c r="Y275" s="208" t="e">
        <f t="shared" si="136"/>
        <v>#DIV/0!</v>
      </c>
      <c r="AB275" s="185" t="e">
        <f t="shared" si="137"/>
        <v>#VALUE!</v>
      </c>
      <c r="AC275" s="177" t="e">
        <f t="shared" si="138"/>
        <v>#VALUE!</v>
      </c>
      <c r="AE275" s="208" t="e">
        <f t="shared" si="139"/>
        <v>#DIV/0!</v>
      </c>
      <c r="AH275" s="185" t="e">
        <f t="shared" si="140"/>
        <v>#VALUE!</v>
      </c>
      <c r="AI275" s="177" t="e">
        <f t="shared" si="141"/>
        <v>#VALUE!</v>
      </c>
      <c r="AK275" s="208" t="e">
        <f t="shared" si="142"/>
        <v>#DIV/0!</v>
      </c>
      <c r="AN275" s="185" t="e">
        <f t="shared" si="143"/>
        <v>#VALUE!</v>
      </c>
      <c r="AO275" s="177" t="e">
        <f t="shared" si="144"/>
        <v>#VALUE!</v>
      </c>
      <c r="AQ275" s="208" t="e">
        <f t="shared" si="145"/>
        <v>#DIV/0!</v>
      </c>
      <c r="AT275" s="185" t="e">
        <f t="shared" si="146"/>
        <v>#VALUE!</v>
      </c>
      <c r="AU275" s="177" t="e">
        <f t="shared" si="147"/>
        <v>#VALUE!</v>
      </c>
      <c r="AW275" s="208" t="e">
        <f t="shared" si="148"/>
        <v>#DIV/0!</v>
      </c>
      <c r="AZ275" s="185" t="e">
        <f t="shared" si="149"/>
        <v>#VALUE!</v>
      </c>
      <c r="BA275" s="177" t="e">
        <f t="shared" si="150"/>
        <v>#VALUE!</v>
      </c>
      <c r="BC275" s="208" t="e">
        <f t="shared" si="151"/>
        <v>#DIV/0!</v>
      </c>
      <c r="BF275" s="185" t="e">
        <f t="shared" si="152"/>
        <v>#VALUE!</v>
      </c>
      <c r="BG275" s="177" t="e">
        <f t="shared" si="153"/>
        <v>#VALUE!</v>
      </c>
      <c r="BI275" s="208" t="e">
        <f t="shared" si="154"/>
        <v>#DIV/0!</v>
      </c>
      <c r="BL275" s="185" t="e">
        <f t="shared" si="155"/>
        <v>#VALUE!</v>
      </c>
      <c r="BM275" s="177" t="e">
        <f t="shared" si="156"/>
        <v>#VALUE!</v>
      </c>
    </row>
    <row r="276" spans="1:70" ht="15" customHeight="1">
      <c r="A276" s="19">
        <f t="shared" si="125"/>
        <v>2008</v>
      </c>
      <c r="B276" s="174">
        <f t="shared" si="125"/>
        <v>0</v>
      </c>
      <c r="C276" s="207" t="e">
        <f t="shared" si="126"/>
        <v>#DIV/0!</v>
      </c>
      <c r="D276" s="20">
        <f t="shared" si="157"/>
        <v>6</v>
      </c>
      <c r="G276" s="25"/>
      <c r="H276" s="75"/>
      <c r="I276" s="177" t="e">
        <f t="shared" si="127"/>
        <v>#VALUE!</v>
      </c>
      <c r="J276" s="178" t="e">
        <f t="shared" si="128"/>
        <v>#VALUE!</v>
      </c>
      <c r="K276" s="177" t="e">
        <f t="shared" si="129"/>
        <v>#VALUE!</v>
      </c>
      <c r="M276" s="208" t="e">
        <f t="shared" si="130"/>
        <v>#DIV/0!</v>
      </c>
      <c r="P276" s="185" t="e">
        <f t="shared" si="131"/>
        <v>#VALUE!</v>
      </c>
      <c r="Q276" s="177" t="e">
        <f t="shared" si="132"/>
        <v>#VALUE!</v>
      </c>
      <c r="S276" s="208" t="e">
        <f t="shared" si="133"/>
        <v>#DIV/0!</v>
      </c>
      <c r="V276" s="185" t="e">
        <f t="shared" si="134"/>
        <v>#VALUE!</v>
      </c>
      <c r="W276" s="177" t="e">
        <f t="shared" si="135"/>
        <v>#VALUE!</v>
      </c>
      <c r="Y276" s="208" t="e">
        <f t="shared" si="136"/>
        <v>#DIV/0!</v>
      </c>
      <c r="AB276" s="185" t="e">
        <f t="shared" si="137"/>
        <v>#VALUE!</v>
      </c>
      <c r="AC276" s="177" t="e">
        <f t="shared" si="138"/>
        <v>#VALUE!</v>
      </c>
      <c r="AE276" s="208" t="e">
        <f t="shared" si="139"/>
        <v>#DIV/0!</v>
      </c>
      <c r="AH276" s="185" t="e">
        <f t="shared" si="140"/>
        <v>#VALUE!</v>
      </c>
      <c r="AI276" s="177" t="e">
        <f t="shared" si="141"/>
        <v>#VALUE!</v>
      </c>
      <c r="AK276" s="208" t="e">
        <f t="shared" si="142"/>
        <v>#DIV/0!</v>
      </c>
      <c r="AN276" s="185" t="e">
        <f t="shared" si="143"/>
        <v>#VALUE!</v>
      </c>
      <c r="AO276" s="177" t="e">
        <f t="shared" si="144"/>
        <v>#VALUE!</v>
      </c>
      <c r="AQ276" s="208" t="e">
        <f t="shared" si="145"/>
        <v>#DIV/0!</v>
      </c>
      <c r="AT276" s="185" t="e">
        <f t="shared" si="146"/>
        <v>#VALUE!</v>
      </c>
      <c r="AU276" s="177" t="e">
        <f t="shared" si="147"/>
        <v>#VALUE!</v>
      </c>
      <c r="AW276" s="208" t="e">
        <f t="shared" si="148"/>
        <v>#DIV/0!</v>
      </c>
      <c r="AZ276" s="185" t="e">
        <f t="shared" si="149"/>
        <v>#VALUE!</v>
      </c>
      <c r="BA276" s="177" t="e">
        <f t="shared" si="150"/>
        <v>#VALUE!</v>
      </c>
      <c r="BC276" s="208" t="e">
        <f t="shared" si="151"/>
        <v>#DIV/0!</v>
      </c>
      <c r="BF276" s="185" t="e">
        <f t="shared" si="152"/>
        <v>#VALUE!</v>
      </c>
      <c r="BG276" s="177" t="e">
        <f t="shared" si="153"/>
        <v>#VALUE!</v>
      </c>
      <c r="BI276" s="208" t="e">
        <f t="shared" si="154"/>
        <v>#DIV/0!</v>
      </c>
      <c r="BL276" s="185" t="e">
        <f t="shared" si="155"/>
        <v>#VALUE!</v>
      </c>
      <c r="BM276" s="177" t="e">
        <f t="shared" si="156"/>
        <v>#VALUE!</v>
      </c>
    </row>
    <row r="277" spans="1:70" s="25" customFormat="1" ht="15" customHeight="1">
      <c r="A277" s="19">
        <f t="shared" si="125"/>
        <v>2009</v>
      </c>
      <c r="B277" s="174">
        <f t="shared" si="125"/>
        <v>0</v>
      </c>
      <c r="C277" s="207" t="e">
        <f t="shared" si="126"/>
        <v>#DIV/0!</v>
      </c>
      <c r="D277" s="20">
        <f t="shared" si="157"/>
        <v>7</v>
      </c>
      <c r="H277" s="75"/>
      <c r="I277" s="177" t="e">
        <f t="shared" si="127"/>
        <v>#VALUE!</v>
      </c>
      <c r="J277" s="178" t="e">
        <f t="shared" si="128"/>
        <v>#VALUE!</v>
      </c>
      <c r="K277" s="177" t="e">
        <f t="shared" si="129"/>
        <v>#VALUE!</v>
      </c>
      <c r="M277" s="208" t="e">
        <f t="shared" si="130"/>
        <v>#DIV/0!</v>
      </c>
      <c r="P277" s="185" t="e">
        <f t="shared" si="131"/>
        <v>#VALUE!</v>
      </c>
      <c r="Q277" s="177" t="e">
        <f t="shared" si="132"/>
        <v>#VALUE!</v>
      </c>
      <c r="S277" s="208" t="e">
        <f t="shared" si="133"/>
        <v>#DIV/0!</v>
      </c>
      <c r="V277" s="185" t="e">
        <f t="shared" si="134"/>
        <v>#VALUE!</v>
      </c>
      <c r="W277" s="177" t="e">
        <f t="shared" si="135"/>
        <v>#VALUE!</v>
      </c>
      <c r="Y277" s="208" t="e">
        <f t="shared" si="136"/>
        <v>#DIV/0!</v>
      </c>
      <c r="AB277" s="185" t="e">
        <f t="shared" si="137"/>
        <v>#VALUE!</v>
      </c>
      <c r="AC277" s="177" t="e">
        <f t="shared" si="138"/>
        <v>#VALUE!</v>
      </c>
      <c r="AE277" s="208" t="e">
        <f t="shared" si="139"/>
        <v>#DIV/0!</v>
      </c>
      <c r="AH277" s="185" t="e">
        <f t="shared" si="140"/>
        <v>#VALUE!</v>
      </c>
      <c r="AI277" s="177" t="e">
        <f t="shared" si="141"/>
        <v>#VALUE!</v>
      </c>
      <c r="AK277" s="208" t="e">
        <f t="shared" si="142"/>
        <v>#DIV/0!</v>
      </c>
      <c r="AN277" s="185" t="e">
        <f t="shared" si="143"/>
        <v>#VALUE!</v>
      </c>
      <c r="AO277" s="177" t="e">
        <f t="shared" si="144"/>
        <v>#VALUE!</v>
      </c>
      <c r="AQ277" s="208" t="e">
        <f t="shared" si="145"/>
        <v>#DIV/0!</v>
      </c>
      <c r="AT277" s="185" t="e">
        <f t="shared" si="146"/>
        <v>#VALUE!</v>
      </c>
      <c r="AU277" s="177" t="e">
        <f t="shared" si="147"/>
        <v>#VALUE!</v>
      </c>
      <c r="AW277" s="208" t="e">
        <f t="shared" si="148"/>
        <v>#DIV/0!</v>
      </c>
      <c r="AZ277" s="185" t="e">
        <f t="shared" si="149"/>
        <v>#VALUE!</v>
      </c>
      <c r="BA277" s="177" t="e">
        <f t="shared" si="150"/>
        <v>#VALUE!</v>
      </c>
      <c r="BC277" s="208" t="e">
        <f t="shared" si="151"/>
        <v>#DIV/0!</v>
      </c>
      <c r="BF277" s="185" t="e">
        <f t="shared" si="152"/>
        <v>#VALUE!</v>
      </c>
      <c r="BG277" s="177" t="e">
        <f t="shared" si="153"/>
        <v>#VALUE!</v>
      </c>
      <c r="BI277" s="208" t="e">
        <f t="shared" si="154"/>
        <v>#DIV/0!</v>
      </c>
      <c r="BL277" s="185" t="e">
        <f t="shared" si="155"/>
        <v>#VALUE!</v>
      </c>
      <c r="BM277" s="177" t="e">
        <f t="shared" si="156"/>
        <v>#VALUE!</v>
      </c>
    </row>
    <row r="278" spans="1:70" ht="15" customHeight="1">
      <c r="A278" s="19">
        <f t="shared" si="125"/>
        <v>2010</v>
      </c>
      <c r="B278" s="174">
        <f t="shared" si="125"/>
        <v>0</v>
      </c>
      <c r="C278" s="207" t="e">
        <f t="shared" si="126"/>
        <v>#DIV/0!</v>
      </c>
      <c r="D278" s="20">
        <f t="shared" si="157"/>
        <v>8</v>
      </c>
      <c r="E278" s="50"/>
      <c r="F278" s="25"/>
      <c r="G278" s="25"/>
      <c r="H278" s="75"/>
      <c r="I278" s="177" t="e">
        <f t="shared" si="127"/>
        <v>#VALUE!</v>
      </c>
      <c r="J278" s="178" t="e">
        <f t="shared" si="128"/>
        <v>#VALUE!</v>
      </c>
      <c r="K278" s="177" t="e">
        <f t="shared" si="129"/>
        <v>#VALUE!</v>
      </c>
      <c r="M278" s="208" t="e">
        <f t="shared" si="130"/>
        <v>#DIV/0!</v>
      </c>
      <c r="N278" s="50"/>
      <c r="O278" s="25"/>
      <c r="P278" s="185" t="e">
        <f t="shared" si="131"/>
        <v>#VALUE!</v>
      </c>
      <c r="Q278" s="177" t="e">
        <f t="shared" si="132"/>
        <v>#VALUE!</v>
      </c>
      <c r="S278" s="208" t="e">
        <f t="shared" si="133"/>
        <v>#DIV/0!</v>
      </c>
      <c r="T278" s="50"/>
      <c r="U278" s="25"/>
      <c r="V278" s="185" t="e">
        <f t="shared" si="134"/>
        <v>#VALUE!</v>
      </c>
      <c r="W278" s="177" t="e">
        <f t="shared" si="135"/>
        <v>#VALUE!</v>
      </c>
      <c r="Y278" s="208" t="e">
        <f t="shared" si="136"/>
        <v>#DIV/0!</v>
      </c>
      <c r="Z278" s="50"/>
      <c r="AA278" s="25"/>
      <c r="AB278" s="185" t="e">
        <f t="shared" si="137"/>
        <v>#VALUE!</v>
      </c>
      <c r="AC278" s="177" t="e">
        <f t="shared" si="138"/>
        <v>#VALUE!</v>
      </c>
      <c r="AE278" s="208" t="e">
        <f t="shared" si="139"/>
        <v>#DIV/0!</v>
      </c>
      <c r="AF278" s="50"/>
      <c r="AG278" s="25"/>
      <c r="AH278" s="185" t="e">
        <f t="shared" si="140"/>
        <v>#VALUE!</v>
      </c>
      <c r="AI278" s="177" t="e">
        <f t="shared" si="141"/>
        <v>#VALUE!</v>
      </c>
      <c r="AK278" s="208" t="e">
        <f t="shared" si="142"/>
        <v>#DIV/0!</v>
      </c>
      <c r="AL278" s="50"/>
      <c r="AM278" s="25"/>
      <c r="AN278" s="185" t="e">
        <f t="shared" si="143"/>
        <v>#VALUE!</v>
      </c>
      <c r="AO278" s="177" t="e">
        <f t="shared" si="144"/>
        <v>#VALUE!</v>
      </c>
      <c r="AQ278" s="208" t="e">
        <f t="shared" si="145"/>
        <v>#DIV/0!</v>
      </c>
      <c r="AR278" s="50"/>
      <c r="AS278" s="25"/>
      <c r="AT278" s="185" t="e">
        <f t="shared" si="146"/>
        <v>#VALUE!</v>
      </c>
      <c r="AU278" s="177" t="e">
        <f t="shared" si="147"/>
        <v>#VALUE!</v>
      </c>
      <c r="AW278" s="208" t="e">
        <f t="shared" si="148"/>
        <v>#DIV/0!</v>
      </c>
      <c r="AX278" s="50"/>
      <c r="AY278" s="25"/>
      <c r="AZ278" s="185" t="e">
        <f t="shared" si="149"/>
        <v>#VALUE!</v>
      </c>
      <c r="BA278" s="177" t="e">
        <f t="shared" si="150"/>
        <v>#VALUE!</v>
      </c>
      <c r="BC278" s="208" t="e">
        <f t="shared" si="151"/>
        <v>#DIV/0!</v>
      </c>
      <c r="BD278" s="50"/>
      <c r="BE278" s="25"/>
      <c r="BF278" s="185" t="e">
        <f t="shared" si="152"/>
        <v>#VALUE!</v>
      </c>
      <c r="BG278" s="177" t="e">
        <f t="shared" si="153"/>
        <v>#VALUE!</v>
      </c>
      <c r="BI278" s="208" t="e">
        <f t="shared" si="154"/>
        <v>#DIV/0!</v>
      </c>
      <c r="BJ278" s="50"/>
      <c r="BK278" s="25"/>
      <c r="BL278" s="185" t="e">
        <f t="shared" si="155"/>
        <v>#VALUE!</v>
      </c>
      <c r="BM278" s="177" t="e">
        <f t="shared" si="156"/>
        <v>#VALUE!</v>
      </c>
    </row>
    <row r="279" spans="1:70" s="25" customFormat="1" ht="15" customHeight="1">
      <c r="A279" s="19">
        <f t="shared" si="125"/>
        <v>2011</v>
      </c>
      <c r="B279" s="174">
        <f t="shared" si="125"/>
        <v>0</v>
      </c>
      <c r="C279" s="207" t="e">
        <f t="shared" si="126"/>
        <v>#DIV/0!</v>
      </c>
      <c r="D279" s="20">
        <f t="shared" si="157"/>
        <v>9</v>
      </c>
      <c r="E279" s="50"/>
      <c r="H279" s="32"/>
      <c r="I279" s="177" t="e">
        <f t="shared" si="127"/>
        <v>#VALUE!</v>
      </c>
      <c r="J279" s="178" t="e">
        <f t="shared" si="128"/>
        <v>#VALUE!</v>
      </c>
      <c r="K279" s="177" t="e">
        <f t="shared" si="129"/>
        <v>#VALUE!</v>
      </c>
      <c r="M279" s="208" t="e">
        <f t="shared" si="130"/>
        <v>#DIV/0!</v>
      </c>
      <c r="N279" s="50"/>
      <c r="P279" s="185" t="e">
        <f t="shared" si="131"/>
        <v>#VALUE!</v>
      </c>
      <c r="Q279" s="177" t="e">
        <f t="shared" si="132"/>
        <v>#VALUE!</v>
      </c>
      <c r="S279" s="208" t="e">
        <f t="shared" si="133"/>
        <v>#DIV/0!</v>
      </c>
      <c r="T279" s="50"/>
      <c r="V279" s="185" t="e">
        <f t="shared" si="134"/>
        <v>#VALUE!</v>
      </c>
      <c r="W279" s="177" t="e">
        <f t="shared" si="135"/>
        <v>#VALUE!</v>
      </c>
      <c r="Y279" s="208" t="e">
        <f t="shared" si="136"/>
        <v>#DIV/0!</v>
      </c>
      <c r="Z279" s="50"/>
      <c r="AB279" s="185" t="e">
        <f t="shared" si="137"/>
        <v>#VALUE!</v>
      </c>
      <c r="AC279" s="177" t="e">
        <f t="shared" si="138"/>
        <v>#VALUE!</v>
      </c>
      <c r="AE279" s="208" t="e">
        <f t="shared" si="139"/>
        <v>#DIV/0!</v>
      </c>
      <c r="AF279" s="50"/>
      <c r="AH279" s="185" t="e">
        <f t="shared" si="140"/>
        <v>#VALUE!</v>
      </c>
      <c r="AI279" s="177" t="e">
        <f t="shared" si="141"/>
        <v>#VALUE!</v>
      </c>
      <c r="AK279" s="208" t="e">
        <f t="shared" si="142"/>
        <v>#DIV/0!</v>
      </c>
      <c r="AL279" s="50"/>
      <c r="AN279" s="185" t="e">
        <f t="shared" si="143"/>
        <v>#VALUE!</v>
      </c>
      <c r="AO279" s="177" t="e">
        <f t="shared" si="144"/>
        <v>#VALUE!</v>
      </c>
      <c r="AQ279" s="208" t="e">
        <f t="shared" si="145"/>
        <v>#DIV/0!</v>
      </c>
      <c r="AR279" s="50"/>
      <c r="AT279" s="185" t="e">
        <f t="shared" si="146"/>
        <v>#VALUE!</v>
      </c>
      <c r="AU279" s="177" t="e">
        <f t="shared" si="147"/>
        <v>#VALUE!</v>
      </c>
      <c r="AW279" s="208" t="e">
        <f t="shared" si="148"/>
        <v>#DIV/0!</v>
      </c>
      <c r="AX279" s="50"/>
      <c r="AZ279" s="185" t="e">
        <f t="shared" si="149"/>
        <v>#VALUE!</v>
      </c>
      <c r="BA279" s="177" t="e">
        <f t="shared" si="150"/>
        <v>#VALUE!</v>
      </c>
      <c r="BC279" s="208" t="e">
        <f t="shared" si="151"/>
        <v>#DIV/0!</v>
      </c>
      <c r="BD279" s="50"/>
      <c r="BF279" s="185" t="e">
        <f t="shared" si="152"/>
        <v>#VALUE!</v>
      </c>
      <c r="BG279" s="177" t="e">
        <f t="shared" si="153"/>
        <v>#VALUE!</v>
      </c>
      <c r="BI279" s="208" t="e">
        <f t="shared" si="154"/>
        <v>#DIV/0!</v>
      </c>
      <c r="BJ279" s="50"/>
      <c r="BL279" s="185" t="e">
        <f t="shared" si="155"/>
        <v>#VALUE!</v>
      </c>
      <c r="BM279" s="177" t="e">
        <f t="shared" si="156"/>
        <v>#VALUE!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0</v>
      </c>
      <c r="C280" s="210" t="e">
        <f t="shared" si="126"/>
        <v>#DIV/0!</v>
      </c>
      <c r="D280" s="29">
        <f t="shared" si="157"/>
        <v>10</v>
      </c>
      <c r="E280" s="51"/>
      <c r="F280" s="30"/>
      <c r="G280" s="30"/>
      <c r="H280" s="78"/>
      <c r="I280" s="183" t="e">
        <f t="shared" si="127"/>
        <v>#VALUE!</v>
      </c>
      <c r="J280" s="184" t="e">
        <f t="shared" si="128"/>
        <v>#VALUE!</v>
      </c>
      <c r="K280" s="183" t="e">
        <f t="shared" si="129"/>
        <v>#VALUE!</v>
      </c>
      <c r="M280" s="211" t="e">
        <f t="shared" si="130"/>
        <v>#DIV/0!</v>
      </c>
      <c r="N280" s="51"/>
      <c r="O280" s="30"/>
      <c r="P280" s="205" t="e">
        <f t="shared" si="131"/>
        <v>#VALUE!</v>
      </c>
      <c r="Q280" s="183" t="e">
        <f t="shared" si="132"/>
        <v>#VALUE!</v>
      </c>
      <c r="S280" s="211" t="e">
        <f t="shared" si="133"/>
        <v>#DIV/0!</v>
      </c>
      <c r="T280" s="51"/>
      <c r="U280" s="30"/>
      <c r="V280" s="205" t="e">
        <f t="shared" si="134"/>
        <v>#VALUE!</v>
      </c>
      <c r="W280" s="183" t="e">
        <f t="shared" si="135"/>
        <v>#VALUE!</v>
      </c>
      <c r="Y280" s="211" t="e">
        <f t="shared" si="136"/>
        <v>#DIV/0!</v>
      </c>
      <c r="Z280" s="51"/>
      <c r="AA280" s="30"/>
      <c r="AB280" s="205" t="e">
        <f t="shared" si="137"/>
        <v>#VALUE!</v>
      </c>
      <c r="AC280" s="183" t="e">
        <f t="shared" si="138"/>
        <v>#VALUE!</v>
      </c>
      <c r="AE280" s="211" t="e">
        <f t="shared" si="139"/>
        <v>#DIV/0!</v>
      </c>
      <c r="AF280" s="51"/>
      <c r="AG280" s="30"/>
      <c r="AH280" s="205" t="e">
        <f t="shared" si="140"/>
        <v>#VALUE!</v>
      </c>
      <c r="AI280" s="183" t="e">
        <f t="shared" si="141"/>
        <v>#VALUE!</v>
      </c>
      <c r="AK280" s="211" t="e">
        <f t="shared" si="142"/>
        <v>#DIV/0!</v>
      </c>
      <c r="AL280" s="51"/>
      <c r="AM280" s="30"/>
      <c r="AN280" s="205" t="e">
        <f t="shared" si="143"/>
        <v>#VALUE!</v>
      </c>
      <c r="AO280" s="183" t="e">
        <f t="shared" si="144"/>
        <v>#VALUE!</v>
      </c>
      <c r="AQ280" s="211" t="e">
        <f t="shared" si="145"/>
        <v>#DIV/0!</v>
      </c>
      <c r="AR280" s="51"/>
      <c r="AS280" s="30"/>
      <c r="AT280" s="205" t="e">
        <f t="shared" si="146"/>
        <v>#VALUE!</v>
      </c>
      <c r="AU280" s="183" t="e">
        <f t="shared" si="147"/>
        <v>#VALUE!</v>
      </c>
      <c r="AW280" s="211" t="e">
        <f t="shared" si="148"/>
        <v>#DIV/0!</v>
      </c>
      <c r="AX280" s="51"/>
      <c r="AY280" s="30"/>
      <c r="AZ280" s="205" t="e">
        <f t="shared" si="149"/>
        <v>#VALUE!</v>
      </c>
      <c r="BA280" s="183" t="e">
        <f t="shared" si="150"/>
        <v>#VALUE!</v>
      </c>
      <c r="BC280" s="211" t="e">
        <f t="shared" si="151"/>
        <v>#DIV/0!</v>
      </c>
      <c r="BD280" s="51"/>
      <c r="BE280" s="30"/>
      <c r="BF280" s="205" t="e">
        <f t="shared" si="152"/>
        <v>#VALUE!</v>
      </c>
      <c r="BG280" s="183" t="e">
        <f t="shared" si="153"/>
        <v>#VALUE!</v>
      </c>
      <c r="BI280" s="211" t="e">
        <f t="shared" si="154"/>
        <v>#DIV/0!</v>
      </c>
      <c r="BJ280" s="51"/>
      <c r="BK280" s="30"/>
      <c r="BL280" s="205" t="e">
        <f t="shared" si="155"/>
        <v>#VALUE!</v>
      </c>
      <c r="BM280" s="183" t="e">
        <f t="shared" si="156"/>
        <v>#VALUE!</v>
      </c>
    </row>
    <row r="281" spans="1:70" ht="15" customHeight="1" thickTop="1">
      <c r="A281" s="19">
        <f t="shared" si="125"/>
        <v>2013</v>
      </c>
      <c r="B281" s="174" t="e">
        <f t="shared" ref="B281:B302" si="158">ROUND(F$263/(1+EXP(F$268+F$267*D281)),$G$1)</f>
        <v>#VALUE!</v>
      </c>
      <c r="C281" s="52"/>
      <c r="D281" s="20">
        <f t="shared" si="157"/>
        <v>11</v>
      </c>
      <c r="E281" s="53"/>
      <c r="F281" s="80"/>
      <c r="G281" s="25"/>
      <c r="H281" s="32"/>
      <c r="I281" s="177" t="e">
        <f t="shared" si="127"/>
        <v>#VALUE!</v>
      </c>
      <c r="J281" s="185"/>
      <c r="K281" s="185"/>
    </row>
    <row r="282" spans="1:70" ht="15" customHeight="1" thickBot="1">
      <c r="A282" s="19">
        <f t="shared" si="125"/>
        <v>2014</v>
      </c>
      <c r="B282" s="174" t="e">
        <f t="shared" si="158"/>
        <v>#VALUE!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 t="e">
        <f t="shared" si="127"/>
        <v>#VALUE!</v>
      </c>
      <c r="J282" s="185"/>
      <c r="K282" s="185"/>
      <c r="M282" s="198" t="str">
        <f>E264</f>
        <v>max(y) =</v>
      </c>
      <c r="N282" s="198">
        <f>F264</f>
        <v>0</v>
      </c>
      <c r="O282" s="198"/>
      <c r="P282" s="198"/>
      <c r="Q282" s="198"/>
      <c r="R282" s="198"/>
      <c r="S282" s="198" t="str">
        <f>M282</f>
        <v>max(y) =</v>
      </c>
      <c r="T282" s="198">
        <f>N282</f>
        <v>0</v>
      </c>
      <c r="U282" s="198"/>
      <c r="V282" s="198"/>
      <c r="W282" s="198"/>
      <c r="X282" s="198"/>
      <c r="Y282" s="198" t="str">
        <f>S282</f>
        <v>max(y) =</v>
      </c>
      <c r="Z282" s="198">
        <f>T282</f>
        <v>0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0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0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0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0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0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0</v>
      </c>
    </row>
    <row r="283" spans="1:70" ht="15" customHeight="1" thickTop="1">
      <c r="A283" s="19">
        <f t="shared" si="125"/>
        <v>2015</v>
      </c>
      <c r="B283" s="174" t="e">
        <f t="shared" si="158"/>
        <v>#VALUE!</v>
      </c>
      <c r="C283" s="52"/>
      <c r="D283" s="20">
        <f t="shared" si="157"/>
        <v>13</v>
      </c>
      <c r="E283" s="198">
        <f>O263</f>
        <v>1</v>
      </c>
      <c r="F283" s="201" t="e">
        <f>O271</f>
        <v>#VALUE!</v>
      </c>
      <c r="G283" s="631" t="e">
        <f>O272</f>
        <v>#VALUE!</v>
      </c>
      <c r="H283" s="632"/>
      <c r="I283" s="177" t="e">
        <f t="shared" si="127"/>
        <v>#VALUE!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 t="e">
        <f t="shared" si="158"/>
        <v>#VALUE!</v>
      </c>
      <c r="C284" s="52"/>
      <c r="D284" s="20">
        <f t="shared" si="157"/>
        <v>14</v>
      </c>
      <c r="E284" s="198">
        <f>U263</f>
        <v>100</v>
      </c>
      <c r="F284" s="201" t="e">
        <f>U271</f>
        <v>#VALUE!</v>
      </c>
      <c r="G284" s="631" t="e">
        <f>U272</f>
        <v>#VALUE!</v>
      </c>
      <c r="H284" s="632"/>
      <c r="I284" s="177" t="e">
        <f t="shared" si="127"/>
        <v>#VALUE!</v>
      </c>
      <c r="J284" s="185"/>
      <c r="K284" s="185"/>
      <c r="M284" s="198" t="s">
        <v>60</v>
      </c>
      <c r="N284" s="212">
        <v>15</v>
      </c>
      <c r="O284" s="198"/>
      <c r="P284" s="198"/>
      <c r="Q284" s="198"/>
      <c r="R284" s="198"/>
      <c r="S284" s="198" t="s">
        <v>60</v>
      </c>
      <c r="T284" s="198">
        <f>N284</f>
        <v>15</v>
      </c>
      <c r="U284" s="198"/>
      <c r="V284" s="198"/>
      <c r="W284" s="198"/>
      <c r="X284" s="198"/>
      <c r="Y284" s="198" t="s">
        <v>60</v>
      </c>
      <c r="Z284" s="198">
        <f>T284</f>
        <v>15</v>
      </c>
      <c r="AA284" s="198"/>
      <c r="AB284" s="198"/>
      <c r="AC284" s="198"/>
      <c r="AD284" s="198"/>
      <c r="AE284" s="198" t="s">
        <v>60</v>
      </c>
      <c r="AF284" s="198">
        <f>Z284</f>
        <v>15</v>
      </c>
      <c r="AG284" s="198"/>
      <c r="AH284" s="198"/>
      <c r="AI284" s="198"/>
      <c r="AJ284" s="198"/>
      <c r="AK284" s="198" t="s">
        <v>60</v>
      </c>
      <c r="AL284" s="198">
        <f>AF284</f>
        <v>15</v>
      </c>
      <c r="AM284" s="198"/>
      <c r="AN284" s="198"/>
      <c r="AO284" s="198"/>
      <c r="AP284" s="198"/>
      <c r="AQ284" s="198" t="s">
        <v>60</v>
      </c>
      <c r="AR284" s="198">
        <f>AL284</f>
        <v>15</v>
      </c>
      <c r="AS284" s="198"/>
      <c r="AT284" s="198"/>
      <c r="AU284" s="198"/>
      <c r="AV284" s="198"/>
      <c r="AW284" s="198" t="s">
        <v>60</v>
      </c>
      <c r="AX284" s="198">
        <f>AR284</f>
        <v>15</v>
      </c>
      <c r="AY284" s="198"/>
      <c r="AZ284" s="198"/>
      <c r="BA284" s="198"/>
      <c r="BB284" s="198"/>
      <c r="BC284" s="198" t="s">
        <v>60</v>
      </c>
      <c r="BD284" s="198">
        <f>AX284</f>
        <v>15</v>
      </c>
      <c r="BE284" s="198"/>
      <c r="BF284" s="198"/>
      <c r="BG284" s="198"/>
      <c r="BH284" s="198"/>
      <c r="BI284" s="198" t="s">
        <v>60</v>
      </c>
      <c r="BJ284" s="198">
        <f>BD284</f>
        <v>15</v>
      </c>
    </row>
    <row r="285" spans="1:70" ht="15" customHeight="1">
      <c r="A285" s="19">
        <f t="shared" si="125"/>
        <v>2017</v>
      </c>
      <c r="B285" s="174" t="e">
        <f t="shared" si="158"/>
        <v>#VALUE!</v>
      </c>
      <c r="C285" s="52"/>
      <c r="D285" s="20">
        <f t="shared" si="157"/>
        <v>15</v>
      </c>
      <c r="E285" s="198">
        <f>AA263</f>
        <v>115</v>
      </c>
      <c r="F285" s="201" t="e">
        <f>AA271</f>
        <v>#VALUE!</v>
      </c>
      <c r="G285" s="631" t="e">
        <f>AA272</f>
        <v>#VALUE!</v>
      </c>
      <c r="H285" s="632"/>
      <c r="I285" s="177" t="e">
        <f t="shared" si="127"/>
        <v>#VALUE!</v>
      </c>
      <c r="J285" s="185"/>
      <c r="K285" s="185"/>
    </row>
    <row r="286" spans="1:70" ht="15" customHeight="1">
      <c r="A286" s="19">
        <f t="shared" si="125"/>
        <v>2018</v>
      </c>
      <c r="B286" s="174" t="e">
        <f t="shared" si="158"/>
        <v>#VALUE!</v>
      </c>
      <c r="C286" s="52"/>
      <c r="D286" s="20">
        <f t="shared" si="157"/>
        <v>16</v>
      </c>
      <c r="E286" s="198">
        <f>AG263</f>
        <v>130</v>
      </c>
      <c r="F286" s="201" t="e">
        <f>AG271</f>
        <v>#VALUE!</v>
      </c>
      <c r="G286" s="631" t="e">
        <f>AG272</f>
        <v>#VALUE!</v>
      </c>
      <c r="H286" s="632"/>
      <c r="I286" s="177" t="e">
        <f t="shared" si="127"/>
        <v>#VALUE!</v>
      </c>
      <c r="J286" s="185"/>
      <c r="K286" s="185"/>
    </row>
    <row r="287" spans="1:70" ht="15" customHeight="1">
      <c r="A287" s="19">
        <f t="shared" ref="A287:A302" si="159">A241</f>
        <v>2019</v>
      </c>
      <c r="B287" s="174" t="e">
        <f t="shared" si="158"/>
        <v>#VALUE!</v>
      </c>
      <c r="C287" s="52"/>
      <c r="D287" s="20">
        <f t="shared" si="157"/>
        <v>17</v>
      </c>
      <c r="E287" s="198">
        <f>AM263</f>
        <v>145</v>
      </c>
      <c r="F287" s="201" t="e">
        <f>AM271</f>
        <v>#VALUE!</v>
      </c>
      <c r="G287" s="631" t="e">
        <f>AM272</f>
        <v>#VALUE!</v>
      </c>
      <c r="H287" s="632"/>
      <c r="I287" s="177" t="e">
        <f t="shared" si="127"/>
        <v>#VALUE!</v>
      </c>
      <c r="J287" s="185"/>
      <c r="K287" s="185"/>
    </row>
    <row r="288" spans="1:70" ht="15" customHeight="1">
      <c r="A288" s="19">
        <f t="shared" si="159"/>
        <v>2020</v>
      </c>
      <c r="B288" s="174" t="e">
        <f t="shared" si="158"/>
        <v>#VALUE!</v>
      </c>
      <c r="C288" s="52"/>
      <c r="D288" s="20">
        <f t="shared" si="157"/>
        <v>18</v>
      </c>
      <c r="E288" s="198">
        <f>AS263</f>
        <v>160</v>
      </c>
      <c r="F288" s="201" t="e">
        <f>AS271</f>
        <v>#VALUE!</v>
      </c>
      <c r="G288" s="631" t="e">
        <f>AS272</f>
        <v>#VALUE!</v>
      </c>
      <c r="H288" s="632"/>
      <c r="I288" s="177" t="e">
        <f t="shared" si="127"/>
        <v>#VALUE!</v>
      </c>
      <c r="J288" s="185"/>
      <c r="K288" s="185"/>
    </row>
    <row r="289" spans="1:11" ht="15" customHeight="1">
      <c r="A289" s="19">
        <f t="shared" si="159"/>
        <v>2021</v>
      </c>
      <c r="B289" s="174" t="e">
        <f t="shared" si="158"/>
        <v>#VALUE!</v>
      </c>
      <c r="C289" s="52"/>
      <c r="D289" s="20">
        <f t="shared" si="157"/>
        <v>19</v>
      </c>
      <c r="E289" s="198">
        <f>AY263</f>
        <v>175</v>
      </c>
      <c r="F289" s="201" t="e">
        <f>AY271</f>
        <v>#VALUE!</v>
      </c>
      <c r="G289" s="631" t="e">
        <f>AY272</f>
        <v>#VALUE!</v>
      </c>
      <c r="H289" s="632"/>
      <c r="I289" s="177" t="e">
        <f t="shared" si="127"/>
        <v>#VALUE!</v>
      </c>
      <c r="J289" s="185"/>
      <c r="K289" s="185"/>
    </row>
    <row r="290" spans="1:11" ht="15" customHeight="1">
      <c r="A290" s="19">
        <f t="shared" si="159"/>
        <v>2022</v>
      </c>
      <c r="B290" s="174" t="e">
        <f t="shared" si="158"/>
        <v>#VALUE!</v>
      </c>
      <c r="C290" s="52"/>
      <c r="D290" s="20">
        <f t="shared" si="157"/>
        <v>20</v>
      </c>
      <c r="E290" s="198">
        <f>BE263</f>
        <v>190</v>
      </c>
      <c r="F290" s="201" t="e">
        <f>BE271</f>
        <v>#VALUE!</v>
      </c>
      <c r="G290" s="631" t="e">
        <f>BE272</f>
        <v>#VALUE!</v>
      </c>
      <c r="H290" s="632"/>
      <c r="I290" s="177" t="e">
        <f t="shared" si="127"/>
        <v>#VALUE!</v>
      </c>
      <c r="J290" s="185"/>
      <c r="K290" s="185"/>
    </row>
    <row r="291" spans="1:11" ht="15" customHeight="1">
      <c r="A291" s="19">
        <f t="shared" si="159"/>
        <v>2023</v>
      </c>
      <c r="B291" s="174" t="e">
        <f t="shared" si="158"/>
        <v>#VALUE!</v>
      </c>
      <c r="C291" s="52"/>
      <c r="D291" s="20">
        <f t="shared" si="157"/>
        <v>21</v>
      </c>
      <c r="E291" s="198">
        <f>BK263</f>
        <v>205</v>
      </c>
      <c r="F291" s="201" t="e">
        <f>BK271</f>
        <v>#VALUE!</v>
      </c>
      <c r="G291" s="631" t="e">
        <f>BK272</f>
        <v>#VALUE!</v>
      </c>
      <c r="H291" s="632"/>
      <c r="I291" s="177" t="e">
        <f t="shared" si="127"/>
        <v>#VALUE!</v>
      </c>
      <c r="J291" s="185"/>
      <c r="K291" s="185"/>
    </row>
    <row r="292" spans="1:11" ht="15" customHeight="1">
      <c r="A292" s="19">
        <f t="shared" si="159"/>
        <v>2024</v>
      </c>
      <c r="B292" s="174" t="e">
        <f t="shared" si="158"/>
        <v>#VALUE!</v>
      </c>
      <c r="C292" s="52"/>
      <c r="D292" s="20">
        <f t="shared" si="157"/>
        <v>22</v>
      </c>
      <c r="E292" s="64"/>
      <c r="F292" s="201"/>
      <c r="G292" s="213"/>
      <c r="H292" s="32"/>
      <c r="I292" s="177" t="e">
        <f t="shared" si="127"/>
        <v>#VALUE!</v>
      </c>
      <c r="J292" s="185"/>
      <c r="K292" s="185"/>
    </row>
    <row r="293" spans="1:11" ht="15" customHeight="1">
      <c r="A293" s="19">
        <f t="shared" si="159"/>
        <v>2025</v>
      </c>
      <c r="B293" s="174" t="e">
        <f t="shared" si="158"/>
        <v>#VALUE!</v>
      </c>
      <c r="C293" s="52"/>
      <c r="D293" s="20">
        <f t="shared" si="157"/>
        <v>23</v>
      </c>
      <c r="E293" s="64"/>
      <c r="F293" s="201"/>
      <c r="G293" s="213"/>
      <c r="H293" s="32"/>
      <c r="I293" s="177" t="e">
        <f t="shared" si="127"/>
        <v>#VALUE!</v>
      </c>
      <c r="J293" s="185"/>
      <c r="K293" s="185"/>
    </row>
    <row r="294" spans="1:11" ht="15" customHeight="1">
      <c r="A294" s="19">
        <f t="shared" si="159"/>
        <v>2026</v>
      </c>
      <c r="B294" s="174" t="e">
        <f t="shared" si="158"/>
        <v>#VALUE!</v>
      </c>
      <c r="C294" s="52"/>
      <c r="D294" s="20">
        <f t="shared" si="157"/>
        <v>24</v>
      </c>
      <c r="E294" s="64"/>
      <c r="F294" s="201"/>
      <c r="G294" s="213"/>
      <c r="H294" s="32"/>
      <c r="I294" s="177" t="e">
        <f t="shared" si="127"/>
        <v>#VALUE!</v>
      </c>
      <c r="J294" s="185"/>
      <c r="K294" s="185"/>
    </row>
    <row r="295" spans="1:11" ht="15" customHeight="1">
      <c r="A295" s="19">
        <f t="shared" si="159"/>
        <v>2027</v>
      </c>
      <c r="B295" s="174" t="e">
        <f t="shared" si="158"/>
        <v>#VALUE!</v>
      </c>
      <c r="C295" s="52"/>
      <c r="D295" s="20">
        <f t="shared" si="157"/>
        <v>25</v>
      </c>
      <c r="E295" s="64"/>
      <c r="F295" s="201"/>
      <c r="G295" s="213"/>
      <c r="H295" s="32"/>
      <c r="I295" s="177" t="e">
        <f t="shared" si="127"/>
        <v>#VALUE!</v>
      </c>
      <c r="J295" s="185"/>
      <c r="K295" s="185"/>
    </row>
    <row r="296" spans="1:11" ht="15" customHeight="1">
      <c r="A296" s="19">
        <f t="shared" si="159"/>
        <v>2028</v>
      </c>
      <c r="B296" s="174" t="e">
        <f t="shared" si="158"/>
        <v>#VALUE!</v>
      </c>
      <c r="C296" s="52"/>
      <c r="D296" s="20">
        <f t="shared" si="157"/>
        <v>26</v>
      </c>
      <c r="E296" s="64"/>
      <c r="F296" s="201"/>
      <c r="G296" s="213"/>
      <c r="H296" s="32"/>
      <c r="I296" s="177" t="e">
        <f t="shared" si="127"/>
        <v>#VALUE!</v>
      </c>
      <c r="J296" s="185"/>
      <c r="K296" s="185"/>
    </row>
    <row r="297" spans="1:11" ht="15" customHeight="1">
      <c r="A297" s="19">
        <f t="shared" si="159"/>
        <v>2029</v>
      </c>
      <c r="B297" s="174" t="e">
        <f t="shared" si="158"/>
        <v>#VALUE!</v>
      </c>
      <c r="C297" s="52"/>
      <c r="D297" s="20">
        <f t="shared" si="157"/>
        <v>27</v>
      </c>
      <c r="E297" s="53"/>
      <c r="F297" s="80"/>
      <c r="G297" s="25"/>
      <c r="H297" s="32"/>
      <c r="I297" s="177" t="e">
        <f t="shared" si="127"/>
        <v>#VALUE!</v>
      </c>
      <c r="J297" s="185"/>
      <c r="K297" s="185"/>
    </row>
    <row r="298" spans="1:11" ht="15" customHeight="1">
      <c r="A298" s="19">
        <f t="shared" si="159"/>
        <v>2030</v>
      </c>
      <c r="B298" s="174" t="e">
        <f t="shared" si="158"/>
        <v>#VALUE!</v>
      </c>
      <c r="C298" s="52"/>
      <c r="D298" s="20">
        <f t="shared" si="157"/>
        <v>28</v>
      </c>
      <c r="E298" s="53"/>
      <c r="F298" s="80"/>
      <c r="G298" s="25"/>
      <c r="H298" s="32"/>
      <c r="I298" s="177" t="e">
        <f t="shared" si="127"/>
        <v>#VALUE!</v>
      </c>
      <c r="J298" s="185"/>
      <c r="K298" s="185"/>
    </row>
    <row r="299" spans="1:11" ht="15" customHeight="1">
      <c r="A299" s="19">
        <f t="shared" si="159"/>
        <v>2031</v>
      </c>
      <c r="B299" s="174" t="e">
        <f t="shared" si="158"/>
        <v>#VALUE!</v>
      </c>
      <c r="C299" s="52"/>
      <c r="D299" s="20">
        <f t="shared" si="157"/>
        <v>29</v>
      </c>
      <c r="E299" s="53"/>
      <c r="F299" s="80"/>
      <c r="G299" s="25"/>
      <c r="H299" s="32"/>
      <c r="I299" s="177" t="e">
        <f t="shared" si="127"/>
        <v>#VALUE!</v>
      </c>
      <c r="J299" s="185"/>
      <c r="K299" s="185"/>
    </row>
    <row r="300" spans="1:11" ht="15" customHeight="1">
      <c r="A300" s="19">
        <f t="shared" si="159"/>
        <v>2032</v>
      </c>
      <c r="B300" s="174" t="e">
        <f t="shared" si="158"/>
        <v>#VALUE!</v>
      </c>
      <c r="C300" s="52"/>
      <c r="D300" s="20">
        <f t="shared" si="157"/>
        <v>30</v>
      </c>
      <c r="E300" s="53"/>
      <c r="F300" s="80"/>
      <c r="G300" s="25"/>
      <c r="H300" s="32"/>
      <c r="I300" s="177" t="e">
        <f t="shared" si="127"/>
        <v>#VALUE!</v>
      </c>
      <c r="J300" s="185"/>
      <c r="K300" s="185"/>
    </row>
    <row r="301" spans="1:11" ht="15" customHeight="1">
      <c r="A301" s="19">
        <f t="shared" si="159"/>
        <v>2033</v>
      </c>
      <c r="B301" s="174" t="e">
        <f t="shared" si="158"/>
        <v>#VALUE!</v>
      </c>
      <c r="C301" s="52"/>
      <c r="D301" s="20">
        <f t="shared" si="157"/>
        <v>31</v>
      </c>
      <c r="E301" s="53"/>
      <c r="F301" s="80"/>
      <c r="G301" s="25"/>
      <c r="H301" s="32"/>
      <c r="I301" s="177" t="e">
        <f t="shared" si="127"/>
        <v>#VALUE!</v>
      </c>
      <c r="J301" s="185"/>
      <c r="K301" s="185"/>
    </row>
    <row r="302" spans="1:11" ht="15" customHeight="1">
      <c r="A302" s="103">
        <f t="shared" si="159"/>
        <v>2034</v>
      </c>
      <c r="B302" s="186" t="e">
        <f t="shared" si="158"/>
        <v>#VALUE!</v>
      </c>
      <c r="C302" s="193"/>
      <c r="D302" s="33">
        <f t="shared" si="157"/>
        <v>32</v>
      </c>
      <c r="E302" s="54"/>
      <c r="F302" s="82"/>
      <c r="G302" s="9"/>
      <c r="H302" s="35"/>
      <c r="I302" s="187" t="e">
        <f t="shared" si="127"/>
        <v>#VALUE!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 t="e">
        <f>RSQ(I317:I326,B317:B326)</f>
        <v>#DIV/0!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 t="e">
        <f>RSQ($B317:$B326,P317:P326)</f>
        <v>#DIV/0!</v>
      </c>
      <c r="Q305" s="18" t="s">
        <v>16</v>
      </c>
      <c r="S305" s="93" t="s">
        <v>62</v>
      </c>
      <c r="T305" s="13"/>
      <c r="U305" s="15" t="s">
        <v>14</v>
      </c>
      <c r="V305" s="16" t="e">
        <f>RSQ($B317:$B326,V317:V326)</f>
        <v>#DIV/0!</v>
      </c>
      <c r="W305" s="18" t="s">
        <v>16</v>
      </c>
      <c r="Y305" s="93" t="s">
        <v>62</v>
      </c>
      <c r="Z305" s="13"/>
      <c r="AA305" s="15" t="s">
        <v>14</v>
      </c>
      <c r="AB305" s="16" t="e">
        <f>RSQ($B317:$B326,AB317:AB326)</f>
        <v>#DIV/0!</v>
      </c>
      <c r="AC305" s="18" t="s">
        <v>16</v>
      </c>
      <c r="AE305" s="93" t="s">
        <v>62</v>
      </c>
      <c r="AF305" s="13"/>
      <c r="AG305" s="15" t="s">
        <v>14</v>
      </c>
      <c r="AH305" s="16" t="e">
        <f>RSQ($B317:$B326,AH317:AH326)</f>
        <v>#DIV/0!</v>
      </c>
      <c r="AI305" s="18" t="s">
        <v>16</v>
      </c>
      <c r="AK305" s="93" t="s">
        <v>62</v>
      </c>
      <c r="AL305" s="13"/>
      <c r="AM305" s="15" t="s">
        <v>14</v>
      </c>
      <c r="AN305" s="16" t="e">
        <f>RSQ($B317:$B326,AN317:AN326)</f>
        <v>#DIV/0!</v>
      </c>
      <c r="AO305" s="18" t="s">
        <v>16</v>
      </c>
      <c r="AQ305" s="93" t="s">
        <v>62</v>
      </c>
      <c r="AR305" s="13"/>
      <c r="AS305" s="15" t="s">
        <v>14</v>
      </c>
      <c r="AT305" s="16" t="e">
        <f>RSQ($B317:$B326,AT317:AT326)</f>
        <v>#DIV/0!</v>
      </c>
      <c r="AU305" s="18" t="s">
        <v>16</v>
      </c>
      <c r="AW305" s="93" t="s">
        <v>62</v>
      </c>
      <c r="AX305" s="13"/>
      <c r="AY305" s="15" t="s">
        <v>14</v>
      </c>
      <c r="AZ305" s="16" t="e">
        <f>RSQ($B317:$B326,AZ317:AZ326)</f>
        <v>#DIV/0!</v>
      </c>
      <c r="BA305" s="18" t="s">
        <v>16</v>
      </c>
      <c r="BC305" s="93" t="s">
        <v>62</v>
      </c>
      <c r="BD305" s="13"/>
      <c r="BE305" s="15" t="s">
        <v>14</v>
      </c>
      <c r="BF305" s="16" t="e">
        <f>RSQ($B317:$B326,BF317:BF326)</f>
        <v>#DIV/0!</v>
      </c>
      <c r="BG305" s="18" t="s">
        <v>16</v>
      </c>
      <c r="BI305" s="93" t="s">
        <v>62</v>
      </c>
      <c r="BJ305" s="13"/>
      <c r="BK305" s="15" t="s">
        <v>14</v>
      </c>
      <c r="BL305" s="16" t="e">
        <f>RSQ($B317:$B326,BL317:BL326)</f>
        <v>#DIV/0!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600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1</v>
      </c>
      <c r="P309" s="185"/>
      <c r="Q309" s="177"/>
      <c r="S309" s="216"/>
      <c r="T309" s="95" t="s">
        <v>65</v>
      </c>
      <c r="U309" s="199">
        <f>ROUNDDOWN(U264,-T330)+10^T330</f>
        <v>100</v>
      </c>
      <c r="V309" s="185"/>
      <c r="W309" s="177"/>
      <c r="Y309" s="216"/>
      <c r="Z309" s="95" t="s">
        <v>65</v>
      </c>
      <c r="AA309" s="199">
        <f>U309+Z331</f>
        <v>115</v>
      </c>
      <c r="AB309" s="185"/>
      <c r="AC309" s="177"/>
      <c r="AE309" s="216"/>
      <c r="AF309" s="95" t="s">
        <v>65</v>
      </c>
      <c r="AG309" s="199">
        <f>AA309+AF331</f>
        <v>130</v>
      </c>
      <c r="AH309" s="185"/>
      <c r="AI309" s="177"/>
      <c r="AK309" s="216"/>
      <c r="AL309" s="95" t="s">
        <v>65</v>
      </c>
      <c r="AM309" s="199">
        <f>AG309+AL331</f>
        <v>145</v>
      </c>
      <c r="AN309" s="185"/>
      <c r="AO309" s="177"/>
      <c r="AQ309" s="216"/>
      <c r="AR309" s="95" t="s">
        <v>65</v>
      </c>
      <c r="AS309" s="199">
        <f>AM309+AR331</f>
        <v>160</v>
      </c>
      <c r="AT309" s="185"/>
      <c r="AU309" s="177"/>
      <c r="AW309" s="216"/>
      <c r="AX309" s="95" t="s">
        <v>65</v>
      </c>
      <c r="AY309" s="199">
        <f>AS309+AX331</f>
        <v>175</v>
      </c>
      <c r="AZ309" s="185"/>
      <c r="BA309" s="177"/>
      <c r="BC309" s="216"/>
      <c r="BD309" s="95" t="s">
        <v>65</v>
      </c>
      <c r="BE309" s="199">
        <f>AY309+BD331</f>
        <v>190</v>
      </c>
      <c r="BF309" s="185"/>
      <c r="BG309" s="177"/>
      <c r="BI309" s="216"/>
      <c r="BJ309" s="95" t="s">
        <v>65</v>
      </c>
      <c r="BK309" s="199">
        <f>BE309+BJ331</f>
        <v>205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6.3969296552161472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0</v>
      </c>
      <c r="P311" s="185"/>
      <c r="Q311" s="177"/>
      <c r="S311" s="216"/>
      <c r="T311" s="95" t="s">
        <v>66</v>
      </c>
      <c r="U311" s="40">
        <f>INDEX(LINEST(S317:S326,$D317:$D326),2)</f>
        <v>4.6051701859880927</v>
      </c>
      <c r="V311" s="185"/>
      <c r="W311" s="177"/>
      <c r="Y311" s="216"/>
      <c r="Z311" s="95" t="s">
        <v>66</v>
      </c>
      <c r="AA311" s="40">
        <f>INDEX(LINEST(Y317:Y326,$D317:$D326),2)</f>
        <v>4.7449321283632511</v>
      </c>
      <c r="AB311" s="185"/>
      <c r="AC311" s="177"/>
      <c r="AE311" s="216"/>
      <c r="AF311" s="95" t="s">
        <v>66</v>
      </c>
      <c r="AG311" s="40">
        <f>INDEX(LINEST(AE317:AE326,$D317:$D326),2)</f>
        <v>4.8675344504555813</v>
      </c>
      <c r="AH311" s="185"/>
      <c r="AI311" s="177"/>
      <c r="AK311" s="216"/>
      <c r="AL311" s="95" t="s">
        <v>66</v>
      </c>
      <c r="AM311" s="40">
        <f>INDEX(LINEST(AK317:AK326,$D317:$D326),2)</f>
        <v>4.9767337424205751</v>
      </c>
      <c r="AN311" s="185"/>
      <c r="AO311" s="177"/>
      <c r="AQ311" s="216"/>
      <c r="AR311" s="95" t="s">
        <v>66</v>
      </c>
      <c r="AS311" s="40">
        <f>INDEX(LINEST(AQ317:AQ326,$D317:$D326),2)</f>
        <v>5.0751738152338257</v>
      </c>
      <c r="AT311" s="185"/>
      <c r="AU311" s="177"/>
      <c r="AW311" s="216"/>
      <c r="AX311" s="95" t="s">
        <v>66</v>
      </c>
      <c r="AY311" s="40">
        <f>INDEX(LINEST(AW317:AW326,$D317:$D326),2)</f>
        <v>5.1647859739235145</v>
      </c>
      <c r="AZ311" s="185"/>
      <c r="BA311" s="177"/>
      <c r="BC311" s="216"/>
      <c r="BD311" s="95" t="s">
        <v>66</v>
      </c>
      <c r="BE311" s="40">
        <f>INDEX(LINEST(BC317:BC326,$D317:$D326),2)</f>
        <v>5.2470240721604862</v>
      </c>
      <c r="BF311" s="185"/>
      <c r="BG311" s="177"/>
      <c r="BI311" s="216"/>
      <c r="BJ311" s="95" t="s">
        <v>66</v>
      </c>
      <c r="BK311" s="40">
        <f>INDEX(LINEST(BI317:BI326,$D317:$D326),2)</f>
        <v>5.3230099791384076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-4.8211838542151182E-48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0</v>
      </c>
      <c r="P312" s="185"/>
      <c r="Q312" s="177"/>
      <c r="S312" s="216"/>
      <c r="T312" s="95" t="s">
        <v>67</v>
      </c>
      <c r="U312" s="40">
        <f>INDEX(LINEST(S317:S326,$D317:$D326),1)</f>
        <v>-4.8211838542151182E-48</v>
      </c>
      <c r="V312" s="185"/>
      <c r="W312" s="177"/>
      <c r="Y312" s="216"/>
      <c r="Z312" s="95" t="s">
        <v>67</v>
      </c>
      <c r="AA312" s="40">
        <f>INDEX(LINEST(Y317:Y326,$D317:$D326),1)</f>
        <v>-4.8211838542151182E-48</v>
      </c>
      <c r="AB312" s="185"/>
      <c r="AC312" s="177"/>
      <c r="AE312" s="216"/>
      <c r="AF312" s="95" t="s">
        <v>67</v>
      </c>
      <c r="AG312" s="40">
        <f>INDEX(LINEST(AE317:AE326,$D317:$D326),1)</f>
        <v>4.8211838542151182E-48</v>
      </c>
      <c r="AH312" s="185"/>
      <c r="AI312" s="177"/>
      <c r="AK312" s="216"/>
      <c r="AL312" s="95" t="s">
        <v>67</v>
      </c>
      <c r="AM312" s="40">
        <f>INDEX(LINEST(AK317:AK326,$D317:$D326),1)</f>
        <v>-4.8211838542151182E-48</v>
      </c>
      <c r="AN312" s="185"/>
      <c r="AO312" s="177"/>
      <c r="AQ312" s="216"/>
      <c r="AR312" s="95" t="s">
        <v>67</v>
      </c>
      <c r="AS312" s="40">
        <f>INDEX(LINEST(AQ317:AQ326,$D317:$D326),1)</f>
        <v>4.8211838542151182E-48</v>
      </c>
      <c r="AT312" s="185"/>
      <c r="AU312" s="177"/>
      <c r="AW312" s="216"/>
      <c r="AX312" s="95" t="s">
        <v>67</v>
      </c>
      <c r="AY312" s="40">
        <f>INDEX(LINEST(AW317:AW326,$D317:$D326),1)</f>
        <v>0</v>
      </c>
      <c r="AZ312" s="185"/>
      <c r="BA312" s="177"/>
      <c r="BC312" s="216"/>
      <c r="BD312" s="95" t="s">
        <v>67</v>
      </c>
      <c r="BE312" s="40">
        <f>INDEX(LINEST(BC317:BC326,$D317:$D326),1)</f>
        <v>0</v>
      </c>
      <c r="BF312" s="185"/>
      <c r="BG312" s="177"/>
      <c r="BI312" s="216"/>
      <c r="BJ312" s="95" t="s">
        <v>67</v>
      </c>
      <c r="BK312" s="40">
        <f>INDEX(LINEST(BI317:BI326,$D317:$D326),1)</f>
        <v>4.8211838542151182E-48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600.00000000000045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1</v>
      </c>
      <c r="P314" s="185"/>
      <c r="Q314" s="177"/>
      <c r="S314" s="216"/>
      <c r="T314" s="95" t="s">
        <v>29</v>
      </c>
      <c r="U314" s="199">
        <f>EXP(U311)</f>
        <v>100.00000000000013</v>
      </c>
      <c r="V314" s="185"/>
      <c r="W314" s="177"/>
      <c r="Y314" s="216"/>
      <c r="Z314" s="95" t="s">
        <v>29</v>
      </c>
      <c r="AA314" s="199">
        <f>EXP(AA311)</f>
        <v>115.00000000000011</v>
      </c>
      <c r="AB314" s="185"/>
      <c r="AC314" s="177"/>
      <c r="AE314" s="216"/>
      <c r="AF314" s="95" t="s">
        <v>29</v>
      </c>
      <c r="AG314" s="199">
        <f>EXP(AG311)</f>
        <v>129.99999999999986</v>
      </c>
      <c r="AH314" s="185"/>
      <c r="AI314" s="177"/>
      <c r="AK314" s="216"/>
      <c r="AL314" s="95" t="s">
        <v>29</v>
      </c>
      <c r="AM314" s="199">
        <f>EXP(AM311)</f>
        <v>145.00000000000011</v>
      </c>
      <c r="AN314" s="185"/>
      <c r="AO314" s="177"/>
      <c r="AQ314" s="216"/>
      <c r="AR314" s="95" t="s">
        <v>29</v>
      </c>
      <c r="AS314" s="199">
        <f>EXP(AS311)</f>
        <v>159.9999999999998</v>
      </c>
      <c r="AT314" s="185"/>
      <c r="AU314" s="177"/>
      <c r="AW314" s="216"/>
      <c r="AX314" s="95" t="s">
        <v>29</v>
      </c>
      <c r="AY314" s="199">
        <f>EXP(AY311)</f>
        <v>175.00000000000009</v>
      </c>
      <c r="AZ314" s="185"/>
      <c r="BA314" s="177"/>
      <c r="BC314" s="216"/>
      <c r="BD314" s="95" t="s">
        <v>29</v>
      </c>
      <c r="BE314" s="199">
        <f>EXP(BE311)</f>
        <v>190</v>
      </c>
      <c r="BF314" s="185"/>
      <c r="BG314" s="177"/>
      <c r="BI314" s="216"/>
      <c r="BJ314" s="95" t="s">
        <v>29</v>
      </c>
      <c r="BK314" s="199">
        <f>EXP(BK311)</f>
        <v>204.99999999999989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1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1</v>
      </c>
      <c r="P315" s="185"/>
      <c r="Q315" s="177"/>
      <c r="S315" s="216"/>
      <c r="T315" s="95" t="s">
        <v>30</v>
      </c>
      <c r="U315" s="40">
        <f>EXP(U312)</f>
        <v>1</v>
      </c>
      <c r="V315" s="185"/>
      <c r="W315" s="177"/>
      <c r="Y315" s="216"/>
      <c r="Z315" s="95" t="s">
        <v>30</v>
      </c>
      <c r="AA315" s="40">
        <f>EXP(AA312)</f>
        <v>1</v>
      </c>
      <c r="AB315" s="185"/>
      <c r="AC315" s="177"/>
      <c r="AE315" s="216"/>
      <c r="AF315" s="95" t="s">
        <v>30</v>
      </c>
      <c r="AG315" s="40">
        <f>EXP(AG312)</f>
        <v>1</v>
      </c>
      <c r="AH315" s="185"/>
      <c r="AI315" s="177"/>
      <c r="AK315" s="216"/>
      <c r="AL315" s="95" t="s">
        <v>30</v>
      </c>
      <c r="AM315" s="40">
        <f>EXP(AM312)</f>
        <v>1</v>
      </c>
      <c r="AN315" s="185"/>
      <c r="AO315" s="177"/>
      <c r="AQ315" s="216"/>
      <c r="AR315" s="95" t="s">
        <v>30</v>
      </c>
      <c r="AS315" s="40">
        <f>EXP(AS312)</f>
        <v>1</v>
      </c>
      <c r="AT315" s="185"/>
      <c r="AU315" s="177"/>
      <c r="AW315" s="216"/>
      <c r="AX315" s="95" t="s">
        <v>30</v>
      </c>
      <c r="AY315" s="40">
        <f>EXP(AY312)</f>
        <v>1</v>
      </c>
      <c r="AZ315" s="185"/>
      <c r="BA315" s="177"/>
      <c r="BC315" s="216"/>
      <c r="BD315" s="95" t="s">
        <v>30</v>
      </c>
      <c r="BE315" s="40">
        <f>EXP(BE312)</f>
        <v>1</v>
      </c>
      <c r="BF315" s="185"/>
      <c r="BG315" s="177"/>
      <c r="BI315" s="216"/>
      <c r="BJ315" s="95" t="s">
        <v>30</v>
      </c>
      <c r="BK315" s="40">
        <f>EXP(BK312)</f>
        <v>1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0</v>
      </c>
      <c r="C317" s="189">
        <f t="shared" ref="C317:C326" si="161">LN($F$309-B317)</f>
        <v>6.3969296552161463</v>
      </c>
      <c r="D317" s="20">
        <v>1</v>
      </c>
      <c r="E317" s="637" t="s">
        <v>7</v>
      </c>
      <c r="F317" s="638"/>
      <c r="G317" s="641" t="e">
        <f>I305</f>
        <v>#DIV/0!</v>
      </c>
      <c r="H317" s="642"/>
      <c r="I317" s="177">
        <f t="shared" ref="I317:I348" si="162">ROUND($F$309-$F$314*$F$315^D317,$G$1)</f>
        <v>0</v>
      </c>
      <c r="J317" s="178" t="e">
        <f t="shared" ref="J317:J326" si="163">ABS(B317-I317)/B317*100</f>
        <v>#DIV/0!</v>
      </c>
      <c r="K317" s="177">
        <f t="shared" ref="K317:K326" si="164">(B317-I317)^2/1000</f>
        <v>0</v>
      </c>
      <c r="M317" s="216">
        <f t="shared" ref="M317:M326" si="165">LN(O$309-$B317)</f>
        <v>0</v>
      </c>
      <c r="N317" s="21" t="s">
        <v>36</v>
      </c>
      <c r="O317" s="42" t="e">
        <f>P305</f>
        <v>#DIV/0!</v>
      </c>
      <c r="P317" s="185">
        <f t="shared" ref="P317:P326" si="166">ROUND(O$309-O$314*O$315^$D317,$G$1)</f>
        <v>0</v>
      </c>
      <c r="Q317" s="177">
        <f t="shared" ref="Q317:Q326" si="167">($B317-P317)^2/1000</f>
        <v>0</v>
      </c>
      <c r="S317" s="216">
        <f t="shared" ref="S317:S326" si="168">LN(U$309-$B317)</f>
        <v>4.6051701859880918</v>
      </c>
      <c r="T317" s="21" t="s">
        <v>36</v>
      </c>
      <c r="U317" s="42" t="e">
        <f>V305</f>
        <v>#DIV/0!</v>
      </c>
      <c r="V317" s="185">
        <f t="shared" ref="V317:V326" si="169">ROUND(U$309-U$314*U$315^$D317,$G$1)</f>
        <v>0</v>
      </c>
      <c r="W317" s="177">
        <f t="shared" ref="W317:W326" si="170">($B317-V317)^2/1000</f>
        <v>0</v>
      </c>
      <c r="Y317" s="216">
        <f t="shared" ref="Y317:Y326" si="171">LN(AA$309-$B317)</f>
        <v>4.7449321283632502</v>
      </c>
      <c r="Z317" s="21" t="s">
        <v>36</v>
      </c>
      <c r="AA317" s="42" t="e">
        <f>AB305</f>
        <v>#DIV/0!</v>
      </c>
      <c r="AB317" s="185">
        <f t="shared" ref="AB317:AB326" si="172">ROUND(AA$309-AA$314*AA$315^$D317,$G$1)</f>
        <v>0</v>
      </c>
      <c r="AC317" s="177">
        <f t="shared" ref="AC317:AC326" si="173">($B317-AB317)^2/1000</f>
        <v>0</v>
      </c>
      <c r="AE317" s="216">
        <f t="shared" ref="AE317:AE326" si="174">LN(AG$309-$B317)</f>
        <v>4.8675344504555822</v>
      </c>
      <c r="AF317" s="21" t="s">
        <v>36</v>
      </c>
      <c r="AG317" s="42" t="e">
        <f>AH305</f>
        <v>#DIV/0!</v>
      </c>
      <c r="AH317" s="185">
        <f t="shared" ref="AH317:AH326" si="175">ROUND(AG$309-AG$314*AG$315^$D317,$G$1)</f>
        <v>0</v>
      </c>
      <c r="AI317" s="177">
        <f t="shared" ref="AI317:AI326" si="176">($B317-AH317)^2/1000</f>
        <v>0</v>
      </c>
      <c r="AK317" s="216">
        <f t="shared" ref="AK317:AK326" si="177">LN(AM$309-$B317)</f>
        <v>4.9767337424205742</v>
      </c>
      <c r="AL317" s="21" t="s">
        <v>36</v>
      </c>
      <c r="AM317" s="42" t="e">
        <f>AN305</f>
        <v>#DIV/0!</v>
      </c>
      <c r="AN317" s="185">
        <f t="shared" ref="AN317:AN326" si="178">ROUND(AM$309-AM$314*AM$315^$D317,$G$1)</f>
        <v>0</v>
      </c>
      <c r="AO317" s="177">
        <f t="shared" ref="AO317:AO326" si="179">($B317-AN317)^2/1000</f>
        <v>0</v>
      </c>
      <c r="AQ317" s="216">
        <f t="shared" ref="AQ317:AQ326" si="180">LN(AS$309-$B317)</f>
        <v>5.0751738152338266</v>
      </c>
      <c r="AR317" s="21" t="s">
        <v>36</v>
      </c>
      <c r="AS317" s="42" t="e">
        <f>AT305</f>
        <v>#DIV/0!</v>
      </c>
      <c r="AT317" s="185">
        <f t="shared" ref="AT317:AT326" si="181">ROUND(AS$309-AS$314*AS$315^$D317,$G$1)</f>
        <v>0</v>
      </c>
      <c r="AU317" s="177">
        <f t="shared" ref="AU317:AU326" si="182">($B317-AT317)^2/1000</f>
        <v>0</v>
      </c>
      <c r="AW317" s="216">
        <f t="shared" ref="AW317:AW326" si="183">LN(AY$309-$B317)</f>
        <v>5.1647859739235145</v>
      </c>
      <c r="AX317" s="21" t="s">
        <v>36</v>
      </c>
      <c r="AY317" s="42" t="e">
        <f>AZ305</f>
        <v>#DIV/0!</v>
      </c>
      <c r="AZ317" s="185">
        <f t="shared" ref="AZ317:AZ326" si="184">ROUND(AY$309-AY$314*AY$315^$D317,$G$1)</f>
        <v>0</v>
      </c>
      <c r="BA317" s="177">
        <f t="shared" ref="BA317:BA326" si="185">($B317-AZ317)^2/1000</f>
        <v>0</v>
      </c>
      <c r="BC317" s="216">
        <f t="shared" ref="BC317:BC326" si="186">LN(BE$309-$B317)</f>
        <v>5.2470240721604862</v>
      </c>
      <c r="BD317" s="21" t="s">
        <v>36</v>
      </c>
      <c r="BE317" s="42" t="e">
        <f>BF305</f>
        <v>#DIV/0!</v>
      </c>
      <c r="BF317" s="185">
        <f t="shared" ref="BF317:BF326" si="187">ROUND(BE$309-BE$314*BE$315^$D317,$G$1)</f>
        <v>0</v>
      </c>
      <c r="BG317" s="177">
        <f t="shared" ref="BG317:BG326" si="188">($B317-BF317)^2/1000</f>
        <v>0</v>
      </c>
      <c r="BI317" s="216">
        <f t="shared" ref="BI317:BI326" si="189">LN(BK$309-$B317)</f>
        <v>5.3230099791384085</v>
      </c>
      <c r="BJ317" s="21" t="s">
        <v>36</v>
      </c>
      <c r="BK317" s="42" t="e">
        <f>BL305</f>
        <v>#DIV/0!</v>
      </c>
      <c r="BL317" s="185">
        <f t="shared" ref="BL317:BL326" si="190">ROUND(BK$309-BK$314*BK$315^$D317,$G$1)</f>
        <v>0</v>
      </c>
      <c r="BM317" s="177">
        <f t="shared" ref="BM317:BM326" si="191">($B317-BL317)^2/1000</f>
        <v>0</v>
      </c>
    </row>
    <row r="318" spans="1:65" ht="15" customHeight="1">
      <c r="A318" s="19">
        <f t="shared" si="160"/>
        <v>2004</v>
      </c>
      <c r="B318" s="174">
        <f t="shared" si="160"/>
        <v>0</v>
      </c>
      <c r="C318" s="189">
        <f t="shared" si="161"/>
        <v>6.3969296552161463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0</v>
      </c>
      <c r="H318" s="640"/>
      <c r="I318" s="177">
        <f t="shared" si="162"/>
        <v>0</v>
      </c>
      <c r="J318" s="178" t="e">
        <f t="shared" si="163"/>
        <v>#DIV/0!</v>
      </c>
      <c r="K318" s="177">
        <f t="shared" si="164"/>
        <v>0</v>
      </c>
      <c r="M318" s="216">
        <f t="shared" si="165"/>
        <v>0</v>
      </c>
      <c r="N318" s="21" t="s">
        <v>37</v>
      </c>
      <c r="O318" s="199">
        <f>SUM(Q317:Q326)</f>
        <v>0</v>
      </c>
      <c r="P318" s="185">
        <f t="shared" si="166"/>
        <v>0</v>
      </c>
      <c r="Q318" s="177">
        <f t="shared" si="167"/>
        <v>0</v>
      </c>
      <c r="S318" s="216">
        <f t="shared" si="168"/>
        <v>4.6051701859880918</v>
      </c>
      <c r="T318" s="21" t="s">
        <v>37</v>
      </c>
      <c r="U318" s="199">
        <f>SUM(W317:W326)</f>
        <v>0</v>
      </c>
      <c r="V318" s="185">
        <f t="shared" si="169"/>
        <v>0</v>
      </c>
      <c r="W318" s="177">
        <f t="shared" si="170"/>
        <v>0</v>
      </c>
      <c r="Y318" s="216">
        <f t="shared" si="171"/>
        <v>4.7449321283632502</v>
      </c>
      <c r="Z318" s="21" t="s">
        <v>37</v>
      </c>
      <c r="AA318" s="199">
        <f>SUM(AC317:AC326)</f>
        <v>0</v>
      </c>
      <c r="AB318" s="185">
        <f t="shared" si="172"/>
        <v>0</v>
      </c>
      <c r="AC318" s="177">
        <f t="shared" si="173"/>
        <v>0</v>
      </c>
      <c r="AE318" s="216">
        <f t="shared" si="174"/>
        <v>4.8675344504555822</v>
      </c>
      <c r="AF318" s="21" t="s">
        <v>37</v>
      </c>
      <c r="AG318" s="199">
        <f>SUM(AI317:AI326)</f>
        <v>0</v>
      </c>
      <c r="AH318" s="185">
        <f t="shared" si="175"/>
        <v>0</v>
      </c>
      <c r="AI318" s="177">
        <f t="shared" si="176"/>
        <v>0</v>
      </c>
      <c r="AK318" s="216">
        <f t="shared" si="177"/>
        <v>4.9767337424205742</v>
      </c>
      <c r="AL318" s="21" t="s">
        <v>37</v>
      </c>
      <c r="AM318" s="199">
        <f>SUM(AO317:AO326)</f>
        <v>0</v>
      </c>
      <c r="AN318" s="185">
        <f t="shared" si="178"/>
        <v>0</v>
      </c>
      <c r="AO318" s="177">
        <f t="shared" si="179"/>
        <v>0</v>
      </c>
      <c r="AQ318" s="216">
        <f t="shared" si="180"/>
        <v>5.0751738152338266</v>
      </c>
      <c r="AR318" s="21" t="s">
        <v>37</v>
      </c>
      <c r="AS318" s="199">
        <f>SUM(AU317:AU326)</f>
        <v>0</v>
      </c>
      <c r="AT318" s="185">
        <f t="shared" si="181"/>
        <v>0</v>
      </c>
      <c r="AU318" s="177">
        <f t="shared" si="182"/>
        <v>0</v>
      </c>
      <c r="AW318" s="216">
        <f t="shared" si="183"/>
        <v>5.1647859739235145</v>
      </c>
      <c r="AX318" s="21" t="s">
        <v>37</v>
      </c>
      <c r="AY318" s="199">
        <f>SUM(BA317:BA326)</f>
        <v>0</v>
      </c>
      <c r="AZ318" s="185">
        <f t="shared" si="184"/>
        <v>0</v>
      </c>
      <c r="BA318" s="177">
        <f t="shared" si="185"/>
        <v>0</v>
      </c>
      <c r="BC318" s="216">
        <f t="shared" si="186"/>
        <v>5.2470240721604862</v>
      </c>
      <c r="BD318" s="21" t="s">
        <v>37</v>
      </c>
      <c r="BE318" s="199">
        <f>SUM(BG317:BG326)</f>
        <v>0</v>
      </c>
      <c r="BF318" s="185">
        <f t="shared" si="187"/>
        <v>0</v>
      </c>
      <c r="BG318" s="177">
        <f t="shared" si="188"/>
        <v>0</v>
      </c>
      <c r="BI318" s="216">
        <f t="shared" si="189"/>
        <v>5.3230099791384085</v>
      </c>
      <c r="BJ318" s="21" t="s">
        <v>37</v>
      </c>
      <c r="BK318" s="199">
        <f>SUM(BM317:BM326)</f>
        <v>0</v>
      </c>
      <c r="BL318" s="185">
        <f t="shared" si="190"/>
        <v>0</v>
      </c>
      <c r="BM318" s="177">
        <f t="shared" si="191"/>
        <v>0</v>
      </c>
    </row>
    <row r="319" spans="1:65" ht="15" customHeight="1">
      <c r="A319" s="19">
        <f t="shared" si="160"/>
        <v>2005</v>
      </c>
      <c r="B319" s="174">
        <f t="shared" si="160"/>
        <v>0</v>
      </c>
      <c r="C319" s="189">
        <f t="shared" si="161"/>
        <v>6.3969296552161463</v>
      </c>
      <c r="D319" s="20">
        <f t="shared" si="192"/>
        <v>3</v>
      </c>
      <c r="E319" s="637" t="s">
        <v>9</v>
      </c>
      <c r="F319" s="638"/>
      <c r="G319" s="639">
        <f>SUM(K317:K326)</f>
        <v>0</v>
      </c>
      <c r="H319" s="640"/>
      <c r="I319" s="177">
        <f t="shared" si="162"/>
        <v>0</v>
      </c>
      <c r="J319" s="178" t="e">
        <f t="shared" si="163"/>
        <v>#DIV/0!</v>
      </c>
      <c r="K319" s="177">
        <f t="shared" si="164"/>
        <v>0</v>
      </c>
      <c r="M319" s="216">
        <f t="shared" si="165"/>
        <v>0</v>
      </c>
      <c r="O319" s="98"/>
      <c r="P319" s="185">
        <f t="shared" si="166"/>
        <v>0</v>
      </c>
      <c r="Q319" s="177">
        <f t="shared" si="167"/>
        <v>0</v>
      </c>
      <c r="S319" s="216">
        <f t="shared" si="168"/>
        <v>4.6051701859880918</v>
      </c>
      <c r="U319" s="98"/>
      <c r="V319" s="185">
        <f t="shared" si="169"/>
        <v>0</v>
      </c>
      <c r="W319" s="177">
        <f t="shared" si="170"/>
        <v>0</v>
      </c>
      <c r="Y319" s="216">
        <f t="shared" si="171"/>
        <v>4.7449321283632502</v>
      </c>
      <c r="AA319" s="98"/>
      <c r="AB319" s="185">
        <f t="shared" si="172"/>
        <v>0</v>
      </c>
      <c r="AC319" s="177">
        <f t="shared" si="173"/>
        <v>0</v>
      </c>
      <c r="AE319" s="216">
        <f t="shared" si="174"/>
        <v>4.8675344504555822</v>
      </c>
      <c r="AG319" s="98"/>
      <c r="AH319" s="185">
        <f t="shared" si="175"/>
        <v>0</v>
      </c>
      <c r="AI319" s="177">
        <f t="shared" si="176"/>
        <v>0</v>
      </c>
      <c r="AK319" s="216">
        <f t="shared" si="177"/>
        <v>4.9767337424205742</v>
      </c>
      <c r="AM319" s="98"/>
      <c r="AN319" s="185">
        <f t="shared" si="178"/>
        <v>0</v>
      </c>
      <c r="AO319" s="177">
        <f t="shared" si="179"/>
        <v>0</v>
      </c>
      <c r="AQ319" s="216">
        <f t="shared" si="180"/>
        <v>5.0751738152338266</v>
      </c>
      <c r="AS319" s="98"/>
      <c r="AT319" s="185">
        <f t="shared" si="181"/>
        <v>0</v>
      </c>
      <c r="AU319" s="177">
        <f t="shared" si="182"/>
        <v>0</v>
      </c>
      <c r="AW319" s="216">
        <f t="shared" si="183"/>
        <v>5.1647859739235145</v>
      </c>
      <c r="AY319" s="98"/>
      <c r="AZ319" s="185">
        <f t="shared" si="184"/>
        <v>0</v>
      </c>
      <c r="BA319" s="177">
        <f t="shared" si="185"/>
        <v>0</v>
      </c>
      <c r="BC319" s="216">
        <f t="shared" si="186"/>
        <v>5.2470240721604862</v>
      </c>
      <c r="BE319" s="98"/>
      <c r="BF319" s="185">
        <f t="shared" si="187"/>
        <v>0</v>
      </c>
      <c r="BG319" s="177">
        <f t="shared" si="188"/>
        <v>0</v>
      </c>
      <c r="BI319" s="216">
        <f t="shared" si="189"/>
        <v>5.3230099791384085</v>
      </c>
      <c r="BK319" s="98"/>
      <c r="BL319" s="185">
        <f t="shared" si="190"/>
        <v>0</v>
      </c>
      <c r="BM319" s="177">
        <f t="shared" si="191"/>
        <v>0</v>
      </c>
    </row>
    <row r="320" spans="1:65" ht="15" customHeight="1">
      <c r="A320" s="19">
        <f t="shared" si="160"/>
        <v>2006</v>
      </c>
      <c r="B320" s="174">
        <f t="shared" si="160"/>
        <v>0</v>
      </c>
      <c r="C320" s="189">
        <f t="shared" si="161"/>
        <v>6.3969296552161463</v>
      </c>
      <c r="D320" s="20">
        <f t="shared" si="192"/>
        <v>4</v>
      </c>
      <c r="E320" s="637" t="s">
        <v>10</v>
      </c>
      <c r="F320" s="638"/>
      <c r="G320" s="639" t="e">
        <f>SUM(J317:J326)/D326</f>
        <v>#DIV/0!</v>
      </c>
      <c r="H320" s="640"/>
      <c r="I320" s="177">
        <f t="shared" si="162"/>
        <v>0</v>
      </c>
      <c r="J320" s="178" t="e">
        <f t="shared" si="163"/>
        <v>#DIV/0!</v>
      </c>
      <c r="K320" s="177">
        <f t="shared" si="164"/>
        <v>0</v>
      </c>
      <c r="M320" s="216">
        <f t="shared" si="165"/>
        <v>0</v>
      </c>
      <c r="P320" s="185">
        <f t="shared" si="166"/>
        <v>0</v>
      </c>
      <c r="Q320" s="177">
        <f t="shared" si="167"/>
        <v>0</v>
      </c>
      <c r="S320" s="216">
        <f t="shared" si="168"/>
        <v>4.6051701859880918</v>
      </c>
      <c r="V320" s="185">
        <f t="shared" si="169"/>
        <v>0</v>
      </c>
      <c r="W320" s="177">
        <f t="shared" si="170"/>
        <v>0</v>
      </c>
      <c r="Y320" s="216">
        <f t="shared" si="171"/>
        <v>4.7449321283632502</v>
      </c>
      <c r="AB320" s="185">
        <f t="shared" si="172"/>
        <v>0</v>
      </c>
      <c r="AC320" s="177">
        <f t="shared" si="173"/>
        <v>0</v>
      </c>
      <c r="AE320" s="216">
        <f t="shared" si="174"/>
        <v>4.8675344504555822</v>
      </c>
      <c r="AH320" s="185">
        <f t="shared" si="175"/>
        <v>0</v>
      </c>
      <c r="AI320" s="177">
        <f t="shared" si="176"/>
        <v>0</v>
      </c>
      <c r="AK320" s="216">
        <f t="shared" si="177"/>
        <v>4.9767337424205742</v>
      </c>
      <c r="AN320" s="185">
        <f t="shared" si="178"/>
        <v>0</v>
      </c>
      <c r="AO320" s="177">
        <f t="shared" si="179"/>
        <v>0</v>
      </c>
      <c r="AQ320" s="216">
        <f t="shared" si="180"/>
        <v>5.0751738152338266</v>
      </c>
      <c r="AT320" s="185">
        <f t="shared" si="181"/>
        <v>0</v>
      </c>
      <c r="AU320" s="177">
        <f t="shared" si="182"/>
        <v>0</v>
      </c>
      <c r="AW320" s="216">
        <f t="shared" si="183"/>
        <v>5.1647859739235145</v>
      </c>
      <c r="AZ320" s="185">
        <f t="shared" si="184"/>
        <v>0</v>
      </c>
      <c r="BA320" s="177">
        <f t="shared" si="185"/>
        <v>0</v>
      </c>
      <c r="BC320" s="216">
        <f t="shared" si="186"/>
        <v>5.2470240721604862</v>
      </c>
      <c r="BF320" s="185">
        <f t="shared" si="187"/>
        <v>0</v>
      </c>
      <c r="BG320" s="177">
        <f t="shared" si="188"/>
        <v>0</v>
      </c>
      <c r="BI320" s="216">
        <f t="shared" si="189"/>
        <v>5.3230099791384085</v>
      </c>
      <c r="BL320" s="185">
        <f t="shared" si="190"/>
        <v>0</v>
      </c>
      <c r="BM320" s="177">
        <f t="shared" si="191"/>
        <v>0</v>
      </c>
    </row>
    <row r="321" spans="1:65" ht="15" customHeight="1">
      <c r="A321" s="19">
        <f t="shared" si="160"/>
        <v>2007</v>
      </c>
      <c r="B321" s="174">
        <f t="shared" si="160"/>
        <v>0</v>
      </c>
      <c r="C321" s="189">
        <f t="shared" si="161"/>
        <v>6.3969296552161463</v>
      </c>
      <c r="D321" s="20">
        <f t="shared" si="192"/>
        <v>5</v>
      </c>
      <c r="E321" s="637" t="s">
        <v>11</v>
      </c>
      <c r="F321" s="638"/>
      <c r="G321" s="639" t="e">
        <f>SUM(J317:J326)/10</f>
        <v>#DIV/0!</v>
      </c>
      <c r="H321" s="640"/>
      <c r="I321" s="177">
        <f t="shared" si="162"/>
        <v>0</v>
      </c>
      <c r="J321" s="178" t="e">
        <f t="shared" si="163"/>
        <v>#DIV/0!</v>
      </c>
      <c r="K321" s="177">
        <f t="shared" si="164"/>
        <v>0</v>
      </c>
      <c r="M321" s="216">
        <f t="shared" si="165"/>
        <v>0</v>
      </c>
      <c r="N321" s="21"/>
      <c r="O321" s="55"/>
      <c r="P321" s="185">
        <f t="shared" si="166"/>
        <v>0</v>
      </c>
      <c r="Q321" s="177">
        <f t="shared" si="167"/>
        <v>0</v>
      </c>
      <c r="S321" s="216">
        <f t="shared" si="168"/>
        <v>4.6051701859880918</v>
      </c>
      <c r="T321" s="21"/>
      <c r="U321" s="55"/>
      <c r="V321" s="185">
        <f t="shared" si="169"/>
        <v>0</v>
      </c>
      <c r="W321" s="177">
        <f t="shared" si="170"/>
        <v>0</v>
      </c>
      <c r="Y321" s="216">
        <f t="shared" si="171"/>
        <v>4.7449321283632502</v>
      </c>
      <c r="Z321" s="21"/>
      <c r="AA321" s="55"/>
      <c r="AB321" s="185">
        <f t="shared" si="172"/>
        <v>0</v>
      </c>
      <c r="AC321" s="177">
        <f t="shared" si="173"/>
        <v>0</v>
      </c>
      <c r="AE321" s="216">
        <f t="shared" si="174"/>
        <v>4.8675344504555822</v>
      </c>
      <c r="AF321" s="21"/>
      <c r="AG321" s="55"/>
      <c r="AH321" s="185">
        <f t="shared" si="175"/>
        <v>0</v>
      </c>
      <c r="AI321" s="177">
        <f t="shared" si="176"/>
        <v>0</v>
      </c>
      <c r="AK321" s="216">
        <f t="shared" si="177"/>
        <v>4.9767337424205742</v>
      </c>
      <c r="AL321" s="21"/>
      <c r="AM321" s="55"/>
      <c r="AN321" s="185">
        <f t="shared" si="178"/>
        <v>0</v>
      </c>
      <c r="AO321" s="177">
        <f t="shared" si="179"/>
        <v>0</v>
      </c>
      <c r="AQ321" s="216">
        <f t="shared" si="180"/>
        <v>5.0751738152338266</v>
      </c>
      <c r="AR321" s="21"/>
      <c r="AS321" s="55"/>
      <c r="AT321" s="185">
        <f t="shared" si="181"/>
        <v>0</v>
      </c>
      <c r="AU321" s="177">
        <f t="shared" si="182"/>
        <v>0</v>
      </c>
      <c r="AW321" s="216">
        <f t="shared" si="183"/>
        <v>5.1647859739235145</v>
      </c>
      <c r="AX321" s="21"/>
      <c r="AY321" s="55"/>
      <c r="AZ321" s="185">
        <f t="shared" si="184"/>
        <v>0</v>
      </c>
      <c r="BA321" s="177">
        <f t="shared" si="185"/>
        <v>0</v>
      </c>
      <c r="BC321" s="216">
        <f t="shared" si="186"/>
        <v>5.2470240721604862</v>
      </c>
      <c r="BD321" s="21"/>
      <c r="BE321" s="55"/>
      <c r="BF321" s="185">
        <f t="shared" si="187"/>
        <v>0</v>
      </c>
      <c r="BG321" s="177">
        <f t="shared" si="188"/>
        <v>0</v>
      </c>
      <c r="BI321" s="216">
        <f t="shared" si="189"/>
        <v>5.3230099791384085</v>
      </c>
      <c r="BJ321" s="21"/>
      <c r="BK321" s="55"/>
      <c r="BL321" s="185">
        <f t="shared" si="190"/>
        <v>0</v>
      </c>
      <c r="BM321" s="177">
        <f t="shared" si="191"/>
        <v>0</v>
      </c>
    </row>
    <row r="322" spans="1:65" ht="15" customHeight="1">
      <c r="A322" s="19">
        <f t="shared" si="160"/>
        <v>2008</v>
      </c>
      <c r="B322" s="174">
        <f t="shared" si="160"/>
        <v>0</v>
      </c>
      <c r="C322" s="189">
        <f t="shared" si="161"/>
        <v>6.3969296552161463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0</v>
      </c>
      <c r="J322" s="178" t="e">
        <f t="shared" si="163"/>
        <v>#DIV/0!</v>
      </c>
      <c r="K322" s="177">
        <f t="shared" si="164"/>
        <v>0</v>
      </c>
      <c r="M322" s="216">
        <f t="shared" si="165"/>
        <v>0</v>
      </c>
      <c r="N322" s="21"/>
      <c r="O322" s="55"/>
      <c r="P322" s="185">
        <f t="shared" si="166"/>
        <v>0</v>
      </c>
      <c r="Q322" s="177">
        <f>($B322-P322)^2/1000</f>
        <v>0</v>
      </c>
      <c r="S322" s="216">
        <f t="shared" si="168"/>
        <v>4.6051701859880918</v>
      </c>
      <c r="T322" s="21"/>
      <c r="U322" s="55"/>
      <c r="V322" s="185">
        <f t="shared" si="169"/>
        <v>0</v>
      </c>
      <c r="W322" s="177">
        <f t="shared" si="170"/>
        <v>0</v>
      </c>
      <c r="Y322" s="216">
        <f t="shared" si="171"/>
        <v>4.7449321283632502</v>
      </c>
      <c r="Z322" s="21"/>
      <c r="AA322" s="55"/>
      <c r="AB322" s="185">
        <f t="shared" si="172"/>
        <v>0</v>
      </c>
      <c r="AC322" s="177">
        <f t="shared" si="173"/>
        <v>0</v>
      </c>
      <c r="AE322" s="216">
        <f t="shared" si="174"/>
        <v>4.8675344504555822</v>
      </c>
      <c r="AF322" s="21"/>
      <c r="AG322" s="55"/>
      <c r="AH322" s="185">
        <f t="shared" si="175"/>
        <v>0</v>
      </c>
      <c r="AI322" s="177">
        <f t="shared" si="176"/>
        <v>0</v>
      </c>
      <c r="AK322" s="216">
        <f t="shared" si="177"/>
        <v>4.9767337424205742</v>
      </c>
      <c r="AL322" s="21"/>
      <c r="AM322" s="55"/>
      <c r="AN322" s="185">
        <f t="shared" si="178"/>
        <v>0</v>
      </c>
      <c r="AO322" s="177">
        <f t="shared" si="179"/>
        <v>0</v>
      </c>
      <c r="AQ322" s="216">
        <f t="shared" si="180"/>
        <v>5.0751738152338266</v>
      </c>
      <c r="AR322" s="21"/>
      <c r="AS322" s="55"/>
      <c r="AT322" s="185">
        <f t="shared" si="181"/>
        <v>0</v>
      </c>
      <c r="AU322" s="177">
        <f t="shared" si="182"/>
        <v>0</v>
      </c>
      <c r="AW322" s="216">
        <f t="shared" si="183"/>
        <v>5.1647859739235145</v>
      </c>
      <c r="AX322" s="21"/>
      <c r="AY322" s="55"/>
      <c r="AZ322" s="185">
        <f t="shared" si="184"/>
        <v>0</v>
      </c>
      <c r="BA322" s="177">
        <f t="shared" si="185"/>
        <v>0</v>
      </c>
      <c r="BC322" s="216">
        <f t="shared" si="186"/>
        <v>5.2470240721604862</v>
      </c>
      <c r="BD322" s="21"/>
      <c r="BE322" s="55"/>
      <c r="BF322" s="185">
        <f t="shared" si="187"/>
        <v>0</v>
      </c>
      <c r="BG322" s="177">
        <f t="shared" si="188"/>
        <v>0</v>
      </c>
      <c r="BI322" s="216">
        <f t="shared" si="189"/>
        <v>5.3230099791384085</v>
      </c>
      <c r="BJ322" s="21"/>
      <c r="BK322" s="55"/>
      <c r="BL322" s="185">
        <f t="shared" si="190"/>
        <v>0</v>
      </c>
      <c r="BM322" s="177">
        <f t="shared" si="191"/>
        <v>0</v>
      </c>
    </row>
    <row r="323" spans="1:65" ht="15" customHeight="1">
      <c r="A323" s="19">
        <f t="shared" si="160"/>
        <v>2009</v>
      </c>
      <c r="B323" s="174">
        <f t="shared" si="160"/>
        <v>0</v>
      </c>
      <c r="C323" s="189">
        <f t="shared" si="161"/>
        <v>6.3969296552161463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0</v>
      </c>
      <c r="J323" s="178" t="e">
        <f t="shared" si="163"/>
        <v>#DIV/0!</v>
      </c>
      <c r="K323" s="177">
        <f t="shared" si="164"/>
        <v>0</v>
      </c>
      <c r="M323" s="216">
        <f t="shared" si="165"/>
        <v>0</v>
      </c>
      <c r="N323" s="21"/>
      <c r="O323" s="55"/>
      <c r="P323" s="185">
        <f t="shared" si="166"/>
        <v>0</v>
      </c>
      <c r="Q323" s="177">
        <f t="shared" si="167"/>
        <v>0</v>
      </c>
      <c r="S323" s="216">
        <f t="shared" si="168"/>
        <v>4.6051701859880918</v>
      </c>
      <c r="T323" s="21"/>
      <c r="U323" s="55"/>
      <c r="V323" s="185">
        <f t="shared" si="169"/>
        <v>0</v>
      </c>
      <c r="W323" s="177">
        <f t="shared" si="170"/>
        <v>0</v>
      </c>
      <c r="Y323" s="216">
        <f t="shared" si="171"/>
        <v>4.7449321283632502</v>
      </c>
      <c r="Z323" s="21"/>
      <c r="AA323" s="55"/>
      <c r="AB323" s="185">
        <f t="shared" si="172"/>
        <v>0</v>
      </c>
      <c r="AC323" s="177">
        <f t="shared" si="173"/>
        <v>0</v>
      </c>
      <c r="AE323" s="216">
        <f t="shared" si="174"/>
        <v>4.8675344504555822</v>
      </c>
      <c r="AF323" s="21"/>
      <c r="AG323" s="55"/>
      <c r="AH323" s="185">
        <f t="shared" si="175"/>
        <v>0</v>
      </c>
      <c r="AI323" s="177">
        <f t="shared" si="176"/>
        <v>0</v>
      </c>
      <c r="AK323" s="216">
        <f t="shared" si="177"/>
        <v>4.9767337424205742</v>
      </c>
      <c r="AL323" s="21"/>
      <c r="AM323" s="55"/>
      <c r="AN323" s="185">
        <f t="shared" si="178"/>
        <v>0</v>
      </c>
      <c r="AO323" s="177">
        <f t="shared" si="179"/>
        <v>0</v>
      </c>
      <c r="AQ323" s="216">
        <f t="shared" si="180"/>
        <v>5.0751738152338266</v>
      </c>
      <c r="AR323" s="21"/>
      <c r="AS323" s="55"/>
      <c r="AT323" s="185">
        <f t="shared" si="181"/>
        <v>0</v>
      </c>
      <c r="AU323" s="177">
        <f t="shared" si="182"/>
        <v>0</v>
      </c>
      <c r="AW323" s="216">
        <f t="shared" si="183"/>
        <v>5.1647859739235145</v>
      </c>
      <c r="AX323" s="21"/>
      <c r="AY323" s="55"/>
      <c r="AZ323" s="185">
        <f t="shared" si="184"/>
        <v>0</v>
      </c>
      <c r="BA323" s="177">
        <f t="shared" si="185"/>
        <v>0</v>
      </c>
      <c r="BC323" s="216">
        <f t="shared" si="186"/>
        <v>5.2470240721604862</v>
      </c>
      <c r="BD323" s="21"/>
      <c r="BE323" s="55"/>
      <c r="BF323" s="185">
        <f t="shared" si="187"/>
        <v>0</v>
      </c>
      <c r="BG323" s="177">
        <f t="shared" si="188"/>
        <v>0</v>
      </c>
      <c r="BI323" s="216">
        <f t="shared" si="189"/>
        <v>5.3230099791384085</v>
      </c>
      <c r="BJ323" s="21"/>
      <c r="BK323" s="55"/>
      <c r="BL323" s="185">
        <f t="shared" si="190"/>
        <v>0</v>
      </c>
      <c r="BM323" s="177">
        <f t="shared" si="191"/>
        <v>0</v>
      </c>
    </row>
    <row r="324" spans="1:65" ht="15" customHeight="1">
      <c r="A324" s="19">
        <f t="shared" si="160"/>
        <v>2010</v>
      </c>
      <c r="B324" s="174">
        <f t="shared" si="160"/>
        <v>0</v>
      </c>
      <c r="C324" s="189">
        <f t="shared" si="161"/>
        <v>6.3969296552161463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0</v>
      </c>
      <c r="J324" s="178" t="e">
        <f t="shared" si="163"/>
        <v>#DIV/0!</v>
      </c>
      <c r="K324" s="177">
        <f t="shared" si="164"/>
        <v>0</v>
      </c>
      <c r="M324" s="216">
        <f t="shared" si="165"/>
        <v>0</v>
      </c>
      <c r="N324" s="21"/>
      <c r="O324" s="55"/>
      <c r="P324" s="185">
        <f t="shared" si="166"/>
        <v>0</v>
      </c>
      <c r="Q324" s="177">
        <f t="shared" si="167"/>
        <v>0</v>
      </c>
      <c r="S324" s="216">
        <f t="shared" si="168"/>
        <v>4.6051701859880918</v>
      </c>
      <c r="T324" s="21"/>
      <c r="U324" s="55"/>
      <c r="V324" s="185">
        <f t="shared" si="169"/>
        <v>0</v>
      </c>
      <c r="W324" s="177">
        <f t="shared" si="170"/>
        <v>0</v>
      </c>
      <c r="Y324" s="216">
        <f t="shared" si="171"/>
        <v>4.7449321283632502</v>
      </c>
      <c r="Z324" s="21"/>
      <c r="AA324" s="55"/>
      <c r="AB324" s="185">
        <f t="shared" si="172"/>
        <v>0</v>
      </c>
      <c r="AC324" s="177">
        <f t="shared" si="173"/>
        <v>0</v>
      </c>
      <c r="AE324" s="216">
        <f t="shared" si="174"/>
        <v>4.8675344504555822</v>
      </c>
      <c r="AF324" s="21"/>
      <c r="AG324" s="55"/>
      <c r="AH324" s="185">
        <f t="shared" si="175"/>
        <v>0</v>
      </c>
      <c r="AI324" s="177">
        <f t="shared" si="176"/>
        <v>0</v>
      </c>
      <c r="AK324" s="216">
        <f t="shared" si="177"/>
        <v>4.9767337424205742</v>
      </c>
      <c r="AL324" s="21"/>
      <c r="AM324" s="55"/>
      <c r="AN324" s="185">
        <f t="shared" si="178"/>
        <v>0</v>
      </c>
      <c r="AO324" s="177">
        <f t="shared" si="179"/>
        <v>0</v>
      </c>
      <c r="AQ324" s="216">
        <f t="shared" si="180"/>
        <v>5.0751738152338266</v>
      </c>
      <c r="AR324" s="21"/>
      <c r="AS324" s="55"/>
      <c r="AT324" s="185">
        <f t="shared" si="181"/>
        <v>0</v>
      </c>
      <c r="AU324" s="177">
        <f t="shared" si="182"/>
        <v>0</v>
      </c>
      <c r="AW324" s="216">
        <f t="shared" si="183"/>
        <v>5.1647859739235145</v>
      </c>
      <c r="AX324" s="21"/>
      <c r="AY324" s="55"/>
      <c r="AZ324" s="185">
        <f t="shared" si="184"/>
        <v>0</v>
      </c>
      <c r="BA324" s="177">
        <f t="shared" si="185"/>
        <v>0</v>
      </c>
      <c r="BC324" s="216">
        <f t="shared" si="186"/>
        <v>5.2470240721604862</v>
      </c>
      <c r="BD324" s="21"/>
      <c r="BE324" s="55"/>
      <c r="BF324" s="185">
        <f t="shared" si="187"/>
        <v>0</v>
      </c>
      <c r="BG324" s="177">
        <f t="shared" si="188"/>
        <v>0</v>
      </c>
      <c r="BI324" s="216">
        <f t="shared" si="189"/>
        <v>5.3230099791384085</v>
      </c>
      <c r="BJ324" s="21"/>
      <c r="BK324" s="55"/>
      <c r="BL324" s="185">
        <f t="shared" si="190"/>
        <v>0</v>
      </c>
      <c r="BM324" s="177">
        <f t="shared" si="191"/>
        <v>0</v>
      </c>
    </row>
    <row r="325" spans="1:65" ht="15" customHeight="1">
      <c r="A325" s="19">
        <f t="shared" si="160"/>
        <v>2011</v>
      </c>
      <c r="B325" s="174">
        <f t="shared" si="160"/>
        <v>0</v>
      </c>
      <c r="C325" s="189">
        <f t="shared" si="161"/>
        <v>6.3969296552161463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0</v>
      </c>
      <c r="J325" s="178" t="e">
        <f t="shared" si="163"/>
        <v>#DIV/0!</v>
      </c>
      <c r="K325" s="177">
        <f t="shared" si="164"/>
        <v>0</v>
      </c>
      <c r="M325" s="216">
        <f t="shared" si="165"/>
        <v>0</v>
      </c>
      <c r="N325" s="21"/>
      <c r="O325" s="55"/>
      <c r="P325" s="185">
        <f t="shared" si="166"/>
        <v>0</v>
      </c>
      <c r="Q325" s="177">
        <f t="shared" si="167"/>
        <v>0</v>
      </c>
      <c r="S325" s="216">
        <f t="shared" si="168"/>
        <v>4.6051701859880918</v>
      </c>
      <c r="T325" s="21"/>
      <c r="U325" s="55"/>
      <c r="V325" s="185">
        <f t="shared" si="169"/>
        <v>0</v>
      </c>
      <c r="W325" s="177">
        <f t="shared" si="170"/>
        <v>0</v>
      </c>
      <c r="Y325" s="216">
        <f t="shared" si="171"/>
        <v>4.7449321283632502</v>
      </c>
      <c r="Z325" s="21"/>
      <c r="AA325" s="55"/>
      <c r="AB325" s="185">
        <f t="shared" si="172"/>
        <v>0</v>
      </c>
      <c r="AC325" s="177">
        <f t="shared" si="173"/>
        <v>0</v>
      </c>
      <c r="AE325" s="216">
        <f t="shared" si="174"/>
        <v>4.8675344504555822</v>
      </c>
      <c r="AF325" s="21"/>
      <c r="AG325" s="55"/>
      <c r="AH325" s="185">
        <f t="shared" si="175"/>
        <v>0</v>
      </c>
      <c r="AI325" s="177">
        <f t="shared" si="176"/>
        <v>0</v>
      </c>
      <c r="AK325" s="216">
        <f t="shared" si="177"/>
        <v>4.9767337424205742</v>
      </c>
      <c r="AL325" s="21"/>
      <c r="AM325" s="55"/>
      <c r="AN325" s="185">
        <f t="shared" si="178"/>
        <v>0</v>
      </c>
      <c r="AO325" s="177">
        <f t="shared" si="179"/>
        <v>0</v>
      </c>
      <c r="AQ325" s="216">
        <f t="shared" si="180"/>
        <v>5.0751738152338266</v>
      </c>
      <c r="AR325" s="21"/>
      <c r="AS325" s="55"/>
      <c r="AT325" s="185">
        <f t="shared" si="181"/>
        <v>0</v>
      </c>
      <c r="AU325" s="177">
        <f t="shared" si="182"/>
        <v>0</v>
      </c>
      <c r="AW325" s="216">
        <f t="shared" si="183"/>
        <v>5.1647859739235145</v>
      </c>
      <c r="AX325" s="21"/>
      <c r="AY325" s="55"/>
      <c r="AZ325" s="185">
        <f t="shared" si="184"/>
        <v>0</v>
      </c>
      <c r="BA325" s="177">
        <f t="shared" si="185"/>
        <v>0</v>
      </c>
      <c r="BC325" s="216">
        <f t="shared" si="186"/>
        <v>5.2470240721604862</v>
      </c>
      <c r="BD325" s="21"/>
      <c r="BE325" s="55"/>
      <c r="BF325" s="185">
        <f t="shared" si="187"/>
        <v>0</v>
      </c>
      <c r="BG325" s="177">
        <f t="shared" si="188"/>
        <v>0</v>
      </c>
      <c r="BI325" s="216">
        <f t="shared" si="189"/>
        <v>5.3230099791384085</v>
      </c>
      <c r="BJ325" s="21"/>
      <c r="BK325" s="55"/>
      <c r="BL325" s="185">
        <f t="shared" si="190"/>
        <v>0</v>
      </c>
      <c r="BM325" s="177">
        <f t="shared" si="191"/>
        <v>0</v>
      </c>
    </row>
    <row r="326" spans="1:65" ht="15" customHeight="1" thickBot="1">
      <c r="A326" s="28">
        <f t="shared" si="160"/>
        <v>2012</v>
      </c>
      <c r="B326" s="182">
        <f t="shared" si="160"/>
        <v>0</v>
      </c>
      <c r="C326" s="217">
        <f t="shared" si="161"/>
        <v>6.3969296552161463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0</v>
      </c>
      <c r="J326" s="184" t="e">
        <f t="shared" si="163"/>
        <v>#DIV/0!</v>
      </c>
      <c r="K326" s="183">
        <f t="shared" si="164"/>
        <v>0</v>
      </c>
      <c r="M326" s="218">
        <f t="shared" si="165"/>
        <v>0</v>
      </c>
      <c r="N326" s="101"/>
      <c r="O326" s="100"/>
      <c r="P326" s="205">
        <f t="shared" si="166"/>
        <v>0</v>
      </c>
      <c r="Q326" s="183">
        <f t="shared" si="167"/>
        <v>0</v>
      </c>
      <c r="S326" s="218">
        <f t="shared" si="168"/>
        <v>4.6051701859880918</v>
      </c>
      <c r="T326" s="101"/>
      <c r="U326" s="100"/>
      <c r="V326" s="205">
        <f t="shared" si="169"/>
        <v>0</v>
      </c>
      <c r="W326" s="183">
        <f t="shared" si="170"/>
        <v>0</v>
      </c>
      <c r="Y326" s="218">
        <f t="shared" si="171"/>
        <v>4.7449321283632502</v>
      </c>
      <c r="Z326" s="101"/>
      <c r="AA326" s="100"/>
      <c r="AB326" s="205">
        <f t="shared" si="172"/>
        <v>0</v>
      </c>
      <c r="AC326" s="183">
        <f t="shared" si="173"/>
        <v>0</v>
      </c>
      <c r="AE326" s="218">
        <f t="shared" si="174"/>
        <v>4.8675344504555822</v>
      </c>
      <c r="AF326" s="101"/>
      <c r="AG326" s="100"/>
      <c r="AH326" s="205">
        <f t="shared" si="175"/>
        <v>0</v>
      </c>
      <c r="AI326" s="183">
        <f t="shared" si="176"/>
        <v>0</v>
      </c>
      <c r="AK326" s="218">
        <f t="shared" si="177"/>
        <v>4.9767337424205742</v>
      </c>
      <c r="AL326" s="101"/>
      <c r="AM326" s="100"/>
      <c r="AN326" s="205">
        <f t="shared" si="178"/>
        <v>0</v>
      </c>
      <c r="AO326" s="183">
        <f t="shared" si="179"/>
        <v>0</v>
      </c>
      <c r="AQ326" s="218">
        <f t="shared" si="180"/>
        <v>5.0751738152338266</v>
      </c>
      <c r="AR326" s="101"/>
      <c r="AS326" s="100"/>
      <c r="AT326" s="205">
        <f t="shared" si="181"/>
        <v>0</v>
      </c>
      <c r="AU326" s="183">
        <f t="shared" si="182"/>
        <v>0</v>
      </c>
      <c r="AW326" s="218">
        <f t="shared" si="183"/>
        <v>5.1647859739235145</v>
      </c>
      <c r="AX326" s="101"/>
      <c r="AY326" s="100"/>
      <c r="AZ326" s="205">
        <f t="shared" si="184"/>
        <v>0</v>
      </c>
      <c r="BA326" s="183">
        <f t="shared" si="185"/>
        <v>0</v>
      </c>
      <c r="BC326" s="218">
        <f t="shared" si="186"/>
        <v>5.2470240721604862</v>
      </c>
      <c r="BD326" s="101"/>
      <c r="BE326" s="100"/>
      <c r="BF326" s="205">
        <f t="shared" si="187"/>
        <v>0</v>
      </c>
      <c r="BG326" s="183">
        <f t="shared" si="188"/>
        <v>0</v>
      </c>
      <c r="BI326" s="218">
        <f t="shared" si="189"/>
        <v>5.3230099791384085</v>
      </c>
      <c r="BJ326" s="101"/>
      <c r="BK326" s="100"/>
      <c r="BL326" s="205">
        <f t="shared" si="190"/>
        <v>0</v>
      </c>
      <c r="BM326" s="183">
        <f t="shared" si="191"/>
        <v>0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0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0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0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0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0</v>
      </c>
      <c r="C329" s="219"/>
      <c r="D329" s="20">
        <f t="shared" si="192"/>
        <v>13</v>
      </c>
      <c r="E329" s="198">
        <f>O309</f>
        <v>1</v>
      </c>
      <c r="F329" s="201" t="e">
        <f>O317</f>
        <v>#DIV/0!</v>
      </c>
      <c r="G329" s="635">
        <f>O318</f>
        <v>0</v>
      </c>
      <c r="H329" s="636"/>
      <c r="I329" s="177">
        <f t="shared" si="162"/>
        <v>0</v>
      </c>
      <c r="J329" s="185"/>
      <c r="K329" s="185"/>
      <c r="M329" s="198" t="str">
        <f>M282</f>
        <v>max(y) =</v>
      </c>
      <c r="N329" s="198">
        <f>N282</f>
        <v>0</v>
      </c>
      <c r="S329" s="198" t="str">
        <f>S282</f>
        <v>max(y) =</v>
      </c>
      <c r="T329" s="198">
        <f>N329</f>
        <v>0</v>
      </c>
      <c r="Y329" s="198" t="str">
        <f>Y282</f>
        <v>max(y) =</v>
      </c>
      <c r="Z329" s="198">
        <f>T329</f>
        <v>0</v>
      </c>
      <c r="AE329" s="198" t="str">
        <f>AE282</f>
        <v>max(y) =</v>
      </c>
      <c r="AF329" s="198">
        <f>Z329</f>
        <v>0</v>
      </c>
      <c r="AK329" s="198" t="str">
        <f>AK282</f>
        <v>max(y) =</v>
      </c>
      <c r="AL329" s="198">
        <f>AF329</f>
        <v>0</v>
      </c>
      <c r="AQ329" s="198" t="str">
        <f>AQ282</f>
        <v>max(y) =</v>
      </c>
      <c r="AR329" s="198">
        <f>AL329</f>
        <v>0</v>
      </c>
      <c r="AW329" s="198" t="str">
        <f>AW282</f>
        <v>max(y) =</v>
      </c>
      <c r="AX329" s="198">
        <f>AR329</f>
        <v>0</v>
      </c>
      <c r="BC329" s="198" t="str">
        <f>BC282</f>
        <v>max(y) =</v>
      </c>
      <c r="BD329" s="198">
        <f>AX329</f>
        <v>0</v>
      </c>
      <c r="BI329" s="198" t="str">
        <f>BI282</f>
        <v>max(y) =</v>
      </c>
      <c r="BJ329" s="198">
        <f>BD329</f>
        <v>0</v>
      </c>
    </row>
    <row r="330" spans="1:65" ht="15" customHeight="1">
      <c r="A330" s="19">
        <f t="shared" si="160"/>
        <v>2016</v>
      </c>
      <c r="B330" s="174">
        <f t="shared" si="193"/>
        <v>0</v>
      </c>
      <c r="C330" s="219"/>
      <c r="D330" s="20">
        <f t="shared" si="192"/>
        <v>14</v>
      </c>
      <c r="E330" s="198">
        <f>U309</f>
        <v>100</v>
      </c>
      <c r="F330" s="201" t="e">
        <f>U317</f>
        <v>#DIV/0!</v>
      </c>
      <c r="G330" s="631">
        <f>U318</f>
        <v>0</v>
      </c>
      <c r="H330" s="632"/>
      <c r="I330" s="177">
        <f t="shared" si="162"/>
        <v>0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0</v>
      </c>
      <c r="C331" s="219"/>
      <c r="D331" s="20">
        <f t="shared" si="192"/>
        <v>15</v>
      </c>
      <c r="E331" s="198">
        <f>AA309</f>
        <v>115</v>
      </c>
      <c r="F331" s="201" t="e">
        <f>AA317</f>
        <v>#DIV/0!</v>
      </c>
      <c r="G331" s="631">
        <f>AA318</f>
        <v>0</v>
      </c>
      <c r="H331" s="632"/>
      <c r="I331" s="177">
        <f t="shared" si="162"/>
        <v>0</v>
      </c>
      <c r="J331" s="185"/>
      <c r="K331" s="185"/>
      <c r="M331" s="198" t="s">
        <v>60</v>
      </c>
      <c r="N331" s="212">
        <v>15</v>
      </c>
      <c r="S331" s="198" t="s">
        <v>60</v>
      </c>
      <c r="T331" s="212">
        <f>N331</f>
        <v>15</v>
      </c>
      <c r="Y331" s="198" t="s">
        <v>60</v>
      </c>
      <c r="Z331" s="212">
        <f>T331</f>
        <v>15</v>
      </c>
      <c r="AE331" s="198" t="s">
        <v>60</v>
      </c>
      <c r="AF331" s="212">
        <f>Z331</f>
        <v>15</v>
      </c>
      <c r="AK331" s="198" t="s">
        <v>60</v>
      </c>
      <c r="AL331" s="212">
        <f>AF331</f>
        <v>15</v>
      </c>
      <c r="AQ331" s="198" t="s">
        <v>60</v>
      </c>
      <c r="AR331" s="212">
        <f>AL331</f>
        <v>15</v>
      </c>
      <c r="AW331" s="198" t="s">
        <v>60</v>
      </c>
      <c r="AX331" s="212">
        <f>AR331</f>
        <v>15</v>
      </c>
      <c r="BC331" s="198" t="s">
        <v>60</v>
      </c>
      <c r="BD331" s="212">
        <f>AX331</f>
        <v>15</v>
      </c>
      <c r="BI331" s="198" t="s">
        <v>60</v>
      </c>
      <c r="BJ331" s="212">
        <f>BD331</f>
        <v>15</v>
      </c>
    </row>
    <row r="332" spans="1:65" ht="15" customHeight="1">
      <c r="A332" s="19">
        <f t="shared" si="160"/>
        <v>2018</v>
      </c>
      <c r="B332" s="174">
        <f t="shared" si="193"/>
        <v>0</v>
      </c>
      <c r="C332" s="219"/>
      <c r="D332" s="20">
        <f t="shared" si="192"/>
        <v>16</v>
      </c>
      <c r="E332" s="198">
        <f>AG309</f>
        <v>130</v>
      </c>
      <c r="F332" s="201" t="e">
        <f>AG317</f>
        <v>#DIV/0!</v>
      </c>
      <c r="G332" s="631">
        <f>AG318</f>
        <v>0</v>
      </c>
      <c r="H332" s="632"/>
      <c r="I332" s="177">
        <f t="shared" si="162"/>
        <v>0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0</v>
      </c>
      <c r="C333" s="219"/>
      <c r="D333" s="20">
        <f t="shared" si="192"/>
        <v>17</v>
      </c>
      <c r="E333" s="198">
        <f>AM309</f>
        <v>145</v>
      </c>
      <c r="F333" s="201" t="e">
        <f>AM317</f>
        <v>#DIV/0!</v>
      </c>
      <c r="G333" s="631">
        <f>AM318</f>
        <v>0</v>
      </c>
      <c r="H333" s="632"/>
      <c r="I333" s="177">
        <f t="shared" si="162"/>
        <v>0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0</v>
      </c>
      <c r="C334" s="219"/>
      <c r="D334" s="20">
        <f t="shared" si="192"/>
        <v>18</v>
      </c>
      <c r="E334" s="198">
        <f>AS309</f>
        <v>160</v>
      </c>
      <c r="F334" s="201" t="e">
        <f>AS317</f>
        <v>#DIV/0!</v>
      </c>
      <c r="G334" s="631">
        <f>AS318</f>
        <v>0</v>
      </c>
      <c r="H334" s="632"/>
      <c r="I334" s="177">
        <f t="shared" si="162"/>
        <v>0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0</v>
      </c>
      <c r="C335" s="219"/>
      <c r="D335" s="20">
        <f t="shared" si="192"/>
        <v>19</v>
      </c>
      <c r="E335" s="198">
        <f>AY309</f>
        <v>175</v>
      </c>
      <c r="F335" s="201" t="e">
        <f>AY317</f>
        <v>#DIV/0!</v>
      </c>
      <c r="G335" s="631">
        <f>AY318</f>
        <v>0</v>
      </c>
      <c r="H335" s="632"/>
      <c r="I335" s="177">
        <f t="shared" si="162"/>
        <v>0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0</v>
      </c>
      <c r="C336" s="219"/>
      <c r="D336" s="20">
        <f t="shared" si="192"/>
        <v>20</v>
      </c>
      <c r="E336" s="198">
        <f>BE309</f>
        <v>190</v>
      </c>
      <c r="F336" s="201" t="e">
        <f>BE317</f>
        <v>#DIV/0!</v>
      </c>
      <c r="G336" s="631">
        <f>BE318</f>
        <v>0</v>
      </c>
      <c r="H336" s="632"/>
      <c r="I336" s="177">
        <f t="shared" si="162"/>
        <v>0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0</v>
      </c>
      <c r="C337" s="219"/>
      <c r="D337" s="20">
        <f t="shared" si="192"/>
        <v>21</v>
      </c>
      <c r="E337" s="198">
        <f>BK309</f>
        <v>205</v>
      </c>
      <c r="F337" s="201" t="e">
        <f>BK317</f>
        <v>#DIV/0!</v>
      </c>
      <c r="G337" s="631">
        <f>BK318</f>
        <v>0</v>
      </c>
      <c r="H337" s="632"/>
      <c r="I337" s="177">
        <f t="shared" si="162"/>
        <v>0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0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0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0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0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0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0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0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0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0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0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0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0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0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0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0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0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0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0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0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0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0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0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>
      <selection activeCell="A3" sqref="A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337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'!AW21</f>
        <v>0</v>
      </c>
      <c r="C15" s="119">
        <f t="shared" ref="C15:C46" si="0">I87</f>
        <v>-1</v>
      </c>
      <c r="D15" s="120" t="e">
        <f t="shared" ref="D15:D46" si="1">I133</f>
        <v>#VALUE!</v>
      </c>
      <c r="E15" s="120" t="e">
        <f t="shared" ref="E15:E46" si="2">I179</f>
        <v>#VALUE!</v>
      </c>
      <c r="F15" s="121" t="e">
        <f>I225</f>
        <v>#VALUE!</v>
      </c>
      <c r="G15" s="121" t="e">
        <f>I271</f>
        <v>#VALUE!</v>
      </c>
      <c r="H15" s="121">
        <f t="shared" ref="H15:H46" si="3">I317</f>
        <v>-1</v>
      </c>
      <c r="I15" s="122" t="e">
        <f t="shared" ref="I15:I46" si="4">ROUND(SUMIF(C$47:H$47,"○",C15:H15),$G$1)</f>
        <v>#VALUE!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'!AW22</f>
        <v>0</v>
      </c>
      <c r="C16" s="119">
        <f t="shared" si="0"/>
        <v>-1</v>
      </c>
      <c r="D16" s="120" t="e">
        <f t="shared" si="1"/>
        <v>#VALUE!</v>
      </c>
      <c r="E16" s="120" t="e">
        <f t="shared" si="2"/>
        <v>#VALUE!</v>
      </c>
      <c r="F16" s="121" t="e">
        <f t="shared" ref="F16:F46" si="6">I226</f>
        <v>#VALUE!</v>
      </c>
      <c r="G16" s="121" t="e">
        <f t="shared" ref="G16:G46" si="7">I272</f>
        <v>#VALUE!</v>
      </c>
      <c r="H16" s="121">
        <f t="shared" si="3"/>
        <v>-1</v>
      </c>
      <c r="I16" s="122" t="e">
        <f t="shared" si="4"/>
        <v>#VALUE!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'!AW23</f>
        <v>0</v>
      </c>
      <c r="C17" s="119">
        <f t="shared" si="0"/>
        <v>0</v>
      </c>
      <c r="D17" s="120" t="e">
        <f t="shared" si="1"/>
        <v>#VALUE!</v>
      </c>
      <c r="E17" s="120" t="e">
        <f t="shared" si="2"/>
        <v>#VALUE!</v>
      </c>
      <c r="F17" s="121" t="e">
        <f t="shared" si="6"/>
        <v>#VALUE!</v>
      </c>
      <c r="G17" s="121" t="e">
        <f t="shared" si="7"/>
        <v>#VALUE!</v>
      </c>
      <c r="H17" s="121">
        <f t="shared" si="3"/>
        <v>0</v>
      </c>
      <c r="I17" s="122" t="e">
        <f t="shared" si="4"/>
        <v>#VALUE!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'!AW24</f>
        <v>0</v>
      </c>
      <c r="C18" s="119">
        <f t="shared" si="0"/>
        <v>0</v>
      </c>
      <c r="D18" s="120" t="e">
        <f t="shared" si="1"/>
        <v>#VALUE!</v>
      </c>
      <c r="E18" s="120" t="e">
        <f t="shared" si="2"/>
        <v>#VALUE!</v>
      </c>
      <c r="F18" s="121" t="e">
        <f t="shared" si="6"/>
        <v>#VALUE!</v>
      </c>
      <c r="G18" s="121" t="e">
        <f t="shared" si="7"/>
        <v>#VALUE!</v>
      </c>
      <c r="H18" s="121">
        <f t="shared" si="3"/>
        <v>0</v>
      </c>
      <c r="I18" s="122" t="e">
        <f t="shared" si="4"/>
        <v>#VALUE!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'!AW25</f>
        <v>0</v>
      </c>
      <c r="C19" s="119">
        <f t="shared" si="0"/>
        <v>1</v>
      </c>
      <c r="D19" s="120" t="e">
        <f t="shared" si="1"/>
        <v>#VALUE!</v>
      </c>
      <c r="E19" s="120" t="e">
        <f t="shared" si="2"/>
        <v>#VALUE!</v>
      </c>
      <c r="F19" s="121" t="e">
        <f t="shared" si="6"/>
        <v>#VALUE!</v>
      </c>
      <c r="G19" s="121" t="e">
        <f t="shared" si="7"/>
        <v>#VALUE!</v>
      </c>
      <c r="H19" s="121">
        <f t="shared" si="3"/>
        <v>1</v>
      </c>
      <c r="I19" s="122" t="e">
        <f t="shared" si="4"/>
        <v>#VALUE!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'!AW26</f>
        <v>0</v>
      </c>
      <c r="C20" s="119">
        <f t="shared" si="0"/>
        <v>1</v>
      </c>
      <c r="D20" s="120" t="e">
        <f t="shared" si="1"/>
        <v>#VALUE!</v>
      </c>
      <c r="E20" s="120" t="e">
        <f t="shared" si="2"/>
        <v>#VALUE!</v>
      </c>
      <c r="F20" s="121" t="e">
        <f t="shared" si="6"/>
        <v>#VALUE!</v>
      </c>
      <c r="G20" s="121" t="e">
        <f t="shared" si="7"/>
        <v>#VALUE!</v>
      </c>
      <c r="H20" s="121">
        <f t="shared" si="3"/>
        <v>1</v>
      </c>
      <c r="I20" s="122" t="e">
        <f t="shared" si="4"/>
        <v>#VALUE!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'!AW27</f>
        <v>0</v>
      </c>
      <c r="C21" s="119">
        <f t="shared" si="0"/>
        <v>2</v>
      </c>
      <c r="D21" s="120" t="e">
        <f t="shared" si="1"/>
        <v>#VALUE!</v>
      </c>
      <c r="E21" s="120" t="e">
        <f t="shared" si="2"/>
        <v>#VALUE!</v>
      </c>
      <c r="F21" s="121" t="e">
        <f t="shared" si="6"/>
        <v>#VALUE!</v>
      </c>
      <c r="G21" s="121" t="e">
        <f t="shared" si="7"/>
        <v>#VALUE!</v>
      </c>
      <c r="H21" s="121">
        <f t="shared" si="3"/>
        <v>2</v>
      </c>
      <c r="I21" s="122" t="e">
        <f t="shared" si="4"/>
        <v>#VALUE!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'!AW28</f>
        <v>0</v>
      </c>
      <c r="C22" s="119">
        <f t="shared" si="0"/>
        <v>2</v>
      </c>
      <c r="D22" s="120" t="e">
        <f t="shared" si="1"/>
        <v>#VALUE!</v>
      </c>
      <c r="E22" s="120" t="e">
        <f t="shared" si="2"/>
        <v>#VALUE!</v>
      </c>
      <c r="F22" s="121" t="e">
        <f t="shared" si="6"/>
        <v>#VALUE!</v>
      </c>
      <c r="G22" s="121" t="e">
        <f t="shared" si="7"/>
        <v>#VALUE!</v>
      </c>
      <c r="H22" s="121">
        <f t="shared" si="3"/>
        <v>2</v>
      </c>
      <c r="I22" s="122" t="e">
        <f t="shared" si="4"/>
        <v>#VALUE!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'!AW29</f>
        <v>1.5852885225110971</v>
      </c>
      <c r="C23" s="119">
        <f t="shared" si="0"/>
        <v>3</v>
      </c>
      <c r="D23" s="120" t="e">
        <f t="shared" si="1"/>
        <v>#VALUE!</v>
      </c>
      <c r="E23" s="120" t="e">
        <f t="shared" si="2"/>
        <v>#VALUE!</v>
      </c>
      <c r="F23" s="121" t="e">
        <f t="shared" si="6"/>
        <v>#VALUE!</v>
      </c>
      <c r="G23" s="121" t="e">
        <f t="shared" si="7"/>
        <v>#VALUE!</v>
      </c>
      <c r="H23" s="121">
        <f t="shared" si="3"/>
        <v>3</v>
      </c>
      <c r="I23" s="122" t="e">
        <f t="shared" si="4"/>
        <v>#VALUE!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'!AW30</f>
        <v>7.5642965204236008</v>
      </c>
      <c r="C24" s="128">
        <f t="shared" si="0"/>
        <v>3</v>
      </c>
      <c r="D24" s="129" t="e">
        <f t="shared" si="1"/>
        <v>#VALUE!</v>
      </c>
      <c r="E24" s="129" t="e">
        <f t="shared" si="2"/>
        <v>#VALUE!</v>
      </c>
      <c r="F24" s="130" t="e">
        <f t="shared" si="6"/>
        <v>#VALUE!</v>
      </c>
      <c r="G24" s="130" t="e">
        <f t="shared" si="7"/>
        <v>#VALUE!</v>
      </c>
      <c r="H24" s="130">
        <f t="shared" si="3"/>
        <v>3</v>
      </c>
      <c r="I24" s="131" t="e">
        <f t="shared" si="4"/>
        <v>#VALUE!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223"/>
      <c r="C25" s="224">
        <f>I97</f>
        <v>4</v>
      </c>
      <c r="D25" s="225" t="e">
        <f t="shared" si="1"/>
        <v>#VALUE!</v>
      </c>
      <c r="E25" s="224" t="e">
        <f t="shared" si="2"/>
        <v>#VALUE!</v>
      </c>
      <c r="F25" s="224" t="e">
        <f t="shared" si="6"/>
        <v>#VALUE!</v>
      </c>
      <c r="G25" s="224" t="e">
        <f t="shared" si="7"/>
        <v>#VALUE!</v>
      </c>
      <c r="H25" s="224">
        <f t="shared" si="3"/>
        <v>4</v>
      </c>
      <c r="I25" s="226" t="e">
        <f t="shared" si="4"/>
        <v>#VALUE!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4</v>
      </c>
      <c r="D26" s="146" t="e">
        <f t="shared" si="1"/>
        <v>#VALUE!</v>
      </c>
      <c r="E26" s="119" t="e">
        <f t="shared" si="2"/>
        <v>#VALUE!</v>
      </c>
      <c r="F26" s="119" t="e">
        <f t="shared" si="6"/>
        <v>#VALUE!</v>
      </c>
      <c r="G26" s="119" t="e">
        <f t="shared" si="7"/>
        <v>#VALUE!</v>
      </c>
      <c r="H26" s="119">
        <f t="shared" si="3"/>
        <v>4</v>
      </c>
      <c r="I26" s="144" t="e">
        <f t="shared" si="4"/>
        <v>#VALUE!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5</v>
      </c>
      <c r="D27" s="315" t="e">
        <f t="shared" si="1"/>
        <v>#VALUE!</v>
      </c>
      <c r="E27" s="314" t="e">
        <f t="shared" si="2"/>
        <v>#VALUE!</v>
      </c>
      <c r="F27" s="314" t="e">
        <f t="shared" si="6"/>
        <v>#VALUE!</v>
      </c>
      <c r="G27" s="314" t="e">
        <f t="shared" si="7"/>
        <v>#VALUE!</v>
      </c>
      <c r="H27" s="314">
        <f t="shared" si="3"/>
        <v>5</v>
      </c>
      <c r="I27" s="316" t="e">
        <f t="shared" si="4"/>
        <v>#VALUE!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5</v>
      </c>
      <c r="D28" s="146" t="e">
        <f t="shared" si="1"/>
        <v>#VALUE!</v>
      </c>
      <c r="E28" s="119" t="e">
        <f t="shared" si="2"/>
        <v>#VALUE!</v>
      </c>
      <c r="F28" s="119" t="e">
        <f t="shared" si="6"/>
        <v>#VALUE!</v>
      </c>
      <c r="G28" s="119" t="e">
        <f t="shared" si="7"/>
        <v>#VALUE!</v>
      </c>
      <c r="H28" s="119">
        <f t="shared" si="3"/>
        <v>5</v>
      </c>
      <c r="I28" s="144" t="e">
        <f t="shared" si="4"/>
        <v>#VALUE!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5</v>
      </c>
      <c r="D29" s="146" t="e">
        <f t="shared" si="1"/>
        <v>#VALUE!</v>
      </c>
      <c r="E29" s="119" t="e">
        <f t="shared" si="2"/>
        <v>#VALUE!</v>
      </c>
      <c r="F29" s="119" t="e">
        <f t="shared" si="6"/>
        <v>#VALUE!</v>
      </c>
      <c r="G29" s="119" t="e">
        <f t="shared" si="7"/>
        <v>#VALUE!</v>
      </c>
      <c r="H29" s="119">
        <f t="shared" si="3"/>
        <v>5</v>
      </c>
      <c r="I29" s="144" t="e">
        <f t="shared" si="4"/>
        <v>#VALUE!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6</v>
      </c>
      <c r="D30" s="146" t="e">
        <f t="shared" si="1"/>
        <v>#VALUE!</v>
      </c>
      <c r="E30" s="119" t="e">
        <f t="shared" si="2"/>
        <v>#VALUE!</v>
      </c>
      <c r="F30" s="119" t="e">
        <f t="shared" si="6"/>
        <v>#VALUE!</v>
      </c>
      <c r="G30" s="119" t="e">
        <f t="shared" si="7"/>
        <v>#VALUE!</v>
      </c>
      <c r="H30" s="119">
        <f t="shared" si="3"/>
        <v>6</v>
      </c>
      <c r="I30" s="144" t="e">
        <f t="shared" si="4"/>
        <v>#VALUE!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6</v>
      </c>
      <c r="D31" s="146" t="e">
        <f t="shared" si="1"/>
        <v>#VALUE!</v>
      </c>
      <c r="E31" s="119" t="e">
        <f t="shared" si="2"/>
        <v>#VALUE!</v>
      </c>
      <c r="F31" s="119" t="e">
        <f t="shared" si="6"/>
        <v>#VALUE!</v>
      </c>
      <c r="G31" s="119" t="e">
        <f t="shared" si="7"/>
        <v>#VALUE!</v>
      </c>
      <c r="H31" s="119">
        <f t="shared" si="3"/>
        <v>6</v>
      </c>
      <c r="I31" s="144" t="e">
        <f t="shared" si="4"/>
        <v>#VALUE!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7</v>
      </c>
      <c r="D32" s="315" t="e">
        <f t="shared" si="1"/>
        <v>#VALUE!</v>
      </c>
      <c r="E32" s="314" t="e">
        <f t="shared" si="2"/>
        <v>#VALUE!</v>
      </c>
      <c r="F32" s="314" t="e">
        <f t="shared" si="6"/>
        <v>#VALUE!</v>
      </c>
      <c r="G32" s="314" t="e">
        <f t="shared" si="7"/>
        <v>#VALUE!</v>
      </c>
      <c r="H32" s="314">
        <f t="shared" si="3"/>
        <v>7</v>
      </c>
      <c r="I32" s="316" t="e">
        <f t="shared" si="4"/>
        <v>#VALUE!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7</v>
      </c>
      <c r="D33" s="146" t="e">
        <f t="shared" si="1"/>
        <v>#VALUE!</v>
      </c>
      <c r="E33" s="119" t="e">
        <f t="shared" si="2"/>
        <v>#VALUE!</v>
      </c>
      <c r="F33" s="119" t="e">
        <f t="shared" si="6"/>
        <v>#VALUE!</v>
      </c>
      <c r="G33" s="119" t="e">
        <f t="shared" si="7"/>
        <v>#VALUE!</v>
      </c>
      <c r="H33" s="119">
        <f t="shared" si="3"/>
        <v>7</v>
      </c>
      <c r="I33" s="144" t="e">
        <f t="shared" si="4"/>
        <v>#VALUE!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8</v>
      </c>
      <c r="D34" s="146" t="e">
        <f t="shared" si="1"/>
        <v>#VALUE!</v>
      </c>
      <c r="E34" s="119" t="e">
        <f t="shared" si="2"/>
        <v>#VALUE!</v>
      </c>
      <c r="F34" s="119" t="e">
        <f t="shared" si="6"/>
        <v>#VALUE!</v>
      </c>
      <c r="G34" s="119" t="e">
        <f t="shared" si="7"/>
        <v>#VALUE!</v>
      </c>
      <c r="H34" s="119">
        <f t="shared" si="3"/>
        <v>8</v>
      </c>
      <c r="I34" s="144" t="e">
        <f t="shared" si="4"/>
        <v>#VALUE!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8</v>
      </c>
      <c r="D35" s="146" t="e">
        <f t="shared" si="1"/>
        <v>#VALUE!</v>
      </c>
      <c r="E35" s="119" t="e">
        <f t="shared" si="2"/>
        <v>#VALUE!</v>
      </c>
      <c r="F35" s="119" t="e">
        <f t="shared" si="6"/>
        <v>#VALUE!</v>
      </c>
      <c r="G35" s="119" t="e">
        <f t="shared" si="7"/>
        <v>#VALUE!</v>
      </c>
      <c r="H35" s="119">
        <f t="shared" si="3"/>
        <v>8</v>
      </c>
      <c r="I35" s="144" t="e">
        <f t="shared" si="4"/>
        <v>#VALUE!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9</v>
      </c>
      <c r="D36" s="146" t="e">
        <f t="shared" si="1"/>
        <v>#VALUE!</v>
      </c>
      <c r="E36" s="119" t="e">
        <f t="shared" si="2"/>
        <v>#VALUE!</v>
      </c>
      <c r="F36" s="119" t="e">
        <f t="shared" si="6"/>
        <v>#VALUE!</v>
      </c>
      <c r="G36" s="119" t="e">
        <f t="shared" si="7"/>
        <v>#VALUE!</v>
      </c>
      <c r="H36" s="119">
        <f t="shared" si="3"/>
        <v>9</v>
      </c>
      <c r="I36" s="144" t="e">
        <f t="shared" si="4"/>
        <v>#VALUE!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9</v>
      </c>
      <c r="D37" s="315" t="e">
        <f t="shared" si="1"/>
        <v>#VALUE!</v>
      </c>
      <c r="E37" s="314" t="e">
        <f t="shared" si="2"/>
        <v>#VALUE!</v>
      </c>
      <c r="F37" s="314" t="e">
        <f t="shared" si="6"/>
        <v>#VALUE!</v>
      </c>
      <c r="G37" s="314" t="e">
        <f t="shared" si="7"/>
        <v>#VALUE!</v>
      </c>
      <c r="H37" s="314">
        <f t="shared" si="3"/>
        <v>9</v>
      </c>
      <c r="I37" s="316" t="e">
        <f t="shared" si="4"/>
        <v>#VALUE!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10</v>
      </c>
      <c r="D38" s="146" t="e">
        <f t="shared" si="1"/>
        <v>#VALUE!</v>
      </c>
      <c r="E38" s="119" t="e">
        <f t="shared" si="2"/>
        <v>#VALUE!</v>
      </c>
      <c r="F38" s="119" t="e">
        <f t="shared" si="6"/>
        <v>#VALUE!</v>
      </c>
      <c r="G38" s="119" t="e">
        <f t="shared" si="7"/>
        <v>#VALUE!</v>
      </c>
      <c r="H38" s="119">
        <f t="shared" si="3"/>
        <v>10</v>
      </c>
      <c r="I38" s="144" t="e">
        <f t="shared" si="4"/>
        <v>#VALUE!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10</v>
      </c>
      <c r="D39" s="146" t="e">
        <f t="shared" si="1"/>
        <v>#VALUE!</v>
      </c>
      <c r="E39" s="119" t="e">
        <f t="shared" si="2"/>
        <v>#VALUE!</v>
      </c>
      <c r="F39" s="119" t="e">
        <f t="shared" si="6"/>
        <v>#VALUE!</v>
      </c>
      <c r="G39" s="119" t="e">
        <f t="shared" si="7"/>
        <v>#VALUE!</v>
      </c>
      <c r="H39" s="119">
        <f t="shared" si="3"/>
        <v>10</v>
      </c>
      <c r="I39" s="144" t="e">
        <f t="shared" si="4"/>
        <v>#VALUE!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11</v>
      </c>
      <c r="D40" s="146" t="e">
        <f t="shared" si="1"/>
        <v>#VALUE!</v>
      </c>
      <c r="E40" s="119" t="e">
        <f t="shared" si="2"/>
        <v>#VALUE!</v>
      </c>
      <c r="F40" s="119" t="e">
        <f t="shared" si="6"/>
        <v>#VALUE!</v>
      </c>
      <c r="G40" s="119" t="e">
        <f t="shared" si="7"/>
        <v>#VALUE!</v>
      </c>
      <c r="H40" s="119">
        <f t="shared" si="3"/>
        <v>11</v>
      </c>
      <c r="I40" s="144" t="e">
        <f t="shared" si="4"/>
        <v>#VALUE!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11</v>
      </c>
      <c r="D41" s="146" t="e">
        <f t="shared" si="1"/>
        <v>#VALUE!</v>
      </c>
      <c r="E41" s="119" t="e">
        <f t="shared" si="2"/>
        <v>#VALUE!</v>
      </c>
      <c r="F41" s="119" t="e">
        <f t="shared" si="6"/>
        <v>#VALUE!</v>
      </c>
      <c r="G41" s="119" t="e">
        <f t="shared" si="7"/>
        <v>#VALUE!</v>
      </c>
      <c r="H41" s="119">
        <f t="shared" si="3"/>
        <v>11</v>
      </c>
      <c r="I41" s="144" t="e">
        <f t="shared" si="4"/>
        <v>#VALUE!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12</v>
      </c>
      <c r="D42" s="315" t="e">
        <f t="shared" si="1"/>
        <v>#VALUE!</v>
      </c>
      <c r="E42" s="314" t="e">
        <f t="shared" si="2"/>
        <v>#VALUE!</v>
      </c>
      <c r="F42" s="314" t="e">
        <f t="shared" si="6"/>
        <v>#VALUE!</v>
      </c>
      <c r="G42" s="314" t="e">
        <f t="shared" si="7"/>
        <v>#VALUE!</v>
      </c>
      <c r="H42" s="314">
        <f t="shared" si="3"/>
        <v>12</v>
      </c>
      <c r="I42" s="316" t="e">
        <f t="shared" si="4"/>
        <v>#VALUE!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12</v>
      </c>
      <c r="D43" s="146" t="e">
        <f t="shared" si="1"/>
        <v>#VALUE!</v>
      </c>
      <c r="E43" s="119" t="e">
        <f t="shared" si="2"/>
        <v>#VALUE!</v>
      </c>
      <c r="F43" s="119" t="e">
        <f t="shared" si="6"/>
        <v>#VALUE!</v>
      </c>
      <c r="G43" s="119" t="e">
        <f t="shared" si="7"/>
        <v>#VALUE!</v>
      </c>
      <c r="H43" s="119">
        <f t="shared" si="3"/>
        <v>12</v>
      </c>
      <c r="I43" s="144" t="e">
        <f t="shared" si="4"/>
        <v>#VALUE!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13</v>
      </c>
      <c r="D44" s="146" t="e">
        <f t="shared" si="1"/>
        <v>#VALUE!</v>
      </c>
      <c r="E44" s="119" t="e">
        <f t="shared" si="2"/>
        <v>#VALUE!</v>
      </c>
      <c r="F44" s="119" t="e">
        <f t="shared" si="6"/>
        <v>#VALUE!</v>
      </c>
      <c r="G44" s="119" t="e">
        <f t="shared" si="7"/>
        <v>#VALUE!</v>
      </c>
      <c r="H44" s="119">
        <f t="shared" si="3"/>
        <v>13</v>
      </c>
      <c r="I44" s="144" t="e">
        <f t="shared" si="4"/>
        <v>#VALUE!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13</v>
      </c>
      <c r="D45" s="146" t="e">
        <f t="shared" si="1"/>
        <v>#VALUE!</v>
      </c>
      <c r="E45" s="119" t="e">
        <f t="shared" si="2"/>
        <v>#VALUE!</v>
      </c>
      <c r="F45" s="119" t="e">
        <f t="shared" si="6"/>
        <v>#VALUE!</v>
      </c>
      <c r="G45" s="119" t="e">
        <f t="shared" si="7"/>
        <v>#VALUE!</v>
      </c>
      <c r="H45" s="119">
        <f t="shared" si="3"/>
        <v>13</v>
      </c>
      <c r="I45" s="144" t="e">
        <f t="shared" si="4"/>
        <v>#VALUE!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14</v>
      </c>
      <c r="D46" s="146" t="e">
        <f t="shared" si="1"/>
        <v>#VALUE!</v>
      </c>
      <c r="E46" s="119" t="e">
        <f t="shared" si="2"/>
        <v>#VALUE!</v>
      </c>
      <c r="F46" s="119" t="e">
        <f t="shared" si="6"/>
        <v>#VALUE!</v>
      </c>
      <c r="G46" s="119" t="e">
        <f t="shared" si="7"/>
        <v>#VALUE!</v>
      </c>
      <c r="H46" s="119">
        <f t="shared" si="3"/>
        <v>14</v>
      </c>
      <c r="I46" s="144" t="e">
        <f t="shared" si="4"/>
        <v>#VALUE!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 t="s">
        <v>79</v>
      </c>
      <c r="E47" s="151"/>
      <c r="F47" s="149"/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0.32599116081263346</v>
      </c>
      <c r="D48" s="261" t="e">
        <f>G132</f>
        <v>#VALUE!</v>
      </c>
      <c r="E48" s="261" t="e">
        <f>G179</f>
        <v>#VALUE!</v>
      </c>
      <c r="F48" s="260" t="e">
        <f>H224</f>
        <v>#VALUE!</v>
      </c>
      <c r="G48" s="261" t="e">
        <f>G271</f>
        <v>#VALUE!</v>
      </c>
      <c r="H48" s="239">
        <f>G317</f>
        <v>0.32599116081263346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3.483421129088983E-2</v>
      </c>
      <c r="D49" s="259" t="e">
        <f>G133</f>
        <v>#VALUE!</v>
      </c>
      <c r="E49" s="250" t="e">
        <f>G180</f>
        <v>#VALUE!</v>
      </c>
      <c r="F49" s="250" t="e">
        <f>H225</f>
        <v>#VALUE!</v>
      </c>
      <c r="G49" s="250" t="e">
        <f>G272</f>
        <v>#VALUE!</v>
      </c>
      <c r="H49" s="250">
        <f>G318</f>
        <v>3.483421129088983E-2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3.483421129088983E-2</v>
      </c>
      <c r="D50" s="258" t="e">
        <f>G134</f>
        <v>#VALUE!</v>
      </c>
      <c r="E50" s="229" t="e">
        <f>G181</f>
        <v>#VALUE!</v>
      </c>
      <c r="F50" s="229" t="e">
        <f>H226</f>
        <v>#VALUE!</v>
      </c>
      <c r="G50" s="229" t="e">
        <f>G273</f>
        <v>#VALUE!</v>
      </c>
      <c r="H50" s="229">
        <f>G319</f>
        <v>3.483421129088983E-2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 t="e">
        <f>F84</f>
        <v>#DIV/0!</v>
      </c>
      <c r="D51" s="258" t="e">
        <f>G135</f>
        <v>#VALUE!</v>
      </c>
      <c r="E51" s="229" t="e">
        <f>G182</f>
        <v>#VALUE!</v>
      </c>
      <c r="F51" s="229" t="e">
        <f>H227</f>
        <v>#VALUE!</v>
      </c>
      <c r="G51" s="229" t="e">
        <f>G274</f>
        <v>#VALUE!</v>
      </c>
      <c r="H51" s="229" t="e">
        <f>G320</f>
        <v>#DIV/0!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 t="e">
        <f>F85</f>
        <v>#DIV/0!</v>
      </c>
      <c r="D52" s="258" t="e">
        <f>G136</f>
        <v>#VALUE!</v>
      </c>
      <c r="E52" s="229" t="e">
        <f>G183</f>
        <v>#VALUE!</v>
      </c>
      <c r="F52" s="229" t="e">
        <f>H228</f>
        <v>#VALUE!</v>
      </c>
      <c r="G52" s="229" t="e">
        <f>G275</f>
        <v>#VALUE!</v>
      </c>
      <c r="H52" s="234" t="e">
        <f>G321</f>
        <v>#DIV/0!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0.32599116081263346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0.4798526566144854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-1.7242311070861998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0.32599116081263346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3.483421129088983E-2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3.483421129088983E-2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 t="e">
        <f>SUM(J76:J96)/C96</f>
        <v>#DIV/0!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 t="e">
        <f>SUM(J87:J96)/10</f>
        <v>#DIV/0!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0</v>
      </c>
      <c r="C87" s="20">
        <v>1</v>
      </c>
      <c r="F87" s="25"/>
      <c r="G87" s="21"/>
      <c r="H87" s="25"/>
      <c r="I87" s="177">
        <f t="shared" ref="I87:I118" si="8">ROUND($E$78*C87+$E$79,$G$1)</f>
        <v>-1</v>
      </c>
      <c r="J87" s="178" t="e">
        <f t="shared" ref="J87:J96" si="9">ABS(B87-I87)/B87*100</f>
        <v>#DIV/0!</v>
      </c>
      <c r="K87" s="177">
        <f t="shared" ref="K87:K96" si="10">(B87-I87)^2/1000</f>
        <v>1E-3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0</v>
      </c>
      <c r="C88" s="20">
        <v>2</v>
      </c>
      <c r="F88" s="25"/>
      <c r="G88" s="21"/>
      <c r="H88" s="25"/>
      <c r="I88" s="177">
        <f t="shared" si="8"/>
        <v>-1</v>
      </c>
      <c r="J88" s="178" t="e">
        <f t="shared" si="9"/>
        <v>#DIV/0!</v>
      </c>
      <c r="K88" s="177">
        <f t="shared" si="10"/>
        <v>1E-3</v>
      </c>
    </row>
    <row r="89" spans="1:11" ht="15" customHeight="1">
      <c r="A89" s="19">
        <f t="shared" si="11"/>
        <v>2005</v>
      </c>
      <c r="B89" s="174">
        <f t="shared" si="12"/>
        <v>0</v>
      </c>
      <c r="C89" s="20">
        <v>3</v>
      </c>
      <c r="F89" s="25"/>
      <c r="G89" s="21"/>
      <c r="H89" s="25"/>
      <c r="I89" s="177">
        <f t="shared" si="8"/>
        <v>0</v>
      </c>
      <c r="J89" s="178" t="e">
        <f t="shared" si="9"/>
        <v>#DIV/0!</v>
      </c>
      <c r="K89" s="177">
        <f t="shared" si="10"/>
        <v>0</v>
      </c>
    </row>
    <row r="90" spans="1:11" ht="15" customHeight="1">
      <c r="A90" s="19">
        <f t="shared" si="11"/>
        <v>2006</v>
      </c>
      <c r="B90" s="174">
        <f t="shared" si="12"/>
        <v>0</v>
      </c>
      <c r="C90" s="20">
        <v>4</v>
      </c>
      <c r="F90" s="25"/>
      <c r="G90" s="21"/>
      <c r="H90" s="25"/>
      <c r="I90" s="177">
        <f t="shared" si="8"/>
        <v>0</v>
      </c>
      <c r="J90" s="178" t="e">
        <f t="shared" si="9"/>
        <v>#DIV/0!</v>
      </c>
      <c r="K90" s="177">
        <f t="shared" si="10"/>
        <v>0</v>
      </c>
    </row>
    <row r="91" spans="1:11" ht="15" customHeight="1">
      <c r="A91" s="19">
        <f t="shared" si="11"/>
        <v>2007</v>
      </c>
      <c r="B91" s="174">
        <f t="shared" si="12"/>
        <v>0</v>
      </c>
      <c r="C91" s="20">
        <v>5</v>
      </c>
      <c r="D91" s="21"/>
      <c r="E91" s="21"/>
      <c r="F91" s="25"/>
      <c r="G91" s="21"/>
      <c r="H91" s="25"/>
      <c r="I91" s="177">
        <f t="shared" si="8"/>
        <v>1</v>
      </c>
      <c r="J91" s="178" t="e">
        <f t="shared" si="9"/>
        <v>#DIV/0!</v>
      </c>
      <c r="K91" s="177">
        <f t="shared" si="10"/>
        <v>1E-3</v>
      </c>
    </row>
    <row r="92" spans="1:11" ht="15" customHeight="1">
      <c r="A92" s="19">
        <f t="shared" si="11"/>
        <v>2008</v>
      </c>
      <c r="B92" s="174">
        <f t="shared" si="12"/>
        <v>0</v>
      </c>
      <c r="C92" s="20">
        <v>6</v>
      </c>
      <c r="D92" s="21"/>
      <c r="E92" s="21"/>
      <c r="F92" s="25"/>
      <c r="G92" s="21"/>
      <c r="H92" s="25"/>
      <c r="I92" s="177">
        <f t="shared" si="8"/>
        <v>1</v>
      </c>
      <c r="J92" s="178" t="e">
        <f t="shared" si="9"/>
        <v>#DIV/0!</v>
      </c>
      <c r="K92" s="177">
        <f t="shared" si="10"/>
        <v>1E-3</v>
      </c>
    </row>
    <row r="93" spans="1:11" s="25" customFormat="1" ht="15" customHeight="1">
      <c r="A93" s="19">
        <f t="shared" si="11"/>
        <v>2009</v>
      </c>
      <c r="B93" s="174">
        <f t="shared" si="12"/>
        <v>0</v>
      </c>
      <c r="C93" s="20">
        <v>7</v>
      </c>
      <c r="G93" s="21"/>
      <c r="H93" s="21"/>
      <c r="I93" s="177">
        <f t="shared" si="8"/>
        <v>2</v>
      </c>
      <c r="J93" s="178" t="e">
        <f t="shared" si="9"/>
        <v>#DIV/0!</v>
      </c>
      <c r="K93" s="177">
        <f t="shared" si="10"/>
        <v>4.0000000000000001E-3</v>
      </c>
    </row>
    <row r="94" spans="1:11" ht="15" customHeight="1">
      <c r="A94" s="19">
        <f t="shared" si="11"/>
        <v>2010</v>
      </c>
      <c r="B94" s="174">
        <f t="shared" si="12"/>
        <v>0</v>
      </c>
      <c r="C94" s="20">
        <v>8</v>
      </c>
      <c r="D94" s="25"/>
      <c r="E94" s="25"/>
      <c r="F94" s="25"/>
      <c r="G94" s="21"/>
      <c r="H94" s="25"/>
      <c r="I94" s="177">
        <f t="shared" si="8"/>
        <v>2</v>
      </c>
      <c r="J94" s="178" t="e">
        <f t="shared" si="9"/>
        <v>#DIV/0!</v>
      </c>
      <c r="K94" s="177">
        <f t="shared" si="10"/>
        <v>4.0000000000000001E-3</v>
      </c>
    </row>
    <row r="95" spans="1:11" s="25" customFormat="1" ht="15" customHeight="1">
      <c r="A95" s="19">
        <f t="shared" si="11"/>
        <v>2011</v>
      </c>
      <c r="B95" s="174">
        <f t="shared" si="12"/>
        <v>1.5852885225110971</v>
      </c>
      <c r="C95" s="20">
        <v>9</v>
      </c>
      <c r="G95" s="21"/>
      <c r="I95" s="177">
        <f t="shared" si="8"/>
        <v>3</v>
      </c>
      <c r="J95" s="178">
        <f t="shared" si="9"/>
        <v>89.24</v>
      </c>
      <c r="K95" s="177">
        <f t="shared" si="10"/>
        <v>2.001408564538835E-3</v>
      </c>
    </row>
    <row r="96" spans="1:11" s="25" customFormat="1" ht="15" customHeight="1" thickBot="1">
      <c r="A96" s="28">
        <f t="shared" si="11"/>
        <v>2012</v>
      </c>
      <c r="B96" s="182">
        <f t="shared" si="12"/>
        <v>7.5642965204236008</v>
      </c>
      <c r="C96" s="29">
        <v>10</v>
      </c>
      <c r="D96" s="30"/>
      <c r="E96" s="30"/>
      <c r="F96" s="30"/>
      <c r="G96" s="30"/>
      <c r="H96" s="30"/>
      <c r="I96" s="183">
        <f t="shared" si="8"/>
        <v>3</v>
      </c>
      <c r="J96" s="184">
        <f t="shared" si="9"/>
        <v>60.34</v>
      </c>
      <c r="K96" s="183">
        <f t="shared" si="10"/>
        <v>2.0832802726350991E-2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4</v>
      </c>
      <c r="C97" s="20">
        <f t="shared" ref="C97:C118" si="14">C96+1</f>
        <v>11</v>
      </c>
      <c r="D97" s="31"/>
      <c r="E97" s="31"/>
      <c r="I97" s="177">
        <f t="shared" si="8"/>
        <v>4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4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4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5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5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5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5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5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5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6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6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6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6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7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7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7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7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8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8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8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8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9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9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9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9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10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10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10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10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11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11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11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11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12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12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12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12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13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13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13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13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14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14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 t="e">
        <f>RSQ(I122:I142,B122:B142)</f>
        <v>#VALUE!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 t="e">
        <f>INDEX(LINEST(C133:C142,D133:D142),2)</f>
        <v>#VALUE!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 t="e">
        <f>INDEX(LINEST(C133:C142,D133:D142),1)</f>
        <v>#VALUE!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 t="e">
        <f>EXP(G126)</f>
        <v>#VALUE!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 t="e">
        <f>EXP(G127)-1</f>
        <v>#VALUE!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 t="e">
        <f>I121</f>
        <v>#VALUE!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0</v>
      </c>
      <c r="C133" s="191" t="e">
        <f t="shared" ref="C133:C142" si="16">LN(B133)</f>
        <v>#NUM!</v>
      </c>
      <c r="D133" s="20">
        <v>1</v>
      </c>
      <c r="E133" s="637" t="s">
        <v>8</v>
      </c>
      <c r="F133" s="638"/>
      <c r="G133" s="639" t="e">
        <f>SUM(K122:K142)</f>
        <v>#VALUE!</v>
      </c>
      <c r="H133" s="640"/>
      <c r="I133" s="177" t="e">
        <f t="shared" ref="I133:I164" si="17">ROUND($F$129*(1+$F$130)^D133,$G$1)</f>
        <v>#VALUE!</v>
      </c>
      <c r="J133" s="178" t="e">
        <f t="shared" ref="J133:J142" si="18">ABS(B133-I133)/B133*100</f>
        <v>#VALUE!</v>
      </c>
      <c r="K133" s="177" t="e">
        <f t="shared" ref="K133:K142" si="19">(B133-I133)^2/1000</f>
        <v>#VALUE!</v>
      </c>
    </row>
    <row r="134" spans="1:11" ht="15" customHeight="1">
      <c r="A134" s="19">
        <f t="shared" si="15"/>
        <v>2004</v>
      </c>
      <c r="B134" s="174">
        <f t="shared" si="15"/>
        <v>0</v>
      </c>
      <c r="C134" s="191" t="e">
        <f t="shared" si="16"/>
        <v>#NUM!</v>
      </c>
      <c r="D134" s="20">
        <f t="shared" ref="D134:D164" si="20">D133+1</f>
        <v>2</v>
      </c>
      <c r="E134" s="637" t="s">
        <v>9</v>
      </c>
      <c r="F134" s="638"/>
      <c r="G134" s="639" t="e">
        <f>SUM(K133:K142)</f>
        <v>#VALUE!</v>
      </c>
      <c r="H134" s="640"/>
      <c r="I134" s="177" t="e">
        <f t="shared" si="17"/>
        <v>#VALUE!</v>
      </c>
      <c r="J134" s="178" t="e">
        <f t="shared" si="18"/>
        <v>#VALUE!</v>
      </c>
      <c r="K134" s="177" t="e">
        <f t="shared" si="19"/>
        <v>#VALUE!</v>
      </c>
    </row>
    <row r="135" spans="1:11" ht="15" customHeight="1">
      <c r="A135" s="19">
        <f t="shared" si="15"/>
        <v>2005</v>
      </c>
      <c r="B135" s="174">
        <f t="shared" si="15"/>
        <v>0</v>
      </c>
      <c r="C135" s="191" t="e">
        <f t="shared" si="16"/>
        <v>#NUM!</v>
      </c>
      <c r="D135" s="20">
        <f t="shared" si="20"/>
        <v>3</v>
      </c>
      <c r="E135" s="637" t="s">
        <v>10</v>
      </c>
      <c r="F135" s="638"/>
      <c r="G135" s="639" t="e">
        <f>SUM(J122:J142)/D142</f>
        <v>#VALUE!</v>
      </c>
      <c r="H135" s="640"/>
      <c r="I135" s="177" t="e">
        <f t="shared" si="17"/>
        <v>#VALUE!</v>
      </c>
      <c r="J135" s="178" t="e">
        <f t="shared" si="18"/>
        <v>#VALUE!</v>
      </c>
      <c r="K135" s="177" t="e">
        <f t="shared" si="19"/>
        <v>#VALUE!</v>
      </c>
    </row>
    <row r="136" spans="1:11" ht="15" customHeight="1">
      <c r="A136" s="19">
        <f t="shared" si="15"/>
        <v>2006</v>
      </c>
      <c r="B136" s="174">
        <f t="shared" si="15"/>
        <v>0</v>
      </c>
      <c r="C136" s="191" t="e">
        <f t="shared" si="16"/>
        <v>#NUM!</v>
      </c>
      <c r="D136" s="20">
        <f t="shared" si="20"/>
        <v>4</v>
      </c>
      <c r="E136" s="637" t="s">
        <v>11</v>
      </c>
      <c r="F136" s="638"/>
      <c r="G136" s="639" t="e">
        <f>SUM(J133:J142)/10</f>
        <v>#VALUE!</v>
      </c>
      <c r="H136" s="640"/>
      <c r="I136" s="177" t="e">
        <f t="shared" si="17"/>
        <v>#VALUE!</v>
      </c>
      <c r="J136" s="178" t="e">
        <f t="shared" si="18"/>
        <v>#VALUE!</v>
      </c>
      <c r="K136" s="177" t="e">
        <f t="shared" si="19"/>
        <v>#VALUE!</v>
      </c>
    </row>
    <row r="137" spans="1:11" ht="15" customHeight="1">
      <c r="A137" s="19">
        <f t="shared" si="15"/>
        <v>2007</v>
      </c>
      <c r="B137" s="174">
        <f t="shared" si="15"/>
        <v>0</v>
      </c>
      <c r="C137" s="191" t="e">
        <f t="shared" si="16"/>
        <v>#NUM!</v>
      </c>
      <c r="D137" s="20">
        <f t="shared" si="20"/>
        <v>5</v>
      </c>
      <c r="E137" s="47"/>
      <c r="F137" s="48"/>
      <c r="G137" s="45"/>
      <c r="H137" s="45"/>
      <c r="I137" s="177" t="e">
        <f t="shared" si="17"/>
        <v>#VALUE!</v>
      </c>
      <c r="J137" s="178" t="e">
        <f t="shared" si="18"/>
        <v>#VALUE!</v>
      </c>
      <c r="K137" s="177" t="e">
        <f t="shared" si="19"/>
        <v>#VALUE!</v>
      </c>
    </row>
    <row r="138" spans="1:11" ht="15" customHeight="1">
      <c r="A138" s="19">
        <f t="shared" si="15"/>
        <v>2008</v>
      </c>
      <c r="B138" s="174">
        <f t="shared" si="15"/>
        <v>0</v>
      </c>
      <c r="C138" s="191" t="e">
        <f t="shared" si="16"/>
        <v>#NUM!</v>
      </c>
      <c r="D138" s="20">
        <f t="shared" si="20"/>
        <v>6</v>
      </c>
      <c r="E138" s="45"/>
      <c r="F138" s="45"/>
      <c r="G138" s="49"/>
      <c r="H138" s="45"/>
      <c r="I138" s="177" t="e">
        <f t="shared" si="17"/>
        <v>#VALUE!</v>
      </c>
      <c r="J138" s="178" t="e">
        <f t="shared" si="18"/>
        <v>#VALUE!</v>
      </c>
      <c r="K138" s="177" t="e">
        <f t="shared" si="19"/>
        <v>#VALUE!</v>
      </c>
    </row>
    <row r="139" spans="1:11" s="25" customFormat="1" ht="15" customHeight="1">
      <c r="A139" s="19">
        <f t="shared" si="15"/>
        <v>2009</v>
      </c>
      <c r="B139" s="174">
        <f t="shared" si="15"/>
        <v>0</v>
      </c>
      <c r="C139" s="191" t="e">
        <f t="shared" si="16"/>
        <v>#NUM!</v>
      </c>
      <c r="D139" s="20">
        <f t="shared" si="20"/>
        <v>7</v>
      </c>
      <c r="G139" s="49"/>
      <c r="H139" s="45"/>
      <c r="I139" s="177" t="e">
        <f t="shared" si="17"/>
        <v>#VALUE!</v>
      </c>
      <c r="J139" s="178" t="e">
        <f t="shared" si="18"/>
        <v>#VALUE!</v>
      </c>
      <c r="K139" s="177" t="e">
        <f t="shared" si="19"/>
        <v>#VALUE!</v>
      </c>
    </row>
    <row r="140" spans="1:11" ht="15" customHeight="1">
      <c r="A140" s="19">
        <f t="shared" si="15"/>
        <v>2010</v>
      </c>
      <c r="B140" s="174">
        <f t="shared" si="15"/>
        <v>0</v>
      </c>
      <c r="C140" s="191" t="e">
        <f t="shared" si="16"/>
        <v>#NUM!</v>
      </c>
      <c r="D140" s="20">
        <f t="shared" si="20"/>
        <v>8</v>
      </c>
      <c r="E140" s="50"/>
      <c r="F140" s="25"/>
      <c r="G140" s="25"/>
      <c r="H140" s="25"/>
      <c r="I140" s="177" t="e">
        <f t="shared" si="17"/>
        <v>#VALUE!</v>
      </c>
      <c r="J140" s="178" t="e">
        <f t="shared" si="18"/>
        <v>#VALUE!</v>
      </c>
      <c r="K140" s="177" t="e">
        <f t="shared" si="19"/>
        <v>#VALUE!</v>
      </c>
    </row>
    <row r="141" spans="1:11" s="25" customFormat="1" ht="15" customHeight="1">
      <c r="A141" s="19">
        <f t="shared" si="15"/>
        <v>2011</v>
      </c>
      <c r="B141" s="174">
        <f t="shared" si="15"/>
        <v>1.5852885225110971</v>
      </c>
      <c r="C141" s="191">
        <f t="shared" si="16"/>
        <v>0.46076642389325378</v>
      </c>
      <c r="D141" s="20">
        <f t="shared" si="20"/>
        <v>9</v>
      </c>
      <c r="E141" s="50"/>
      <c r="I141" s="177" t="e">
        <f t="shared" si="17"/>
        <v>#VALUE!</v>
      </c>
      <c r="J141" s="178" t="e">
        <f t="shared" si="18"/>
        <v>#VALUE!</v>
      </c>
      <c r="K141" s="177" t="e">
        <f t="shared" si="19"/>
        <v>#VALUE!</v>
      </c>
    </row>
    <row r="142" spans="1:11" s="25" customFormat="1" ht="15" customHeight="1" thickBot="1">
      <c r="A142" s="28">
        <f t="shared" si="15"/>
        <v>2012</v>
      </c>
      <c r="B142" s="182">
        <f t="shared" si="15"/>
        <v>7.5642965204236008</v>
      </c>
      <c r="C142" s="192">
        <f t="shared" si="16"/>
        <v>2.023439351564551</v>
      </c>
      <c r="D142" s="29">
        <f t="shared" si="20"/>
        <v>10</v>
      </c>
      <c r="E142" s="51"/>
      <c r="F142" s="30"/>
      <c r="G142" s="30"/>
      <c r="H142" s="30"/>
      <c r="I142" s="183" t="e">
        <f t="shared" si="17"/>
        <v>#VALUE!</v>
      </c>
      <c r="J142" s="184" t="e">
        <f t="shared" si="18"/>
        <v>#VALUE!</v>
      </c>
      <c r="K142" s="183" t="e">
        <f t="shared" si="19"/>
        <v>#VALUE!</v>
      </c>
    </row>
    <row r="143" spans="1:11" ht="15" customHeight="1" thickTop="1">
      <c r="A143" s="19">
        <f t="shared" si="15"/>
        <v>2013</v>
      </c>
      <c r="B143" s="174" t="e">
        <f t="shared" ref="B143:B164" si="21">ROUND($F$129*(1+$F$130)^D143,$G$1)</f>
        <v>#VALUE!</v>
      </c>
      <c r="C143" s="52"/>
      <c r="D143" s="20">
        <f t="shared" si="20"/>
        <v>11</v>
      </c>
      <c r="E143" s="53"/>
      <c r="F143" s="31"/>
      <c r="G143" s="25"/>
      <c r="H143" s="25"/>
      <c r="I143" s="177" t="e">
        <f t="shared" si="17"/>
        <v>#VALUE!</v>
      </c>
      <c r="J143" s="185"/>
      <c r="K143" s="185"/>
    </row>
    <row r="144" spans="1:11" ht="15" customHeight="1">
      <c r="A144" s="19">
        <f t="shared" si="15"/>
        <v>2014</v>
      </c>
      <c r="B144" s="174" t="e">
        <f t="shared" si="21"/>
        <v>#VALUE!</v>
      </c>
      <c r="C144" s="52"/>
      <c r="D144" s="20">
        <f t="shared" si="20"/>
        <v>12</v>
      </c>
      <c r="E144" s="53"/>
      <c r="F144" s="31"/>
      <c r="G144" s="25"/>
      <c r="H144" s="25"/>
      <c r="I144" s="177" t="e">
        <f t="shared" si="17"/>
        <v>#VALUE!</v>
      </c>
      <c r="J144" s="185"/>
      <c r="K144" s="185"/>
    </row>
    <row r="145" spans="1:11" ht="15" customHeight="1">
      <c r="A145" s="19">
        <f t="shared" si="15"/>
        <v>2015</v>
      </c>
      <c r="B145" s="174" t="e">
        <f t="shared" si="21"/>
        <v>#VALUE!</v>
      </c>
      <c r="C145" s="52"/>
      <c r="D145" s="20">
        <f t="shared" si="20"/>
        <v>13</v>
      </c>
      <c r="E145" s="53"/>
      <c r="F145" s="31"/>
      <c r="G145" s="25"/>
      <c r="H145" s="25"/>
      <c r="I145" s="177" t="e">
        <f t="shared" si="17"/>
        <v>#VALUE!</v>
      </c>
      <c r="J145" s="185"/>
      <c r="K145" s="185"/>
    </row>
    <row r="146" spans="1:11" ht="15" customHeight="1">
      <c r="A146" s="19">
        <f t="shared" si="15"/>
        <v>2016</v>
      </c>
      <c r="B146" s="174" t="e">
        <f t="shared" si="21"/>
        <v>#VALUE!</v>
      </c>
      <c r="C146" s="52"/>
      <c r="D146" s="20">
        <f t="shared" si="20"/>
        <v>14</v>
      </c>
      <c r="E146" s="53"/>
      <c r="F146" s="31"/>
      <c r="G146" s="25"/>
      <c r="H146" s="25"/>
      <c r="I146" s="177" t="e">
        <f t="shared" si="17"/>
        <v>#VALUE!</v>
      </c>
      <c r="J146" s="185"/>
      <c r="K146" s="185"/>
    </row>
    <row r="147" spans="1:11" ht="15" customHeight="1">
      <c r="A147" s="19">
        <f t="shared" si="15"/>
        <v>2017</v>
      </c>
      <c r="B147" s="174" t="e">
        <f t="shared" si="21"/>
        <v>#VALUE!</v>
      </c>
      <c r="C147" s="52"/>
      <c r="D147" s="20">
        <f t="shared" si="20"/>
        <v>15</v>
      </c>
      <c r="E147" s="53"/>
      <c r="F147" s="31"/>
      <c r="G147" s="25"/>
      <c r="H147" s="25"/>
      <c r="I147" s="177" t="e">
        <f t="shared" si="17"/>
        <v>#VALUE!</v>
      </c>
      <c r="J147" s="185"/>
      <c r="K147" s="185"/>
    </row>
    <row r="148" spans="1:11" ht="15" customHeight="1">
      <c r="A148" s="19">
        <f t="shared" si="15"/>
        <v>2018</v>
      </c>
      <c r="B148" s="174" t="e">
        <f t="shared" si="21"/>
        <v>#VALUE!</v>
      </c>
      <c r="C148" s="52"/>
      <c r="D148" s="20">
        <f t="shared" si="20"/>
        <v>16</v>
      </c>
      <c r="E148" s="53"/>
      <c r="F148" s="31"/>
      <c r="G148" s="25"/>
      <c r="H148" s="25"/>
      <c r="I148" s="177" t="e">
        <f t="shared" si="17"/>
        <v>#VALUE!</v>
      </c>
      <c r="J148" s="185"/>
      <c r="K148" s="185"/>
    </row>
    <row r="149" spans="1:11" ht="15" customHeight="1">
      <c r="A149" s="19">
        <f t="shared" ref="A149:A164" si="22">A103</f>
        <v>2019</v>
      </c>
      <c r="B149" s="174" t="e">
        <f t="shared" si="21"/>
        <v>#VALUE!</v>
      </c>
      <c r="C149" s="52"/>
      <c r="D149" s="20">
        <f t="shared" si="20"/>
        <v>17</v>
      </c>
      <c r="E149" s="53"/>
      <c r="F149" s="31"/>
      <c r="G149" s="25"/>
      <c r="H149" s="25"/>
      <c r="I149" s="177" t="e">
        <f t="shared" si="17"/>
        <v>#VALUE!</v>
      </c>
      <c r="J149" s="185"/>
      <c r="K149" s="185"/>
    </row>
    <row r="150" spans="1:11" ht="15" customHeight="1">
      <c r="A150" s="19">
        <f t="shared" si="22"/>
        <v>2020</v>
      </c>
      <c r="B150" s="174" t="e">
        <f t="shared" si="21"/>
        <v>#VALUE!</v>
      </c>
      <c r="C150" s="52"/>
      <c r="D150" s="20">
        <f t="shared" si="20"/>
        <v>18</v>
      </c>
      <c r="E150" s="53"/>
      <c r="F150" s="31"/>
      <c r="G150" s="25"/>
      <c r="H150" s="25"/>
      <c r="I150" s="177" t="e">
        <f t="shared" si="17"/>
        <v>#VALUE!</v>
      </c>
      <c r="J150" s="185"/>
      <c r="K150" s="185"/>
    </row>
    <row r="151" spans="1:11" ht="15" customHeight="1">
      <c r="A151" s="19">
        <f t="shared" si="22"/>
        <v>2021</v>
      </c>
      <c r="B151" s="174" t="e">
        <f t="shared" si="21"/>
        <v>#VALUE!</v>
      </c>
      <c r="C151" s="52"/>
      <c r="D151" s="20">
        <f t="shared" si="20"/>
        <v>19</v>
      </c>
      <c r="E151" s="53"/>
      <c r="F151" s="31"/>
      <c r="G151" s="25"/>
      <c r="H151" s="25"/>
      <c r="I151" s="177" t="e">
        <f t="shared" si="17"/>
        <v>#VALUE!</v>
      </c>
      <c r="J151" s="185"/>
      <c r="K151" s="185"/>
    </row>
    <row r="152" spans="1:11" ht="15" customHeight="1">
      <c r="A152" s="19">
        <f t="shared" si="22"/>
        <v>2022</v>
      </c>
      <c r="B152" s="174" t="e">
        <f t="shared" si="21"/>
        <v>#VALUE!</v>
      </c>
      <c r="C152" s="52"/>
      <c r="D152" s="20">
        <f t="shared" si="20"/>
        <v>20</v>
      </c>
      <c r="E152" s="53"/>
      <c r="F152" s="31"/>
      <c r="G152" s="25"/>
      <c r="H152" s="25"/>
      <c r="I152" s="177" t="e">
        <f t="shared" si="17"/>
        <v>#VALUE!</v>
      </c>
      <c r="J152" s="185"/>
      <c r="K152" s="185"/>
    </row>
    <row r="153" spans="1:11" ht="15" customHeight="1">
      <c r="A153" s="19">
        <f t="shared" si="22"/>
        <v>2023</v>
      </c>
      <c r="B153" s="174" t="e">
        <f t="shared" si="21"/>
        <v>#VALUE!</v>
      </c>
      <c r="C153" s="52"/>
      <c r="D153" s="20">
        <f t="shared" si="20"/>
        <v>21</v>
      </c>
      <c r="E153" s="53"/>
      <c r="F153" s="31"/>
      <c r="G153" s="25"/>
      <c r="H153" s="25"/>
      <c r="I153" s="177" t="e">
        <f t="shared" si="17"/>
        <v>#VALUE!</v>
      </c>
      <c r="J153" s="185"/>
      <c r="K153" s="185"/>
    </row>
    <row r="154" spans="1:11" ht="15" customHeight="1">
      <c r="A154" s="19">
        <f t="shared" si="22"/>
        <v>2024</v>
      </c>
      <c r="B154" s="174" t="e">
        <f t="shared" si="21"/>
        <v>#VALUE!</v>
      </c>
      <c r="C154" s="52"/>
      <c r="D154" s="20">
        <f t="shared" si="20"/>
        <v>22</v>
      </c>
      <c r="E154" s="53"/>
      <c r="F154" s="31"/>
      <c r="G154" s="25"/>
      <c r="H154" s="25"/>
      <c r="I154" s="177" t="e">
        <f t="shared" si="17"/>
        <v>#VALUE!</v>
      </c>
      <c r="J154" s="185"/>
      <c r="K154" s="185"/>
    </row>
    <row r="155" spans="1:11" ht="15" customHeight="1">
      <c r="A155" s="19">
        <f t="shared" si="22"/>
        <v>2025</v>
      </c>
      <c r="B155" s="174" t="e">
        <f t="shared" si="21"/>
        <v>#VALUE!</v>
      </c>
      <c r="C155" s="52"/>
      <c r="D155" s="20">
        <f t="shared" si="20"/>
        <v>23</v>
      </c>
      <c r="E155" s="53"/>
      <c r="F155" s="31"/>
      <c r="G155" s="25"/>
      <c r="H155" s="25"/>
      <c r="I155" s="177" t="e">
        <f t="shared" si="17"/>
        <v>#VALUE!</v>
      </c>
      <c r="J155" s="185"/>
      <c r="K155" s="185"/>
    </row>
    <row r="156" spans="1:11" ht="15" customHeight="1">
      <c r="A156" s="19">
        <f t="shared" si="22"/>
        <v>2026</v>
      </c>
      <c r="B156" s="174" t="e">
        <f t="shared" si="21"/>
        <v>#VALUE!</v>
      </c>
      <c r="C156" s="52"/>
      <c r="D156" s="20">
        <f t="shared" si="20"/>
        <v>24</v>
      </c>
      <c r="E156" s="53"/>
      <c r="F156" s="31"/>
      <c r="G156" s="25"/>
      <c r="H156" s="25"/>
      <c r="I156" s="177" t="e">
        <f t="shared" si="17"/>
        <v>#VALUE!</v>
      </c>
      <c r="J156" s="185"/>
      <c r="K156" s="185"/>
    </row>
    <row r="157" spans="1:11" ht="15" customHeight="1">
      <c r="A157" s="19">
        <f t="shared" si="22"/>
        <v>2027</v>
      </c>
      <c r="B157" s="174" t="e">
        <f t="shared" si="21"/>
        <v>#VALUE!</v>
      </c>
      <c r="C157" s="52"/>
      <c r="D157" s="20">
        <f t="shared" si="20"/>
        <v>25</v>
      </c>
      <c r="E157" s="53"/>
      <c r="F157" s="31"/>
      <c r="G157" s="25"/>
      <c r="H157" s="25"/>
      <c r="I157" s="177" t="e">
        <f t="shared" si="17"/>
        <v>#VALUE!</v>
      </c>
      <c r="J157" s="185"/>
      <c r="K157" s="185"/>
    </row>
    <row r="158" spans="1:11" ht="15" customHeight="1">
      <c r="A158" s="19">
        <f t="shared" si="22"/>
        <v>2028</v>
      </c>
      <c r="B158" s="174" t="e">
        <f t="shared" si="21"/>
        <v>#VALUE!</v>
      </c>
      <c r="C158" s="52"/>
      <c r="D158" s="20">
        <f t="shared" si="20"/>
        <v>26</v>
      </c>
      <c r="E158" s="53"/>
      <c r="F158" s="31"/>
      <c r="G158" s="25"/>
      <c r="H158" s="25"/>
      <c r="I158" s="177" t="e">
        <f t="shared" si="17"/>
        <v>#VALUE!</v>
      </c>
      <c r="J158" s="185"/>
      <c r="K158" s="185"/>
    </row>
    <row r="159" spans="1:11" ht="15" customHeight="1">
      <c r="A159" s="19">
        <f t="shared" si="22"/>
        <v>2029</v>
      </c>
      <c r="B159" s="174" t="e">
        <f t="shared" si="21"/>
        <v>#VALUE!</v>
      </c>
      <c r="C159" s="52"/>
      <c r="D159" s="20">
        <f t="shared" si="20"/>
        <v>27</v>
      </c>
      <c r="E159" s="53"/>
      <c r="F159" s="31"/>
      <c r="G159" s="25"/>
      <c r="H159" s="25"/>
      <c r="I159" s="177" t="e">
        <f t="shared" si="17"/>
        <v>#VALUE!</v>
      </c>
      <c r="J159" s="185"/>
      <c r="K159" s="185"/>
    </row>
    <row r="160" spans="1:11" ht="15" customHeight="1">
      <c r="A160" s="19">
        <f t="shared" si="22"/>
        <v>2030</v>
      </c>
      <c r="B160" s="174" t="e">
        <f t="shared" si="21"/>
        <v>#VALUE!</v>
      </c>
      <c r="C160" s="52"/>
      <c r="D160" s="20">
        <f t="shared" si="20"/>
        <v>28</v>
      </c>
      <c r="E160" s="53"/>
      <c r="F160" s="31"/>
      <c r="G160" s="25"/>
      <c r="H160" s="25"/>
      <c r="I160" s="177" t="e">
        <f t="shared" si="17"/>
        <v>#VALUE!</v>
      </c>
      <c r="J160" s="185"/>
      <c r="K160" s="185"/>
    </row>
    <row r="161" spans="1:109" ht="15" customHeight="1">
      <c r="A161" s="19">
        <f t="shared" si="22"/>
        <v>2031</v>
      </c>
      <c r="B161" s="174" t="e">
        <f t="shared" si="21"/>
        <v>#VALUE!</v>
      </c>
      <c r="C161" s="52"/>
      <c r="D161" s="20">
        <f t="shared" si="20"/>
        <v>29</v>
      </c>
      <c r="E161" s="53"/>
      <c r="F161" s="31"/>
      <c r="G161" s="25"/>
      <c r="H161" s="25"/>
      <c r="I161" s="177" t="e">
        <f t="shared" si="17"/>
        <v>#VALUE!</v>
      </c>
      <c r="J161" s="185"/>
      <c r="K161" s="185"/>
    </row>
    <row r="162" spans="1:109" ht="15" customHeight="1">
      <c r="A162" s="19">
        <f t="shared" si="22"/>
        <v>2032</v>
      </c>
      <c r="B162" s="174" t="e">
        <f t="shared" si="21"/>
        <v>#VALUE!</v>
      </c>
      <c r="C162" s="52"/>
      <c r="D162" s="20">
        <f t="shared" si="20"/>
        <v>30</v>
      </c>
      <c r="E162" s="53"/>
      <c r="F162" s="31"/>
      <c r="G162" s="25"/>
      <c r="H162" s="25"/>
      <c r="I162" s="177" t="e">
        <f t="shared" si="17"/>
        <v>#VALUE!</v>
      </c>
      <c r="J162" s="185"/>
      <c r="K162" s="185"/>
    </row>
    <row r="163" spans="1:109" ht="15" customHeight="1">
      <c r="A163" s="19">
        <f t="shared" si="22"/>
        <v>2033</v>
      </c>
      <c r="B163" s="174" t="e">
        <f t="shared" si="21"/>
        <v>#VALUE!</v>
      </c>
      <c r="C163" s="52"/>
      <c r="D163" s="20">
        <f t="shared" si="20"/>
        <v>31</v>
      </c>
      <c r="E163" s="53"/>
      <c r="F163" s="31"/>
      <c r="G163" s="25"/>
      <c r="H163" s="25"/>
      <c r="I163" s="177" t="e">
        <f t="shared" si="17"/>
        <v>#VALUE!</v>
      </c>
      <c r="J163" s="185"/>
      <c r="K163" s="185"/>
    </row>
    <row r="164" spans="1:109" ht="15" customHeight="1">
      <c r="A164" s="103">
        <f t="shared" si="22"/>
        <v>2034</v>
      </c>
      <c r="B164" s="186" t="e">
        <f t="shared" si="21"/>
        <v>#VALUE!</v>
      </c>
      <c r="C164" s="193"/>
      <c r="D164" s="33">
        <f t="shared" si="20"/>
        <v>32</v>
      </c>
      <c r="E164" s="54"/>
      <c r="F164" s="34"/>
      <c r="G164" s="9"/>
      <c r="H164" s="9"/>
      <c r="I164" s="187" t="e">
        <f t="shared" si="17"/>
        <v>#VALUE!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 t="e">
        <f>RSQ(I168:I188,B168:B188)</f>
        <v>#VALUE!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 t="e">
        <f>RSQ($B168:$B188,Q168:Q188)</f>
        <v>#VALUE!</v>
      </c>
      <c r="R167" s="18" t="s">
        <v>16</v>
      </c>
      <c r="T167" s="57" t="s">
        <v>32</v>
      </c>
      <c r="U167" s="14"/>
      <c r="V167" s="14"/>
      <c r="W167" s="107" t="s">
        <v>74</v>
      </c>
      <c r="X167" s="108" t="e">
        <f>RSQ($B168:$B188,X168:X188)</f>
        <v>#VALUE!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 t="e">
        <f>RSQ($B168:$B188,AE168:AE188)</f>
        <v>#VALUE!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 t="e">
        <f>RSQ($B168:$B188,AL168:AL188)</f>
        <v>#VALUE!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 t="e">
        <f>RSQ($B168:$B188,AS168:AS188)</f>
        <v>#VALUE!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 t="e">
        <f>RSQ($B168:$B188,AZ168:AZ188)</f>
        <v>#VALUE!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 t="e">
        <f>RSQ($B168:$B188,BG168:BG188)</f>
        <v>#VALUE!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 t="e">
        <f>RSQ($B168:$B188,BN168:BN188)</f>
        <v>#VALUE!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 t="e">
        <f>RSQ($B168:$B188,BU168:BU188)</f>
        <v>#VALUE!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 t="e">
        <f>RSQ($B168:$B188,CB168:CB188)</f>
        <v>#VALUE!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 t="e">
        <f>RSQ($B168:$B188,CI168:CI188)</f>
        <v>#VALUE!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 t="e">
        <f>RSQ($B168:$B188,CP168:CP188)</f>
        <v>#VALUE!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 t="e">
        <f>RSQ($B168:$B188,CW168:CW188)</f>
        <v>#VALUE!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 t="e">
        <f>RSQ($B168:$B188,DD168:DD188)</f>
        <v>#VALUE!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15</v>
      </c>
      <c r="AD172" s="25"/>
      <c r="AE172" s="177"/>
      <c r="AF172" s="177"/>
      <c r="AH172" s="197"/>
      <c r="AI172" s="27" t="s">
        <v>35</v>
      </c>
      <c r="AJ172" s="83">
        <f>AC172+AI193</f>
        <v>20</v>
      </c>
      <c r="AK172" s="25"/>
      <c r="AL172" s="177"/>
      <c r="AM172" s="177"/>
      <c r="AO172" s="197"/>
      <c r="AP172" s="27" t="s">
        <v>35</v>
      </c>
      <c r="AQ172" s="83">
        <f>AJ172+AP193</f>
        <v>25</v>
      </c>
      <c r="AR172" s="25"/>
      <c r="AS172" s="177"/>
      <c r="AT172" s="177"/>
      <c r="AV172" s="197"/>
      <c r="AW172" s="27" t="s">
        <v>35</v>
      </c>
      <c r="AX172" s="83">
        <f>AQ172+AW193</f>
        <v>30</v>
      </c>
      <c r="AY172" s="25"/>
      <c r="AZ172" s="177"/>
      <c r="BA172" s="177"/>
      <c r="BC172" s="197"/>
      <c r="BD172" s="27" t="s">
        <v>35</v>
      </c>
      <c r="BE172" s="83">
        <f>AX172+BD193</f>
        <v>35</v>
      </c>
      <c r="BF172" s="25"/>
      <c r="BG172" s="177"/>
      <c r="BH172" s="177"/>
      <c r="BJ172" s="197"/>
      <c r="BK172" s="27" t="s">
        <v>35</v>
      </c>
      <c r="BL172" s="83">
        <f>BE172+BK193</f>
        <v>40</v>
      </c>
      <c r="BM172" s="25"/>
      <c r="BN172" s="177"/>
      <c r="BO172" s="177"/>
      <c r="BQ172" s="197"/>
      <c r="BR172" s="27" t="s">
        <v>35</v>
      </c>
      <c r="BS172" s="83">
        <f>BL172+BR193</f>
        <v>45</v>
      </c>
      <c r="BT172" s="25"/>
      <c r="BU172" s="177"/>
      <c r="BV172" s="177"/>
      <c r="BX172" s="197"/>
      <c r="BY172" s="27" t="s">
        <v>35</v>
      </c>
      <c r="BZ172" s="83">
        <f>BS172+BY193</f>
        <v>50</v>
      </c>
      <c r="CA172" s="25"/>
      <c r="CB172" s="177"/>
      <c r="CC172" s="177"/>
      <c r="CE172" s="197"/>
      <c r="CF172" s="27" t="s">
        <v>35</v>
      </c>
      <c r="CG172" s="83">
        <f>BZ172+CF193</f>
        <v>55</v>
      </c>
      <c r="CH172" s="25"/>
      <c r="CI172" s="177"/>
      <c r="CJ172" s="177"/>
      <c r="CL172" s="197"/>
      <c r="CM172" s="27" t="s">
        <v>35</v>
      </c>
      <c r="CN172" s="83">
        <f>CG172+CM193</f>
        <v>60</v>
      </c>
      <c r="CO172" s="25"/>
      <c r="CP172" s="177"/>
      <c r="CQ172" s="177"/>
      <c r="CS172" s="197"/>
      <c r="CT172" s="27" t="s">
        <v>35</v>
      </c>
      <c r="CU172" s="83">
        <f>CN172+CT193</f>
        <v>65</v>
      </c>
      <c r="CV172" s="25"/>
      <c r="CW172" s="177"/>
      <c r="CX172" s="177"/>
      <c r="CZ172" s="197"/>
      <c r="DA172" s="27" t="s">
        <v>35</v>
      </c>
      <c r="DB172" s="83">
        <f>CU172+DA193</f>
        <v>70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 t="e">
        <f>INDEX(LINEST(C179:C188,D179:D188),2)</f>
        <v>#VALUE!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 t="e">
        <f>INDEX(LINEST(M179:M188,$D179:$D188),2)</f>
        <v>#VALUE!</v>
      </c>
      <c r="Q173" s="177"/>
      <c r="R173" s="177"/>
      <c r="T173" s="197"/>
      <c r="U173" s="27" t="s">
        <v>25</v>
      </c>
      <c r="V173" s="27" t="s">
        <v>26</v>
      </c>
      <c r="W173" s="42" t="e">
        <f>INDEX(LINEST(T179:T188,$D179:$D188),2)</f>
        <v>#VALUE!</v>
      </c>
      <c r="X173" s="177"/>
      <c r="Y173" s="177"/>
      <c r="AA173" s="197"/>
      <c r="AB173" s="27" t="s">
        <v>25</v>
      </c>
      <c r="AC173" s="27" t="s">
        <v>26</v>
      </c>
      <c r="AD173" s="42" t="e">
        <f>INDEX(LINEST(AA179:AA188,$D179:$D188),2)</f>
        <v>#VALUE!</v>
      </c>
      <c r="AE173" s="177"/>
      <c r="AF173" s="177"/>
      <c r="AH173" s="197"/>
      <c r="AI173" s="27" t="s">
        <v>25</v>
      </c>
      <c r="AJ173" s="27" t="s">
        <v>26</v>
      </c>
      <c r="AK173" s="42" t="e">
        <f>INDEX(LINEST(AH179:AH188,$D179:$D188),2)</f>
        <v>#VALUE!</v>
      </c>
      <c r="AL173" s="177"/>
      <c r="AM173" s="177"/>
      <c r="AO173" s="197"/>
      <c r="AP173" s="27" t="s">
        <v>25</v>
      </c>
      <c r="AQ173" s="27" t="s">
        <v>26</v>
      </c>
      <c r="AR173" s="42" t="e">
        <f>INDEX(LINEST(AO179:AO188,$D179:$D188),2)</f>
        <v>#VALUE!</v>
      </c>
      <c r="AS173" s="177"/>
      <c r="AT173" s="177"/>
      <c r="AV173" s="197"/>
      <c r="AW173" s="27" t="s">
        <v>25</v>
      </c>
      <c r="AX173" s="27" t="s">
        <v>26</v>
      </c>
      <c r="AY173" s="42" t="e">
        <f>INDEX(LINEST(AV179:AV188,$D179:$D188),2)</f>
        <v>#VALUE!</v>
      </c>
      <c r="AZ173" s="177"/>
      <c r="BA173" s="177"/>
      <c r="BC173" s="197"/>
      <c r="BD173" s="27" t="s">
        <v>25</v>
      </c>
      <c r="BE173" s="27" t="s">
        <v>26</v>
      </c>
      <c r="BF173" s="42" t="e">
        <f>INDEX(LINEST(BC179:BC188,$D179:$D188),2)</f>
        <v>#VALUE!</v>
      </c>
      <c r="BG173" s="177"/>
      <c r="BH173" s="177"/>
      <c r="BJ173" s="197"/>
      <c r="BK173" s="27" t="s">
        <v>25</v>
      </c>
      <c r="BL173" s="27" t="s">
        <v>26</v>
      </c>
      <c r="BM173" s="42" t="e">
        <f>INDEX(LINEST(BJ179:BJ188,$D179:$D188),2)</f>
        <v>#VALUE!</v>
      </c>
      <c r="BN173" s="177"/>
      <c r="BO173" s="177"/>
      <c r="BQ173" s="197"/>
      <c r="BR173" s="27" t="s">
        <v>25</v>
      </c>
      <c r="BS173" s="27" t="s">
        <v>26</v>
      </c>
      <c r="BT173" s="42" t="e">
        <f>INDEX(LINEST(BQ179:BQ188,$D179:$D188),2)</f>
        <v>#VALUE!</v>
      </c>
      <c r="BU173" s="177"/>
      <c r="BV173" s="177"/>
      <c r="BX173" s="197"/>
      <c r="BY173" s="27" t="s">
        <v>25</v>
      </c>
      <c r="BZ173" s="27" t="s">
        <v>26</v>
      </c>
      <c r="CA173" s="42" t="e">
        <f>INDEX(LINEST(BX179:BX188,$D179:$D188),2)</f>
        <v>#VALUE!</v>
      </c>
      <c r="CB173" s="177"/>
      <c r="CC173" s="177"/>
      <c r="CE173" s="197"/>
      <c r="CF173" s="27" t="s">
        <v>25</v>
      </c>
      <c r="CG173" s="27" t="s">
        <v>26</v>
      </c>
      <c r="CH173" s="42" t="e">
        <f>INDEX(LINEST(CE179:CE188,$D179:$D188),2)</f>
        <v>#VALUE!</v>
      </c>
      <c r="CI173" s="177"/>
      <c r="CJ173" s="177"/>
      <c r="CL173" s="197"/>
      <c r="CM173" s="27" t="s">
        <v>25</v>
      </c>
      <c r="CN173" s="27" t="s">
        <v>26</v>
      </c>
      <c r="CO173" s="42" t="e">
        <f>INDEX(LINEST(CL179:CL188,$D179:$D188),2)</f>
        <v>#VALUE!</v>
      </c>
      <c r="CP173" s="177"/>
      <c r="CQ173" s="177"/>
      <c r="CS173" s="197"/>
      <c r="CT173" s="27" t="s">
        <v>25</v>
      </c>
      <c r="CU173" s="27" t="s">
        <v>26</v>
      </c>
      <c r="CV173" s="42" t="e">
        <f>INDEX(LINEST(CS179:CS188,$D179:$D188),2)</f>
        <v>#VALUE!</v>
      </c>
      <c r="CW173" s="177"/>
      <c r="CX173" s="177"/>
      <c r="CZ173" s="197"/>
      <c r="DA173" s="27" t="s">
        <v>25</v>
      </c>
      <c r="DB173" s="27" t="s">
        <v>26</v>
      </c>
      <c r="DC173" s="42" t="e">
        <f>INDEX(LINEST(CZ179:CZ188,$D179:$D188),2)</f>
        <v>#VALUE!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 t="e">
        <f>INDEX(LINEST(C179:C188,D179:D188),1)</f>
        <v>#VALUE!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 t="e">
        <f>INDEX(LINEST(M179:M188,$D179:$D188),1)</f>
        <v>#VALUE!</v>
      </c>
      <c r="Q174" s="177"/>
      <c r="R174" s="177"/>
      <c r="T174" s="197"/>
      <c r="U174" s="27" t="s">
        <v>27</v>
      </c>
      <c r="V174" s="27" t="s">
        <v>28</v>
      </c>
      <c r="W174" s="42" t="e">
        <f>INDEX(LINEST(T179:T188,$D179:$D188),1)</f>
        <v>#VALUE!</v>
      </c>
      <c r="X174" s="177"/>
      <c r="Y174" s="177"/>
      <c r="AA174" s="197"/>
      <c r="AB174" s="27" t="s">
        <v>27</v>
      </c>
      <c r="AC174" s="27" t="s">
        <v>28</v>
      </c>
      <c r="AD174" s="42" t="e">
        <f>INDEX(LINEST(AA179:AA188,$D179:$D188),1)</f>
        <v>#VALUE!</v>
      </c>
      <c r="AE174" s="177"/>
      <c r="AF174" s="177"/>
      <c r="AH174" s="197"/>
      <c r="AI174" s="27" t="s">
        <v>27</v>
      </c>
      <c r="AJ174" s="27" t="s">
        <v>28</v>
      </c>
      <c r="AK174" s="42" t="e">
        <f>INDEX(LINEST(AH179:AH188,$D179:$D188),1)</f>
        <v>#VALUE!</v>
      </c>
      <c r="AL174" s="177"/>
      <c r="AM174" s="177"/>
      <c r="AO174" s="197"/>
      <c r="AP174" s="27" t="s">
        <v>27</v>
      </c>
      <c r="AQ174" s="27" t="s">
        <v>28</v>
      </c>
      <c r="AR174" s="42" t="e">
        <f>INDEX(LINEST(AO179:AO188,$D179:$D188),1)</f>
        <v>#VALUE!</v>
      </c>
      <c r="AS174" s="177"/>
      <c r="AT174" s="177"/>
      <c r="AV174" s="197"/>
      <c r="AW174" s="27" t="s">
        <v>27</v>
      </c>
      <c r="AX174" s="27" t="s">
        <v>28</v>
      </c>
      <c r="AY174" s="42" t="e">
        <f>INDEX(LINEST(AV179:AV188,$D179:$D188),1)</f>
        <v>#VALUE!</v>
      </c>
      <c r="AZ174" s="177"/>
      <c r="BA174" s="177"/>
      <c r="BC174" s="197"/>
      <c r="BD174" s="27" t="s">
        <v>27</v>
      </c>
      <c r="BE174" s="27" t="s">
        <v>28</v>
      </c>
      <c r="BF174" s="42" t="e">
        <f>INDEX(LINEST(BC179:BC188,$D179:$D188),1)</f>
        <v>#VALUE!</v>
      </c>
      <c r="BG174" s="177"/>
      <c r="BH174" s="177"/>
      <c r="BJ174" s="197"/>
      <c r="BK174" s="27" t="s">
        <v>27</v>
      </c>
      <c r="BL174" s="27" t="s">
        <v>28</v>
      </c>
      <c r="BM174" s="42" t="e">
        <f>INDEX(LINEST(BJ179:BJ188,$D179:$D188),1)</f>
        <v>#VALUE!</v>
      </c>
      <c r="BN174" s="177"/>
      <c r="BO174" s="177"/>
      <c r="BQ174" s="197"/>
      <c r="BR174" s="27" t="s">
        <v>27</v>
      </c>
      <c r="BS174" s="27" t="s">
        <v>28</v>
      </c>
      <c r="BT174" s="42" t="e">
        <f>INDEX(LINEST(BQ179:BQ188,$D179:$D188),1)</f>
        <v>#VALUE!</v>
      </c>
      <c r="BU174" s="177"/>
      <c r="BV174" s="177"/>
      <c r="BX174" s="197"/>
      <c r="BY174" s="27" t="s">
        <v>27</v>
      </c>
      <c r="BZ174" s="27" t="s">
        <v>28</v>
      </c>
      <c r="CA174" s="42" t="e">
        <f>INDEX(LINEST(BX179:BX188,$D179:$D188),1)</f>
        <v>#VALUE!</v>
      </c>
      <c r="CB174" s="177"/>
      <c r="CC174" s="177"/>
      <c r="CE174" s="197"/>
      <c r="CF174" s="27" t="s">
        <v>27</v>
      </c>
      <c r="CG174" s="27" t="s">
        <v>28</v>
      </c>
      <c r="CH174" s="42" t="e">
        <f>INDEX(LINEST(CE179:CE188,$D179:$D188),1)</f>
        <v>#VALUE!</v>
      </c>
      <c r="CI174" s="177"/>
      <c r="CJ174" s="177"/>
      <c r="CL174" s="197"/>
      <c r="CM174" s="27" t="s">
        <v>27</v>
      </c>
      <c r="CN174" s="27" t="s">
        <v>28</v>
      </c>
      <c r="CO174" s="42" t="e">
        <f>INDEX(LINEST(CL179:CL188,$D179:$D188),1)</f>
        <v>#VALUE!</v>
      </c>
      <c r="CP174" s="177"/>
      <c r="CQ174" s="177"/>
      <c r="CS174" s="197"/>
      <c r="CT174" s="27" t="s">
        <v>27</v>
      </c>
      <c r="CU174" s="27" t="s">
        <v>28</v>
      </c>
      <c r="CV174" s="42" t="e">
        <f>INDEX(LINEST(CS179:CS188,$D179:$D188),1)</f>
        <v>#VALUE!</v>
      </c>
      <c r="CW174" s="177"/>
      <c r="CX174" s="177"/>
      <c r="CZ174" s="197"/>
      <c r="DA174" s="27" t="s">
        <v>27</v>
      </c>
      <c r="DB174" s="27" t="s">
        <v>28</v>
      </c>
      <c r="DC174" s="42" t="e">
        <f>INDEX(LINEST(CZ179:CZ188,$D179:$D188),1)</f>
        <v>#VALUE!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 t="e">
        <f>EXP(G173)</f>
        <v>#VALUE!</v>
      </c>
      <c r="G176" s="25"/>
      <c r="H176" s="45"/>
      <c r="I176" s="177"/>
      <c r="J176" s="178"/>
      <c r="K176" s="177"/>
      <c r="M176" s="197"/>
      <c r="N176" s="27" t="s">
        <v>29</v>
      </c>
      <c r="O176" s="59" t="e">
        <f>EXP(P173)</f>
        <v>#VALUE!</v>
      </c>
      <c r="P176" s="25"/>
      <c r="Q176" s="177"/>
      <c r="R176" s="177"/>
      <c r="T176" s="197"/>
      <c r="U176" s="27" t="s">
        <v>29</v>
      </c>
      <c r="V176" s="59" t="e">
        <f>EXP(W173)</f>
        <v>#VALUE!</v>
      </c>
      <c r="W176" s="25"/>
      <c r="X176" s="177"/>
      <c r="Y176" s="177"/>
      <c r="AA176" s="197"/>
      <c r="AB176" s="27" t="s">
        <v>29</v>
      </c>
      <c r="AC176" s="59" t="e">
        <f>EXP(AD173)</f>
        <v>#VALUE!</v>
      </c>
      <c r="AD176" s="25"/>
      <c r="AE176" s="177"/>
      <c r="AF176" s="177"/>
      <c r="AH176" s="197"/>
      <c r="AI176" s="27" t="s">
        <v>29</v>
      </c>
      <c r="AJ176" s="59" t="e">
        <f>EXP(AK173)</f>
        <v>#VALUE!</v>
      </c>
      <c r="AK176" s="25"/>
      <c r="AL176" s="177"/>
      <c r="AM176" s="177"/>
      <c r="AO176" s="197"/>
      <c r="AP176" s="27" t="s">
        <v>29</v>
      </c>
      <c r="AQ176" s="59" t="e">
        <f>EXP(AR173)</f>
        <v>#VALUE!</v>
      </c>
      <c r="AR176" s="25"/>
      <c r="AS176" s="177"/>
      <c r="AT176" s="177"/>
      <c r="AV176" s="197"/>
      <c r="AW176" s="27" t="s">
        <v>29</v>
      </c>
      <c r="AX176" s="59" t="e">
        <f>EXP(AY173)</f>
        <v>#VALUE!</v>
      </c>
      <c r="AY176" s="25"/>
      <c r="AZ176" s="177"/>
      <c r="BA176" s="177"/>
      <c r="BC176" s="197"/>
      <c r="BD176" s="27" t="s">
        <v>29</v>
      </c>
      <c r="BE176" s="59" t="e">
        <f>EXP(BF173)</f>
        <v>#VALUE!</v>
      </c>
      <c r="BF176" s="25"/>
      <c r="BG176" s="177"/>
      <c r="BH176" s="177"/>
      <c r="BJ176" s="197"/>
      <c r="BK176" s="27" t="s">
        <v>29</v>
      </c>
      <c r="BL176" s="59" t="e">
        <f>EXP(BM173)</f>
        <v>#VALUE!</v>
      </c>
      <c r="BM176" s="25"/>
      <c r="BN176" s="177"/>
      <c r="BO176" s="177"/>
      <c r="BQ176" s="197"/>
      <c r="BR176" s="27" t="s">
        <v>29</v>
      </c>
      <c r="BS176" s="59" t="e">
        <f>EXP(BT173)</f>
        <v>#VALUE!</v>
      </c>
      <c r="BT176" s="25"/>
      <c r="BU176" s="177"/>
      <c r="BV176" s="177"/>
      <c r="BX176" s="197"/>
      <c r="BY176" s="27" t="s">
        <v>29</v>
      </c>
      <c r="BZ176" s="59" t="e">
        <f>EXP(CA173)</f>
        <v>#VALUE!</v>
      </c>
      <c r="CA176" s="25"/>
      <c r="CB176" s="177"/>
      <c r="CC176" s="177"/>
      <c r="CE176" s="197"/>
      <c r="CF176" s="27" t="s">
        <v>29</v>
      </c>
      <c r="CG176" s="59" t="e">
        <f>EXP(CH173)</f>
        <v>#VALUE!</v>
      </c>
      <c r="CH176" s="25"/>
      <c r="CI176" s="177"/>
      <c r="CJ176" s="177"/>
      <c r="CL176" s="197"/>
      <c r="CM176" s="27" t="s">
        <v>29</v>
      </c>
      <c r="CN176" s="59" t="e">
        <f>EXP(CO173)</f>
        <v>#VALUE!</v>
      </c>
      <c r="CO176" s="25"/>
      <c r="CP176" s="177"/>
      <c r="CQ176" s="177"/>
      <c r="CS176" s="197"/>
      <c r="CT176" s="27" t="s">
        <v>29</v>
      </c>
      <c r="CU176" s="59" t="e">
        <f>EXP(CV173)</f>
        <v>#VALUE!</v>
      </c>
      <c r="CV176" s="25"/>
      <c r="CW176" s="177"/>
      <c r="CX176" s="177"/>
      <c r="CZ176" s="197"/>
      <c r="DA176" s="27" t="s">
        <v>29</v>
      </c>
      <c r="DB176" s="59" t="e">
        <f>EXP(DC173)</f>
        <v>#VALUE!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 t="e">
        <f>EXP(G174)-1</f>
        <v>#VALUE!</v>
      </c>
      <c r="G177" s="25"/>
      <c r="H177" s="45"/>
      <c r="I177" s="177"/>
      <c r="J177" s="178"/>
      <c r="K177" s="177"/>
      <c r="M177" s="197"/>
      <c r="N177" s="27" t="s">
        <v>30</v>
      </c>
      <c r="O177" s="60" t="e">
        <f>EXP(P174)-1</f>
        <v>#VALUE!</v>
      </c>
      <c r="P177" s="25"/>
      <c r="Q177" s="177"/>
      <c r="R177" s="177"/>
      <c r="T177" s="197"/>
      <c r="U177" s="27" t="s">
        <v>30</v>
      </c>
      <c r="V177" s="60" t="e">
        <f>EXP(W174)-1</f>
        <v>#VALUE!</v>
      </c>
      <c r="W177" s="25"/>
      <c r="X177" s="177"/>
      <c r="Y177" s="177"/>
      <c r="AA177" s="197"/>
      <c r="AB177" s="27" t="s">
        <v>30</v>
      </c>
      <c r="AC177" s="60" t="e">
        <f>EXP(AD174)-1</f>
        <v>#VALUE!</v>
      </c>
      <c r="AD177" s="25"/>
      <c r="AE177" s="177"/>
      <c r="AF177" s="177"/>
      <c r="AH177" s="197"/>
      <c r="AI177" s="27" t="s">
        <v>30</v>
      </c>
      <c r="AJ177" s="60" t="e">
        <f>EXP(AK174)-1</f>
        <v>#VALUE!</v>
      </c>
      <c r="AK177" s="25"/>
      <c r="AL177" s="177"/>
      <c r="AM177" s="177"/>
      <c r="AO177" s="197"/>
      <c r="AP177" s="27" t="s">
        <v>30</v>
      </c>
      <c r="AQ177" s="60" t="e">
        <f>EXP(AR174)-1</f>
        <v>#VALUE!</v>
      </c>
      <c r="AR177" s="25"/>
      <c r="AS177" s="177"/>
      <c r="AT177" s="177"/>
      <c r="AV177" s="197"/>
      <c r="AW177" s="27" t="s">
        <v>30</v>
      </c>
      <c r="AX177" s="60" t="e">
        <f>EXP(AY174)-1</f>
        <v>#VALUE!</v>
      </c>
      <c r="AY177" s="25"/>
      <c r="AZ177" s="177"/>
      <c r="BA177" s="177"/>
      <c r="BC177" s="197"/>
      <c r="BD177" s="27" t="s">
        <v>30</v>
      </c>
      <c r="BE177" s="60" t="e">
        <f>EXP(BF174)-1</f>
        <v>#VALUE!</v>
      </c>
      <c r="BF177" s="25"/>
      <c r="BG177" s="177"/>
      <c r="BH177" s="177"/>
      <c r="BJ177" s="197"/>
      <c r="BK177" s="27" t="s">
        <v>30</v>
      </c>
      <c r="BL177" s="60" t="e">
        <f>EXP(BM174)-1</f>
        <v>#VALUE!</v>
      </c>
      <c r="BM177" s="25"/>
      <c r="BN177" s="177"/>
      <c r="BO177" s="177"/>
      <c r="BQ177" s="197"/>
      <c r="BR177" s="27" t="s">
        <v>30</v>
      </c>
      <c r="BS177" s="60" t="e">
        <f>EXP(BT174)-1</f>
        <v>#VALUE!</v>
      </c>
      <c r="BT177" s="25"/>
      <c r="BU177" s="177"/>
      <c r="BV177" s="177"/>
      <c r="BX177" s="197"/>
      <c r="BY177" s="27" t="s">
        <v>30</v>
      </c>
      <c r="BZ177" s="60" t="e">
        <f>EXP(CA174)-1</f>
        <v>#VALUE!</v>
      </c>
      <c r="CA177" s="25"/>
      <c r="CB177" s="177"/>
      <c r="CC177" s="177"/>
      <c r="CE177" s="197"/>
      <c r="CF177" s="27" t="s">
        <v>30</v>
      </c>
      <c r="CG177" s="60" t="e">
        <f>EXP(CH174)-1</f>
        <v>#VALUE!</v>
      </c>
      <c r="CH177" s="25"/>
      <c r="CI177" s="177"/>
      <c r="CJ177" s="177"/>
      <c r="CL177" s="197"/>
      <c r="CM177" s="27" t="s">
        <v>30</v>
      </c>
      <c r="CN177" s="60" t="e">
        <f>EXP(CO174)-1</f>
        <v>#VALUE!</v>
      </c>
      <c r="CO177" s="25"/>
      <c r="CP177" s="177"/>
      <c r="CQ177" s="177"/>
      <c r="CS177" s="197"/>
      <c r="CT177" s="27" t="s">
        <v>30</v>
      </c>
      <c r="CU177" s="60" t="e">
        <f>EXP(CV174)-1</f>
        <v>#VALUE!</v>
      </c>
      <c r="CV177" s="25"/>
      <c r="CW177" s="177"/>
      <c r="CX177" s="177"/>
      <c r="CZ177" s="197"/>
      <c r="DA177" s="27" t="s">
        <v>30</v>
      </c>
      <c r="DB177" s="60" t="e">
        <f>EXP(DC174)-1</f>
        <v>#VALUE!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0</v>
      </c>
      <c r="C179" s="191" t="e">
        <f t="shared" ref="C179:C188" si="24">LN(B179-$F$172)</f>
        <v>#NUM!</v>
      </c>
      <c r="D179" s="20">
        <v>1</v>
      </c>
      <c r="E179" s="637" t="s">
        <v>7</v>
      </c>
      <c r="F179" s="638"/>
      <c r="G179" s="641" t="e">
        <f>I167</f>
        <v>#VALUE!</v>
      </c>
      <c r="H179" s="642"/>
      <c r="I179" s="177" t="e">
        <f t="shared" ref="I179:I210" si="25">ROUND($F$176*(1+$F$177)^D179+$F$172,$G$1)</f>
        <v>#VALUE!</v>
      </c>
      <c r="J179" s="178" t="e">
        <f t="shared" ref="J179:J188" si="26">ABS(B179-I179)/B179*100</f>
        <v>#VALUE!</v>
      </c>
      <c r="K179" s="177" t="e">
        <f t="shared" ref="K179:K188" si="27">(B179-I179)^2/1000</f>
        <v>#VALUE!</v>
      </c>
      <c r="M179" s="197" t="e">
        <f t="shared" ref="M179:M188" si="28">LN($B179-O$172)</f>
        <v>#NUM!</v>
      </c>
      <c r="N179" s="21" t="s">
        <v>36</v>
      </c>
      <c r="O179" s="42" t="e">
        <f>Q167</f>
        <v>#VALUE!</v>
      </c>
      <c r="P179" s="46"/>
      <c r="Q179" s="177" t="e">
        <f t="shared" ref="Q179:Q188" si="29">ROUND(O$176*(1+O$177)^$D179+O$172,$G$1)</f>
        <v>#VALUE!</v>
      </c>
      <c r="R179" s="177" t="e">
        <f t="shared" ref="R179:R188" si="30">($B179-Q179)^2/1000</f>
        <v>#VALUE!</v>
      </c>
      <c r="T179" s="197" t="e">
        <f t="shared" ref="T179:T188" si="31">LN($B179-V$172)</f>
        <v>#NUM!</v>
      </c>
      <c r="U179" s="21" t="s">
        <v>36</v>
      </c>
      <c r="V179" s="42" t="e">
        <f>X167</f>
        <v>#VALUE!</v>
      </c>
      <c r="W179" s="46"/>
      <c r="X179" s="177" t="e">
        <f t="shared" ref="X179:X188" si="32">ROUND(V$176*(1+V$177)^$D179+V$172,$G$1)</f>
        <v>#VALUE!</v>
      </c>
      <c r="Y179" s="177" t="e">
        <f t="shared" ref="Y179:Y188" si="33">($B179-X179)^2/1000</f>
        <v>#VALUE!</v>
      </c>
      <c r="AA179" s="197" t="e">
        <f t="shared" ref="AA179:AA188" si="34">LN($B179-AC$172)</f>
        <v>#NUM!</v>
      </c>
      <c r="AB179" s="21" t="s">
        <v>36</v>
      </c>
      <c r="AC179" s="42" t="e">
        <f>AE167</f>
        <v>#VALUE!</v>
      </c>
      <c r="AD179" s="46"/>
      <c r="AE179" s="177" t="e">
        <f t="shared" ref="AE179:AE188" si="35">ROUND(AC$176*(1+AC$177)^$D179+AC$172,$G$1)</f>
        <v>#VALUE!</v>
      </c>
      <c r="AF179" s="177" t="e">
        <f t="shared" ref="AF179:AF188" si="36">($B179-AE179)^2/1000</f>
        <v>#VALUE!</v>
      </c>
      <c r="AH179" s="197" t="e">
        <f t="shared" ref="AH179:AH188" si="37">LN($B179-AJ$172)</f>
        <v>#NUM!</v>
      </c>
      <c r="AI179" s="21" t="s">
        <v>36</v>
      </c>
      <c r="AJ179" s="42" t="e">
        <f>AL167</f>
        <v>#VALUE!</v>
      </c>
      <c r="AK179" s="46"/>
      <c r="AL179" s="177" t="e">
        <f t="shared" ref="AL179:AL188" si="38">ROUND(AJ$176*(1+AJ$177)^$D179+AJ$172,$G$1)</f>
        <v>#VALUE!</v>
      </c>
      <c r="AM179" s="177" t="e">
        <f t="shared" ref="AM179:AM188" si="39">($B179-AL179)^2/1000</f>
        <v>#VALUE!</v>
      </c>
      <c r="AO179" s="197" t="e">
        <f t="shared" ref="AO179:AO188" si="40">LN($B179-AQ$172)</f>
        <v>#NUM!</v>
      </c>
      <c r="AP179" s="21" t="s">
        <v>36</v>
      </c>
      <c r="AQ179" s="42" t="e">
        <f>AS167</f>
        <v>#VALUE!</v>
      </c>
      <c r="AR179" s="46"/>
      <c r="AS179" s="177" t="e">
        <f t="shared" ref="AS179:AS188" si="41">ROUND(AQ$176*(1+AQ$177)^$D179+AQ$172,$G$1)</f>
        <v>#VALUE!</v>
      </c>
      <c r="AT179" s="177" t="e">
        <f t="shared" ref="AT179:AT188" si="42">($B179-AS179)^2/1000</f>
        <v>#VALUE!</v>
      </c>
      <c r="AV179" s="197" t="e">
        <f t="shared" ref="AV179:AV188" si="43">LN($B179-AX$172)</f>
        <v>#NUM!</v>
      </c>
      <c r="AW179" s="21" t="s">
        <v>36</v>
      </c>
      <c r="AX179" s="42" t="e">
        <f>AZ167</f>
        <v>#VALUE!</v>
      </c>
      <c r="AY179" s="46"/>
      <c r="AZ179" s="177" t="e">
        <f t="shared" ref="AZ179:AZ188" si="44">ROUND(AX$176*(1+AX$177)^$D179+AX$172,$G$1)</f>
        <v>#VALUE!</v>
      </c>
      <c r="BA179" s="177" t="e">
        <f t="shared" ref="BA179:BA188" si="45">($B179-AZ179)^2/1000</f>
        <v>#VALUE!</v>
      </c>
      <c r="BC179" s="197" t="e">
        <f t="shared" ref="BC179:BC188" si="46">LN($B179-BE$172)</f>
        <v>#NUM!</v>
      </c>
      <c r="BD179" s="21" t="s">
        <v>36</v>
      </c>
      <c r="BE179" s="42" t="e">
        <f>BG167</f>
        <v>#VALUE!</v>
      </c>
      <c r="BF179" s="46"/>
      <c r="BG179" s="177" t="e">
        <f t="shared" ref="BG179:BG188" si="47">ROUND(BE$176*(1+BE$177)^$D179+BE$172,$G$1)</f>
        <v>#VALUE!</v>
      </c>
      <c r="BH179" s="177" t="e">
        <f t="shared" ref="BH179:BH188" si="48">($B179-BG179)^2/1000</f>
        <v>#VALUE!</v>
      </c>
      <c r="BJ179" s="197" t="e">
        <f t="shared" ref="BJ179:BJ188" si="49">LN($B179-BL$172)</f>
        <v>#NUM!</v>
      </c>
      <c r="BK179" s="21" t="s">
        <v>36</v>
      </c>
      <c r="BL179" s="42" t="e">
        <f>BN167</f>
        <v>#VALUE!</v>
      </c>
      <c r="BM179" s="46"/>
      <c r="BN179" s="177" t="e">
        <f t="shared" ref="BN179:BN188" si="50">ROUND(BL$176*(1+BL$177)^$D179+BL$172,$G$1)</f>
        <v>#VALUE!</v>
      </c>
      <c r="BO179" s="177" t="e">
        <f t="shared" ref="BO179:BO188" si="51">($B179-BN179)^2/1000</f>
        <v>#VALUE!</v>
      </c>
      <c r="BQ179" s="197" t="e">
        <f t="shared" ref="BQ179:BQ188" si="52">LN($B179-BS$172)</f>
        <v>#NUM!</v>
      </c>
      <c r="BR179" s="21" t="s">
        <v>36</v>
      </c>
      <c r="BS179" s="42" t="e">
        <f>BU167</f>
        <v>#VALUE!</v>
      </c>
      <c r="BT179" s="46"/>
      <c r="BU179" s="177" t="e">
        <f t="shared" ref="BU179:BU188" si="53">ROUND(BS$176*(1+BS$177)^$D179+BS$172,$G$1)</f>
        <v>#VALUE!</v>
      </c>
      <c r="BV179" s="177" t="e">
        <f t="shared" ref="BV179:BV188" si="54">($B179-BU179)^2/1000</f>
        <v>#VALUE!</v>
      </c>
      <c r="BX179" s="197" t="e">
        <f t="shared" ref="BX179:BX188" si="55">LN($B179-BZ$172)</f>
        <v>#NUM!</v>
      </c>
      <c r="BY179" s="21" t="s">
        <v>36</v>
      </c>
      <c r="BZ179" s="42" t="e">
        <f>CB167</f>
        <v>#VALUE!</v>
      </c>
      <c r="CA179" s="46"/>
      <c r="CB179" s="177" t="e">
        <f t="shared" ref="CB179:CB188" si="56">ROUND(BZ$176*(1+BZ$177)^$D179+BZ$172,$G$1)</f>
        <v>#VALUE!</v>
      </c>
      <c r="CC179" s="177" t="e">
        <f t="shared" ref="CC179:CC188" si="57">($B179-CB179)^2/1000</f>
        <v>#VALUE!</v>
      </c>
      <c r="CE179" s="197" t="e">
        <f t="shared" ref="CE179:CE188" si="58">LN($B179-CG$172)</f>
        <v>#NUM!</v>
      </c>
      <c r="CF179" s="21" t="s">
        <v>36</v>
      </c>
      <c r="CG179" s="42" t="e">
        <f>CI167</f>
        <v>#VALUE!</v>
      </c>
      <c r="CH179" s="46"/>
      <c r="CI179" s="177" t="e">
        <f t="shared" ref="CI179:CI188" si="59">ROUND(CG$176*(1+CG$177)^$D179+CG$172,$G$1)</f>
        <v>#VALUE!</v>
      </c>
      <c r="CJ179" s="177" t="e">
        <f t="shared" ref="CJ179:CJ188" si="60">($B179-CI179)^2/1000</f>
        <v>#VALUE!</v>
      </c>
      <c r="CL179" s="197" t="e">
        <f t="shared" ref="CL179:CL188" si="61">LN($B179-CN$172)</f>
        <v>#NUM!</v>
      </c>
      <c r="CM179" s="21" t="s">
        <v>36</v>
      </c>
      <c r="CN179" s="42" t="e">
        <f>CP167</f>
        <v>#VALUE!</v>
      </c>
      <c r="CO179" s="46"/>
      <c r="CP179" s="177" t="e">
        <f t="shared" ref="CP179:CP188" si="62">ROUND(CN$176*(1+CN$177)^$D179+CN$172,$G$1)</f>
        <v>#VALUE!</v>
      </c>
      <c r="CQ179" s="177" t="e">
        <f t="shared" ref="CQ179:CQ188" si="63">($B179-CP179)^2/1000</f>
        <v>#VALUE!</v>
      </c>
      <c r="CS179" s="197" t="e">
        <f t="shared" ref="CS179:CS188" si="64">LN($B179-CU$172)</f>
        <v>#NUM!</v>
      </c>
      <c r="CT179" s="21" t="s">
        <v>36</v>
      </c>
      <c r="CU179" s="42" t="e">
        <f>CW167</f>
        <v>#VALUE!</v>
      </c>
      <c r="CV179" s="46"/>
      <c r="CW179" s="177" t="e">
        <f t="shared" ref="CW179:CW188" si="65">ROUND(CU$176*(1+CU$177)^$D179+CU$172,$G$1)</f>
        <v>#VALUE!</v>
      </c>
      <c r="CX179" s="177" t="e">
        <f t="shared" ref="CX179:CX188" si="66">($B179-CW179)^2/1000</f>
        <v>#VALUE!</v>
      </c>
      <c r="CZ179" s="197" t="e">
        <f t="shared" ref="CZ179:CZ188" si="67">LN($B179-DB$172)</f>
        <v>#NUM!</v>
      </c>
      <c r="DA179" s="21" t="s">
        <v>36</v>
      </c>
      <c r="DB179" s="42" t="e">
        <f>DD167</f>
        <v>#VALUE!</v>
      </c>
      <c r="DC179" s="46"/>
      <c r="DD179" s="177" t="e">
        <f t="shared" ref="DD179:DD188" si="68">ROUND(DB$176*(1+DB$177)^$D179+DB$172,$G$1)</f>
        <v>#VALUE!</v>
      </c>
      <c r="DE179" s="177" t="e">
        <f t="shared" ref="DE179:DE188" si="69">($B179-DD179)^2/1000</f>
        <v>#VALUE!</v>
      </c>
    </row>
    <row r="180" spans="1:109" ht="15" customHeight="1">
      <c r="A180" s="19">
        <f t="shared" si="23"/>
        <v>2004</v>
      </c>
      <c r="B180" s="174">
        <f t="shared" si="23"/>
        <v>0</v>
      </c>
      <c r="C180" s="191" t="e">
        <f t="shared" si="24"/>
        <v>#NUM!</v>
      </c>
      <c r="D180" s="20">
        <f t="shared" ref="D180:D210" si="70">D179+1</f>
        <v>2</v>
      </c>
      <c r="E180" s="637" t="s">
        <v>8</v>
      </c>
      <c r="F180" s="638"/>
      <c r="G180" s="639" t="e">
        <f>SUM(K168:K188)</f>
        <v>#VALUE!</v>
      </c>
      <c r="H180" s="640"/>
      <c r="I180" s="177" t="e">
        <f t="shared" si="25"/>
        <v>#VALUE!</v>
      </c>
      <c r="J180" s="178" t="e">
        <f t="shared" si="26"/>
        <v>#VALUE!</v>
      </c>
      <c r="K180" s="177" t="e">
        <f t="shared" si="27"/>
        <v>#VALUE!</v>
      </c>
      <c r="M180" s="197" t="e">
        <f t="shared" si="28"/>
        <v>#NUM!</v>
      </c>
      <c r="N180" s="21" t="s">
        <v>37</v>
      </c>
      <c r="O180" s="199" t="e">
        <f>SUM(R168:R188)</f>
        <v>#VALUE!</v>
      </c>
      <c r="P180" s="45"/>
      <c r="Q180" s="177" t="e">
        <f t="shared" si="29"/>
        <v>#VALUE!</v>
      </c>
      <c r="R180" s="177" t="e">
        <f t="shared" si="30"/>
        <v>#VALUE!</v>
      </c>
      <c r="T180" s="197" t="e">
        <f t="shared" si="31"/>
        <v>#NUM!</v>
      </c>
      <c r="U180" s="21" t="s">
        <v>37</v>
      </c>
      <c r="V180" s="199" t="e">
        <f>SUM(Y168:Y188)</f>
        <v>#VALUE!</v>
      </c>
      <c r="W180" s="45"/>
      <c r="X180" s="177" t="e">
        <f t="shared" si="32"/>
        <v>#VALUE!</v>
      </c>
      <c r="Y180" s="177" t="e">
        <f t="shared" si="33"/>
        <v>#VALUE!</v>
      </c>
      <c r="AA180" s="197" t="e">
        <f t="shared" si="34"/>
        <v>#NUM!</v>
      </c>
      <c r="AB180" s="21" t="s">
        <v>37</v>
      </c>
      <c r="AC180" s="199" t="e">
        <f>SUM(AF168:AF188)</f>
        <v>#VALUE!</v>
      </c>
      <c r="AD180" s="45"/>
      <c r="AE180" s="177" t="e">
        <f t="shared" si="35"/>
        <v>#VALUE!</v>
      </c>
      <c r="AF180" s="177" t="e">
        <f t="shared" si="36"/>
        <v>#VALUE!</v>
      </c>
      <c r="AH180" s="197" t="e">
        <f t="shared" si="37"/>
        <v>#NUM!</v>
      </c>
      <c r="AI180" s="21" t="s">
        <v>37</v>
      </c>
      <c r="AJ180" s="199" t="e">
        <f>SUM(AM168:AM188)</f>
        <v>#VALUE!</v>
      </c>
      <c r="AK180" s="45"/>
      <c r="AL180" s="177" t="e">
        <f t="shared" si="38"/>
        <v>#VALUE!</v>
      </c>
      <c r="AM180" s="177" t="e">
        <f t="shared" si="39"/>
        <v>#VALUE!</v>
      </c>
      <c r="AO180" s="197" t="e">
        <f t="shared" si="40"/>
        <v>#NUM!</v>
      </c>
      <c r="AP180" s="21" t="s">
        <v>37</v>
      </c>
      <c r="AQ180" s="199" t="e">
        <f>SUM(AT168:AT188)</f>
        <v>#VALUE!</v>
      </c>
      <c r="AR180" s="45"/>
      <c r="AS180" s="177" t="e">
        <f t="shared" si="41"/>
        <v>#VALUE!</v>
      </c>
      <c r="AT180" s="177" t="e">
        <f t="shared" si="42"/>
        <v>#VALUE!</v>
      </c>
      <c r="AV180" s="197" t="e">
        <f t="shared" si="43"/>
        <v>#NUM!</v>
      </c>
      <c r="AW180" s="21" t="s">
        <v>37</v>
      </c>
      <c r="AX180" s="199" t="e">
        <f>SUM(BA168:BA188)</f>
        <v>#VALUE!</v>
      </c>
      <c r="AY180" s="45"/>
      <c r="AZ180" s="177" t="e">
        <f t="shared" si="44"/>
        <v>#VALUE!</v>
      </c>
      <c r="BA180" s="177" t="e">
        <f t="shared" si="45"/>
        <v>#VALUE!</v>
      </c>
      <c r="BC180" s="197" t="e">
        <f t="shared" si="46"/>
        <v>#NUM!</v>
      </c>
      <c r="BD180" s="21" t="s">
        <v>37</v>
      </c>
      <c r="BE180" s="199" t="e">
        <f>SUM(BH168:BH188)</f>
        <v>#VALUE!</v>
      </c>
      <c r="BF180" s="45"/>
      <c r="BG180" s="177" t="e">
        <f t="shared" si="47"/>
        <v>#VALUE!</v>
      </c>
      <c r="BH180" s="177" t="e">
        <f t="shared" si="48"/>
        <v>#VALUE!</v>
      </c>
      <c r="BJ180" s="197" t="e">
        <f t="shared" si="49"/>
        <v>#NUM!</v>
      </c>
      <c r="BK180" s="21" t="s">
        <v>37</v>
      </c>
      <c r="BL180" s="199" t="e">
        <f>SUM(BO168:BO188)</f>
        <v>#VALUE!</v>
      </c>
      <c r="BM180" s="45"/>
      <c r="BN180" s="177" t="e">
        <f t="shared" si="50"/>
        <v>#VALUE!</v>
      </c>
      <c r="BO180" s="177" t="e">
        <f t="shared" si="51"/>
        <v>#VALUE!</v>
      </c>
      <c r="BQ180" s="197" t="e">
        <f t="shared" si="52"/>
        <v>#NUM!</v>
      </c>
      <c r="BR180" s="21" t="s">
        <v>37</v>
      </c>
      <c r="BS180" s="199" t="e">
        <f>SUM(BV168:BV188)</f>
        <v>#VALUE!</v>
      </c>
      <c r="BT180" s="45"/>
      <c r="BU180" s="177" t="e">
        <f t="shared" si="53"/>
        <v>#VALUE!</v>
      </c>
      <c r="BV180" s="177" t="e">
        <f t="shared" si="54"/>
        <v>#VALUE!</v>
      </c>
      <c r="BX180" s="197" t="e">
        <f t="shared" si="55"/>
        <v>#NUM!</v>
      </c>
      <c r="BY180" s="21" t="s">
        <v>37</v>
      </c>
      <c r="BZ180" s="199" t="e">
        <f>SUM(CC168:CC188)</f>
        <v>#VALUE!</v>
      </c>
      <c r="CA180" s="45"/>
      <c r="CB180" s="177" t="e">
        <f t="shared" si="56"/>
        <v>#VALUE!</v>
      </c>
      <c r="CC180" s="177" t="e">
        <f t="shared" si="57"/>
        <v>#VALUE!</v>
      </c>
      <c r="CE180" s="197" t="e">
        <f t="shared" si="58"/>
        <v>#NUM!</v>
      </c>
      <c r="CF180" s="21" t="s">
        <v>37</v>
      </c>
      <c r="CG180" s="199" t="e">
        <f>SUM(CJ168:CJ188)</f>
        <v>#VALUE!</v>
      </c>
      <c r="CH180" s="45"/>
      <c r="CI180" s="177" t="e">
        <f t="shared" si="59"/>
        <v>#VALUE!</v>
      </c>
      <c r="CJ180" s="177" t="e">
        <f t="shared" si="60"/>
        <v>#VALUE!</v>
      </c>
      <c r="CL180" s="197" t="e">
        <f t="shared" si="61"/>
        <v>#NUM!</v>
      </c>
      <c r="CM180" s="21" t="s">
        <v>37</v>
      </c>
      <c r="CN180" s="199" t="e">
        <f>SUM(CQ168:CQ188)</f>
        <v>#VALUE!</v>
      </c>
      <c r="CO180" s="45"/>
      <c r="CP180" s="177" t="e">
        <f t="shared" si="62"/>
        <v>#VALUE!</v>
      </c>
      <c r="CQ180" s="177" t="e">
        <f t="shared" si="63"/>
        <v>#VALUE!</v>
      </c>
      <c r="CS180" s="197" t="e">
        <f t="shared" si="64"/>
        <v>#NUM!</v>
      </c>
      <c r="CT180" s="21" t="s">
        <v>37</v>
      </c>
      <c r="CU180" s="199" t="e">
        <f>SUM(CX168:CX188)</f>
        <v>#VALUE!</v>
      </c>
      <c r="CV180" s="45"/>
      <c r="CW180" s="177" t="e">
        <f t="shared" si="65"/>
        <v>#VALUE!</v>
      </c>
      <c r="CX180" s="177" t="e">
        <f t="shared" si="66"/>
        <v>#VALUE!</v>
      </c>
      <c r="CZ180" s="197" t="e">
        <f t="shared" si="67"/>
        <v>#NUM!</v>
      </c>
      <c r="DA180" s="21" t="s">
        <v>37</v>
      </c>
      <c r="DB180" s="199" t="e">
        <f>SUM(DE168:DE188)</f>
        <v>#VALUE!</v>
      </c>
      <c r="DC180" s="45"/>
      <c r="DD180" s="177" t="e">
        <f t="shared" si="68"/>
        <v>#VALUE!</v>
      </c>
      <c r="DE180" s="177" t="e">
        <f t="shared" si="69"/>
        <v>#VALUE!</v>
      </c>
    </row>
    <row r="181" spans="1:109" ht="15" customHeight="1">
      <c r="A181" s="19">
        <f t="shared" si="23"/>
        <v>2005</v>
      </c>
      <c r="B181" s="174">
        <f t="shared" si="23"/>
        <v>0</v>
      </c>
      <c r="C181" s="191" t="e">
        <f t="shared" si="24"/>
        <v>#NUM!</v>
      </c>
      <c r="D181" s="20">
        <f t="shared" si="70"/>
        <v>3</v>
      </c>
      <c r="E181" s="637" t="s">
        <v>9</v>
      </c>
      <c r="F181" s="638"/>
      <c r="G181" s="639" t="e">
        <f>SUM(K179:K188)</f>
        <v>#VALUE!</v>
      </c>
      <c r="H181" s="640"/>
      <c r="I181" s="177" t="e">
        <f t="shared" si="25"/>
        <v>#VALUE!</v>
      </c>
      <c r="J181" s="178" t="e">
        <f t="shared" si="26"/>
        <v>#VALUE!</v>
      </c>
      <c r="K181" s="177" t="e">
        <f t="shared" si="27"/>
        <v>#VALUE!</v>
      </c>
      <c r="M181" s="197" t="e">
        <f t="shared" si="28"/>
        <v>#NUM!</v>
      </c>
      <c r="N181" s="25"/>
      <c r="O181" s="61"/>
      <c r="P181" s="25"/>
      <c r="Q181" s="177" t="e">
        <f t="shared" si="29"/>
        <v>#VALUE!</v>
      </c>
      <c r="R181" s="177" t="e">
        <f t="shared" si="30"/>
        <v>#VALUE!</v>
      </c>
      <c r="T181" s="197" t="e">
        <f t="shared" si="31"/>
        <v>#NUM!</v>
      </c>
      <c r="U181" s="25"/>
      <c r="V181" s="61"/>
      <c r="W181" s="25"/>
      <c r="X181" s="177" t="e">
        <f t="shared" si="32"/>
        <v>#VALUE!</v>
      </c>
      <c r="Y181" s="177" t="e">
        <f t="shared" si="33"/>
        <v>#VALUE!</v>
      </c>
      <c r="AA181" s="197" t="e">
        <f t="shared" si="34"/>
        <v>#NUM!</v>
      </c>
      <c r="AB181" s="25"/>
      <c r="AC181" s="61"/>
      <c r="AD181" s="25"/>
      <c r="AE181" s="177" t="e">
        <f t="shared" si="35"/>
        <v>#VALUE!</v>
      </c>
      <c r="AF181" s="177" t="e">
        <f t="shared" si="36"/>
        <v>#VALUE!</v>
      </c>
      <c r="AH181" s="197" t="e">
        <f t="shared" si="37"/>
        <v>#NUM!</v>
      </c>
      <c r="AI181" s="25"/>
      <c r="AJ181" s="61"/>
      <c r="AK181" s="25"/>
      <c r="AL181" s="177" t="e">
        <f t="shared" si="38"/>
        <v>#VALUE!</v>
      </c>
      <c r="AM181" s="177" t="e">
        <f t="shared" si="39"/>
        <v>#VALUE!</v>
      </c>
      <c r="AO181" s="197" t="e">
        <f t="shared" si="40"/>
        <v>#NUM!</v>
      </c>
      <c r="AP181" s="25"/>
      <c r="AQ181" s="61"/>
      <c r="AR181" s="25"/>
      <c r="AS181" s="177" t="e">
        <f t="shared" si="41"/>
        <v>#VALUE!</v>
      </c>
      <c r="AT181" s="177" t="e">
        <f t="shared" si="42"/>
        <v>#VALUE!</v>
      </c>
      <c r="AV181" s="197" t="e">
        <f t="shared" si="43"/>
        <v>#NUM!</v>
      </c>
      <c r="AW181" s="25"/>
      <c r="AX181" s="61"/>
      <c r="AY181" s="25"/>
      <c r="AZ181" s="177" t="e">
        <f t="shared" si="44"/>
        <v>#VALUE!</v>
      </c>
      <c r="BA181" s="177" t="e">
        <f t="shared" si="45"/>
        <v>#VALUE!</v>
      </c>
      <c r="BC181" s="197" t="e">
        <f t="shared" si="46"/>
        <v>#NUM!</v>
      </c>
      <c r="BD181" s="25"/>
      <c r="BE181" s="61"/>
      <c r="BF181" s="25"/>
      <c r="BG181" s="177" t="e">
        <f t="shared" si="47"/>
        <v>#VALUE!</v>
      </c>
      <c r="BH181" s="177" t="e">
        <f t="shared" si="48"/>
        <v>#VALUE!</v>
      </c>
      <c r="BJ181" s="197" t="e">
        <f t="shared" si="49"/>
        <v>#NUM!</v>
      </c>
      <c r="BK181" s="25"/>
      <c r="BL181" s="61"/>
      <c r="BM181" s="25"/>
      <c r="BN181" s="177" t="e">
        <f t="shared" si="50"/>
        <v>#VALUE!</v>
      </c>
      <c r="BO181" s="177" t="e">
        <f t="shared" si="51"/>
        <v>#VALUE!</v>
      </c>
      <c r="BQ181" s="197" t="e">
        <f t="shared" si="52"/>
        <v>#NUM!</v>
      </c>
      <c r="BR181" s="25"/>
      <c r="BS181" s="61"/>
      <c r="BT181" s="25"/>
      <c r="BU181" s="177" t="e">
        <f t="shared" si="53"/>
        <v>#VALUE!</v>
      </c>
      <c r="BV181" s="177" t="e">
        <f t="shared" si="54"/>
        <v>#VALUE!</v>
      </c>
      <c r="BX181" s="197" t="e">
        <f t="shared" si="55"/>
        <v>#NUM!</v>
      </c>
      <c r="BY181" s="25"/>
      <c r="BZ181" s="61"/>
      <c r="CA181" s="25"/>
      <c r="CB181" s="177" t="e">
        <f t="shared" si="56"/>
        <v>#VALUE!</v>
      </c>
      <c r="CC181" s="177" t="e">
        <f t="shared" si="57"/>
        <v>#VALUE!</v>
      </c>
      <c r="CE181" s="197" t="e">
        <f t="shared" si="58"/>
        <v>#NUM!</v>
      </c>
      <c r="CF181" s="25"/>
      <c r="CG181" s="61"/>
      <c r="CH181" s="25"/>
      <c r="CI181" s="177" t="e">
        <f t="shared" si="59"/>
        <v>#VALUE!</v>
      </c>
      <c r="CJ181" s="177" t="e">
        <f t="shared" si="60"/>
        <v>#VALUE!</v>
      </c>
      <c r="CL181" s="197" t="e">
        <f t="shared" si="61"/>
        <v>#NUM!</v>
      </c>
      <c r="CM181" s="25"/>
      <c r="CN181" s="61"/>
      <c r="CO181" s="25"/>
      <c r="CP181" s="177" t="e">
        <f t="shared" si="62"/>
        <v>#VALUE!</v>
      </c>
      <c r="CQ181" s="177" t="e">
        <f t="shared" si="63"/>
        <v>#VALUE!</v>
      </c>
      <c r="CS181" s="197" t="e">
        <f t="shared" si="64"/>
        <v>#NUM!</v>
      </c>
      <c r="CT181" s="25"/>
      <c r="CU181" s="61"/>
      <c r="CV181" s="25"/>
      <c r="CW181" s="177" t="e">
        <f t="shared" si="65"/>
        <v>#VALUE!</v>
      </c>
      <c r="CX181" s="177" t="e">
        <f t="shared" si="66"/>
        <v>#VALUE!</v>
      </c>
      <c r="CZ181" s="197" t="e">
        <f t="shared" si="67"/>
        <v>#NUM!</v>
      </c>
      <c r="DA181" s="25"/>
      <c r="DB181" s="61"/>
      <c r="DC181" s="25"/>
      <c r="DD181" s="177" t="e">
        <f t="shared" si="68"/>
        <v>#VALUE!</v>
      </c>
      <c r="DE181" s="177" t="e">
        <f t="shared" si="69"/>
        <v>#VALUE!</v>
      </c>
    </row>
    <row r="182" spans="1:109" ht="15" customHeight="1">
      <c r="A182" s="19">
        <f t="shared" si="23"/>
        <v>2006</v>
      </c>
      <c r="B182" s="174">
        <f t="shared" si="23"/>
        <v>0</v>
      </c>
      <c r="C182" s="191" t="e">
        <f t="shared" si="24"/>
        <v>#NUM!</v>
      </c>
      <c r="D182" s="20">
        <f t="shared" si="70"/>
        <v>4</v>
      </c>
      <c r="E182" s="637" t="s">
        <v>10</v>
      </c>
      <c r="F182" s="638"/>
      <c r="G182" s="639" t="e">
        <f>SUM(J168:J188)/D188</f>
        <v>#VALUE!</v>
      </c>
      <c r="H182" s="640"/>
      <c r="I182" s="177" t="e">
        <f t="shared" si="25"/>
        <v>#VALUE!</v>
      </c>
      <c r="J182" s="178" t="e">
        <f t="shared" si="26"/>
        <v>#VALUE!</v>
      </c>
      <c r="K182" s="177" t="e">
        <f t="shared" si="27"/>
        <v>#VALUE!</v>
      </c>
      <c r="M182" s="197" t="e">
        <f t="shared" si="28"/>
        <v>#NUM!</v>
      </c>
      <c r="N182" s="25"/>
      <c r="O182" s="25"/>
      <c r="P182" s="25"/>
      <c r="Q182" s="177" t="e">
        <f t="shared" si="29"/>
        <v>#VALUE!</v>
      </c>
      <c r="R182" s="177" t="e">
        <f t="shared" si="30"/>
        <v>#VALUE!</v>
      </c>
      <c r="T182" s="197" t="e">
        <f t="shared" si="31"/>
        <v>#NUM!</v>
      </c>
      <c r="U182" s="25"/>
      <c r="V182" s="25"/>
      <c r="W182" s="25"/>
      <c r="X182" s="177" t="e">
        <f t="shared" si="32"/>
        <v>#VALUE!</v>
      </c>
      <c r="Y182" s="177" t="e">
        <f t="shared" si="33"/>
        <v>#VALUE!</v>
      </c>
      <c r="AA182" s="197" t="e">
        <f t="shared" si="34"/>
        <v>#NUM!</v>
      </c>
      <c r="AB182" s="25"/>
      <c r="AC182" s="25"/>
      <c r="AD182" s="25"/>
      <c r="AE182" s="177" t="e">
        <f t="shared" si="35"/>
        <v>#VALUE!</v>
      </c>
      <c r="AF182" s="177" t="e">
        <f t="shared" si="36"/>
        <v>#VALUE!</v>
      </c>
      <c r="AH182" s="197" t="e">
        <f t="shared" si="37"/>
        <v>#NUM!</v>
      </c>
      <c r="AI182" s="25"/>
      <c r="AJ182" s="25"/>
      <c r="AK182" s="25"/>
      <c r="AL182" s="177" t="e">
        <f t="shared" si="38"/>
        <v>#VALUE!</v>
      </c>
      <c r="AM182" s="177" t="e">
        <f t="shared" si="39"/>
        <v>#VALUE!</v>
      </c>
      <c r="AO182" s="197" t="e">
        <f t="shared" si="40"/>
        <v>#NUM!</v>
      </c>
      <c r="AP182" s="25"/>
      <c r="AQ182" s="25"/>
      <c r="AR182" s="25"/>
      <c r="AS182" s="177" t="e">
        <f t="shared" si="41"/>
        <v>#VALUE!</v>
      </c>
      <c r="AT182" s="177" t="e">
        <f t="shared" si="42"/>
        <v>#VALUE!</v>
      </c>
      <c r="AV182" s="197" t="e">
        <f t="shared" si="43"/>
        <v>#NUM!</v>
      </c>
      <c r="AW182" s="25"/>
      <c r="AX182" s="25"/>
      <c r="AY182" s="25"/>
      <c r="AZ182" s="177" t="e">
        <f t="shared" si="44"/>
        <v>#VALUE!</v>
      </c>
      <c r="BA182" s="177" t="e">
        <f t="shared" si="45"/>
        <v>#VALUE!</v>
      </c>
      <c r="BC182" s="197" t="e">
        <f t="shared" si="46"/>
        <v>#NUM!</v>
      </c>
      <c r="BD182" s="25"/>
      <c r="BE182" s="25"/>
      <c r="BF182" s="25"/>
      <c r="BG182" s="177" t="e">
        <f t="shared" si="47"/>
        <v>#VALUE!</v>
      </c>
      <c r="BH182" s="177" t="e">
        <f t="shared" si="48"/>
        <v>#VALUE!</v>
      </c>
      <c r="BJ182" s="197" t="e">
        <f t="shared" si="49"/>
        <v>#NUM!</v>
      </c>
      <c r="BK182" s="25"/>
      <c r="BL182" s="25"/>
      <c r="BM182" s="25"/>
      <c r="BN182" s="177" t="e">
        <f t="shared" si="50"/>
        <v>#VALUE!</v>
      </c>
      <c r="BO182" s="177" t="e">
        <f t="shared" si="51"/>
        <v>#VALUE!</v>
      </c>
      <c r="BQ182" s="197" t="e">
        <f t="shared" si="52"/>
        <v>#NUM!</v>
      </c>
      <c r="BR182" s="25"/>
      <c r="BS182" s="25"/>
      <c r="BT182" s="25"/>
      <c r="BU182" s="177" t="e">
        <f t="shared" si="53"/>
        <v>#VALUE!</v>
      </c>
      <c r="BV182" s="177" t="e">
        <f t="shared" si="54"/>
        <v>#VALUE!</v>
      </c>
      <c r="BX182" s="197" t="e">
        <f t="shared" si="55"/>
        <v>#NUM!</v>
      </c>
      <c r="BY182" s="25"/>
      <c r="BZ182" s="25"/>
      <c r="CA182" s="25"/>
      <c r="CB182" s="177" t="e">
        <f t="shared" si="56"/>
        <v>#VALUE!</v>
      </c>
      <c r="CC182" s="177" t="e">
        <f t="shared" si="57"/>
        <v>#VALUE!</v>
      </c>
      <c r="CE182" s="197" t="e">
        <f t="shared" si="58"/>
        <v>#NUM!</v>
      </c>
      <c r="CF182" s="25"/>
      <c r="CG182" s="25"/>
      <c r="CH182" s="25"/>
      <c r="CI182" s="177" t="e">
        <f t="shared" si="59"/>
        <v>#VALUE!</v>
      </c>
      <c r="CJ182" s="177" t="e">
        <f t="shared" si="60"/>
        <v>#VALUE!</v>
      </c>
      <c r="CL182" s="197" t="e">
        <f t="shared" si="61"/>
        <v>#NUM!</v>
      </c>
      <c r="CM182" s="25"/>
      <c r="CN182" s="25"/>
      <c r="CO182" s="25"/>
      <c r="CP182" s="177" t="e">
        <f t="shared" si="62"/>
        <v>#VALUE!</v>
      </c>
      <c r="CQ182" s="177" t="e">
        <f t="shared" si="63"/>
        <v>#VALUE!</v>
      </c>
      <c r="CS182" s="197" t="e">
        <f t="shared" si="64"/>
        <v>#NUM!</v>
      </c>
      <c r="CT182" s="25"/>
      <c r="CU182" s="25"/>
      <c r="CV182" s="25"/>
      <c r="CW182" s="177" t="e">
        <f t="shared" si="65"/>
        <v>#VALUE!</v>
      </c>
      <c r="CX182" s="177" t="e">
        <f t="shared" si="66"/>
        <v>#VALUE!</v>
      </c>
      <c r="CZ182" s="197" t="e">
        <f t="shared" si="67"/>
        <v>#NUM!</v>
      </c>
      <c r="DA182" s="25"/>
      <c r="DB182" s="25"/>
      <c r="DC182" s="25"/>
      <c r="DD182" s="177" t="e">
        <f t="shared" si="68"/>
        <v>#VALUE!</v>
      </c>
      <c r="DE182" s="177" t="e">
        <f t="shared" si="69"/>
        <v>#VALUE!</v>
      </c>
    </row>
    <row r="183" spans="1:109" ht="15" customHeight="1">
      <c r="A183" s="19">
        <f t="shared" si="23"/>
        <v>2007</v>
      </c>
      <c r="B183" s="174">
        <f t="shared" si="23"/>
        <v>0</v>
      </c>
      <c r="C183" s="191" t="e">
        <f t="shared" si="24"/>
        <v>#NUM!</v>
      </c>
      <c r="D183" s="20">
        <f t="shared" si="70"/>
        <v>5</v>
      </c>
      <c r="E183" s="637" t="s">
        <v>11</v>
      </c>
      <c r="F183" s="638"/>
      <c r="G183" s="639" t="e">
        <f>SUM(J179:J188)/10</f>
        <v>#VALUE!</v>
      </c>
      <c r="H183" s="640"/>
      <c r="I183" s="177" t="e">
        <f t="shared" si="25"/>
        <v>#VALUE!</v>
      </c>
      <c r="J183" s="178" t="e">
        <f t="shared" si="26"/>
        <v>#VALUE!</v>
      </c>
      <c r="K183" s="177" t="e">
        <f t="shared" si="27"/>
        <v>#VALUE!</v>
      </c>
      <c r="M183" s="197" t="e">
        <f t="shared" si="28"/>
        <v>#NUM!</v>
      </c>
      <c r="N183" s="25"/>
      <c r="O183" s="25"/>
      <c r="P183" s="25"/>
      <c r="Q183" s="177" t="e">
        <f t="shared" si="29"/>
        <v>#VALUE!</v>
      </c>
      <c r="R183" s="177" t="e">
        <f t="shared" si="30"/>
        <v>#VALUE!</v>
      </c>
      <c r="T183" s="197" t="e">
        <f t="shared" si="31"/>
        <v>#NUM!</v>
      </c>
      <c r="U183" s="25"/>
      <c r="V183" s="25"/>
      <c r="W183" s="25"/>
      <c r="X183" s="177" t="e">
        <f t="shared" si="32"/>
        <v>#VALUE!</v>
      </c>
      <c r="Y183" s="177" t="e">
        <f t="shared" si="33"/>
        <v>#VALUE!</v>
      </c>
      <c r="AA183" s="197" t="e">
        <f t="shared" si="34"/>
        <v>#NUM!</v>
      </c>
      <c r="AB183" s="25"/>
      <c r="AC183" s="25"/>
      <c r="AD183" s="25"/>
      <c r="AE183" s="177" t="e">
        <f t="shared" si="35"/>
        <v>#VALUE!</v>
      </c>
      <c r="AF183" s="177" t="e">
        <f t="shared" si="36"/>
        <v>#VALUE!</v>
      </c>
      <c r="AH183" s="197" t="e">
        <f t="shared" si="37"/>
        <v>#NUM!</v>
      </c>
      <c r="AI183" s="25"/>
      <c r="AJ183" s="25"/>
      <c r="AK183" s="25"/>
      <c r="AL183" s="177" t="e">
        <f t="shared" si="38"/>
        <v>#VALUE!</v>
      </c>
      <c r="AM183" s="177" t="e">
        <f t="shared" si="39"/>
        <v>#VALUE!</v>
      </c>
      <c r="AO183" s="197" t="e">
        <f t="shared" si="40"/>
        <v>#NUM!</v>
      </c>
      <c r="AP183" s="25"/>
      <c r="AQ183" s="25"/>
      <c r="AR183" s="25"/>
      <c r="AS183" s="177" t="e">
        <f t="shared" si="41"/>
        <v>#VALUE!</v>
      </c>
      <c r="AT183" s="177" t="e">
        <f t="shared" si="42"/>
        <v>#VALUE!</v>
      </c>
      <c r="AV183" s="197" t="e">
        <f t="shared" si="43"/>
        <v>#NUM!</v>
      </c>
      <c r="AW183" s="25"/>
      <c r="AX183" s="25"/>
      <c r="AY183" s="25"/>
      <c r="AZ183" s="177" t="e">
        <f t="shared" si="44"/>
        <v>#VALUE!</v>
      </c>
      <c r="BA183" s="177" t="e">
        <f t="shared" si="45"/>
        <v>#VALUE!</v>
      </c>
      <c r="BC183" s="197" t="e">
        <f t="shared" si="46"/>
        <v>#NUM!</v>
      </c>
      <c r="BD183" s="25"/>
      <c r="BE183" s="25"/>
      <c r="BF183" s="25"/>
      <c r="BG183" s="177" t="e">
        <f t="shared" si="47"/>
        <v>#VALUE!</v>
      </c>
      <c r="BH183" s="177" t="e">
        <f t="shared" si="48"/>
        <v>#VALUE!</v>
      </c>
      <c r="BJ183" s="197" t="e">
        <f t="shared" si="49"/>
        <v>#NUM!</v>
      </c>
      <c r="BK183" s="25"/>
      <c r="BL183" s="25"/>
      <c r="BM183" s="25"/>
      <c r="BN183" s="177" t="e">
        <f t="shared" si="50"/>
        <v>#VALUE!</v>
      </c>
      <c r="BO183" s="177" t="e">
        <f t="shared" si="51"/>
        <v>#VALUE!</v>
      </c>
      <c r="BQ183" s="197" t="e">
        <f t="shared" si="52"/>
        <v>#NUM!</v>
      </c>
      <c r="BR183" s="25"/>
      <c r="BS183" s="25"/>
      <c r="BT183" s="25"/>
      <c r="BU183" s="177" t="e">
        <f t="shared" si="53"/>
        <v>#VALUE!</v>
      </c>
      <c r="BV183" s="177" t="e">
        <f t="shared" si="54"/>
        <v>#VALUE!</v>
      </c>
      <c r="BX183" s="197" t="e">
        <f t="shared" si="55"/>
        <v>#NUM!</v>
      </c>
      <c r="BY183" s="25"/>
      <c r="BZ183" s="25"/>
      <c r="CA183" s="25"/>
      <c r="CB183" s="177" t="e">
        <f t="shared" si="56"/>
        <v>#VALUE!</v>
      </c>
      <c r="CC183" s="177" t="e">
        <f t="shared" si="57"/>
        <v>#VALUE!</v>
      </c>
      <c r="CE183" s="197" t="e">
        <f t="shared" si="58"/>
        <v>#NUM!</v>
      </c>
      <c r="CF183" s="25"/>
      <c r="CG183" s="25"/>
      <c r="CH183" s="25"/>
      <c r="CI183" s="177" t="e">
        <f t="shared" si="59"/>
        <v>#VALUE!</v>
      </c>
      <c r="CJ183" s="177" t="e">
        <f t="shared" si="60"/>
        <v>#VALUE!</v>
      </c>
      <c r="CL183" s="197" t="e">
        <f t="shared" si="61"/>
        <v>#NUM!</v>
      </c>
      <c r="CM183" s="25"/>
      <c r="CN183" s="25"/>
      <c r="CO183" s="25"/>
      <c r="CP183" s="177" t="e">
        <f t="shared" si="62"/>
        <v>#VALUE!</v>
      </c>
      <c r="CQ183" s="177" t="e">
        <f t="shared" si="63"/>
        <v>#VALUE!</v>
      </c>
      <c r="CS183" s="197" t="e">
        <f t="shared" si="64"/>
        <v>#NUM!</v>
      </c>
      <c r="CT183" s="25"/>
      <c r="CU183" s="25"/>
      <c r="CV183" s="25"/>
      <c r="CW183" s="177" t="e">
        <f t="shared" si="65"/>
        <v>#VALUE!</v>
      </c>
      <c r="CX183" s="177" t="e">
        <f t="shared" si="66"/>
        <v>#VALUE!</v>
      </c>
      <c r="CZ183" s="197" t="e">
        <f t="shared" si="67"/>
        <v>#NUM!</v>
      </c>
      <c r="DA183" s="25"/>
      <c r="DB183" s="25"/>
      <c r="DC183" s="25"/>
      <c r="DD183" s="177" t="e">
        <f t="shared" si="68"/>
        <v>#VALUE!</v>
      </c>
      <c r="DE183" s="177" t="e">
        <f t="shared" si="69"/>
        <v>#VALUE!</v>
      </c>
    </row>
    <row r="184" spans="1:109" ht="15" customHeight="1">
      <c r="A184" s="19">
        <f t="shared" si="23"/>
        <v>2008</v>
      </c>
      <c r="B184" s="174">
        <f t="shared" si="23"/>
        <v>0</v>
      </c>
      <c r="C184" s="191" t="e">
        <f t="shared" si="24"/>
        <v>#NUM!</v>
      </c>
      <c r="D184" s="20">
        <f t="shared" si="70"/>
        <v>6</v>
      </c>
      <c r="E184" s="45"/>
      <c r="F184" s="45"/>
      <c r="G184" s="49"/>
      <c r="H184" s="45"/>
      <c r="I184" s="177" t="e">
        <f t="shared" si="25"/>
        <v>#VALUE!</v>
      </c>
      <c r="J184" s="178" t="e">
        <f t="shared" si="26"/>
        <v>#VALUE!</v>
      </c>
      <c r="K184" s="177" t="e">
        <f t="shared" si="27"/>
        <v>#VALUE!</v>
      </c>
      <c r="M184" s="197" t="e">
        <f t="shared" si="28"/>
        <v>#NUM!</v>
      </c>
      <c r="N184" s="25"/>
      <c r="O184" s="25"/>
      <c r="P184" s="25"/>
      <c r="Q184" s="177" t="e">
        <f t="shared" si="29"/>
        <v>#VALUE!</v>
      </c>
      <c r="R184" s="177" t="e">
        <f t="shared" si="30"/>
        <v>#VALUE!</v>
      </c>
      <c r="T184" s="197" t="e">
        <f t="shared" si="31"/>
        <v>#NUM!</v>
      </c>
      <c r="U184" s="25"/>
      <c r="V184" s="25"/>
      <c r="W184" s="25"/>
      <c r="X184" s="177" t="e">
        <f t="shared" si="32"/>
        <v>#VALUE!</v>
      </c>
      <c r="Y184" s="177" t="e">
        <f t="shared" si="33"/>
        <v>#VALUE!</v>
      </c>
      <c r="AA184" s="197" t="e">
        <f t="shared" si="34"/>
        <v>#NUM!</v>
      </c>
      <c r="AB184" s="25"/>
      <c r="AC184" s="25"/>
      <c r="AD184" s="25"/>
      <c r="AE184" s="177" t="e">
        <f t="shared" si="35"/>
        <v>#VALUE!</v>
      </c>
      <c r="AF184" s="177" t="e">
        <f t="shared" si="36"/>
        <v>#VALUE!</v>
      </c>
      <c r="AH184" s="197" t="e">
        <f t="shared" si="37"/>
        <v>#NUM!</v>
      </c>
      <c r="AI184" s="25"/>
      <c r="AJ184" s="25"/>
      <c r="AK184" s="25"/>
      <c r="AL184" s="177" t="e">
        <f t="shared" si="38"/>
        <v>#VALUE!</v>
      </c>
      <c r="AM184" s="177" t="e">
        <f t="shared" si="39"/>
        <v>#VALUE!</v>
      </c>
      <c r="AO184" s="197" t="e">
        <f t="shared" si="40"/>
        <v>#NUM!</v>
      </c>
      <c r="AP184" s="25"/>
      <c r="AQ184" s="25"/>
      <c r="AR184" s="25"/>
      <c r="AS184" s="177" t="e">
        <f t="shared" si="41"/>
        <v>#VALUE!</v>
      </c>
      <c r="AT184" s="177" t="e">
        <f t="shared" si="42"/>
        <v>#VALUE!</v>
      </c>
      <c r="AV184" s="197" t="e">
        <f t="shared" si="43"/>
        <v>#NUM!</v>
      </c>
      <c r="AW184" s="25"/>
      <c r="AX184" s="25"/>
      <c r="AY184" s="25"/>
      <c r="AZ184" s="177" t="e">
        <f t="shared" si="44"/>
        <v>#VALUE!</v>
      </c>
      <c r="BA184" s="177" t="e">
        <f t="shared" si="45"/>
        <v>#VALUE!</v>
      </c>
      <c r="BC184" s="197" t="e">
        <f t="shared" si="46"/>
        <v>#NUM!</v>
      </c>
      <c r="BD184" s="25"/>
      <c r="BE184" s="25"/>
      <c r="BF184" s="25"/>
      <c r="BG184" s="177" t="e">
        <f t="shared" si="47"/>
        <v>#VALUE!</v>
      </c>
      <c r="BH184" s="177" t="e">
        <f t="shared" si="48"/>
        <v>#VALUE!</v>
      </c>
      <c r="BJ184" s="197" t="e">
        <f t="shared" si="49"/>
        <v>#NUM!</v>
      </c>
      <c r="BK184" s="25"/>
      <c r="BL184" s="25"/>
      <c r="BM184" s="25"/>
      <c r="BN184" s="177" t="e">
        <f t="shared" si="50"/>
        <v>#VALUE!</v>
      </c>
      <c r="BO184" s="177" t="e">
        <f t="shared" si="51"/>
        <v>#VALUE!</v>
      </c>
      <c r="BQ184" s="197" t="e">
        <f t="shared" si="52"/>
        <v>#NUM!</v>
      </c>
      <c r="BR184" s="25"/>
      <c r="BS184" s="25"/>
      <c r="BT184" s="25"/>
      <c r="BU184" s="177" t="e">
        <f t="shared" si="53"/>
        <v>#VALUE!</v>
      </c>
      <c r="BV184" s="177" t="e">
        <f t="shared" si="54"/>
        <v>#VALUE!</v>
      </c>
      <c r="BX184" s="197" t="e">
        <f t="shared" si="55"/>
        <v>#NUM!</v>
      </c>
      <c r="BY184" s="25"/>
      <c r="BZ184" s="25"/>
      <c r="CA184" s="25"/>
      <c r="CB184" s="177" t="e">
        <f t="shared" si="56"/>
        <v>#VALUE!</v>
      </c>
      <c r="CC184" s="177" t="e">
        <f t="shared" si="57"/>
        <v>#VALUE!</v>
      </c>
      <c r="CE184" s="197" t="e">
        <f t="shared" si="58"/>
        <v>#NUM!</v>
      </c>
      <c r="CF184" s="25"/>
      <c r="CG184" s="25"/>
      <c r="CH184" s="25"/>
      <c r="CI184" s="177" t="e">
        <f t="shared" si="59"/>
        <v>#VALUE!</v>
      </c>
      <c r="CJ184" s="177" t="e">
        <f t="shared" si="60"/>
        <v>#VALUE!</v>
      </c>
      <c r="CL184" s="197" t="e">
        <f t="shared" si="61"/>
        <v>#NUM!</v>
      </c>
      <c r="CM184" s="25"/>
      <c r="CN184" s="25"/>
      <c r="CO184" s="25"/>
      <c r="CP184" s="177" t="e">
        <f t="shared" si="62"/>
        <v>#VALUE!</v>
      </c>
      <c r="CQ184" s="177" t="e">
        <f t="shared" si="63"/>
        <v>#VALUE!</v>
      </c>
      <c r="CS184" s="197" t="e">
        <f t="shared" si="64"/>
        <v>#NUM!</v>
      </c>
      <c r="CT184" s="25"/>
      <c r="CU184" s="25"/>
      <c r="CV184" s="25"/>
      <c r="CW184" s="177" t="e">
        <f t="shared" si="65"/>
        <v>#VALUE!</v>
      </c>
      <c r="CX184" s="177" t="e">
        <f t="shared" si="66"/>
        <v>#VALUE!</v>
      </c>
      <c r="CZ184" s="197" t="e">
        <f t="shared" si="67"/>
        <v>#NUM!</v>
      </c>
      <c r="DA184" s="25"/>
      <c r="DB184" s="25"/>
      <c r="DC184" s="25"/>
      <c r="DD184" s="177" t="e">
        <f t="shared" si="68"/>
        <v>#VALUE!</v>
      </c>
      <c r="DE184" s="177" t="e">
        <f t="shared" si="69"/>
        <v>#VALUE!</v>
      </c>
    </row>
    <row r="185" spans="1:109" s="25" customFormat="1" ht="15" customHeight="1">
      <c r="A185" s="19">
        <f t="shared" si="23"/>
        <v>2009</v>
      </c>
      <c r="B185" s="174">
        <f t="shared" si="23"/>
        <v>0</v>
      </c>
      <c r="C185" s="191" t="e">
        <f t="shared" si="24"/>
        <v>#NUM!</v>
      </c>
      <c r="D185" s="20">
        <f t="shared" si="70"/>
        <v>7</v>
      </c>
      <c r="G185" s="49"/>
      <c r="H185" s="45"/>
      <c r="I185" s="177" t="e">
        <f t="shared" si="25"/>
        <v>#VALUE!</v>
      </c>
      <c r="J185" s="178" t="e">
        <f t="shared" si="26"/>
        <v>#VALUE!</v>
      </c>
      <c r="K185" s="177" t="e">
        <f t="shared" si="27"/>
        <v>#VALUE!</v>
      </c>
      <c r="M185" s="197" t="e">
        <f t="shared" si="28"/>
        <v>#NUM!</v>
      </c>
      <c r="Q185" s="177" t="e">
        <f t="shared" si="29"/>
        <v>#VALUE!</v>
      </c>
      <c r="R185" s="177" t="e">
        <f t="shared" si="30"/>
        <v>#VALUE!</v>
      </c>
      <c r="T185" s="197" t="e">
        <f t="shared" si="31"/>
        <v>#NUM!</v>
      </c>
      <c r="X185" s="177" t="e">
        <f t="shared" si="32"/>
        <v>#VALUE!</v>
      </c>
      <c r="Y185" s="177" t="e">
        <f t="shared" si="33"/>
        <v>#VALUE!</v>
      </c>
      <c r="AA185" s="197" t="e">
        <f t="shared" si="34"/>
        <v>#NUM!</v>
      </c>
      <c r="AE185" s="177" t="e">
        <f t="shared" si="35"/>
        <v>#VALUE!</v>
      </c>
      <c r="AF185" s="177" t="e">
        <f t="shared" si="36"/>
        <v>#VALUE!</v>
      </c>
      <c r="AH185" s="197" t="e">
        <f t="shared" si="37"/>
        <v>#NUM!</v>
      </c>
      <c r="AL185" s="177" t="e">
        <f t="shared" si="38"/>
        <v>#VALUE!</v>
      </c>
      <c r="AM185" s="177" t="e">
        <f t="shared" si="39"/>
        <v>#VALUE!</v>
      </c>
      <c r="AO185" s="197" t="e">
        <f t="shared" si="40"/>
        <v>#NUM!</v>
      </c>
      <c r="AS185" s="177" t="e">
        <f t="shared" si="41"/>
        <v>#VALUE!</v>
      </c>
      <c r="AT185" s="177" t="e">
        <f t="shared" si="42"/>
        <v>#VALUE!</v>
      </c>
      <c r="AV185" s="197" t="e">
        <f t="shared" si="43"/>
        <v>#NUM!</v>
      </c>
      <c r="AZ185" s="177" t="e">
        <f t="shared" si="44"/>
        <v>#VALUE!</v>
      </c>
      <c r="BA185" s="177" t="e">
        <f t="shared" si="45"/>
        <v>#VALUE!</v>
      </c>
      <c r="BC185" s="197" t="e">
        <f t="shared" si="46"/>
        <v>#NUM!</v>
      </c>
      <c r="BG185" s="177" t="e">
        <f t="shared" si="47"/>
        <v>#VALUE!</v>
      </c>
      <c r="BH185" s="177" t="e">
        <f t="shared" si="48"/>
        <v>#VALUE!</v>
      </c>
      <c r="BJ185" s="197" t="e">
        <f t="shared" si="49"/>
        <v>#NUM!</v>
      </c>
      <c r="BN185" s="177" t="e">
        <f t="shared" si="50"/>
        <v>#VALUE!</v>
      </c>
      <c r="BO185" s="177" t="e">
        <f t="shared" si="51"/>
        <v>#VALUE!</v>
      </c>
      <c r="BQ185" s="197" t="e">
        <f t="shared" si="52"/>
        <v>#NUM!</v>
      </c>
      <c r="BU185" s="177" t="e">
        <f t="shared" si="53"/>
        <v>#VALUE!</v>
      </c>
      <c r="BV185" s="177" t="e">
        <f t="shared" si="54"/>
        <v>#VALUE!</v>
      </c>
      <c r="BX185" s="197" t="e">
        <f t="shared" si="55"/>
        <v>#NUM!</v>
      </c>
      <c r="CB185" s="177" t="e">
        <f t="shared" si="56"/>
        <v>#VALUE!</v>
      </c>
      <c r="CC185" s="177" t="e">
        <f t="shared" si="57"/>
        <v>#VALUE!</v>
      </c>
      <c r="CE185" s="197" t="e">
        <f t="shared" si="58"/>
        <v>#NUM!</v>
      </c>
      <c r="CI185" s="177" t="e">
        <f t="shared" si="59"/>
        <v>#VALUE!</v>
      </c>
      <c r="CJ185" s="177" t="e">
        <f t="shared" si="60"/>
        <v>#VALUE!</v>
      </c>
      <c r="CL185" s="197" t="e">
        <f t="shared" si="61"/>
        <v>#NUM!</v>
      </c>
      <c r="CP185" s="177" t="e">
        <f t="shared" si="62"/>
        <v>#VALUE!</v>
      </c>
      <c r="CQ185" s="177" t="e">
        <f t="shared" si="63"/>
        <v>#VALUE!</v>
      </c>
      <c r="CS185" s="197" t="e">
        <f t="shared" si="64"/>
        <v>#NUM!</v>
      </c>
      <c r="CW185" s="177" t="e">
        <f t="shared" si="65"/>
        <v>#VALUE!</v>
      </c>
      <c r="CX185" s="177" t="e">
        <f t="shared" si="66"/>
        <v>#VALUE!</v>
      </c>
      <c r="CZ185" s="197" t="e">
        <f t="shared" si="67"/>
        <v>#NUM!</v>
      </c>
      <c r="DD185" s="177" t="e">
        <f t="shared" si="68"/>
        <v>#VALUE!</v>
      </c>
      <c r="DE185" s="177" t="e">
        <f t="shared" si="69"/>
        <v>#VALUE!</v>
      </c>
    </row>
    <row r="186" spans="1:109" ht="15" customHeight="1">
      <c r="A186" s="19">
        <f t="shared" si="23"/>
        <v>2010</v>
      </c>
      <c r="B186" s="174">
        <f t="shared" si="23"/>
        <v>0</v>
      </c>
      <c r="C186" s="191" t="e">
        <f t="shared" si="24"/>
        <v>#NUM!</v>
      </c>
      <c r="D186" s="20">
        <f t="shared" si="70"/>
        <v>8</v>
      </c>
      <c r="E186" s="50"/>
      <c r="F186" s="25"/>
      <c r="G186" s="25"/>
      <c r="H186" s="25"/>
      <c r="I186" s="177" t="e">
        <f t="shared" si="25"/>
        <v>#VALUE!</v>
      </c>
      <c r="J186" s="178" t="e">
        <f t="shared" si="26"/>
        <v>#VALUE!</v>
      </c>
      <c r="K186" s="177" t="e">
        <f t="shared" si="27"/>
        <v>#VALUE!</v>
      </c>
      <c r="M186" s="197" t="e">
        <f t="shared" si="28"/>
        <v>#NUM!</v>
      </c>
      <c r="N186" s="25"/>
      <c r="O186" s="25"/>
      <c r="P186" s="25"/>
      <c r="Q186" s="177" t="e">
        <f t="shared" si="29"/>
        <v>#VALUE!</v>
      </c>
      <c r="R186" s="177" t="e">
        <f t="shared" si="30"/>
        <v>#VALUE!</v>
      </c>
      <c r="T186" s="197" t="e">
        <f t="shared" si="31"/>
        <v>#NUM!</v>
      </c>
      <c r="U186" s="25"/>
      <c r="V186" s="25"/>
      <c r="W186" s="25"/>
      <c r="X186" s="177" t="e">
        <f t="shared" si="32"/>
        <v>#VALUE!</v>
      </c>
      <c r="Y186" s="177" t="e">
        <f t="shared" si="33"/>
        <v>#VALUE!</v>
      </c>
      <c r="AA186" s="197" t="e">
        <f t="shared" si="34"/>
        <v>#NUM!</v>
      </c>
      <c r="AB186" s="25"/>
      <c r="AC186" s="25"/>
      <c r="AD186" s="25"/>
      <c r="AE186" s="177" t="e">
        <f t="shared" si="35"/>
        <v>#VALUE!</v>
      </c>
      <c r="AF186" s="177" t="e">
        <f t="shared" si="36"/>
        <v>#VALUE!</v>
      </c>
      <c r="AH186" s="197" t="e">
        <f t="shared" si="37"/>
        <v>#NUM!</v>
      </c>
      <c r="AI186" s="25"/>
      <c r="AJ186" s="25"/>
      <c r="AK186" s="25"/>
      <c r="AL186" s="177" t="e">
        <f t="shared" si="38"/>
        <v>#VALUE!</v>
      </c>
      <c r="AM186" s="177" t="e">
        <f t="shared" si="39"/>
        <v>#VALUE!</v>
      </c>
      <c r="AO186" s="197" t="e">
        <f t="shared" si="40"/>
        <v>#NUM!</v>
      </c>
      <c r="AP186" s="25"/>
      <c r="AQ186" s="25"/>
      <c r="AR186" s="25"/>
      <c r="AS186" s="177" t="e">
        <f t="shared" si="41"/>
        <v>#VALUE!</v>
      </c>
      <c r="AT186" s="177" t="e">
        <f t="shared" si="42"/>
        <v>#VALUE!</v>
      </c>
      <c r="AV186" s="197" t="e">
        <f t="shared" si="43"/>
        <v>#NUM!</v>
      </c>
      <c r="AW186" s="25"/>
      <c r="AX186" s="25"/>
      <c r="AY186" s="25"/>
      <c r="AZ186" s="177" t="e">
        <f t="shared" si="44"/>
        <v>#VALUE!</v>
      </c>
      <c r="BA186" s="177" t="e">
        <f t="shared" si="45"/>
        <v>#VALUE!</v>
      </c>
      <c r="BC186" s="197" t="e">
        <f t="shared" si="46"/>
        <v>#NUM!</v>
      </c>
      <c r="BD186" s="25"/>
      <c r="BE186" s="25"/>
      <c r="BF186" s="25"/>
      <c r="BG186" s="177" t="e">
        <f t="shared" si="47"/>
        <v>#VALUE!</v>
      </c>
      <c r="BH186" s="177" t="e">
        <f t="shared" si="48"/>
        <v>#VALUE!</v>
      </c>
      <c r="BJ186" s="197" t="e">
        <f t="shared" si="49"/>
        <v>#NUM!</v>
      </c>
      <c r="BK186" s="25"/>
      <c r="BL186" s="25"/>
      <c r="BM186" s="25"/>
      <c r="BN186" s="177" t="e">
        <f t="shared" si="50"/>
        <v>#VALUE!</v>
      </c>
      <c r="BO186" s="177" t="e">
        <f t="shared" si="51"/>
        <v>#VALUE!</v>
      </c>
      <c r="BQ186" s="197" t="e">
        <f t="shared" si="52"/>
        <v>#NUM!</v>
      </c>
      <c r="BR186" s="25"/>
      <c r="BS186" s="25"/>
      <c r="BT186" s="25"/>
      <c r="BU186" s="177" t="e">
        <f t="shared" si="53"/>
        <v>#VALUE!</v>
      </c>
      <c r="BV186" s="177" t="e">
        <f t="shared" si="54"/>
        <v>#VALUE!</v>
      </c>
      <c r="BX186" s="197" t="e">
        <f t="shared" si="55"/>
        <v>#NUM!</v>
      </c>
      <c r="BY186" s="25"/>
      <c r="BZ186" s="25"/>
      <c r="CA186" s="25"/>
      <c r="CB186" s="177" t="e">
        <f t="shared" si="56"/>
        <v>#VALUE!</v>
      </c>
      <c r="CC186" s="177" t="e">
        <f t="shared" si="57"/>
        <v>#VALUE!</v>
      </c>
      <c r="CE186" s="197" t="e">
        <f t="shared" si="58"/>
        <v>#NUM!</v>
      </c>
      <c r="CF186" s="25"/>
      <c r="CG186" s="25"/>
      <c r="CH186" s="25"/>
      <c r="CI186" s="177" t="e">
        <f t="shared" si="59"/>
        <v>#VALUE!</v>
      </c>
      <c r="CJ186" s="177" t="e">
        <f t="shared" si="60"/>
        <v>#VALUE!</v>
      </c>
      <c r="CL186" s="197" t="e">
        <f t="shared" si="61"/>
        <v>#NUM!</v>
      </c>
      <c r="CM186" s="25"/>
      <c r="CN186" s="25"/>
      <c r="CO186" s="25"/>
      <c r="CP186" s="177" t="e">
        <f t="shared" si="62"/>
        <v>#VALUE!</v>
      </c>
      <c r="CQ186" s="177" t="e">
        <f t="shared" si="63"/>
        <v>#VALUE!</v>
      </c>
      <c r="CS186" s="197" t="e">
        <f t="shared" si="64"/>
        <v>#NUM!</v>
      </c>
      <c r="CT186" s="25"/>
      <c r="CU186" s="25"/>
      <c r="CV186" s="25"/>
      <c r="CW186" s="177" t="e">
        <f t="shared" si="65"/>
        <v>#VALUE!</v>
      </c>
      <c r="CX186" s="177" t="e">
        <f t="shared" si="66"/>
        <v>#VALUE!</v>
      </c>
      <c r="CZ186" s="197" t="e">
        <f t="shared" si="67"/>
        <v>#NUM!</v>
      </c>
      <c r="DA186" s="25"/>
      <c r="DB186" s="25"/>
      <c r="DC186" s="25"/>
      <c r="DD186" s="177" t="e">
        <f t="shared" si="68"/>
        <v>#VALUE!</v>
      </c>
      <c r="DE186" s="177" t="e">
        <f t="shared" si="69"/>
        <v>#VALUE!</v>
      </c>
    </row>
    <row r="187" spans="1:109" s="25" customFormat="1" ht="15" customHeight="1">
      <c r="A187" s="19">
        <f t="shared" si="23"/>
        <v>2011</v>
      </c>
      <c r="B187" s="174">
        <f t="shared" si="23"/>
        <v>1.5852885225110971</v>
      </c>
      <c r="C187" s="191">
        <f t="shared" si="24"/>
        <v>0.46076642389325378</v>
      </c>
      <c r="D187" s="20">
        <f t="shared" si="70"/>
        <v>9</v>
      </c>
      <c r="E187" s="50"/>
      <c r="I187" s="177" t="e">
        <f t="shared" si="25"/>
        <v>#VALUE!</v>
      </c>
      <c r="J187" s="178" t="e">
        <f t="shared" si="26"/>
        <v>#VALUE!</v>
      </c>
      <c r="K187" s="177" t="e">
        <f t="shared" si="27"/>
        <v>#VALUE!</v>
      </c>
      <c r="M187" s="197">
        <f t="shared" si="28"/>
        <v>0.46076642389325378</v>
      </c>
      <c r="Q187" s="177" t="e">
        <f t="shared" si="29"/>
        <v>#VALUE!</v>
      </c>
      <c r="R187" s="177" t="e">
        <f t="shared" si="30"/>
        <v>#VALUE!</v>
      </c>
      <c r="T187" s="197" t="e">
        <f t="shared" si="31"/>
        <v>#NUM!</v>
      </c>
      <c r="X187" s="177" t="e">
        <f t="shared" si="32"/>
        <v>#VALUE!</v>
      </c>
      <c r="Y187" s="177" t="e">
        <f t="shared" si="33"/>
        <v>#VALUE!</v>
      </c>
      <c r="AA187" s="197" t="e">
        <f t="shared" si="34"/>
        <v>#NUM!</v>
      </c>
      <c r="AE187" s="177" t="e">
        <f t="shared" si="35"/>
        <v>#VALUE!</v>
      </c>
      <c r="AF187" s="177" t="e">
        <f t="shared" si="36"/>
        <v>#VALUE!</v>
      </c>
      <c r="AH187" s="197" t="e">
        <f t="shared" si="37"/>
        <v>#NUM!</v>
      </c>
      <c r="AL187" s="177" t="e">
        <f t="shared" si="38"/>
        <v>#VALUE!</v>
      </c>
      <c r="AM187" s="177" t="e">
        <f t="shared" si="39"/>
        <v>#VALUE!</v>
      </c>
      <c r="AO187" s="197" t="e">
        <f t="shared" si="40"/>
        <v>#NUM!</v>
      </c>
      <c r="AS187" s="177" t="e">
        <f t="shared" si="41"/>
        <v>#VALUE!</v>
      </c>
      <c r="AT187" s="177" t="e">
        <f t="shared" si="42"/>
        <v>#VALUE!</v>
      </c>
      <c r="AV187" s="197" t="e">
        <f t="shared" si="43"/>
        <v>#NUM!</v>
      </c>
      <c r="AZ187" s="177" t="e">
        <f t="shared" si="44"/>
        <v>#VALUE!</v>
      </c>
      <c r="BA187" s="177" t="e">
        <f t="shared" si="45"/>
        <v>#VALUE!</v>
      </c>
      <c r="BC187" s="197" t="e">
        <f t="shared" si="46"/>
        <v>#NUM!</v>
      </c>
      <c r="BG187" s="177" t="e">
        <f t="shared" si="47"/>
        <v>#VALUE!</v>
      </c>
      <c r="BH187" s="177" t="e">
        <f t="shared" si="48"/>
        <v>#VALUE!</v>
      </c>
      <c r="BJ187" s="197" t="e">
        <f t="shared" si="49"/>
        <v>#NUM!</v>
      </c>
      <c r="BN187" s="177" t="e">
        <f t="shared" si="50"/>
        <v>#VALUE!</v>
      </c>
      <c r="BO187" s="177" t="e">
        <f t="shared" si="51"/>
        <v>#VALUE!</v>
      </c>
      <c r="BQ187" s="197" t="e">
        <f t="shared" si="52"/>
        <v>#NUM!</v>
      </c>
      <c r="BU187" s="177" t="e">
        <f t="shared" si="53"/>
        <v>#VALUE!</v>
      </c>
      <c r="BV187" s="177" t="e">
        <f t="shared" si="54"/>
        <v>#VALUE!</v>
      </c>
      <c r="BX187" s="197" t="e">
        <f t="shared" si="55"/>
        <v>#NUM!</v>
      </c>
      <c r="CB187" s="177" t="e">
        <f t="shared" si="56"/>
        <v>#VALUE!</v>
      </c>
      <c r="CC187" s="177" t="e">
        <f t="shared" si="57"/>
        <v>#VALUE!</v>
      </c>
      <c r="CE187" s="197" t="e">
        <f t="shared" si="58"/>
        <v>#NUM!</v>
      </c>
      <c r="CI187" s="177" t="e">
        <f t="shared" si="59"/>
        <v>#VALUE!</v>
      </c>
      <c r="CJ187" s="177" t="e">
        <f t="shared" si="60"/>
        <v>#VALUE!</v>
      </c>
      <c r="CL187" s="197" t="e">
        <f t="shared" si="61"/>
        <v>#NUM!</v>
      </c>
      <c r="CP187" s="177" t="e">
        <f t="shared" si="62"/>
        <v>#VALUE!</v>
      </c>
      <c r="CQ187" s="177" t="e">
        <f t="shared" si="63"/>
        <v>#VALUE!</v>
      </c>
      <c r="CS187" s="197" t="e">
        <f t="shared" si="64"/>
        <v>#NUM!</v>
      </c>
      <c r="CW187" s="177" t="e">
        <f t="shared" si="65"/>
        <v>#VALUE!</v>
      </c>
      <c r="CX187" s="177" t="e">
        <f t="shared" si="66"/>
        <v>#VALUE!</v>
      </c>
      <c r="CZ187" s="197" t="e">
        <f t="shared" si="67"/>
        <v>#NUM!</v>
      </c>
      <c r="DD187" s="177" t="e">
        <f t="shared" si="68"/>
        <v>#VALUE!</v>
      </c>
      <c r="DE187" s="177" t="e">
        <f t="shared" si="69"/>
        <v>#VALUE!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7.5642965204236008</v>
      </c>
      <c r="C188" s="192">
        <f t="shared" si="24"/>
        <v>2.023439351564551</v>
      </c>
      <c r="D188" s="29">
        <f t="shared" si="70"/>
        <v>10</v>
      </c>
      <c r="E188" s="51"/>
      <c r="F188" s="30"/>
      <c r="G188" s="30"/>
      <c r="H188" s="30"/>
      <c r="I188" s="183" t="e">
        <f t="shared" si="25"/>
        <v>#VALUE!</v>
      </c>
      <c r="J188" s="184" t="e">
        <f t="shared" si="26"/>
        <v>#VALUE!</v>
      </c>
      <c r="K188" s="183" t="e">
        <f t="shared" si="27"/>
        <v>#VALUE!</v>
      </c>
      <c r="M188" s="200">
        <f t="shared" si="28"/>
        <v>2.023439351564551</v>
      </c>
      <c r="N188" s="9"/>
      <c r="O188" s="9"/>
      <c r="P188" s="9"/>
      <c r="Q188" s="187" t="e">
        <f t="shared" si="29"/>
        <v>#VALUE!</v>
      </c>
      <c r="R188" s="187" t="e">
        <f t="shared" si="30"/>
        <v>#VALUE!</v>
      </c>
      <c r="T188" s="200" t="e">
        <f t="shared" si="31"/>
        <v>#NUM!</v>
      </c>
      <c r="U188" s="9"/>
      <c r="V188" s="9"/>
      <c r="W188" s="9"/>
      <c r="X188" s="187" t="e">
        <f t="shared" si="32"/>
        <v>#VALUE!</v>
      </c>
      <c r="Y188" s="187" t="e">
        <f t="shared" si="33"/>
        <v>#VALUE!</v>
      </c>
      <c r="AA188" s="200" t="e">
        <f t="shared" si="34"/>
        <v>#NUM!</v>
      </c>
      <c r="AB188" s="9"/>
      <c r="AC188" s="9"/>
      <c r="AD188" s="9"/>
      <c r="AE188" s="187" t="e">
        <f t="shared" si="35"/>
        <v>#VALUE!</v>
      </c>
      <c r="AF188" s="187" t="e">
        <f t="shared" si="36"/>
        <v>#VALUE!</v>
      </c>
      <c r="AH188" s="200" t="e">
        <f t="shared" si="37"/>
        <v>#NUM!</v>
      </c>
      <c r="AI188" s="9"/>
      <c r="AJ188" s="9"/>
      <c r="AK188" s="9"/>
      <c r="AL188" s="187" t="e">
        <f t="shared" si="38"/>
        <v>#VALUE!</v>
      </c>
      <c r="AM188" s="187" t="e">
        <f t="shared" si="39"/>
        <v>#VALUE!</v>
      </c>
      <c r="AO188" s="200" t="e">
        <f t="shared" si="40"/>
        <v>#NUM!</v>
      </c>
      <c r="AP188" s="9"/>
      <c r="AQ188" s="9"/>
      <c r="AR188" s="9"/>
      <c r="AS188" s="187" t="e">
        <f t="shared" si="41"/>
        <v>#VALUE!</v>
      </c>
      <c r="AT188" s="187" t="e">
        <f t="shared" si="42"/>
        <v>#VALUE!</v>
      </c>
      <c r="AV188" s="200" t="e">
        <f t="shared" si="43"/>
        <v>#NUM!</v>
      </c>
      <c r="AW188" s="9"/>
      <c r="AX188" s="9"/>
      <c r="AY188" s="9"/>
      <c r="AZ188" s="187" t="e">
        <f t="shared" si="44"/>
        <v>#VALUE!</v>
      </c>
      <c r="BA188" s="187" t="e">
        <f t="shared" si="45"/>
        <v>#VALUE!</v>
      </c>
      <c r="BC188" s="200" t="e">
        <f t="shared" si="46"/>
        <v>#NUM!</v>
      </c>
      <c r="BD188" s="9"/>
      <c r="BE188" s="9"/>
      <c r="BF188" s="9"/>
      <c r="BG188" s="187" t="e">
        <f t="shared" si="47"/>
        <v>#VALUE!</v>
      </c>
      <c r="BH188" s="187" t="e">
        <f t="shared" si="48"/>
        <v>#VALUE!</v>
      </c>
      <c r="BJ188" s="200" t="e">
        <f t="shared" si="49"/>
        <v>#NUM!</v>
      </c>
      <c r="BK188" s="9"/>
      <c r="BL188" s="9"/>
      <c r="BM188" s="9"/>
      <c r="BN188" s="187" t="e">
        <f t="shared" si="50"/>
        <v>#VALUE!</v>
      </c>
      <c r="BO188" s="187" t="e">
        <f t="shared" si="51"/>
        <v>#VALUE!</v>
      </c>
      <c r="BQ188" s="200" t="e">
        <f t="shared" si="52"/>
        <v>#NUM!</v>
      </c>
      <c r="BR188" s="9"/>
      <c r="BS188" s="9"/>
      <c r="BT188" s="9"/>
      <c r="BU188" s="187" t="e">
        <f t="shared" si="53"/>
        <v>#VALUE!</v>
      </c>
      <c r="BV188" s="187" t="e">
        <f t="shared" si="54"/>
        <v>#VALUE!</v>
      </c>
      <c r="BX188" s="200" t="e">
        <f t="shared" si="55"/>
        <v>#NUM!</v>
      </c>
      <c r="BY188" s="9"/>
      <c r="BZ188" s="9"/>
      <c r="CA188" s="9"/>
      <c r="CB188" s="187" t="e">
        <f t="shared" si="56"/>
        <v>#VALUE!</v>
      </c>
      <c r="CC188" s="187" t="e">
        <f t="shared" si="57"/>
        <v>#VALUE!</v>
      </c>
      <c r="CE188" s="200" t="e">
        <f t="shared" si="58"/>
        <v>#NUM!</v>
      </c>
      <c r="CF188" s="9"/>
      <c r="CG188" s="9"/>
      <c r="CH188" s="9"/>
      <c r="CI188" s="187" t="e">
        <f t="shared" si="59"/>
        <v>#VALUE!</v>
      </c>
      <c r="CJ188" s="187" t="e">
        <f t="shared" si="60"/>
        <v>#VALUE!</v>
      </c>
      <c r="CL188" s="200" t="e">
        <f t="shared" si="61"/>
        <v>#NUM!</v>
      </c>
      <c r="CM188" s="9"/>
      <c r="CN188" s="9"/>
      <c r="CO188" s="9"/>
      <c r="CP188" s="187" t="e">
        <f t="shared" si="62"/>
        <v>#VALUE!</v>
      </c>
      <c r="CQ188" s="187" t="e">
        <f t="shared" si="63"/>
        <v>#VALUE!</v>
      </c>
      <c r="CS188" s="200" t="e">
        <f t="shared" si="64"/>
        <v>#NUM!</v>
      </c>
      <c r="CT188" s="9"/>
      <c r="CU188" s="9"/>
      <c r="CV188" s="9"/>
      <c r="CW188" s="187" t="e">
        <f t="shared" si="65"/>
        <v>#VALUE!</v>
      </c>
      <c r="CX188" s="187" t="e">
        <f t="shared" si="66"/>
        <v>#VALUE!</v>
      </c>
      <c r="CZ188" s="200" t="e">
        <f t="shared" si="67"/>
        <v>#NUM!</v>
      </c>
      <c r="DA188" s="9"/>
      <c r="DB188" s="9"/>
      <c r="DC188" s="9"/>
      <c r="DD188" s="187" t="e">
        <f t="shared" si="68"/>
        <v>#VALUE!</v>
      </c>
      <c r="DE188" s="187" t="e">
        <f t="shared" si="69"/>
        <v>#VALUE!</v>
      </c>
    </row>
    <row r="189" spans="1:109" ht="15" customHeight="1" thickTop="1">
      <c r="A189" s="19">
        <f t="shared" si="23"/>
        <v>2013</v>
      </c>
      <c r="B189" s="174" t="e">
        <f t="shared" ref="B189:B210" si="71">ROUND($F$176*(1+$F$177)^D189+$F$172,$G$1)</f>
        <v>#VALUE!</v>
      </c>
      <c r="C189" s="52"/>
      <c r="D189" s="20">
        <f t="shared" si="70"/>
        <v>11</v>
      </c>
      <c r="E189" s="53"/>
      <c r="F189" s="31"/>
      <c r="G189" s="25"/>
      <c r="H189" s="25"/>
      <c r="I189" s="177" t="e">
        <f t="shared" si="25"/>
        <v>#VALUE!</v>
      </c>
      <c r="J189" s="185"/>
      <c r="K189" s="185"/>
    </row>
    <row r="190" spans="1:109" ht="15" customHeight="1" thickBot="1">
      <c r="A190" s="19">
        <f t="shared" si="23"/>
        <v>2014</v>
      </c>
      <c r="B190" s="174" t="e">
        <f t="shared" si="71"/>
        <v>#VALUE!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 t="e">
        <f t="shared" si="25"/>
        <v>#VALUE!</v>
      </c>
      <c r="J190" s="185"/>
      <c r="K190" s="185"/>
    </row>
    <row r="191" spans="1:109" ht="15" customHeight="1" thickTop="1">
      <c r="A191" s="19">
        <f t="shared" si="23"/>
        <v>2015</v>
      </c>
      <c r="B191" s="174" t="e">
        <f t="shared" si="71"/>
        <v>#VALUE!</v>
      </c>
      <c r="C191" s="52"/>
      <c r="D191" s="20">
        <f t="shared" si="70"/>
        <v>13</v>
      </c>
      <c r="E191" s="198">
        <f>O172</f>
        <v>0</v>
      </c>
      <c r="F191" s="201" t="e">
        <f>O179</f>
        <v>#VALUE!</v>
      </c>
      <c r="G191" s="643" t="e">
        <f>O180</f>
        <v>#VALUE!</v>
      </c>
      <c r="H191" s="644"/>
      <c r="I191" s="177" t="e">
        <f t="shared" si="25"/>
        <v>#VALUE!</v>
      </c>
      <c r="J191" s="185"/>
      <c r="K191" s="185"/>
      <c r="M191" s="198" t="s">
        <v>72</v>
      </c>
      <c r="N191" s="198">
        <f>MIN(B168:B188)</f>
        <v>0</v>
      </c>
      <c r="T191" s="198" t="s">
        <v>72</v>
      </c>
      <c r="U191" s="198">
        <f>N191</f>
        <v>0</v>
      </c>
      <c r="AA191" s="198" t="s">
        <v>72</v>
      </c>
      <c r="AB191" s="198">
        <f>U191</f>
        <v>0</v>
      </c>
      <c r="AH191" s="198" t="s">
        <v>72</v>
      </c>
      <c r="AI191" s="198">
        <f>AB191</f>
        <v>0</v>
      </c>
      <c r="AO191" s="198" t="s">
        <v>72</v>
      </c>
      <c r="AP191" s="198">
        <f>AI191</f>
        <v>0</v>
      </c>
      <c r="AV191" s="198" t="s">
        <v>72</v>
      </c>
      <c r="AW191" s="198">
        <f>AP191</f>
        <v>0</v>
      </c>
      <c r="BC191" s="198" t="s">
        <v>72</v>
      </c>
      <c r="BD191" s="198">
        <f>AW191</f>
        <v>0</v>
      </c>
      <c r="BJ191" s="198" t="s">
        <v>72</v>
      </c>
      <c r="BK191" s="198">
        <f>BD191</f>
        <v>0</v>
      </c>
      <c r="BQ191" s="198" t="s">
        <v>72</v>
      </c>
      <c r="BR191" s="198">
        <f>BK191</f>
        <v>0</v>
      </c>
      <c r="BX191" s="198" t="s">
        <v>72</v>
      </c>
      <c r="BY191" s="198">
        <f>BR191</f>
        <v>0</v>
      </c>
      <c r="CE191" s="198" t="s">
        <v>72</v>
      </c>
      <c r="CF191" s="198">
        <f>BY191</f>
        <v>0</v>
      </c>
      <c r="CL191" s="198" t="s">
        <v>72</v>
      </c>
      <c r="CM191" s="198">
        <f>CF191</f>
        <v>0</v>
      </c>
      <c r="CS191" s="198" t="s">
        <v>72</v>
      </c>
      <c r="CT191" s="198">
        <f>CM191</f>
        <v>0</v>
      </c>
      <c r="CZ191" s="198" t="s">
        <v>72</v>
      </c>
      <c r="DA191" s="198">
        <f>CT191</f>
        <v>0</v>
      </c>
    </row>
    <row r="192" spans="1:109" ht="15" customHeight="1">
      <c r="A192" s="19">
        <f t="shared" si="23"/>
        <v>2016</v>
      </c>
      <c r="B192" s="174" t="e">
        <f t="shared" si="71"/>
        <v>#VALUE!</v>
      </c>
      <c r="C192" s="52"/>
      <c r="D192" s="20">
        <f t="shared" si="70"/>
        <v>14</v>
      </c>
      <c r="E192" s="198">
        <f>V172</f>
        <v>10</v>
      </c>
      <c r="F192" s="201" t="e">
        <f>V179</f>
        <v>#VALUE!</v>
      </c>
      <c r="G192" s="643" t="e">
        <f>V180</f>
        <v>#VALUE!</v>
      </c>
      <c r="H192" s="644"/>
      <c r="I192" s="177" t="e">
        <f t="shared" si="25"/>
        <v>#VALUE!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 t="e">
        <f t="shared" si="71"/>
        <v>#VALUE!</v>
      </c>
      <c r="C193" s="52"/>
      <c r="D193" s="20">
        <f t="shared" si="70"/>
        <v>15</v>
      </c>
      <c r="E193" s="198">
        <f>AC172</f>
        <v>15</v>
      </c>
      <c r="F193" s="201" t="e">
        <f>AC179</f>
        <v>#VALUE!</v>
      </c>
      <c r="G193" s="643" t="e">
        <f>AC180</f>
        <v>#VALUE!</v>
      </c>
      <c r="H193" s="644"/>
      <c r="I193" s="177" t="e">
        <f t="shared" si="25"/>
        <v>#VALUE!</v>
      </c>
      <c r="J193" s="185"/>
      <c r="K193" s="185"/>
      <c r="M193" s="198" t="s">
        <v>50</v>
      </c>
      <c r="N193" s="212">
        <v>5</v>
      </c>
      <c r="T193" s="198" t="s">
        <v>50</v>
      </c>
      <c r="U193" s="198">
        <f>N193</f>
        <v>5</v>
      </c>
      <c r="AA193" s="198" t="s">
        <v>50</v>
      </c>
      <c r="AB193" s="198">
        <f>U193</f>
        <v>5</v>
      </c>
      <c r="AH193" s="198" t="s">
        <v>50</v>
      </c>
      <c r="AI193" s="198">
        <f>AB193</f>
        <v>5</v>
      </c>
      <c r="AO193" s="198" t="s">
        <v>50</v>
      </c>
      <c r="AP193" s="198">
        <f>AI193</f>
        <v>5</v>
      </c>
      <c r="AV193" s="198" t="s">
        <v>50</v>
      </c>
      <c r="AW193" s="198">
        <f>AP193</f>
        <v>5</v>
      </c>
      <c r="BC193" s="198" t="s">
        <v>50</v>
      </c>
      <c r="BD193" s="198">
        <f>AW193</f>
        <v>5</v>
      </c>
      <c r="BJ193" s="198" t="s">
        <v>50</v>
      </c>
      <c r="BK193" s="198">
        <f>BD193</f>
        <v>5</v>
      </c>
      <c r="BQ193" s="198" t="s">
        <v>50</v>
      </c>
      <c r="BR193" s="198">
        <f>BK193</f>
        <v>5</v>
      </c>
      <c r="BX193" s="198" t="s">
        <v>50</v>
      </c>
      <c r="BY193" s="198">
        <f>BR193</f>
        <v>5</v>
      </c>
      <c r="CE193" s="198" t="s">
        <v>50</v>
      </c>
      <c r="CF193" s="198">
        <f>BY193</f>
        <v>5</v>
      </c>
      <c r="CL193" s="198" t="s">
        <v>50</v>
      </c>
      <c r="CM193" s="198">
        <f>CF193</f>
        <v>5</v>
      </c>
      <c r="CS193" s="198" t="s">
        <v>50</v>
      </c>
      <c r="CT193" s="198">
        <f>CM193</f>
        <v>5</v>
      </c>
      <c r="CZ193" s="198" t="s">
        <v>50</v>
      </c>
      <c r="DA193" s="198">
        <f>CT193</f>
        <v>5</v>
      </c>
    </row>
    <row r="194" spans="1:105" ht="15" customHeight="1">
      <c r="A194" s="19">
        <f t="shared" si="23"/>
        <v>2018</v>
      </c>
      <c r="B194" s="174" t="e">
        <f t="shared" si="71"/>
        <v>#VALUE!</v>
      </c>
      <c r="C194" s="52"/>
      <c r="D194" s="20">
        <f t="shared" si="70"/>
        <v>16</v>
      </c>
      <c r="E194" s="198">
        <f>AJ172</f>
        <v>20</v>
      </c>
      <c r="F194" s="201" t="e">
        <f>AJ179</f>
        <v>#VALUE!</v>
      </c>
      <c r="G194" s="643" t="e">
        <f>AJ180</f>
        <v>#VALUE!</v>
      </c>
      <c r="H194" s="644"/>
      <c r="I194" s="177" t="e">
        <f t="shared" si="25"/>
        <v>#VALUE!</v>
      </c>
      <c r="J194" s="185"/>
      <c r="K194" s="185"/>
    </row>
    <row r="195" spans="1:105" ht="15" customHeight="1">
      <c r="A195" s="19">
        <f t="shared" ref="A195:A210" si="72">A149</f>
        <v>2019</v>
      </c>
      <c r="B195" s="174" t="e">
        <f t="shared" si="71"/>
        <v>#VALUE!</v>
      </c>
      <c r="C195" s="52"/>
      <c r="D195" s="20">
        <f t="shared" si="70"/>
        <v>17</v>
      </c>
      <c r="E195" s="198">
        <f>AQ172</f>
        <v>25</v>
      </c>
      <c r="F195" s="201" t="e">
        <f>AQ179</f>
        <v>#VALUE!</v>
      </c>
      <c r="G195" s="643" t="e">
        <f>AQ180</f>
        <v>#VALUE!</v>
      </c>
      <c r="H195" s="644"/>
      <c r="I195" s="177" t="e">
        <f t="shared" si="25"/>
        <v>#VALUE!</v>
      </c>
      <c r="J195" s="185"/>
      <c r="K195" s="185"/>
    </row>
    <row r="196" spans="1:105" ht="15" customHeight="1">
      <c r="A196" s="19">
        <f t="shared" si="72"/>
        <v>2020</v>
      </c>
      <c r="B196" s="174" t="e">
        <f t="shared" si="71"/>
        <v>#VALUE!</v>
      </c>
      <c r="C196" s="52"/>
      <c r="D196" s="20">
        <f t="shared" si="70"/>
        <v>18</v>
      </c>
      <c r="E196" s="198">
        <f>AX172</f>
        <v>30</v>
      </c>
      <c r="F196" s="201" t="e">
        <f>AX179</f>
        <v>#VALUE!</v>
      </c>
      <c r="G196" s="643" t="e">
        <f>AX180</f>
        <v>#VALUE!</v>
      </c>
      <c r="H196" s="644"/>
      <c r="I196" s="177" t="e">
        <f t="shared" si="25"/>
        <v>#VALUE!</v>
      </c>
      <c r="J196" s="185"/>
      <c r="K196" s="185"/>
    </row>
    <row r="197" spans="1:105" ht="15" customHeight="1">
      <c r="A197" s="19">
        <f t="shared" si="72"/>
        <v>2021</v>
      </c>
      <c r="B197" s="174" t="e">
        <f t="shared" si="71"/>
        <v>#VALUE!</v>
      </c>
      <c r="C197" s="52"/>
      <c r="D197" s="20">
        <f t="shared" si="70"/>
        <v>19</v>
      </c>
      <c r="E197" s="198">
        <f>BE172</f>
        <v>35</v>
      </c>
      <c r="F197" s="201" t="e">
        <f>BE179</f>
        <v>#VALUE!</v>
      </c>
      <c r="G197" s="643" t="e">
        <f>BE180</f>
        <v>#VALUE!</v>
      </c>
      <c r="H197" s="644"/>
      <c r="I197" s="177" t="e">
        <f t="shared" si="25"/>
        <v>#VALUE!</v>
      </c>
      <c r="J197" s="185"/>
      <c r="K197" s="185"/>
    </row>
    <row r="198" spans="1:105" ht="15" customHeight="1">
      <c r="A198" s="19">
        <f t="shared" si="72"/>
        <v>2022</v>
      </c>
      <c r="B198" s="174" t="e">
        <f t="shared" si="71"/>
        <v>#VALUE!</v>
      </c>
      <c r="C198" s="52"/>
      <c r="D198" s="20">
        <f t="shared" si="70"/>
        <v>20</v>
      </c>
      <c r="E198" s="198">
        <f>BL172</f>
        <v>40</v>
      </c>
      <c r="F198" s="201" t="e">
        <f>BL179</f>
        <v>#VALUE!</v>
      </c>
      <c r="G198" s="643" t="e">
        <f>BL180</f>
        <v>#VALUE!</v>
      </c>
      <c r="H198" s="644"/>
      <c r="I198" s="177" t="e">
        <f t="shared" si="25"/>
        <v>#VALUE!</v>
      </c>
      <c r="J198" s="185"/>
      <c r="K198" s="185"/>
    </row>
    <row r="199" spans="1:105" ht="15" customHeight="1">
      <c r="A199" s="19">
        <f t="shared" si="72"/>
        <v>2023</v>
      </c>
      <c r="B199" s="174" t="e">
        <f t="shared" si="71"/>
        <v>#VALUE!</v>
      </c>
      <c r="C199" s="52"/>
      <c r="D199" s="20">
        <f t="shared" si="70"/>
        <v>21</v>
      </c>
      <c r="E199" s="198">
        <f>BS172</f>
        <v>45</v>
      </c>
      <c r="F199" s="201" t="e">
        <f>BS179</f>
        <v>#VALUE!</v>
      </c>
      <c r="G199" s="643" t="e">
        <f>BS180</f>
        <v>#VALUE!</v>
      </c>
      <c r="H199" s="644"/>
      <c r="I199" s="177" t="e">
        <f t="shared" si="25"/>
        <v>#VALUE!</v>
      </c>
      <c r="J199" s="185"/>
      <c r="K199" s="185"/>
    </row>
    <row r="200" spans="1:105" ht="15" customHeight="1">
      <c r="A200" s="19">
        <f t="shared" si="72"/>
        <v>2024</v>
      </c>
      <c r="B200" s="174" t="e">
        <f t="shared" si="71"/>
        <v>#VALUE!</v>
      </c>
      <c r="C200" s="52"/>
      <c r="D200" s="20">
        <f t="shared" si="70"/>
        <v>22</v>
      </c>
      <c r="E200" s="198">
        <f>BZ172</f>
        <v>50</v>
      </c>
      <c r="F200" s="201" t="e">
        <f>BZ179</f>
        <v>#VALUE!</v>
      </c>
      <c r="G200" s="643" t="e">
        <f>BZ180</f>
        <v>#VALUE!</v>
      </c>
      <c r="H200" s="644"/>
      <c r="I200" s="177" t="e">
        <f t="shared" si="25"/>
        <v>#VALUE!</v>
      </c>
      <c r="J200" s="185"/>
      <c r="K200" s="185"/>
    </row>
    <row r="201" spans="1:105" ht="15" customHeight="1">
      <c r="A201" s="19">
        <f t="shared" si="72"/>
        <v>2025</v>
      </c>
      <c r="B201" s="174" t="e">
        <f t="shared" si="71"/>
        <v>#VALUE!</v>
      </c>
      <c r="C201" s="52"/>
      <c r="D201" s="20">
        <f t="shared" si="70"/>
        <v>23</v>
      </c>
      <c r="E201" s="198">
        <f>CG172</f>
        <v>55</v>
      </c>
      <c r="F201" s="201" t="e">
        <f>CG179</f>
        <v>#VALUE!</v>
      </c>
      <c r="G201" s="643" t="e">
        <f>CG180</f>
        <v>#VALUE!</v>
      </c>
      <c r="H201" s="644"/>
      <c r="I201" s="177" t="e">
        <f t="shared" si="25"/>
        <v>#VALUE!</v>
      </c>
      <c r="J201" s="185"/>
      <c r="K201" s="185"/>
    </row>
    <row r="202" spans="1:105" ht="15" customHeight="1">
      <c r="A202" s="19">
        <f t="shared" si="72"/>
        <v>2026</v>
      </c>
      <c r="B202" s="174" t="e">
        <f t="shared" si="71"/>
        <v>#VALUE!</v>
      </c>
      <c r="C202" s="52"/>
      <c r="D202" s="20">
        <f t="shared" si="70"/>
        <v>24</v>
      </c>
      <c r="E202" s="198">
        <f>CN172</f>
        <v>60</v>
      </c>
      <c r="F202" s="201" t="e">
        <f>CN179</f>
        <v>#VALUE!</v>
      </c>
      <c r="G202" s="643" t="e">
        <f>CN180</f>
        <v>#VALUE!</v>
      </c>
      <c r="H202" s="644"/>
      <c r="I202" s="177" t="e">
        <f t="shared" si="25"/>
        <v>#VALUE!</v>
      </c>
      <c r="J202" s="185"/>
      <c r="K202" s="185"/>
    </row>
    <row r="203" spans="1:105" ht="15" customHeight="1">
      <c r="A203" s="19">
        <f t="shared" si="72"/>
        <v>2027</v>
      </c>
      <c r="B203" s="174" t="e">
        <f t="shared" si="71"/>
        <v>#VALUE!</v>
      </c>
      <c r="C203" s="52"/>
      <c r="D203" s="20">
        <f t="shared" si="70"/>
        <v>25</v>
      </c>
      <c r="E203" s="198">
        <f>CU172</f>
        <v>65</v>
      </c>
      <c r="F203" s="201" t="e">
        <f>CU179</f>
        <v>#VALUE!</v>
      </c>
      <c r="G203" s="643" t="e">
        <f>CU180</f>
        <v>#VALUE!</v>
      </c>
      <c r="H203" s="644"/>
      <c r="I203" s="177" t="e">
        <f t="shared" si="25"/>
        <v>#VALUE!</v>
      </c>
      <c r="J203" s="185"/>
      <c r="K203" s="185"/>
    </row>
    <row r="204" spans="1:105" ht="15" customHeight="1">
      <c r="A204" s="19">
        <f t="shared" si="72"/>
        <v>2028</v>
      </c>
      <c r="B204" s="174" t="e">
        <f t="shared" si="71"/>
        <v>#VALUE!</v>
      </c>
      <c r="C204" s="52"/>
      <c r="D204" s="20">
        <f t="shared" si="70"/>
        <v>26</v>
      </c>
      <c r="E204" s="198">
        <f>DB172</f>
        <v>70</v>
      </c>
      <c r="F204" s="201" t="e">
        <f>DB179</f>
        <v>#VALUE!</v>
      </c>
      <c r="G204" s="643" t="e">
        <f>DB180</f>
        <v>#VALUE!</v>
      </c>
      <c r="H204" s="644"/>
      <c r="I204" s="177" t="e">
        <f t="shared" si="25"/>
        <v>#VALUE!</v>
      </c>
      <c r="J204" s="185"/>
      <c r="K204" s="185"/>
    </row>
    <row r="205" spans="1:105" ht="15" customHeight="1">
      <c r="A205" s="19">
        <f t="shared" si="72"/>
        <v>2029</v>
      </c>
      <c r="B205" s="174" t="e">
        <f t="shared" si="71"/>
        <v>#VALUE!</v>
      </c>
      <c r="C205" s="52"/>
      <c r="D205" s="20">
        <f t="shared" si="70"/>
        <v>27</v>
      </c>
      <c r="E205" s="53"/>
      <c r="F205" s="31"/>
      <c r="G205" s="25"/>
      <c r="H205" s="25"/>
      <c r="I205" s="177" t="e">
        <f t="shared" si="25"/>
        <v>#VALUE!</v>
      </c>
      <c r="J205" s="185"/>
      <c r="K205" s="185"/>
    </row>
    <row r="206" spans="1:105" ht="15" customHeight="1">
      <c r="A206" s="19">
        <f t="shared" si="72"/>
        <v>2030</v>
      </c>
      <c r="B206" s="174" t="e">
        <f t="shared" si="71"/>
        <v>#VALUE!</v>
      </c>
      <c r="C206" s="52"/>
      <c r="D206" s="20">
        <f t="shared" si="70"/>
        <v>28</v>
      </c>
      <c r="E206" s="53"/>
      <c r="F206" s="31"/>
      <c r="G206" s="25"/>
      <c r="H206" s="25"/>
      <c r="I206" s="177" t="e">
        <f t="shared" si="25"/>
        <v>#VALUE!</v>
      </c>
      <c r="J206" s="185"/>
      <c r="K206" s="185"/>
    </row>
    <row r="207" spans="1:105" ht="15" customHeight="1">
      <c r="A207" s="19">
        <f t="shared" si="72"/>
        <v>2031</v>
      </c>
      <c r="B207" s="174" t="e">
        <f t="shared" si="71"/>
        <v>#VALUE!</v>
      </c>
      <c r="C207" s="52"/>
      <c r="D207" s="20">
        <f t="shared" si="70"/>
        <v>29</v>
      </c>
      <c r="E207" s="53"/>
      <c r="F207" s="31"/>
      <c r="G207" s="25"/>
      <c r="H207" s="25"/>
      <c r="I207" s="177" t="e">
        <f t="shared" si="25"/>
        <v>#VALUE!</v>
      </c>
      <c r="J207" s="185"/>
      <c r="K207" s="185"/>
    </row>
    <row r="208" spans="1:105" ht="15" customHeight="1">
      <c r="A208" s="19">
        <f t="shared" si="72"/>
        <v>2032</v>
      </c>
      <c r="B208" s="174" t="e">
        <f t="shared" si="71"/>
        <v>#VALUE!</v>
      </c>
      <c r="C208" s="52"/>
      <c r="D208" s="20">
        <f t="shared" si="70"/>
        <v>30</v>
      </c>
      <c r="E208" s="53"/>
      <c r="F208" s="31"/>
      <c r="G208" s="25"/>
      <c r="H208" s="25"/>
      <c r="I208" s="177" t="e">
        <f t="shared" si="25"/>
        <v>#VALUE!</v>
      </c>
      <c r="J208" s="185"/>
      <c r="K208" s="185"/>
    </row>
    <row r="209" spans="1:109" ht="15" customHeight="1">
      <c r="A209" s="19">
        <f t="shared" si="72"/>
        <v>2033</v>
      </c>
      <c r="B209" s="174" t="e">
        <f t="shared" si="71"/>
        <v>#VALUE!</v>
      </c>
      <c r="C209" s="52"/>
      <c r="D209" s="20">
        <f t="shared" si="70"/>
        <v>31</v>
      </c>
      <c r="E209" s="53"/>
      <c r="F209" s="31"/>
      <c r="G209" s="25"/>
      <c r="H209" s="25"/>
      <c r="I209" s="177" t="e">
        <f t="shared" si="25"/>
        <v>#VALUE!</v>
      </c>
      <c r="J209" s="185"/>
      <c r="K209" s="185"/>
    </row>
    <row r="210" spans="1:109" ht="15" customHeight="1">
      <c r="A210" s="103">
        <f t="shared" si="72"/>
        <v>2034</v>
      </c>
      <c r="B210" s="186" t="e">
        <f t="shared" si="71"/>
        <v>#VALUE!</v>
      </c>
      <c r="C210" s="193"/>
      <c r="D210" s="33">
        <f t="shared" si="70"/>
        <v>32</v>
      </c>
      <c r="E210" s="54"/>
      <c r="F210" s="34"/>
      <c r="G210" s="9"/>
      <c r="H210" s="9"/>
      <c r="I210" s="187" t="e">
        <f t="shared" si="25"/>
        <v>#VALUE!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 t="e">
        <f>RSQ(I214:I234,B214:B234)</f>
        <v>#VALUE!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 t="e">
        <f>RSQ($B214:$B234,Q214:Q234)</f>
        <v>#VALUE!</v>
      </c>
      <c r="R213" s="18" t="s">
        <v>16</v>
      </c>
      <c r="T213" s="66" t="s">
        <v>32</v>
      </c>
      <c r="U213" s="37"/>
      <c r="V213" s="13"/>
      <c r="W213" s="107" t="s">
        <v>74</v>
      </c>
      <c r="X213" s="108" t="e">
        <f>RSQ($B214:$B234,X214:X234)</f>
        <v>#VALUE!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 t="e">
        <f>RSQ($B214:$B234,AE214:AE234)</f>
        <v>#VALUE!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 t="e">
        <f>RSQ($B214:$B234,AL214:AL234)</f>
        <v>#VALUE!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 t="e">
        <f>RSQ($B214:$B234,AS214:AS234)</f>
        <v>#VALUE!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 t="e">
        <f>RSQ($B214:$B234,AZ214:AZ234)</f>
        <v>#VALUE!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 t="e">
        <f>RSQ($B214:$B234,BG214:BG234)</f>
        <v>#VALUE!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 t="e">
        <f>RSQ($B214:$B234,BN214:BN234)</f>
        <v>#VALUE!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 t="e">
        <f>RSQ($B214:$B234,BU214:BU234)</f>
        <v>#VALUE!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 t="e">
        <f>RSQ($B214:$B234,CB214:CB234)</f>
        <v>#VALUE!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 t="e">
        <f>RSQ($B214:$B234,CI214:CI234)</f>
        <v>#VALUE!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 t="e">
        <f>RSQ($B214:$B234,CP214:CP234)</f>
        <v>#VALUE!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 t="e">
        <f>RSQ($B214:$B234,CW214:CW234)</f>
        <v>#VALUE!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 t="e">
        <f>RSQ($B214:$B234,DD214:DD234)</f>
        <v>#VALUE!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30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15</v>
      </c>
      <c r="AD218" s="21"/>
      <c r="AE218" s="185"/>
      <c r="AF218" s="177"/>
      <c r="AH218" s="68"/>
      <c r="AI218" s="71" t="s">
        <v>35</v>
      </c>
      <c r="AJ218" s="204">
        <f>AC218+AI239</f>
        <v>20</v>
      </c>
      <c r="AK218" s="21"/>
      <c r="AL218" s="185"/>
      <c r="AM218" s="177"/>
      <c r="AO218" s="68"/>
      <c r="AP218" s="71" t="s">
        <v>35</v>
      </c>
      <c r="AQ218" s="204">
        <f>AJ218+AP239</f>
        <v>25</v>
      </c>
      <c r="AR218" s="21"/>
      <c r="AS218" s="185"/>
      <c r="AT218" s="177"/>
      <c r="AV218" s="68"/>
      <c r="AW218" s="71" t="s">
        <v>35</v>
      </c>
      <c r="AX218" s="204">
        <f>AQ218+AW239</f>
        <v>30</v>
      </c>
      <c r="AY218" s="21"/>
      <c r="AZ218" s="185"/>
      <c r="BA218" s="177"/>
      <c r="BC218" s="68"/>
      <c r="BD218" s="71" t="s">
        <v>35</v>
      </c>
      <c r="BE218" s="204">
        <f>AX218+BD239</f>
        <v>35</v>
      </c>
      <c r="BF218" s="21"/>
      <c r="BG218" s="185"/>
      <c r="BH218" s="177"/>
      <c r="BJ218" s="68"/>
      <c r="BK218" s="71" t="s">
        <v>35</v>
      </c>
      <c r="BL218" s="204">
        <f>BE218+BK239</f>
        <v>40</v>
      </c>
      <c r="BM218" s="21"/>
      <c r="BN218" s="185"/>
      <c r="BO218" s="177"/>
      <c r="BQ218" s="68"/>
      <c r="BR218" s="71" t="s">
        <v>35</v>
      </c>
      <c r="BS218" s="204">
        <f>BL218+BR239</f>
        <v>45</v>
      </c>
      <c r="BT218" s="21"/>
      <c r="BU218" s="185"/>
      <c r="BV218" s="177"/>
      <c r="BX218" s="68"/>
      <c r="BY218" s="71" t="s">
        <v>35</v>
      </c>
      <c r="BZ218" s="204">
        <f>BS218+BY239</f>
        <v>50</v>
      </c>
      <c r="CA218" s="21"/>
      <c r="CB218" s="185"/>
      <c r="CC218" s="177"/>
      <c r="CE218" s="68"/>
      <c r="CF218" s="71" t="s">
        <v>35</v>
      </c>
      <c r="CG218" s="204">
        <f>BZ218+CF239</f>
        <v>55</v>
      </c>
      <c r="CH218" s="21"/>
      <c r="CI218" s="185"/>
      <c r="CJ218" s="177"/>
      <c r="CL218" s="68"/>
      <c r="CM218" s="71" t="s">
        <v>35</v>
      </c>
      <c r="CN218" s="204">
        <f>CG218+CM239</f>
        <v>60</v>
      </c>
      <c r="CO218" s="21"/>
      <c r="CP218" s="185"/>
      <c r="CQ218" s="177"/>
      <c r="CS218" s="68"/>
      <c r="CT218" s="71" t="s">
        <v>35</v>
      </c>
      <c r="CU218" s="204">
        <f>CN218+CT239</f>
        <v>65</v>
      </c>
      <c r="CV218" s="21"/>
      <c r="CW218" s="185"/>
      <c r="CX218" s="177"/>
      <c r="CZ218" s="68"/>
      <c r="DA218" s="71" t="s">
        <v>35</v>
      </c>
      <c r="DB218" s="204">
        <f>CU218+DA239</f>
        <v>70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 t="e">
        <f>INDEX(LINEST(C225:C234,E225:E234),1)</f>
        <v>#VALUE!</v>
      </c>
      <c r="H219" s="21"/>
      <c r="I219" s="177"/>
      <c r="J219" s="178"/>
      <c r="K219" s="177"/>
      <c r="M219" s="68"/>
      <c r="N219" s="71" t="s">
        <v>30</v>
      </c>
      <c r="O219" s="42" t="e">
        <f>INDEX(LINEST(M225:M234,$E225:$E234),1)</f>
        <v>#VALUE!</v>
      </c>
      <c r="P219" s="21"/>
      <c r="Q219" s="185"/>
      <c r="R219" s="177"/>
      <c r="T219" s="68"/>
      <c r="U219" s="71" t="s">
        <v>30</v>
      </c>
      <c r="V219" s="42" t="e">
        <f>INDEX(LINEST(T225:T234,$E225:$E234),1)</f>
        <v>#VALUE!</v>
      </c>
      <c r="W219" s="21"/>
      <c r="X219" s="185"/>
      <c r="Y219" s="177"/>
      <c r="AA219" s="68"/>
      <c r="AB219" s="71" t="s">
        <v>30</v>
      </c>
      <c r="AC219" s="42" t="e">
        <f>INDEX(LINEST(AA225:AA234,$E225:$E234),1)</f>
        <v>#VALUE!</v>
      </c>
      <c r="AD219" s="21"/>
      <c r="AE219" s="185"/>
      <c r="AF219" s="177"/>
      <c r="AH219" s="68"/>
      <c r="AI219" s="71" t="s">
        <v>30</v>
      </c>
      <c r="AJ219" s="42" t="e">
        <f>INDEX(LINEST(AH225:AH234,$E225:$E234),1)</f>
        <v>#VALUE!</v>
      </c>
      <c r="AK219" s="21"/>
      <c r="AL219" s="185"/>
      <c r="AM219" s="177"/>
      <c r="AO219" s="68"/>
      <c r="AP219" s="71" t="s">
        <v>30</v>
      </c>
      <c r="AQ219" s="42" t="e">
        <f>INDEX(LINEST(AO225:AO234,$E225:$E234),1)</f>
        <v>#VALUE!</v>
      </c>
      <c r="AR219" s="21"/>
      <c r="AS219" s="185"/>
      <c r="AT219" s="177"/>
      <c r="AV219" s="68"/>
      <c r="AW219" s="71" t="s">
        <v>30</v>
      </c>
      <c r="AX219" s="42" t="e">
        <f>INDEX(LINEST(AV225:AV234,$E225:$E234),1)</f>
        <v>#VALUE!</v>
      </c>
      <c r="AY219" s="21"/>
      <c r="AZ219" s="185"/>
      <c r="BA219" s="177"/>
      <c r="BC219" s="68"/>
      <c r="BD219" s="71" t="s">
        <v>30</v>
      </c>
      <c r="BE219" s="42" t="e">
        <f>INDEX(LINEST(BC225:BC234,$E225:$E234),1)</f>
        <v>#VALUE!</v>
      </c>
      <c r="BF219" s="21"/>
      <c r="BG219" s="185"/>
      <c r="BH219" s="177"/>
      <c r="BJ219" s="68"/>
      <c r="BK219" s="71" t="s">
        <v>30</v>
      </c>
      <c r="BL219" s="42" t="e">
        <f>INDEX(LINEST(BJ225:BJ234,$E225:$E234),1)</f>
        <v>#VALUE!</v>
      </c>
      <c r="BM219" s="21"/>
      <c r="BN219" s="185"/>
      <c r="BO219" s="177"/>
      <c r="BQ219" s="68"/>
      <c r="BR219" s="71" t="s">
        <v>30</v>
      </c>
      <c r="BS219" s="42" t="e">
        <f>INDEX(LINEST(BQ225:BQ234,$E225:$E234),1)</f>
        <v>#VALUE!</v>
      </c>
      <c r="BT219" s="21"/>
      <c r="BU219" s="185"/>
      <c r="BV219" s="177"/>
      <c r="BX219" s="68"/>
      <c r="BY219" s="71" t="s">
        <v>30</v>
      </c>
      <c r="BZ219" s="42" t="e">
        <f>INDEX(LINEST(BX225:BX234,$E225:$E234),1)</f>
        <v>#VALUE!</v>
      </c>
      <c r="CA219" s="21"/>
      <c r="CB219" s="185"/>
      <c r="CC219" s="177"/>
      <c r="CE219" s="68"/>
      <c r="CF219" s="71" t="s">
        <v>30</v>
      </c>
      <c r="CG219" s="42" t="e">
        <f>INDEX(LINEST(CE225:CE234,$E225:$E234),1)</f>
        <v>#VALUE!</v>
      </c>
      <c r="CH219" s="21"/>
      <c r="CI219" s="185"/>
      <c r="CJ219" s="177"/>
      <c r="CL219" s="68"/>
      <c r="CM219" s="71" t="s">
        <v>30</v>
      </c>
      <c r="CN219" s="42" t="e">
        <f>INDEX(LINEST(CL225:CL234,$E225:$E234),1)</f>
        <v>#VALUE!</v>
      </c>
      <c r="CO219" s="21"/>
      <c r="CP219" s="185"/>
      <c r="CQ219" s="177"/>
      <c r="CS219" s="68"/>
      <c r="CT219" s="71" t="s">
        <v>30</v>
      </c>
      <c r="CU219" s="42" t="e">
        <f>INDEX(LINEST(CS225:CS234,$E225:$E234),1)</f>
        <v>#VALUE!</v>
      </c>
      <c r="CV219" s="21"/>
      <c r="CW219" s="185"/>
      <c r="CX219" s="177"/>
      <c r="CZ219" s="68"/>
      <c r="DA219" s="71" t="s">
        <v>30</v>
      </c>
      <c r="DB219" s="42" t="e">
        <f>INDEX(LINEST(CZ225:CZ234,$E225:$E234),1)</f>
        <v>#VALUE!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 t="e">
        <f>INDEX(LINEST(C225:C234,E225:E234),2)</f>
        <v>#VALUE!</v>
      </c>
      <c r="H220" s="72" t="s">
        <v>46</v>
      </c>
      <c r="I220" s="177"/>
      <c r="J220" s="178"/>
      <c r="K220" s="177"/>
      <c r="M220" s="68"/>
      <c r="N220" s="71" t="s">
        <v>25</v>
      </c>
      <c r="O220" s="42" t="e">
        <f>INDEX(LINEST(M225:M234,$E225:$E234),2)</f>
        <v>#VALUE!</v>
      </c>
      <c r="P220" s="72" t="s">
        <v>46</v>
      </c>
      <c r="Q220" s="185"/>
      <c r="R220" s="177"/>
      <c r="T220" s="68"/>
      <c r="U220" s="71" t="s">
        <v>25</v>
      </c>
      <c r="V220" s="42" t="e">
        <f>INDEX(LINEST(T225:T234,$E225:$E234),2)</f>
        <v>#VALUE!</v>
      </c>
      <c r="W220" s="72" t="s">
        <v>46</v>
      </c>
      <c r="X220" s="185"/>
      <c r="Y220" s="177"/>
      <c r="AA220" s="68"/>
      <c r="AB220" s="71" t="s">
        <v>25</v>
      </c>
      <c r="AC220" s="42" t="e">
        <f>INDEX(LINEST(AA225:AA234,$E225:$E234),2)</f>
        <v>#VALUE!</v>
      </c>
      <c r="AD220" s="72" t="s">
        <v>46</v>
      </c>
      <c r="AE220" s="185"/>
      <c r="AF220" s="177"/>
      <c r="AH220" s="68"/>
      <c r="AI220" s="71" t="s">
        <v>25</v>
      </c>
      <c r="AJ220" s="42" t="e">
        <f>INDEX(LINEST(AH225:AH234,$E225:$E234),2)</f>
        <v>#VALUE!</v>
      </c>
      <c r="AK220" s="72" t="s">
        <v>46</v>
      </c>
      <c r="AL220" s="185"/>
      <c r="AM220" s="177"/>
      <c r="AO220" s="68"/>
      <c r="AP220" s="71" t="s">
        <v>25</v>
      </c>
      <c r="AQ220" s="42" t="e">
        <f>INDEX(LINEST(AO225:AO234,$E225:$E234),2)</f>
        <v>#VALUE!</v>
      </c>
      <c r="AR220" s="72" t="s">
        <v>46</v>
      </c>
      <c r="AS220" s="185"/>
      <c r="AT220" s="177"/>
      <c r="AV220" s="68"/>
      <c r="AW220" s="71" t="s">
        <v>25</v>
      </c>
      <c r="AX220" s="42" t="e">
        <f>INDEX(LINEST(AV225:AV234,$E225:$E234),2)</f>
        <v>#VALUE!</v>
      </c>
      <c r="AY220" s="72" t="s">
        <v>46</v>
      </c>
      <c r="AZ220" s="185"/>
      <c r="BA220" s="177"/>
      <c r="BC220" s="68"/>
      <c r="BD220" s="71" t="s">
        <v>25</v>
      </c>
      <c r="BE220" s="42" t="e">
        <f>INDEX(LINEST(BC225:BC234,$E225:$E234),2)</f>
        <v>#VALUE!</v>
      </c>
      <c r="BF220" s="72" t="s">
        <v>46</v>
      </c>
      <c r="BG220" s="185"/>
      <c r="BH220" s="177"/>
      <c r="BJ220" s="68"/>
      <c r="BK220" s="71" t="s">
        <v>25</v>
      </c>
      <c r="BL220" s="42" t="e">
        <f>INDEX(LINEST(BJ225:BJ234,$E225:$E234),2)</f>
        <v>#VALUE!</v>
      </c>
      <c r="BM220" s="72" t="s">
        <v>46</v>
      </c>
      <c r="BN220" s="185"/>
      <c r="BO220" s="177"/>
      <c r="BQ220" s="68"/>
      <c r="BR220" s="71" t="s">
        <v>25</v>
      </c>
      <c r="BS220" s="42" t="e">
        <f>INDEX(LINEST(BQ225:BQ234,$E225:$E234),2)</f>
        <v>#VALUE!</v>
      </c>
      <c r="BT220" s="72" t="s">
        <v>46</v>
      </c>
      <c r="BU220" s="185"/>
      <c r="BV220" s="177"/>
      <c r="BX220" s="68"/>
      <c r="BY220" s="71" t="s">
        <v>25</v>
      </c>
      <c r="BZ220" s="42" t="e">
        <f>INDEX(LINEST(BX225:BX234,$E225:$E234),2)</f>
        <v>#VALUE!</v>
      </c>
      <c r="CA220" s="72" t="s">
        <v>46</v>
      </c>
      <c r="CB220" s="185"/>
      <c r="CC220" s="177"/>
      <c r="CE220" s="68"/>
      <c r="CF220" s="71" t="s">
        <v>25</v>
      </c>
      <c r="CG220" s="42" t="e">
        <f>INDEX(LINEST(CE225:CE234,$E225:$E234),2)</f>
        <v>#VALUE!</v>
      </c>
      <c r="CH220" s="72" t="s">
        <v>46</v>
      </c>
      <c r="CI220" s="185"/>
      <c r="CJ220" s="177"/>
      <c r="CL220" s="68"/>
      <c r="CM220" s="71" t="s">
        <v>25</v>
      </c>
      <c r="CN220" s="42" t="e">
        <f>INDEX(LINEST(CL225:CL234,$E225:$E234),2)</f>
        <v>#VALUE!</v>
      </c>
      <c r="CO220" s="72" t="s">
        <v>46</v>
      </c>
      <c r="CP220" s="185"/>
      <c r="CQ220" s="177"/>
      <c r="CS220" s="68"/>
      <c r="CT220" s="71" t="s">
        <v>25</v>
      </c>
      <c r="CU220" s="42" t="e">
        <f>INDEX(LINEST(CS225:CS234,$E225:$E234),2)</f>
        <v>#VALUE!</v>
      </c>
      <c r="CV220" s="72" t="s">
        <v>46</v>
      </c>
      <c r="CW220" s="185"/>
      <c r="CX220" s="177"/>
      <c r="CZ220" s="68"/>
      <c r="DA220" s="71" t="s">
        <v>25</v>
      </c>
      <c r="DB220" s="42" t="e">
        <f>INDEX(LINEST(CZ225:CZ234,$E225:$E234),2)</f>
        <v>#VALUE!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 t="e">
        <f>EXP(G220)</f>
        <v>#VALUE!</v>
      </c>
      <c r="I221" s="177"/>
      <c r="J221" s="178"/>
      <c r="K221" s="177"/>
      <c r="M221" s="68"/>
      <c r="N221" s="71" t="s">
        <v>29</v>
      </c>
      <c r="O221" s="73" t="e">
        <f>EXP(O220)</f>
        <v>#VALUE!</v>
      </c>
      <c r="Q221" s="185"/>
      <c r="R221" s="177"/>
      <c r="T221" s="68"/>
      <c r="U221" s="71" t="s">
        <v>29</v>
      </c>
      <c r="V221" s="73" t="e">
        <f>EXP(V220)</f>
        <v>#VALUE!</v>
      </c>
      <c r="X221" s="185"/>
      <c r="Y221" s="177"/>
      <c r="AA221" s="68"/>
      <c r="AB221" s="71" t="s">
        <v>29</v>
      </c>
      <c r="AC221" s="73" t="e">
        <f>EXP(AC220)</f>
        <v>#VALUE!</v>
      </c>
      <c r="AE221" s="185"/>
      <c r="AF221" s="177"/>
      <c r="AH221" s="68"/>
      <c r="AI221" s="71" t="s">
        <v>29</v>
      </c>
      <c r="AJ221" s="73" t="e">
        <f>EXP(AJ220)</f>
        <v>#VALUE!</v>
      </c>
      <c r="AL221" s="185"/>
      <c r="AM221" s="177"/>
      <c r="AO221" s="68"/>
      <c r="AP221" s="71" t="s">
        <v>29</v>
      </c>
      <c r="AQ221" s="73" t="e">
        <f>EXP(AQ220)</f>
        <v>#VALUE!</v>
      </c>
      <c r="AS221" s="185"/>
      <c r="AT221" s="177"/>
      <c r="AV221" s="68"/>
      <c r="AW221" s="71" t="s">
        <v>29</v>
      </c>
      <c r="AX221" s="73" t="e">
        <f>EXP(AX220)</f>
        <v>#VALUE!</v>
      </c>
      <c r="AZ221" s="185"/>
      <c r="BA221" s="177"/>
      <c r="BC221" s="68"/>
      <c r="BD221" s="71" t="s">
        <v>29</v>
      </c>
      <c r="BE221" s="73" t="e">
        <f>EXP(BE220)</f>
        <v>#VALUE!</v>
      </c>
      <c r="BG221" s="185"/>
      <c r="BH221" s="177"/>
      <c r="BJ221" s="68"/>
      <c r="BK221" s="71" t="s">
        <v>29</v>
      </c>
      <c r="BL221" s="73" t="e">
        <f>EXP(BL220)</f>
        <v>#VALUE!</v>
      </c>
      <c r="BN221" s="185"/>
      <c r="BO221" s="177"/>
      <c r="BQ221" s="68"/>
      <c r="BR221" s="71" t="s">
        <v>29</v>
      </c>
      <c r="BS221" s="73" t="e">
        <f>EXP(BS220)</f>
        <v>#VALUE!</v>
      </c>
      <c r="BU221" s="185"/>
      <c r="BV221" s="177"/>
      <c r="BX221" s="68"/>
      <c r="BY221" s="71" t="s">
        <v>29</v>
      </c>
      <c r="BZ221" s="73" t="e">
        <f>EXP(BZ220)</f>
        <v>#VALUE!</v>
      </c>
      <c r="CB221" s="185"/>
      <c r="CC221" s="177"/>
      <c r="CE221" s="68"/>
      <c r="CF221" s="71" t="s">
        <v>29</v>
      </c>
      <c r="CG221" s="73" t="e">
        <f>EXP(CG220)</f>
        <v>#VALUE!</v>
      </c>
      <c r="CI221" s="185"/>
      <c r="CJ221" s="177"/>
      <c r="CL221" s="68"/>
      <c r="CM221" s="71" t="s">
        <v>29</v>
      </c>
      <c r="CN221" s="73" t="e">
        <f>EXP(CN220)</f>
        <v>#VALUE!</v>
      </c>
      <c r="CP221" s="185"/>
      <c r="CQ221" s="177"/>
      <c r="CS221" s="68"/>
      <c r="CT221" s="71" t="s">
        <v>29</v>
      </c>
      <c r="CU221" s="73" t="e">
        <f>EXP(CU220)</f>
        <v>#VALUE!</v>
      </c>
      <c r="CW221" s="185"/>
      <c r="CX221" s="177"/>
      <c r="CZ221" s="68"/>
      <c r="DA221" s="71" t="s">
        <v>29</v>
      </c>
      <c r="DB221" s="73" t="e">
        <f>EXP(DB220)</f>
        <v>#VALUE!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 t="e">
        <f>I213</f>
        <v>#VALUE!</v>
      </c>
      <c r="I224" s="177"/>
      <c r="J224" s="178"/>
      <c r="K224" s="177"/>
      <c r="M224" s="68"/>
      <c r="N224" s="21" t="s">
        <v>36</v>
      </c>
      <c r="O224" s="42" t="e">
        <f>Q213</f>
        <v>#VALUE!</v>
      </c>
      <c r="Q224" s="185"/>
      <c r="R224" s="177"/>
      <c r="T224" s="68"/>
      <c r="U224" s="21" t="s">
        <v>36</v>
      </c>
      <c r="V224" s="42" t="e">
        <f>X213</f>
        <v>#VALUE!</v>
      </c>
      <c r="X224" s="185"/>
      <c r="Y224" s="177"/>
      <c r="AA224" s="68"/>
      <c r="AB224" s="21" t="s">
        <v>36</v>
      </c>
      <c r="AC224" s="42" t="e">
        <f>AE213</f>
        <v>#VALUE!</v>
      </c>
      <c r="AE224" s="185"/>
      <c r="AF224" s="177"/>
      <c r="AH224" s="68"/>
      <c r="AI224" s="21" t="s">
        <v>36</v>
      </c>
      <c r="AJ224" s="42" t="e">
        <f>AL213</f>
        <v>#VALUE!</v>
      </c>
      <c r="AL224" s="185"/>
      <c r="AM224" s="177"/>
      <c r="AO224" s="68"/>
      <c r="AP224" s="21" t="s">
        <v>36</v>
      </c>
      <c r="AQ224" s="42" t="e">
        <f>AS213</f>
        <v>#VALUE!</v>
      </c>
      <c r="AS224" s="185"/>
      <c r="AT224" s="177"/>
      <c r="AV224" s="68"/>
      <c r="AW224" s="21" t="s">
        <v>36</v>
      </c>
      <c r="AX224" s="42" t="e">
        <f>AZ213</f>
        <v>#VALUE!</v>
      </c>
      <c r="AZ224" s="185"/>
      <c r="BA224" s="177"/>
      <c r="BC224" s="68"/>
      <c r="BD224" s="21" t="s">
        <v>36</v>
      </c>
      <c r="BE224" s="42" t="e">
        <f>BG213</f>
        <v>#VALUE!</v>
      </c>
      <c r="BG224" s="185"/>
      <c r="BH224" s="177"/>
      <c r="BJ224" s="68"/>
      <c r="BK224" s="21" t="s">
        <v>36</v>
      </c>
      <c r="BL224" s="42" t="e">
        <f>BN213</f>
        <v>#VALUE!</v>
      </c>
      <c r="BN224" s="185"/>
      <c r="BO224" s="177"/>
      <c r="BQ224" s="68"/>
      <c r="BR224" s="21" t="s">
        <v>36</v>
      </c>
      <c r="BS224" s="42" t="e">
        <f>BU213</f>
        <v>#VALUE!</v>
      </c>
      <c r="BU224" s="185"/>
      <c r="BV224" s="177"/>
      <c r="BX224" s="68"/>
      <c r="BY224" s="21" t="s">
        <v>36</v>
      </c>
      <c r="BZ224" s="42" t="e">
        <f>CB213</f>
        <v>#VALUE!</v>
      </c>
      <c r="CB224" s="185"/>
      <c r="CC224" s="177"/>
      <c r="CE224" s="68"/>
      <c r="CF224" s="21" t="s">
        <v>36</v>
      </c>
      <c r="CG224" s="42" t="e">
        <f>CI213</f>
        <v>#VALUE!</v>
      </c>
      <c r="CI224" s="185"/>
      <c r="CJ224" s="177"/>
      <c r="CL224" s="68"/>
      <c r="CM224" s="21" t="s">
        <v>36</v>
      </c>
      <c r="CN224" s="42" t="e">
        <f>CP213</f>
        <v>#VALUE!</v>
      </c>
      <c r="CP224" s="185"/>
      <c r="CQ224" s="177"/>
      <c r="CS224" s="68"/>
      <c r="CT224" s="21" t="s">
        <v>36</v>
      </c>
      <c r="CU224" s="42" t="e">
        <f>CW213</f>
        <v>#VALUE!</v>
      </c>
      <c r="CW224" s="185"/>
      <c r="CX224" s="177"/>
      <c r="CZ224" s="68"/>
      <c r="DA224" s="21" t="s">
        <v>36</v>
      </c>
      <c r="DB224" s="42" t="e">
        <f>DD213</f>
        <v>#VALUE!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0</v>
      </c>
      <c r="C225" s="67" t="e">
        <f t="shared" ref="C225:C234" si="74">LN(B225-$G$218)</f>
        <v>#NUM!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 t="e">
        <f>SUM(K214:K234)</f>
        <v>#VALUE!</v>
      </c>
      <c r="I225" s="177" t="e">
        <f t="shared" ref="I225:I237" si="76">ROUND($G$218+$G$221*D225^$G$219,$G$1)</f>
        <v>#VALUE!</v>
      </c>
      <c r="J225" s="178" t="e">
        <f t="shared" ref="J225:J234" si="77">ABS(B225-I225)/B225*100</f>
        <v>#VALUE!</v>
      </c>
      <c r="K225" s="177" t="e">
        <f t="shared" ref="K225:K234" si="78">(B225-I225)^2/1000</f>
        <v>#VALUE!</v>
      </c>
      <c r="M225" s="68" t="e">
        <f t="shared" ref="M225:M234" si="79">LN($B225-O$218)</f>
        <v>#NUM!</v>
      </c>
      <c r="N225" s="21" t="s">
        <v>37</v>
      </c>
      <c r="O225" s="198" t="e">
        <f>SUM(R214:R234)</f>
        <v>#VALUE!</v>
      </c>
      <c r="Q225" s="185" t="e">
        <f t="shared" ref="Q225:Q234" si="80">ROUND(O$218+O$221*$D225^O$219,$G$1)</f>
        <v>#VALUE!</v>
      </c>
      <c r="R225" s="177" t="e">
        <f t="shared" ref="R225:R234" si="81">($B225-Q225)^2/1000</f>
        <v>#VALUE!</v>
      </c>
      <c r="T225" s="68" t="e">
        <f t="shared" ref="T225:T234" si="82">LN($B225-V$218)</f>
        <v>#NUM!</v>
      </c>
      <c r="U225" s="21" t="s">
        <v>37</v>
      </c>
      <c r="V225" s="198" t="e">
        <f>SUM(Y214:Y234)</f>
        <v>#VALUE!</v>
      </c>
      <c r="X225" s="185" t="e">
        <f t="shared" ref="X225:X234" si="83">ROUND(V$218+V$221*$D225^V$219,$G$1)</f>
        <v>#VALUE!</v>
      </c>
      <c r="Y225" s="177" t="e">
        <f t="shared" ref="Y225:Y234" si="84">($B225-X225)^2/1000</f>
        <v>#VALUE!</v>
      </c>
      <c r="AA225" s="68" t="e">
        <f t="shared" ref="AA225:AA234" si="85">LN($B225-AC$218)</f>
        <v>#NUM!</v>
      </c>
      <c r="AB225" s="21" t="s">
        <v>37</v>
      </c>
      <c r="AC225" s="198" t="e">
        <f>SUM(AF214:AF234)</f>
        <v>#VALUE!</v>
      </c>
      <c r="AE225" s="185" t="e">
        <f t="shared" ref="AE225:AE234" si="86">ROUND(AC$218+AC$221*$D225^AC$219,$G$1)</f>
        <v>#VALUE!</v>
      </c>
      <c r="AF225" s="177" t="e">
        <f t="shared" ref="AF225:AF234" si="87">($B225-AE225)^2/1000</f>
        <v>#VALUE!</v>
      </c>
      <c r="AH225" s="68" t="e">
        <f t="shared" ref="AH225:AH234" si="88">LN($B225-AJ$218)</f>
        <v>#NUM!</v>
      </c>
      <c r="AI225" s="21" t="s">
        <v>37</v>
      </c>
      <c r="AJ225" s="198" t="e">
        <f>SUM(AM214:AM234)</f>
        <v>#VALUE!</v>
      </c>
      <c r="AL225" s="185" t="e">
        <f t="shared" ref="AL225:AL234" si="89">ROUND(AJ$218+AJ$221*$D225^AJ$219,$G$1)</f>
        <v>#VALUE!</v>
      </c>
      <c r="AM225" s="177" t="e">
        <f t="shared" ref="AM225:AM234" si="90">($B225-AL225)^2/1000</f>
        <v>#VALUE!</v>
      </c>
      <c r="AO225" s="68" t="e">
        <f t="shared" ref="AO225:AO234" si="91">LN($B225-AQ$218)</f>
        <v>#NUM!</v>
      </c>
      <c r="AP225" s="21" t="s">
        <v>37</v>
      </c>
      <c r="AQ225" s="198" t="e">
        <f>SUM(AT214:AT234)</f>
        <v>#VALUE!</v>
      </c>
      <c r="AS225" s="185" t="e">
        <f t="shared" ref="AS225:AS234" si="92">ROUND(AQ$218+AQ$221*$D225^AQ$219,$G$1)</f>
        <v>#VALUE!</v>
      </c>
      <c r="AT225" s="177" t="e">
        <f t="shared" ref="AT225:AT234" si="93">($B225-AS225)^2/1000</f>
        <v>#VALUE!</v>
      </c>
      <c r="AV225" s="68" t="e">
        <f t="shared" ref="AV225:AV234" si="94">LN($B225-AX$218)</f>
        <v>#NUM!</v>
      </c>
      <c r="AW225" s="21" t="s">
        <v>37</v>
      </c>
      <c r="AX225" s="198" t="e">
        <f>SUM(BA214:BA234)</f>
        <v>#VALUE!</v>
      </c>
      <c r="AZ225" s="185" t="e">
        <f t="shared" ref="AZ225:AZ234" si="95">ROUND(AX$218+AX$221*$D225^AX$219,$G$1)</f>
        <v>#VALUE!</v>
      </c>
      <c r="BA225" s="177" t="e">
        <f t="shared" ref="BA225:BA234" si="96">($B225-AZ225)^2/1000</f>
        <v>#VALUE!</v>
      </c>
      <c r="BC225" s="68" t="e">
        <f t="shared" ref="BC225:BC234" si="97">LN($B225-BE$218)</f>
        <v>#NUM!</v>
      </c>
      <c r="BD225" s="21" t="s">
        <v>37</v>
      </c>
      <c r="BE225" s="198" t="e">
        <f>SUM(BH214:BH234)</f>
        <v>#VALUE!</v>
      </c>
      <c r="BG225" s="185" t="e">
        <f t="shared" ref="BG225:BG234" si="98">ROUND(BE$218+BE$221*$D225^BE$219,$G$1)</f>
        <v>#VALUE!</v>
      </c>
      <c r="BH225" s="177" t="e">
        <f t="shared" ref="BH225:BH234" si="99">($B225-BG225)^2/1000</f>
        <v>#VALUE!</v>
      </c>
      <c r="BJ225" s="68" t="e">
        <f t="shared" ref="BJ225:BJ234" si="100">LN($B225-BL$218)</f>
        <v>#NUM!</v>
      </c>
      <c r="BK225" s="21" t="s">
        <v>37</v>
      </c>
      <c r="BL225" s="198" t="e">
        <f>SUM(BO214:BO234)</f>
        <v>#VALUE!</v>
      </c>
      <c r="BN225" s="185" t="e">
        <f t="shared" ref="BN225:BN234" si="101">ROUND(BL$218+BL$221*$D225^BL$219,$G$1)</f>
        <v>#VALUE!</v>
      </c>
      <c r="BO225" s="177" t="e">
        <f t="shared" ref="BO225:BO234" si="102">($B225-BN225)^2/1000</f>
        <v>#VALUE!</v>
      </c>
      <c r="BQ225" s="68" t="e">
        <f t="shared" ref="BQ225:BQ234" si="103">LN($B225-BS$218)</f>
        <v>#NUM!</v>
      </c>
      <c r="BR225" s="21" t="s">
        <v>37</v>
      </c>
      <c r="BS225" s="198" t="e">
        <f>SUM(BV214:BV234)</f>
        <v>#VALUE!</v>
      </c>
      <c r="BU225" s="185" t="e">
        <f t="shared" ref="BU225:BU234" si="104">ROUND(BS$218+BS$221*$D225^BS$219,$G$1)</f>
        <v>#VALUE!</v>
      </c>
      <c r="BV225" s="177" t="e">
        <f t="shared" ref="BV225:BV234" si="105">($B225-BU225)^2/1000</f>
        <v>#VALUE!</v>
      </c>
      <c r="BX225" s="68" t="e">
        <f t="shared" ref="BX225:BX234" si="106">LN($B225-BZ$218)</f>
        <v>#NUM!</v>
      </c>
      <c r="BY225" s="21" t="s">
        <v>37</v>
      </c>
      <c r="BZ225" s="198" t="e">
        <f>SUM(CC214:CC234)</f>
        <v>#VALUE!</v>
      </c>
      <c r="CB225" s="185" t="e">
        <f t="shared" ref="CB225:CB234" si="107">ROUND(BZ$218+BZ$221*$D225^BZ$219,$G$1)</f>
        <v>#VALUE!</v>
      </c>
      <c r="CC225" s="177" t="e">
        <f t="shared" ref="CC225:CC234" si="108">($B225-CB225)^2/1000</f>
        <v>#VALUE!</v>
      </c>
      <c r="CE225" s="68" t="e">
        <f t="shared" ref="CE225:CE234" si="109">LN($B225-CG$218)</f>
        <v>#NUM!</v>
      </c>
      <c r="CF225" s="21" t="s">
        <v>37</v>
      </c>
      <c r="CG225" s="198" t="e">
        <f>SUM(CJ214:CJ234)</f>
        <v>#VALUE!</v>
      </c>
      <c r="CI225" s="185" t="e">
        <f t="shared" ref="CI225:CI234" si="110">ROUND(CG$218+CG$221*$D225^CG$219,$G$1)</f>
        <v>#VALUE!</v>
      </c>
      <c r="CJ225" s="177" t="e">
        <f t="shared" ref="CJ225:CJ234" si="111">($B225-CI225)^2/1000</f>
        <v>#VALUE!</v>
      </c>
      <c r="CL225" s="68" t="e">
        <f t="shared" ref="CL225:CL234" si="112">LN($B225-CN$218)</f>
        <v>#NUM!</v>
      </c>
      <c r="CM225" s="21" t="s">
        <v>37</v>
      </c>
      <c r="CN225" s="198" t="e">
        <f>SUM(CQ214:CQ234)</f>
        <v>#VALUE!</v>
      </c>
      <c r="CP225" s="185" t="e">
        <f t="shared" ref="CP225:CP234" si="113">ROUND(CN$218+CN$221*$D225^CN$219,$G$1)</f>
        <v>#VALUE!</v>
      </c>
      <c r="CQ225" s="177" t="e">
        <f t="shared" ref="CQ225:CQ234" si="114">($B225-CP225)^2/1000</f>
        <v>#VALUE!</v>
      </c>
      <c r="CS225" s="68" t="e">
        <f t="shared" ref="CS225:CS234" si="115">LN($B225-CU$218)</f>
        <v>#NUM!</v>
      </c>
      <c r="CT225" s="21" t="s">
        <v>37</v>
      </c>
      <c r="CU225" s="198" t="e">
        <f>SUM(CX214:CX234)</f>
        <v>#VALUE!</v>
      </c>
      <c r="CW225" s="185" t="e">
        <f t="shared" ref="CW225:CW234" si="116">ROUND(CU$218+CU$221*$D225^CU$219,$G$1)</f>
        <v>#VALUE!</v>
      </c>
      <c r="CX225" s="177" t="e">
        <f t="shared" ref="CX225:CX234" si="117">($B225-CW225)^2/1000</f>
        <v>#VALUE!</v>
      </c>
      <c r="CZ225" s="68" t="e">
        <f t="shared" ref="CZ225:CZ234" si="118">LN($B225-DB$218)</f>
        <v>#NUM!</v>
      </c>
      <c r="DA225" s="21" t="s">
        <v>37</v>
      </c>
      <c r="DB225" s="198" t="e">
        <f>SUM(DE214:DE234)</f>
        <v>#VALUE!</v>
      </c>
      <c r="DD225" s="185" t="e">
        <f t="shared" ref="DD225:DD234" si="119">ROUND(DB$218+DB$221*$D225^DB$219,$G$1)</f>
        <v>#VALUE!</v>
      </c>
      <c r="DE225" s="177" t="e">
        <f t="shared" ref="DE225:DE234" si="120">($B225-DD225)^2/1000</f>
        <v>#VALUE!</v>
      </c>
    </row>
    <row r="226" spans="1:109" ht="15" customHeight="1">
      <c r="A226" s="19">
        <f t="shared" si="73"/>
        <v>2004</v>
      </c>
      <c r="B226" s="174">
        <f t="shared" si="73"/>
        <v>0</v>
      </c>
      <c r="C226" s="67" t="e">
        <f t="shared" si="74"/>
        <v>#NUM!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 t="e">
        <f>SUM(K225:K234)</f>
        <v>#VALUE!</v>
      </c>
      <c r="I226" s="177" t="e">
        <f t="shared" si="76"/>
        <v>#VALUE!</v>
      </c>
      <c r="J226" s="178" t="e">
        <f t="shared" si="77"/>
        <v>#VALUE!</v>
      </c>
      <c r="K226" s="177" t="e">
        <f t="shared" si="78"/>
        <v>#VALUE!</v>
      </c>
      <c r="M226" s="68" t="e">
        <f t="shared" si="79"/>
        <v>#NUM!</v>
      </c>
      <c r="O226" s="74"/>
      <c r="Q226" s="185" t="e">
        <f t="shared" si="80"/>
        <v>#VALUE!</v>
      </c>
      <c r="R226" s="177" t="e">
        <f t="shared" si="81"/>
        <v>#VALUE!</v>
      </c>
      <c r="T226" s="68" t="e">
        <f t="shared" si="82"/>
        <v>#NUM!</v>
      </c>
      <c r="V226" s="74"/>
      <c r="X226" s="185" t="e">
        <f t="shared" si="83"/>
        <v>#VALUE!</v>
      </c>
      <c r="Y226" s="177" t="e">
        <f t="shared" si="84"/>
        <v>#VALUE!</v>
      </c>
      <c r="AA226" s="68" t="e">
        <f t="shared" si="85"/>
        <v>#NUM!</v>
      </c>
      <c r="AC226" s="74"/>
      <c r="AE226" s="185" t="e">
        <f t="shared" si="86"/>
        <v>#VALUE!</v>
      </c>
      <c r="AF226" s="177" t="e">
        <f t="shared" si="87"/>
        <v>#VALUE!</v>
      </c>
      <c r="AH226" s="68" t="e">
        <f t="shared" si="88"/>
        <v>#NUM!</v>
      </c>
      <c r="AJ226" s="74"/>
      <c r="AL226" s="185" t="e">
        <f t="shared" si="89"/>
        <v>#VALUE!</v>
      </c>
      <c r="AM226" s="177" t="e">
        <f t="shared" si="90"/>
        <v>#VALUE!</v>
      </c>
      <c r="AO226" s="68" t="e">
        <f t="shared" si="91"/>
        <v>#NUM!</v>
      </c>
      <c r="AQ226" s="74"/>
      <c r="AS226" s="185" t="e">
        <f t="shared" si="92"/>
        <v>#VALUE!</v>
      </c>
      <c r="AT226" s="177" t="e">
        <f t="shared" si="93"/>
        <v>#VALUE!</v>
      </c>
      <c r="AV226" s="68" t="e">
        <f t="shared" si="94"/>
        <v>#NUM!</v>
      </c>
      <c r="AX226" s="74"/>
      <c r="AZ226" s="185" t="e">
        <f t="shared" si="95"/>
        <v>#VALUE!</v>
      </c>
      <c r="BA226" s="177" t="e">
        <f t="shared" si="96"/>
        <v>#VALUE!</v>
      </c>
      <c r="BC226" s="68" t="e">
        <f t="shared" si="97"/>
        <v>#NUM!</v>
      </c>
      <c r="BE226" s="74"/>
      <c r="BG226" s="185" t="e">
        <f t="shared" si="98"/>
        <v>#VALUE!</v>
      </c>
      <c r="BH226" s="177" t="e">
        <f t="shared" si="99"/>
        <v>#VALUE!</v>
      </c>
      <c r="BJ226" s="68" t="e">
        <f t="shared" si="100"/>
        <v>#NUM!</v>
      </c>
      <c r="BL226" s="74"/>
      <c r="BN226" s="185" t="e">
        <f t="shared" si="101"/>
        <v>#VALUE!</v>
      </c>
      <c r="BO226" s="177" t="e">
        <f t="shared" si="102"/>
        <v>#VALUE!</v>
      </c>
      <c r="BQ226" s="68" t="e">
        <f t="shared" si="103"/>
        <v>#NUM!</v>
      </c>
      <c r="BS226" s="74"/>
      <c r="BU226" s="185" t="e">
        <f t="shared" si="104"/>
        <v>#VALUE!</v>
      </c>
      <c r="BV226" s="177" t="e">
        <f t="shared" si="105"/>
        <v>#VALUE!</v>
      </c>
      <c r="BX226" s="68" t="e">
        <f t="shared" si="106"/>
        <v>#NUM!</v>
      </c>
      <c r="BZ226" s="74"/>
      <c r="CB226" s="185" t="e">
        <f t="shared" si="107"/>
        <v>#VALUE!</v>
      </c>
      <c r="CC226" s="177" t="e">
        <f t="shared" si="108"/>
        <v>#VALUE!</v>
      </c>
      <c r="CE226" s="68" t="e">
        <f t="shared" si="109"/>
        <v>#NUM!</v>
      </c>
      <c r="CG226" s="74"/>
      <c r="CI226" s="185" t="e">
        <f t="shared" si="110"/>
        <v>#VALUE!</v>
      </c>
      <c r="CJ226" s="177" t="e">
        <f t="shared" si="111"/>
        <v>#VALUE!</v>
      </c>
      <c r="CL226" s="68" t="e">
        <f t="shared" si="112"/>
        <v>#NUM!</v>
      </c>
      <c r="CN226" s="74"/>
      <c r="CP226" s="185" t="e">
        <f t="shared" si="113"/>
        <v>#VALUE!</v>
      </c>
      <c r="CQ226" s="177" t="e">
        <f t="shared" si="114"/>
        <v>#VALUE!</v>
      </c>
      <c r="CS226" s="68" t="e">
        <f t="shared" si="115"/>
        <v>#NUM!</v>
      </c>
      <c r="CU226" s="74"/>
      <c r="CW226" s="185" t="e">
        <f t="shared" si="116"/>
        <v>#VALUE!</v>
      </c>
      <c r="CX226" s="177" t="e">
        <f t="shared" si="117"/>
        <v>#VALUE!</v>
      </c>
      <c r="CZ226" s="68" t="e">
        <f t="shared" si="118"/>
        <v>#NUM!</v>
      </c>
      <c r="DB226" s="74"/>
      <c r="DD226" s="185" t="e">
        <f t="shared" si="119"/>
        <v>#VALUE!</v>
      </c>
      <c r="DE226" s="177" t="e">
        <f t="shared" si="120"/>
        <v>#VALUE!</v>
      </c>
    </row>
    <row r="227" spans="1:109" ht="15" customHeight="1">
      <c r="A227" s="19">
        <f t="shared" si="73"/>
        <v>2005</v>
      </c>
      <c r="B227" s="174">
        <f t="shared" si="73"/>
        <v>0</v>
      </c>
      <c r="C227" s="67" t="e">
        <f t="shared" si="74"/>
        <v>#NUM!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 t="e">
        <f>SUM(J214:J234)/D234</f>
        <v>#VALUE!</v>
      </c>
      <c r="I227" s="177" t="e">
        <f t="shared" si="76"/>
        <v>#VALUE!</v>
      </c>
      <c r="J227" s="178" t="e">
        <f t="shared" si="77"/>
        <v>#VALUE!</v>
      </c>
      <c r="K227" s="177" t="e">
        <f t="shared" si="78"/>
        <v>#VALUE!</v>
      </c>
      <c r="M227" s="68" t="e">
        <f t="shared" si="79"/>
        <v>#NUM!</v>
      </c>
      <c r="Q227" s="185" t="e">
        <f t="shared" si="80"/>
        <v>#VALUE!</v>
      </c>
      <c r="R227" s="177" t="e">
        <f t="shared" si="81"/>
        <v>#VALUE!</v>
      </c>
      <c r="T227" s="68" t="e">
        <f t="shared" si="82"/>
        <v>#NUM!</v>
      </c>
      <c r="X227" s="185" t="e">
        <f t="shared" si="83"/>
        <v>#VALUE!</v>
      </c>
      <c r="Y227" s="177" t="e">
        <f t="shared" si="84"/>
        <v>#VALUE!</v>
      </c>
      <c r="AA227" s="68" t="e">
        <f t="shared" si="85"/>
        <v>#NUM!</v>
      </c>
      <c r="AE227" s="185" t="e">
        <f t="shared" si="86"/>
        <v>#VALUE!</v>
      </c>
      <c r="AF227" s="177" t="e">
        <f t="shared" si="87"/>
        <v>#VALUE!</v>
      </c>
      <c r="AH227" s="68" t="e">
        <f t="shared" si="88"/>
        <v>#NUM!</v>
      </c>
      <c r="AL227" s="185" t="e">
        <f t="shared" si="89"/>
        <v>#VALUE!</v>
      </c>
      <c r="AM227" s="177" t="e">
        <f t="shared" si="90"/>
        <v>#VALUE!</v>
      </c>
      <c r="AO227" s="68" t="e">
        <f t="shared" si="91"/>
        <v>#NUM!</v>
      </c>
      <c r="AS227" s="185" t="e">
        <f t="shared" si="92"/>
        <v>#VALUE!</v>
      </c>
      <c r="AT227" s="177" t="e">
        <f t="shared" si="93"/>
        <v>#VALUE!</v>
      </c>
      <c r="AV227" s="68" t="e">
        <f t="shared" si="94"/>
        <v>#NUM!</v>
      </c>
      <c r="AZ227" s="185" t="e">
        <f t="shared" si="95"/>
        <v>#VALUE!</v>
      </c>
      <c r="BA227" s="177" t="e">
        <f t="shared" si="96"/>
        <v>#VALUE!</v>
      </c>
      <c r="BC227" s="68" t="e">
        <f t="shared" si="97"/>
        <v>#NUM!</v>
      </c>
      <c r="BG227" s="185" t="e">
        <f t="shared" si="98"/>
        <v>#VALUE!</v>
      </c>
      <c r="BH227" s="177" t="e">
        <f t="shared" si="99"/>
        <v>#VALUE!</v>
      </c>
      <c r="BJ227" s="68" t="e">
        <f t="shared" si="100"/>
        <v>#NUM!</v>
      </c>
      <c r="BN227" s="185" t="e">
        <f t="shared" si="101"/>
        <v>#VALUE!</v>
      </c>
      <c r="BO227" s="177" t="e">
        <f t="shared" si="102"/>
        <v>#VALUE!</v>
      </c>
      <c r="BQ227" s="68" t="e">
        <f t="shared" si="103"/>
        <v>#NUM!</v>
      </c>
      <c r="BU227" s="185" t="e">
        <f t="shared" si="104"/>
        <v>#VALUE!</v>
      </c>
      <c r="BV227" s="177" t="e">
        <f t="shared" si="105"/>
        <v>#VALUE!</v>
      </c>
      <c r="BX227" s="68" t="e">
        <f t="shared" si="106"/>
        <v>#NUM!</v>
      </c>
      <c r="CB227" s="185" t="e">
        <f t="shared" si="107"/>
        <v>#VALUE!</v>
      </c>
      <c r="CC227" s="177" t="e">
        <f t="shared" si="108"/>
        <v>#VALUE!</v>
      </c>
      <c r="CE227" s="68" t="e">
        <f t="shared" si="109"/>
        <v>#NUM!</v>
      </c>
      <c r="CI227" s="185" t="e">
        <f t="shared" si="110"/>
        <v>#VALUE!</v>
      </c>
      <c r="CJ227" s="177" t="e">
        <f t="shared" si="111"/>
        <v>#VALUE!</v>
      </c>
      <c r="CL227" s="68" t="e">
        <f t="shared" si="112"/>
        <v>#NUM!</v>
      </c>
      <c r="CP227" s="185" t="e">
        <f t="shared" si="113"/>
        <v>#VALUE!</v>
      </c>
      <c r="CQ227" s="177" t="e">
        <f t="shared" si="114"/>
        <v>#VALUE!</v>
      </c>
      <c r="CS227" s="68" t="e">
        <f t="shared" si="115"/>
        <v>#NUM!</v>
      </c>
      <c r="CW227" s="185" t="e">
        <f t="shared" si="116"/>
        <v>#VALUE!</v>
      </c>
      <c r="CX227" s="177" t="e">
        <f t="shared" si="117"/>
        <v>#VALUE!</v>
      </c>
      <c r="CZ227" s="68" t="e">
        <f t="shared" si="118"/>
        <v>#NUM!</v>
      </c>
      <c r="DD227" s="185" t="e">
        <f t="shared" si="119"/>
        <v>#VALUE!</v>
      </c>
      <c r="DE227" s="177" t="e">
        <f t="shared" si="120"/>
        <v>#VALUE!</v>
      </c>
    </row>
    <row r="228" spans="1:109" ht="15" customHeight="1">
      <c r="A228" s="19">
        <f t="shared" si="73"/>
        <v>2006</v>
      </c>
      <c r="B228" s="174">
        <f t="shared" si="73"/>
        <v>0</v>
      </c>
      <c r="C228" s="67" t="e">
        <f t="shared" si="74"/>
        <v>#NUM!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 t="e">
        <f>SUM(J225:J234)/10</f>
        <v>#VALUE!</v>
      </c>
      <c r="I228" s="177" t="e">
        <f t="shared" si="76"/>
        <v>#VALUE!</v>
      </c>
      <c r="J228" s="178" t="e">
        <f t="shared" si="77"/>
        <v>#VALUE!</v>
      </c>
      <c r="K228" s="177" t="e">
        <f t="shared" si="78"/>
        <v>#VALUE!</v>
      </c>
      <c r="M228" s="68" t="e">
        <f t="shared" si="79"/>
        <v>#NUM!</v>
      </c>
      <c r="Q228" s="185" t="e">
        <f t="shared" si="80"/>
        <v>#VALUE!</v>
      </c>
      <c r="R228" s="177" t="e">
        <f t="shared" si="81"/>
        <v>#VALUE!</v>
      </c>
      <c r="T228" s="68" t="e">
        <f t="shared" si="82"/>
        <v>#NUM!</v>
      </c>
      <c r="X228" s="185" t="e">
        <f t="shared" si="83"/>
        <v>#VALUE!</v>
      </c>
      <c r="Y228" s="177" t="e">
        <f t="shared" si="84"/>
        <v>#VALUE!</v>
      </c>
      <c r="AA228" s="68" t="e">
        <f t="shared" si="85"/>
        <v>#NUM!</v>
      </c>
      <c r="AE228" s="185" t="e">
        <f t="shared" si="86"/>
        <v>#VALUE!</v>
      </c>
      <c r="AF228" s="177" t="e">
        <f t="shared" si="87"/>
        <v>#VALUE!</v>
      </c>
      <c r="AH228" s="68" t="e">
        <f t="shared" si="88"/>
        <v>#NUM!</v>
      </c>
      <c r="AL228" s="185" t="e">
        <f t="shared" si="89"/>
        <v>#VALUE!</v>
      </c>
      <c r="AM228" s="177" t="e">
        <f t="shared" si="90"/>
        <v>#VALUE!</v>
      </c>
      <c r="AO228" s="68" t="e">
        <f t="shared" si="91"/>
        <v>#NUM!</v>
      </c>
      <c r="AS228" s="185" t="e">
        <f t="shared" si="92"/>
        <v>#VALUE!</v>
      </c>
      <c r="AT228" s="177" t="e">
        <f t="shared" si="93"/>
        <v>#VALUE!</v>
      </c>
      <c r="AV228" s="68" t="e">
        <f t="shared" si="94"/>
        <v>#NUM!</v>
      </c>
      <c r="AZ228" s="185" t="e">
        <f t="shared" si="95"/>
        <v>#VALUE!</v>
      </c>
      <c r="BA228" s="177" t="e">
        <f t="shared" si="96"/>
        <v>#VALUE!</v>
      </c>
      <c r="BC228" s="68" t="e">
        <f t="shared" si="97"/>
        <v>#NUM!</v>
      </c>
      <c r="BG228" s="185" t="e">
        <f t="shared" si="98"/>
        <v>#VALUE!</v>
      </c>
      <c r="BH228" s="177" t="e">
        <f t="shared" si="99"/>
        <v>#VALUE!</v>
      </c>
      <c r="BJ228" s="68" t="e">
        <f t="shared" si="100"/>
        <v>#NUM!</v>
      </c>
      <c r="BN228" s="185" t="e">
        <f t="shared" si="101"/>
        <v>#VALUE!</v>
      </c>
      <c r="BO228" s="177" t="e">
        <f t="shared" si="102"/>
        <v>#VALUE!</v>
      </c>
      <c r="BQ228" s="68" t="e">
        <f t="shared" si="103"/>
        <v>#NUM!</v>
      </c>
      <c r="BU228" s="185" t="e">
        <f t="shared" si="104"/>
        <v>#VALUE!</v>
      </c>
      <c r="BV228" s="177" t="e">
        <f t="shared" si="105"/>
        <v>#VALUE!</v>
      </c>
      <c r="BX228" s="68" t="e">
        <f t="shared" si="106"/>
        <v>#NUM!</v>
      </c>
      <c r="CB228" s="185" t="e">
        <f t="shared" si="107"/>
        <v>#VALUE!</v>
      </c>
      <c r="CC228" s="177" t="e">
        <f t="shared" si="108"/>
        <v>#VALUE!</v>
      </c>
      <c r="CE228" s="68" t="e">
        <f t="shared" si="109"/>
        <v>#NUM!</v>
      </c>
      <c r="CI228" s="185" t="e">
        <f t="shared" si="110"/>
        <v>#VALUE!</v>
      </c>
      <c r="CJ228" s="177" t="e">
        <f t="shared" si="111"/>
        <v>#VALUE!</v>
      </c>
      <c r="CL228" s="68" t="e">
        <f t="shared" si="112"/>
        <v>#NUM!</v>
      </c>
      <c r="CP228" s="185" t="e">
        <f t="shared" si="113"/>
        <v>#VALUE!</v>
      </c>
      <c r="CQ228" s="177" t="e">
        <f t="shared" si="114"/>
        <v>#VALUE!</v>
      </c>
      <c r="CS228" s="68" t="e">
        <f t="shared" si="115"/>
        <v>#NUM!</v>
      </c>
      <c r="CW228" s="185" t="e">
        <f t="shared" si="116"/>
        <v>#VALUE!</v>
      </c>
      <c r="CX228" s="177" t="e">
        <f t="shared" si="117"/>
        <v>#VALUE!</v>
      </c>
      <c r="CZ228" s="68" t="e">
        <f t="shared" si="118"/>
        <v>#NUM!</v>
      </c>
      <c r="DD228" s="185" t="e">
        <f t="shared" si="119"/>
        <v>#VALUE!</v>
      </c>
      <c r="DE228" s="177" t="e">
        <f t="shared" si="120"/>
        <v>#VALUE!</v>
      </c>
    </row>
    <row r="229" spans="1:109" ht="15" customHeight="1">
      <c r="A229" s="19">
        <f t="shared" si="73"/>
        <v>2007</v>
      </c>
      <c r="B229" s="174">
        <f t="shared" si="73"/>
        <v>0</v>
      </c>
      <c r="C229" s="67" t="e">
        <f t="shared" si="74"/>
        <v>#NUM!</v>
      </c>
      <c r="D229" s="20">
        <f t="shared" si="121"/>
        <v>5</v>
      </c>
      <c r="E229" s="69">
        <f t="shared" si="75"/>
        <v>1.6094379124341003</v>
      </c>
      <c r="I229" s="177" t="e">
        <f t="shared" si="76"/>
        <v>#VALUE!</v>
      </c>
      <c r="J229" s="178" t="e">
        <f t="shared" si="77"/>
        <v>#VALUE!</v>
      </c>
      <c r="K229" s="177" t="e">
        <f t="shared" si="78"/>
        <v>#VALUE!</v>
      </c>
      <c r="M229" s="68" t="e">
        <f t="shared" si="79"/>
        <v>#NUM!</v>
      </c>
      <c r="Q229" s="185" t="e">
        <f t="shared" si="80"/>
        <v>#VALUE!</v>
      </c>
      <c r="R229" s="177" t="e">
        <f t="shared" si="81"/>
        <v>#VALUE!</v>
      </c>
      <c r="T229" s="68" t="e">
        <f t="shared" si="82"/>
        <v>#NUM!</v>
      </c>
      <c r="X229" s="185" t="e">
        <f t="shared" si="83"/>
        <v>#VALUE!</v>
      </c>
      <c r="Y229" s="177" t="e">
        <f t="shared" si="84"/>
        <v>#VALUE!</v>
      </c>
      <c r="AA229" s="68" t="e">
        <f t="shared" si="85"/>
        <v>#NUM!</v>
      </c>
      <c r="AE229" s="185" t="e">
        <f t="shared" si="86"/>
        <v>#VALUE!</v>
      </c>
      <c r="AF229" s="177" t="e">
        <f t="shared" si="87"/>
        <v>#VALUE!</v>
      </c>
      <c r="AH229" s="68" t="e">
        <f t="shared" si="88"/>
        <v>#NUM!</v>
      </c>
      <c r="AL229" s="185" t="e">
        <f t="shared" si="89"/>
        <v>#VALUE!</v>
      </c>
      <c r="AM229" s="177" t="e">
        <f t="shared" si="90"/>
        <v>#VALUE!</v>
      </c>
      <c r="AO229" s="68" t="e">
        <f t="shared" si="91"/>
        <v>#NUM!</v>
      </c>
      <c r="AS229" s="185" t="e">
        <f t="shared" si="92"/>
        <v>#VALUE!</v>
      </c>
      <c r="AT229" s="177" t="e">
        <f t="shared" si="93"/>
        <v>#VALUE!</v>
      </c>
      <c r="AV229" s="68" t="e">
        <f t="shared" si="94"/>
        <v>#NUM!</v>
      </c>
      <c r="AZ229" s="185" t="e">
        <f t="shared" si="95"/>
        <v>#VALUE!</v>
      </c>
      <c r="BA229" s="177" t="e">
        <f t="shared" si="96"/>
        <v>#VALUE!</v>
      </c>
      <c r="BC229" s="68" t="e">
        <f t="shared" si="97"/>
        <v>#NUM!</v>
      </c>
      <c r="BG229" s="185" t="e">
        <f t="shared" si="98"/>
        <v>#VALUE!</v>
      </c>
      <c r="BH229" s="177" t="e">
        <f t="shared" si="99"/>
        <v>#VALUE!</v>
      </c>
      <c r="BJ229" s="68" t="e">
        <f t="shared" si="100"/>
        <v>#NUM!</v>
      </c>
      <c r="BN229" s="185" t="e">
        <f t="shared" si="101"/>
        <v>#VALUE!</v>
      </c>
      <c r="BO229" s="177" t="e">
        <f t="shared" si="102"/>
        <v>#VALUE!</v>
      </c>
      <c r="BQ229" s="68" t="e">
        <f t="shared" si="103"/>
        <v>#NUM!</v>
      </c>
      <c r="BU229" s="185" t="e">
        <f t="shared" si="104"/>
        <v>#VALUE!</v>
      </c>
      <c r="BV229" s="177" t="e">
        <f t="shared" si="105"/>
        <v>#VALUE!</v>
      </c>
      <c r="BX229" s="68" t="e">
        <f t="shared" si="106"/>
        <v>#NUM!</v>
      </c>
      <c r="CB229" s="185" t="e">
        <f t="shared" si="107"/>
        <v>#VALUE!</v>
      </c>
      <c r="CC229" s="177" t="e">
        <f t="shared" si="108"/>
        <v>#VALUE!</v>
      </c>
      <c r="CE229" s="68" t="e">
        <f t="shared" si="109"/>
        <v>#NUM!</v>
      </c>
      <c r="CI229" s="185" t="e">
        <f t="shared" si="110"/>
        <v>#VALUE!</v>
      </c>
      <c r="CJ229" s="177" t="e">
        <f t="shared" si="111"/>
        <v>#VALUE!</v>
      </c>
      <c r="CL229" s="68" t="e">
        <f t="shared" si="112"/>
        <v>#NUM!</v>
      </c>
      <c r="CP229" s="185" t="e">
        <f t="shared" si="113"/>
        <v>#VALUE!</v>
      </c>
      <c r="CQ229" s="177" t="e">
        <f t="shared" si="114"/>
        <v>#VALUE!</v>
      </c>
      <c r="CS229" s="68" t="e">
        <f t="shared" si="115"/>
        <v>#NUM!</v>
      </c>
      <c r="CW229" s="185" t="e">
        <f t="shared" si="116"/>
        <v>#VALUE!</v>
      </c>
      <c r="CX229" s="177" t="e">
        <f t="shared" si="117"/>
        <v>#VALUE!</v>
      </c>
      <c r="CZ229" s="68" t="e">
        <f t="shared" si="118"/>
        <v>#NUM!</v>
      </c>
      <c r="DD229" s="185" t="e">
        <f t="shared" si="119"/>
        <v>#VALUE!</v>
      </c>
      <c r="DE229" s="177" t="e">
        <f t="shared" si="120"/>
        <v>#VALUE!</v>
      </c>
    </row>
    <row r="230" spans="1:109" ht="15" customHeight="1">
      <c r="A230" s="19">
        <f t="shared" si="73"/>
        <v>2008</v>
      </c>
      <c r="B230" s="174">
        <f t="shared" si="73"/>
        <v>0</v>
      </c>
      <c r="C230" s="67" t="e">
        <f t="shared" si="74"/>
        <v>#NUM!</v>
      </c>
      <c r="D230" s="20">
        <f t="shared" si="121"/>
        <v>6</v>
      </c>
      <c r="E230" s="69">
        <f t="shared" si="75"/>
        <v>1.791759469228055</v>
      </c>
      <c r="I230" s="177" t="e">
        <f t="shared" si="76"/>
        <v>#VALUE!</v>
      </c>
      <c r="J230" s="178" t="e">
        <f t="shared" si="77"/>
        <v>#VALUE!</v>
      </c>
      <c r="K230" s="177" t="e">
        <f t="shared" si="78"/>
        <v>#VALUE!</v>
      </c>
      <c r="M230" s="68" t="e">
        <f t="shared" si="79"/>
        <v>#NUM!</v>
      </c>
      <c r="Q230" s="185" t="e">
        <f t="shared" si="80"/>
        <v>#VALUE!</v>
      </c>
      <c r="R230" s="177" t="e">
        <f t="shared" si="81"/>
        <v>#VALUE!</v>
      </c>
      <c r="T230" s="68" t="e">
        <f t="shared" si="82"/>
        <v>#NUM!</v>
      </c>
      <c r="X230" s="185" t="e">
        <f t="shared" si="83"/>
        <v>#VALUE!</v>
      </c>
      <c r="Y230" s="177" t="e">
        <f t="shared" si="84"/>
        <v>#VALUE!</v>
      </c>
      <c r="AA230" s="68" t="e">
        <f t="shared" si="85"/>
        <v>#NUM!</v>
      </c>
      <c r="AE230" s="185" t="e">
        <f t="shared" si="86"/>
        <v>#VALUE!</v>
      </c>
      <c r="AF230" s="177" t="e">
        <f t="shared" si="87"/>
        <v>#VALUE!</v>
      </c>
      <c r="AH230" s="68" t="e">
        <f t="shared" si="88"/>
        <v>#NUM!</v>
      </c>
      <c r="AL230" s="185" t="e">
        <f t="shared" si="89"/>
        <v>#VALUE!</v>
      </c>
      <c r="AM230" s="177" t="e">
        <f t="shared" si="90"/>
        <v>#VALUE!</v>
      </c>
      <c r="AO230" s="68" t="e">
        <f t="shared" si="91"/>
        <v>#NUM!</v>
      </c>
      <c r="AS230" s="185" t="e">
        <f t="shared" si="92"/>
        <v>#VALUE!</v>
      </c>
      <c r="AT230" s="177" t="e">
        <f t="shared" si="93"/>
        <v>#VALUE!</v>
      </c>
      <c r="AV230" s="68" t="e">
        <f t="shared" si="94"/>
        <v>#NUM!</v>
      </c>
      <c r="AZ230" s="185" t="e">
        <f t="shared" si="95"/>
        <v>#VALUE!</v>
      </c>
      <c r="BA230" s="177" t="e">
        <f t="shared" si="96"/>
        <v>#VALUE!</v>
      </c>
      <c r="BC230" s="68" t="e">
        <f t="shared" si="97"/>
        <v>#NUM!</v>
      </c>
      <c r="BG230" s="185" t="e">
        <f t="shared" si="98"/>
        <v>#VALUE!</v>
      </c>
      <c r="BH230" s="177" t="e">
        <f t="shared" si="99"/>
        <v>#VALUE!</v>
      </c>
      <c r="BJ230" s="68" t="e">
        <f t="shared" si="100"/>
        <v>#NUM!</v>
      </c>
      <c r="BN230" s="185" t="e">
        <f t="shared" si="101"/>
        <v>#VALUE!</v>
      </c>
      <c r="BO230" s="177" t="e">
        <f t="shared" si="102"/>
        <v>#VALUE!</v>
      </c>
      <c r="BQ230" s="68" t="e">
        <f t="shared" si="103"/>
        <v>#NUM!</v>
      </c>
      <c r="BU230" s="185" t="e">
        <f t="shared" si="104"/>
        <v>#VALUE!</v>
      </c>
      <c r="BV230" s="177" t="e">
        <f t="shared" si="105"/>
        <v>#VALUE!</v>
      </c>
      <c r="BX230" s="68" t="e">
        <f t="shared" si="106"/>
        <v>#NUM!</v>
      </c>
      <c r="CB230" s="185" t="e">
        <f t="shared" si="107"/>
        <v>#VALUE!</v>
      </c>
      <c r="CC230" s="177" t="e">
        <f t="shared" si="108"/>
        <v>#VALUE!</v>
      </c>
      <c r="CE230" s="68" t="e">
        <f t="shared" si="109"/>
        <v>#NUM!</v>
      </c>
      <c r="CI230" s="185" t="e">
        <f t="shared" si="110"/>
        <v>#VALUE!</v>
      </c>
      <c r="CJ230" s="177" t="e">
        <f t="shared" si="111"/>
        <v>#VALUE!</v>
      </c>
      <c r="CL230" s="68" t="e">
        <f t="shared" si="112"/>
        <v>#NUM!</v>
      </c>
      <c r="CP230" s="185" t="e">
        <f t="shared" si="113"/>
        <v>#VALUE!</v>
      </c>
      <c r="CQ230" s="177" t="e">
        <f t="shared" si="114"/>
        <v>#VALUE!</v>
      </c>
      <c r="CS230" s="68" t="e">
        <f t="shared" si="115"/>
        <v>#NUM!</v>
      </c>
      <c r="CW230" s="185" t="e">
        <f t="shared" si="116"/>
        <v>#VALUE!</v>
      </c>
      <c r="CX230" s="177" t="e">
        <f t="shared" si="117"/>
        <v>#VALUE!</v>
      </c>
      <c r="CZ230" s="68" t="e">
        <f t="shared" si="118"/>
        <v>#NUM!</v>
      </c>
      <c r="DD230" s="185" t="e">
        <f t="shared" si="119"/>
        <v>#VALUE!</v>
      </c>
      <c r="DE230" s="177" t="e">
        <f t="shared" si="120"/>
        <v>#VALUE!</v>
      </c>
    </row>
    <row r="231" spans="1:109" s="25" customFormat="1" ht="15" customHeight="1">
      <c r="A231" s="19">
        <f t="shared" si="73"/>
        <v>2009</v>
      </c>
      <c r="B231" s="174">
        <f t="shared" si="73"/>
        <v>0</v>
      </c>
      <c r="C231" s="67" t="e">
        <f t="shared" si="74"/>
        <v>#NUM!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 t="e">
        <f t="shared" si="76"/>
        <v>#VALUE!</v>
      </c>
      <c r="J231" s="178" t="e">
        <f t="shared" si="77"/>
        <v>#VALUE!</v>
      </c>
      <c r="K231" s="177" t="e">
        <f t="shared" si="78"/>
        <v>#VALUE!</v>
      </c>
      <c r="M231" s="68" t="e">
        <f t="shared" si="79"/>
        <v>#NUM!</v>
      </c>
      <c r="N231" s="50"/>
      <c r="P231" s="75"/>
      <c r="Q231" s="185" t="e">
        <f t="shared" si="80"/>
        <v>#VALUE!</v>
      </c>
      <c r="R231" s="177" t="e">
        <f t="shared" si="81"/>
        <v>#VALUE!</v>
      </c>
      <c r="T231" s="68" t="e">
        <f t="shared" si="82"/>
        <v>#NUM!</v>
      </c>
      <c r="U231" s="50"/>
      <c r="W231" s="75"/>
      <c r="X231" s="185" t="e">
        <f t="shared" si="83"/>
        <v>#VALUE!</v>
      </c>
      <c r="Y231" s="177" t="e">
        <f t="shared" si="84"/>
        <v>#VALUE!</v>
      </c>
      <c r="AA231" s="68" t="e">
        <f t="shared" si="85"/>
        <v>#NUM!</v>
      </c>
      <c r="AB231" s="50"/>
      <c r="AD231" s="75"/>
      <c r="AE231" s="185" t="e">
        <f t="shared" si="86"/>
        <v>#VALUE!</v>
      </c>
      <c r="AF231" s="177" t="e">
        <f t="shared" si="87"/>
        <v>#VALUE!</v>
      </c>
      <c r="AH231" s="68" t="e">
        <f t="shared" si="88"/>
        <v>#NUM!</v>
      </c>
      <c r="AI231" s="50"/>
      <c r="AK231" s="75"/>
      <c r="AL231" s="185" t="e">
        <f t="shared" si="89"/>
        <v>#VALUE!</v>
      </c>
      <c r="AM231" s="177" t="e">
        <f t="shared" si="90"/>
        <v>#VALUE!</v>
      </c>
      <c r="AO231" s="68" t="e">
        <f t="shared" si="91"/>
        <v>#NUM!</v>
      </c>
      <c r="AP231" s="50"/>
      <c r="AR231" s="75"/>
      <c r="AS231" s="185" t="e">
        <f t="shared" si="92"/>
        <v>#VALUE!</v>
      </c>
      <c r="AT231" s="177" t="e">
        <f t="shared" si="93"/>
        <v>#VALUE!</v>
      </c>
      <c r="AV231" s="68" t="e">
        <f t="shared" si="94"/>
        <v>#NUM!</v>
      </c>
      <c r="AW231" s="50"/>
      <c r="AY231" s="75"/>
      <c r="AZ231" s="185" t="e">
        <f t="shared" si="95"/>
        <v>#VALUE!</v>
      </c>
      <c r="BA231" s="177" t="e">
        <f t="shared" si="96"/>
        <v>#VALUE!</v>
      </c>
      <c r="BC231" s="68" t="e">
        <f t="shared" si="97"/>
        <v>#NUM!</v>
      </c>
      <c r="BD231" s="50"/>
      <c r="BF231" s="75"/>
      <c r="BG231" s="185" t="e">
        <f t="shared" si="98"/>
        <v>#VALUE!</v>
      </c>
      <c r="BH231" s="177" t="e">
        <f t="shared" si="99"/>
        <v>#VALUE!</v>
      </c>
      <c r="BJ231" s="68" t="e">
        <f t="shared" si="100"/>
        <v>#NUM!</v>
      </c>
      <c r="BK231" s="50"/>
      <c r="BM231" s="75"/>
      <c r="BN231" s="185" t="e">
        <f t="shared" si="101"/>
        <v>#VALUE!</v>
      </c>
      <c r="BO231" s="177" t="e">
        <f t="shared" si="102"/>
        <v>#VALUE!</v>
      </c>
      <c r="BQ231" s="68" t="e">
        <f t="shared" si="103"/>
        <v>#NUM!</v>
      </c>
      <c r="BR231" s="50"/>
      <c r="BT231" s="75"/>
      <c r="BU231" s="185" t="e">
        <f t="shared" si="104"/>
        <v>#VALUE!</v>
      </c>
      <c r="BV231" s="177" t="e">
        <f t="shared" si="105"/>
        <v>#VALUE!</v>
      </c>
      <c r="BX231" s="68" t="e">
        <f t="shared" si="106"/>
        <v>#NUM!</v>
      </c>
      <c r="BY231" s="50"/>
      <c r="CA231" s="75"/>
      <c r="CB231" s="185" t="e">
        <f t="shared" si="107"/>
        <v>#VALUE!</v>
      </c>
      <c r="CC231" s="177" t="e">
        <f t="shared" si="108"/>
        <v>#VALUE!</v>
      </c>
      <c r="CE231" s="68" t="e">
        <f t="shared" si="109"/>
        <v>#NUM!</v>
      </c>
      <c r="CF231" s="50"/>
      <c r="CH231" s="75"/>
      <c r="CI231" s="185" t="e">
        <f t="shared" si="110"/>
        <v>#VALUE!</v>
      </c>
      <c r="CJ231" s="177" t="e">
        <f t="shared" si="111"/>
        <v>#VALUE!</v>
      </c>
      <c r="CL231" s="68" t="e">
        <f t="shared" si="112"/>
        <v>#NUM!</v>
      </c>
      <c r="CM231" s="50"/>
      <c r="CO231" s="75"/>
      <c r="CP231" s="185" t="e">
        <f t="shared" si="113"/>
        <v>#VALUE!</v>
      </c>
      <c r="CQ231" s="177" t="e">
        <f t="shared" si="114"/>
        <v>#VALUE!</v>
      </c>
      <c r="CS231" s="68" t="e">
        <f t="shared" si="115"/>
        <v>#NUM!</v>
      </c>
      <c r="CT231" s="50"/>
      <c r="CV231" s="75"/>
      <c r="CW231" s="185" t="e">
        <f t="shared" si="116"/>
        <v>#VALUE!</v>
      </c>
      <c r="CX231" s="177" t="e">
        <f t="shared" si="117"/>
        <v>#VALUE!</v>
      </c>
      <c r="CZ231" s="68" t="e">
        <f t="shared" si="118"/>
        <v>#NUM!</v>
      </c>
      <c r="DA231" s="50"/>
      <c r="DC231" s="75"/>
      <c r="DD231" s="185" t="e">
        <f t="shared" si="119"/>
        <v>#VALUE!</v>
      </c>
      <c r="DE231" s="177" t="e">
        <f t="shared" si="120"/>
        <v>#VALUE!</v>
      </c>
    </row>
    <row r="232" spans="1:109" ht="15" customHeight="1">
      <c r="A232" s="19">
        <f t="shared" si="73"/>
        <v>2010</v>
      </c>
      <c r="B232" s="174">
        <f t="shared" si="73"/>
        <v>0</v>
      </c>
      <c r="C232" s="67" t="e">
        <f t="shared" si="74"/>
        <v>#NUM!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 t="e">
        <f t="shared" si="76"/>
        <v>#VALUE!</v>
      </c>
      <c r="J232" s="178" t="e">
        <f t="shared" si="77"/>
        <v>#VALUE!</v>
      </c>
      <c r="K232" s="177" t="e">
        <f t="shared" si="78"/>
        <v>#VALUE!</v>
      </c>
      <c r="M232" s="68" t="e">
        <f t="shared" si="79"/>
        <v>#NUM!</v>
      </c>
      <c r="N232" s="50"/>
      <c r="O232" s="25"/>
      <c r="P232" s="75"/>
      <c r="Q232" s="185" t="e">
        <f t="shared" si="80"/>
        <v>#VALUE!</v>
      </c>
      <c r="R232" s="177" t="e">
        <f t="shared" si="81"/>
        <v>#VALUE!</v>
      </c>
      <c r="T232" s="68" t="e">
        <f t="shared" si="82"/>
        <v>#NUM!</v>
      </c>
      <c r="U232" s="50"/>
      <c r="V232" s="25"/>
      <c r="W232" s="75"/>
      <c r="X232" s="185" t="e">
        <f t="shared" si="83"/>
        <v>#VALUE!</v>
      </c>
      <c r="Y232" s="177" t="e">
        <f t="shared" si="84"/>
        <v>#VALUE!</v>
      </c>
      <c r="AA232" s="68" t="e">
        <f t="shared" si="85"/>
        <v>#NUM!</v>
      </c>
      <c r="AB232" s="50"/>
      <c r="AC232" s="25"/>
      <c r="AD232" s="75"/>
      <c r="AE232" s="185" t="e">
        <f t="shared" si="86"/>
        <v>#VALUE!</v>
      </c>
      <c r="AF232" s="177" t="e">
        <f t="shared" si="87"/>
        <v>#VALUE!</v>
      </c>
      <c r="AH232" s="68" t="e">
        <f t="shared" si="88"/>
        <v>#NUM!</v>
      </c>
      <c r="AI232" s="50"/>
      <c r="AJ232" s="25"/>
      <c r="AK232" s="75"/>
      <c r="AL232" s="185" t="e">
        <f t="shared" si="89"/>
        <v>#VALUE!</v>
      </c>
      <c r="AM232" s="177" t="e">
        <f t="shared" si="90"/>
        <v>#VALUE!</v>
      </c>
      <c r="AO232" s="68" t="e">
        <f t="shared" si="91"/>
        <v>#NUM!</v>
      </c>
      <c r="AP232" s="50"/>
      <c r="AQ232" s="25"/>
      <c r="AR232" s="75"/>
      <c r="AS232" s="185" t="e">
        <f t="shared" si="92"/>
        <v>#VALUE!</v>
      </c>
      <c r="AT232" s="177" t="e">
        <f t="shared" si="93"/>
        <v>#VALUE!</v>
      </c>
      <c r="AV232" s="68" t="e">
        <f t="shared" si="94"/>
        <v>#NUM!</v>
      </c>
      <c r="AW232" s="50"/>
      <c r="AX232" s="25"/>
      <c r="AY232" s="75"/>
      <c r="AZ232" s="185" t="e">
        <f t="shared" si="95"/>
        <v>#VALUE!</v>
      </c>
      <c r="BA232" s="177" t="e">
        <f t="shared" si="96"/>
        <v>#VALUE!</v>
      </c>
      <c r="BC232" s="68" t="e">
        <f t="shared" si="97"/>
        <v>#NUM!</v>
      </c>
      <c r="BD232" s="50"/>
      <c r="BE232" s="25"/>
      <c r="BF232" s="75"/>
      <c r="BG232" s="185" t="e">
        <f t="shared" si="98"/>
        <v>#VALUE!</v>
      </c>
      <c r="BH232" s="177" t="e">
        <f t="shared" si="99"/>
        <v>#VALUE!</v>
      </c>
      <c r="BJ232" s="68" t="e">
        <f t="shared" si="100"/>
        <v>#NUM!</v>
      </c>
      <c r="BK232" s="50"/>
      <c r="BL232" s="25"/>
      <c r="BM232" s="75"/>
      <c r="BN232" s="185" t="e">
        <f t="shared" si="101"/>
        <v>#VALUE!</v>
      </c>
      <c r="BO232" s="177" t="e">
        <f t="shared" si="102"/>
        <v>#VALUE!</v>
      </c>
      <c r="BQ232" s="68" t="e">
        <f t="shared" si="103"/>
        <v>#NUM!</v>
      </c>
      <c r="BR232" s="50"/>
      <c r="BS232" s="25"/>
      <c r="BT232" s="75"/>
      <c r="BU232" s="185" t="e">
        <f t="shared" si="104"/>
        <v>#VALUE!</v>
      </c>
      <c r="BV232" s="177" t="e">
        <f t="shared" si="105"/>
        <v>#VALUE!</v>
      </c>
      <c r="BX232" s="68" t="e">
        <f t="shared" si="106"/>
        <v>#NUM!</v>
      </c>
      <c r="BY232" s="50"/>
      <c r="BZ232" s="25"/>
      <c r="CA232" s="75"/>
      <c r="CB232" s="185" t="e">
        <f t="shared" si="107"/>
        <v>#VALUE!</v>
      </c>
      <c r="CC232" s="177" t="e">
        <f t="shared" si="108"/>
        <v>#VALUE!</v>
      </c>
      <c r="CE232" s="68" t="e">
        <f t="shared" si="109"/>
        <v>#NUM!</v>
      </c>
      <c r="CF232" s="50"/>
      <c r="CG232" s="25"/>
      <c r="CH232" s="75"/>
      <c r="CI232" s="185" t="e">
        <f t="shared" si="110"/>
        <v>#VALUE!</v>
      </c>
      <c r="CJ232" s="177" t="e">
        <f t="shared" si="111"/>
        <v>#VALUE!</v>
      </c>
      <c r="CL232" s="68" t="e">
        <f t="shared" si="112"/>
        <v>#NUM!</v>
      </c>
      <c r="CM232" s="50"/>
      <c r="CN232" s="25"/>
      <c r="CO232" s="75"/>
      <c r="CP232" s="185" t="e">
        <f t="shared" si="113"/>
        <v>#VALUE!</v>
      </c>
      <c r="CQ232" s="177" t="e">
        <f t="shared" si="114"/>
        <v>#VALUE!</v>
      </c>
      <c r="CS232" s="68" t="e">
        <f t="shared" si="115"/>
        <v>#NUM!</v>
      </c>
      <c r="CT232" s="50"/>
      <c r="CU232" s="25"/>
      <c r="CV232" s="75"/>
      <c r="CW232" s="185" t="e">
        <f t="shared" si="116"/>
        <v>#VALUE!</v>
      </c>
      <c r="CX232" s="177" t="e">
        <f t="shared" si="117"/>
        <v>#VALUE!</v>
      </c>
      <c r="CZ232" s="68" t="e">
        <f t="shared" si="118"/>
        <v>#NUM!</v>
      </c>
      <c r="DA232" s="50"/>
      <c r="DB232" s="25"/>
      <c r="DC232" s="75"/>
      <c r="DD232" s="185" t="e">
        <f t="shared" si="119"/>
        <v>#VALUE!</v>
      </c>
      <c r="DE232" s="177" t="e">
        <f t="shared" si="120"/>
        <v>#VALUE!</v>
      </c>
    </row>
    <row r="233" spans="1:109" s="25" customFormat="1" ht="15" customHeight="1">
      <c r="A233" s="19">
        <f t="shared" si="73"/>
        <v>2011</v>
      </c>
      <c r="B233" s="174">
        <f t="shared" si="73"/>
        <v>1.5852885225110971</v>
      </c>
      <c r="C233" s="67" t="e">
        <f t="shared" si="74"/>
        <v>#NUM!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 t="e">
        <f t="shared" si="76"/>
        <v>#VALUE!</v>
      </c>
      <c r="J233" s="178" t="e">
        <f t="shared" si="77"/>
        <v>#VALUE!</v>
      </c>
      <c r="K233" s="177" t="e">
        <f t="shared" si="78"/>
        <v>#VALUE!</v>
      </c>
      <c r="M233" s="68">
        <f t="shared" si="79"/>
        <v>0.46076642389325378</v>
      </c>
      <c r="N233" s="50"/>
      <c r="P233" s="32"/>
      <c r="Q233" s="185" t="e">
        <f t="shared" si="80"/>
        <v>#VALUE!</v>
      </c>
      <c r="R233" s="177" t="e">
        <f t="shared" si="81"/>
        <v>#VALUE!</v>
      </c>
      <c r="T233" s="68" t="e">
        <f t="shared" si="82"/>
        <v>#NUM!</v>
      </c>
      <c r="U233" s="50"/>
      <c r="W233" s="32"/>
      <c r="X233" s="185" t="e">
        <f t="shared" si="83"/>
        <v>#VALUE!</v>
      </c>
      <c r="Y233" s="177" t="e">
        <f t="shared" si="84"/>
        <v>#VALUE!</v>
      </c>
      <c r="AA233" s="68" t="e">
        <f t="shared" si="85"/>
        <v>#NUM!</v>
      </c>
      <c r="AB233" s="50"/>
      <c r="AD233" s="32"/>
      <c r="AE233" s="185" t="e">
        <f t="shared" si="86"/>
        <v>#VALUE!</v>
      </c>
      <c r="AF233" s="177" t="e">
        <f t="shared" si="87"/>
        <v>#VALUE!</v>
      </c>
      <c r="AH233" s="68" t="e">
        <f t="shared" si="88"/>
        <v>#NUM!</v>
      </c>
      <c r="AI233" s="50"/>
      <c r="AK233" s="32"/>
      <c r="AL233" s="185" t="e">
        <f t="shared" si="89"/>
        <v>#VALUE!</v>
      </c>
      <c r="AM233" s="177" t="e">
        <f t="shared" si="90"/>
        <v>#VALUE!</v>
      </c>
      <c r="AO233" s="68" t="e">
        <f t="shared" si="91"/>
        <v>#NUM!</v>
      </c>
      <c r="AP233" s="50"/>
      <c r="AR233" s="32"/>
      <c r="AS233" s="185" t="e">
        <f t="shared" si="92"/>
        <v>#VALUE!</v>
      </c>
      <c r="AT233" s="177" t="e">
        <f t="shared" si="93"/>
        <v>#VALUE!</v>
      </c>
      <c r="AV233" s="68" t="e">
        <f t="shared" si="94"/>
        <v>#NUM!</v>
      </c>
      <c r="AW233" s="50"/>
      <c r="AY233" s="32"/>
      <c r="AZ233" s="185" t="e">
        <f t="shared" si="95"/>
        <v>#VALUE!</v>
      </c>
      <c r="BA233" s="177" t="e">
        <f t="shared" si="96"/>
        <v>#VALUE!</v>
      </c>
      <c r="BC233" s="68" t="e">
        <f t="shared" si="97"/>
        <v>#NUM!</v>
      </c>
      <c r="BD233" s="50"/>
      <c r="BF233" s="32"/>
      <c r="BG233" s="185" t="e">
        <f t="shared" si="98"/>
        <v>#VALUE!</v>
      </c>
      <c r="BH233" s="177" t="e">
        <f t="shared" si="99"/>
        <v>#VALUE!</v>
      </c>
      <c r="BJ233" s="68" t="e">
        <f t="shared" si="100"/>
        <v>#NUM!</v>
      </c>
      <c r="BK233" s="50"/>
      <c r="BM233" s="32"/>
      <c r="BN233" s="185" t="e">
        <f t="shared" si="101"/>
        <v>#VALUE!</v>
      </c>
      <c r="BO233" s="177" t="e">
        <f t="shared" si="102"/>
        <v>#VALUE!</v>
      </c>
      <c r="BQ233" s="68" t="e">
        <f t="shared" si="103"/>
        <v>#NUM!</v>
      </c>
      <c r="BR233" s="50"/>
      <c r="BT233" s="32"/>
      <c r="BU233" s="185" t="e">
        <f t="shared" si="104"/>
        <v>#VALUE!</v>
      </c>
      <c r="BV233" s="177" t="e">
        <f t="shared" si="105"/>
        <v>#VALUE!</v>
      </c>
      <c r="BX233" s="68" t="e">
        <f t="shared" si="106"/>
        <v>#NUM!</v>
      </c>
      <c r="BY233" s="50"/>
      <c r="CA233" s="32"/>
      <c r="CB233" s="185" t="e">
        <f t="shared" si="107"/>
        <v>#VALUE!</v>
      </c>
      <c r="CC233" s="177" t="e">
        <f t="shared" si="108"/>
        <v>#VALUE!</v>
      </c>
      <c r="CE233" s="68" t="e">
        <f t="shared" si="109"/>
        <v>#NUM!</v>
      </c>
      <c r="CF233" s="50"/>
      <c r="CH233" s="32"/>
      <c r="CI233" s="185" t="e">
        <f t="shared" si="110"/>
        <v>#VALUE!</v>
      </c>
      <c r="CJ233" s="177" t="e">
        <f t="shared" si="111"/>
        <v>#VALUE!</v>
      </c>
      <c r="CL233" s="68" t="e">
        <f t="shared" si="112"/>
        <v>#NUM!</v>
      </c>
      <c r="CM233" s="50"/>
      <c r="CO233" s="32"/>
      <c r="CP233" s="185" t="e">
        <f t="shared" si="113"/>
        <v>#VALUE!</v>
      </c>
      <c r="CQ233" s="177" t="e">
        <f t="shared" si="114"/>
        <v>#VALUE!</v>
      </c>
      <c r="CS233" s="68" t="e">
        <f t="shared" si="115"/>
        <v>#NUM!</v>
      </c>
      <c r="CT233" s="50"/>
      <c r="CV233" s="32"/>
      <c r="CW233" s="185" t="e">
        <f t="shared" si="116"/>
        <v>#VALUE!</v>
      </c>
      <c r="CX233" s="177" t="e">
        <f t="shared" si="117"/>
        <v>#VALUE!</v>
      </c>
      <c r="CZ233" s="68" t="e">
        <f t="shared" si="118"/>
        <v>#NUM!</v>
      </c>
      <c r="DA233" s="50"/>
      <c r="DC233" s="32"/>
      <c r="DD233" s="185" t="e">
        <f t="shared" si="119"/>
        <v>#VALUE!</v>
      </c>
      <c r="DE233" s="177" t="e">
        <f t="shared" si="120"/>
        <v>#VALUE!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7.5642965204236008</v>
      </c>
      <c r="C234" s="76" t="e">
        <f t="shared" si="74"/>
        <v>#NUM!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 t="e">
        <f t="shared" si="76"/>
        <v>#VALUE!</v>
      </c>
      <c r="J234" s="184" t="e">
        <f t="shared" si="77"/>
        <v>#VALUE!</v>
      </c>
      <c r="K234" s="183" t="e">
        <f t="shared" si="78"/>
        <v>#VALUE!</v>
      </c>
      <c r="M234" s="79">
        <f t="shared" si="79"/>
        <v>2.023439351564551</v>
      </c>
      <c r="N234" s="51"/>
      <c r="O234" s="30"/>
      <c r="P234" s="78"/>
      <c r="Q234" s="205" t="e">
        <f t="shared" si="80"/>
        <v>#VALUE!</v>
      </c>
      <c r="R234" s="183" t="e">
        <f t="shared" si="81"/>
        <v>#VALUE!</v>
      </c>
      <c r="T234" s="79" t="e">
        <f t="shared" si="82"/>
        <v>#NUM!</v>
      </c>
      <c r="U234" s="51"/>
      <c r="V234" s="30"/>
      <c r="W234" s="78"/>
      <c r="X234" s="205" t="e">
        <f t="shared" si="83"/>
        <v>#VALUE!</v>
      </c>
      <c r="Y234" s="183" t="e">
        <f t="shared" si="84"/>
        <v>#VALUE!</v>
      </c>
      <c r="AA234" s="79" t="e">
        <f t="shared" si="85"/>
        <v>#NUM!</v>
      </c>
      <c r="AB234" s="51"/>
      <c r="AC234" s="30"/>
      <c r="AD234" s="78"/>
      <c r="AE234" s="205" t="e">
        <f t="shared" si="86"/>
        <v>#VALUE!</v>
      </c>
      <c r="AF234" s="183" t="e">
        <f t="shared" si="87"/>
        <v>#VALUE!</v>
      </c>
      <c r="AH234" s="79" t="e">
        <f t="shared" si="88"/>
        <v>#NUM!</v>
      </c>
      <c r="AI234" s="51"/>
      <c r="AJ234" s="30"/>
      <c r="AK234" s="78"/>
      <c r="AL234" s="205" t="e">
        <f t="shared" si="89"/>
        <v>#VALUE!</v>
      </c>
      <c r="AM234" s="183" t="e">
        <f t="shared" si="90"/>
        <v>#VALUE!</v>
      </c>
      <c r="AO234" s="79" t="e">
        <f t="shared" si="91"/>
        <v>#NUM!</v>
      </c>
      <c r="AP234" s="51"/>
      <c r="AQ234" s="30"/>
      <c r="AR234" s="78"/>
      <c r="AS234" s="205" t="e">
        <f t="shared" si="92"/>
        <v>#VALUE!</v>
      </c>
      <c r="AT234" s="183" t="e">
        <f t="shared" si="93"/>
        <v>#VALUE!</v>
      </c>
      <c r="AV234" s="79" t="e">
        <f t="shared" si="94"/>
        <v>#NUM!</v>
      </c>
      <c r="AW234" s="51"/>
      <c r="AX234" s="30"/>
      <c r="AY234" s="78"/>
      <c r="AZ234" s="205" t="e">
        <f t="shared" si="95"/>
        <v>#VALUE!</v>
      </c>
      <c r="BA234" s="183" t="e">
        <f t="shared" si="96"/>
        <v>#VALUE!</v>
      </c>
      <c r="BC234" s="79" t="e">
        <f t="shared" si="97"/>
        <v>#NUM!</v>
      </c>
      <c r="BD234" s="51"/>
      <c r="BE234" s="30"/>
      <c r="BF234" s="78"/>
      <c r="BG234" s="205" t="e">
        <f t="shared" si="98"/>
        <v>#VALUE!</v>
      </c>
      <c r="BH234" s="183" t="e">
        <f t="shared" si="99"/>
        <v>#VALUE!</v>
      </c>
      <c r="BJ234" s="79" t="e">
        <f t="shared" si="100"/>
        <v>#NUM!</v>
      </c>
      <c r="BK234" s="51"/>
      <c r="BL234" s="30"/>
      <c r="BM234" s="78"/>
      <c r="BN234" s="205" t="e">
        <f t="shared" si="101"/>
        <v>#VALUE!</v>
      </c>
      <c r="BO234" s="183" t="e">
        <f t="shared" si="102"/>
        <v>#VALUE!</v>
      </c>
      <c r="BQ234" s="79" t="e">
        <f t="shared" si="103"/>
        <v>#NUM!</v>
      </c>
      <c r="BR234" s="51"/>
      <c r="BS234" s="30"/>
      <c r="BT234" s="78"/>
      <c r="BU234" s="205" t="e">
        <f t="shared" si="104"/>
        <v>#VALUE!</v>
      </c>
      <c r="BV234" s="183" t="e">
        <f t="shared" si="105"/>
        <v>#VALUE!</v>
      </c>
      <c r="BX234" s="79" t="e">
        <f t="shared" si="106"/>
        <v>#NUM!</v>
      </c>
      <c r="BY234" s="51"/>
      <c r="BZ234" s="30"/>
      <c r="CA234" s="78"/>
      <c r="CB234" s="205" t="e">
        <f t="shared" si="107"/>
        <v>#VALUE!</v>
      </c>
      <c r="CC234" s="183" t="e">
        <f t="shared" si="108"/>
        <v>#VALUE!</v>
      </c>
      <c r="CE234" s="79" t="e">
        <f t="shared" si="109"/>
        <v>#NUM!</v>
      </c>
      <c r="CF234" s="51"/>
      <c r="CG234" s="30"/>
      <c r="CH234" s="78"/>
      <c r="CI234" s="205" t="e">
        <f t="shared" si="110"/>
        <v>#VALUE!</v>
      </c>
      <c r="CJ234" s="183" t="e">
        <f t="shared" si="111"/>
        <v>#VALUE!</v>
      </c>
      <c r="CL234" s="79" t="e">
        <f t="shared" si="112"/>
        <v>#NUM!</v>
      </c>
      <c r="CM234" s="51"/>
      <c r="CN234" s="30"/>
      <c r="CO234" s="78"/>
      <c r="CP234" s="205" t="e">
        <f t="shared" si="113"/>
        <v>#VALUE!</v>
      </c>
      <c r="CQ234" s="183" t="e">
        <f t="shared" si="114"/>
        <v>#VALUE!</v>
      </c>
      <c r="CS234" s="79" t="e">
        <f t="shared" si="115"/>
        <v>#NUM!</v>
      </c>
      <c r="CT234" s="51"/>
      <c r="CU234" s="30"/>
      <c r="CV234" s="78"/>
      <c r="CW234" s="205" t="e">
        <f t="shared" si="116"/>
        <v>#VALUE!</v>
      </c>
      <c r="CX234" s="183" t="e">
        <f t="shared" si="117"/>
        <v>#VALUE!</v>
      </c>
      <c r="CZ234" s="79" t="e">
        <f t="shared" si="118"/>
        <v>#NUM!</v>
      </c>
      <c r="DA234" s="51"/>
      <c r="DB234" s="30"/>
      <c r="DC234" s="78"/>
      <c r="DD234" s="205" t="e">
        <f t="shared" si="119"/>
        <v>#VALUE!</v>
      </c>
      <c r="DE234" s="183" t="e">
        <f t="shared" si="120"/>
        <v>#VALUE!</v>
      </c>
    </row>
    <row r="235" spans="1:109" ht="15" customHeight="1" thickTop="1">
      <c r="A235" s="19">
        <f t="shared" si="73"/>
        <v>2013</v>
      </c>
      <c r="B235" s="174" t="e">
        <f t="shared" ref="B235:B256" si="122">ROUND($G$218+$G$221*D235^$G$219,$G$1)</f>
        <v>#VALUE!</v>
      </c>
      <c r="C235" s="52"/>
      <c r="D235" s="20">
        <f t="shared" si="121"/>
        <v>11</v>
      </c>
      <c r="E235" s="20"/>
      <c r="F235" s="53"/>
      <c r="G235" s="80"/>
      <c r="H235" s="32"/>
      <c r="I235" s="177" t="e">
        <f t="shared" si="76"/>
        <v>#VALUE!</v>
      </c>
      <c r="J235" s="185"/>
      <c r="K235" s="185"/>
    </row>
    <row r="236" spans="1:109" ht="15" customHeight="1" thickBot="1">
      <c r="A236" s="19">
        <f t="shared" si="73"/>
        <v>2014</v>
      </c>
      <c r="B236" s="174" t="e">
        <f t="shared" si="122"/>
        <v>#VALUE!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 t="e">
        <f t="shared" si="76"/>
        <v>#VALUE!</v>
      </c>
      <c r="J236" s="185"/>
      <c r="K236" s="185"/>
    </row>
    <row r="237" spans="1:109" ht="15" customHeight="1" thickTop="1">
      <c r="A237" s="19">
        <f t="shared" si="73"/>
        <v>2015</v>
      </c>
      <c r="B237" s="174" t="e">
        <f t="shared" si="122"/>
        <v>#VALUE!</v>
      </c>
      <c r="C237" s="52"/>
      <c r="D237" s="20">
        <f t="shared" si="121"/>
        <v>13</v>
      </c>
      <c r="E237" s="20"/>
      <c r="F237" s="198">
        <f>O218</f>
        <v>0</v>
      </c>
      <c r="G237" s="201" t="e">
        <f>O224</f>
        <v>#VALUE!</v>
      </c>
      <c r="H237" s="245" t="e">
        <f>O225</f>
        <v>#VALUE!</v>
      </c>
      <c r="I237" s="177" t="e">
        <f t="shared" si="76"/>
        <v>#VALUE!</v>
      </c>
      <c r="J237" s="185"/>
      <c r="K237" s="185"/>
      <c r="M237" s="198" t="s">
        <v>48</v>
      </c>
      <c r="N237" s="198">
        <f>MIN(B214:B234)</f>
        <v>0</v>
      </c>
      <c r="O237" s="198"/>
      <c r="P237" s="198"/>
      <c r="Q237" s="198"/>
      <c r="R237" s="198"/>
      <c r="S237" s="198"/>
      <c r="T237" s="198" t="s">
        <v>48</v>
      </c>
      <c r="U237" s="198">
        <f>N237</f>
        <v>0</v>
      </c>
      <c r="V237" s="198"/>
      <c r="W237" s="198"/>
      <c r="X237" s="198"/>
      <c r="Y237" s="198"/>
      <c r="Z237" s="198"/>
      <c r="AA237" s="198" t="s">
        <v>48</v>
      </c>
      <c r="AB237" s="198">
        <f>U237</f>
        <v>0</v>
      </c>
      <c r="AH237" s="198" t="s">
        <v>48</v>
      </c>
      <c r="AI237" s="198">
        <f>AB237</f>
        <v>0</v>
      </c>
      <c r="AO237" s="198" t="s">
        <v>48</v>
      </c>
      <c r="AP237" s="198">
        <f>AI237</f>
        <v>0</v>
      </c>
      <c r="AV237" s="198" t="s">
        <v>48</v>
      </c>
      <c r="AW237" s="198">
        <f>AP237</f>
        <v>0</v>
      </c>
      <c r="BC237" s="198" t="s">
        <v>48</v>
      </c>
      <c r="BD237" s="198">
        <f>AW237</f>
        <v>0</v>
      </c>
      <c r="BJ237" s="198" t="s">
        <v>48</v>
      </c>
      <c r="BK237" s="198">
        <f>BD237</f>
        <v>0</v>
      </c>
      <c r="BQ237" s="198" t="s">
        <v>48</v>
      </c>
      <c r="BR237" s="198">
        <f>BK237</f>
        <v>0</v>
      </c>
      <c r="BX237" s="198" t="s">
        <v>48</v>
      </c>
      <c r="BY237" s="198">
        <f>BR237</f>
        <v>0</v>
      </c>
      <c r="CE237" s="198" t="s">
        <v>48</v>
      </c>
      <c r="CF237" s="198">
        <f>BY237</f>
        <v>0</v>
      </c>
      <c r="CL237" s="198" t="s">
        <v>48</v>
      </c>
      <c r="CM237" s="198">
        <f>CF237</f>
        <v>0</v>
      </c>
      <c r="CS237" s="198" t="s">
        <v>48</v>
      </c>
      <c r="CT237" s="198">
        <f>CM237</f>
        <v>0</v>
      </c>
      <c r="CZ237" s="198" t="s">
        <v>48</v>
      </c>
      <c r="DA237" s="198">
        <f>CT237</f>
        <v>0</v>
      </c>
    </row>
    <row r="238" spans="1:109" ht="15" customHeight="1">
      <c r="A238" s="19">
        <f t="shared" si="73"/>
        <v>2016</v>
      </c>
      <c r="B238" s="174" t="e">
        <f t="shared" si="122"/>
        <v>#VALUE!</v>
      </c>
      <c r="C238" s="52"/>
      <c r="D238" s="20">
        <f t="shared" si="121"/>
        <v>14</v>
      </c>
      <c r="E238" s="20"/>
      <c r="F238" s="198">
        <f>V218</f>
        <v>10</v>
      </c>
      <c r="G238" s="201" t="e">
        <f>V224</f>
        <v>#VALUE!</v>
      </c>
      <c r="H238" s="245" t="e">
        <f>V225</f>
        <v>#VALUE!</v>
      </c>
      <c r="I238" s="177" t="e">
        <f>ROUNDUP($G$218+$G$221*D238^$G$219,$G$1)</f>
        <v>#VALUE!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 t="e">
        <f t="shared" si="122"/>
        <v>#VALUE!</v>
      </c>
      <c r="C239" s="52"/>
      <c r="D239" s="20">
        <f t="shared" si="121"/>
        <v>15</v>
      </c>
      <c r="E239" s="20"/>
      <c r="F239" s="198">
        <f>AC218</f>
        <v>15</v>
      </c>
      <c r="G239" s="201" t="e">
        <f>AC224</f>
        <v>#VALUE!</v>
      </c>
      <c r="H239" s="245" t="e">
        <f>AC225</f>
        <v>#VALUE!</v>
      </c>
      <c r="I239" s="177" t="e">
        <f t="shared" ref="I239:I256" si="123">ROUND($G$218+$G$221*D239^$G$219,$G$1)</f>
        <v>#VALUE!</v>
      </c>
      <c r="J239" s="185"/>
      <c r="K239" s="185"/>
      <c r="M239" s="198" t="s">
        <v>50</v>
      </c>
      <c r="N239" s="212">
        <v>5</v>
      </c>
      <c r="O239" s="198"/>
      <c r="P239" s="198"/>
      <c r="Q239" s="198"/>
      <c r="R239" s="198"/>
      <c r="S239" s="198"/>
      <c r="T239" s="198" t="s">
        <v>50</v>
      </c>
      <c r="U239" s="198">
        <f>N239</f>
        <v>5</v>
      </c>
      <c r="V239" s="198"/>
      <c r="W239" s="198"/>
      <c r="X239" s="198"/>
      <c r="Y239" s="198"/>
      <c r="Z239" s="198"/>
      <c r="AA239" s="198" t="s">
        <v>50</v>
      </c>
      <c r="AB239" s="198">
        <f>U239</f>
        <v>5</v>
      </c>
      <c r="AH239" s="198" t="s">
        <v>50</v>
      </c>
      <c r="AI239" s="198">
        <f>AB239</f>
        <v>5</v>
      </c>
      <c r="AO239" s="198" t="s">
        <v>50</v>
      </c>
      <c r="AP239" s="198">
        <f>AI239</f>
        <v>5</v>
      </c>
      <c r="AV239" s="198" t="s">
        <v>50</v>
      </c>
      <c r="AW239" s="198">
        <f>AP239</f>
        <v>5</v>
      </c>
      <c r="BC239" s="198" t="s">
        <v>50</v>
      </c>
      <c r="BD239" s="198">
        <f>AW239</f>
        <v>5</v>
      </c>
      <c r="BJ239" s="198" t="s">
        <v>50</v>
      </c>
      <c r="BK239" s="198">
        <f>BD239</f>
        <v>5</v>
      </c>
      <c r="BQ239" s="198" t="s">
        <v>50</v>
      </c>
      <c r="BR239" s="198">
        <f>BK239</f>
        <v>5</v>
      </c>
      <c r="BX239" s="198" t="s">
        <v>50</v>
      </c>
      <c r="BY239" s="198">
        <f>BR239</f>
        <v>5</v>
      </c>
      <c r="CE239" s="198" t="s">
        <v>50</v>
      </c>
      <c r="CF239" s="198">
        <f>BY239</f>
        <v>5</v>
      </c>
      <c r="CL239" s="198" t="s">
        <v>50</v>
      </c>
      <c r="CM239" s="198">
        <f>CF239</f>
        <v>5</v>
      </c>
      <c r="CS239" s="198" t="s">
        <v>50</v>
      </c>
      <c r="CT239" s="198">
        <f>CM239</f>
        <v>5</v>
      </c>
      <c r="CZ239" s="198" t="s">
        <v>50</v>
      </c>
      <c r="DA239" s="198">
        <f>CT239</f>
        <v>5</v>
      </c>
    </row>
    <row r="240" spans="1:109" ht="15" customHeight="1">
      <c r="A240" s="19">
        <f t="shared" si="73"/>
        <v>2018</v>
      </c>
      <c r="B240" s="174" t="e">
        <f t="shared" si="122"/>
        <v>#VALUE!</v>
      </c>
      <c r="C240" s="52"/>
      <c r="D240" s="20">
        <f t="shared" si="121"/>
        <v>16</v>
      </c>
      <c r="E240" s="20"/>
      <c r="F240" s="198">
        <f>AJ218</f>
        <v>20</v>
      </c>
      <c r="G240" s="201" t="e">
        <f>AJ224</f>
        <v>#VALUE!</v>
      </c>
      <c r="H240" s="245" t="e">
        <f>AJ225</f>
        <v>#VALUE!</v>
      </c>
      <c r="I240" s="177" t="e">
        <f t="shared" si="123"/>
        <v>#VALUE!</v>
      </c>
      <c r="J240" s="185"/>
      <c r="K240" s="185"/>
    </row>
    <row r="241" spans="1:11" ht="15" customHeight="1">
      <c r="A241" s="19">
        <f t="shared" ref="A241:A256" si="124">A149</f>
        <v>2019</v>
      </c>
      <c r="B241" s="174" t="e">
        <f t="shared" si="122"/>
        <v>#VALUE!</v>
      </c>
      <c r="C241" s="52"/>
      <c r="D241" s="20">
        <f t="shared" si="121"/>
        <v>17</v>
      </c>
      <c r="E241" s="20"/>
      <c r="F241" s="198">
        <f>AQ218</f>
        <v>25</v>
      </c>
      <c r="G241" s="201" t="e">
        <f>AQ224</f>
        <v>#VALUE!</v>
      </c>
      <c r="H241" s="245" t="e">
        <f>AQ225</f>
        <v>#VALUE!</v>
      </c>
      <c r="I241" s="177" t="e">
        <f t="shared" si="123"/>
        <v>#VALUE!</v>
      </c>
      <c r="J241" s="185"/>
      <c r="K241" s="185"/>
    </row>
    <row r="242" spans="1:11" ht="15" customHeight="1">
      <c r="A242" s="19">
        <f t="shared" si="124"/>
        <v>2020</v>
      </c>
      <c r="B242" s="174" t="e">
        <f t="shared" si="122"/>
        <v>#VALUE!</v>
      </c>
      <c r="C242" s="52"/>
      <c r="D242" s="20">
        <f t="shared" si="121"/>
        <v>18</v>
      </c>
      <c r="E242" s="20"/>
      <c r="F242" s="198">
        <f>AX218</f>
        <v>30</v>
      </c>
      <c r="G242" s="201" t="e">
        <f>AX224</f>
        <v>#VALUE!</v>
      </c>
      <c r="H242" s="245" t="e">
        <f>AX225</f>
        <v>#VALUE!</v>
      </c>
      <c r="I242" s="177" t="e">
        <f t="shared" si="123"/>
        <v>#VALUE!</v>
      </c>
      <c r="J242" s="185"/>
      <c r="K242" s="185"/>
    </row>
    <row r="243" spans="1:11" ht="15" customHeight="1">
      <c r="A243" s="19">
        <f t="shared" si="124"/>
        <v>2021</v>
      </c>
      <c r="B243" s="174" t="e">
        <f t="shared" si="122"/>
        <v>#VALUE!</v>
      </c>
      <c r="C243" s="52"/>
      <c r="D243" s="20">
        <f t="shared" si="121"/>
        <v>19</v>
      </c>
      <c r="E243" s="20"/>
      <c r="F243" s="198">
        <f>BE218</f>
        <v>35</v>
      </c>
      <c r="G243" s="201" t="e">
        <f>BE224</f>
        <v>#VALUE!</v>
      </c>
      <c r="H243" s="245" t="e">
        <f>BE225</f>
        <v>#VALUE!</v>
      </c>
      <c r="I243" s="177" t="e">
        <f t="shared" si="123"/>
        <v>#VALUE!</v>
      </c>
      <c r="J243" s="185"/>
      <c r="K243" s="185"/>
    </row>
    <row r="244" spans="1:11" ht="15" customHeight="1">
      <c r="A244" s="19">
        <f t="shared" si="124"/>
        <v>2022</v>
      </c>
      <c r="B244" s="174" t="e">
        <f t="shared" si="122"/>
        <v>#VALUE!</v>
      </c>
      <c r="C244" s="52"/>
      <c r="D244" s="20">
        <f t="shared" si="121"/>
        <v>20</v>
      </c>
      <c r="E244" s="20"/>
      <c r="F244" s="198">
        <f>BL218</f>
        <v>40</v>
      </c>
      <c r="G244" s="201" t="e">
        <f>BL224</f>
        <v>#VALUE!</v>
      </c>
      <c r="H244" s="245" t="e">
        <f>BL225</f>
        <v>#VALUE!</v>
      </c>
      <c r="I244" s="177" t="e">
        <f t="shared" si="123"/>
        <v>#VALUE!</v>
      </c>
      <c r="J244" s="185"/>
      <c r="K244" s="185"/>
    </row>
    <row r="245" spans="1:11" ht="15" customHeight="1">
      <c r="A245" s="19">
        <f t="shared" si="124"/>
        <v>2023</v>
      </c>
      <c r="B245" s="174" t="e">
        <f t="shared" si="122"/>
        <v>#VALUE!</v>
      </c>
      <c r="C245" s="52"/>
      <c r="D245" s="20">
        <f t="shared" si="121"/>
        <v>21</v>
      </c>
      <c r="E245" s="20"/>
      <c r="F245" s="198">
        <f>BS218</f>
        <v>45</v>
      </c>
      <c r="G245" s="201" t="e">
        <f>BS224</f>
        <v>#VALUE!</v>
      </c>
      <c r="H245" s="245" t="e">
        <f>BS225</f>
        <v>#VALUE!</v>
      </c>
      <c r="I245" s="177" t="e">
        <f t="shared" si="123"/>
        <v>#VALUE!</v>
      </c>
      <c r="J245" s="185"/>
      <c r="K245" s="185"/>
    </row>
    <row r="246" spans="1:11" ht="15" customHeight="1">
      <c r="A246" s="19">
        <f t="shared" si="124"/>
        <v>2024</v>
      </c>
      <c r="B246" s="174" t="e">
        <f t="shared" si="122"/>
        <v>#VALUE!</v>
      </c>
      <c r="C246" s="52"/>
      <c r="D246" s="20">
        <f t="shared" si="121"/>
        <v>22</v>
      </c>
      <c r="E246" s="20"/>
      <c r="F246" s="198">
        <f>BZ218</f>
        <v>50</v>
      </c>
      <c r="G246" s="201" t="e">
        <f>BZ224</f>
        <v>#VALUE!</v>
      </c>
      <c r="H246" s="245" t="e">
        <f>BZ225</f>
        <v>#VALUE!</v>
      </c>
      <c r="I246" s="177" t="e">
        <f t="shared" si="123"/>
        <v>#VALUE!</v>
      </c>
      <c r="J246" s="185"/>
      <c r="K246" s="185"/>
    </row>
    <row r="247" spans="1:11" ht="15" customHeight="1">
      <c r="A247" s="19">
        <f t="shared" si="124"/>
        <v>2025</v>
      </c>
      <c r="B247" s="174" t="e">
        <f t="shared" si="122"/>
        <v>#VALUE!</v>
      </c>
      <c r="C247" s="52"/>
      <c r="D247" s="20">
        <f t="shared" si="121"/>
        <v>23</v>
      </c>
      <c r="E247" s="20"/>
      <c r="F247" s="198">
        <f>CG218</f>
        <v>55</v>
      </c>
      <c r="G247" s="201" t="e">
        <f>CG224</f>
        <v>#VALUE!</v>
      </c>
      <c r="H247" s="245" t="e">
        <f>CG225</f>
        <v>#VALUE!</v>
      </c>
      <c r="I247" s="177" t="e">
        <f t="shared" si="123"/>
        <v>#VALUE!</v>
      </c>
      <c r="J247" s="185"/>
      <c r="K247" s="185"/>
    </row>
    <row r="248" spans="1:11" ht="15" customHeight="1">
      <c r="A248" s="19">
        <f t="shared" si="124"/>
        <v>2026</v>
      </c>
      <c r="B248" s="174" t="e">
        <f t="shared" si="122"/>
        <v>#VALUE!</v>
      </c>
      <c r="C248" s="52"/>
      <c r="D248" s="20">
        <f t="shared" si="121"/>
        <v>24</v>
      </c>
      <c r="E248" s="20"/>
      <c r="F248" s="198">
        <f>CN218</f>
        <v>60</v>
      </c>
      <c r="G248" s="201" t="e">
        <f>CN224</f>
        <v>#VALUE!</v>
      </c>
      <c r="H248" s="245" t="e">
        <f>CN225</f>
        <v>#VALUE!</v>
      </c>
      <c r="I248" s="177" t="e">
        <f t="shared" si="123"/>
        <v>#VALUE!</v>
      </c>
      <c r="J248" s="185"/>
      <c r="K248" s="185"/>
    </row>
    <row r="249" spans="1:11" ht="15" customHeight="1">
      <c r="A249" s="19">
        <f t="shared" si="124"/>
        <v>2027</v>
      </c>
      <c r="B249" s="174" t="e">
        <f t="shared" si="122"/>
        <v>#VALUE!</v>
      </c>
      <c r="C249" s="52"/>
      <c r="D249" s="20">
        <f t="shared" si="121"/>
        <v>25</v>
      </c>
      <c r="E249" s="20"/>
      <c r="F249" s="198">
        <f>CU218</f>
        <v>65</v>
      </c>
      <c r="G249" s="201" t="e">
        <f>CU224</f>
        <v>#VALUE!</v>
      </c>
      <c r="H249" s="245" t="e">
        <f>CU225</f>
        <v>#VALUE!</v>
      </c>
      <c r="I249" s="177" t="e">
        <f t="shared" si="123"/>
        <v>#VALUE!</v>
      </c>
      <c r="J249" s="185"/>
      <c r="K249" s="185"/>
    </row>
    <row r="250" spans="1:11" ht="15" customHeight="1">
      <c r="A250" s="19">
        <f t="shared" si="124"/>
        <v>2028</v>
      </c>
      <c r="B250" s="174" t="e">
        <f t="shared" si="122"/>
        <v>#VALUE!</v>
      </c>
      <c r="C250" s="52"/>
      <c r="D250" s="20">
        <f t="shared" si="121"/>
        <v>26</v>
      </c>
      <c r="E250" s="20"/>
      <c r="F250" s="198">
        <f>DB218</f>
        <v>70</v>
      </c>
      <c r="G250" s="201" t="e">
        <f>DB224</f>
        <v>#VALUE!</v>
      </c>
      <c r="H250" s="245" t="e">
        <f>DB225</f>
        <v>#VALUE!</v>
      </c>
      <c r="I250" s="177" t="e">
        <f t="shared" si="123"/>
        <v>#VALUE!</v>
      </c>
      <c r="J250" s="185"/>
      <c r="K250" s="185"/>
    </row>
    <row r="251" spans="1:11" ht="15" customHeight="1">
      <c r="A251" s="19">
        <f t="shared" si="124"/>
        <v>2029</v>
      </c>
      <c r="B251" s="174" t="e">
        <f t="shared" si="122"/>
        <v>#VALUE!</v>
      </c>
      <c r="C251" s="52"/>
      <c r="D251" s="20">
        <f t="shared" si="121"/>
        <v>27</v>
      </c>
      <c r="E251" s="20"/>
      <c r="F251" s="53"/>
      <c r="G251" s="80"/>
      <c r="H251" s="32"/>
      <c r="I251" s="177" t="e">
        <f t="shared" si="123"/>
        <v>#VALUE!</v>
      </c>
      <c r="J251" s="185"/>
      <c r="K251" s="185"/>
    </row>
    <row r="252" spans="1:11" ht="15" customHeight="1">
      <c r="A252" s="19">
        <f t="shared" si="124"/>
        <v>2030</v>
      </c>
      <c r="B252" s="174" t="e">
        <f t="shared" si="122"/>
        <v>#VALUE!</v>
      </c>
      <c r="C252" s="52"/>
      <c r="D252" s="20">
        <f t="shared" si="121"/>
        <v>28</v>
      </c>
      <c r="E252" s="20"/>
      <c r="F252" s="53"/>
      <c r="G252" s="80"/>
      <c r="H252" s="32"/>
      <c r="I252" s="177" t="e">
        <f t="shared" si="123"/>
        <v>#VALUE!</v>
      </c>
      <c r="J252" s="185"/>
      <c r="K252" s="185"/>
    </row>
    <row r="253" spans="1:11" ht="15" customHeight="1">
      <c r="A253" s="19">
        <f t="shared" si="124"/>
        <v>2031</v>
      </c>
      <c r="B253" s="174" t="e">
        <f t="shared" si="122"/>
        <v>#VALUE!</v>
      </c>
      <c r="C253" s="52"/>
      <c r="D253" s="20">
        <f t="shared" si="121"/>
        <v>29</v>
      </c>
      <c r="E253" s="20"/>
      <c r="F253" s="53"/>
      <c r="G253" s="80"/>
      <c r="H253" s="32"/>
      <c r="I253" s="177" t="e">
        <f t="shared" si="123"/>
        <v>#VALUE!</v>
      </c>
      <c r="J253" s="185"/>
      <c r="K253" s="185"/>
    </row>
    <row r="254" spans="1:11" ht="15" customHeight="1">
      <c r="A254" s="19">
        <f t="shared" si="124"/>
        <v>2032</v>
      </c>
      <c r="B254" s="174" t="e">
        <f t="shared" si="122"/>
        <v>#VALUE!</v>
      </c>
      <c r="C254" s="52"/>
      <c r="D254" s="20">
        <f t="shared" si="121"/>
        <v>30</v>
      </c>
      <c r="E254" s="20"/>
      <c r="F254" s="53"/>
      <c r="G254" s="80"/>
      <c r="H254" s="32"/>
      <c r="I254" s="177" t="e">
        <f t="shared" si="123"/>
        <v>#VALUE!</v>
      </c>
      <c r="J254" s="185"/>
      <c r="K254" s="185"/>
    </row>
    <row r="255" spans="1:11" ht="15" customHeight="1">
      <c r="A255" s="19">
        <f t="shared" si="124"/>
        <v>2033</v>
      </c>
      <c r="B255" s="174" t="e">
        <f t="shared" si="122"/>
        <v>#VALUE!</v>
      </c>
      <c r="C255" s="52"/>
      <c r="D255" s="20">
        <f t="shared" si="121"/>
        <v>31</v>
      </c>
      <c r="E255" s="20"/>
      <c r="F255" s="53"/>
      <c r="G255" s="80"/>
      <c r="H255" s="32"/>
      <c r="I255" s="177" t="e">
        <f t="shared" si="123"/>
        <v>#VALUE!</v>
      </c>
      <c r="J255" s="185"/>
      <c r="K255" s="185"/>
    </row>
    <row r="256" spans="1:11" ht="15" customHeight="1">
      <c r="A256" s="103">
        <f t="shared" si="124"/>
        <v>2034</v>
      </c>
      <c r="B256" s="186" t="e">
        <f t="shared" si="122"/>
        <v>#VALUE!</v>
      </c>
      <c r="C256" s="193"/>
      <c r="D256" s="33">
        <f t="shared" si="121"/>
        <v>32</v>
      </c>
      <c r="E256" s="33"/>
      <c r="F256" s="54"/>
      <c r="G256" s="82"/>
      <c r="H256" s="35"/>
      <c r="I256" s="187" t="e">
        <f t="shared" si="123"/>
        <v>#VALUE!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 t="e">
        <f>RSQ(I260:I280,B260:B280)</f>
        <v>#VALUE!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 t="e">
        <f>RSQ($B260:$B280,P260:P280)</f>
        <v>#VALUE!</v>
      </c>
      <c r="Q259" s="18" t="s">
        <v>16</v>
      </c>
      <c r="S259" s="66" t="s">
        <v>52</v>
      </c>
      <c r="T259" s="37"/>
      <c r="U259" s="107" t="s">
        <v>74</v>
      </c>
      <c r="V259" s="108" t="e">
        <f>RSQ($B260:$B280,V260:V280)</f>
        <v>#VALUE!</v>
      </c>
      <c r="W259" s="18" t="s">
        <v>16</v>
      </c>
      <c r="Y259" s="66" t="s">
        <v>52</v>
      </c>
      <c r="Z259" s="37"/>
      <c r="AA259" s="107" t="s">
        <v>74</v>
      </c>
      <c r="AB259" s="108" t="e">
        <f>RSQ($B260:$B280,AB260:AB280)</f>
        <v>#VALUE!</v>
      </c>
      <c r="AC259" s="18" t="s">
        <v>16</v>
      </c>
      <c r="AE259" s="66" t="s">
        <v>52</v>
      </c>
      <c r="AF259" s="37"/>
      <c r="AG259" s="107" t="s">
        <v>74</v>
      </c>
      <c r="AH259" s="108" t="e">
        <f>RSQ($B260:$B280,AH260:AH280)</f>
        <v>#VALUE!</v>
      </c>
      <c r="AI259" s="18" t="s">
        <v>16</v>
      </c>
      <c r="AK259" s="66" t="s">
        <v>52</v>
      </c>
      <c r="AL259" s="37"/>
      <c r="AM259" s="107" t="s">
        <v>74</v>
      </c>
      <c r="AN259" s="108" t="e">
        <f>RSQ($B260:$B280,AN260:AN280)</f>
        <v>#VALUE!</v>
      </c>
      <c r="AO259" s="18" t="s">
        <v>16</v>
      </c>
      <c r="AQ259" s="66" t="s">
        <v>52</v>
      </c>
      <c r="AR259" s="37"/>
      <c r="AS259" s="107" t="s">
        <v>74</v>
      </c>
      <c r="AT259" s="108" t="e">
        <f>RSQ($B260:$B280,AT260:AT280)</f>
        <v>#VALUE!</v>
      </c>
      <c r="AU259" s="18" t="s">
        <v>16</v>
      </c>
      <c r="AW259" s="66" t="s">
        <v>52</v>
      </c>
      <c r="AX259" s="37"/>
      <c r="AY259" s="107" t="s">
        <v>74</v>
      </c>
      <c r="AZ259" s="108" t="e">
        <f>RSQ($B260:$B280,AZ260:AZ280)</f>
        <v>#VALUE!</v>
      </c>
      <c r="BA259" s="18" t="s">
        <v>16</v>
      </c>
      <c r="BC259" s="66" t="s">
        <v>52</v>
      </c>
      <c r="BD259" s="37"/>
      <c r="BE259" s="107" t="s">
        <v>74</v>
      </c>
      <c r="BF259" s="108" t="e">
        <f>RSQ($B260:$B280,BF260:BF280)</f>
        <v>#VALUE!</v>
      </c>
      <c r="BG259" s="18" t="s">
        <v>16</v>
      </c>
      <c r="BI259" s="66" t="s">
        <v>52</v>
      </c>
      <c r="BJ259" s="37"/>
      <c r="BK259" s="107" t="s">
        <v>74</v>
      </c>
      <c r="BL259" s="108" t="e">
        <f>RSQ($B260:$B280,BL260:BL280)</f>
        <v>#VALUE!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700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8</v>
      </c>
      <c r="P263" s="185"/>
      <c r="Q263" s="177"/>
      <c r="S263" s="208"/>
      <c r="T263" s="71" t="s">
        <v>55</v>
      </c>
      <c r="U263" s="209">
        <f>ROUNDDOWN(U264,-T283)+10^T283</f>
        <v>100</v>
      </c>
      <c r="V263" s="185"/>
      <c r="W263" s="177"/>
      <c r="Y263" s="208"/>
      <c r="Z263" s="71" t="s">
        <v>55</v>
      </c>
      <c r="AA263" s="209">
        <f>U263+Z284</f>
        <v>115</v>
      </c>
      <c r="AB263" s="185"/>
      <c r="AC263" s="177"/>
      <c r="AE263" s="208"/>
      <c r="AF263" s="71" t="s">
        <v>55</v>
      </c>
      <c r="AG263" s="209">
        <f>AA263+AF284</f>
        <v>130</v>
      </c>
      <c r="AH263" s="185"/>
      <c r="AI263" s="177"/>
      <c r="AK263" s="208"/>
      <c r="AL263" s="71" t="s">
        <v>55</v>
      </c>
      <c r="AM263" s="209">
        <f>AG263+AL284</f>
        <v>145</v>
      </c>
      <c r="AN263" s="185"/>
      <c r="AO263" s="177"/>
      <c r="AQ263" s="208"/>
      <c r="AR263" s="71" t="s">
        <v>55</v>
      </c>
      <c r="AS263" s="209">
        <f>AM263+AR284</f>
        <v>160</v>
      </c>
      <c r="AT263" s="185"/>
      <c r="AU263" s="177"/>
      <c r="AW263" s="208"/>
      <c r="AX263" s="71" t="s">
        <v>55</v>
      </c>
      <c r="AY263" s="209">
        <f>AS263+AX284</f>
        <v>175</v>
      </c>
      <c r="AZ263" s="185"/>
      <c r="BA263" s="177"/>
      <c r="BC263" s="208"/>
      <c r="BD263" s="71" t="s">
        <v>55</v>
      </c>
      <c r="BE263" s="209">
        <f>AY263+BD284</f>
        <v>190</v>
      </c>
      <c r="BF263" s="185"/>
      <c r="BG263" s="177"/>
      <c r="BI263" s="208"/>
      <c r="BJ263" s="71" t="s">
        <v>55</v>
      </c>
      <c r="BK263" s="209">
        <f>BE263+BJ284</f>
        <v>205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7.5642965204236008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7.5642965204236008</v>
      </c>
      <c r="P264" s="185"/>
      <c r="Q264" s="177"/>
      <c r="S264" s="208"/>
      <c r="T264" s="86" t="s">
        <v>56</v>
      </c>
      <c r="U264" s="198">
        <f>MAX($B260:$B280)</f>
        <v>7.5642965204236008</v>
      </c>
      <c r="V264" s="185"/>
      <c r="W264" s="177"/>
      <c r="Y264" s="208"/>
      <c r="Z264" s="86" t="s">
        <v>56</v>
      </c>
      <c r="AA264" s="198">
        <f>MAX($B260:$B280)</f>
        <v>7.5642965204236008</v>
      </c>
      <c r="AB264" s="185"/>
      <c r="AC264" s="177"/>
      <c r="AE264" s="208"/>
      <c r="AF264" s="86" t="s">
        <v>56</v>
      </c>
      <c r="AG264" s="198">
        <f>MAX($B260:$B280)</f>
        <v>7.5642965204236008</v>
      </c>
      <c r="AH264" s="185"/>
      <c r="AI264" s="177"/>
      <c r="AK264" s="208"/>
      <c r="AL264" s="86" t="s">
        <v>56</v>
      </c>
      <c r="AM264" s="198">
        <f>MAX($B260:$B280)</f>
        <v>7.5642965204236008</v>
      </c>
      <c r="AN264" s="185"/>
      <c r="AO264" s="177"/>
      <c r="AQ264" s="208"/>
      <c r="AR264" s="86" t="s">
        <v>56</v>
      </c>
      <c r="AS264" s="198">
        <f>MAX($B260:$B280)</f>
        <v>7.5642965204236008</v>
      </c>
      <c r="AT264" s="185"/>
      <c r="AU264" s="177"/>
      <c r="AW264" s="208"/>
      <c r="AX264" s="86" t="s">
        <v>56</v>
      </c>
      <c r="AY264" s="198">
        <f>MAX($B260:$B280)</f>
        <v>7.5642965204236008</v>
      </c>
      <c r="AZ264" s="185"/>
      <c r="BA264" s="177"/>
      <c r="BC264" s="208"/>
      <c r="BD264" s="86" t="s">
        <v>56</v>
      </c>
      <c r="BE264" s="198">
        <f>MAX($B260:$B280)</f>
        <v>7.5642965204236008</v>
      </c>
      <c r="BF264" s="185"/>
      <c r="BG264" s="177"/>
      <c r="BI264" s="208"/>
      <c r="BJ264" s="86" t="s">
        <v>56</v>
      </c>
      <c r="BK264" s="198">
        <f>MAX($B260:$B280)</f>
        <v>7.5642965204236008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1.8299170085869396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1.8299170085869396</v>
      </c>
      <c r="P265" s="185"/>
      <c r="Q265" s="177"/>
      <c r="S265" s="208"/>
      <c r="T265" s="86" t="s">
        <v>57</v>
      </c>
      <c r="U265" s="198">
        <f>AVERAGE($B276:$B280)</f>
        <v>1.8299170085869396</v>
      </c>
      <c r="V265" s="185"/>
      <c r="W265" s="177"/>
      <c r="Y265" s="208"/>
      <c r="Z265" s="86" t="s">
        <v>57</v>
      </c>
      <c r="AA265" s="198">
        <f>AVERAGE($B276:$B280)</f>
        <v>1.8299170085869396</v>
      </c>
      <c r="AB265" s="185"/>
      <c r="AC265" s="177"/>
      <c r="AE265" s="208"/>
      <c r="AF265" s="86" t="s">
        <v>57</v>
      </c>
      <c r="AG265" s="198">
        <f>AVERAGE($B276:$B280)</f>
        <v>1.8299170085869396</v>
      </c>
      <c r="AH265" s="185"/>
      <c r="AI265" s="177"/>
      <c r="AK265" s="208"/>
      <c r="AL265" s="86" t="s">
        <v>57</v>
      </c>
      <c r="AM265" s="198">
        <f>AVERAGE($B276:$B280)</f>
        <v>1.8299170085869396</v>
      </c>
      <c r="AN265" s="185"/>
      <c r="AO265" s="177"/>
      <c r="AQ265" s="208"/>
      <c r="AR265" s="86" t="s">
        <v>57</v>
      </c>
      <c r="AS265" s="198">
        <f>AVERAGE($B276:$B280)</f>
        <v>1.8299170085869396</v>
      </c>
      <c r="AT265" s="185"/>
      <c r="AU265" s="177"/>
      <c r="AW265" s="208"/>
      <c r="AX265" s="86" t="s">
        <v>57</v>
      </c>
      <c r="AY265" s="198">
        <f>AVERAGE($B276:$B280)</f>
        <v>1.8299170085869396</v>
      </c>
      <c r="AZ265" s="185"/>
      <c r="BA265" s="177"/>
      <c r="BC265" s="208"/>
      <c r="BD265" s="86" t="s">
        <v>57</v>
      </c>
      <c r="BE265" s="198">
        <f>AVERAGE($B276:$B280)</f>
        <v>1.8299170085869396</v>
      </c>
      <c r="BF265" s="185"/>
      <c r="BG265" s="177"/>
      <c r="BI265" s="208"/>
      <c r="BJ265" s="86" t="s">
        <v>57</v>
      </c>
      <c r="BK265" s="198">
        <f>AVERAGE($B276:$B280)</f>
        <v>1.8299170085869396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 t="e">
        <f>INDEX(LINEST(C271:C280,D271:D280),1)</f>
        <v>#VALUE!</v>
      </c>
      <c r="G267" s="88"/>
      <c r="H267" s="24"/>
      <c r="I267" s="177"/>
      <c r="J267" s="178"/>
      <c r="K267" s="177"/>
      <c r="M267" s="208"/>
      <c r="N267" s="87" t="s">
        <v>58</v>
      </c>
      <c r="O267" s="42" t="e">
        <f>INDEX(LINEST(M271:M280,$D271:$D280),1)</f>
        <v>#VALUE!</v>
      </c>
      <c r="P267" s="185"/>
      <c r="Q267" s="177"/>
      <c r="S267" s="208"/>
      <c r="T267" s="87" t="s">
        <v>58</v>
      </c>
      <c r="U267" s="42" t="e">
        <f>INDEX(LINEST(S271:S280,$D271:$D280),1)</f>
        <v>#VALUE!</v>
      </c>
      <c r="V267" s="185"/>
      <c r="W267" s="177"/>
      <c r="Y267" s="208"/>
      <c r="Z267" s="87" t="s">
        <v>58</v>
      </c>
      <c r="AA267" s="42" t="e">
        <f>INDEX(LINEST(Y271:Y280,$D271:$D280),1)</f>
        <v>#VALUE!</v>
      </c>
      <c r="AB267" s="185"/>
      <c r="AC267" s="177"/>
      <c r="AE267" s="208"/>
      <c r="AF267" s="87" t="s">
        <v>58</v>
      </c>
      <c r="AG267" s="42" t="e">
        <f>INDEX(LINEST(AE271:AE280,$D271:$D280),1)</f>
        <v>#VALUE!</v>
      </c>
      <c r="AH267" s="185"/>
      <c r="AI267" s="177"/>
      <c r="AK267" s="208"/>
      <c r="AL267" s="87" t="s">
        <v>58</v>
      </c>
      <c r="AM267" s="42" t="e">
        <f>INDEX(LINEST(AK271:AK280,$D271:$D280),1)</f>
        <v>#VALUE!</v>
      </c>
      <c r="AN267" s="185"/>
      <c r="AO267" s="177"/>
      <c r="AQ267" s="208"/>
      <c r="AR267" s="87" t="s">
        <v>58</v>
      </c>
      <c r="AS267" s="42" t="e">
        <f>INDEX(LINEST(AQ271:AQ280,$D271:$D280),1)</f>
        <v>#VALUE!</v>
      </c>
      <c r="AT267" s="185"/>
      <c r="AU267" s="177"/>
      <c r="AW267" s="208"/>
      <c r="AX267" s="87" t="s">
        <v>58</v>
      </c>
      <c r="AY267" s="42" t="e">
        <f>INDEX(LINEST(AW271:AW280,$D271:$D280),1)</f>
        <v>#VALUE!</v>
      </c>
      <c r="AZ267" s="185"/>
      <c r="BA267" s="177"/>
      <c r="BC267" s="208"/>
      <c r="BD267" s="87" t="s">
        <v>58</v>
      </c>
      <c r="BE267" s="42" t="e">
        <f>INDEX(LINEST(BC271:BC280,$D271:$D280),1)</f>
        <v>#VALUE!</v>
      </c>
      <c r="BF267" s="185"/>
      <c r="BG267" s="177"/>
      <c r="BI267" s="208"/>
      <c r="BJ267" s="87" t="s">
        <v>58</v>
      </c>
      <c r="BK267" s="42" t="e">
        <f>INDEX(LINEST(BI271:BI280,$D271:$D280),1)</f>
        <v>#VALUE!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 t="e">
        <f>INDEX(LINEST(C271:C280,D271:D280),2)</f>
        <v>#VALUE!</v>
      </c>
      <c r="G268" s="25"/>
      <c r="H268" s="21"/>
      <c r="I268" s="177"/>
      <c r="J268" s="178"/>
      <c r="K268" s="177"/>
      <c r="M268" s="208"/>
      <c r="N268" s="71" t="s">
        <v>29</v>
      </c>
      <c r="O268" s="42" t="e">
        <f>INDEX(LINEST(M271:M280,$D271:$D280),2)</f>
        <v>#VALUE!</v>
      </c>
      <c r="P268" s="185"/>
      <c r="Q268" s="177"/>
      <c r="S268" s="208"/>
      <c r="T268" s="71" t="s">
        <v>29</v>
      </c>
      <c r="U268" s="42" t="e">
        <f>INDEX(LINEST(S271:S280,$D271:$D280),2)</f>
        <v>#VALUE!</v>
      </c>
      <c r="V268" s="185"/>
      <c r="W268" s="177"/>
      <c r="Y268" s="208"/>
      <c r="Z268" s="71" t="s">
        <v>29</v>
      </c>
      <c r="AA268" s="42" t="e">
        <f>INDEX(LINEST(Y271:Y280,$D271:$D280),2)</f>
        <v>#VALUE!</v>
      </c>
      <c r="AB268" s="185"/>
      <c r="AC268" s="177"/>
      <c r="AE268" s="208"/>
      <c r="AF268" s="71" t="s">
        <v>29</v>
      </c>
      <c r="AG268" s="42" t="e">
        <f>INDEX(LINEST(AE271:AE280,$D271:$D280),2)</f>
        <v>#VALUE!</v>
      </c>
      <c r="AH268" s="185"/>
      <c r="AI268" s="177"/>
      <c r="AK268" s="208"/>
      <c r="AL268" s="71" t="s">
        <v>29</v>
      </c>
      <c r="AM268" s="42" t="e">
        <f>INDEX(LINEST(AK271:AK280,$D271:$D280),2)</f>
        <v>#VALUE!</v>
      </c>
      <c r="AN268" s="185"/>
      <c r="AO268" s="177"/>
      <c r="AQ268" s="208"/>
      <c r="AR268" s="71" t="s">
        <v>29</v>
      </c>
      <c r="AS268" s="42" t="e">
        <f>INDEX(LINEST(AQ271:AQ280,$D271:$D280),2)</f>
        <v>#VALUE!</v>
      </c>
      <c r="AT268" s="185"/>
      <c r="AU268" s="177"/>
      <c r="AW268" s="208"/>
      <c r="AX268" s="71" t="s">
        <v>29</v>
      </c>
      <c r="AY268" s="42" t="e">
        <f>INDEX(LINEST(AW271:AW280,$D271:$D280),2)</f>
        <v>#VALUE!</v>
      </c>
      <c r="AZ268" s="185"/>
      <c r="BA268" s="177"/>
      <c r="BC268" s="208"/>
      <c r="BD268" s="71" t="s">
        <v>29</v>
      </c>
      <c r="BE268" s="42" t="e">
        <f>INDEX(LINEST(BC271:BC280,$D271:$D280),2)</f>
        <v>#VALUE!</v>
      </c>
      <c r="BF268" s="185"/>
      <c r="BG268" s="177"/>
      <c r="BI268" s="208"/>
      <c r="BJ268" s="71" t="s">
        <v>29</v>
      </c>
      <c r="BK268" s="42" t="e">
        <f>INDEX(LINEST(BI271:BI280,$D271:$D280),2)</f>
        <v>#VALUE!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 t="e">
        <f>F267*-1</f>
        <v>#VALUE!</v>
      </c>
      <c r="H269" s="75"/>
      <c r="I269" s="177"/>
      <c r="J269" s="178"/>
      <c r="K269" s="177"/>
      <c r="M269" s="208"/>
      <c r="N269" s="86" t="s">
        <v>30</v>
      </c>
      <c r="O269" s="89" t="e">
        <f>O267*-1</f>
        <v>#VALUE!</v>
      </c>
      <c r="P269" s="185"/>
      <c r="Q269" s="177"/>
      <c r="S269" s="208"/>
      <c r="T269" s="86" t="s">
        <v>30</v>
      </c>
      <c r="U269" s="89" t="e">
        <f>U267*-1</f>
        <v>#VALUE!</v>
      </c>
      <c r="V269" s="185"/>
      <c r="W269" s="177"/>
      <c r="Y269" s="208"/>
      <c r="Z269" s="86" t="s">
        <v>30</v>
      </c>
      <c r="AA269" s="89" t="e">
        <f>AA267*-1</f>
        <v>#VALUE!</v>
      </c>
      <c r="AB269" s="185"/>
      <c r="AC269" s="177"/>
      <c r="AE269" s="208"/>
      <c r="AF269" s="86" t="s">
        <v>30</v>
      </c>
      <c r="AG269" s="89" t="e">
        <f>AG267*-1</f>
        <v>#VALUE!</v>
      </c>
      <c r="AH269" s="185"/>
      <c r="AI269" s="177"/>
      <c r="AK269" s="208"/>
      <c r="AL269" s="86" t="s">
        <v>30</v>
      </c>
      <c r="AM269" s="89" t="e">
        <f>AM267*-1</f>
        <v>#VALUE!</v>
      </c>
      <c r="AN269" s="185"/>
      <c r="AO269" s="177"/>
      <c r="AQ269" s="208"/>
      <c r="AR269" s="86" t="s">
        <v>30</v>
      </c>
      <c r="AS269" s="89" t="e">
        <f>AS267*-1</f>
        <v>#VALUE!</v>
      </c>
      <c r="AT269" s="185"/>
      <c r="AU269" s="177"/>
      <c r="AW269" s="208"/>
      <c r="AX269" s="86" t="s">
        <v>30</v>
      </c>
      <c r="AY269" s="89" t="e">
        <f>AY267*-1</f>
        <v>#VALUE!</v>
      </c>
      <c r="AZ269" s="185"/>
      <c r="BA269" s="177"/>
      <c r="BC269" s="208"/>
      <c r="BD269" s="86" t="s">
        <v>30</v>
      </c>
      <c r="BE269" s="89" t="e">
        <f>BE267*-1</f>
        <v>#VALUE!</v>
      </c>
      <c r="BF269" s="185"/>
      <c r="BG269" s="177"/>
      <c r="BI269" s="208"/>
      <c r="BJ269" s="86" t="s">
        <v>30</v>
      </c>
      <c r="BK269" s="89" t="e">
        <f>BK267*-1</f>
        <v>#VALUE!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0</v>
      </c>
      <c r="C271" s="207" t="e">
        <f t="shared" ref="C271:C280" si="126">LN(F$263/B271-1)</f>
        <v>#DIV/0!</v>
      </c>
      <c r="D271" s="20">
        <v>1</v>
      </c>
      <c r="E271" s="637" t="s">
        <v>7</v>
      </c>
      <c r="F271" s="638"/>
      <c r="G271" s="641" t="e">
        <f>I259</f>
        <v>#VALUE!</v>
      </c>
      <c r="H271" s="642"/>
      <c r="I271" s="177" t="e">
        <f t="shared" ref="I271:I302" si="127">ROUND($F$263/(1+EXP($F$268+$F$267*D271)),$G$1)</f>
        <v>#VALUE!</v>
      </c>
      <c r="J271" s="178" t="e">
        <f t="shared" ref="J271:J280" si="128">ABS(B271-I271)/B271*100</f>
        <v>#VALUE!</v>
      </c>
      <c r="K271" s="177" t="e">
        <f t="shared" ref="K271:K280" si="129">(B271-I271)^2/1000</f>
        <v>#VALUE!</v>
      </c>
      <c r="M271" s="208" t="e">
        <f t="shared" ref="M271:M280" si="130">LN(O$263/$B271-1)</f>
        <v>#DIV/0!</v>
      </c>
      <c r="N271" s="21" t="s">
        <v>36</v>
      </c>
      <c r="O271" s="42" t="e">
        <f>P259</f>
        <v>#VALUE!</v>
      </c>
      <c r="P271" s="185" t="e">
        <f t="shared" ref="P271:P280" si="131">ROUND(O$263/(1+EXP(O$268+O$267*$D271)),$G$1)</f>
        <v>#VALUE!</v>
      </c>
      <c r="Q271" s="177" t="e">
        <f t="shared" ref="Q271:Q280" si="132">($B271-P271)^2/1000</f>
        <v>#VALUE!</v>
      </c>
      <c r="S271" s="208" t="e">
        <f t="shared" ref="S271:S280" si="133">LN(U$263/$B271-1)</f>
        <v>#DIV/0!</v>
      </c>
      <c r="T271" s="21" t="s">
        <v>36</v>
      </c>
      <c r="U271" s="42" t="e">
        <f>V259</f>
        <v>#VALUE!</v>
      </c>
      <c r="V271" s="185" t="e">
        <f t="shared" ref="V271:V280" si="134">ROUND(U$263/(1+EXP(U$268+U$267*$D271)),$G$1)</f>
        <v>#VALUE!</v>
      </c>
      <c r="W271" s="177" t="e">
        <f t="shared" ref="W271:W280" si="135">($B271-V271)^2/1000</f>
        <v>#VALUE!</v>
      </c>
      <c r="Y271" s="208" t="e">
        <f t="shared" ref="Y271:Y280" si="136">LN(AA$263/$B271-1)</f>
        <v>#DIV/0!</v>
      </c>
      <c r="Z271" s="21" t="s">
        <v>36</v>
      </c>
      <c r="AA271" s="42" t="e">
        <f>AB259</f>
        <v>#VALUE!</v>
      </c>
      <c r="AB271" s="185" t="e">
        <f t="shared" ref="AB271:AB280" si="137">ROUND(AA$263/(1+EXP(AA$268+AA$267*$D271)),$G$1)</f>
        <v>#VALUE!</v>
      </c>
      <c r="AC271" s="177" t="e">
        <f t="shared" ref="AC271:AC280" si="138">($B271-AB271)^2/1000</f>
        <v>#VALUE!</v>
      </c>
      <c r="AE271" s="208" t="e">
        <f t="shared" ref="AE271:AE280" si="139">LN(AG$263/$B271-1)</f>
        <v>#DIV/0!</v>
      </c>
      <c r="AF271" s="21" t="s">
        <v>36</v>
      </c>
      <c r="AG271" s="42" t="e">
        <f>AH259</f>
        <v>#VALUE!</v>
      </c>
      <c r="AH271" s="185" t="e">
        <f t="shared" ref="AH271:AH280" si="140">ROUND(AG$263/(1+EXP(AG$268+AG$267*$D271)),$G$1)</f>
        <v>#VALUE!</v>
      </c>
      <c r="AI271" s="177" t="e">
        <f t="shared" ref="AI271:AI280" si="141">($B271-AH271)^2/1000</f>
        <v>#VALUE!</v>
      </c>
      <c r="AK271" s="208" t="e">
        <f t="shared" ref="AK271:AK280" si="142">LN(AM$263/$B271-1)</f>
        <v>#DIV/0!</v>
      </c>
      <c r="AL271" s="21" t="s">
        <v>36</v>
      </c>
      <c r="AM271" s="42" t="e">
        <f>AN259</f>
        <v>#VALUE!</v>
      </c>
      <c r="AN271" s="185" t="e">
        <f t="shared" ref="AN271:AN280" si="143">ROUND(AM$263/(1+EXP(AM$268+AM$267*$D271)),$G$1)</f>
        <v>#VALUE!</v>
      </c>
      <c r="AO271" s="177" t="e">
        <f t="shared" ref="AO271:AO280" si="144">($B271-AN271)^2/1000</f>
        <v>#VALUE!</v>
      </c>
      <c r="AQ271" s="208" t="e">
        <f t="shared" ref="AQ271:AQ280" si="145">LN(AS$263/$B271-1)</f>
        <v>#DIV/0!</v>
      </c>
      <c r="AR271" s="21" t="s">
        <v>36</v>
      </c>
      <c r="AS271" s="42" t="e">
        <f>AT259</f>
        <v>#VALUE!</v>
      </c>
      <c r="AT271" s="185" t="e">
        <f t="shared" ref="AT271:AT280" si="146">ROUND(AS$263/(1+EXP(AS$268+AS$267*$D271)),$G$1)</f>
        <v>#VALUE!</v>
      </c>
      <c r="AU271" s="177" t="e">
        <f t="shared" ref="AU271:AU280" si="147">($B271-AT271)^2/1000</f>
        <v>#VALUE!</v>
      </c>
      <c r="AW271" s="208" t="e">
        <f t="shared" ref="AW271:AW280" si="148">LN(AY$263/$B271-1)</f>
        <v>#DIV/0!</v>
      </c>
      <c r="AX271" s="21" t="s">
        <v>36</v>
      </c>
      <c r="AY271" s="42" t="e">
        <f>AZ259</f>
        <v>#VALUE!</v>
      </c>
      <c r="AZ271" s="185" t="e">
        <f t="shared" ref="AZ271:AZ280" si="149">ROUND(AY$263/(1+EXP(AY$268+AY$267*$D271)),$G$1)</f>
        <v>#VALUE!</v>
      </c>
      <c r="BA271" s="177" t="e">
        <f t="shared" ref="BA271:BA280" si="150">($B271-AZ271)^2/1000</f>
        <v>#VALUE!</v>
      </c>
      <c r="BC271" s="208" t="e">
        <f t="shared" ref="BC271:BC280" si="151">LN(BE$263/$B271-1)</f>
        <v>#DIV/0!</v>
      </c>
      <c r="BD271" s="21" t="s">
        <v>36</v>
      </c>
      <c r="BE271" s="42" t="e">
        <f>BF259</f>
        <v>#VALUE!</v>
      </c>
      <c r="BF271" s="185" t="e">
        <f t="shared" ref="BF271:BF280" si="152">ROUND(BE$263/(1+EXP(BE$268+BE$267*$D271)),$G$1)</f>
        <v>#VALUE!</v>
      </c>
      <c r="BG271" s="177" t="e">
        <f t="shared" ref="BG271:BG280" si="153">($B271-BF271)^2/1000</f>
        <v>#VALUE!</v>
      </c>
      <c r="BI271" s="208" t="e">
        <f t="shared" ref="BI271:BI280" si="154">LN(BK$263/$B271-1)</f>
        <v>#DIV/0!</v>
      </c>
      <c r="BJ271" s="21" t="s">
        <v>36</v>
      </c>
      <c r="BK271" s="42" t="e">
        <f>BL259</f>
        <v>#VALUE!</v>
      </c>
      <c r="BL271" s="185" t="e">
        <f t="shared" ref="BL271:BL280" si="155">ROUND(BK$263/(1+EXP(BK$268+BK$267*$D271)),$G$1)</f>
        <v>#VALUE!</v>
      </c>
      <c r="BM271" s="177" t="e">
        <f t="shared" ref="BM271:BM280" si="156">($B271-BL271)^2/1000</f>
        <v>#VALUE!</v>
      </c>
    </row>
    <row r="272" spans="1:65" ht="15" customHeight="1">
      <c r="A272" s="19">
        <f t="shared" si="125"/>
        <v>2004</v>
      </c>
      <c r="B272" s="174">
        <f t="shared" si="125"/>
        <v>0</v>
      </c>
      <c r="C272" s="207" t="e">
        <f t="shared" si="126"/>
        <v>#DIV/0!</v>
      </c>
      <c r="D272" s="20">
        <f t="shared" ref="D272:D302" si="157">D271+1</f>
        <v>2</v>
      </c>
      <c r="E272" s="637" t="s">
        <v>8</v>
      </c>
      <c r="F272" s="638"/>
      <c r="G272" s="639" t="e">
        <f>SUM(K260:K280)</f>
        <v>#VALUE!</v>
      </c>
      <c r="H272" s="640"/>
      <c r="I272" s="177" t="e">
        <f t="shared" si="127"/>
        <v>#VALUE!</v>
      </c>
      <c r="J272" s="178" t="e">
        <f t="shared" si="128"/>
        <v>#VALUE!</v>
      </c>
      <c r="K272" s="177" t="e">
        <f t="shared" si="129"/>
        <v>#VALUE!</v>
      </c>
      <c r="M272" s="208" t="e">
        <f t="shared" si="130"/>
        <v>#DIV/0!</v>
      </c>
      <c r="N272" s="21" t="s">
        <v>37</v>
      </c>
      <c r="O272" s="209" t="e">
        <f>SUM(Q260:Q280)</f>
        <v>#VALUE!</v>
      </c>
      <c r="P272" s="185" t="e">
        <f t="shared" si="131"/>
        <v>#VALUE!</v>
      </c>
      <c r="Q272" s="177" t="e">
        <f t="shared" si="132"/>
        <v>#VALUE!</v>
      </c>
      <c r="S272" s="208" t="e">
        <f t="shared" si="133"/>
        <v>#DIV/0!</v>
      </c>
      <c r="T272" s="21" t="s">
        <v>37</v>
      </c>
      <c r="U272" s="209" t="e">
        <f>SUM(W260:W280)</f>
        <v>#VALUE!</v>
      </c>
      <c r="V272" s="185" t="e">
        <f t="shared" si="134"/>
        <v>#VALUE!</v>
      </c>
      <c r="W272" s="177" t="e">
        <f t="shared" si="135"/>
        <v>#VALUE!</v>
      </c>
      <c r="Y272" s="208" t="e">
        <f t="shared" si="136"/>
        <v>#DIV/0!</v>
      </c>
      <c r="Z272" s="21" t="s">
        <v>37</v>
      </c>
      <c r="AA272" s="209" t="e">
        <f>SUM(AC260:AC280)</f>
        <v>#VALUE!</v>
      </c>
      <c r="AB272" s="185" t="e">
        <f t="shared" si="137"/>
        <v>#VALUE!</v>
      </c>
      <c r="AC272" s="177" t="e">
        <f t="shared" si="138"/>
        <v>#VALUE!</v>
      </c>
      <c r="AE272" s="208" t="e">
        <f t="shared" si="139"/>
        <v>#DIV/0!</v>
      </c>
      <c r="AF272" s="21" t="s">
        <v>37</v>
      </c>
      <c r="AG272" s="209" t="e">
        <f>SUM(AI260:AI280)</f>
        <v>#VALUE!</v>
      </c>
      <c r="AH272" s="185" t="e">
        <f t="shared" si="140"/>
        <v>#VALUE!</v>
      </c>
      <c r="AI272" s="177" t="e">
        <f t="shared" si="141"/>
        <v>#VALUE!</v>
      </c>
      <c r="AK272" s="208" t="e">
        <f t="shared" si="142"/>
        <v>#DIV/0!</v>
      </c>
      <c r="AL272" s="21" t="s">
        <v>37</v>
      </c>
      <c r="AM272" s="209" t="e">
        <f>SUM(AO260:AO280)</f>
        <v>#VALUE!</v>
      </c>
      <c r="AN272" s="185" t="e">
        <f t="shared" si="143"/>
        <v>#VALUE!</v>
      </c>
      <c r="AO272" s="177" t="e">
        <f t="shared" si="144"/>
        <v>#VALUE!</v>
      </c>
      <c r="AQ272" s="208" t="e">
        <f t="shared" si="145"/>
        <v>#DIV/0!</v>
      </c>
      <c r="AR272" s="21" t="s">
        <v>37</v>
      </c>
      <c r="AS272" s="209" t="e">
        <f>SUM(AU260:AU280)</f>
        <v>#VALUE!</v>
      </c>
      <c r="AT272" s="185" t="e">
        <f t="shared" si="146"/>
        <v>#VALUE!</v>
      </c>
      <c r="AU272" s="177" t="e">
        <f t="shared" si="147"/>
        <v>#VALUE!</v>
      </c>
      <c r="AW272" s="208" t="e">
        <f t="shared" si="148"/>
        <v>#DIV/0!</v>
      </c>
      <c r="AX272" s="21" t="s">
        <v>37</v>
      </c>
      <c r="AY272" s="209" t="e">
        <f>SUM(BA260:BA280)</f>
        <v>#VALUE!</v>
      </c>
      <c r="AZ272" s="185" t="e">
        <f t="shared" si="149"/>
        <v>#VALUE!</v>
      </c>
      <c r="BA272" s="177" t="e">
        <f t="shared" si="150"/>
        <v>#VALUE!</v>
      </c>
      <c r="BC272" s="208" t="e">
        <f t="shared" si="151"/>
        <v>#DIV/0!</v>
      </c>
      <c r="BD272" s="21" t="s">
        <v>37</v>
      </c>
      <c r="BE272" s="209" t="e">
        <f>SUM(BG260:BG280)</f>
        <v>#VALUE!</v>
      </c>
      <c r="BF272" s="185" t="e">
        <f t="shared" si="152"/>
        <v>#VALUE!</v>
      </c>
      <c r="BG272" s="177" t="e">
        <f t="shared" si="153"/>
        <v>#VALUE!</v>
      </c>
      <c r="BI272" s="208" t="e">
        <f t="shared" si="154"/>
        <v>#DIV/0!</v>
      </c>
      <c r="BJ272" s="21" t="s">
        <v>37</v>
      </c>
      <c r="BK272" s="209" t="e">
        <f>SUM(BM260:BM280)</f>
        <v>#VALUE!</v>
      </c>
      <c r="BL272" s="185" t="e">
        <f t="shared" si="155"/>
        <v>#VALUE!</v>
      </c>
      <c r="BM272" s="177" t="e">
        <f t="shared" si="156"/>
        <v>#VALUE!</v>
      </c>
    </row>
    <row r="273" spans="1:70" ht="15" customHeight="1">
      <c r="A273" s="19">
        <f t="shared" si="125"/>
        <v>2005</v>
      </c>
      <c r="B273" s="174">
        <f t="shared" si="125"/>
        <v>0</v>
      </c>
      <c r="C273" s="207" t="e">
        <f t="shared" si="126"/>
        <v>#DIV/0!</v>
      </c>
      <c r="D273" s="20">
        <f t="shared" si="157"/>
        <v>3</v>
      </c>
      <c r="E273" s="637" t="s">
        <v>9</v>
      </c>
      <c r="F273" s="638"/>
      <c r="G273" s="639" t="e">
        <f>SUM(K271:K280)</f>
        <v>#VALUE!</v>
      </c>
      <c r="H273" s="640"/>
      <c r="I273" s="177" t="e">
        <f t="shared" si="127"/>
        <v>#VALUE!</v>
      </c>
      <c r="J273" s="178" t="e">
        <f t="shared" si="128"/>
        <v>#VALUE!</v>
      </c>
      <c r="K273" s="177" t="e">
        <f t="shared" si="129"/>
        <v>#VALUE!</v>
      </c>
      <c r="M273" s="208" t="e">
        <f t="shared" si="130"/>
        <v>#DIV/0!</v>
      </c>
      <c r="O273" s="39"/>
      <c r="P273" s="185" t="e">
        <f t="shared" si="131"/>
        <v>#VALUE!</v>
      </c>
      <c r="Q273" s="177" t="e">
        <f t="shared" si="132"/>
        <v>#VALUE!</v>
      </c>
      <c r="S273" s="208" t="e">
        <f t="shared" si="133"/>
        <v>#DIV/0!</v>
      </c>
      <c r="U273" s="39"/>
      <c r="V273" s="185" t="e">
        <f t="shared" si="134"/>
        <v>#VALUE!</v>
      </c>
      <c r="W273" s="177" t="e">
        <f t="shared" si="135"/>
        <v>#VALUE!</v>
      </c>
      <c r="Y273" s="208" t="e">
        <f t="shared" si="136"/>
        <v>#DIV/0!</v>
      </c>
      <c r="AA273" s="39"/>
      <c r="AB273" s="185" t="e">
        <f t="shared" si="137"/>
        <v>#VALUE!</v>
      </c>
      <c r="AC273" s="177" t="e">
        <f t="shared" si="138"/>
        <v>#VALUE!</v>
      </c>
      <c r="AE273" s="208" t="e">
        <f t="shared" si="139"/>
        <v>#DIV/0!</v>
      </c>
      <c r="AG273" s="39"/>
      <c r="AH273" s="185" t="e">
        <f t="shared" si="140"/>
        <v>#VALUE!</v>
      </c>
      <c r="AI273" s="177" t="e">
        <f t="shared" si="141"/>
        <v>#VALUE!</v>
      </c>
      <c r="AK273" s="208" t="e">
        <f t="shared" si="142"/>
        <v>#DIV/0!</v>
      </c>
      <c r="AM273" s="39"/>
      <c r="AN273" s="185" t="e">
        <f t="shared" si="143"/>
        <v>#VALUE!</v>
      </c>
      <c r="AO273" s="177" t="e">
        <f t="shared" si="144"/>
        <v>#VALUE!</v>
      </c>
      <c r="AQ273" s="208" t="e">
        <f t="shared" si="145"/>
        <v>#DIV/0!</v>
      </c>
      <c r="AS273" s="39"/>
      <c r="AT273" s="185" t="e">
        <f t="shared" si="146"/>
        <v>#VALUE!</v>
      </c>
      <c r="AU273" s="177" t="e">
        <f t="shared" si="147"/>
        <v>#VALUE!</v>
      </c>
      <c r="AW273" s="208" t="e">
        <f t="shared" si="148"/>
        <v>#DIV/0!</v>
      </c>
      <c r="AY273" s="39"/>
      <c r="AZ273" s="185" t="e">
        <f t="shared" si="149"/>
        <v>#VALUE!</v>
      </c>
      <c r="BA273" s="177" t="e">
        <f t="shared" si="150"/>
        <v>#VALUE!</v>
      </c>
      <c r="BC273" s="208" t="e">
        <f t="shared" si="151"/>
        <v>#DIV/0!</v>
      </c>
      <c r="BE273" s="39"/>
      <c r="BF273" s="185" t="e">
        <f t="shared" si="152"/>
        <v>#VALUE!</v>
      </c>
      <c r="BG273" s="177" t="e">
        <f t="shared" si="153"/>
        <v>#VALUE!</v>
      </c>
      <c r="BI273" s="208" t="e">
        <f t="shared" si="154"/>
        <v>#DIV/0!</v>
      </c>
      <c r="BK273" s="39"/>
      <c r="BL273" s="185" t="e">
        <f t="shared" si="155"/>
        <v>#VALUE!</v>
      </c>
      <c r="BM273" s="177" t="e">
        <f t="shared" si="156"/>
        <v>#VALUE!</v>
      </c>
    </row>
    <row r="274" spans="1:70" ht="15" customHeight="1">
      <c r="A274" s="19">
        <f t="shared" si="125"/>
        <v>2006</v>
      </c>
      <c r="B274" s="174">
        <f t="shared" si="125"/>
        <v>0</v>
      </c>
      <c r="C274" s="207" t="e">
        <f t="shared" si="126"/>
        <v>#DIV/0!</v>
      </c>
      <c r="D274" s="20">
        <f t="shared" si="157"/>
        <v>4</v>
      </c>
      <c r="E274" s="637" t="s">
        <v>10</v>
      </c>
      <c r="F274" s="638"/>
      <c r="G274" s="639" t="e">
        <f>SUM(J260:J280)/D280</f>
        <v>#VALUE!</v>
      </c>
      <c r="H274" s="640"/>
      <c r="I274" s="177" t="e">
        <f t="shared" si="127"/>
        <v>#VALUE!</v>
      </c>
      <c r="J274" s="178" t="e">
        <f t="shared" si="128"/>
        <v>#VALUE!</v>
      </c>
      <c r="K274" s="177" t="e">
        <f t="shared" si="129"/>
        <v>#VALUE!</v>
      </c>
      <c r="M274" s="208" t="e">
        <f t="shared" si="130"/>
        <v>#DIV/0!</v>
      </c>
      <c r="P274" s="185" t="e">
        <f t="shared" si="131"/>
        <v>#VALUE!</v>
      </c>
      <c r="Q274" s="177" t="e">
        <f t="shared" si="132"/>
        <v>#VALUE!</v>
      </c>
      <c r="S274" s="208" t="e">
        <f t="shared" si="133"/>
        <v>#DIV/0!</v>
      </c>
      <c r="V274" s="185" t="e">
        <f t="shared" si="134"/>
        <v>#VALUE!</v>
      </c>
      <c r="W274" s="177" t="e">
        <f t="shared" si="135"/>
        <v>#VALUE!</v>
      </c>
      <c r="Y274" s="208" t="e">
        <f t="shared" si="136"/>
        <v>#DIV/0!</v>
      </c>
      <c r="AB274" s="185" t="e">
        <f t="shared" si="137"/>
        <v>#VALUE!</v>
      </c>
      <c r="AC274" s="177" t="e">
        <f t="shared" si="138"/>
        <v>#VALUE!</v>
      </c>
      <c r="AE274" s="208" t="e">
        <f t="shared" si="139"/>
        <v>#DIV/0!</v>
      </c>
      <c r="AH274" s="185" t="e">
        <f t="shared" si="140"/>
        <v>#VALUE!</v>
      </c>
      <c r="AI274" s="177" t="e">
        <f t="shared" si="141"/>
        <v>#VALUE!</v>
      </c>
      <c r="AK274" s="208" t="e">
        <f t="shared" si="142"/>
        <v>#DIV/0!</v>
      </c>
      <c r="AN274" s="185" t="e">
        <f t="shared" si="143"/>
        <v>#VALUE!</v>
      </c>
      <c r="AO274" s="177" t="e">
        <f t="shared" si="144"/>
        <v>#VALUE!</v>
      </c>
      <c r="AQ274" s="208" t="e">
        <f t="shared" si="145"/>
        <v>#DIV/0!</v>
      </c>
      <c r="AT274" s="185" t="e">
        <f t="shared" si="146"/>
        <v>#VALUE!</v>
      </c>
      <c r="AU274" s="177" t="e">
        <f t="shared" si="147"/>
        <v>#VALUE!</v>
      </c>
      <c r="AW274" s="208" t="e">
        <f t="shared" si="148"/>
        <v>#DIV/0!</v>
      </c>
      <c r="AZ274" s="185" t="e">
        <f t="shared" si="149"/>
        <v>#VALUE!</v>
      </c>
      <c r="BA274" s="177" t="e">
        <f t="shared" si="150"/>
        <v>#VALUE!</v>
      </c>
      <c r="BC274" s="208" t="e">
        <f t="shared" si="151"/>
        <v>#DIV/0!</v>
      </c>
      <c r="BF274" s="185" t="e">
        <f t="shared" si="152"/>
        <v>#VALUE!</v>
      </c>
      <c r="BG274" s="177" t="e">
        <f t="shared" si="153"/>
        <v>#VALUE!</v>
      </c>
      <c r="BI274" s="208" t="e">
        <f t="shared" si="154"/>
        <v>#DIV/0!</v>
      </c>
      <c r="BL274" s="185" t="e">
        <f t="shared" si="155"/>
        <v>#VALUE!</v>
      </c>
      <c r="BM274" s="177" t="e">
        <f t="shared" si="156"/>
        <v>#VALUE!</v>
      </c>
    </row>
    <row r="275" spans="1:70" ht="15" customHeight="1">
      <c r="A275" s="19">
        <f t="shared" si="125"/>
        <v>2007</v>
      </c>
      <c r="B275" s="174">
        <f t="shared" si="125"/>
        <v>0</v>
      </c>
      <c r="C275" s="207" t="e">
        <f t="shared" si="126"/>
        <v>#DIV/0!</v>
      </c>
      <c r="D275" s="20">
        <f t="shared" si="157"/>
        <v>5</v>
      </c>
      <c r="E275" s="637" t="s">
        <v>11</v>
      </c>
      <c r="F275" s="638"/>
      <c r="G275" s="639" t="e">
        <f>SUM(J271:J280)/10</f>
        <v>#VALUE!</v>
      </c>
      <c r="H275" s="640"/>
      <c r="I275" s="177" t="e">
        <f t="shared" si="127"/>
        <v>#VALUE!</v>
      </c>
      <c r="J275" s="178" t="e">
        <f t="shared" si="128"/>
        <v>#VALUE!</v>
      </c>
      <c r="K275" s="177" t="e">
        <f t="shared" si="129"/>
        <v>#VALUE!</v>
      </c>
      <c r="M275" s="208" t="e">
        <f t="shared" si="130"/>
        <v>#DIV/0!</v>
      </c>
      <c r="P275" s="185" t="e">
        <f t="shared" si="131"/>
        <v>#VALUE!</v>
      </c>
      <c r="Q275" s="177" t="e">
        <f t="shared" si="132"/>
        <v>#VALUE!</v>
      </c>
      <c r="S275" s="208" t="e">
        <f t="shared" si="133"/>
        <v>#DIV/0!</v>
      </c>
      <c r="V275" s="185" t="e">
        <f t="shared" si="134"/>
        <v>#VALUE!</v>
      </c>
      <c r="W275" s="177" t="e">
        <f t="shared" si="135"/>
        <v>#VALUE!</v>
      </c>
      <c r="Y275" s="208" t="e">
        <f t="shared" si="136"/>
        <v>#DIV/0!</v>
      </c>
      <c r="AB275" s="185" t="e">
        <f t="shared" si="137"/>
        <v>#VALUE!</v>
      </c>
      <c r="AC275" s="177" t="e">
        <f t="shared" si="138"/>
        <v>#VALUE!</v>
      </c>
      <c r="AE275" s="208" t="e">
        <f t="shared" si="139"/>
        <v>#DIV/0!</v>
      </c>
      <c r="AH275" s="185" t="e">
        <f t="shared" si="140"/>
        <v>#VALUE!</v>
      </c>
      <c r="AI275" s="177" t="e">
        <f t="shared" si="141"/>
        <v>#VALUE!</v>
      </c>
      <c r="AK275" s="208" t="e">
        <f t="shared" si="142"/>
        <v>#DIV/0!</v>
      </c>
      <c r="AN275" s="185" t="e">
        <f t="shared" si="143"/>
        <v>#VALUE!</v>
      </c>
      <c r="AO275" s="177" t="e">
        <f t="shared" si="144"/>
        <v>#VALUE!</v>
      </c>
      <c r="AQ275" s="208" t="e">
        <f t="shared" si="145"/>
        <v>#DIV/0!</v>
      </c>
      <c r="AT275" s="185" t="e">
        <f t="shared" si="146"/>
        <v>#VALUE!</v>
      </c>
      <c r="AU275" s="177" t="e">
        <f t="shared" si="147"/>
        <v>#VALUE!</v>
      </c>
      <c r="AW275" s="208" t="e">
        <f t="shared" si="148"/>
        <v>#DIV/0!</v>
      </c>
      <c r="AZ275" s="185" t="e">
        <f t="shared" si="149"/>
        <v>#VALUE!</v>
      </c>
      <c r="BA275" s="177" t="e">
        <f t="shared" si="150"/>
        <v>#VALUE!</v>
      </c>
      <c r="BC275" s="208" t="e">
        <f t="shared" si="151"/>
        <v>#DIV/0!</v>
      </c>
      <c r="BF275" s="185" t="e">
        <f t="shared" si="152"/>
        <v>#VALUE!</v>
      </c>
      <c r="BG275" s="177" t="e">
        <f t="shared" si="153"/>
        <v>#VALUE!</v>
      </c>
      <c r="BI275" s="208" t="e">
        <f t="shared" si="154"/>
        <v>#DIV/0!</v>
      </c>
      <c r="BL275" s="185" t="e">
        <f t="shared" si="155"/>
        <v>#VALUE!</v>
      </c>
      <c r="BM275" s="177" t="e">
        <f t="shared" si="156"/>
        <v>#VALUE!</v>
      </c>
    </row>
    <row r="276" spans="1:70" ht="15" customHeight="1">
      <c r="A276" s="19">
        <f t="shared" si="125"/>
        <v>2008</v>
      </c>
      <c r="B276" s="174">
        <f t="shared" si="125"/>
        <v>0</v>
      </c>
      <c r="C276" s="207" t="e">
        <f t="shared" si="126"/>
        <v>#DIV/0!</v>
      </c>
      <c r="D276" s="20">
        <f t="shared" si="157"/>
        <v>6</v>
      </c>
      <c r="G276" s="25"/>
      <c r="H276" s="75"/>
      <c r="I276" s="177" t="e">
        <f t="shared" si="127"/>
        <v>#VALUE!</v>
      </c>
      <c r="J276" s="178" t="e">
        <f t="shared" si="128"/>
        <v>#VALUE!</v>
      </c>
      <c r="K276" s="177" t="e">
        <f t="shared" si="129"/>
        <v>#VALUE!</v>
      </c>
      <c r="M276" s="208" t="e">
        <f t="shared" si="130"/>
        <v>#DIV/0!</v>
      </c>
      <c r="P276" s="185" t="e">
        <f t="shared" si="131"/>
        <v>#VALUE!</v>
      </c>
      <c r="Q276" s="177" t="e">
        <f t="shared" si="132"/>
        <v>#VALUE!</v>
      </c>
      <c r="S276" s="208" t="e">
        <f t="shared" si="133"/>
        <v>#DIV/0!</v>
      </c>
      <c r="V276" s="185" t="e">
        <f t="shared" si="134"/>
        <v>#VALUE!</v>
      </c>
      <c r="W276" s="177" t="e">
        <f t="shared" si="135"/>
        <v>#VALUE!</v>
      </c>
      <c r="Y276" s="208" t="e">
        <f t="shared" si="136"/>
        <v>#DIV/0!</v>
      </c>
      <c r="AB276" s="185" t="e">
        <f t="shared" si="137"/>
        <v>#VALUE!</v>
      </c>
      <c r="AC276" s="177" t="e">
        <f t="shared" si="138"/>
        <v>#VALUE!</v>
      </c>
      <c r="AE276" s="208" t="e">
        <f t="shared" si="139"/>
        <v>#DIV/0!</v>
      </c>
      <c r="AH276" s="185" t="e">
        <f t="shared" si="140"/>
        <v>#VALUE!</v>
      </c>
      <c r="AI276" s="177" t="e">
        <f t="shared" si="141"/>
        <v>#VALUE!</v>
      </c>
      <c r="AK276" s="208" t="e">
        <f t="shared" si="142"/>
        <v>#DIV/0!</v>
      </c>
      <c r="AN276" s="185" t="e">
        <f t="shared" si="143"/>
        <v>#VALUE!</v>
      </c>
      <c r="AO276" s="177" t="e">
        <f t="shared" si="144"/>
        <v>#VALUE!</v>
      </c>
      <c r="AQ276" s="208" t="e">
        <f t="shared" si="145"/>
        <v>#DIV/0!</v>
      </c>
      <c r="AT276" s="185" t="e">
        <f t="shared" si="146"/>
        <v>#VALUE!</v>
      </c>
      <c r="AU276" s="177" t="e">
        <f t="shared" si="147"/>
        <v>#VALUE!</v>
      </c>
      <c r="AW276" s="208" t="e">
        <f t="shared" si="148"/>
        <v>#DIV/0!</v>
      </c>
      <c r="AZ276" s="185" t="e">
        <f t="shared" si="149"/>
        <v>#VALUE!</v>
      </c>
      <c r="BA276" s="177" t="e">
        <f t="shared" si="150"/>
        <v>#VALUE!</v>
      </c>
      <c r="BC276" s="208" t="e">
        <f t="shared" si="151"/>
        <v>#DIV/0!</v>
      </c>
      <c r="BF276" s="185" t="e">
        <f t="shared" si="152"/>
        <v>#VALUE!</v>
      </c>
      <c r="BG276" s="177" t="e">
        <f t="shared" si="153"/>
        <v>#VALUE!</v>
      </c>
      <c r="BI276" s="208" t="e">
        <f t="shared" si="154"/>
        <v>#DIV/0!</v>
      </c>
      <c r="BL276" s="185" t="e">
        <f t="shared" si="155"/>
        <v>#VALUE!</v>
      </c>
      <c r="BM276" s="177" t="e">
        <f t="shared" si="156"/>
        <v>#VALUE!</v>
      </c>
    </row>
    <row r="277" spans="1:70" s="25" customFormat="1" ht="15" customHeight="1">
      <c r="A277" s="19">
        <f t="shared" si="125"/>
        <v>2009</v>
      </c>
      <c r="B277" s="174">
        <f t="shared" si="125"/>
        <v>0</v>
      </c>
      <c r="C277" s="207" t="e">
        <f t="shared" si="126"/>
        <v>#DIV/0!</v>
      </c>
      <c r="D277" s="20">
        <f t="shared" si="157"/>
        <v>7</v>
      </c>
      <c r="H277" s="75"/>
      <c r="I277" s="177" t="e">
        <f t="shared" si="127"/>
        <v>#VALUE!</v>
      </c>
      <c r="J277" s="178" t="e">
        <f t="shared" si="128"/>
        <v>#VALUE!</v>
      </c>
      <c r="K277" s="177" t="e">
        <f t="shared" si="129"/>
        <v>#VALUE!</v>
      </c>
      <c r="M277" s="208" t="e">
        <f t="shared" si="130"/>
        <v>#DIV/0!</v>
      </c>
      <c r="P277" s="185" t="e">
        <f t="shared" si="131"/>
        <v>#VALUE!</v>
      </c>
      <c r="Q277" s="177" t="e">
        <f t="shared" si="132"/>
        <v>#VALUE!</v>
      </c>
      <c r="S277" s="208" t="e">
        <f t="shared" si="133"/>
        <v>#DIV/0!</v>
      </c>
      <c r="V277" s="185" t="e">
        <f t="shared" si="134"/>
        <v>#VALUE!</v>
      </c>
      <c r="W277" s="177" t="e">
        <f t="shared" si="135"/>
        <v>#VALUE!</v>
      </c>
      <c r="Y277" s="208" t="e">
        <f t="shared" si="136"/>
        <v>#DIV/0!</v>
      </c>
      <c r="AB277" s="185" t="e">
        <f t="shared" si="137"/>
        <v>#VALUE!</v>
      </c>
      <c r="AC277" s="177" t="e">
        <f t="shared" si="138"/>
        <v>#VALUE!</v>
      </c>
      <c r="AE277" s="208" t="e">
        <f t="shared" si="139"/>
        <v>#DIV/0!</v>
      </c>
      <c r="AH277" s="185" t="e">
        <f t="shared" si="140"/>
        <v>#VALUE!</v>
      </c>
      <c r="AI277" s="177" t="e">
        <f t="shared" si="141"/>
        <v>#VALUE!</v>
      </c>
      <c r="AK277" s="208" t="e">
        <f t="shared" si="142"/>
        <v>#DIV/0!</v>
      </c>
      <c r="AN277" s="185" t="e">
        <f t="shared" si="143"/>
        <v>#VALUE!</v>
      </c>
      <c r="AO277" s="177" t="e">
        <f t="shared" si="144"/>
        <v>#VALUE!</v>
      </c>
      <c r="AQ277" s="208" t="e">
        <f t="shared" si="145"/>
        <v>#DIV/0!</v>
      </c>
      <c r="AT277" s="185" t="e">
        <f t="shared" si="146"/>
        <v>#VALUE!</v>
      </c>
      <c r="AU277" s="177" t="e">
        <f t="shared" si="147"/>
        <v>#VALUE!</v>
      </c>
      <c r="AW277" s="208" t="e">
        <f t="shared" si="148"/>
        <v>#DIV/0!</v>
      </c>
      <c r="AZ277" s="185" t="e">
        <f t="shared" si="149"/>
        <v>#VALUE!</v>
      </c>
      <c r="BA277" s="177" t="e">
        <f t="shared" si="150"/>
        <v>#VALUE!</v>
      </c>
      <c r="BC277" s="208" t="e">
        <f t="shared" si="151"/>
        <v>#DIV/0!</v>
      </c>
      <c r="BF277" s="185" t="e">
        <f t="shared" si="152"/>
        <v>#VALUE!</v>
      </c>
      <c r="BG277" s="177" t="e">
        <f t="shared" si="153"/>
        <v>#VALUE!</v>
      </c>
      <c r="BI277" s="208" t="e">
        <f t="shared" si="154"/>
        <v>#DIV/0!</v>
      </c>
      <c r="BL277" s="185" t="e">
        <f t="shared" si="155"/>
        <v>#VALUE!</v>
      </c>
      <c r="BM277" s="177" t="e">
        <f t="shared" si="156"/>
        <v>#VALUE!</v>
      </c>
    </row>
    <row r="278" spans="1:70" ht="15" customHeight="1">
      <c r="A278" s="19">
        <f t="shared" si="125"/>
        <v>2010</v>
      </c>
      <c r="B278" s="174">
        <f t="shared" si="125"/>
        <v>0</v>
      </c>
      <c r="C278" s="207" t="e">
        <f t="shared" si="126"/>
        <v>#DIV/0!</v>
      </c>
      <c r="D278" s="20">
        <f t="shared" si="157"/>
        <v>8</v>
      </c>
      <c r="E278" s="50"/>
      <c r="F278" s="25"/>
      <c r="G278" s="25"/>
      <c r="H278" s="75"/>
      <c r="I278" s="177" t="e">
        <f t="shared" si="127"/>
        <v>#VALUE!</v>
      </c>
      <c r="J278" s="178" t="e">
        <f t="shared" si="128"/>
        <v>#VALUE!</v>
      </c>
      <c r="K278" s="177" t="e">
        <f t="shared" si="129"/>
        <v>#VALUE!</v>
      </c>
      <c r="M278" s="208" t="e">
        <f t="shared" si="130"/>
        <v>#DIV/0!</v>
      </c>
      <c r="N278" s="50"/>
      <c r="O278" s="25"/>
      <c r="P278" s="185" t="e">
        <f t="shared" si="131"/>
        <v>#VALUE!</v>
      </c>
      <c r="Q278" s="177" t="e">
        <f t="shared" si="132"/>
        <v>#VALUE!</v>
      </c>
      <c r="S278" s="208" t="e">
        <f t="shared" si="133"/>
        <v>#DIV/0!</v>
      </c>
      <c r="T278" s="50"/>
      <c r="U278" s="25"/>
      <c r="V278" s="185" t="e">
        <f t="shared" si="134"/>
        <v>#VALUE!</v>
      </c>
      <c r="W278" s="177" t="e">
        <f t="shared" si="135"/>
        <v>#VALUE!</v>
      </c>
      <c r="Y278" s="208" t="e">
        <f t="shared" si="136"/>
        <v>#DIV/0!</v>
      </c>
      <c r="Z278" s="50"/>
      <c r="AA278" s="25"/>
      <c r="AB278" s="185" t="e">
        <f t="shared" si="137"/>
        <v>#VALUE!</v>
      </c>
      <c r="AC278" s="177" t="e">
        <f t="shared" si="138"/>
        <v>#VALUE!</v>
      </c>
      <c r="AE278" s="208" t="e">
        <f t="shared" si="139"/>
        <v>#DIV/0!</v>
      </c>
      <c r="AF278" s="50"/>
      <c r="AG278" s="25"/>
      <c r="AH278" s="185" t="e">
        <f t="shared" si="140"/>
        <v>#VALUE!</v>
      </c>
      <c r="AI278" s="177" t="e">
        <f t="shared" si="141"/>
        <v>#VALUE!</v>
      </c>
      <c r="AK278" s="208" t="e">
        <f t="shared" si="142"/>
        <v>#DIV/0!</v>
      </c>
      <c r="AL278" s="50"/>
      <c r="AM278" s="25"/>
      <c r="AN278" s="185" t="e">
        <f t="shared" si="143"/>
        <v>#VALUE!</v>
      </c>
      <c r="AO278" s="177" t="e">
        <f t="shared" si="144"/>
        <v>#VALUE!</v>
      </c>
      <c r="AQ278" s="208" t="e">
        <f t="shared" si="145"/>
        <v>#DIV/0!</v>
      </c>
      <c r="AR278" s="50"/>
      <c r="AS278" s="25"/>
      <c r="AT278" s="185" t="e">
        <f t="shared" si="146"/>
        <v>#VALUE!</v>
      </c>
      <c r="AU278" s="177" t="e">
        <f t="shared" si="147"/>
        <v>#VALUE!</v>
      </c>
      <c r="AW278" s="208" t="e">
        <f t="shared" si="148"/>
        <v>#DIV/0!</v>
      </c>
      <c r="AX278" s="50"/>
      <c r="AY278" s="25"/>
      <c r="AZ278" s="185" t="e">
        <f t="shared" si="149"/>
        <v>#VALUE!</v>
      </c>
      <c r="BA278" s="177" t="e">
        <f t="shared" si="150"/>
        <v>#VALUE!</v>
      </c>
      <c r="BC278" s="208" t="e">
        <f t="shared" si="151"/>
        <v>#DIV/0!</v>
      </c>
      <c r="BD278" s="50"/>
      <c r="BE278" s="25"/>
      <c r="BF278" s="185" t="e">
        <f t="shared" si="152"/>
        <v>#VALUE!</v>
      </c>
      <c r="BG278" s="177" t="e">
        <f t="shared" si="153"/>
        <v>#VALUE!</v>
      </c>
      <c r="BI278" s="208" t="e">
        <f t="shared" si="154"/>
        <v>#DIV/0!</v>
      </c>
      <c r="BJ278" s="50"/>
      <c r="BK278" s="25"/>
      <c r="BL278" s="185" t="e">
        <f t="shared" si="155"/>
        <v>#VALUE!</v>
      </c>
      <c r="BM278" s="177" t="e">
        <f t="shared" si="156"/>
        <v>#VALUE!</v>
      </c>
    </row>
    <row r="279" spans="1:70" s="25" customFormat="1" ht="15" customHeight="1">
      <c r="A279" s="19">
        <f t="shared" si="125"/>
        <v>2011</v>
      </c>
      <c r="B279" s="174">
        <f t="shared" si="125"/>
        <v>1.5852885225110971</v>
      </c>
      <c r="C279" s="207">
        <f t="shared" si="126"/>
        <v>6.0880466449542263</v>
      </c>
      <c r="D279" s="20">
        <f t="shared" si="157"/>
        <v>9</v>
      </c>
      <c r="E279" s="50"/>
      <c r="H279" s="32"/>
      <c r="I279" s="177" t="e">
        <f t="shared" si="127"/>
        <v>#VALUE!</v>
      </c>
      <c r="J279" s="178" t="e">
        <f t="shared" si="128"/>
        <v>#VALUE!</v>
      </c>
      <c r="K279" s="177" t="e">
        <f t="shared" si="129"/>
        <v>#VALUE!</v>
      </c>
      <c r="M279" s="208">
        <f t="shared" si="130"/>
        <v>1.3978275969335636</v>
      </c>
      <c r="N279" s="50"/>
      <c r="P279" s="185" t="e">
        <f t="shared" si="131"/>
        <v>#VALUE!</v>
      </c>
      <c r="Q279" s="177" t="e">
        <f t="shared" si="132"/>
        <v>#VALUE!</v>
      </c>
      <c r="S279" s="208">
        <f t="shared" si="133"/>
        <v>4.1284238758749634</v>
      </c>
      <c r="T279" s="50"/>
      <c r="V279" s="185" t="e">
        <f t="shared" si="134"/>
        <v>#VALUE!</v>
      </c>
      <c r="W279" s="177" t="e">
        <f t="shared" si="135"/>
        <v>#VALUE!</v>
      </c>
      <c r="Y279" s="208">
        <f t="shared" si="136"/>
        <v>4.2702846898281335</v>
      </c>
      <c r="Z279" s="50"/>
      <c r="AB279" s="185" t="e">
        <f t="shared" si="137"/>
        <v>#VALUE!</v>
      </c>
      <c r="AC279" s="177" t="e">
        <f t="shared" si="138"/>
        <v>#VALUE!</v>
      </c>
      <c r="AE279" s="208">
        <f t="shared" si="139"/>
        <v>4.3944985361692019</v>
      </c>
      <c r="AF279" s="50"/>
      <c r="AH279" s="185" t="e">
        <f t="shared" si="140"/>
        <v>#VALUE!</v>
      </c>
      <c r="AI279" s="177" t="e">
        <f t="shared" si="141"/>
        <v>#VALUE!</v>
      </c>
      <c r="AK279" s="208">
        <f t="shared" si="142"/>
        <v>4.5049740895087487</v>
      </c>
      <c r="AL279" s="50"/>
      <c r="AN279" s="185" t="e">
        <f t="shared" si="143"/>
        <v>#VALUE!</v>
      </c>
      <c r="AO279" s="177" t="e">
        <f t="shared" si="144"/>
        <v>#VALUE!</v>
      </c>
      <c r="AQ279" s="208">
        <f t="shared" si="145"/>
        <v>4.6044499266636079</v>
      </c>
      <c r="AR279" s="50"/>
      <c r="AT279" s="185" t="e">
        <f t="shared" si="146"/>
        <v>#VALUE!</v>
      </c>
      <c r="AU279" s="177" t="e">
        <f t="shared" si="147"/>
        <v>#VALUE!</v>
      </c>
      <c r="AW279" s="208">
        <f t="shared" si="148"/>
        <v>4.6949194781316992</v>
      </c>
      <c r="AX279" s="50"/>
      <c r="AZ279" s="185" t="e">
        <f t="shared" si="149"/>
        <v>#VALUE!</v>
      </c>
      <c r="BA279" s="177" t="e">
        <f t="shared" si="150"/>
        <v>#VALUE!</v>
      </c>
      <c r="BC279" s="208">
        <f t="shared" si="151"/>
        <v>4.7778790215989861</v>
      </c>
      <c r="BD279" s="50"/>
      <c r="BF279" s="185" t="e">
        <f t="shared" si="152"/>
        <v>#VALUE!</v>
      </c>
      <c r="BG279" s="177" t="e">
        <f t="shared" si="153"/>
        <v>#VALUE!</v>
      </c>
      <c r="BI279" s="208">
        <f t="shared" si="154"/>
        <v>4.8544803849202722</v>
      </c>
      <c r="BJ279" s="50"/>
      <c r="BL279" s="185" t="e">
        <f t="shared" si="155"/>
        <v>#VALUE!</v>
      </c>
      <c r="BM279" s="177" t="e">
        <f t="shared" si="156"/>
        <v>#VALUE!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7.5642965204236008</v>
      </c>
      <c r="C280" s="210">
        <f t="shared" si="126"/>
        <v>4.5167760352254955</v>
      </c>
      <c r="D280" s="29">
        <f t="shared" si="157"/>
        <v>10</v>
      </c>
      <c r="E280" s="51"/>
      <c r="F280" s="30"/>
      <c r="G280" s="30"/>
      <c r="H280" s="78"/>
      <c r="I280" s="183" t="e">
        <f t="shared" si="127"/>
        <v>#VALUE!</v>
      </c>
      <c r="J280" s="184" t="e">
        <f t="shared" si="128"/>
        <v>#VALUE!</v>
      </c>
      <c r="K280" s="183" t="e">
        <f t="shared" si="129"/>
        <v>#VALUE!</v>
      </c>
      <c r="M280" s="211">
        <f t="shared" si="130"/>
        <v>-2.8542327112802939</v>
      </c>
      <c r="N280" s="51"/>
      <c r="O280" s="30"/>
      <c r="P280" s="205" t="e">
        <f t="shared" si="131"/>
        <v>#VALUE!</v>
      </c>
      <c r="Q280" s="183" t="e">
        <f t="shared" si="132"/>
        <v>#VALUE!</v>
      </c>
      <c r="S280" s="211">
        <f t="shared" si="133"/>
        <v>2.5030739537434492</v>
      </c>
      <c r="T280" s="51"/>
      <c r="U280" s="30"/>
      <c r="V280" s="205" t="e">
        <f t="shared" si="134"/>
        <v>#VALUE!</v>
      </c>
      <c r="W280" s="183" t="e">
        <f t="shared" si="135"/>
        <v>#VALUE!</v>
      </c>
      <c r="Y280" s="211">
        <f t="shared" si="136"/>
        <v>2.6534532098989909</v>
      </c>
      <c r="Z280" s="51"/>
      <c r="AA280" s="30"/>
      <c r="AB280" s="205" t="e">
        <f t="shared" si="137"/>
        <v>#VALUE!</v>
      </c>
      <c r="AC280" s="183" t="e">
        <f t="shared" si="138"/>
        <v>#VALUE!</v>
      </c>
      <c r="AE280" s="211">
        <f t="shared" si="139"/>
        <v>2.7841466710735103</v>
      </c>
      <c r="AF280" s="51"/>
      <c r="AG280" s="30"/>
      <c r="AH280" s="205" t="e">
        <f t="shared" si="140"/>
        <v>#VALUE!</v>
      </c>
      <c r="AI280" s="183" t="e">
        <f t="shared" si="141"/>
        <v>#VALUE!</v>
      </c>
      <c r="AK280" s="211">
        <f t="shared" si="142"/>
        <v>2.8997168451203037</v>
      </c>
      <c r="AL280" s="51"/>
      <c r="AM280" s="30"/>
      <c r="AN280" s="205" t="e">
        <f t="shared" si="143"/>
        <v>#VALUE!</v>
      </c>
      <c r="AO280" s="183" t="e">
        <f t="shared" si="144"/>
        <v>#VALUE!</v>
      </c>
      <c r="AQ280" s="211">
        <f t="shared" si="145"/>
        <v>3.0033035390503091</v>
      </c>
      <c r="AR280" s="51"/>
      <c r="AS280" s="30"/>
      <c r="AT280" s="205" t="e">
        <f t="shared" si="146"/>
        <v>#VALUE!</v>
      </c>
      <c r="AU280" s="183" t="e">
        <f t="shared" si="147"/>
        <v>#VALUE!</v>
      </c>
      <c r="AW280" s="211">
        <f t="shared" si="148"/>
        <v>3.0971600661841041</v>
      </c>
      <c r="AX280" s="51"/>
      <c r="AY280" s="30"/>
      <c r="AZ280" s="205" t="e">
        <f t="shared" si="149"/>
        <v>#VALUE!</v>
      </c>
      <c r="BA280" s="183" t="e">
        <f t="shared" si="150"/>
        <v>#VALUE!</v>
      </c>
      <c r="BC280" s="211">
        <f t="shared" si="151"/>
        <v>3.1829584496814007</v>
      </c>
      <c r="BD280" s="51"/>
      <c r="BE280" s="30"/>
      <c r="BF280" s="205" t="e">
        <f t="shared" si="152"/>
        <v>#VALUE!</v>
      </c>
      <c r="BG280" s="183" t="e">
        <f t="shared" si="153"/>
        <v>#VALUE!</v>
      </c>
      <c r="BI280" s="211">
        <f t="shared" si="154"/>
        <v>3.2619736277709235</v>
      </c>
      <c r="BJ280" s="51"/>
      <c r="BK280" s="30"/>
      <c r="BL280" s="205" t="e">
        <f t="shared" si="155"/>
        <v>#VALUE!</v>
      </c>
      <c r="BM280" s="183" t="e">
        <f t="shared" si="156"/>
        <v>#VALUE!</v>
      </c>
    </row>
    <row r="281" spans="1:70" ht="15" customHeight="1" thickTop="1">
      <c r="A281" s="19">
        <f t="shared" si="125"/>
        <v>2013</v>
      </c>
      <c r="B281" s="174" t="e">
        <f t="shared" ref="B281:B302" si="158">ROUND(F$263/(1+EXP(F$268+F$267*D281)),$G$1)</f>
        <v>#VALUE!</v>
      </c>
      <c r="C281" s="52"/>
      <c r="D281" s="20">
        <f t="shared" si="157"/>
        <v>11</v>
      </c>
      <c r="E281" s="53"/>
      <c r="F281" s="80"/>
      <c r="G281" s="25"/>
      <c r="H281" s="32"/>
      <c r="I281" s="177" t="e">
        <f t="shared" si="127"/>
        <v>#VALUE!</v>
      </c>
      <c r="J281" s="185"/>
      <c r="K281" s="185"/>
    </row>
    <row r="282" spans="1:70" ht="15" customHeight="1" thickBot="1">
      <c r="A282" s="19">
        <f t="shared" si="125"/>
        <v>2014</v>
      </c>
      <c r="B282" s="174" t="e">
        <f t="shared" si="158"/>
        <v>#VALUE!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 t="e">
        <f t="shared" si="127"/>
        <v>#VALUE!</v>
      </c>
      <c r="J282" s="185"/>
      <c r="K282" s="185"/>
      <c r="M282" s="198" t="str">
        <f>E264</f>
        <v>max(y) =</v>
      </c>
      <c r="N282" s="198">
        <f>F264</f>
        <v>7.5642965204236008</v>
      </c>
      <c r="O282" s="198"/>
      <c r="P282" s="198"/>
      <c r="Q282" s="198"/>
      <c r="R282" s="198"/>
      <c r="S282" s="198" t="str">
        <f>M282</f>
        <v>max(y) =</v>
      </c>
      <c r="T282" s="198">
        <f>N282</f>
        <v>7.5642965204236008</v>
      </c>
      <c r="U282" s="198"/>
      <c r="V282" s="198"/>
      <c r="W282" s="198"/>
      <c r="X282" s="198"/>
      <c r="Y282" s="198" t="str">
        <f>S282</f>
        <v>max(y) =</v>
      </c>
      <c r="Z282" s="198">
        <f>T282</f>
        <v>7.5642965204236008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7.5642965204236008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7.5642965204236008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7.5642965204236008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7.5642965204236008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7.5642965204236008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7.5642965204236008</v>
      </c>
    </row>
    <row r="283" spans="1:70" ht="15" customHeight="1" thickTop="1">
      <c r="A283" s="19">
        <f t="shared" si="125"/>
        <v>2015</v>
      </c>
      <c r="B283" s="174" t="e">
        <f t="shared" si="158"/>
        <v>#VALUE!</v>
      </c>
      <c r="C283" s="52"/>
      <c r="D283" s="20">
        <f t="shared" si="157"/>
        <v>13</v>
      </c>
      <c r="E283" s="198">
        <f>O263</f>
        <v>8</v>
      </c>
      <c r="F283" s="201" t="e">
        <f>O271</f>
        <v>#VALUE!</v>
      </c>
      <c r="G283" s="631" t="e">
        <f>O272</f>
        <v>#VALUE!</v>
      </c>
      <c r="H283" s="632"/>
      <c r="I283" s="177" t="e">
        <f t="shared" si="127"/>
        <v>#VALUE!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 t="e">
        <f t="shared" si="158"/>
        <v>#VALUE!</v>
      </c>
      <c r="C284" s="52"/>
      <c r="D284" s="20">
        <f t="shared" si="157"/>
        <v>14</v>
      </c>
      <c r="E284" s="198">
        <f>U263</f>
        <v>100</v>
      </c>
      <c r="F284" s="201" t="e">
        <f>U271</f>
        <v>#VALUE!</v>
      </c>
      <c r="G284" s="631" t="e">
        <f>U272</f>
        <v>#VALUE!</v>
      </c>
      <c r="H284" s="632"/>
      <c r="I284" s="177" t="e">
        <f t="shared" si="127"/>
        <v>#VALUE!</v>
      </c>
      <c r="J284" s="185"/>
      <c r="K284" s="185"/>
      <c r="M284" s="198" t="s">
        <v>60</v>
      </c>
      <c r="N284" s="212">
        <v>15</v>
      </c>
      <c r="O284" s="198"/>
      <c r="P284" s="198"/>
      <c r="Q284" s="198"/>
      <c r="R284" s="198"/>
      <c r="S284" s="198" t="s">
        <v>60</v>
      </c>
      <c r="T284" s="198">
        <f>N284</f>
        <v>15</v>
      </c>
      <c r="U284" s="198"/>
      <c r="V284" s="198"/>
      <c r="W284" s="198"/>
      <c r="X284" s="198"/>
      <c r="Y284" s="198" t="s">
        <v>60</v>
      </c>
      <c r="Z284" s="198">
        <f>T284</f>
        <v>15</v>
      </c>
      <c r="AA284" s="198"/>
      <c r="AB284" s="198"/>
      <c r="AC284" s="198"/>
      <c r="AD284" s="198"/>
      <c r="AE284" s="198" t="s">
        <v>60</v>
      </c>
      <c r="AF284" s="198">
        <f>Z284</f>
        <v>15</v>
      </c>
      <c r="AG284" s="198"/>
      <c r="AH284" s="198"/>
      <c r="AI284" s="198"/>
      <c r="AJ284" s="198"/>
      <c r="AK284" s="198" t="s">
        <v>60</v>
      </c>
      <c r="AL284" s="198">
        <f>AF284</f>
        <v>15</v>
      </c>
      <c r="AM284" s="198"/>
      <c r="AN284" s="198"/>
      <c r="AO284" s="198"/>
      <c r="AP284" s="198"/>
      <c r="AQ284" s="198" t="s">
        <v>60</v>
      </c>
      <c r="AR284" s="198">
        <f>AL284</f>
        <v>15</v>
      </c>
      <c r="AS284" s="198"/>
      <c r="AT284" s="198"/>
      <c r="AU284" s="198"/>
      <c r="AV284" s="198"/>
      <c r="AW284" s="198" t="s">
        <v>60</v>
      </c>
      <c r="AX284" s="198">
        <f>AR284</f>
        <v>15</v>
      </c>
      <c r="AY284" s="198"/>
      <c r="AZ284" s="198"/>
      <c r="BA284" s="198"/>
      <c r="BB284" s="198"/>
      <c r="BC284" s="198" t="s">
        <v>60</v>
      </c>
      <c r="BD284" s="198">
        <f>AX284</f>
        <v>15</v>
      </c>
      <c r="BE284" s="198"/>
      <c r="BF284" s="198"/>
      <c r="BG284" s="198"/>
      <c r="BH284" s="198"/>
      <c r="BI284" s="198" t="s">
        <v>60</v>
      </c>
      <c r="BJ284" s="198">
        <f>BD284</f>
        <v>15</v>
      </c>
    </row>
    <row r="285" spans="1:70" ht="15" customHeight="1">
      <c r="A285" s="19">
        <f t="shared" si="125"/>
        <v>2017</v>
      </c>
      <c r="B285" s="174" t="e">
        <f t="shared" si="158"/>
        <v>#VALUE!</v>
      </c>
      <c r="C285" s="52"/>
      <c r="D285" s="20">
        <f t="shared" si="157"/>
        <v>15</v>
      </c>
      <c r="E285" s="198">
        <f>AA263</f>
        <v>115</v>
      </c>
      <c r="F285" s="201" t="e">
        <f>AA271</f>
        <v>#VALUE!</v>
      </c>
      <c r="G285" s="631" t="e">
        <f>AA272</f>
        <v>#VALUE!</v>
      </c>
      <c r="H285" s="632"/>
      <c r="I285" s="177" t="e">
        <f t="shared" si="127"/>
        <v>#VALUE!</v>
      </c>
      <c r="J285" s="185"/>
      <c r="K285" s="185"/>
    </row>
    <row r="286" spans="1:70" ht="15" customHeight="1">
      <c r="A286" s="19">
        <f t="shared" si="125"/>
        <v>2018</v>
      </c>
      <c r="B286" s="174" t="e">
        <f t="shared" si="158"/>
        <v>#VALUE!</v>
      </c>
      <c r="C286" s="52"/>
      <c r="D286" s="20">
        <f t="shared" si="157"/>
        <v>16</v>
      </c>
      <c r="E286" s="198">
        <f>AG263</f>
        <v>130</v>
      </c>
      <c r="F286" s="201" t="e">
        <f>AG271</f>
        <v>#VALUE!</v>
      </c>
      <c r="G286" s="631" t="e">
        <f>AG272</f>
        <v>#VALUE!</v>
      </c>
      <c r="H286" s="632"/>
      <c r="I286" s="177" t="e">
        <f t="shared" si="127"/>
        <v>#VALUE!</v>
      </c>
      <c r="J286" s="185"/>
      <c r="K286" s="185"/>
    </row>
    <row r="287" spans="1:70" ht="15" customHeight="1">
      <c r="A287" s="19">
        <f t="shared" ref="A287:A302" si="159">A241</f>
        <v>2019</v>
      </c>
      <c r="B287" s="174" t="e">
        <f t="shared" si="158"/>
        <v>#VALUE!</v>
      </c>
      <c r="C287" s="52"/>
      <c r="D287" s="20">
        <f t="shared" si="157"/>
        <v>17</v>
      </c>
      <c r="E287" s="198">
        <f>AM263</f>
        <v>145</v>
      </c>
      <c r="F287" s="201" t="e">
        <f>AM271</f>
        <v>#VALUE!</v>
      </c>
      <c r="G287" s="631" t="e">
        <f>AM272</f>
        <v>#VALUE!</v>
      </c>
      <c r="H287" s="632"/>
      <c r="I287" s="177" t="e">
        <f t="shared" si="127"/>
        <v>#VALUE!</v>
      </c>
      <c r="J287" s="185"/>
      <c r="K287" s="185"/>
    </row>
    <row r="288" spans="1:70" ht="15" customHeight="1">
      <c r="A288" s="19">
        <f t="shared" si="159"/>
        <v>2020</v>
      </c>
      <c r="B288" s="174" t="e">
        <f t="shared" si="158"/>
        <v>#VALUE!</v>
      </c>
      <c r="C288" s="52"/>
      <c r="D288" s="20">
        <f t="shared" si="157"/>
        <v>18</v>
      </c>
      <c r="E288" s="198">
        <f>AS263</f>
        <v>160</v>
      </c>
      <c r="F288" s="201" t="e">
        <f>AS271</f>
        <v>#VALUE!</v>
      </c>
      <c r="G288" s="631" t="e">
        <f>AS272</f>
        <v>#VALUE!</v>
      </c>
      <c r="H288" s="632"/>
      <c r="I288" s="177" t="e">
        <f t="shared" si="127"/>
        <v>#VALUE!</v>
      </c>
      <c r="J288" s="185"/>
      <c r="K288" s="185"/>
    </row>
    <row r="289" spans="1:11" ht="15" customHeight="1">
      <c r="A289" s="19">
        <f t="shared" si="159"/>
        <v>2021</v>
      </c>
      <c r="B289" s="174" t="e">
        <f t="shared" si="158"/>
        <v>#VALUE!</v>
      </c>
      <c r="C289" s="52"/>
      <c r="D289" s="20">
        <f t="shared" si="157"/>
        <v>19</v>
      </c>
      <c r="E289" s="198">
        <f>AY263</f>
        <v>175</v>
      </c>
      <c r="F289" s="201" t="e">
        <f>AY271</f>
        <v>#VALUE!</v>
      </c>
      <c r="G289" s="631" t="e">
        <f>AY272</f>
        <v>#VALUE!</v>
      </c>
      <c r="H289" s="632"/>
      <c r="I289" s="177" t="e">
        <f t="shared" si="127"/>
        <v>#VALUE!</v>
      </c>
      <c r="J289" s="185"/>
      <c r="K289" s="185"/>
    </row>
    <row r="290" spans="1:11" ht="15" customHeight="1">
      <c r="A290" s="19">
        <f t="shared" si="159"/>
        <v>2022</v>
      </c>
      <c r="B290" s="174" t="e">
        <f t="shared" si="158"/>
        <v>#VALUE!</v>
      </c>
      <c r="C290" s="52"/>
      <c r="D290" s="20">
        <f t="shared" si="157"/>
        <v>20</v>
      </c>
      <c r="E290" s="198">
        <f>BE263</f>
        <v>190</v>
      </c>
      <c r="F290" s="201" t="e">
        <f>BE271</f>
        <v>#VALUE!</v>
      </c>
      <c r="G290" s="631" t="e">
        <f>BE272</f>
        <v>#VALUE!</v>
      </c>
      <c r="H290" s="632"/>
      <c r="I290" s="177" t="e">
        <f t="shared" si="127"/>
        <v>#VALUE!</v>
      </c>
      <c r="J290" s="185"/>
      <c r="K290" s="185"/>
    </row>
    <row r="291" spans="1:11" ht="15" customHeight="1">
      <c r="A291" s="19">
        <f t="shared" si="159"/>
        <v>2023</v>
      </c>
      <c r="B291" s="174" t="e">
        <f t="shared" si="158"/>
        <v>#VALUE!</v>
      </c>
      <c r="C291" s="52"/>
      <c r="D291" s="20">
        <f t="shared" si="157"/>
        <v>21</v>
      </c>
      <c r="E291" s="198">
        <f>BK263</f>
        <v>205</v>
      </c>
      <c r="F291" s="201" t="e">
        <f>BK271</f>
        <v>#VALUE!</v>
      </c>
      <c r="G291" s="631" t="e">
        <f>BK272</f>
        <v>#VALUE!</v>
      </c>
      <c r="H291" s="632"/>
      <c r="I291" s="177" t="e">
        <f t="shared" si="127"/>
        <v>#VALUE!</v>
      </c>
      <c r="J291" s="185"/>
      <c r="K291" s="185"/>
    </row>
    <row r="292" spans="1:11" ht="15" customHeight="1">
      <c r="A292" s="19">
        <f t="shared" si="159"/>
        <v>2024</v>
      </c>
      <c r="B292" s="174" t="e">
        <f t="shared" si="158"/>
        <v>#VALUE!</v>
      </c>
      <c r="C292" s="52"/>
      <c r="D292" s="20">
        <f t="shared" si="157"/>
        <v>22</v>
      </c>
      <c r="E292" s="64"/>
      <c r="F292" s="201"/>
      <c r="G292" s="213"/>
      <c r="H292" s="32"/>
      <c r="I292" s="177" t="e">
        <f t="shared" si="127"/>
        <v>#VALUE!</v>
      </c>
      <c r="J292" s="185"/>
      <c r="K292" s="185"/>
    </row>
    <row r="293" spans="1:11" ht="15" customHeight="1">
      <c r="A293" s="19">
        <f t="shared" si="159"/>
        <v>2025</v>
      </c>
      <c r="B293" s="174" t="e">
        <f t="shared" si="158"/>
        <v>#VALUE!</v>
      </c>
      <c r="C293" s="52"/>
      <c r="D293" s="20">
        <f t="shared" si="157"/>
        <v>23</v>
      </c>
      <c r="E293" s="64"/>
      <c r="F293" s="201"/>
      <c r="G293" s="213"/>
      <c r="H293" s="32"/>
      <c r="I293" s="177" t="e">
        <f t="shared" si="127"/>
        <v>#VALUE!</v>
      </c>
      <c r="J293" s="185"/>
      <c r="K293" s="185"/>
    </row>
    <row r="294" spans="1:11" ht="15" customHeight="1">
      <c r="A294" s="19">
        <f t="shared" si="159"/>
        <v>2026</v>
      </c>
      <c r="B294" s="174" t="e">
        <f t="shared" si="158"/>
        <v>#VALUE!</v>
      </c>
      <c r="C294" s="52"/>
      <c r="D294" s="20">
        <f t="shared" si="157"/>
        <v>24</v>
      </c>
      <c r="E294" s="64"/>
      <c r="F294" s="201"/>
      <c r="G294" s="213"/>
      <c r="H294" s="32"/>
      <c r="I294" s="177" t="e">
        <f t="shared" si="127"/>
        <v>#VALUE!</v>
      </c>
      <c r="J294" s="185"/>
      <c r="K294" s="185"/>
    </row>
    <row r="295" spans="1:11" ht="15" customHeight="1">
      <c r="A295" s="19">
        <f t="shared" si="159"/>
        <v>2027</v>
      </c>
      <c r="B295" s="174" t="e">
        <f t="shared" si="158"/>
        <v>#VALUE!</v>
      </c>
      <c r="C295" s="52"/>
      <c r="D295" s="20">
        <f t="shared" si="157"/>
        <v>25</v>
      </c>
      <c r="E295" s="64"/>
      <c r="F295" s="201"/>
      <c r="G295" s="213"/>
      <c r="H295" s="32"/>
      <c r="I295" s="177" t="e">
        <f t="shared" si="127"/>
        <v>#VALUE!</v>
      </c>
      <c r="J295" s="185"/>
      <c r="K295" s="185"/>
    </row>
    <row r="296" spans="1:11" ht="15" customHeight="1">
      <c r="A296" s="19">
        <f t="shared" si="159"/>
        <v>2028</v>
      </c>
      <c r="B296" s="174" t="e">
        <f t="shared" si="158"/>
        <v>#VALUE!</v>
      </c>
      <c r="C296" s="52"/>
      <c r="D296" s="20">
        <f t="shared" si="157"/>
        <v>26</v>
      </c>
      <c r="E296" s="64"/>
      <c r="F296" s="201"/>
      <c r="G296" s="213"/>
      <c r="H296" s="32"/>
      <c r="I296" s="177" t="e">
        <f t="shared" si="127"/>
        <v>#VALUE!</v>
      </c>
      <c r="J296" s="185"/>
      <c r="K296" s="185"/>
    </row>
    <row r="297" spans="1:11" ht="15" customHeight="1">
      <c r="A297" s="19">
        <f t="shared" si="159"/>
        <v>2029</v>
      </c>
      <c r="B297" s="174" t="e">
        <f t="shared" si="158"/>
        <v>#VALUE!</v>
      </c>
      <c r="C297" s="52"/>
      <c r="D297" s="20">
        <f t="shared" si="157"/>
        <v>27</v>
      </c>
      <c r="E297" s="53"/>
      <c r="F297" s="80"/>
      <c r="G297" s="25"/>
      <c r="H297" s="32"/>
      <c r="I297" s="177" t="e">
        <f t="shared" si="127"/>
        <v>#VALUE!</v>
      </c>
      <c r="J297" s="185"/>
      <c r="K297" s="185"/>
    </row>
    <row r="298" spans="1:11" ht="15" customHeight="1">
      <c r="A298" s="19">
        <f t="shared" si="159"/>
        <v>2030</v>
      </c>
      <c r="B298" s="174" t="e">
        <f t="shared" si="158"/>
        <v>#VALUE!</v>
      </c>
      <c r="C298" s="52"/>
      <c r="D298" s="20">
        <f t="shared" si="157"/>
        <v>28</v>
      </c>
      <c r="E298" s="53"/>
      <c r="F298" s="80"/>
      <c r="G298" s="25"/>
      <c r="H298" s="32"/>
      <c r="I298" s="177" t="e">
        <f t="shared" si="127"/>
        <v>#VALUE!</v>
      </c>
      <c r="J298" s="185"/>
      <c r="K298" s="185"/>
    </row>
    <row r="299" spans="1:11" ht="15" customHeight="1">
      <c r="A299" s="19">
        <f t="shared" si="159"/>
        <v>2031</v>
      </c>
      <c r="B299" s="174" t="e">
        <f t="shared" si="158"/>
        <v>#VALUE!</v>
      </c>
      <c r="C299" s="52"/>
      <c r="D299" s="20">
        <f t="shared" si="157"/>
        <v>29</v>
      </c>
      <c r="E299" s="53"/>
      <c r="F299" s="80"/>
      <c r="G299" s="25"/>
      <c r="H299" s="32"/>
      <c r="I299" s="177" t="e">
        <f t="shared" si="127"/>
        <v>#VALUE!</v>
      </c>
      <c r="J299" s="185"/>
      <c r="K299" s="185"/>
    </row>
    <row r="300" spans="1:11" ht="15" customHeight="1">
      <c r="A300" s="19">
        <f t="shared" si="159"/>
        <v>2032</v>
      </c>
      <c r="B300" s="174" t="e">
        <f t="shared" si="158"/>
        <v>#VALUE!</v>
      </c>
      <c r="C300" s="52"/>
      <c r="D300" s="20">
        <f t="shared" si="157"/>
        <v>30</v>
      </c>
      <c r="E300" s="53"/>
      <c r="F300" s="80"/>
      <c r="G300" s="25"/>
      <c r="H300" s="32"/>
      <c r="I300" s="177" t="e">
        <f t="shared" si="127"/>
        <v>#VALUE!</v>
      </c>
      <c r="J300" s="185"/>
      <c r="K300" s="185"/>
    </row>
    <row r="301" spans="1:11" ht="15" customHeight="1">
      <c r="A301" s="19">
        <f t="shared" si="159"/>
        <v>2033</v>
      </c>
      <c r="B301" s="174" t="e">
        <f t="shared" si="158"/>
        <v>#VALUE!</v>
      </c>
      <c r="C301" s="52"/>
      <c r="D301" s="20">
        <f t="shared" si="157"/>
        <v>31</v>
      </c>
      <c r="E301" s="53"/>
      <c r="F301" s="80"/>
      <c r="G301" s="25"/>
      <c r="H301" s="32"/>
      <c r="I301" s="177" t="e">
        <f t="shared" si="127"/>
        <v>#VALUE!</v>
      </c>
      <c r="J301" s="185"/>
      <c r="K301" s="185"/>
    </row>
    <row r="302" spans="1:11" ht="15" customHeight="1">
      <c r="A302" s="103">
        <f t="shared" si="159"/>
        <v>2034</v>
      </c>
      <c r="B302" s="186" t="e">
        <f t="shared" si="158"/>
        <v>#VALUE!</v>
      </c>
      <c r="C302" s="193"/>
      <c r="D302" s="33">
        <f t="shared" si="157"/>
        <v>32</v>
      </c>
      <c r="E302" s="54"/>
      <c r="F302" s="82"/>
      <c r="G302" s="9"/>
      <c r="H302" s="35"/>
      <c r="I302" s="187" t="e">
        <f t="shared" si="127"/>
        <v>#VALUE!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0.32599116081263346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0.22377359343918057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0.32599116081263346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0.32599116081263346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0.32599116081263346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0.32599116081263346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0.32599116081263346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0.32599116081263346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0.32599116081263346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0.32599116081263346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600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8</v>
      </c>
      <c r="P309" s="185"/>
      <c r="Q309" s="177"/>
      <c r="S309" s="216"/>
      <c r="T309" s="95" t="s">
        <v>65</v>
      </c>
      <c r="U309" s="199">
        <f>ROUNDDOWN(U264,-T330)+10^T330</f>
        <v>100</v>
      </c>
      <c r="V309" s="185"/>
      <c r="W309" s="177"/>
      <c r="Y309" s="216"/>
      <c r="Z309" s="95" t="s">
        <v>65</v>
      </c>
      <c r="AA309" s="199">
        <f>U309+Z331</f>
        <v>115</v>
      </c>
      <c r="AB309" s="185"/>
      <c r="AC309" s="177"/>
      <c r="AE309" s="216"/>
      <c r="AF309" s="95" t="s">
        <v>65</v>
      </c>
      <c r="AG309" s="199">
        <f>AA309+AF331</f>
        <v>130</v>
      </c>
      <c r="AH309" s="185"/>
      <c r="AI309" s="177"/>
      <c r="AK309" s="216"/>
      <c r="AL309" s="95" t="s">
        <v>65</v>
      </c>
      <c r="AM309" s="199">
        <f>AG309+AL331</f>
        <v>145</v>
      </c>
      <c r="AN309" s="185"/>
      <c r="AO309" s="177"/>
      <c r="AQ309" s="216"/>
      <c r="AR309" s="95" t="s">
        <v>65</v>
      </c>
      <c r="AS309" s="199">
        <f>AM309+AR331</f>
        <v>160</v>
      </c>
      <c r="AT309" s="185"/>
      <c r="AU309" s="177"/>
      <c r="AW309" s="216"/>
      <c r="AX309" s="95" t="s">
        <v>65</v>
      </c>
      <c r="AY309" s="199">
        <f>AS309+AX331</f>
        <v>175</v>
      </c>
      <c r="AZ309" s="185"/>
      <c r="BA309" s="177"/>
      <c r="BC309" s="216"/>
      <c r="BD309" s="95" t="s">
        <v>65</v>
      </c>
      <c r="BE309" s="199">
        <f>AY309+BD331</f>
        <v>190</v>
      </c>
      <c r="BF309" s="185"/>
      <c r="BG309" s="177"/>
      <c r="BI309" s="216"/>
      <c r="BJ309" s="95" t="s">
        <v>65</v>
      </c>
      <c r="BK309" s="199">
        <f>BE309+BJ331</f>
        <v>205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6.3998198688579837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2.6909348580726866</v>
      </c>
      <c r="P311" s="185"/>
      <c r="Q311" s="177"/>
      <c r="S311" s="216"/>
      <c r="T311" s="95" t="s">
        <v>66</v>
      </c>
      <c r="U311" s="40">
        <f>INDEX(LINEST(S317:S326,$D317:$D326),2)</f>
        <v>4.6230322136200943</v>
      </c>
      <c r="V311" s="185"/>
      <c r="W311" s="177"/>
      <c r="Y311" s="216"/>
      <c r="Z311" s="95" t="s">
        <v>66</v>
      </c>
      <c r="AA311" s="40">
        <f>INDEX(LINEST(Y317:Y326,$D317:$D326),2)</f>
        <v>4.7603908436954399</v>
      </c>
      <c r="AB311" s="185"/>
      <c r="AC311" s="177"/>
      <c r="AE311" s="216"/>
      <c r="AF311" s="95" t="s">
        <v>66</v>
      </c>
      <c r="AG311" s="40">
        <f>INDEX(LINEST(AE317:AE326,$D317:$D326),2)</f>
        <v>4.8811600680715044</v>
      </c>
      <c r="AH311" s="185"/>
      <c r="AI311" s="177"/>
      <c r="AK311" s="216"/>
      <c r="AL311" s="95" t="s">
        <v>66</v>
      </c>
      <c r="AM311" s="40">
        <f>INDEX(LINEST(AK317:AK326,$D317:$D326),2)</f>
        <v>4.9889150154368611</v>
      </c>
      <c r="AN311" s="185"/>
      <c r="AO311" s="177"/>
      <c r="AQ311" s="216"/>
      <c r="AR311" s="95" t="s">
        <v>66</v>
      </c>
      <c r="AS311" s="40">
        <f>INDEX(LINEST(AQ317:AQ326,$D317:$D326),2)</f>
        <v>5.086187662114547</v>
      </c>
      <c r="AT311" s="185"/>
      <c r="AU311" s="177"/>
      <c r="AW311" s="216"/>
      <c r="AX311" s="95" t="s">
        <v>66</v>
      </c>
      <c r="AY311" s="40">
        <f>INDEX(LINEST(AW317:AW326,$D317:$D326),2)</f>
        <v>5.1748366280782943</v>
      </c>
      <c r="AZ311" s="185"/>
      <c r="BA311" s="177"/>
      <c r="BC311" s="216"/>
      <c r="BD311" s="95" t="s">
        <v>66</v>
      </c>
      <c r="BE311" s="40">
        <f>INDEX(LINEST(BC317:BC326,$D317:$D326),2)</f>
        <v>5.2562664765658251</v>
      </c>
      <c r="BF311" s="185"/>
      <c r="BG311" s="177"/>
      <c r="BI311" s="216"/>
      <c r="BJ311" s="95" t="s">
        <v>66</v>
      </c>
      <c r="BK311" s="40">
        <f>INDEX(LINEST(BI317:BI326,$D317:$D326),2)</f>
        <v>5.3315644684756469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-8.0427429122657227E-4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-0.16810937429412917</v>
      </c>
      <c r="P312" s="185"/>
      <c r="Q312" s="177"/>
      <c r="S312" s="216"/>
      <c r="T312" s="95" t="s">
        <v>67</v>
      </c>
      <c r="U312" s="40">
        <f>INDEX(LINEST(S317:S326,$D317:$D326),1)</f>
        <v>-4.9683098767269408E-3</v>
      </c>
      <c r="V312" s="185"/>
      <c r="W312" s="177"/>
      <c r="Y312" s="216"/>
      <c r="Z312" s="95" t="s">
        <v>67</v>
      </c>
      <c r="AA312" s="40">
        <f>INDEX(LINEST(Y317:Y326,$D317:$D326),1)</f>
        <v>-4.30014063388128E-3</v>
      </c>
      <c r="AB312" s="185"/>
      <c r="AC312" s="177"/>
      <c r="AE312" s="216"/>
      <c r="AF312" s="95" t="s">
        <v>67</v>
      </c>
      <c r="AG312" s="40">
        <f>INDEX(LINEST(AE317:AE326,$D317:$D326),1)</f>
        <v>-3.7904380794519976E-3</v>
      </c>
      <c r="AH312" s="185"/>
      <c r="AI312" s="177"/>
      <c r="AK312" s="216"/>
      <c r="AL312" s="95" t="s">
        <v>67</v>
      </c>
      <c r="AM312" s="40">
        <f>INDEX(LINEST(AK317:AK326,$D317:$D326),1)</f>
        <v>-3.388790998493782E-3</v>
      </c>
      <c r="AN312" s="185"/>
      <c r="AO312" s="177"/>
      <c r="AQ312" s="216"/>
      <c r="AR312" s="95" t="s">
        <v>67</v>
      </c>
      <c r="AS312" s="40">
        <f>INDEX(LINEST(AQ317:AQ326,$D317:$D326),1)</f>
        <v>-3.0641246927845178E-3</v>
      </c>
      <c r="AT312" s="185"/>
      <c r="AU312" s="177"/>
      <c r="AW312" s="216"/>
      <c r="AX312" s="95" t="s">
        <v>67</v>
      </c>
      <c r="AY312" s="40">
        <f>INDEX(LINEST(AW317:AW326,$D317:$D326),1)</f>
        <v>-2.7962394476585268E-3</v>
      </c>
      <c r="AZ312" s="185"/>
      <c r="BA312" s="177"/>
      <c r="BC312" s="216"/>
      <c r="BD312" s="95" t="s">
        <v>67</v>
      </c>
      <c r="BE312" s="40">
        <f>INDEX(LINEST(BC317:BC326,$D317:$D326),1)</f>
        <v>-2.5714353024759518E-3</v>
      </c>
      <c r="BF312" s="185"/>
      <c r="BG312" s="177"/>
      <c r="BI312" s="216"/>
      <c r="BJ312" s="95" t="s">
        <v>67</v>
      </c>
      <c r="BK312" s="40">
        <f>INDEX(LINEST(BI317:BI326,$D317:$D326),1)</f>
        <v>-2.3800920636398875E-3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601.73663660160878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14.745454386052417</v>
      </c>
      <c r="P314" s="185"/>
      <c r="Q314" s="177"/>
      <c r="S314" s="216"/>
      <c r="T314" s="95" t="s">
        <v>29</v>
      </c>
      <c r="U314" s="199">
        <f>EXP(U311)</f>
        <v>101.80225077235544</v>
      </c>
      <c r="V314" s="185"/>
      <c r="W314" s="177"/>
      <c r="Y314" s="216"/>
      <c r="Z314" s="95" t="s">
        <v>29</v>
      </c>
      <c r="AA314" s="199">
        <f>EXP(AA311)</f>
        <v>116.79156422624109</v>
      </c>
      <c r="AB314" s="185"/>
      <c r="AC314" s="177"/>
      <c r="AE314" s="216"/>
      <c r="AF314" s="95" t="s">
        <v>29</v>
      </c>
      <c r="AG314" s="199">
        <f>EXP(AG311)</f>
        <v>131.78345302199961</v>
      </c>
      <c r="AH314" s="185"/>
      <c r="AI314" s="177"/>
      <c r="AK314" s="216"/>
      <c r="AL314" s="95" t="s">
        <v>29</v>
      </c>
      <c r="AM314" s="199">
        <f>EXP(AM311)</f>
        <v>146.77708619932346</v>
      </c>
      <c r="AN314" s="185"/>
      <c r="AO314" s="177"/>
      <c r="AQ314" s="216"/>
      <c r="AR314" s="95" t="s">
        <v>29</v>
      </c>
      <c r="AS314" s="199">
        <f>EXP(AS311)</f>
        <v>161.77195561261965</v>
      </c>
      <c r="AT314" s="185"/>
      <c r="AU314" s="177"/>
      <c r="AW314" s="216"/>
      <c r="AX314" s="95" t="s">
        <v>29</v>
      </c>
      <c r="AY314" s="199">
        <f>EXP(AY311)</f>
        <v>176.76773303306328</v>
      </c>
      <c r="AZ314" s="185"/>
      <c r="BA314" s="177"/>
      <c r="BC314" s="216"/>
      <c r="BD314" s="95" t="s">
        <v>29</v>
      </c>
      <c r="BE314" s="199">
        <f>EXP(BE311)</f>
        <v>191.76419698960456</v>
      </c>
      <c r="BF314" s="185"/>
      <c r="BG314" s="177"/>
      <c r="BI314" s="216"/>
      <c r="BJ314" s="95" t="s">
        <v>29</v>
      </c>
      <c r="BK314" s="199">
        <f>EXP(BK311)</f>
        <v>206.76119262568048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0.99919604905065018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0.84526137976188886</v>
      </c>
      <c r="P315" s="185"/>
      <c r="Q315" s="177"/>
      <c r="S315" s="216"/>
      <c r="T315" s="95" t="s">
        <v>30</v>
      </c>
      <c r="U315" s="40">
        <f>EXP(U312)</f>
        <v>0.995044011760439</v>
      </c>
      <c r="V315" s="185"/>
      <c r="W315" s="177"/>
      <c r="Y315" s="216"/>
      <c r="Z315" s="95" t="s">
        <v>30</v>
      </c>
      <c r="AA315" s="40">
        <f>EXP(AA312)</f>
        <v>0.99570909173262201</v>
      </c>
      <c r="AB315" s="185"/>
      <c r="AC315" s="177"/>
      <c r="AE315" s="216"/>
      <c r="AF315" s="95" t="s">
        <v>30</v>
      </c>
      <c r="AG315" s="40">
        <f>EXP(AG312)</f>
        <v>0.99621673656308962</v>
      </c>
      <c r="AH315" s="185"/>
      <c r="AI315" s="177"/>
      <c r="AK315" s="216"/>
      <c r="AL315" s="95" t="s">
        <v>30</v>
      </c>
      <c r="AM315" s="40">
        <f>EXP(AM312)</f>
        <v>0.99661694447312121</v>
      </c>
      <c r="AN315" s="185"/>
      <c r="AO315" s="177"/>
      <c r="AQ315" s="216"/>
      <c r="AR315" s="95" t="s">
        <v>30</v>
      </c>
      <c r="AS315" s="40">
        <f>EXP(AS312)</f>
        <v>0.99694056494617966</v>
      </c>
      <c r="AT315" s="185"/>
      <c r="AU315" s="177"/>
      <c r="AW315" s="216"/>
      <c r="AX315" s="95" t="s">
        <v>30</v>
      </c>
      <c r="AY315" s="40">
        <f>EXP(AY312)</f>
        <v>0.99720766638846658</v>
      </c>
      <c r="AZ315" s="185"/>
      <c r="BA315" s="177"/>
      <c r="BC315" s="216"/>
      <c r="BD315" s="95" t="s">
        <v>30</v>
      </c>
      <c r="BE315" s="40">
        <f>EXP(BE312)</f>
        <v>0.99743186800526074</v>
      </c>
      <c r="BF315" s="185"/>
      <c r="BG315" s="177"/>
      <c r="BI315" s="216"/>
      <c r="BJ315" s="95" t="s">
        <v>30</v>
      </c>
      <c r="BK315" s="40">
        <f>EXP(BK312)</f>
        <v>0.99762273810967284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0</v>
      </c>
      <c r="C317" s="189">
        <f t="shared" ref="C317:C326" si="161">LN($F$309-B317)</f>
        <v>6.3969296552161463</v>
      </c>
      <c r="D317" s="20">
        <v>1</v>
      </c>
      <c r="E317" s="637" t="s">
        <v>7</v>
      </c>
      <c r="F317" s="638"/>
      <c r="G317" s="641">
        <f>I305</f>
        <v>0.32599116081263346</v>
      </c>
      <c r="H317" s="642"/>
      <c r="I317" s="177">
        <f t="shared" ref="I317:I348" si="162">ROUND($F$309-$F$314*$F$315^D317,$G$1)</f>
        <v>-1</v>
      </c>
      <c r="J317" s="178" t="e">
        <f t="shared" ref="J317:J326" si="163">ABS(B317-I317)/B317*100</f>
        <v>#DIV/0!</v>
      </c>
      <c r="K317" s="177">
        <f t="shared" ref="K317:K326" si="164">(B317-I317)^2/1000</f>
        <v>1E-3</v>
      </c>
      <c r="M317" s="216">
        <f t="shared" ref="M317:M326" si="165">LN(O$309-$B317)</f>
        <v>2.0794415416798357</v>
      </c>
      <c r="N317" s="21" t="s">
        <v>36</v>
      </c>
      <c r="O317" s="42">
        <f>P305</f>
        <v>0.22377359343918057</v>
      </c>
      <c r="P317" s="185">
        <f t="shared" ref="P317:P326" si="166">ROUND(O$309-O$314*O$315^$D317,$G$1)</f>
        <v>-4</v>
      </c>
      <c r="Q317" s="177">
        <f t="shared" ref="Q317:Q326" si="167">($B317-P317)^2/1000</f>
        <v>1.6E-2</v>
      </c>
      <c r="S317" s="216">
        <f t="shared" ref="S317:S326" si="168">LN(U$309-$B317)</f>
        <v>4.6051701859880918</v>
      </c>
      <c r="T317" s="21" t="s">
        <v>36</v>
      </c>
      <c r="U317" s="42">
        <f>V305</f>
        <v>0.32599116081263346</v>
      </c>
      <c r="V317" s="185">
        <f t="shared" ref="V317:V326" si="169">ROUND(U$309-U$314*U$315^$D317,$G$1)</f>
        <v>-1</v>
      </c>
      <c r="W317" s="177">
        <f t="shared" ref="W317:W326" si="170">($B317-V317)^2/1000</f>
        <v>1E-3</v>
      </c>
      <c r="Y317" s="216">
        <f t="shared" ref="Y317:Y326" si="171">LN(AA$309-$B317)</f>
        <v>4.7449321283632502</v>
      </c>
      <c r="Z317" s="21" t="s">
        <v>36</v>
      </c>
      <c r="AA317" s="42">
        <f>AB305</f>
        <v>0.32599116081263346</v>
      </c>
      <c r="AB317" s="185">
        <f t="shared" ref="AB317:AB326" si="172">ROUND(AA$309-AA$314*AA$315^$D317,$G$1)</f>
        <v>-1</v>
      </c>
      <c r="AC317" s="177">
        <f t="shared" ref="AC317:AC326" si="173">($B317-AB317)^2/1000</f>
        <v>1E-3</v>
      </c>
      <c r="AE317" s="216">
        <f t="shared" ref="AE317:AE326" si="174">LN(AG$309-$B317)</f>
        <v>4.8675344504555822</v>
      </c>
      <c r="AF317" s="21" t="s">
        <v>36</v>
      </c>
      <c r="AG317" s="42">
        <f>AH305</f>
        <v>0.32599116081263346</v>
      </c>
      <c r="AH317" s="185">
        <f t="shared" ref="AH317:AH326" si="175">ROUND(AG$309-AG$314*AG$315^$D317,$G$1)</f>
        <v>-1</v>
      </c>
      <c r="AI317" s="177">
        <f t="shared" ref="AI317:AI326" si="176">($B317-AH317)^2/1000</f>
        <v>1E-3</v>
      </c>
      <c r="AK317" s="216">
        <f t="shared" ref="AK317:AK326" si="177">LN(AM$309-$B317)</f>
        <v>4.9767337424205742</v>
      </c>
      <c r="AL317" s="21" t="s">
        <v>36</v>
      </c>
      <c r="AM317" s="42">
        <f>AN305</f>
        <v>0.32599116081263346</v>
      </c>
      <c r="AN317" s="185">
        <f t="shared" ref="AN317:AN326" si="178">ROUND(AM$309-AM$314*AM$315^$D317,$G$1)</f>
        <v>-1</v>
      </c>
      <c r="AO317" s="177">
        <f t="shared" ref="AO317:AO326" si="179">($B317-AN317)^2/1000</f>
        <v>1E-3</v>
      </c>
      <c r="AQ317" s="216">
        <f t="shared" ref="AQ317:AQ326" si="180">LN(AS$309-$B317)</f>
        <v>5.0751738152338266</v>
      </c>
      <c r="AR317" s="21" t="s">
        <v>36</v>
      </c>
      <c r="AS317" s="42">
        <f>AT305</f>
        <v>0.32599116081263346</v>
      </c>
      <c r="AT317" s="185">
        <f t="shared" ref="AT317:AT326" si="181">ROUND(AS$309-AS$314*AS$315^$D317,$G$1)</f>
        <v>-1</v>
      </c>
      <c r="AU317" s="177">
        <f t="shared" ref="AU317:AU326" si="182">($B317-AT317)^2/1000</f>
        <v>1E-3</v>
      </c>
      <c r="AW317" s="216">
        <f t="shared" ref="AW317:AW326" si="183">LN(AY$309-$B317)</f>
        <v>5.1647859739235145</v>
      </c>
      <c r="AX317" s="21" t="s">
        <v>36</v>
      </c>
      <c r="AY317" s="42">
        <f>AZ305</f>
        <v>0.32599116081263346</v>
      </c>
      <c r="AZ317" s="185">
        <f t="shared" ref="AZ317:AZ326" si="184">ROUND(AY$309-AY$314*AY$315^$D317,$G$1)</f>
        <v>-1</v>
      </c>
      <c r="BA317" s="177">
        <f t="shared" ref="BA317:BA326" si="185">($B317-AZ317)^2/1000</f>
        <v>1E-3</v>
      </c>
      <c r="BC317" s="216">
        <f t="shared" ref="BC317:BC326" si="186">LN(BE$309-$B317)</f>
        <v>5.2470240721604862</v>
      </c>
      <c r="BD317" s="21" t="s">
        <v>36</v>
      </c>
      <c r="BE317" s="42">
        <f>BF305</f>
        <v>0.32599116081263346</v>
      </c>
      <c r="BF317" s="185">
        <f t="shared" ref="BF317:BF326" si="187">ROUND(BE$309-BE$314*BE$315^$D317,$G$1)</f>
        <v>-1</v>
      </c>
      <c r="BG317" s="177">
        <f t="shared" ref="BG317:BG326" si="188">($B317-BF317)^2/1000</f>
        <v>1E-3</v>
      </c>
      <c r="BI317" s="216">
        <f t="shared" ref="BI317:BI326" si="189">LN(BK$309-$B317)</f>
        <v>5.3230099791384085</v>
      </c>
      <c r="BJ317" s="21" t="s">
        <v>36</v>
      </c>
      <c r="BK317" s="42">
        <f>BL305</f>
        <v>0.32599116081263346</v>
      </c>
      <c r="BL317" s="185">
        <f t="shared" ref="BL317:BL326" si="190">ROUND(BK$309-BK$314*BK$315^$D317,$G$1)</f>
        <v>-1</v>
      </c>
      <c r="BM317" s="177">
        <f t="shared" ref="BM317:BM326" si="191">($B317-BL317)^2/1000</f>
        <v>1E-3</v>
      </c>
    </row>
    <row r="318" spans="1:65" ht="15" customHeight="1">
      <c r="A318" s="19">
        <f t="shared" si="160"/>
        <v>2004</v>
      </c>
      <c r="B318" s="174">
        <f t="shared" si="160"/>
        <v>0</v>
      </c>
      <c r="C318" s="189">
        <f t="shared" si="161"/>
        <v>6.3969296552161463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3.483421129088983E-2</v>
      </c>
      <c r="H318" s="640"/>
      <c r="I318" s="177">
        <f t="shared" si="162"/>
        <v>-1</v>
      </c>
      <c r="J318" s="178" t="e">
        <f t="shared" si="163"/>
        <v>#DIV/0!</v>
      </c>
      <c r="K318" s="177">
        <f t="shared" si="164"/>
        <v>1E-3</v>
      </c>
      <c r="M318" s="216">
        <f t="shared" si="165"/>
        <v>2.0794415416798357</v>
      </c>
      <c r="N318" s="21" t="s">
        <v>37</v>
      </c>
      <c r="O318" s="199">
        <f>SUM(Q317:Q326)</f>
        <v>8.2235871119151038E-2</v>
      </c>
      <c r="P318" s="185">
        <f t="shared" si="166"/>
        <v>-3</v>
      </c>
      <c r="Q318" s="177">
        <f t="shared" si="167"/>
        <v>8.9999999999999993E-3</v>
      </c>
      <c r="S318" s="216">
        <f t="shared" si="168"/>
        <v>4.6051701859880918</v>
      </c>
      <c r="T318" s="21" t="s">
        <v>37</v>
      </c>
      <c r="U318" s="199">
        <f>SUM(W317:W326)</f>
        <v>3.483421129088983E-2</v>
      </c>
      <c r="V318" s="185">
        <f t="shared" si="169"/>
        <v>-1</v>
      </c>
      <c r="W318" s="177">
        <f t="shared" si="170"/>
        <v>1E-3</v>
      </c>
      <c r="Y318" s="216">
        <f t="shared" si="171"/>
        <v>4.7449321283632502</v>
      </c>
      <c r="Z318" s="21" t="s">
        <v>37</v>
      </c>
      <c r="AA318" s="199">
        <f>SUM(AC317:AC326)</f>
        <v>3.483421129088983E-2</v>
      </c>
      <c r="AB318" s="185">
        <f t="shared" si="172"/>
        <v>-1</v>
      </c>
      <c r="AC318" s="177">
        <f t="shared" si="173"/>
        <v>1E-3</v>
      </c>
      <c r="AE318" s="216">
        <f t="shared" si="174"/>
        <v>4.8675344504555822</v>
      </c>
      <c r="AF318" s="21" t="s">
        <v>37</v>
      </c>
      <c r="AG318" s="199">
        <f>SUM(AI317:AI326)</f>
        <v>3.483421129088983E-2</v>
      </c>
      <c r="AH318" s="185">
        <f t="shared" si="175"/>
        <v>-1</v>
      </c>
      <c r="AI318" s="177">
        <f t="shared" si="176"/>
        <v>1E-3</v>
      </c>
      <c r="AK318" s="216">
        <f t="shared" si="177"/>
        <v>4.9767337424205742</v>
      </c>
      <c r="AL318" s="21" t="s">
        <v>37</v>
      </c>
      <c r="AM318" s="199">
        <f>SUM(AO317:AO326)</f>
        <v>3.483421129088983E-2</v>
      </c>
      <c r="AN318" s="185">
        <f t="shared" si="178"/>
        <v>-1</v>
      </c>
      <c r="AO318" s="177">
        <f t="shared" si="179"/>
        <v>1E-3</v>
      </c>
      <c r="AQ318" s="216">
        <f t="shared" si="180"/>
        <v>5.0751738152338266</v>
      </c>
      <c r="AR318" s="21" t="s">
        <v>37</v>
      </c>
      <c r="AS318" s="199">
        <f>SUM(AU317:AU326)</f>
        <v>3.483421129088983E-2</v>
      </c>
      <c r="AT318" s="185">
        <f t="shared" si="181"/>
        <v>-1</v>
      </c>
      <c r="AU318" s="177">
        <f t="shared" si="182"/>
        <v>1E-3</v>
      </c>
      <c r="AW318" s="216">
        <f t="shared" si="183"/>
        <v>5.1647859739235145</v>
      </c>
      <c r="AX318" s="21" t="s">
        <v>37</v>
      </c>
      <c r="AY318" s="199">
        <f>SUM(BA317:BA326)</f>
        <v>3.483421129088983E-2</v>
      </c>
      <c r="AZ318" s="185">
        <f t="shared" si="184"/>
        <v>-1</v>
      </c>
      <c r="BA318" s="177">
        <f t="shared" si="185"/>
        <v>1E-3</v>
      </c>
      <c r="BC318" s="216">
        <f t="shared" si="186"/>
        <v>5.2470240721604862</v>
      </c>
      <c r="BD318" s="21" t="s">
        <v>37</v>
      </c>
      <c r="BE318" s="199">
        <f>SUM(BG317:BG326)</f>
        <v>3.483421129088983E-2</v>
      </c>
      <c r="BF318" s="185">
        <f t="shared" si="187"/>
        <v>-1</v>
      </c>
      <c r="BG318" s="177">
        <f t="shared" si="188"/>
        <v>1E-3</v>
      </c>
      <c r="BI318" s="216">
        <f t="shared" si="189"/>
        <v>5.3230099791384085</v>
      </c>
      <c r="BJ318" s="21" t="s">
        <v>37</v>
      </c>
      <c r="BK318" s="199">
        <f>SUM(BM317:BM326)</f>
        <v>3.483421129088983E-2</v>
      </c>
      <c r="BL318" s="185">
        <f t="shared" si="190"/>
        <v>-1</v>
      </c>
      <c r="BM318" s="177">
        <f t="shared" si="191"/>
        <v>1E-3</v>
      </c>
    </row>
    <row r="319" spans="1:65" ht="15" customHeight="1">
      <c r="A319" s="19">
        <f t="shared" si="160"/>
        <v>2005</v>
      </c>
      <c r="B319" s="174">
        <f t="shared" si="160"/>
        <v>0</v>
      </c>
      <c r="C319" s="189">
        <f t="shared" si="161"/>
        <v>6.3969296552161463</v>
      </c>
      <c r="D319" s="20">
        <f t="shared" si="192"/>
        <v>3</v>
      </c>
      <c r="E319" s="637" t="s">
        <v>9</v>
      </c>
      <c r="F319" s="638"/>
      <c r="G319" s="639">
        <f>SUM(K317:K326)</f>
        <v>3.483421129088983E-2</v>
      </c>
      <c r="H319" s="640"/>
      <c r="I319" s="177">
        <f t="shared" si="162"/>
        <v>0</v>
      </c>
      <c r="J319" s="178" t="e">
        <f t="shared" si="163"/>
        <v>#DIV/0!</v>
      </c>
      <c r="K319" s="177">
        <f t="shared" si="164"/>
        <v>0</v>
      </c>
      <c r="M319" s="216">
        <f t="shared" si="165"/>
        <v>2.0794415416798357</v>
      </c>
      <c r="O319" s="98"/>
      <c r="P319" s="185">
        <f t="shared" si="166"/>
        <v>-1</v>
      </c>
      <c r="Q319" s="177">
        <f t="shared" si="167"/>
        <v>1E-3</v>
      </c>
      <c r="S319" s="216">
        <f t="shared" si="168"/>
        <v>4.6051701859880918</v>
      </c>
      <c r="U319" s="98"/>
      <c r="V319" s="185">
        <f t="shared" si="169"/>
        <v>0</v>
      </c>
      <c r="W319" s="177">
        <f t="shared" si="170"/>
        <v>0</v>
      </c>
      <c r="Y319" s="216">
        <f t="shared" si="171"/>
        <v>4.7449321283632502</v>
      </c>
      <c r="AA319" s="98"/>
      <c r="AB319" s="185">
        <f t="shared" si="172"/>
        <v>0</v>
      </c>
      <c r="AC319" s="177">
        <f t="shared" si="173"/>
        <v>0</v>
      </c>
      <c r="AE319" s="216">
        <f t="shared" si="174"/>
        <v>4.8675344504555822</v>
      </c>
      <c r="AG319" s="98"/>
      <c r="AH319" s="185">
        <f t="shared" si="175"/>
        <v>0</v>
      </c>
      <c r="AI319" s="177">
        <f t="shared" si="176"/>
        <v>0</v>
      </c>
      <c r="AK319" s="216">
        <f t="shared" si="177"/>
        <v>4.9767337424205742</v>
      </c>
      <c r="AM319" s="98"/>
      <c r="AN319" s="185">
        <f t="shared" si="178"/>
        <v>0</v>
      </c>
      <c r="AO319" s="177">
        <f t="shared" si="179"/>
        <v>0</v>
      </c>
      <c r="AQ319" s="216">
        <f t="shared" si="180"/>
        <v>5.0751738152338266</v>
      </c>
      <c r="AS319" s="98"/>
      <c r="AT319" s="185">
        <f t="shared" si="181"/>
        <v>0</v>
      </c>
      <c r="AU319" s="177">
        <f t="shared" si="182"/>
        <v>0</v>
      </c>
      <c r="AW319" s="216">
        <f t="shared" si="183"/>
        <v>5.1647859739235145</v>
      </c>
      <c r="AY319" s="98"/>
      <c r="AZ319" s="185">
        <f t="shared" si="184"/>
        <v>0</v>
      </c>
      <c r="BA319" s="177">
        <f t="shared" si="185"/>
        <v>0</v>
      </c>
      <c r="BC319" s="216">
        <f t="shared" si="186"/>
        <v>5.2470240721604862</v>
      </c>
      <c r="BE319" s="98"/>
      <c r="BF319" s="185">
        <f t="shared" si="187"/>
        <v>0</v>
      </c>
      <c r="BG319" s="177">
        <f t="shared" si="188"/>
        <v>0</v>
      </c>
      <c r="BI319" s="216">
        <f t="shared" si="189"/>
        <v>5.3230099791384085</v>
      </c>
      <c r="BK319" s="98"/>
      <c r="BL319" s="185">
        <f t="shared" si="190"/>
        <v>0</v>
      </c>
      <c r="BM319" s="177">
        <f t="shared" si="191"/>
        <v>0</v>
      </c>
    </row>
    <row r="320" spans="1:65" ht="15" customHeight="1">
      <c r="A320" s="19">
        <f t="shared" si="160"/>
        <v>2006</v>
      </c>
      <c r="B320" s="174">
        <f t="shared" si="160"/>
        <v>0</v>
      </c>
      <c r="C320" s="189">
        <f t="shared" si="161"/>
        <v>6.3969296552161463</v>
      </c>
      <c r="D320" s="20">
        <f t="shared" si="192"/>
        <v>4</v>
      </c>
      <c r="E320" s="637" t="s">
        <v>10</v>
      </c>
      <c r="F320" s="638"/>
      <c r="G320" s="639" t="e">
        <f>SUM(J317:J326)/D326</f>
        <v>#DIV/0!</v>
      </c>
      <c r="H320" s="640"/>
      <c r="I320" s="177">
        <f t="shared" si="162"/>
        <v>0</v>
      </c>
      <c r="J320" s="178" t="e">
        <f t="shared" si="163"/>
        <v>#DIV/0!</v>
      </c>
      <c r="K320" s="177">
        <f t="shared" si="164"/>
        <v>0</v>
      </c>
      <c r="M320" s="216">
        <f t="shared" si="165"/>
        <v>2.0794415416798357</v>
      </c>
      <c r="P320" s="185">
        <f t="shared" si="166"/>
        <v>0</v>
      </c>
      <c r="Q320" s="177">
        <f t="shared" si="167"/>
        <v>0</v>
      </c>
      <c r="S320" s="216">
        <f t="shared" si="168"/>
        <v>4.6051701859880918</v>
      </c>
      <c r="V320" s="185">
        <f t="shared" si="169"/>
        <v>0</v>
      </c>
      <c r="W320" s="177">
        <f t="shared" si="170"/>
        <v>0</v>
      </c>
      <c r="Y320" s="216">
        <f t="shared" si="171"/>
        <v>4.7449321283632502</v>
      </c>
      <c r="AB320" s="185">
        <f t="shared" si="172"/>
        <v>0</v>
      </c>
      <c r="AC320" s="177">
        <f t="shared" si="173"/>
        <v>0</v>
      </c>
      <c r="AE320" s="216">
        <f t="shared" si="174"/>
        <v>4.8675344504555822</v>
      </c>
      <c r="AH320" s="185">
        <f t="shared" si="175"/>
        <v>0</v>
      </c>
      <c r="AI320" s="177">
        <f t="shared" si="176"/>
        <v>0</v>
      </c>
      <c r="AK320" s="216">
        <f t="shared" si="177"/>
        <v>4.9767337424205742</v>
      </c>
      <c r="AN320" s="185">
        <f t="shared" si="178"/>
        <v>0</v>
      </c>
      <c r="AO320" s="177">
        <f t="shared" si="179"/>
        <v>0</v>
      </c>
      <c r="AQ320" s="216">
        <f t="shared" si="180"/>
        <v>5.0751738152338266</v>
      </c>
      <c r="AT320" s="185">
        <f t="shared" si="181"/>
        <v>0</v>
      </c>
      <c r="AU320" s="177">
        <f t="shared" si="182"/>
        <v>0</v>
      </c>
      <c r="AW320" s="216">
        <f t="shared" si="183"/>
        <v>5.1647859739235145</v>
      </c>
      <c r="AZ320" s="185">
        <f t="shared" si="184"/>
        <v>0</v>
      </c>
      <c r="BA320" s="177">
        <f t="shared" si="185"/>
        <v>0</v>
      </c>
      <c r="BC320" s="216">
        <f t="shared" si="186"/>
        <v>5.2470240721604862</v>
      </c>
      <c r="BF320" s="185">
        <f t="shared" si="187"/>
        <v>0</v>
      </c>
      <c r="BG320" s="177">
        <f t="shared" si="188"/>
        <v>0</v>
      </c>
      <c r="BI320" s="216">
        <f t="shared" si="189"/>
        <v>5.3230099791384085</v>
      </c>
      <c r="BL320" s="185">
        <f t="shared" si="190"/>
        <v>0</v>
      </c>
      <c r="BM320" s="177">
        <f t="shared" si="191"/>
        <v>0</v>
      </c>
    </row>
    <row r="321" spans="1:65" ht="15" customHeight="1">
      <c r="A321" s="19">
        <f t="shared" si="160"/>
        <v>2007</v>
      </c>
      <c r="B321" s="174">
        <f t="shared" si="160"/>
        <v>0</v>
      </c>
      <c r="C321" s="189">
        <f t="shared" si="161"/>
        <v>6.3969296552161463</v>
      </c>
      <c r="D321" s="20">
        <f t="shared" si="192"/>
        <v>5</v>
      </c>
      <c r="E321" s="637" t="s">
        <v>11</v>
      </c>
      <c r="F321" s="638"/>
      <c r="G321" s="639" t="e">
        <f>SUM(J317:J326)/10</f>
        <v>#DIV/0!</v>
      </c>
      <c r="H321" s="640"/>
      <c r="I321" s="177">
        <f t="shared" si="162"/>
        <v>1</v>
      </c>
      <c r="J321" s="178" t="e">
        <f t="shared" si="163"/>
        <v>#DIV/0!</v>
      </c>
      <c r="K321" s="177">
        <f t="shared" si="164"/>
        <v>1E-3</v>
      </c>
      <c r="M321" s="216">
        <f t="shared" si="165"/>
        <v>2.0794415416798357</v>
      </c>
      <c r="N321" s="21"/>
      <c r="O321" s="55"/>
      <c r="P321" s="185">
        <f t="shared" si="166"/>
        <v>2</v>
      </c>
      <c r="Q321" s="177">
        <f t="shared" si="167"/>
        <v>4.0000000000000001E-3</v>
      </c>
      <c r="S321" s="216">
        <f t="shared" si="168"/>
        <v>4.6051701859880918</v>
      </c>
      <c r="T321" s="21"/>
      <c r="U321" s="55"/>
      <c r="V321" s="185">
        <f t="shared" si="169"/>
        <v>1</v>
      </c>
      <c r="W321" s="177">
        <f t="shared" si="170"/>
        <v>1E-3</v>
      </c>
      <c r="Y321" s="216">
        <f t="shared" si="171"/>
        <v>4.7449321283632502</v>
      </c>
      <c r="Z321" s="21"/>
      <c r="AA321" s="55"/>
      <c r="AB321" s="185">
        <f t="shared" si="172"/>
        <v>1</v>
      </c>
      <c r="AC321" s="177">
        <f t="shared" si="173"/>
        <v>1E-3</v>
      </c>
      <c r="AE321" s="216">
        <f t="shared" si="174"/>
        <v>4.8675344504555822</v>
      </c>
      <c r="AF321" s="21"/>
      <c r="AG321" s="55"/>
      <c r="AH321" s="185">
        <f t="shared" si="175"/>
        <v>1</v>
      </c>
      <c r="AI321" s="177">
        <f t="shared" si="176"/>
        <v>1E-3</v>
      </c>
      <c r="AK321" s="216">
        <f t="shared" si="177"/>
        <v>4.9767337424205742</v>
      </c>
      <c r="AL321" s="21"/>
      <c r="AM321" s="55"/>
      <c r="AN321" s="185">
        <f t="shared" si="178"/>
        <v>1</v>
      </c>
      <c r="AO321" s="177">
        <f t="shared" si="179"/>
        <v>1E-3</v>
      </c>
      <c r="AQ321" s="216">
        <f t="shared" si="180"/>
        <v>5.0751738152338266</v>
      </c>
      <c r="AR321" s="21"/>
      <c r="AS321" s="55"/>
      <c r="AT321" s="185">
        <f t="shared" si="181"/>
        <v>1</v>
      </c>
      <c r="AU321" s="177">
        <f t="shared" si="182"/>
        <v>1E-3</v>
      </c>
      <c r="AW321" s="216">
        <f t="shared" si="183"/>
        <v>5.1647859739235145</v>
      </c>
      <c r="AX321" s="21"/>
      <c r="AY321" s="55"/>
      <c r="AZ321" s="185">
        <f t="shared" si="184"/>
        <v>1</v>
      </c>
      <c r="BA321" s="177">
        <f t="shared" si="185"/>
        <v>1E-3</v>
      </c>
      <c r="BC321" s="216">
        <f t="shared" si="186"/>
        <v>5.2470240721604862</v>
      </c>
      <c r="BD321" s="21"/>
      <c r="BE321" s="55"/>
      <c r="BF321" s="185">
        <f t="shared" si="187"/>
        <v>1</v>
      </c>
      <c r="BG321" s="177">
        <f t="shared" si="188"/>
        <v>1E-3</v>
      </c>
      <c r="BI321" s="216">
        <f t="shared" si="189"/>
        <v>5.3230099791384085</v>
      </c>
      <c r="BJ321" s="21"/>
      <c r="BK321" s="55"/>
      <c r="BL321" s="185">
        <f t="shared" si="190"/>
        <v>1</v>
      </c>
      <c r="BM321" s="177">
        <f t="shared" si="191"/>
        <v>1E-3</v>
      </c>
    </row>
    <row r="322" spans="1:65" ht="15" customHeight="1">
      <c r="A322" s="19">
        <f t="shared" si="160"/>
        <v>2008</v>
      </c>
      <c r="B322" s="174">
        <f t="shared" si="160"/>
        <v>0</v>
      </c>
      <c r="C322" s="189">
        <f t="shared" si="161"/>
        <v>6.3969296552161463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1</v>
      </c>
      <c r="J322" s="178" t="e">
        <f t="shared" si="163"/>
        <v>#DIV/0!</v>
      </c>
      <c r="K322" s="177">
        <f t="shared" si="164"/>
        <v>1E-3</v>
      </c>
      <c r="M322" s="216">
        <f t="shared" si="165"/>
        <v>2.0794415416798357</v>
      </c>
      <c r="N322" s="21"/>
      <c r="O322" s="55"/>
      <c r="P322" s="185">
        <f t="shared" si="166"/>
        <v>3</v>
      </c>
      <c r="Q322" s="177">
        <f>($B322-P322)^2/1000</f>
        <v>8.9999999999999993E-3</v>
      </c>
      <c r="S322" s="216">
        <f t="shared" si="168"/>
        <v>4.6051701859880918</v>
      </c>
      <c r="T322" s="21"/>
      <c r="U322" s="55"/>
      <c r="V322" s="185">
        <f t="shared" si="169"/>
        <v>1</v>
      </c>
      <c r="W322" s="177">
        <f t="shared" si="170"/>
        <v>1E-3</v>
      </c>
      <c r="Y322" s="216">
        <f t="shared" si="171"/>
        <v>4.7449321283632502</v>
      </c>
      <c r="Z322" s="21"/>
      <c r="AA322" s="55"/>
      <c r="AB322" s="185">
        <f t="shared" si="172"/>
        <v>1</v>
      </c>
      <c r="AC322" s="177">
        <f t="shared" si="173"/>
        <v>1E-3</v>
      </c>
      <c r="AE322" s="216">
        <f t="shared" si="174"/>
        <v>4.8675344504555822</v>
      </c>
      <c r="AF322" s="21"/>
      <c r="AG322" s="55"/>
      <c r="AH322" s="185">
        <f t="shared" si="175"/>
        <v>1</v>
      </c>
      <c r="AI322" s="177">
        <f t="shared" si="176"/>
        <v>1E-3</v>
      </c>
      <c r="AK322" s="216">
        <f t="shared" si="177"/>
        <v>4.9767337424205742</v>
      </c>
      <c r="AL322" s="21"/>
      <c r="AM322" s="55"/>
      <c r="AN322" s="185">
        <f t="shared" si="178"/>
        <v>1</v>
      </c>
      <c r="AO322" s="177">
        <f t="shared" si="179"/>
        <v>1E-3</v>
      </c>
      <c r="AQ322" s="216">
        <f t="shared" si="180"/>
        <v>5.0751738152338266</v>
      </c>
      <c r="AR322" s="21"/>
      <c r="AS322" s="55"/>
      <c r="AT322" s="185">
        <f t="shared" si="181"/>
        <v>1</v>
      </c>
      <c r="AU322" s="177">
        <f t="shared" si="182"/>
        <v>1E-3</v>
      </c>
      <c r="AW322" s="216">
        <f t="shared" si="183"/>
        <v>5.1647859739235145</v>
      </c>
      <c r="AX322" s="21"/>
      <c r="AY322" s="55"/>
      <c r="AZ322" s="185">
        <f t="shared" si="184"/>
        <v>1</v>
      </c>
      <c r="BA322" s="177">
        <f t="shared" si="185"/>
        <v>1E-3</v>
      </c>
      <c r="BC322" s="216">
        <f t="shared" si="186"/>
        <v>5.2470240721604862</v>
      </c>
      <c r="BD322" s="21"/>
      <c r="BE322" s="55"/>
      <c r="BF322" s="185">
        <f t="shared" si="187"/>
        <v>1</v>
      </c>
      <c r="BG322" s="177">
        <f t="shared" si="188"/>
        <v>1E-3</v>
      </c>
      <c r="BI322" s="216">
        <f t="shared" si="189"/>
        <v>5.3230099791384085</v>
      </c>
      <c r="BJ322" s="21"/>
      <c r="BK322" s="55"/>
      <c r="BL322" s="185">
        <f t="shared" si="190"/>
        <v>1</v>
      </c>
      <c r="BM322" s="177">
        <f t="shared" si="191"/>
        <v>1E-3</v>
      </c>
    </row>
    <row r="323" spans="1:65" ht="15" customHeight="1">
      <c r="A323" s="19">
        <f t="shared" si="160"/>
        <v>2009</v>
      </c>
      <c r="B323" s="174">
        <f t="shared" si="160"/>
        <v>0</v>
      </c>
      <c r="C323" s="189">
        <f t="shared" si="161"/>
        <v>6.3969296552161463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2</v>
      </c>
      <c r="J323" s="178" t="e">
        <f t="shared" si="163"/>
        <v>#DIV/0!</v>
      </c>
      <c r="K323" s="177">
        <f t="shared" si="164"/>
        <v>4.0000000000000001E-3</v>
      </c>
      <c r="M323" s="216">
        <f t="shared" si="165"/>
        <v>2.0794415416798357</v>
      </c>
      <c r="N323" s="21"/>
      <c r="O323" s="55"/>
      <c r="P323" s="185">
        <f t="shared" si="166"/>
        <v>3</v>
      </c>
      <c r="Q323" s="177">
        <f t="shared" si="167"/>
        <v>8.9999999999999993E-3</v>
      </c>
      <c r="S323" s="216">
        <f t="shared" si="168"/>
        <v>4.6051701859880918</v>
      </c>
      <c r="T323" s="21"/>
      <c r="U323" s="55"/>
      <c r="V323" s="185">
        <f t="shared" si="169"/>
        <v>2</v>
      </c>
      <c r="W323" s="177">
        <f t="shared" si="170"/>
        <v>4.0000000000000001E-3</v>
      </c>
      <c r="Y323" s="216">
        <f t="shared" si="171"/>
        <v>4.7449321283632502</v>
      </c>
      <c r="Z323" s="21"/>
      <c r="AA323" s="55"/>
      <c r="AB323" s="185">
        <f t="shared" si="172"/>
        <v>2</v>
      </c>
      <c r="AC323" s="177">
        <f t="shared" si="173"/>
        <v>4.0000000000000001E-3</v>
      </c>
      <c r="AE323" s="216">
        <f t="shared" si="174"/>
        <v>4.8675344504555822</v>
      </c>
      <c r="AF323" s="21"/>
      <c r="AG323" s="55"/>
      <c r="AH323" s="185">
        <f t="shared" si="175"/>
        <v>2</v>
      </c>
      <c r="AI323" s="177">
        <f t="shared" si="176"/>
        <v>4.0000000000000001E-3</v>
      </c>
      <c r="AK323" s="216">
        <f t="shared" si="177"/>
        <v>4.9767337424205742</v>
      </c>
      <c r="AL323" s="21"/>
      <c r="AM323" s="55"/>
      <c r="AN323" s="185">
        <f t="shared" si="178"/>
        <v>2</v>
      </c>
      <c r="AO323" s="177">
        <f t="shared" si="179"/>
        <v>4.0000000000000001E-3</v>
      </c>
      <c r="AQ323" s="216">
        <f t="shared" si="180"/>
        <v>5.0751738152338266</v>
      </c>
      <c r="AR323" s="21"/>
      <c r="AS323" s="55"/>
      <c r="AT323" s="185">
        <f t="shared" si="181"/>
        <v>2</v>
      </c>
      <c r="AU323" s="177">
        <f t="shared" si="182"/>
        <v>4.0000000000000001E-3</v>
      </c>
      <c r="AW323" s="216">
        <f t="shared" si="183"/>
        <v>5.1647859739235145</v>
      </c>
      <c r="AX323" s="21"/>
      <c r="AY323" s="55"/>
      <c r="AZ323" s="185">
        <f t="shared" si="184"/>
        <v>2</v>
      </c>
      <c r="BA323" s="177">
        <f t="shared" si="185"/>
        <v>4.0000000000000001E-3</v>
      </c>
      <c r="BC323" s="216">
        <f t="shared" si="186"/>
        <v>5.2470240721604862</v>
      </c>
      <c r="BD323" s="21"/>
      <c r="BE323" s="55"/>
      <c r="BF323" s="185">
        <f t="shared" si="187"/>
        <v>2</v>
      </c>
      <c r="BG323" s="177">
        <f t="shared" si="188"/>
        <v>4.0000000000000001E-3</v>
      </c>
      <c r="BI323" s="216">
        <f t="shared" si="189"/>
        <v>5.3230099791384085</v>
      </c>
      <c r="BJ323" s="21"/>
      <c r="BK323" s="55"/>
      <c r="BL323" s="185">
        <f t="shared" si="190"/>
        <v>2</v>
      </c>
      <c r="BM323" s="177">
        <f t="shared" si="191"/>
        <v>4.0000000000000001E-3</v>
      </c>
    </row>
    <row r="324" spans="1:65" ht="15" customHeight="1">
      <c r="A324" s="19">
        <f t="shared" si="160"/>
        <v>2010</v>
      </c>
      <c r="B324" s="174">
        <f t="shared" si="160"/>
        <v>0</v>
      </c>
      <c r="C324" s="189">
        <f t="shared" si="161"/>
        <v>6.3969296552161463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2</v>
      </c>
      <c r="J324" s="178" t="e">
        <f t="shared" si="163"/>
        <v>#DIV/0!</v>
      </c>
      <c r="K324" s="177">
        <f t="shared" si="164"/>
        <v>4.0000000000000001E-3</v>
      </c>
      <c r="M324" s="216">
        <f t="shared" si="165"/>
        <v>2.0794415416798357</v>
      </c>
      <c r="N324" s="21"/>
      <c r="O324" s="55"/>
      <c r="P324" s="185">
        <f t="shared" si="166"/>
        <v>4</v>
      </c>
      <c r="Q324" s="177">
        <f t="shared" si="167"/>
        <v>1.6E-2</v>
      </c>
      <c r="S324" s="216">
        <f t="shared" si="168"/>
        <v>4.6051701859880918</v>
      </c>
      <c r="T324" s="21"/>
      <c r="U324" s="55"/>
      <c r="V324" s="185">
        <f t="shared" si="169"/>
        <v>2</v>
      </c>
      <c r="W324" s="177">
        <f t="shared" si="170"/>
        <v>4.0000000000000001E-3</v>
      </c>
      <c r="Y324" s="216">
        <f t="shared" si="171"/>
        <v>4.7449321283632502</v>
      </c>
      <c r="Z324" s="21"/>
      <c r="AA324" s="55"/>
      <c r="AB324" s="185">
        <f t="shared" si="172"/>
        <v>2</v>
      </c>
      <c r="AC324" s="177">
        <f t="shared" si="173"/>
        <v>4.0000000000000001E-3</v>
      </c>
      <c r="AE324" s="216">
        <f t="shared" si="174"/>
        <v>4.8675344504555822</v>
      </c>
      <c r="AF324" s="21"/>
      <c r="AG324" s="55"/>
      <c r="AH324" s="185">
        <f t="shared" si="175"/>
        <v>2</v>
      </c>
      <c r="AI324" s="177">
        <f t="shared" si="176"/>
        <v>4.0000000000000001E-3</v>
      </c>
      <c r="AK324" s="216">
        <f t="shared" si="177"/>
        <v>4.9767337424205742</v>
      </c>
      <c r="AL324" s="21"/>
      <c r="AM324" s="55"/>
      <c r="AN324" s="185">
        <f t="shared" si="178"/>
        <v>2</v>
      </c>
      <c r="AO324" s="177">
        <f t="shared" si="179"/>
        <v>4.0000000000000001E-3</v>
      </c>
      <c r="AQ324" s="216">
        <f t="shared" si="180"/>
        <v>5.0751738152338266</v>
      </c>
      <c r="AR324" s="21"/>
      <c r="AS324" s="55"/>
      <c r="AT324" s="185">
        <f t="shared" si="181"/>
        <v>2</v>
      </c>
      <c r="AU324" s="177">
        <f t="shared" si="182"/>
        <v>4.0000000000000001E-3</v>
      </c>
      <c r="AW324" s="216">
        <f t="shared" si="183"/>
        <v>5.1647859739235145</v>
      </c>
      <c r="AX324" s="21"/>
      <c r="AY324" s="55"/>
      <c r="AZ324" s="185">
        <f t="shared" si="184"/>
        <v>2</v>
      </c>
      <c r="BA324" s="177">
        <f t="shared" si="185"/>
        <v>4.0000000000000001E-3</v>
      </c>
      <c r="BC324" s="216">
        <f t="shared" si="186"/>
        <v>5.2470240721604862</v>
      </c>
      <c r="BD324" s="21"/>
      <c r="BE324" s="55"/>
      <c r="BF324" s="185">
        <f t="shared" si="187"/>
        <v>2</v>
      </c>
      <c r="BG324" s="177">
        <f t="shared" si="188"/>
        <v>4.0000000000000001E-3</v>
      </c>
      <c r="BI324" s="216">
        <f t="shared" si="189"/>
        <v>5.3230099791384085</v>
      </c>
      <c r="BJ324" s="21"/>
      <c r="BK324" s="55"/>
      <c r="BL324" s="185">
        <f t="shared" si="190"/>
        <v>2</v>
      </c>
      <c r="BM324" s="177">
        <f t="shared" si="191"/>
        <v>4.0000000000000001E-3</v>
      </c>
    </row>
    <row r="325" spans="1:65" ht="15" customHeight="1">
      <c r="A325" s="19">
        <f t="shared" si="160"/>
        <v>2011</v>
      </c>
      <c r="B325" s="174">
        <f t="shared" si="160"/>
        <v>1.5852885225110971</v>
      </c>
      <c r="C325" s="189">
        <f t="shared" si="161"/>
        <v>6.3942840110463859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3</v>
      </c>
      <c r="J325" s="178">
        <f t="shared" si="163"/>
        <v>89.24</v>
      </c>
      <c r="K325" s="177">
        <f t="shared" si="164"/>
        <v>2.001408564538835E-3</v>
      </c>
      <c r="M325" s="216">
        <f t="shared" si="165"/>
        <v>1.8585940208268175</v>
      </c>
      <c r="N325" s="21"/>
      <c r="O325" s="55"/>
      <c r="P325" s="185">
        <f t="shared" si="166"/>
        <v>5</v>
      </c>
      <c r="Q325" s="177">
        <f t="shared" si="167"/>
        <v>1.1660254474494447E-2</v>
      </c>
      <c r="S325" s="216">
        <f t="shared" si="168"/>
        <v>4.5891902997682168</v>
      </c>
      <c r="T325" s="21"/>
      <c r="U325" s="55"/>
      <c r="V325" s="185">
        <f t="shared" si="169"/>
        <v>3</v>
      </c>
      <c r="W325" s="177">
        <f t="shared" si="170"/>
        <v>2.001408564538835E-3</v>
      </c>
      <c r="Y325" s="216">
        <f t="shared" si="171"/>
        <v>4.7310511137213878</v>
      </c>
      <c r="Z325" s="21"/>
      <c r="AA325" s="55"/>
      <c r="AB325" s="185">
        <f t="shared" si="172"/>
        <v>3</v>
      </c>
      <c r="AC325" s="177">
        <f t="shared" si="173"/>
        <v>2.001408564538835E-3</v>
      </c>
      <c r="AE325" s="216">
        <f t="shared" si="174"/>
        <v>4.8552649600624553</v>
      </c>
      <c r="AF325" s="21"/>
      <c r="AG325" s="55"/>
      <c r="AH325" s="185">
        <f t="shared" si="175"/>
        <v>3</v>
      </c>
      <c r="AI325" s="177">
        <f t="shared" si="176"/>
        <v>2.001408564538835E-3</v>
      </c>
      <c r="AK325" s="216">
        <f t="shared" si="177"/>
        <v>4.965740513402003</v>
      </c>
      <c r="AL325" s="21"/>
      <c r="AM325" s="55"/>
      <c r="AN325" s="185">
        <f t="shared" si="178"/>
        <v>3</v>
      </c>
      <c r="AO325" s="177">
        <f t="shared" si="179"/>
        <v>2.001408564538835E-3</v>
      </c>
      <c r="AQ325" s="216">
        <f t="shared" si="180"/>
        <v>5.0652163505568621</v>
      </c>
      <c r="AR325" s="21"/>
      <c r="AS325" s="55"/>
      <c r="AT325" s="185">
        <f t="shared" si="181"/>
        <v>3</v>
      </c>
      <c r="AU325" s="177">
        <f t="shared" si="182"/>
        <v>2.001408564538835E-3</v>
      </c>
      <c r="AW325" s="216">
        <f t="shared" si="183"/>
        <v>5.1556859020249535</v>
      </c>
      <c r="AX325" s="21"/>
      <c r="AY325" s="55"/>
      <c r="AZ325" s="185">
        <f t="shared" si="184"/>
        <v>3</v>
      </c>
      <c r="BA325" s="177">
        <f t="shared" si="185"/>
        <v>2.001408564538835E-3</v>
      </c>
      <c r="BC325" s="216">
        <f t="shared" si="186"/>
        <v>5.2386454454922395</v>
      </c>
      <c r="BD325" s="21"/>
      <c r="BE325" s="55"/>
      <c r="BF325" s="185">
        <f t="shared" si="187"/>
        <v>3</v>
      </c>
      <c r="BG325" s="177">
        <f t="shared" si="188"/>
        <v>2.001408564538835E-3</v>
      </c>
      <c r="BI325" s="216">
        <f t="shared" si="189"/>
        <v>5.3152468088135256</v>
      </c>
      <c r="BJ325" s="21"/>
      <c r="BK325" s="55"/>
      <c r="BL325" s="185">
        <f t="shared" si="190"/>
        <v>3</v>
      </c>
      <c r="BM325" s="177">
        <f t="shared" si="191"/>
        <v>2.001408564538835E-3</v>
      </c>
    </row>
    <row r="326" spans="1:65" ht="15" customHeight="1" thickBot="1">
      <c r="A326" s="28">
        <f t="shared" si="160"/>
        <v>2012</v>
      </c>
      <c r="B326" s="182">
        <f t="shared" si="160"/>
        <v>7.5642965204236008</v>
      </c>
      <c r="C326" s="217">
        <f t="shared" si="161"/>
        <v>6.3842423497868062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3</v>
      </c>
      <c r="J326" s="184">
        <f t="shared" si="163"/>
        <v>60.34</v>
      </c>
      <c r="K326" s="183">
        <f t="shared" si="164"/>
        <v>2.0832802726350991E-2</v>
      </c>
      <c r="M326" s="218">
        <f t="shared" si="165"/>
        <v>-0.83079335971574075</v>
      </c>
      <c r="N326" s="101"/>
      <c r="O326" s="100"/>
      <c r="P326" s="205">
        <f t="shared" si="166"/>
        <v>5</v>
      </c>
      <c r="Q326" s="183">
        <f t="shared" si="167"/>
        <v>6.5756166446565862E-3</v>
      </c>
      <c r="S326" s="218">
        <f t="shared" si="168"/>
        <v>4.5265133053080007</v>
      </c>
      <c r="T326" s="101"/>
      <c r="U326" s="100"/>
      <c r="V326" s="205">
        <f t="shared" si="169"/>
        <v>3</v>
      </c>
      <c r="W326" s="183">
        <f t="shared" si="170"/>
        <v>2.0832802726350991E-2</v>
      </c>
      <c r="Y326" s="218">
        <f t="shared" si="171"/>
        <v>4.6768925614635419</v>
      </c>
      <c r="Z326" s="101"/>
      <c r="AA326" s="100"/>
      <c r="AB326" s="205">
        <f t="shared" si="172"/>
        <v>3</v>
      </c>
      <c r="AC326" s="183">
        <f t="shared" si="173"/>
        <v>2.0832802726350991E-2</v>
      </c>
      <c r="AE326" s="218">
        <f t="shared" si="174"/>
        <v>4.8075860226380609</v>
      </c>
      <c r="AF326" s="101"/>
      <c r="AG326" s="100"/>
      <c r="AH326" s="205">
        <f t="shared" si="175"/>
        <v>3</v>
      </c>
      <c r="AI326" s="183">
        <f t="shared" si="176"/>
        <v>2.0832802726350991E-2</v>
      </c>
      <c r="AK326" s="218">
        <f t="shared" si="177"/>
        <v>4.9231561966848547</v>
      </c>
      <c r="AL326" s="101"/>
      <c r="AM326" s="100"/>
      <c r="AN326" s="205">
        <f t="shared" si="178"/>
        <v>3</v>
      </c>
      <c r="AO326" s="183">
        <f t="shared" si="179"/>
        <v>2.0832802726350991E-2</v>
      </c>
      <c r="AQ326" s="218">
        <f t="shared" si="180"/>
        <v>5.0267428906148606</v>
      </c>
      <c r="AR326" s="101"/>
      <c r="AS326" s="100"/>
      <c r="AT326" s="205">
        <f t="shared" si="181"/>
        <v>3</v>
      </c>
      <c r="AU326" s="183">
        <f t="shared" si="182"/>
        <v>2.0832802726350991E-2</v>
      </c>
      <c r="AW326" s="218">
        <f t="shared" si="183"/>
        <v>5.1205994177486556</v>
      </c>
      <c r="AX326" s="101"/>
      <c r="AY326" s="100"/>
      <c r="AZ326" s="205">
        <f t="shared" si="184"/>
        <v>3</v>
      </c>
      <c r="BA326" s="183">
        <f t="shared" si="185"/>
        <v>2.0832802726350991E-2</v>
      </c>
      <c r="BC326" s="218">
        <f t="shared" si="186"/>
        <v>5.2063978012459522</v>
      </c>
      <c r="BD326" s="101"/>
      <c r="BE326" s="100"/>
      <c r="BF326" s="205">
        <f t="shared" si="187"/>
        <v>3</v>
      </c>
      <c r="BG326" s="183">
        <f t="shared" si="188"/>
        <v>2.0832802726350991E-2</v>
      </c>
      <c r="BI326" s="218">
        <f t="shared" si="189"/>
        <v>5.2854129793354749</v>
      </c>
      <c r="BJ326" s="101"/>
      <c r="BK326" s="100"/>
      <c r="BL326" s="205">
        <f t="shared" si="190"/>
        <v>3</v>
      </c>
      <c r="BM326" s="183">
        <f t="shared" si="191"/>
        <v>2.0832802726350991E-2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4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4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4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4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5</v>
      </c>
      <c r="C329" s="219"/>
      <c r="D329" s="20">
        <f t="shared" si="192"/>
        <v>13</v>
      </c>
      <c r="E329" s="198">
        <f>O309</f>
        <v>8</v>
      </c>
      <c r="F329" s="201">
        <f>O317</f>
        <v>0.22377359343918057</v>
      </c>
      <c r="G329" s="635">
        <f>O318</f>
        <v>8.2235871119151038E-2</v>
      </c>
      <c r="H329" s="636"/>
      <c r="I329" s="177">
        <f t="shared" si="162"/>
        <v>5</v>
      </c>
      <c r="J329" s="185"/>
      <c r="K329" s="185"/>
      <c r="M329" s="198" t="str">
        <f>M282</f>
        <v>max(y) =</v>
      </c>
      <c r="N329" s="198">
        <f>N282</f>
        <v>7.5642965204236008</v>
      </c>
      <c r="S329" s="198" t="str">
        <f>S282</f>
        <v>max(y) =</v>
      </c>
      <c r="T329" s="198">
        <f>N329</f>
        <v>7.5642965204236008</v>
      </c>
      <c r="Y329" s="198" t="str">
        <f>Y282</f>
        <v>max(y) =</v>
      </c>
      <c r="Z329" s="198">
        <f>T329</f>
        <v>7.5642965204236008</v>
      </c>
      <c r="AE329" s="198" t="str">
        <f>AE282</f>
        <v>max(y) =</v>
      </c>
      <c r="AF329" s="198">
        <f>Z329</f>
        <v>7.5642965204236008</v>
      </c>
      <c r="AK329" s="198" t="str">
        <f>AK282</f>
        <v>max(y) =</v>
      </c>
      <c r="AL329" s="198">
        <f>AF329</f>
        <v>7.5642965204236008</v>
      </c>
      <c r="AQ329" s="198" t="str">
        <f>AQ282</f>
        <v>max(y) =</v>
      </c>
      <c r="AR329" s="198">
        <f>AL329</f>
        <v>7.5642965204236008</v>
      </c>
      <c r="AW329" s="198" t="str">
        <f>AW282</f>
        <v>max(y) =</v>
      </c>
      <c r="AX329" s="198">
        <f>AR329</f>
        <v>7.5642965204236008</v>
      </c>
      <c r="BC329" s="198" t="str">
        <f>BC282</f>
        <v>max(y) =</v>
      </c>
      <c r="BD329" s="198">
        <f>AX329</f>
        <v>7.5642965204236008</v>
      </c>
      <c r="BI329" s="198" t="str">
        <f>BI282</f>
        <v>max(y) =</v>
      </c>
      <c r="BJ329" s="198">
        <f>BD329</f>
        <v>7.5642965204236008</v>
      </c>
    </row>
    <row r="330" spans="1:65" ht="15" customHeight="1">
      <c r="A330" s="19">
        <f t="shared" si="160"/>
        <v>2016</v>
      </c>
      <c r="B330" s="174">
        <f t="shared" si="193"/>
        <v>5</v>
      </c>
      <c r="C330" s="219"/>
      <c r="D330" s="20">
        <f t="shared" si="192"/>
        <v>14</v>
      </c>
      <c r="E330" s="198">
        <f>U309</f>
        <v>100</v>
      </c>
      <c r="F330" s="201">
        <f>U317</f>
        <v>0.32599116081263346</v>
      </c>
      <c r="G330" s="631">
        <f>U318</f>
        <v>3.483421129088983E-2</v>
      </c>
      <c r="H330" s="632"/>
      <c r="I330" s="177">
        <f t="shared" si="162"/>
        <v>5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5</v>
      </c>
      <c r="C331" s="219"/>
      <c r="D331" s="20">
        <f t="shared" si="192"/>
        <v>15</v>
      </c>
      <c r="E331" s="198">
        <f>AA309</f>
        <v>115</v>
      </c>
      <c r="F331" s="201">
        <f>AA317</f>
        <v>0.32599116081263346</v>
      </c>
      <c r="G331" s="631">
        <f>AA318</f>
        <v>3.483421129088983E-2</v>
      </c>
      <c r="H331" s="632"/>
      <c r="I331" s="177">
        <f t="shared" si="162"/>
        <v>5</v>
      </c>
      <c r="J331" s="185"/>
      <c r="K331" s="185"/>
      <c r="M331" s="198" t="s">
        <v>60</v>
      </c>
      <c r="N331" s="212">
        <v>15</v>
      </c>
      <c r="S331" s="198" t="s">
        <v>60</v>
      </c>
      <c r="T331" s="212">
        <f>N331</f>
        <v>15</v>
      </c>
      <c r="Y331" s="198" t="s">
        <v>60</v>
      </c>
      <c r="Z331" s="212">
        <f>T331</f>
        <v>15</v>
      </c>
      <c r="AE331" s="198" t="s">
        <v>60</v>
      </c>
      <c r="AF331" s="212">
        <f>Z331</f>
        <v>15</v>
      </c>
      <c r="AK331" s="198" t="s">
        <v>60</v>
      </c>
      <c r="AL331" s="212">
        <f>AF331</f>
        <v>15</v>
      </c>
      <c r="AQ331" s="198" t="s">
        <v>60</v>
      </c>
      <c r="AR331" s="212">
        <f>AL331</f>
        <v>15</v>
      </c>
      <c r="AW331" s="198" t="s">
        <v>60</v>
      </c>
      <c r="AX331" s="212">
        <f>AR331</f>
        <v>15</v>
      </c>
      <c r="BC331" s="198" t="s">
        <v>60</v>
      </c>
      <c r="BD331" s="212">
        <f>AX331</f>
        <v>15</v>
      </c>
      <c r="BI331" s="198" t="s">
        <v>60</v>
      </c>
      <c r="BJ331" s="212">
        <f>BD331</f>
        <v>15</v>
      </c>
    </row>
    <row r="332" spans="1:65" ht="15" customHeight="1">
      <c r="A332" s="19">
        <f t="shared" si="160"/>
        <v>2018</v>
      </c>
      <c r="B332" s="174">
        <f t="shared" si="193"/>
        <v>6</v>
      </c>
      <c r="C332" s="219"/>
      <c r="D332" s="20">
        <f t="shared" si="192"/>
        <v>16</v>
      </c>
      <c r="E332" s="198">
        <f>AG309</f>
        <v>130</v>
      </c>
      <c r="F332" s="201">
        <f>AG317</f>
        <v>0.32599116081263346</v>
      </c>
      <c r="G332" s="631">
        <f>AG318</f>
        <v>3.483421129088983E-2</v>
      </c>
      <c r="H332" s="632"/>
      <c r="I332" s="177">
        <f t="shared" si="162"/>
        <v>6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6</v>
      </c>
      <c r="C333" s="219"/>
      <c r="D333" s="20">
        <f t="shared" si="192"/>
        <v>17</v>
      </c>
      <c r="E333" s="198">
        <f>AM309</f>
        <v>145</v>
      </c>
      <c r="F333" s="201">
        <f>AM317</f>
        <v>0.32599116081263346</v>
      </c>
      <c r="G333" s="631">
        <f>AM318</f>
        <v>3.483421129088983E-2</v>
      </c>
      <c r="H333" s="632"/>
      <c r="I333" s="177">
        <f t="shared" si="162"/>
        <v>6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7</v>
      </c>
      <c r="C334" s="219"/>
      <c r="D334" s="20">
        <f t="shared" si="192"/>
        <v>18</v>
      </c>
      <c r="E334" s="198">
        <f>AS309</f>
        <v>160</v>
      </c>
      <c r="F334" s="201">
        <f>AS317</f>
        <v>0.32599116081263346</v>
      </c>
      <c r="G334" s="631">
        <f>AS318</f>
        <v>3.483421129088983E-2</v>
      </c>
      <c r="H334" s="632"/>
      <c r="I334" s="177">
        <f t="shared" si="162"/>
        <v>7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7</v>
      </c>
      <c r="C335" s="219"/>
      <c r="D335" s="20">
        <f t="shared" si="192"/>
        <v>19</v>
      </c>
      <c r="E335" s="198">
        <f>AY309</f>
        <v>175</v>
      </c>
      <c r="F335" s="201">
        <f>AY317</f>
        <v>0.32599116081263346</v>
      </c>
      <c r="G335" s="631">
        <f>AY318</f>
        <v>3.483421129088983E-2</v>
      </c>
      <c r="H335" s="632"/>
      <c r="I335" s="177">
        <f t="shared" si="162"/>
        <v>7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8</v>
      </c>
      <c r="C336" s="219"/>
      <c r="D336" s="20">
        <f t="shared" si="192"/>
        <v>20</v>
      </c>
      <c r="E336" s="198">
        <f>BE309</f>
        <v>190</v>
      </c>
      <c r="F336" s="201">
        <f>BE317</f>
        <v>0.32599116081263346</v>
      </c>
      <c r="G336" s="631">
        <f>BE318</f>
        <v>3.483421129088983E-2</v>
      </c>
      <c r="H336" s="632"/>
      <c r="I336" s="177">
        <f t="shared" si="162"/>
        <v>8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8</v>
      </c>
      <c r="C337" s="219"/>
      <c r="D337" s="20">
        <f t="shared" si="192"/>
        <v>21</v>
      </c>
      <c r="E337" s="198">
        <f>BK309</f>
        <v>205</v>
      </c>
      <c r="F337" s="201">
        <f>BK317</f>
        <v>0.32599116081263346</v>
      </c>
      <c r="G337" s="631">
        <f>BK318</f>
        <v>3.483421129088983E-2</v>
      </c>
      <c r="H337" s="632"/>
      <c r="I337" s="177">
        <f t="shared" si="162"/>
        <v>8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9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9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9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9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10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10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10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10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11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11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11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11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12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12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12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12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13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13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13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13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14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14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topLeftCell="A10" workbookViewId="0">
      <selection activeCell="B25" sqref="B25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338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'!BB21</f>
        <v>0</v>
      </c>
      <c r="C15" s="119">
        <f t="shared" ref="C15:C46" si="0">I87</f>
        <v>0</v>
      </c>
      <c r="D15" s="120">
        <f t="shared" ref="D15:D46" si="1">I133</f>
        <v>0</v>
      </c>
      <c r="E15" s="120">
        <f t="shared" ref="E15:E46" si="2">I179</f>
        <v>0</v>
      </c>
      <c r="F15" s="121" t="e">
        <f>I225</f>
        <v>#VALUE!</v>
      </c>
      <c r="G15" s="121" t="e">
        <f>I271</f>
        <v>#VALUE!</v>
      </c>
      <c r="H15" s="121">
        <f t="shared" ref="H15:H46" si="3">I317</f>
        <v>-36</v>
      </c>
      <c r="I15" s="122">
        <f t="shared" ref="I15:I46" si="4">ROUND(SUMIF(C$47:H$47,"○",C15:H15),$G$1)</f>
        <v>0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'!BB22</f>
        <v>0</v>
      </c>
      <c r="C16" s="119">
        <f t="shared" si="0"/>
        <v>0</v>
      </c>
      <c r="D16" s="120">
        <f t="shared" si="1"/>
        <v>0</v>
      </c>
      <c r="E16" s="120">
        <f t="shared" si="2"/>
        <v>0</v>
      </c>
      <c r="F16" s="121" t="e">
        <f t="shared" ref="F16:F46" si="6">I226</f>
        <v>#VALUE!</v>
      </c>
      <c r="G16" s="121" t="e">
        <f t="shared" ref="G16:G46" si="7">I272</f>
        <v>#VALUE!</v>
      </c>
      <c r="H16" s="121">
        <f t="shared" si="3"/>
        <v>-16</v>
      </c>
      <c r="I16" s="122">
        <f t="shared" si="4"/>
        <v>0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'!BB23</f>
        <v>0</v>
      </c>
      <c r="C17" s="119">
        <f t="shared" si="0"/>
        <v>0</v>
      </c>
      <c r="D17" s="120">
        <f t="shared" si="1"/>
        <v>0</v>
      </c>
      <c r="E17" s="120">
        <f t="shared" si="2"/>
        <v>0</v>
      </c>
      <c r="F17" s="121" t="e">
        <f t="shared" si="6"/>
        <v>#VALUE!</v>
      </c>
      <c r="G17" s="121" t="e">
        <f t="shared" si="7"/>
        <v>#VALUE!</v>
      </c>
      <c r="H17" s="121">
        <f t="shared" si="3"/>
        <v>4</v>
      </c>
      <c r="I17" s="122">
        <f t="shared" si="4"/>
        <v>0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'!BB24</f>
        <v>3.4934497816593888</v>
      </c>
      <c r="C18" s="119">
        <f t="shared" si="0"/>
        <v>-8</v>
      </c>
      <c r="D18" s="120">
        <f t="shared" si="1"/>
        <v>8</v>
      </c>
      <c r="E18" s="120">
        <f t="shared" si="2"/>
        <v>8</v>
      </c>
      <c r="F18" s="121" t="e">
        <f t="shared" si="6"/>
        <v>#VALUE!</v>
      </c>
      <c r="G18" s="121" t="e">
        <f t="shared" si="7"/>
        <v>#VALUE!</v>
      </c>
      <c r="H18" s="121">
        <f t="shared" si="3"/>
        <v>23</v>
      </c>
      <c r="I18" s="122">
        <f t="shared" si="4"/>
        <v>8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'!BB25</f>
        <v>17.969451931716083</v>
      </c>
      <c r="C19" s="119">
        <f t="shared" si="0"/>
        <v>18</v>
      </c>
      <c r="D19" s="120">
        <f t="shared" si="1"/>
        <v>13</v>
      </c>
      <c r="E19" s="120">
        <f t="shared" si="2"/>
        <v>13</v>
      </c>
      <c r="F19" s="121" t="e">
        <f t="shared" si="6"/>
        <v>#VALUE!</v>
      </c>
      <c r="G19" s="121" t="e">
        <f t="shared" si="7"/>
        <v>#VALUE!</v>
      </c>
      <c r="H19" s="121">
        <f t="shared" si="3"/>
        <v>42</v>
      </c>
      <c r="I19" s="122">
        <f t="shared" si="4"/>
        <v>13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'!BB26</f>
        <v>56.666666666666664</v>
      </c>
      <c r="C20" s="119">
        <f t="shared" si="0"/>
        <v>43</v>
      </c>
      <c r="D20" s="120">
        <f t="shared" si="1"/>
        <v>24</v>
      </c>
      <c r="E20" s="120">
        <f t="shared" si="2"/>
        <v>24</v>
      </c>
      <c r="F20" s="121" t="e">
        <f t="shared" si="6"/>
        <v>#VALUE!</v>
      </c>
      <c r="G20" s="121" t="e">
        <f t="shared" si="7"/>
        <v>#VALUE!</v>
      </c>
      <c r="H20" s="121">
        <f t="shared" si="3"/>
        <v>60</v>
      </c>
      <c r="I20" s="122">
        <f t="shared" si="4"/>
        <v>24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'!BB27</f>
        <v>37.822878228782287</v>
      </c>
      <c r="C21" s="119">
        <f t="shared" si="0"/>
        <v>68</v>
      </c>
      <c r="D21" s="120">
        <f t="shared" si="1"/>
        <v>41</v>
      </c>
      <c r="E21" s="120">
        <f t="shared" si="2"/>
        <v>41</v>
      </c>
      <c r="F21" s="121" t="e">
        <f t="shared" si="6"/>
        <v>#VALUE!</v>
      </c>
      <c r="G21" s="121" t="e">
        <f t="shared" si="7"/>
        <v>#VALUE!</v>
      </c>
      <c r="H21" s="121">
        <f t="shared" si="3"/>
        <v>77</v>
      </c>
      <c r="I21" s="122">
        <f t="shared" si="4"/>
        <v>41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'!BB28</f>
        <v>73.825503355704697</v>
      </c>
      <c r="C22" s="119">
        <f t="shared" si="0"/>
        <v>94</v>
      </c>
      <c r="D22" s="120">
        <f t="shared" si="1"/>
        <v>72</v>
      </c>
      <c r="E22" s="120">
        <f t="shared" si="2"/>
        <v>72</v>
      </c>
      <c r="F22" s="121" t="e">
        <f t="shared" si="6"/>
        <v>#VALUE!</v>
      </c>
      <c r="G22" s="121" t="e">
        <f t="shared" si="7"/>
        <v>#VALUE!</v>
      </c>
      <c r="H22" s="121">
        <f t="shared" si="3"/>
        <v>94</v>
      </c>
      <c r="I22" s="122">
        <f t="shared" si="4"/>
        <v>72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'!BB29</f>
        <v>127.65957446808511</v>
      </c>
      <c r="C23" s="119">
        <f t="shared" si="0"/>
        <v>119</v>
      </c>
      <c r="D23" s="120">
        <f t="shared" si="1"/>
        <v>126</v>
      </c>
      <c r="E23" s="120">
        <f t="shared" si="2"/>
        <v>126</v>
      </c>
      <c r="F23" s="121" t="e">
        <f t="shared" si="6"/>
        <v>#VALUE!</v>
      </c>
      <c r="G23" s="121" t="e">
        <f t="shared" si="7"/>
        <v>#VALUE!</v>
      </c>
      <c r="H23" s="121">
        <f t="shared" si="3"/>
        <v>110</v>
      </c>
      <c r="I23" s="122">
        <f t="shared" si="4"/>
        <v>126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'!BB30</f>
        <v>160.80843585237258</v>
      </c>
      <c r="C24" s="128">
        <f t="shared" si="0"/>
        <v>144</v>
      </c>
      <c r="D24" s="129">
        <f t="shared" si="1"/>
        <v>221</v>
      </c>
      <c r="E24" s="129">
        <f t="shared" si="2"/>
        <v>221</v>
      </c>
      <c r="F24" s="130" t="e">
        <f t="shared" si="6"/>
        <v>#VALUE!</v>
      </c>
      <c r="G24" s="130" t="e">
        <f t="shared" si="7"/>
        <v>#VALUE!</v>
      </c>
      <c r="H24" s="130">
        <f t="shared" si="3"/>
        <v>126</v>
      </c>
      <c r="I24" s="131">
        <f t="shared" si="4"/>
        <v>221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223"/>
      <c r="C25" s="224">
        <f>I97</f>
        <v>170</v>
      </c>
      <c r="D25" s="225">
        <f t="shared" si="1"/>
        <v>387</v>
      </c>
      <c r="E25" s="224">
        <f t="shared" si="2"/>
        <v>387</v>
      </c>
      <c r="F25" s="224" t="e">
        <f t="shared" si="6"/>
        <v>#VALUE!</v>
      </c>
      <c r="G25" s="224" t="e">
        <f t="shared" si="7"/>
        <v>#VALUE!</v>
      </c>
      <c r="H25" s="224">
        <f t="shared" si="3"/>
        <v>141</v>
      </c>
      <c r="I25" s="226">
        <f t="shared" si="4"/>
        <v>387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195</v>
      </c>
      <c r="D26" s="146">
        <f t="shared" si="1"/>
        <v>678</v>
      </c>
      <c r="E26" s="119">
        <f t="shared" si="2"/>
        <v>678</v>
      </c>
      <c r="F26" s="119" t="e">
        <f t="shared" si="6"/>
        <v>#VALUE!</v>
      </c>
      <c r="G26" s="119" t="e">
        <f t="shared" si="7"/>
        <v>#VALUE!</v>
      </c>
      <c r="H26" s="119">
        <f t="shared" si="3"/>
        <v>156</v>
      </c>
      <c r="I26" s="144">
        <f t="shared" si="4"/>
        <v>678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220</v>
      </c>
      <c r="D27" s="315">
        <f t="shared" si="1"/>
        <v>1187</v>
      </c>
      <c r="E27" s="314">
        <f t="shared" si="2"/>
        <v>1187</v>
      </c>
      <c r="F27" s="314" t="e">
        <f t="shared" si="6"/>
        <v>#VALUE!</v>
      </c>
      <c r="G27" s="314" t="e">
        <f t="shared" si="7"/>
        <v>#VALUE!</v>
      </c>
      <c r="H27" s="314">
        <f t="shared" si="3"/>
        <v>170</v>
      </c>
      <c r="I27" s="316">
        <f t="shared" si="4"/>
        <v>1187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245</v>
      </c>
      <c r="D28" s="146">
        <f t="shared" si="1"/>
        <v>2077</v>
      </c>
      <c r="E28" s="119">
        <f t="shared" si="2"/>
        <v>2077</v>
      </c>
      <c r="F28" s="119" t="e">
        <f t="shared" si="6"/>
        <v>#VALUE!</v>
      </c>
      <c r="G28" s="119" t="e">
        <f t="shared" si="7"/>
        <v>#VALUE!</v>
      </c>
      <c r="H28" s="119">
        <f t="shared" si="3"/>
        <v>184</v>
      </c>
      <c r="I28" s="144">
        <f t="shared" si="4"/>
        <v>2077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271</v>
      </c>
      <c r="D29" s="146">
        <f t="shared" si="1"/>
        <v>3635</v>
      </c>
      <c r="E29" s="119">
        <f t="shared" si="2"/>
        <v>3635</v>
      </c>
      <c r="F29" s="119" t="e">
        <f t="shared" si="6"/>
        <v>#VALUE!</v>
      </c>
      <c r="G29" s="119" t="e">
        <f t="shared" si="7"/>
        <v>#VALUE!</v>
      </c>
      <c r="H29" s="119">
        <f t="shared" si="3"/>
        <v>197</v>
      </c>
      <c r="I29" s="144">
        <f t="shared" si="4"/>
        <v>3635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296</v>
      </c>
      <c r="D30" s="146">
        <f t="shared" si="1"/>
        <v>6362</v>
      </c>
      <c r="E30" s="119">
        <f t="shared" si="2"/>
        <v>6362</v>
      </c>
      <c r="F30" s="119" t="e">
        <f t="shared" si="6"/>
        <v>#VALUE!</v>
      </c>
      <c r="G30" s="119" t="e">
        <f t="shared" si="7"/>
        <v>#VALUE!</v>
      </c>
      <c r="H30" s="119">
        <f t="shared" si="3"/>
        <v>210</v>
      </c>
      <c r="I30" s="144">
        <f t="shared" si="4"/>
        <v>6362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321</v>
      </c>
      <c r="D31" s="146">
        <f t="shared" si="1"/>
        <v>11136</v>
      </c>
      <c r="E31" s="119">
        <f t="shared" si="2"/>
        <v>11136</v>
      </c>
      <c r="F31" s="119" t="e">
        <f t="shared" si="6"/>
        <v>#VALUE!</v>
      </c>
      <c r="G31" s="119" t="e">
        <f t="shared" si="7"/>
        <v>#VALUE!</v>
      </c>
      <c r="H31" s="119">
        <f t="shared" si="3"/>
        <v>223</v>
      </c>
      <c r="I31" s="144">
        <f t="shared" si="4"/>
        <v>11136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347</v>
      </c>
      <c r="D32" s="315">
        <f t="shared" si="1"/>
        <v>19491</v>
      </c>
      <c r="E32" s="314">
        <f t="shared" si="2"/>
        <v>19491</v>
      </c>
      <c r="F32" s="314" t="e">
        <f t="shared" si="6"/>
        <v>#VALUE!</v>
      </c>
      <c r="G32" s="314" t="e">
        <f t="shared" si="7"/>
        <v>#VALUE!</v>
      </c>
      <c r="H32" s="314">
        <f t="shared" si="3"/>
        <v>235</v>
      </c>
      <c r="I32" s="316">
        <f t="shared" si="4"/>
        <v>19491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372</v>
      </c>
      <c r="D33" s="146">
        <f t="shared" si="1"/>
        <v>34116</v>
      </c>
      <c r="E33" s="119">
        <f t="shared" si="2"/>
        <v>34116</v>
      </c>
      <c r="F33" s="119" t="e">
        <f t="shared" si="6"/>
        <v>#VALUE!</v>
      </c>
      <c r="G33" s="119" t="e">
        <f t="shared" si="7"/>
        <v>#VALUE!</v>
      </c>
      <c r="H33" s="119">
        <f t="shared" si="3"/>
        <v>246</v>
      </c>
      <c r="I33" s="144">
        <f t="shared" si="4"/>
        <v>34116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397</v>
      </c>
      <c r="D34" s="146">
        <f t="shared" si="1"/>
        <v>59712</v>
      </c>
      <c r="E34" s="119">
        <f t="shared" si="2"/>
        <v>59712</v>
      </c>
      <c r="F34" s="119" t="e">
        <f t="shared" si="6"/>
        <v>#VALUE!</v>
      </c>
      <c r="G34" s="119" t="e">
        <f t="shared" si="7"/>
        <v>#VALUE!</v>
      </c>
      <c r="H34" s="119">
        <f t="shared" si="3"/>
        <v>258</v>
      </c>
      <c r="I34" s="144">
        <f t="shared" si="4"/>
        <v>59712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423</v>
      </c>
      <c r="D35" s="146">
        <f t="shared" si="1"/>
        <v>104514</v>
      </c>
      <c r="E35" s="119">
        <f t="shared" si="2"/>
        <v>104514</v>
      </c>
      <c r="F35" s="119" t="e">
        <f t="shared" si="6"/>
        <v>#VALUE!</v>
      </c>
      <c r="G35" s="119" t="e">
        <f t="shared" si="7"/>
        <v>#VALUE!</v>
      </c>
      <c r="H35" s="119">
        <f t="shared" si="3"/>
        <v>269</v>
      </c>
      <c r="I35" s="144">
        <f t="shared" si="4"/>
        <v>104514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448</v>
      </c>
      <c r="D36" s="146">
        <f t="shared" si="1"/>
        <v>182929</v>
      </c>
      <c r="E36" s="119">
        <f t="shared" si="2"/>
        <v>182929</v>
      </c>
      <c r="F36" s="119" t="e">
        <f t="shared" si="6"/>
        <v>#VALUE!</v>
      </c>
      <c r="G36" s="119" t="e">
        <f t="shared" si="7"/>
        <v>#VALUE!</v>
      </c>
      <c r="H36" s="119">
        <f t="shared" si="3"/>
        <v>279</v>
      </c>
      <c r="I36" s="144">
        <f t="shared" si="4"/>
        <v>182929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473</v>
      </c>
      <c r="D37" s="315">
        <f t="shared" si="1"/>
        <v>320180</v>
      </c>
      <c r="E37" s="314">
        <f t="shared" si="2"/>
        <v>320180</v>
      </c>
      <c r="F37" s="314" t="e">
        <f t="shared" si="6"/>
        <v>#VALUE!</v>
      </c>
      <c r="G37" s="314" t="e">
        <f t="shared" si="7"/>
        <v>#VALUE!</v>
      </c>
      <c r="H37" s="314">
        <f t="shared" si="3"/>
        <v>290</v>
      </c>
      <c r="I37" s="316">
        <f t="shared" si="4"/>
        <v>320180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498</v>
      </c>
      <c r="D38" s="146">
        <f t="shared" si="1"/>
        <v>560407</v>
      </c>
      <c r="E38" s="119">
        <f t="shared" si="2"/>
        <v>560407</v>
      </c>
      <c r="F38" s="119" t="e">
        <f t="shared" si="6"/>
        <v>#VALUE!</v>
      </c>
      <c r="G38" s="119" t="e">
        <f t="shared" si="7"/>
        <v>#VALUE!</v>
      </c>
      <c r="H38" s="119">
        <f t="shared" si="3"/>
        <v>300</v>
      </c>
      <c r="I38" s="144">
        <f t="shared" si="4"/>
        <v>560407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524</v>
      </c>
      <c r="D39" s="146">
        <f t="shared" si="1"/>
        <v>980875</v>
      </c>
      <c r="E39" s="119">
        <f t="shared" si="2"/>
        <v>980875</v>
      </c>
      <c r="F39" s="119" t="e">
        <f t="shared" si="6"/>
        <v>#VALUE!</v>
      </c>
      <c r="G39" s="119" t="e">
        <f t="shared" si="7"/>
        <v>#VALUE!</v>
      </c>
      <c r="H39" s="119">
        <f t="shared" si="3"/>
        <v>309</v>
      </c>
      <c r="I39" s="144">
        <f t="shared" si="4"/>
        <v>980875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549</v>
      </c>
      <c r="D40" s="146">
        <f t="shared" si="1"/>
        <v>1716815</v>
      </c>
      <c r="E40" s="119">
        <f t="shared" si="2"/>
        <v>1716815</v>
      </c>
      <c r="F40" s="119" t="e">
        <f t="shared" si="6"/>
        <v>#VALUE!</v>
      </c>
      <c r="G40" s="119" t="e">
        <f t="shared" si="7"/>
        <v>#VALUE!</v>
      </c>
      <c r="H40" s="119">
        <f t="shared" si="3"/>
        <v>319</v>
      </c>
      <c r="I40" s="144">
        <f t="shared" si="4"/>
        <v>1716815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574</v>
      </c>
      <c r="D41" s="146">
        <f t="shared" si="1"/>
        <v>3004924</v>
      </c>
      <c r="E41" s="119">
        <f t="shared" si="2"/>
        <v>3004924</v>
      </c>
      <c r="F41" s="119" t="e">
        <f t="shared" si="6"/>
        <v>#VALUE!</v>
      </c>
      <c r="G41" s="119" t="e">
        <f t="shared" si="7"/>
        <v>#VALUE!</v>
      </c>
      <c r="H41" s="119">
        <f t="shared" si="3"/>
        <v>328</v>
      </c>
      <c r="I41" s="144">
        <f t="shared" si="4"/>
        <v>3004924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600</v>
      </c>
      <c r="D42" s="315">
        <f t="shared" si="1"/>
        <v>5259488</v>
      </c>
      <c r="E42" s="314">
        <f t="shared" si="2"/>
        <v>5259488</v>
      </c>
      <c r="F42" s="314" t="e">
        <f t="shared" si="6"/>
        <v>#VALUE!</v>
      </c>
      <c r="G42" s="314" t="e">
        <f t="shared" si="7"/>
        <v>#VALUE!</v>
      </c>
      <c r="H42" s="314">
        <f t="shared" si="3"/>
        <v>336</v>
      </c>
      <c r="I42" s="316">
        <f t="shared" si="4"/>
        <v>5259488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625</v>
      </c>
      <c r="D43" s="146">
        <f t="shared" si="1"/>
        <v>9205628</v>
      </c>
      <c r="E43" s="119">
        <f t="shared" si="2"/>
        <v>9205628</v>
      </c>
      <c r="F43" s="119" t="e">
        <f t="shared" si="6"/>
        <v>#VALUE!</v>
      </c>
      <c r="G43" s="119" t="e">
        <f t="shared" si="7"/>
        <v>#VALUE!</v>
      </c>
      <c r="H43" s="119">
        <f t="shared" si="3"/>
        <v>345</v>
      </c>
      <c r="I43" s="144">
        <f t="shared" si="4"/>
        <v>9205628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650</v>
      </c>
      <c r="D44" s="146">
        <f t="shared" si="1"/>
        <v>16112516</v>
      </c>
      <c r="E44" s="119">
        <f t="shared" si="2"/>
        <v>16112516</v>
      </c>
      <c r="F44" s="119" t="e">
        <f t="shared" si="6"/>
        <v>#VALUE!</v>
      </c>
      <c r="G44" s="119" t="e">
        <f t="shared" si="7"/>
        <v>#VALUE!</v>
      </c>
      <c r="H44" s="119">
        <f t="shared" si="3"/>
        <v>353</v>
      </c>
      <c r="I44" s="144">
        <f t="shared" si="4"/>
        <v>16112516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676</v>
      </c>
      <c r="D45" s="146">
        <f t="shared" si="1"/>
        <v>28201572</v>
      </c>
      <c r="E45" s="119">
        <f t="shared" si="2"/>
        <v>28201572</v>
      </c>
      <c r="F45" s="119" t="e">
        <f t="shared" si="6"/>
        <v>#VALUE!</v>
      </c>
      <c r="G45" s="119" t="e">
        <f t="shared" si="7"/>
        <v>#VALUE!</v>
      </c>
      <c r="H45" s="119">
        <f t="shared" si="3"/>
        <v>361</v>
      </c>
      <c r="I45" s="144">
        <f t="shared" si="4"/>
        <v>28201572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701</v>
      </c>
      <c r="D46" s="146">
        <f t="shared" si="1"/>
        <v>49360924</v>
      </c>
      <c r="E46" s="119">
        <f t="shared" si="2"/>
        <v>49360924</v>
      </c>
      <c r="F46" s="119" t="e">
        <f t="shared" si="6"/>
        <v>#VALUE!</v>
      </c>
      <c r="G46" s="119" t="e">
        <f t="shared" si="7"/>
        <v>#VALUE!</v>
      </c>
      <c r="H46" s="119">
        <f t="shared" si="3"/>
        <v>369</v>
      </c>
      <c r="I46" s="144">
        <f t="shared" si="4"/>
        <v>49360924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 t="s">
        <v>79</v>
      </c>
      <c r="E47" s="151"/>
      <c r="F47" s="149"/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0.89984350435712146</v>
      </c>
      <c r="D48" s="261">
        <f>G132</f>
        <v>0.91609948301144994</v>
      </c>
      <c r="E48" s="261">
        <f>G179</f>
        <v>0.91609948301144994</v>
      </c>
      <c r="F48" s="260" t="e">
        <f>H224</f>
        <v>#VALUE!</v>
      </c>
      <c r="G48" s="261" t="e">
        <f>G271</f>
        <v>#VALUE!</v>
      </c>
      <c r="H48" s="239">
        <f>G317</f>
        <v>0.80103732449831355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1.9940588378630002</v>
      </c>
      <c r="D49" s="259">
        <f>G133</f>
        <v>4.7513207056870748</v>
      </c>
      <c r="E49" s="250">
        <f>G180</f>
        <v>4.7513207056870748</v>
      </c>
      <c r="F49" s="250" t="e">
        <f>H225</f>
        <v>#VALUE!</v>
      </c>
      <c r="G49" s="250" t="e">
        <f>G272</f>
        <v>#VALUE!</v>
      </c>
      <c r="H49" s="250">
        <f>G318</f>
        <v>6.0024288150039427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1.9940588378630002</v>
      </c>
      <c r="D50" s="258">
        <f>G134</f>
        <v>4.7513207056870748</v>
      </c>
      <c r="E50" s="229">
        <f>G181</f>
        <v>4.7513207056870748</v>
      </c>
      <c r="F50" s="229" t="e">
        <f>H226</f>
        <v>#VALUE!</v>
      </c>
      <c r="G50" s="229" t="e">
        <f>G273</f>
        <v>#VALUE!</v>
      </c>
      <c r="H50" s="229">
        <f>G319</f>
        <v>6.0024288150039427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68.233725427068805</v>
      </c>
      <c r="D51" s="258">
        <f>G135</f>
        <v>37.7007695984504</v>
      </c>
      <c r="E51" s="229">
        <f>G182</f>
        <v>37.7007695984504</v>
      </c>
      <c r="F51" s="229" t="e">
        <f>H227</f>
        <v>#VALUE!</v>
      </c>
      <c r="G51" s="229" t="e">
        <f>G274</f>
        <v>#VALUE!</v>
      </c>
      <c r="H51" s="229" t="e">
        <f>G320</f>
        <v>#DIV/0!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68.233725427068805</v>
      </c>
      <c r="D52" s="258">
        <f>G136</f>
        <v>37.7007695984504</v>
      </c>
      <c r="E52" s="229">
        <f>G183</f>
        <v>37.7007695984504</v>
      </c>
      <c r="F52" s="229" t="e">
        <f>H228</f>
        <v>#VALUE!</v>
      </c>
      <c r="G52" s="229" t="e">
        <f>G275</f>
        <v>#VALUE!</v>
      </c>
      <c r="H52" s="234" t="e">
        <f>G321</f>
        <v>#DIV/0!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0.89984350435712146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INDEX(LINEST(B90:B96,C90:C96),1)</f>
        <v>25.303001427639842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INDEX(LINEST(B90:B96,C90:C96),2)</f>
        <v>-32.89115424127553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0.89984350435712146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1.9940588378630002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1.9940588378630002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68.233725427068805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SUM(J87:J96)/7</f>
        <v>68.233725427068805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/>
      <c r="C87" s="20"/>
      <c r="F87" s="25"/>
      <c r="G87" s="21"/>
      <c r="H87" s="25"/>
      <c r="I87" s="177"/>
      <c r="J87" s="178"/>
      <c r="K87" s="177"/>
    </row>
    <row r="88" spans="1:11" ht="15" customHeight="1">
      <c r="A88" s="19">
        <f t="shared" ref="A88:A118" si="8">A87+1</f>
        <v>2004</v>
      </c>
      <c r="B88" s="174"/>
      <c r="C88" s="20"/>
      <c r="F88" s="25"/>
      <c r="G88" s="21"/>
      <c r="H88" s="25"/>
      <c r="I88" s="177"/>
      <c r="J88" s="178"/>
      <c r="K88" s="177"/>
    </row>
    <row r="89" spans="1:11" ht="15" customHeight="1">
      <c r="A89" s="19">
        <f t="shared" si="8"/>
        <v>2005</v>
      </c>
      <c r="B89" s="174"/>
      <c r="C89" s="20"/>
      <c r="F89" s="25"/>
      <c r="G89" s="21"/>
      <c r="H89" s="25"/>
      <c r="I89" s="177"/>
      <c r="J89" s="178"/>
      <c r="K89" s="177"/>
    </row>
    <row r="90" spans="1:11" ht="15" customHeight="1">
      <c r="A90" s="19">
        <f t="shared" si="8"/>
        <v>2006</v>
      </c>
      <c r="B90" s="174">
        <f t="shared" ref="B90:B96" si="9">B18</f>
        <v>3.4934497816593888</v>
      </c>
      <c r="C90" s="20">
        <v>1</v>
      </c>
      <c r="F90" s="25"/>
      <c r="G90" s="21"/>
      <c r="H90" s="25"/>
      <c r="I90" s="177">
        <f t="shared" ref="I90:I118" si="10">ROUND($E$78*C90+$E$79,$G$1)</f>
        <v>-8</v>
      </c>
      <c r="J90" s="178">
        <f t="shared" ref="J90:J96" si="11">ABS(B90-I90)/B90*100</f>
        <v>329</v>
      </c>
      <c r="K90" s="177">
        <f t="shared" ref="K90:K96" si="12">(B90-I90)^2/1000</f>
        <v>0.13209938788352626</v>
      </c>
    </row>
    <row r="91" spans="1:11" ht="15" customHeight="1">
      <c r="A91" s="19">
        <f t="shared" si="8"/>
        <v>2007</v>
      </c>
      <c r="B91" s="174">
        <f t="shared" si="9"/>
        <v>17.969451931716083</v>
      </c>
      <c r="C91" s="20">
        <v>2</v>
      </c>
      <c r="D91" s="21"/>
      <c r="E91" s="21"/>
      <c r="F91" s="25"/>
      <c r="G91" s="21"/>
      <c r="H91" s="25"/>
      <c r="I91" s="177">
        <f t="shared" si="10"/>
        <v>18</v>
      </c>
      <c r="J91" s="178">
        <f t="shared" si="11"/>
        <v>0.16999999999999679</v>
      </c>
      <c r="K91" s="177">
        <f t="shared" si="12"/>
        <v>9.3318447587884118E-7</v>
      </c>
    </row>
    <row r="92" spans="1:11" ht="15" customHeight="1">
      <c r="A92" s="19">
        <f t="shared" si="8"/>
        <v>2008</v>
      </c>
      <c r="B92" s="174">
        <f t="shared" si="9"/>
        <v>56.666666666666664</v>
      </c>
      <c r="C92" s="20">
        <v>3</v>
      </c>
      <c r="D92" s="21"/>
      <c r="E92" s="21"/>
      <c r="F92" s="25"/>
      <c r="G92" s="21"/>
      <c r="H92" s="25"/>
      <c r="I92" s="177">
        <f t="shared" si="10"/>
        <v>43</v>
      </c>
      <c r="J92" s="178">
        <f t="shared" si="11"/>
        <v>24.117647058823525</v>
      </c>
      <c r="K92" s="177">
        <f t="shared" si="12"/>
        <v>0.18677777777777771</v>
      </c>
    </row>
    <row r="93" spans="1:11" s="25" customFormat="1" ht="15" customHeight="1">
      <c r="A93" s="19">
        <f t="shared" si="8"/>
        <v>2009</v>
      </c>
      <c r="B93" s="174">
        <f t="shared" si="9"/>
        <v>37.822878228782287</v>
      </c>
      <c r="C93" s="20">
        <v>4</v>
      </c>
      <c r="G93" s="21"/>
      <c r="H93" s="21"/>
      <c r="I93" s="177">
        <f t="shared" si="10"/>
        <v>68</v>
      </c>
      <c r="J93" s="178">
        <f t="shared" si="11"/>
        <v>79.785365853658547</v>
      </c>
      <c r="K93" s="177">
        <f t="shared" si="12"/>
        <v>0.91065867839490211</v>
      </c>
    </row>
    <row r="94" spans="1:11" ht="15" customHeight="1">
      <c r="A94" s="19">
        <f t="shared" si="8"/>
        <v>2010</v>
      </c>
      <c r="B94" s="174">
        <f t="shared" si="9"/>
        <v>73.825503355704697</v>
      </c>
      <c r="C94" s="20">
        <v>5</v>
      </c>
      <c r="D94" s="25"/>
      <c r="E94" s="25"/>
      <c r="F94" s="25"/>
      <c r="G94" s="21"/>
      <c r="H94" s="25"/>
      <c r="I94" s="177">
        <f t="shared" si="10"/>
        <v>94</v>
      </c>
      <c r="J94" s="178">
        <f t="shared" si="11"/>
        <v>27.327272727272728</v>
      </c>
      <c r="K94" s="177">
        <f t="shared" si="12"/>
        <v>0.40701031485068245</v>
      </c>
    </row>
    <row r="95" spans="1:11" s="25" customFormat="1" ht="15" customHeight="1">
      <c r="A95" s="19">
        <f t="shared" si="8"/>
        <v>2011</v>
      </c>
      <c r="B95" s="174">
        <f t="shared" si="9"/>
        <v>127.65957446808511</v>
      </c>
      <c r="C95" s="20">
        <v>6</v>
      </c>
      <c r="G95" s="21"/>
      <c r="I95" s="177">
        <f t="shared" si="10"/>
        <v>119</v>
      </c>
      <c r="J95" s="178">
        <f t="shared" si="11"/>
        <v>6.7833333333333368</v>
      </c>
      <c r="K95" s="177">
        <f t="shared" si="12"/>
        <v>7.4988229968311546E-2</v>
      </c>
    </row>
    <row r="96" spans="1:11" s="25" customFormat="1" ht="15" customHeight="1" thickBot="1">
      <c r="A96" s="28">
        <f t="shared" si="8"/>
        <v>2012</v>
      </c>
      <c r="B96" s="182">
        <f t="shared" si="9"/>
        <v>160.80843585237258</v>
      </c>
      <c r="C96" s="29">
        <v>7</v>
      </c>
      <c r="D96" s="30"/>
      <c r="E96" s="30"/>
      <c r="F96" s="30"/>
      <c r="G96" s="30"/>
      <c r="H96" s="30"/>
      <c r="I96" s="183">
        <f t="shared" si="10"/>
        <v>144</v>
      </c>
      <c r="J96" s="184">
        <f t="shared" si="11"/>
        <v>10.452459016393442</v>
      </c>
      <c r="K96" s="183">
        <f t="shared" si="12"/>
        <v>0.28252351580332402</v>
      </c>
    </row>
    <row r="97" spans="1:11" s="25" customFormat="1" ht="15" customHeight="1" thickTop="1">
      <c r="A97" s="19">
        <f t="shared" si="8"/>
        <v>2013</v>
      </c>
      <c r="B97" s="174">
        <f t="shared" ref="B97:B118" si="13">ROUND(E$78*C97+E$79,$G$1)</f>
        <v>170</v>
      </c>
      <c r="C97" s="20">
        <f t="shared" ref="C97:C118" si="14">C96+1</f>
        <v>8</v>
      </c>
      <c r="D97" s="31"/>
      <c r="E97" s="31"/>
      <c r="I97" s="177">
        <f t="shared" si="10"/>
        <v>170</v>
      </c>
      <c r="J97" s="185"/>
      <c r="K97" s="185"/>
    </row>
    <row r="98" spans="1:11" ht="15" customHeight="1">
      <c r="A98" s="19">
        <f t="shared" si="8"/>
        <v>2014</v>
      </c>
      <c r="B98" s="174">
        <f t="shared" si="13"/>
        <v>195</v>
      </c>
      <c r="C98" s="20">
        <f t="shared" si="14"/>
        <v>9</v>
      </c>
      <c r="D98" s="31"/>
      <c r="E98" s="31"/>
      <c r="F98" s="25"/>
      <c r="G98" s="25"/>
      <c r="H98" s="25"/>
      <c r="I98" s="177">
        <f t="shared" si="10"/>
        <v>195</v>
      </c>
      <c r="J98" s="185"/>
      <c r="K98" s="185"/>
    </row>
    <row r="99" spans="1:11" ht="15" customHeight="1">
      <c r="A99" s="19">
        <f t="shared" si="8"/>
        <v>2015</v>
      </c>
      <c r="B99" s="174">
        <f t="shared" si="13"/>
        <v>220</v>
      </c>
      <c r="C99" s="20">
        <f t="shared" si="14"/>
        <v>10</v>
      </c>
      <c r="D99" s="31"/>
      <c r="E99" s="31"/>
      <c r="F99" s="25"/>
      <c r="G99" s="25"/>
      <c r="H99" s="25"/>
      <c r="I99" s="177">
        <f t="shared" si="10"/>
        <v>220</v>
      </c>
      <c r="J99" s="185"/>
      <c r="K99" s="185"/>
    </row>
    <row r="100" spans="1:11" ht="15" customHeight="1">
      <c r="A100" s="19">
        <f t="shared" si="8"/>
        <v>2016</v>
      </c>
      <c r="B100" s="174">
        <f t="shared" si="13"/>
        <v>245</v>
      </c>
      <c r="C100" s="20">
        <f t="shared" si="14"/>
        <v>11</v>
      </c>
      <c r="D100" s="31"/>
      <c r="E100" s="31"/>
      <c r="F100" s="25"/>
      <c r="G100" s="25"/>
      <c r="H100" s="25"/>
      <c r="I100" s="177">
        <f t="shared" si="10"/>
        <v>245</v>
      </c>
      <c r="J100" s="185"/>
      <c r="K100" s="185"/>
    </row>
    <row r="101" spans="1:11" ht="15" customHeight="1">
      <c r="A101" s="19">
        <f t="shared" si="8"/>
        <v>2017</v>
      </c>
      <c r="B101" s="174">
        <f t="shared" si="13"/>
        <v>271</v>
      </c>
      <c r="C101" s="20">
        <f t="shared" si="14"/>
        <v>12</v>
      </c>
      <c r="D101" s="31"/>
      <c r="E101" s="31"/>
      <c r="F101" s="25"/>
      <c r="G101" s="25"/>
      <c r="H101" s="25"/>
      <c r="I101" s="177">
        <f t="shared" si="10"/>
        <v>271</v>
      </c>
      <c r="J101" s="185"/>
      <c r="K101" s="185"/>
    </row>
    <row r="102" spans="1:11" ht="15" customHeight="1">
      <c r="A102" s="19">
        <f t="shared" si="8"/>
        <v>2018</v>
      </c>
      <c r="B102" s="174">
        <f t="shared" si="13"/>
        <v>296</v>
      </c>
      <c r="C102" s="20">
        <f t="shared" si="14"/>
        <v>13</v>
      </c>
      <c r="D102" s="31"/>
      <c r="E102" s="31"/>
      <c r="F102" s="25"/>
      <c r="G102" s="25"/>
      <c r="H102" s="25"/>
      <c r="I102" s="177">
        <f t="shared" si="10"/>
        <v>296</v>
      </c>
      <c r="J102" s="185"/>
      <c r="K102" s="185"/>
    </row>
    <row r="103" spans="1:11" ht="15" customHeight="1">
      <c r="A103" s="19">
        <f t="shared" si="8"/>
        <v>2019</v>
      </c>
      <c r="B103" s="174">
        <f t="shared" si="13"/>
        <v>321</v>
      </c>
      <c r="C103" s="20">
        <f t="shared" si="14"/>
        <v>14</v>
      </c>
      <c r="D103" s="31"/>
      <c r="E103" s="31"/>
      <c r="F103" s="25"/>
      <c r="G103" s="25"/>
      <c r="H103" s="25"/>
      <c r="I103" s="177">
        <f t="shared" si="10"/>
        <v>321</v>
      </c>
      <c r="J103" s="185"/>
      <c r="K103" s="185"/>
    </row>
    <row r="104" spans="1:11" ht="15" customHeight="1">
      <c r="A104" s="19">
        <f t="shared" si="8"/>
        <v>2020</v>
      </c>
      <c r="B104" s="174">
        <f>ROUND(E$78*C104+E$79,$G$1)</f>
        <v>347</v>
      </c>
      <c r="C104" s="20">
        <f t="shared" si="14"/>
        <v>15</v>
      </c>
      <c r="D104" s="31"/>
      <c r="E104" s="31"/>
      <c r="F104" s="25"/>
      <c r="G104" s="25"/>
      <c r="H104" s="25"/>
      <c r="I104" s="177">
        <f t="shared" si="10"/>
        <v>347</v>
      </c>
      <c r="J104" s="185"/>
      <c r="K104" s="185"/>
    </row>
    <row r="105" spans="1:11" ht="15" customHeight="1">
      <c r="A105" s="19">
        <f t="shared" si="8"/>
        <v>2021</v>
      </c>
      <c r="B105" s="174">
        <f t="shared" si="13"/>
        <v>372</v>
      </c>
      <c r="C105" s="20">
        <f t="shared" si="14"/>
        <v>16</v>
      </c>
      <c r="D105" s="31"/>
      <c r="E105" s="31"/>
      <c r="F105" s="25"/>
      <c r="G105" s="25"/>
      <c r="H105" s="25"/>
      <c r="I105" s="177">
        <f t="shared" si="10"/>
        <v>372</v>
      </c>
      <c r="J105" s="185"/>
      <c r="K105" s="185"/>
    </row>
    <row r="106" spans="1:11" ht="15" customHeight="1">
      <c r="A106" s="19">
        <f t="shared" si="8"/>
        <v>2022</v>
      </c>
      <c r="B106" s="174">
        <f t="shared" si="13"/>
        <v>397</v>
      </c>
      <c r="C106" s="20">
        <f t="shared" si="14"/>
        <v>17</v>
      </c>
      <c r="D106" s="31"/>
      <c r="E106" s="31"/>
      <c r="F106" s="25"/>
      <c r="G106" s="25"/>
      <c r="H106" s="25"/>
      <c r="I106" s="177">
        <f t="shared" si="10"/>
        <v>397</v>
      </c>
      <c r="J106" s="185"/>
      <c r="K106" s="185"/>
    </row>
    <row r="107" spans="1:11" ht="15" customHeight="1">
      <c r="A107" s="19">
        <f t="shared" si="8"/>
        <v>2023</v>
      </c>
      <c r="B107" s="174">
        <f t="shared" si="13"/>
        <v>423</v>
      </c>
      <c r="C107" s="20">
        <f t="shared" si="14"/>
        <v>18</v>
      </c>
      <c r="D107" s="31"/>
      <c r="E107" s="31"/>
      <c r="F107" s="25"/>
      <c r="G107" s="25"/>
      <c r="H107" s="25"/>
      <c r="I107" s="177">
        <f t="shared" si="10"/>
        <v>423</v>
      </c>
      <c r="J107" s="185"/>
      <c r="K107" s="185"/>
    </row>
    <row r="108" spans="1:11" ht="15" customHeight="1">
      <c r="A108" s="19">
        <f t="shared" si="8"/>
        <v>2024</v>
      </c>
      <c r="B108" s="174">
        <f t="shared" si="13"/>
        <v>448</v>
      </c>
      <c r="C108" s="20">
        <f t="shared" si="14"/>
        <v>19</v>
      </c>
      <c r="D108" s="31"/>
      <c r="E108" s="31"/>
      <c r="F108" s="25"/>
      <c r="G108" s="25"/>
      <c r="H108" s="25"/>
      <c r="I108" s="177">
        <f t="shared" si="10"/>
        <v>448</v>
      </c>
      <c r="J108" s="185"/>
      <c r="K108" s="185"/>
    </row>
    <row r="109" spans="1:11" ht="15" customHeight="1">
      <c r="A109" s="19">
        <f t="shared" si="8"/>
        <v>2025</v>
      </c>
      <c r="B109" s="174">
        <f t="shared" si="13"/>
        <v>473</v>
      </c>
      <c r="C109" s="20">
        <f t="shared" si="14"/>
        <v>20</v>
      </c>
      <c r="D109" s="31"/>
      <c r="E109" s="31"/>
      <c r="F109" s="25"/>
      <c r="G109" s="25"/>
      <c r="H109" s="25"/>
      <c r="I109" s="177">
        <f t="shared" si="10"/>
        <v>473</v>
      </c>
      <c r="J109" s="185"/>
      <c r="K109" s="185"/>
    </row>
    <row r="110" spans="1:11" ht="15" customHeight="1">
      <c r="A110" s="19">
        <f t="shared" si="8"/>
        <v>2026</v>
      </c>
      <c r="B110" s="174">
        <f t="shared" si="13"/>
        <v>498</v>
      </c>
      <c r="C110" s="20">
        <f t="shared" si="14"/>
        <v>21</v>
      </c>
      <c r="D110" s="31"/>
      <c r="E110" s="31"/>
      <c r="F110" s="25"/>
      <c r="G110" s="25"/>
      <c r="H110" s="25"/>
      <c r="I110" s="177">
        <f t="shared" si="10"/>
        <v>498</v>
      </c>
      <c r="J110" s="185"/>
      <c r="K110" s="185"/>
    </row>
    <row r="111" spans="1:11" ht="15" customHeight="1">
      <c r="A111" s="19">
        <f t="shared" si="8"/>
        <v>2027</v>
      </c>
      <c r="B111" s="174">
        <f t="shared" si="13"/>
        <v>524</v>
      </c>
      <c r="C111" s="20">
        <f t="shared" si="14"/>
        <v>22</v>
      </c>
      <c r="D111" s="31"/>
      <c r="E111" s="31"/>
      <c r="F111" s="25"/>
      <c r="G111" s="25"/>
      <c r="H111" s="25"/>
      <c r="I111" s="177">
        <f t="shared" si="10"/>
        <v>524</v>
      </c>
      <c r="J111" s="185"/>
      <c r="K111" s="185"/>
    </row>
    <row r="112" spans="1:11" ht="15" customHeight="1">
      <c r="A112" s="19">
        <f t="shared" si="8"/>
        <v>2028</v>
      </c>
      <c r="B112" s="174">
        <f t="shared" si="13"/>
        <v>549</v>
      </c>
      <c r="C112" s="20">
        <f t="shared" si="14"/>
        <v>23</v>
      </c>
      <c r="D112" s="31"/>
      <c r="E112" s="31"/>
      <c r="F112" s="25"/>
      <c r="G112" s="25"/>
      <c r="H112" s="25"/>
      <c r="I112" s="177">
        <f t="shared" si="10"/>
        <v>549</v>
      </c>
      <c r="J112" s="185"/>
      <c r="K112" s="185"/>
    </row>
    <row r="113" spans="1:11" ht="15" customHeight="1">
      <c r="A113" s="19">
        <f t="shared" si="8"/>
        <v>2029</v>
      </c>
      <c r="B113" s="174">
        <f t="shared" si="13"/>
        <v>574</v>
      </c>
      <c r="C113" s="20">
        <f t="shared" si="14"/>
        <v>24</v>
      </c>
      <c r="D113" s="31"/>
      <c r="E113" s="31"/>
      <c r="F113" s="25"/>
      <c r="G113" s="25"/>
      <c r="H113" s="25"/>
      <c r="I113" s="177">
        <f t="shared" si="10"/>
        <v>574</v>
      </c>
      <c r="J113" s="185"/>
      <c r="K113" s="185"/>
    </row>
    <row r="114" spans="1:11" ht="15" customHeight="1">
      <c r="A114" s="19">
        <f t="shared" si="8"/>
        <v>2030</v>
      </c>
      <c r="B114" s="174">
        <f t="shared" si="13"/>
        <v>600</v>
      </c>
      <c r="C114" s="20">
        <f t="shared" si="14"/>
        <v>25</v>
      </c>
      <c r="D114" s="31"/>
      <c r="E114" s="31"/>
      <c r="F114" s="25"/>
      <c r="G114" s="25"/>
      <c r="H114" s="25"/>
      <c r="I114" s="177">
        <f t="shared" si="10"/>
        <v>600</v>
      </c>
      <c r="J114" s="185"/>
      <c r="K114" s="185"/>
    </row>
    <row r="115" spans="1:11" ht="15" customHeight="1">
      <c r="A115" s="19">
        <f t="shared" si="8"/>
        <v>2031</v>
      </c>
      <c r="B115" s="174">
        <f t="shared" si="13"/>
        <v>625</v>
      </c>
      <c r="C115" s="20">
        <f t="shared" si="14"/>
        <v>26</v>
      </c>
      <c r="D115" s="31"/>
      <c r="E115" s="31"/>
      <c r="F115" s="25"/>
      <c r="G115" s="25"/>
      <c r="H115" s="25"/>
      <c r="I115" s="177">
        <f t="shared" si="10"/>
        <v>625</v>
      </c>
      <c r="J115" s="185"/>
      <c r="K115" s="185"/>
    </row>
    <row r="116" spans="1:11" ht="15" customHeight="1">
      <c r="A116" s="19">
        <f t="shared" si="8"/>
        <v>2032</v>
      </c>
      <c r="B116" s="174">
        <f t="shared" si="13"/>
        <v>650</v>
      </c>
      <c r="C116" s="20">
        <f t="shared" si="14"/>
        <v>27</v>
      </c>
      <c r="D116" s="31"/>
      <c r="E116" s="31"/>
      <c r="F116" s="25"/>
      <c r="G116" s="25"/>
      <c r="H116" s="25"/>
      <c r="I116" s="177">
        <f t="shared" si="10"/>
        <v>650</v>
      </c>
      <c r="J116" s="185"/>
      <c r="K116" s="185"/>
    </row>
    <row r="117" spans="1:11" ht="15" customHeight="1">
      <c r="A117" s="19">
        <f t="shared" si="8"/>
        <v>2033</v>
      </c>
      <c r="B117" s="174">
        <f t="shared" si="13"/>
        <v>676</v>
      </c>
      <c r="C117" s="20">
        <f t="shared" si="14"/>
        <v>28</v>
      </c>
      <c r="D117" s="31"/>
      <c r="E117" s="31"/>
      <c r="F117" s="25"/>
      <c r="G117" s="25"/>
      <c r="H117" s="25"/>
      <c r="I117" s="177">
        <f t="shared" si="10"/>
        <v>676</v>
      </c>
      <c r="J117" s="185"/>
      <c r="K117" s="185"/>
    </row>
    <row r="118" spans="1:11" ht="15" customHeight="1">
      <c r="A118" s="103">
        <f t="shared" si="8"/>
        <v>2034</v>
      </c>
      <c r="B118" s="186">
        <f t="shared" si="13"/>
        <v>701</v>
      </c>
      <c r="C118" s="33">
        <f t="shared" si="14"/>
        <v>29</v>
      </c>
      <c r="D118" s="34"/>
      <c r="E118" s="34"/>
      <c r="F118" s="9"/>
      <c r="G118" s="9"/>
      <c r="H118" s="9"/>
      <c r="I118" s="187">
        <f t="shared" si="10"/>
        <v>701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0.91609948301144994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INDEX(LINEST(C136:C142,D136:D142),2)</f>
        <v>1.4810100257018499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INDEX(LINEST(C136:C142,D136:D142),1)</f>
        <v>0.55978136667867107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4.397384910453888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0.75028978679128899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0.91609948301144994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/>
      <c r="C133" s="191"/>
      <c r="D133" s="20"/>
      <c r="E133" s="637" t="s">
        <v>8</v>
      </c>
      <c r="F133" s="638"/>
      <c r="G133" s="639">
        <f>SUM(K122:K142)</f>
        <v>4.7513207056870748</v>
      </c>
      <c r="H133" s="640"/>
      <c r="I133" s="177"/>
      <c r="J133" s="178"/>
      <c r="K133" s="177"/>
    </row>
    <row r="134" spans="1:11" ht="15" customHeight="1">
      <c r="A134" s="19">
        <f t="shared" si="15"/>
        <v>2004</v>
      </c>
      <c r="B134" s="174"/>
      <c r="C134" s="191"/>
      <c r="D134" s="20"/>
      <c r="E134" s="637" t="s">
        <v>9</v>
      </c>
      <c r="F134" s="638"/>
      <c r="G134" s="639">
        <f>SUM(K133:K142)</f>
        <v>4.7513207056870748</v>
      </c>
      <c r="H134" s="640"/>
      <c r="I134" s="177"/>
      <c r="J134" s="178"/>
      <c r="K134" s="177"/>
    </row>
    <row r="135" spans="1:11" ht="15" customHeight="1">
      <c r="A135" s="19">
        <f t="shared" si="15"/>
        <v>2005</v>
      </c>
      <c r="B135" s="174"/>
      <c r="C135" s="191"/>
      <c r="D135" s="20"/>
      <c r="E135" s="637" t="s">
        <v>10</v>
      </c>
      <c r="F135" s="638"/>
      <c r="G135" s="639">
        <f>SUM(J122:J142)/D142</f>
        <v>37.7007695984504</v>
      </c>
      <c r="H135" s="640"/>
      <c r="I135" s="177"/>
      <c r="J135" s="178"/>
      <c r="K135" s="177"/>
    </row>
    <row r="136" spans="1:11" ht="15" customHeight="1">
      <c r="A136" s="19">
        <f t="shared" si="15"/>
        <v>2006</v>
      </c>
      <c r="B136" s="174">
        <f t="shared" si="15"/>
        <v>3.4934497816593888</v>
      </c>
      <c r="C136" s="191">
        <f t="shared" ref="C136:C142" si="16">LN(B136)</f>
        <v>1.2508897241136876</v>
      </c>
      <c r="D136" s="20">
        <f t="shared" ref="D136:D164" si="17">D135+1</f>
        <v>1</v>
      </c>
      <c r="E136" s="637" t="s">
        <v>11</v>
      </c>
      <c r="F136" s="638"/>
      <c r="G136" s="639">
        <f>SUM(J133:J142)/7</f>
        <v>37.7007695984504</v>
      </c>
      <c r="H136" s="640"/>
      <c r="I136" s="177">
        <f t="shared" ref="I136:I164" si="18">ROUND($F$129*(1+$F$130)^D136,$G$1)</f>
        <v>8</v>
      </c>
      <c r="J136" s="178">
        <f t="shared" ref="J136:J142" si="19">ABS(B136-I136)/B136*100</f>
        <v>128.99999999999997</v>
      </c>
      <c r="K136" s="177">
        <f t="shared" ref="K136:K142" si="20">(B136-I136)^2/1000</f>
        <v>2.0308994870425808E-2</v>
      </c>
    </row>
    <row r="137" spans="1:11" ht="15" customHeight="1">
      <c r="A137" s="19">
        <f t="shared" si="15"/>
        <v>2007</v>
      </c>
      <c r="B137" s="174">
        <f t="shared" si="15"/>
        <v>17.969451931716083</v>
      </c>
      <c r="C137" s="191">
        <f t="shared" si="16"/>
        <v>2.8886732012605831</v>
      </c>
      <c r="D137" s="20">
        <f t="shared" si="17"/>
        <v>2</v>
      </c>
      <c r="E137" s="47"/>
      <c r="F137" s="48"/>
      <c r="G137" s="45"/>
      <c r="H137" s="45"/>
      <c r="I137" s="177">
        <f t="shared" si="18"/>
        <v>13</v>
      </c>
      <c r="J137" s="178">
        <f t="shared" si="19"/>
        <v>27.655000000000001</v>
      </c>
      <c r="K137" s="177">
        <f t="shared" si="20"/>
        <v>2.4695452501636711E-2</v>
      </c>
    </row>
    <row r="138" spans="1:11" ht="15" customHeight="1">
      <c r="A138" s="19">
        <f t="shared" si="15"/>
        <v>2008</v>
      </c>
      <c r="B138" s="174">
        <f t="shared" si="15"/>
        <v>56.666666666666664</v>
      </c>
      <c r="C138" s="191">
        <f t="shared" si="16"/>
        <v>4.0371861483821521</v>
      </c>
      <c r="D138" s="20">
        <f t="shared" si="17"/>
        <v>3</v>
      </c>
      <c r="E138" s="45"/>
      <c r="F138" s="45"/>
      <c r="G138" s="49"/>
      <c r="H138" s="45"/>
      <c r="I138" s="177">
        <f t="shared" si="18"/>
        <v>24</v>
      </c>
      <c r="J138" s="178">
        <f t="shared" si="19"/>
        <v>57.647058823529406</v>
      </c>
      <c r="K138" s="177">
        <f t="shared" si="20"/>
        <v>1.0671111111111109</v>
      </c>
    </row>
    <row r="139" spans="1:11" s="25" customFormat="1" ht="15" customHeight="1">
      <c r="A139" s="19">
        <f t="shared" si="15"/>
        <v>2009</v>
      </c>
      <c r="B139" s="174">
        <f t="shared" si="15"/>
        <v>37.822878228782287</v>
      </c>
      <c r="C139" s="191">
        <f t="shared" si="16"/>
        <v>3.6329141636868534</v>
      </c>
      <c r="D139" s="20">
        <f t="shared" si="17"/>
        <v>4</v>
      </c>
      <c r="G139" s="49"/>
      <c r="H139" s="45"/>
      <c r="I139" s="177">
        <f t="shared" si="18"/>
        <v>41</v>
      </c>
      <c r="J139" s="178">
        <f t="shared" si="19"/>
        <v>8.4000000000000039</v>
      </c>
      <c r="K139" s="177">
        <f t="shared" si="20"/>
        <v>1.0094102749145581E-2</v>
      </c>
    </row>
    <row r="140" spans="1:11" ht="15" customHeight="1">
      <c r="A140" s="19">
        <f t="shared" si="15"/>
        <v>2010</v>
      </c>
      <c r="B140" s="174">
        <f t="shared" si="15"/>
        <v>73.825503355704697</v>
      </c>
      <c r="C140" s="191">
        <f t="shared" si="16"/>
        <v>4.3017042458350483</v>
      </c>
      <c r="D140" s="20">
        <f t="shared" si="17"/>
        <v>5</v>
      </c>
      <c r="E140" s="50"/>
      <c r="F140" s="25"/>
      <c r="G140" s="25"/>
      <c r="H140" s="25"/>
      <c r="I140" s="177">
        <f t="shared" si="18"/>
        <v>72</v>
      </c>
      <c r="J140" s="178">
        <f t="shared" si="19"/>
        <v>2.4727272727272718</v>
      </c>
      <c r="K140" s="177">
        <f t="shared" si="20"/>
        <v>3.33246250168911E-3</v>
      </c>
    </row>
    <row r="141" spans="1:11" s="25" customFormat="1" ht="15" customHeight="1">
      <c r="A141" s="19">
        <f t="shared" si="15"/>
        <v>2011</v>
      </c>
      <c r="B141" s="174">
        <f t="shared" si="15"/>
        <v>127.65957446808511</v>
      </c>
      <c r="C141" s="191">
        <f t="shared" si="16"/>
        <v>4.8493671465001338</v>
      </c>
      <c r="D141" s="20">
        <f t="shared" si="17"/>
        <v>6</v>
      </c>
      <c r="E141" s="50"/>
      <c r="I141" s="177">
        <f t="shared" si="18"/>
        <v>126</v>
      </c>
      <c r="J141" s="178">
        <f t="shared" si="19"/>
        <v>1.3000000000000038</v>
      </c>
      <c r="K141" s="177">
        <f t="shared" si="20"/>
        <v>2.7541874151199796E-3</v>
      </c>
    </row>
    <row r="142" spans="1:11" s="25" customFormat="1" ht="15" customHeight="1" thickBot="1">
      <c r="A142" s="28">
        <f t="shared" si="15"/>
        <v>2012</v>
      </c>
      <c r="B142" s="182">
        <f t="shared" si="15"/>
        <v>160.80843585237258</v>
      </c>
      <c r="C142" s="192">
        <f t="shared" si="16"/>
        <v>5.0802138171372819</v>
      </c>
      <c r="D142" s="29">
        <f t="shared" si="17"/>
        <v>7</v>
      </c>
      <c r="E142" s="51"/>
      <c r="F142" s="30"/>
      <c r="G142" s="30"/>
      <c r="H142" s="30"/>
      <c r="I142" s="183">
        <f t="shared" si="18"/>
        <v>221</v>
      </c>
      <c r="J142" s="184">
        <f t="shared" si="19"/>
        <v>37.430601092896175</v>
      </c>
      <c r="K142" s="183">
        <f t="shared" si="20"/>
        <v>3.6230243945379463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387</v>
      </c>
      <c r="C143" s="52"/>
      <c r="D143" s="20">
        <f t="shared" si="17"/>
        <v>8</v>
      </c>
      <c r="E143" s="53"/>
      <c r="F143" s="31"/>
      <c r="G143" s="25"/>
      <c r="H143" s="25"/>
      <c r="I143" s="177">
        <f t="shared" si="18"/>
        <v>387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678</v>
      </c>
      <c r="C144" s="52"/>
      <c r="D144" s="20">
        <f t="shared" si="17"/>
        <v>9</v>
      </c>
      <c r="E144" s="53"/>
      <c r="F144" s="31"/>
      <c r="G144" s="25"/>
      <c r="H144" s="25"/>
      <c r="I144" s="177">
        <f t="shared" si="18"/>
        <v>678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1187</v>
      </c>
      <c r="C145" s="52"/>
      <c r="D145" s="20">
        <f t="shared" si="17"/>
        <v>10</v>
      </c>
      <c r="E145" s="53"/>
      <c r="F145" s="31"/>
      <c r="G145" s="25"/>
      <c r="H145" s="25"/>
      <c r="I145" s="177">
        <f t="shared" si="18"/>
        <v>1187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2077</v>
      </c>
      <c r="C146" s="52"/>
      <c r="D146" s="20">
        <f t="shared" si="17"/>
        <v>11</v>
      </c>
      <c r="E146" s="53"/>
      <c r="F146" s="31"/>
      <c r="G146" s="25"/>
      <c r="H146" s="25"/>
      <c r="I146" s="177">
        <f t="shared" si="18"/>
        <v>2077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3635</v>
      </c>
      <c r="C147" s="52"/>
      <c r="D147" s="20">
        <f t="shared" si="17"/>
        <v>12</v>
      </c>
      <c r="E147" s="53"/>
      <c r="F147" s="31"/>
      <c r="G147" s="25"/>
      <c r="H147" s="25"/>
      <c r="I147" s="177">
        <f t="shared" si="18"/>
        <v>3635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6362</v>
      </c>
      <c r="C148" s="52"/>
      <c r="D148" s="20">
        <f t="shared" si="17"/>
        <v>13</v>
      </c>
      <c r="E148" s="53"/>
      <c r="F148" s="31"/>
      <c r="G148" s="25"/>
      <c r="H148" s="25"/>
      <c r="I148" s="177">
        <f t="shared" si="18"/>
        <v>6362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11136</v>
      </c>
      <c r="C149" s="52"/>
      <c r="D149" s="20">
        <f t="shared" si="17"/>
        <v>14</v>
      </c>
      <c r="E149" s="53"/>
      <c r="F149" s="31"/>
      <c r="G149" s="25"/>
      <c r="H149" s="25"/>
      <c r="I149" s="177">
        <f t="shared" si="18"/>
        <v>11136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19491</v>
      </c>
      <c r="C150" s="52"/>
      <c r="D150" s="20">
        <f t="shared" si="17"/>
        <v>15</v>
      </c>
      <c r="E150" s="53"/>
      <c r="F150" s="31"/>
      <c r="G150" s="25"/>
      <c r="H150" s="25"/>
      <c r="I150" s="177">
        <f t="shared" si="18"/>
        <v>19491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34116</v>
      </c>
      <c r="C151" s="52"/>
      <c r="D151" s="20">
        <f t="shared" si="17"/>
        <v>16</v>
      </c>
      <c r="E151" s="53"/>
      <c r="F151" s="31"/>
      <c r="G151" s="25"/>
      <c r="H151" s="25"/>
      <c r="I151" s="177">
        <f t="shared" si="18"/>
        <v>34116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59712</v>
      </c>
      <c r="C152" s="52"/>
      <c r="D152" s="20">
        <f t="shared" si="17"/>
        <v>17</v>
      </c>
      <c r="E152" s="53"/>
      <c r="F152" s="31"/>
      <c r="G152" s="25"/>
      <c r="H152" s="25"/>
      <c r="I152" s="177">
        <f t="shared" si="18"/>
        <v>59712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104514</v>
      </c>
      <c r="C153" s="52"/>
      <c r="D153" s="20">
        <f t="shared" si="17"/>
        <v>18</v>
      </c>
      <c r="E153" s="53"/>
      <c r="F153" s="31"/>
      <c r="G153" s="25"/>
      <c r="H153" s="25"/>
      <c r="I153" s="177">
        <f t="shared" si="18"/>
        <v>104514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182929</v>
      </c>
      <c r="C154" s="52"/>
      <c r="D154" s="20">
        <f t="shared" si="17"/>
        <v>19</v>
      </c>
      <c r="E154" s="53"/>
      <c r="F154" s="31"/>
      <c r="G154" s="25"/>
      <c r="H154" s="25"/>
      <c r="I154" s="177">
        <f t="shared" si="18"/>
        <v>182929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320180</v>
      </c>
      <c r="C155" s="52"/>
      <c r="D155" s="20">
        <f t="shared" si="17"/>
        <v>20</v>
      </c>
      <c r="E155" s="53"/>
      <c r="F155" s="31"/>
      <c r="G155" s="25"/>
      <c r="H155" s="25"/>
      <c r="I155" s="177">
        <f t="shared" si="18"/>
        <v>320180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560407</v>
      </c>
      <c r="C156" s="52"/>
      <c r="D156" s="20">
        <f t="shared" si="17"/>
        <v>21</v>
      </c>
      <c r="E156" s="53"/>
      <c r="F156" s="31"/>
      <c r="G156" s="25"/>
      <c r="H156" s="25"/>
      <c r="I156" s="177">
        <f t="shared" si="18"/>
        <v>560407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980875</v>
      </c>
      <c r="C157" s="52"/>
      <c r="D157" s="20">
        <f t="shared" si="17"/>
        <v>22</v>
      </c>
      <c r="E157" s="53"/>
      <c r="F157" s="31"/>
      <c r="G157" s="25"/>
      <c r="H157" s="25"/>
      <c r="I157" s="177">
        <f t="shared" si="18"/>
        <v>980875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1716815</v>
      </c>
      <c r="C158" s="52"/>
      <c r="D158" s="20">
        <f t="shared" si="17"/>
        <v>23</v>
      </c>
      <c r="E158" s="53"/>
      <c r="F158" s="31"/>
      <c r="G158" s="25"/>
      <c r="H158" s="25"/>
      <c r="I158" s="177">
        <f t="shared" si="18"/>
        <v>1716815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3004924</v>
      </c>
      <c r="C159" s="52"/>
      <c r="D159" s="20">
        <f t="shared" si="17"/>
        <v>24</v>
      </c>
      <c r="E159" s="53"/>
      <c r="F159" s="31"/>
      <c r="G159" s="25"/>
      <c r="H159" s="25"/>
      <c r="I159" s="177">
        <f t="shared" si="18"/>
        <v>3004924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5259488</v>
      </c>
      <c r="C160" s="52"/>
      <c r="D160" s="20">
        <f t="shared" si="17"/>
        <v>25</v>
      </c>
      <c r="E160" s="53"/>
      <c r="F160" s="31"/>
      <c r="G160" s="25"/>
      <c r="H160" s="25"/>
      <c r="I160" s="177">
        <f t="shared" si="18"/>
        <v>5259488</v>
      </c>
      <c r="J160" s="185"/>
      <c r="K160" s="185"/>
    </row>
    <row r="161" spans="1:109" ht="15" customHeight="1">
      <c r="A161" s="19">
        <f t="shared" si="22"/>
        <v>2031</v>
      </c>
      <c r="B161" s="174">
        <f t="shared" si="21"/>
        <v>9205628</v>
      </c>
      <c r="C161" s="52"/>
      <c r="D161" s="20">
        <f t="shared" si="17"/>
        <v>26</v>
      </c>
      <c r="E161" s="53"/>
      <c r="F161" s="31"/>
      <c r="G161" s="25"/>
      <c r="H161" s="25"/>
      <c r="I161" s="177">
        <f t="shared" si="18"/>
        <v>9205628</v>
      </c>
      <c r="J161" s="185"/>
      <c r="K161" s="185"/>
    </row>
    <row r="162" spans="1:109" ht="15" customHeight="1">
      <c r="A162" s="19">
        <f t="shared" si="22"/>
        <v>2032</v>
      </c>
      <c r="B162" s="174">
        <f t="shared" si="21"/>
        <v>16112516</v>
      </c>
      <c r="C162" s="52"/>
      <c r="D162" s="20">
        <f t="shared" si="17"/>
        <v>27</v>
      </c>
      <c r="E162" s="53"/>
      <c r="F162" s="31"/>
      <c r="G162" s="25"/>
      <c r="H162" s="25"/>
      <c r="I162" s="177">
        <f t="shared" si="18"/>
        <v>16112516</v>
      </c>
      <c r="J162" s="185"/>
      <c r="K162" s="185"/>
    </row>
    <row r="163" spans="1:109" ht="15" customHeight="1">
      <c r="A163" s="19">
        <f t="shared" si="22"/>
        <v>2033</v>
      </c>
      <c r="B163" s="174">
        <f t="shared" si="21"/>
        <v>28201572</v>
      </c>
      <c r="C163" s="52"/>
      <c r="D163" s="20">
        <f t="shared" si="17"/>
        <v>28</v>
      </c>
      <c r="E163" s="53"/>
      <c r="F163" s="31"/>
      <c r="G163" s="25"/>
      <c r="H163" s="25"/>
      <c r="I163" s="177">
        <f t="shared" si="18"/>
        <v>28201572</v>
      </c>
      <c r="J163" s="185"/>
      <c r="K163" s="185"/>
    </row>
    <row r="164" spans="1:109" ht="15" customHeight="1">
      <c r="A164" s="103">
        <f t="shared" si="22"/>
        <v>2034</v>
      </c>
      <c r="B164" s="186">
        <f t="shared" si="21"/>
        <v>49360924</v>
      </c>
      <c r="C164" s="193"/>
      <c r="D164" s="33">
        <f t="shared" si="17"/>
        <v>29</v>
      </c>
      <c r="E164" s="54"/>
      <c r="F164" s="34"/>
      <c r="G164" s="9"/>
      <c r="H164" s="9"/>
      <c r="I164" s="187">
        <f t="shared" si="18"/>
        <v>49360924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0.91609948301144994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0.91609948301144994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0.90646200378094677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0.89217899151009394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0.86041152086111328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 t="e">
        <f>RSQ($B168:$B188,AS168:AS188)</f>
        <v>#VALUE!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 t="e">
        <f>RSQ($B168:$B188,AZ168:AZ188)</f>
        <v>#VALUE!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 t="e">
        <f>RSQ($B168:$B188,BG168:BG188)</f>
        <v>#VALUE!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 t="e">
        <f>RSQ($B168:$B188,BN168:BN188)</f>
        <v>#VALUE!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 t="e">
        <f>RSQ($B168:$B188,BU168:BU188)</f>
        <v>#VALUE!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 t="e">
        <f>RSQ($B168:$B188,CB168:CB188)</f>
        <v>#VALUE!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 t="e">
        <f>RSQ($B168:$B188,CI168:CI188)</f>
        <v>#VALUE!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 t="e">
        <f>RSQ($B168:$B188,CP168:CP188)</f>
        <v>#VALUE!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 t="e">
        <f>RSQ($B168:$B188,CW168:CW188)</f>
        <v>#VALUE!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 t="e">
        <f>RSQ($B168:$B188,DD168:DD188)</f>
        <v>#VALUE!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O172+U193</f>
        <v>1</v>
      </c>
      <c r="W172" s="25"/>
      <c r="X172" s="177"/>
      <c r="Y172" s="177"/>
      <c r="AA172" s="197"/>
      <c r="AB172" s="27" t="s">
        <v>35</v>
      </c>
      <c r="AC172" s="83">
        <f>V172+AB193</f>
        <v>2</v>
      </c>
      <c r="AD172" s="25"/>
      <c r="AE172" s="177"/>
      <c r="AF172" s="177"/>
      <c r="AH172" s="197"/>
      <c r="AI172" s="27" t="s">
        <v>35</v>
      </c>
      <c r="AJ172" s="83">
        <f>AC172+AI193</f>
        <v>3</v>
      </c>
      <c r="AK172" s="25"/>
      <c r="AL172" s="177"/>
      <c r="AM172" s="177"/>
      <c r="AO172" s="197"/>
      <c r="AP172" s="27" t="s">
        <v>35</v>
      </c>
      <c r="AQ172" s="83">
        <f>AJ172+AP193</f>
        <v>4</v>
      </c>
      <c r="AR172" s="25"/>
      <c r="AS172" s="177"/>
      <c r="AT172" s="177"/>
      <c r="AV172" s="197"/>
      <c r="AW172" s="27" t="s">
        <v>35</v>
      </c>
      <c r="AX172" s="83">
        <f>AQ172+AW193</f>
        <v>5</v>
      </c>
      <c r="AY172" s="25"/>
      <c r="AZ172" s="177"/>
      <c r="BA172" s="177"/>
      <c r="BC172" s="197"/>
      <c r="BD172" s="27" t="s">
        <v>35</v>
      </c>
      <c r="BE172" s="83">
        <f>AX172+BD193</f>
        <v>6</v>
      </c>
      <c r="BF172" s="25"/>
      <c r="BG172" s="177"/>
      <c r="BH172" s="177"/>
      <c r="BJ172" s="197"/>
      <c r="BK172" s="27" t="s">
        <v>35</v>
      </c>
      <c r="BL172" s="83">
        <f>BE172+BK193</f>
        <v>7</v>
      </c>
      <c r="BM172" s="25"/>
      <c r="BN172" s="177"/>
      <c r="BO172" s="177"/>
      <c r="BQ172" s="197"/>
      <c r="BR172" s="27" t="s">
        <v>35</v>
      </c>
      <c r="BS172" s="83">
        <f>BL172+BR193</f>
        <v>8</v>
      </c>
      <c r="BT172" s="25"/>
      <c r="BU172" s="177"/>
      <c r="BV172" s="177"/>
      <c r="BX172" s="197"/>
      <c r="BY172" s="27" t="s">
        <v>35</v>
      </c>
      <c r="BZ172" s="83">
        <f>BS172+BY193</f>
        <v>9</v>
      </c>
      <c r="CA172" s="25"/>
      <c r="CB172" s="177"/>
      <c r="CC172" s="177"/>
      <c r="CE172" s="197"/>
      <c r="CF172" s="27" t="s">
        <v>35</v>
      </c>
      <c r="CG172" s="83">
        <f>BZ172+CF193</f>
        <v>10</v>
      </c>
      <c r="CH172" s="25"/>
      <c r="CI172" s="177"/>
      <c r="CJ172" s="177"/>
      <c r="CL172" s="197"/>
      <c r="CM172" s="27" t="s">
        <v>35</v>
      </c>
      <c r="CN172" s="83">
        <f>CG172+CM193</f>
        <v>11</v>
      </c>
      <c r="CO172" s="25"/>
      <c r="CP172" s="177"/>
      <c r="CQ172" s="177"/>
      <c r="CS172" s="197"/>
      <c r="CT172" s="27" t="s">
        <v>35</v>
      </c>
      <c r="CU172" s="83">
        <f>CN172+CT193</f>
        <v>12</v>
      </c>
      <c r="CV172" s="25"/>
      <c r="CW172" s="177"/>
      <c r="CX172" s="177"/>
      <c r="CZ172" s="197"/>
      <c r="DA172" s="27" t="s">
        <v>35</v>
      </c>
      <c r="DB172" s="83">
        <f>CU172+DA193</f>
        <v>13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INDEX(LINEST(C182:C188,D182:D188),2)</f>
        <v>1.4810100257018499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INDEX(LINEST(M182:M188,$D182:$D188),2)</f>
        <v>1.4810100257018499</v>
      </c>
      <c r="Q173" s="177"/>
      <c r="R173" s="177"/>
      <c r="T173" s="197"/>
      <c r="U173" s="27" t="s">
        <v>25</v>
      </c>
      <c r="V173" s="27" t="s">
        <v>26</v>
      </c>
      <c r="W173" s="42">
        <f>INDEX(LINEST(T182:T188,$D182:$D188),2)</f>
        <v>1.2577629923884395</v>
      </c>
      <c r="X173" s="177"/>
      <c r="Y173" s="177"/>
      <c r="AA173" s="197"/>
      <c r="AB173" s="27" t="s">
        <v>25</v>
      </c>
      <c r="AC173" s="27" t="s">
        <v>26</v>
      </c>
      <c r="AD173" s="42">
        <f>INDEX(LINEST(AA182:AA188,$D182:$D188),2)</f>
        <v>0.9326441552844269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INDEX(LINEST(AH182:AH188,$D182:$D188),2)</f>
        <v>0.26574377346939793</v>
      </c>
      <c r="AL173" s="177"/>
      <c r="AM173" s="177"/>
      <c r="AO173" s="197"/>
      <c r="AP173" s="27" t="s">
        <v>25</v>
      </c>
      <c r="AQ173" s="27" t="s">
        <v>26</v>
      </c>
      <c r="AR173" s="42" t="e">
        <f>INDEX(LINEST(AO179:AO188,$D179:$D188),2)</f>
        <v>#VALUE!</v>
      </c>
      <c r="AS173" s="177"/>
      <c r="AT173" s="177"/>
      <c r="AV173" s="197"/>
      <c r="AW173" s="27" t="s">
        <v>25</v>
      </c>
      <c r="AX173" s="27" t="s">
        <v>26</v>
      </c>
      <c r="AY173" s="42" t="e">
        <f>INDEX(LINEST(AV179:AV188,$D179:$D188),2)</f>
        <v>#VALUE!</v>
      </c>
      <c r="AZ173" s="177"/>
      <c r="BA173" s="177"/>
      <c r="BC173" s="197"/>
      <c r="BD173" s="27" t="s">
        <v>25</v>
      </c>
      <c r="BE173" s="27" t="s">
        <v>26</v>
      </c>
      <c r="BF173" s="42" t="e">
        <f>INDEX(LINEST(BC179:BC188,$D179:$D188),2)</f>
        <v>#VALUE!</v>
      </c>
      <c r="BG173" s="177"/>
      <c r="BH173" s="177"/>
      <c r="BJ173" s="197"/>
      <c r="BK173" s="27" t="s">
        <v>25</v>
      </c>
      <c r="BL173" s="27" t="s">
        <v>26</v>
      </c>
      <c r="BM173" s="42" t="e">
        <f>INDEX(LINEST(BJ179:BJ188,$D179:$D188),2)</f>
        <v>#VALUE!</v>
      </c>
      <c r="BN173" s="177"/>
      <c r="BO173" s="177"/>
      <c r="BQ173" s="197"/>
      <c r="BR173" s="27" t="s">
        <v>25</v>
      </c>
      <c r="BS173" s="27" t="s">
        <v>26</v>
      </c>
      <c r="BT173" s="42" t="e">
        <f>INDEX(LINEST(BQ179:BQ188,$D179:$D188),2)</f>
        <v>#VALUE!</v>
      </c>
      <c r="BU173" s="177"/>
      <c r="BV173" s="177"/>
      <c r="BX173" s="197"/>
      <c r="BY173" s="27" t="s">
        <v>25</v>
      </c>
      <c r="BZ173" s="27" t="s">
        <v>26</v>
      </c>
      <c r="CA173" s="42" t="e">
        <f>INDEX(LINEST(BX179:BX188,$D179:$D188),2)</f>
        <v>#VALUE!</v>
      </c>
      <c r="CB173" s="177"/>
      <c r="CC173" s="177"/>
      <c r="CE173" s="197"/>
      <c r="CF173" s="27" t="s">
        <v>25</v>
      </c>
      <c r="CG173" s="27" t="s">
        <v>26</v>
      </c>
      <c r="CH173" s="42" t="e">
        <f>INDEX(LINEST(CE179:CE188,$D179:$D188),2)</f>
        <v>#VALUE!</v>
      </c>
      <c r="CI173" s="177"/>
      <c r="CJ173" s="177"/>
      <c r="CL173" s="197"/>
      <c r="CM173" s="27" t="s">
        <v>25</v>
      </c>
      <c r="CN173" s="27" t="s">
        <v>26</v>
      </c>
      <c r="CO173" s="42" t="e">
        <f>INDEX(LINEST(CL179:CL188,$D179:$D188),2)</f>
        <v>#VALUE!</v>
      </c>
      <c r="CP173" s="177"/>
      <c r="CQ173" s="177"/>
      <c r="CS173" s="197"/>
      <c r="CT173" s="27" t="s">
        <v>25</v>
      </c>
      <c r="CU173" s="27" t="s">
        <v>26</v>
      </c>
      <c r="CV173" s="42" t="e">
        <f>INDEX(LINEST(CS179:CS188,$D179:$D188),2)</f>
        <v>#VALUE!</v>
      </c>
      <c r="CW173" s="177"/>
      <c r="CX173" s="177"/>
      <c r="CZ173" s="197"/>
      <c r="DA173" s="27" t="s">
        <v>25</v>
      </c>
      <c r="DB173" s="27" t="s">
        <v>26</v>
      </c>
      <c r="DC173" s="42" t="e">
        <f>INDEX(LINEST(CZ179:CZ188,$D179:$D188),2)</f>
        <v>#VALUE!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INDEX(LINEST(C182:C188,D182:D188),1)</f>
        <v>0.55978136667867107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INDEX(LINEST(M182:M188,$D182:$D188),1)</f>
        <v>0.55978136667867107</v>
      </c>
      <c r="Q174" s="177"/>
      <c r="R174" s="177"/>
      <c r="T174" s="197"/>
      <c r="U174" s="27" t="s">
        <v>27</v>
      </c>
      <c r="V174" s="27" t="s">
        <v>28</v>
      </c>
      <c r="W174" s="42">
        <f>INDEX(LINEST(T182:T188,$D182:$D188),1)</f>
        <v>0.598920961309931</v>
      </c>
      <c r="X174" s="177"/>
      <c r="Y174" s="177"/>
      <c r="AA174" s="197"/>
      <c r="AB174" s="27" t="s">
        <v>27</v>
      </c>
      <c r="AC174" s="27" t="s">
        <v>28</v>
      </c>
      <c r="AD174" s="42">
        <f>INDEX(LINEST(AA182:AA188,$D182:$D188),1)</f>
        <v>0.65709331850288821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INDEX(LINEST(AH182:AH188,$D182:$D188),1)</f>
        <v>0.77927590327384211</v>
      </c>
      <c r="AL174" s="177"/>
      <c r="AM174" s="177"/>
      <c r="AO174" s="197"/>
      <c r="AP174" s="27" t="s">
        <v>27</v>
      </c>
      <c r="AQ174" s="27" t="s">
        <v>28</v>
      </c>
      <c r="AR174" s="42" t="e">
        <f>INDEX(LINEST(AO179:AO188,$D179:$D188),1)</f>
        <v>#VALUE!</v>
      </c>
      <c r="AS174" s="177"/>
      <c r="AT174" s="177"/>
      <c r="AV174" s="197"/>
      <c r="AW174" s="27" t="s">
        <v>27</v>
      </c>
      <c r="AX174" s="27" t="s">
        <v>28</v>
      </c>
      <c r="AY174" s="42" t="e">
        <f>INDEX(LINEST(AV179:AV188,$D179:$D188),1)</f>
        <v>#VALUE!</v>
      </c>
      <c r="AZ174" s="177"/>
      <c r="BA174" s="177"/>
      <c r="BC174" s="197"/>
      <c r="BD174" s="27" t="s">
        <v>27</v>
      </c>
      <c r="BE174" s="27" t="s">
        <v>28</v>
      </c>
      <c r="BF174" s="42" t="e">
        <f>INDEX(LINEST(BC179:BC188,$D179:$D188),1)</f>
        <v>#VALUE!</v>
      </c>
      <c r="BG174" s="177"/>
      <c r="BH174" s="177"/>
      <c r="BJ174" s="197"/>
      <c r="BK174" s="27" t="s">
        <v>27</v>
      </c>
      <c r="BL174" s="27" t="s">
        <v>28</v>
      </c>
      <c r="BM174" s="42" t="e">
        <f>INDEX(LINEST(BJ179:BJ188,$D179:$D188),1)</f>
        <v>#VALUE!</v>
      </c>
      <c r="BN174" s="177"/>
      <c r="BO174" s="177"/>
      <c r="BQ174" s="197"/>
      <c r="BR174" s="27" t="s">
        <v>27</v>
      </c>
      <c r="BS174" s="27" t="s">
        <v>28</v>
      </c>
      <c r="BT174" s="42" t="e">
        <f>INDEX(LINEST(BQ179:BQ188,$D179:$D188),1)</f>
        <v>#VALUE!</v>
      </c>
      <c r="BU174" s="177"/>
      <c r="BV174" s="177"/>
      <c r="BX174" s="197"/>
      <c r="BY174" s="27" t="s">
        <v>27</v>
      </c>
      <c r="BZ174" s="27" t="s">
        <v>28</v>
      </c>
      <c r="CA174" s="42" t="e">
        <f>INDEX(LINEST(BX179:BX188,$D179:$D188),1)</f>
        <v>#VALUE!</v>
      </c>
      <c r="CB174" s="177"/>
      <c r="CC174" s="177"/>
      <c r="CE174" s="197"/>
      <c r="CF174" s="27" t="s">
        <v>27</v>
      </c>
      <c r="CG174" s="27" t="s">
        <v>28</v>
      </c>
      <c r="CH174" s="42" t="e">
        <f>INDEX(LINEST(CE179:CE188,$D179:$D188),1)</f>
        <v>#VALUE!</v>
      </c>
      <c r="CI174" s="177"/>
      <c r="CJ174" s="177"/>
      <c r="CL174" s="197"/>
      <c r="CM174" s="27" t="s">
        <v>27</v>
      </c>
      <c r="CN174" s="27" t="s">
        <v>28</v>
      </c>
      <c r="CO174" s="42" t="e">
        <f>INDEX(LINEST(CL179:CL188,$D179:$D188),1)</f>
        <v>#VALUE!</v>
      </c>
      <c r="CP174" s="177"/>
      <c r="CQ174" s="177"/>
      <c r="CS174" s="197"/>
      <c r="CT174" s="27" t="s">
        <v>27</v>
      </c>
      <c r="CU174" s="27" t="s">
        <v>28</v>
      </c>
      <c r="CV174" s="42" t="e">
        <f>INDEX(LINEST(CS179:CS188,$D179:$D188),1)</f>
        <v>#VALUE!</v>
      </c>
      <c r="CW174" s="177"/>
      <c r="CX174" s="177"/>
      <c r="CZ174" s="197"/>
      <c r="DA174" s="27" t="s">
        <v>27</v>
      </c>
      <c r="DB174" s="27" t="s">
        <v>28</v>
      </c>
      <c r="DC174" s="42" t="e">
        <f>INDEX(LINEST(CZ179:CZ188,$D179:$D188),1)</f>
        <v>#VALUE!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4.397384910453888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4.397384910453888</v>
      </c>
      <c r="P176" s="25"/>
      <c r="Q176" s="177"/>
      <c r="R176" s="177"/>
      <c r="T176" s="197"/>
      <c r="U176" s="27" t="s">
        <v>29</v>
      </c>
      <c r="V176" s="59">
        <f>EXP(W173)</f>
        <v>3.5175439070528305</v>
      </c>
      <c r="W176" s="25"/>
      <c r="X176" s="177"/>
      <c r="Y176" s="177"/>
      <c r="AA176" s="197"/>
      <c r="AB176" s="27" t="s">
        <v>29</v>
      </c>
      <c r="AC176" s="59">
        <f>EXP(AD173)</f>
        <v>2.5412196813504955</v>
      </c>
      <c r="AD176" s="25"/>
      <c r="AE176" s="177"/>
      <c r="AF176" s="177"/>
      <c r="AH176" s="197"/>
      <c r="AI176" s="27" t="s">
        <v>29</v>
      </c>
      <c r="AJ176" s="59">
        <f>EXP(AK173)</f>
        <v>1.3044007937750837</v>
      </c>
      <c r="AK176" s="25"/>
      <c r="AL176" s="177"/>
      <c r="AM176" s="177"/>
      <c r="AO176" s="197"/>
      <c r="AP176" s="27" t="s">
        <v>29</v>
      </c>
      <c r="AQ176" s="59" t="e">
        <f>EXP(AR173)</f>
        <v>#VALUE!</v>
      </c>
      <c r="AR176" s="25"/>
      <c r="AS176" s="177"/>
      <c r="AT176" s="177"/>
      <c r="AV176" s="197"/>
      <c r="AW176" s="27" t="s">
        <v>29</v>
      </c>
      <c r="AX176" s="59" t="e">
        <f>EXP(AY173)</f>
        <v>#VALUE!</v>
      </c>
      <c r="AY176" s="25"/>
      <c r="AZ176" s="177"/>
      <c r="BA176" s="177"/>
      <c r="BC176" s="197"/>
      <c r="BD176" s="27" t="s">
        <v>29</v>
      </c>
      <c r="BE176" s="59" t="e">
        <f>EXP(BF173)</f>
        <v>#VALUE!</v>
      </c>
      <c r="BF176" s="25"/>
      <c r="BG176" s="177"/>
      <c r="BH176" s="177"/>
      <c r="BJ176" s="197"/>
      <c r="BK176" s="27" t="s">
        <v>29</v>
      </c>
      <c r="BL176" s="59" t="e">
        <f>EXP(BM173)</f>
        <v>#VALUE!</v>
      </c>
      <c r="BM176" s="25"/>
      <c r="BN176" s="177"/>
      <c r="BO176" s="177"/>
      <c r="BQ176" s="197"/>
      <c r="BR176" s="27" t="s">
        <v>29</v>
      </c>
      <c r="BS176" s="59" t="e">
        <f>EXP(BT173)</f>
        <v>#VALUE!</v>
      </c>
      <c r="BT176" s="25"/>
      <c r="BU176" s="177"/>
      <c r="BV176" s="177"/>
      <c r="BX176" s="197"/>
      <c r="BY176" s="27" t="s">
        <v>29</v>
      </c>
      <c r="BZ176" s="59" t="e">
        <f>EXP(CA173)</f>
        <v>#VALUE!</v>
      </c>
      <c r="CA176" s="25"/>
      <c r="CB176" s="177"/>
      <c r="CC176" s="177"/>
      <c r="CE176" s="197"/>
      <c r="CF176" s="27" t="s">
        <v>29</v>
      </c>
      <c r="CG176" s="59" t="e">
        <f>EXP(CH173)</f>
        <v>#VALUE!</v>
      </c>
      <c r="CH176" s="25"/>
      <c r="CI176" s="177"/>
      <c r="CJ176" s="177"/>
      <c r="CL176" s="197"/>
      <c r="CM176" s="27" t="s">
        <v>29</v>
      </c>
      <c r="CN176" s="59" t="e">
        <f>EXP(CO173)</f>
        <v>#VALUE!</v>
      </c>
      <c r="CO176" s="25"/>
      <c r="CP176" s="177"/>
      <c r="CQ176" s="177"/>
      <c r="CS176" s="197"/>
      <c r="CT176" s="27" t="s">
        <v>29</v>
      </c>
      <c r="CU176" s="59" t="e">
        <f>EXP(CV173)</f>
        <v>#VALUE!</v>
      </c>
      <c r="CV176" s="25"/>
      <c r="CW176" s="177"/>
      <c r="CX176" s="177"/>
      <c r="CZ176" s="197"/>
      <c r="DA176" s="27" t="s">
        <v>29</v>
      </c>
      <c r="DB176" s="59" t="e">
        <f>EXP(DC173)</f>
        <v>#VALUE!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0.75028978679128899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0.75028978679128899</v>
      </c>
      <c r="P177" s="25"/>
      <c r="Q177" s="177"/>
      <c r="R177" s="177"/>
      <c r="T177" s="197"/>
      <c r="U177" s="27" t="s">
        <v>30</v>
      </c>
      <c r="V177" s="60">
        <f>EXP(W174)-1</f>
        <v>0.8201537240943273</v>
      </c>
      <c r="W177" s="25"/>
      <c r="X177" s="177"/>
      <c r="Y177" s="177"/>
      <c r="AA177" s="197"/>
      <c r="AB177" s="27" t="s">
        <v>30</v>
      </c>
      <c r="AC177" s="60">
        <f>EXP(AD174)-1</f>
        <v>0.92917667474367982</v>
      </c>
      <c r="AD177" s="25"/>
      <c r="AE177" s="177"/>
      <c r="AF177" s="177"/>
      <c r="AH177" s="197"/>
      <c r="AI177" s="27" t="s">
        <v>30</v>
      </c>
      <c r="AJ177" s="60">
        <f>EXP(AK174)-1</f>
        <v>1.1798932403250211</v>
      </c>
      <c r="AK177" s="25"/>
      <c r="AL177" s="177"/>
      <c r="AM177" s="177"/>
      <c r="AO177" s="197"/>
      <c r="AP177" s="27" t="s">
        <v>30</v>
      </c>
      <c r="AQ177" s="60" t="e">
        <f>EXP(AR174)-1</f>
        <v>#VALUE!</v>
      </c>
      <c r="AR177" s="25"/>
      <c r="AS177" s="177"/>
      <c r="AT177" s="177"/>
      <c r="AV177" s="197"/>
      <c r="AW177" s="27" t="s">
        <v>30</v>
      </c>
      <c r="AX177" s="60" t="e">
        <f>EXP(AY174)-1</f>
        <v>#VALUE!</v>
      </c>
      <c r="AY177" s="25"/>
      <c r="AZ177" s="177"/>
      <c r="BA177" s="177"/>
      <c r="BC177" s="197"/>
      <c r="BD177" s="27" t="s">
        <v>30</v>
      </c>
      <c r="BE177" s="60" t="e">
        <f>EXP(BF174)-1</f>
        <v>#VALUE!</v>
      </c>
      <c r="BF177" s="25"/>
      <c r="BG177" s="177"/>
      <c r="BH177" s="177"/>
      <c r="BJ177" s="197"/>
      <c r="BK177" s="27" t="s">
        <v>30</v>
      </c>
      <c r="BL177" s="60" t="e">
        <f>EXP(BM174)-1</f>
        <v>#VALUE!</v>
      </c>
      <c r="BM177" s="25"/>
      <c r="BN177" s="177"/>
      <c r="BO177" s="177"/>
      <c r="BQ177" s="197"/>
      <c r="BR177" s="27" t="s">
        <v>30</v>
      </c>
      <c r="BS177" s="60" t="e">
        <f>EXP(BT174)-1</f>
        <v>#VALUE!</v>
      </c>
      <c r="BT177" s="25"/>
      <c r="BU177" s="177"/>
      <c r="BV177" s="177"/>
      <c r="BX177" s="197"/>
      <c r="BY177" s="27" t="s">
        <v>30</v>
      </c>
      <c r="BZ177" s="60" t="e">
        <f>EXP(CA174)-1</f>
        <v>#VALUE!</v>
      </c>
      <c r="CA177" s="25"/>
      <c r="CB177" s="177"/>
      <c r="CC177" s="177"/>
      <c r="CE177" s="197"/>
      <c r="CF177" s="27" t="s">
        <v>30</v>
      </c>
      <c r="CG177" s="60" t="e">
        <f>EXP(CH174)-1</f>
        <v>#VALUE!</v>
      </c>
      <c r="CH177" s="25"/>
      <c r="CI177" s="177"/>
      <c r="CJ177" s="177"/>
      <c r="CL177" s="197"/>
      <c r="CM177" s="27" t="s">
        <v>30</v>
      </c>
      <c r="CN177" s="60" t="e">
        <f>EXP(CO174)-1</f>
        <v>#VALUE!</v>
      </c>
      <c r="CO177" s="25"/>
      <c r="CP177" s="177"/>
      <c r="CQ177" s="177"/>
      <c r="CS177" s="197"/>
      <c r="CT177" s="27" t="s">
        <v>30</v>
      </c>
      <c r="CU177" s="60" t="e">
        <f>EXP(CV174)-1</f>
        <v>#VALUE!</v>
      </c>
      <c r="CV177" s="25"/>
      <c r="CW177" s="177"/>
      <c r="CX177" s="177"/>
      <c r="CZ177" s="197"/>
      <c r="DA177" s="27" t="s">
        <v>30</v>
      </c>
      <c r="DB177" s="60" t="e">
        <f>EXP(DC174)-1</f>
        <v>#VALUE!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/>
      <c r="C179" s="191"/>
      <c r="D179" s="20"/>
      <c r="E179" s="637" t="s">
        <v>7</v>
      </c>
      <c r="F179" s="638"/>
      <c r="G179" s="641">
        <f>I167</f>
        <v>0.91609948301144994</v>
      </c>
      <c r="H179" s="642"/>
      <c r="I179" s="177"/>
      <c r="J179" s="178"/>
      <c r="K179" s="177"/>
      <c r="M179" s="197"/>
      <c r="N179" s="21" t="s">
        <v>36</v>
      </c>
      <c r="O179" s="42">
        <f>Q167</f>
        <v>0.91609948301144994</v>
      </c>
      <c r="P179" s="46"/>
      <c r="Q179" s="177"/>
      <c r="R179" s="177"/>
      <c r="T179" s="197"/>
      <c r="U179" s="21" t="s">
        <v>36</v>
      </c>
      <c r="V179" s="42">
        <f>X167</f>
        <v>0.90646200378094677</v>
      </c>
      <c r="W179" s="46"/>
      <c r="X179" s="177"/>
      <c r="Y179" s="177"/>
      <c r="AA179" s="197"/>
      <c r="AB179" s="21" t="s">
        <v>36</v>
      </c>
      <c r="AC179" s="42">
        <f>AE167</f>
        <v>0.89217899151009394</v>
      </c>
      <c r="AD179" s="46"/>
      <c r="AE179" s="177"/>
      <c r="AF179" s="177"/>
      <c r="AH179" s="197"/>
      <c r="AI179" s="21" t="s">
        <v>36</v>
      </c>
      <c r="AJ179" s="42">
        <f>AL167</f>
        <v>0.86041152086111328</v>
      </c>
      <c r="AK179" s="46"/>
      <c r="AL179" s="177"/>
      <c r="AM179" s="177"/>
      <c r="AO179" s="197" t="e">
        <f t="shared" ref="AO179:AO188" si="24">LN($B179-AQ$172)</f>
        <v>#NUM!</v>
      </c>
      <c r="AP179" s="21" t="s">
        <v>36</v>
      </c>
      <c r="AQ179" s="42" t="e">
        <f>AS167</f>
        <v>#VALUE!</v>
      </c>
      <c r="AR179" s="46"/>
      <c r="AS179" s="177" t="e">
        <f t="shared" ref="AS179:AS188" si="25">ROUND(AQ$176*(1+AQ$177)^$D179+AQ$172,$G$1)</f>
        <v>#VALUE!</v>
      </c>
      <c r="AT179" s="177" t="e">
        <f t="shared" ref="AT179:AT188" si="26">($B179-AS179)^2/1000</f>
        <v>#VALUE!</v>
      </c>
      <c r="AV179" s="197" t="e">
        <f t="shared" ref="AV179:AV188" si="27">LN($B179-AX$172)</f>
        <v>#NUM!</v>
      </c>
      <c r="AW179" s="21" t="s">
        <v>36</v>
      </c>
      <c r="AX179" s="42" t="e">
        <f>AZ167</f>
        <v>#VALUE!</v>
      </c>
      <c r="AY179" s="46"/>
      <c r="AZ179" s="177" t="e">
        <f t="shared" ref="AZ179:AZ188" si="28">ROUND(AX$176*(1+AX$177)^$D179+AX$172,$G$1)</f>
        <v>#VALUE!</v>
      </c>
      <c r="BA179" s="177" t="e">
        <f t="shared" ref="BA179:BA188" si="29">($B179-AZ179)^2/1000</f>
        <v>#VALUE!</v>
      </c>
      <c r="BC179" s="197" t="e">
        <f t="shared" ref="BC179:BC188" si="30">LN($B179-BE$172)</f>
        <v>#NUM!</v>
      </c>
      <c r="BD179" s="21" t="s">
        <v>36</v>
      </c>
      <c r="BE179" s="42" t="e">
        <f>BG167</f>
        <v>#VALUE!</v>
      </c>
      <c r="BF179" s="46"/>
      <c r="BG179" s="177" t="e">
        <f t="shared" ref="BG179:BG188" si="31">ROUND(BE$176*(1+BE$177)^$D179+BE$172,$G$1)</f>
        <v>#VALUE!</v>
      </c>
      <c r="BH179" s="177" t="e">
        <f t="shared" ref="BH179:BH188" si="32">($B179-BG179)^2/1000</f>
        <v>#VALUE!</v>
      </c>
      <c r="BJ179" s="197" t="e">
        <f t="shared" ref="BJ179:BJ188" si="33">LN($B179-BL$172)</f>
        <v>#NUM!</v>
      </c>
      <c r="BK179" s="21" t="s">
        <v>36</v>
      </c>
      <c r="BL179" s="42" t="e">
        <f>BN167</f>
        <v>#VALUE!</v>
      </c>
      <c r="BM179" s="46"/>
      <c r="BN179" s="177" t="e">
        <f t="shared" ref="BN179:BN188" si="34">ROUND(BL$176*(1+BL$177)^$D179+BL$172,$G$1)</f>
        <v>#VALUE!</v>
      </c>
      <c r="BO179" s="177" t="e">
        <f t="shared" ref="BO179:BO188" si="35">($B179-BN179)^2/1000</f>
        <v>#VALUE!</v>
      </c>
      <c r="BQ179" s="197" t="e">
        <f t="shared" ref="BQ179:BQ188" si="36">LN($B179-BS$172)</f>
        <v>#NUM!</v>
      </c>
      <c r="BR179" s="21" t="s">
        <v>36</v>
      </c>
      <c r="BS179" s="42" t="e">
        <f>BU167</f>
        <v>#VALUE!</v>
      </c>
      <c r="BT179" s="46"/>
      <c r="BU179" s="177" t="e">
        <f t="shared" ref="BU179:BU188" si="37">ROUND(BS$176*(1+BS$177)^$D179+BS$172,$G$1)</f>
        <v>#VALUE!</v>
      </c>
      <c r="BV179" s="177" t="e">
        <f t="shared" ref="BV179:BV188" si="38">($B179-BU179)^2/1000</f>
        <v>#VALUE!</v>
      </c>
      <c r="BX179" s="197" t="e">
        <f t="shared" ref="BX179:BX188" si="39">LN($B179-BZ$172)</f>
        <v>#NUM!</v>
      </c>
      <c r="BY179" s="21" t="s">
        <v>36</v>
      </c>
      <c r="BZ179" s="42" t="e">
        <f>CB167</f>
        <v>#VALUE!</v>
      </c>
      <c r="CA179" s="46"/>
      <c r="CB179" s="177" t="e">
        <f t="shared" ref="CB179:CB188" si="40">ROUND(BZ$176*(1+BZ$177)^$D179+BZ$172,$G$1)</f>
        <v>#VALUE!</v>
      </c>
      <c r="CC179" s="177" t="e">
        <f t="shared" ref="CC179:CC188" si="41">($B179-CB179)^2/1000</f>
        <v>#VALUE!</v>
      </c>
      <c r="CE179" s="197" t="e">
        <f t="shared" ref="CE179:CE188" si="42">LN($B179-CG$172)</f>
        <v>#NUM!</v>
      </c>
      <c r="CF179" s="21" t="s">
        <v>36</v>
      </c>
      <c r="CG179" s="42" t="e">
        <f>CI167</f>
        <v>#VALUE!</v>
      </c>
      <c r="CH179" s="46"/>
      <c r="CI179" s="177" t="e">
        <f t="shared" ref="CI179:CI188" si="43">ROUND(CG$176*(1+CG$177)^$D179+CG$172,$G$1)</f>
        <v>#VALUE!</v>
      </c>
      <c r="CJ179" s="177" t="e">
        <f t="shared" ref="CJ179:CJ188" si="44">($B179-CI179)^2/1000</f>
        <v>#VALUE!</v>
      </c>
      <c r="CL179" s="197" t="e">
        <f t="shared" ref="CL179:CL188" si="45">LN($B179-CN$172)</f>
        <v>#NUM!</v>
      </c>
      <c r="CM179" s="21" t="s">
        <v>36</v>
      </c>
      <c r="CN179" s="42" t="e">
        <f>CP167</f>
        <v>#VALUE!</v>
      </c>
      <c r="CO179" s="46"/>
      <c r="CP179" s="177" t="e">
        <f t="shared" ref="CP179:CP188" si="46">ROUND(CN$176*(1+CN$177)^$D179+CN$172,$G$1)</f>
        <v>#VALUE!</v>
      </c>
      <c r="CQ179" s="177" t="e">
        <f t="shared" ref="CQ179:CQ188" si="47">($B179-CP179)^2/1000</f>
        <v>#VALUE!</v>
      </c>
      <c r="CS179" s="197" t="e">
        <f t="shared" ref="CS179:CS188" si="48">LN($B179-CU$172)</f>
        <v>#NUM!</v>
      </c>
      <c r="CT179" s="21" t="s">
        <v>36</v>
      </c>
      <c r="CU179" s="42" t="e">
        <f>CW167</f>
        <v>#VALUE!</v>
      </c>
      <c r="CV179" s="46"/>
      <c r="CW179" s="177" t="e">
        <f t="shared" ref="CW179:CW188" si="49">ROUND(CU$176*(1+CU$177)^$D179+CU$172,$G$1)</f>
        <v>#VALUE!</v>
      </c>
      <c r="CX179" s="177" t="e">
        <f t="shared" ref="CX179:CX188" si="50">($B179-CW179)^2/1000</f>
        <v>#VALUE!</v>
      </c>
      <c r="CZ179" s="197" t="e">
        <f t="shared" ref="CZ179:CZ188" si="51">LN($B179-DB$172)</f>
        <v>#NUM!</v>
      </c>
      <c r="DA179" s="21" t="s">
        <v>36</v>
      </c>
      <c r="DB179" s="42" t="e">
        <f>DD167</f>
        <v>#VALUE!</v>
      </c>
      <c r="DC179" s="46"/>
      <c r="DD179" s="177" t="e">
        <f t="shared" ref="DD179:DD188" si="52">ROUND(DB$176*(1+DB$177)^$D179+DB$172,$G$1)</f>
        <v>#VALUE!</v>
      </c>
      <c r="DE179" s="177" t="e">
        <f t="shared" ref="DE179:DE188" si="53">($B179-DD179)^2/1000</f>
        <v>#VALUE!</v>
      </c>
    </row>
    <row r="180" spans="1:109" ht="15" customHeight="1">
      <c r="A180" s="19">
        <f t="shared" si="23"/>
        <v>2004</v>
      </c>
      <c r="B180" s="174"/>
      <c r="C180" s="191"/>
      <c r="D180" s="20"/>
      <c r="E180" s="637" t="s">
        <v>8</v>
      </c>
      <c r="F180" s="638"/>
      <c r="G180" s="639">
        <f>SUM(K168:K188)</f>
        <v>4.7513207056870748</v>
      </c>
      <c r="H180" s="640"/>
      <c r="I180" s="177"/>
      <c r="J180" s="178"/>
      <c r="K180" s="177"/>
      <c r="M180" s="197"/>
      <c r="N180" s="21" t="s">
        <v>37</v>
      </c>
      <c r="O180" s="199">
        <f>SUM(R168:R188)</f>
        <v>4.7513207056870748</v>
      </c>
      <c r="P180" s="45"/>
      <c r="Q180" s="177"/>
      <c r="R180" s="177"/>
      <c r="T180" s="197"/>
      <c r="U180" s="21" t="s">
        <v>37</v>
      </c>
      <c r="V180" s="199">
        <f>SUM(Y168:Y188)</f>
        <v>6.6102942561158358</v>
      </c>
      <c r="W180" s="45"/>
      <c r="X180" s="177"/>
      <c r="Y180" s="177"/>
      <c r="AA180" s="197"/>
      <c r="AB180" s="21" t="s">
        <v>37</v>
      </c>
      <c r="AC180" s="199">
        <f>SUM(AF168:AF188)</f>
        <v>10.321196105049141</v>
      </c>
      <c r="AD180" s="45"/>
      <c r="AE180" s="177"/>
      <c r="AF180" s="177"/>
      <c r="AH180" s="197"/>
      <c r="AI180" s="21" t="s">
        <v>37</v>
      </c>
      <c r="AJ180" s="199">
        <f>SUM(AM168:AM188)</f>
        <v>23.641356925048179</v>
      </c>
      <c r="AK180" s="45"/>
      <c r="AL180" s="177"/>
      <c r="AM180" s="177"/>
      <c r="AO180" s="197" t="e">
        <f t="shared" si="24"/>
        <v>#NUM!</v>
      </c>
      <c r="AP180" s="21" t="s">
        <v>37</v>
      </c>
      <c r="AQ180" s="199" t="e">
        <f>SUM(AT168:AT188)</f>
        <v>#VALUE!</v>
      </c>
      <c r="AR180" s="45"/>
      <c r="AS180" s="177" t="e">
        <f t="shared" si="25"/>
        <v>#VALUE!</v>
      </c>
      <c r="AT180" s="177" t="e">
        <f t="shared" si="26"/>
        <v>#VALUE!</v>
      </c>
      <c r="AV180" s="197" t="e">
        <f t="shared" si="27"/>
        <v>#NUM!</v>
      </c>
      <c r="AW180" s="21" t="s">
        <v>37</v>
      </c>
      <c r="AX180" s="199" t="e">
        <f>SUM(BA168:BA188)</f>
        <v>#VALUE!</v>
      </c>
      <c r="AY180" s="45"/>
      <c r="AZ180" s="177" t="e">
        <f t="shared" si="28"/>
        <v>#VALUE!</v>
      </c>
      <c r="BA180" s="177" t="e">
        <f t="shared" si="29"/>
        <v>#VALUE!</v>
      </c>
      <c r="BC180" s="197" t="e">
        <f t="shared" si="30"/>
        <v>#NUM!</v>
      </c>
      <c r="BD180" s="21" t="s">
        <v>37</v>
      </c>
      <c r="BE180" s="199" t="e">
        <f>SUM(BH168:BH188)</f>
        <v>#VALUE!</v>
      </c>
      <c r="BF180" s="45"/>
      <c r="BG180" s="177" t="e">
        <f t="shared" si="31"/>
        <v>#VALUE!</v>
      </c>
      <c r="BH180" s="177" t="e">
        <f t="shared" si="32"/>
        <v>#VALUE!</v>
      </c>
      <c r="BJ180" s="197" t="e">
        <f t="shared" si="33"/>
        <v>#NUM!</v>
      </c>
      <c r="BK180" s="21" t="s">
        <v>37</v>
      </c>
      <c r="BL180" s="199" t="e">
        <f>SUM(BO168:BO188)</f>
        <v>#VALUE!</v>
      </c>
      <c r="BM180" s="45"/>
      <c r="BN180" s="177" t="e">
        <f t="shared" si="34"/>
        <v>#VALUE!</v>
      </c>
      <c r="BO180" s="177" t="e">
        <f t="shared" si="35"/>
        <v>#VALUE!</v>
      </c>
      <c r="BQ180" s="197" t="e">
        <f t="shared" si="36"/>
        <v>#NUM!</v>
      </c>
      <c r="BR180" s="21" t="s">
        <v>37</v>
      </c>
      <c r="BS180" s="199" t="e">
        <f>SUM(BV168:BV188)</f>
        <v>#VALUE!</v>
      </c>
      <c r="BT180" s="45"/>
      <c r="BU180" s="177" t="e">
        <f t="shared" si="37"/>
        <v>#VALUE!</v>
      </c>
      <c r="BV180" s="177" t="e">
        <f t="shared" si="38"/>
        <v>#VALUE!</v>
      </c>
      <c r="BX180" s="197" t="e">
        <f t="shared" si="39"/>
        <v>#NUM!</v>
      </c>
      <c r="BY180" s="21" t="s">
        <v>37</v>
      </c>
      <c r="BZ180" s="199" t="e">
        <f>SUM(CC168:CC188)</f>
        <v>#VALUE!</v>
      </c>
      <c r="CA180" s="45"/>
      <c r="CB180" s="177" t="e">
        <f t="shared" si="40"/>
        <v>#VALUE!</v>
      </c>
      <c r="CC180" s="177" t="e">
        <f t="shared" si="41"/>
        <v>#VALUE!</v>
      </c>
      <c r="CE180" s="197" t="e">
        <f t="shared" si="42"/>
        <v>#NUM!</v>
      </c>
      <c r="CF180" s="21" t="s">
        <v>37</v>
      </c>
      <c r="CG180" s="199" t="e">
        <f>SUM(CJ168:CJ188)</f>
        <v>#VALUE!</v>
      </c>
      <c r="CH180" s="45"/>
      <c r="CI180" s="177" t="e">
        <f t="shared" si="43"/>
        <v>#VALUE!</v>
      </c>
      <c r="CJ180" s="177" t="e">
        <f t="shared" si="44"/>
        <v>#VALUE!</v>
      </c>
      <c r="CL180" s="197" t="e">
        <f t="shared" si="45"/>
        <v>#NUM!</v>
      </c>
      <c r="CM180" s="21" t="s">
        <v>37</v>
      </c>
      <c r="CN180" s="199" t="e">
        <f>SUM(CQ168:CQ188)</f>
        <v>#VALUE!</v>
      </c>
      <c r="CO180" s="45"/>
      <c r="CP180" s="177" t="e">
        <f t="shared" si="46"/>
        <v>#VALUE!</v>
      </c>
      <c r="CQ180" s="177" t="e">
        <f t="shared" si="47"/>
        <v>#VALUE!</v>
      </c>
      <c r="CS180" s="197" t="e">
        <f t="shared" si="48"/>
        <v>#NUM!</v>
      </c>
      <c r="CT180" s="21" t="s">
        <v>37</v>
      </c>
      <c r="CU180" s="199" t="e">
        <f>SUM(CX168:CX188)</f>
        <v>#VALUE!</v>
      </c>
      <c r="CV180" s="45"/>
      <c r="CW180" s="177" t="e">
        <f t="shared" si="49"/>
        <v>#VALUE!</v>
      </c>
      <c r="CX180" s="177" t="e">
        <f t="shared" si="50"/>
        <v>#VALUE!</v>
      </c>
      <c r="CZ180" s="197" t="e">
        <f t="shared" si="51"/>
        <v>#NUM!</v>
      </c>
      <c r="DA180" s="21" t="s">
        <v>37</v>
      </c>
      <c r="DB180" s="199" t="e">
        <f>SUM(DE168:DE188)</f>
        <v>#VALUE!</v>
      </c>
      <c r="DC180" s="45"/>
      <c r="DD180" s="177" t="e">
        <f t="shared" si="52"/>
        <v>#VALUE!</v>
      </c>
      <c r="DE180" s="177" t="e">
        <f t="shared" si="53"/>
        <v>#VALUE!</v>
      </c>
    </row>
    <row r="181" spans="1:109" ht="15" customHeight="1">
      <c r="A181" s="19">
        <f t="shared" si="23"/>
        <v>2005</v>
      </c>
      <c r="B181" s="174"/>
      <c r="C181" s="191"/>
      <c r="D181" s="20"/>
      <c r="E181" s="637" t="s">
        <v>9</v>
      </c>
      <c r="F181" s="638"/>
      <c r="G181" s="639">
        <f>SUM(K179:K188)</f>
        <v>4.7513207056870748</v>
      </c>
      <c r="H181" s="640"/>
      <c r="I181" s="177"/>
      <c r="J181" s="178"/>
      <c r="K181" s="177"/>
      <c r="M181" s="197"/>
      <c r="N181" s="25"/>
      <c r="O181" s="61"/>
      <c r="P181" s="25"/>
      <c r="Q181" s="177"/>
      <c r="R181" s="177"/>
      <c r="T181" s="197"/>
      <c r="U181" s="25"/>
      <c r="V181" s="61"/>
      <c r="W181" s="25"/>
      <c r="X181" s="177"/>
      <c r="Y181" s="177"/>
      <c r="AA181" s="197"/>
      <c r="AB181" s="25"/>
      <c r="AC181" s="61"/>
      <c r="AD181" s="25"/>
      <c r="AE181" s="177"/>
      <c r="AF181" s="177"/>
      <c r="AH181" s="197"/>
      <c r="AI181" s="25"/>
      <c r="AJ181" s="61"/>
      <c r="AK181" s="25"/>
      <c r="AL181" s="177"/>
      <c r="AM181" s="177"/>
      <c r="AO181" s="197" t="e">
        <f t="shared" si="24"/>
        <v>#NUM!</v>
      </c>
      <c r="AP181" s="25"/>
      <c r="AQ181" s="61"/>
      <c r="AR181" s="25"/>
      <c r="AS181" s="177" t="e">
        <f t="shared" si="25"/>
        <v>#VALUE!</v>
      </c>
      <c r="AT181" s="177" t="e">
        <f t="shared" si="26"/>
        <v>#VALUE!</v>
      </c>
      <c r="AV181" s="197" t="e">
        <f t="shared" si="27"/>
        <v>#NUM!</v>
      </c>
      <c r="AW181" s="25"/>
      <c r="AX181" s="61"/>
      <c r="AY181" s="25"/>
      <c r="AZ181" s="177" t="e">
        <f t="shared" si="28"/>
        <v>#VALUE!</v>
      </c>
      <c r="BA181" s="177" t="e">
        <f t="shared" si="29"/>
        <v>#VALUE!</v>
      </c>
      <c r="BC181" s="197" t="e">
        <f t="shared" si="30"/>
        <v>#NUM!</v>
      </c>
      <c r="BD181" s="25"/>
      <c r="BE181" s="61"/>
      <c r="BF181" s="25"/>
      <c r="BG181" s="177" t="e">
        <f t="shared" si="31"/>
        <v>#VALUE!</v>
      </c>
      <c r="BH181" s="177" t="e">
        <f t="shared" si="32"/>
        <v>#VALUE!</v>
      </c>
      <c r="BJ181" s="197" t="e">
        <f t="shared" si="33"/>
        <v>#NUM!</v>
      </c>
      <c r="BK181" s="25"/>
      <c r="BL181" s="61"/>
      <c r="BM181" s="25"/>
      <c r="BN181" s="177" t="e">
        <f t="shared" si="34"/>
        <v>#VALUE!</v>
      </c>
      <c r="BO181" s="177" t="e">
        <f t="shared" si="35"/>
        <v>#VALUE!</v>
      </c>
      <c r="BQ181" s="197" t="e">
        <f t="shared" si="36"/>
        <v>#NUM!</v>
      </c>
      <c r="BR181" s="25"/>
      <c r="BS181" s="61"/>
      <c r="BT181" s="25"/>
      <c r="BU181" s="177" t="e">
        <f t="shared" si="37"/>
        <v>#VALUE!</v>
      </c>
      <c r="BV181" s="177" t="e">
        <f t="shared" si="38"/>
        <v>#VALUE!</v>
      </c>
      <c r="BX181" s="197" t="e">
        <f t="shared" si="39"/>
        <v>#NUM!</v>
      </c>
      <c r="BY181" s="25"/>
      <c r="BZ181" s="61"/>
      <c r="CA181" s="25"/>
      <c r="CB181" s="177" t="e">
        <f t="shared" si="40"/>
        <v>#VALUE!</v>
      </c>
      <c r="CC181" s="177" t="e">
        <f t="shared" si="41"/>
        <v>#VALUE!</v>
      </c>
      <c r="CE181" s="197" t="e">
        <f t="shared" si="42"/>
        <v>#NUM!</v>
      </c>
      <c r="CF181" s="25"/>
      <c r="CG181" s="61"/>
      <c r="CH181" s="25"/>
      <c r="CI181" s="177" t="e">
        <f t="shared" si="43"/>
        <v>#VALUE!</v>
      </c>
      <c r="CJ181" s="177" t="e">
        <f t="shared" si="44"/>
        <v>#VALUE!</v>
      </c>
      <c r="CL181" s="197" t="e">
        <f t="shared" si="45"/>
        <v>#NUM!</v>
      </c>
      <c r="CM181" s="25"/>
      <c r="CN181" s="61"/>
      <c r="CO181" s="25"/>
      <c r="CP181" s="177" t="e">
        <f t="shared" si="46"/>
        <v>#VALUE!</v>
      </c>
      <c r="CQ181" s="177" t="e">
        <f t="shared" si="47"/>
        <v>#VALUE!</v>
      </c>
      <c r="CS181" s="197" t="e">
        <f t="shared" si="48"/>
        <v>#NUM!</v>
      </c>
      <c r="CT181" s="25"/>
      <c r="CU181" s="61"/>
      <c r="CV181" s="25"/>
      <c r="CW181" s="177" t="e">
        <f t="shared" si="49"/>
        <v>#VALUE!</v>
      </c>
      <c r="CX181" s="177" t="e">
        <f t="shared" si="50"/>
        <v>#VALUE!</v>
      </c>
      <c r="CZ181" s="197" t="e">
        <f t="shared" si="51"/>
        <v>#NUM!</v>
      </c>
      <c r="DA181" s="25"/>
      <c r="DB181" s="61"/>
      <c r="DC181" s="25"/>
      <c r="DD181" s="177" t="e">
        <f t="shared" si="52"/>
        <v>#VALUE!</v>
      </c>
      <c r="DE181" s="177" t="e">
        <f t="shared" si="53"/>
        <v>#VALUE!</v>
      </c>
    </row>
    <row r="182" spans="1:109" ht="15" customHeight="1">
      <c r="A182" s="19">
        <f t="shared" si="23"/>
        <v>2006</v>
      </c>
      <c r="B182" s="174">
        <f t="shared" si="23"/>
        <v>3.4934497816593888</v>
      </c>
      <c r="C182" s="191">
        <f t="shared" ref="C182:C188" si="54">LN(B182-$F$172)</f>
        <v>1.2508897241136876</v>
      </c>
      <c r="D182" s="20">
        <f t="shared" ref="D182:D210" si="55">D181+1</f>
        <v>1</v>
      </c>
      <c r="E182" s="637" t="s">
        <v>10</v>
      </c>
      <c r="F182" s="638"/>
      <c r="G182" s="639">
        <f>SUM(J168:J188)/D188</f>
        <v>37.7007695984504</v>
      </c>
      <c r="H182" s="640"/>
      <c r="I182" s="177">
        <f t="shared" ref="I182:I210" si="56">ROUND($F$176*(1+$F$177)^D182+$F$172,$G$1)</f>
        <v>8</v>
      </c>
      <c r="J182" s="178">
        <f t="shared" ref="J182:J188" si="57">ABS(B182-I182)/B182*100</f>
        <v>128.99999999999997</v>
      </c>
      <c r="K182" s="177">
        <f t="shared" ref="K182:K188" si="58">(B182-I182)^2/1000</f>
        <v>2.0308994870425808E-2</v>
      </c>
      <c r="M182" s="197">
        <f t="shared" ref="M182:M188" si="59">LN($B182-O$172)</f>
        <v>1.2508897241136876</v>
      </c>
      <c r="N182" s="25"/>
      <c r="O182" s="25"/>
      <c r="P182" s="25"/>
      <c r="Q182" s="177">
        <f t="shared" ref="Q182:Q188" si="60">ROUND(O$176*(1+O$177)^$D182+O$172,$G$1)</f>
        <v>8</v>
      </c>
      <c r="R182" s="177">
        <f t="shared" ref="R182:R188" si="61">($B182-Q182)^2/1000</f>
        <v>2.0308994870425808E-2</v>
      </c>
      <c r="T182" s="197">
        <f t="shared" ref="T182:T188" si="62">LN($B182-V$172)</f>
        <v>0.91366720610177066</v>
      </c>
      <c r="U182" s="25"/>
      <c r="V182" s="25"/>
      <c r="W182" s="25"/>
      <c r="X182" s="177">
        <f t="shared" ref="X182:X188" si="63">ROUND(V$176*(1+V$177)^$D182+V$172,$G$1)</f>
        <v>7</v>
      </c>
      <c r="Y182" s="177">
        <f t="shared" ref="Y182:Y188" si="64">($B182-X182)^2/1000</f>
        <v>1.2295894433744587E-2</v>
      </c>
      <c r="AA182" s="197">
        <f t="shared" ref="AA182:AA188" si="65">LN($B182-AC$172)</f>
        <v>0.4010887335083656</v>
      </c>
      <c r="AB182" s="25"/>
      <c r="AC182" s="25"/>
      <c r="AD182" s="25"/>
      <c r="AE182" s="177">
        <f t="shared" ref="AE182:AE188" si="66">ROUND(AC$176*(1+AC$177)^$D182+AC$172,$G$1)</f>
        <v>7</v>
      </c>
      <c r="AF182" s="177">
        <f t="shared" ref="AF182:AF188" si="67">($B182-AE182)^2/1000</f>
        <v>1.2295894433744587E-2</v>
      </c>
      <c r="AH182" s="197">
        <f t="shared" ref="AH182:AH188" si="68">LN($B182-AJ$172)</f>
        <v>-0.7063341848418988</v>
      </c>
      <c r="AI182" s="25"/>
      <c r="AJ182" s="25"/>
      <c r="AK182" s="25"/>
      <c r="AL182" s="177">
        <f t="shared" ref="AL182:AL188" si="69">ROUND(AJ$176*(1+AJ$177)^$D182+AJ$172,$G$1)</f>
        <v>6</v>
      </c>
      <c r="AM182" s="177">
        <f t="shared" ref="AM182:AM188" si="70">($B182-AL182)^2/1000</f>
        <v>6.282793997063366E-3</v>
      </c>
      <c r="AO182" s="197" t="e">
        <f t="shared" si="24"/>
        <v>#NUM!</v>
      </c>
      <c r="AP182" s="25"/>
      <c r="AQ182" s="25"/>
      <c r="AR182" s="25"/>
      <c r="AS182" s="177" t="e">
        <f t="shared" si="25"/>
        <v>#VALUE!</v>
      </c>
      <c r="AT182" s="177" t="e">
        <f t="shared" si="26"/>
        <v>#VALUE!</v>
      </c>
      <c r="AV182" s="197" t="e">
        <f t="shared" si="27"/>
        <v>#NUM!</v>
      </c>
      <c r="AW182" s="25"/>
      <c r="AX182" s="25"/>
      <c r="AY182" s="25"/>
      <c r="AZ182" s="177" t="e">
        <f t="shared" si="28"/>
        <v>#VALUE!</v>
      </c>
      <c r="BA182" s="177" t="e">
        <f t="shared" si="29"/>
        <v>#VALUE!</v>
      </c>
      <c r="BC182" s="197" t="e">
        <f t="shared" si="30"/>
        <v>#NUM!</v>
      </c>
      <c r="BD182" s="25"/>
      <c r="BE182" s="25"/>
      <c r="BF182" s="25"/>
      <c r="BG182" s="177" t="e">
        <f t="shared" si="31"/>
        <v>#VALUE!</v>
      </c>
      <c r="BH182" s="177" t="e">
        <f t="shared" si="32"/>
        <v>#VALUE!</v>
      </c>
      <c r="BJ182" s="197" t="e">
        <f t="shared" si="33"/>
        <v>#NUM!</v>
      </c>
      <c r="BK182" s="25"/>
      <c r="BL182" s="25"/>
      <c r="BM182" s="25"/>
      <c r="BN182" s="177" t="e">
        <f t="shared" si="34"/>
        <v>#VALUE!</v>
      </c>
      <c r="BO182" s="177" t="e">
        <f t="shared" si="35"/>
        <v>#VALUE!</v>
      </c>
      <c r="BQ182" s="197" t="e">
        <f t="shared" si="36"/>
        <v>#NUM!</v>
      </c>
      <c r="BR182" s="25"/>
      <c r="BS182" s="25"/>
      <c r="BT182" s="25"/>
      <c r="BU182" s="177" t="e">
        <f t="shared" si="37"/>
        <v>#VALUE!</v>
      </c>
      <c r="BV182" s="177" t="e">
        <f t="shared" si="38"/>
        <v>#VALUE!</v>
      </c>
      <c r="BX182" s="197" t="e">
        <f t="shared" si="39"/>
        <v>#NUM!</v>
      </c>
      <c r="BY182" s="25"/>
      <c r="BZ182" s="25"/>
      <c r="CA182" s="25"/>
      <c r="CB182" s="177" t="e">
        <f t="shared" si="40"/>
        <v>#VALUE!</v>
      </c>
      <c r="CC182" s="177" t="e">
        <f t="shared" si="41"/>
        <v>#VALUE!</v>
      </c>
      <c r="CE182" s="197" t="e">
        <f t="shared" si="42"/>
        <v>#NUM!</v>
      </c>
      <c r="CF182" s="25"/>
      <c r="CG182" s="25"/>
      <c r="CH182" s="25"/>
      <c r="CI182" s="177" t="e">
        <f t="shared" si="43"/>
        <v>#VALUE!</v>
      </c>
      <c r="CJ182" s="177" t="e">
        <f t="shared" si="44"/>
        <v>#VALUE!</v>
      </c>
      <c r="CL182" s="197" t="e">
        <f t="shared" si="45"/>
        <v>#NUM!</v>
      </c>
      <c r="CM182" s="25"/>
      <c r="CN182" s="25"/>
      <c r="CO182" s="25"/>
      <c r="CP182" s="177" t="e">
        <f t="shared" si="46"/>
        <v>#VALUE!</v>
      </c>
      <c r="CQ182" s="177" t="e">
        <f t="shared" si="47"/>
        <v>#VALUE!</v>
      </c>
      <c r="CS182" s="197" t="e">
        <f t="shared" si="48"/>
        <v>#NUM!</v>
      </c>
      <c r="CT182" s="25"/>
      <c r="CU182" s="25"/>
      <c r="CV182" s="25"/>
      <c r="CW182" s="177" t="e">
        <f t="shared" si="49"/>
        <v>#VALUE!</v>
      </c>
      <c r="CX182" s="177" t="e">
        <f t="shared" si="50"/>
        <v>#VALUE!</v>
      </c>
      <c r="CZ182" s="197" t="e">
        <f t="shared" si="51"/>
        <v>#NUM!</v>
      </c>
      <c r="DA182" s="25"/>
      <c r="DB182" s="25"/>
      <c r="DC182" s="25"/>
      <c r="DD182" s="177" t="e">
        <f t="shared" si="52"/>
        <v>#VALUE!</v>
      </c>
      <c r="DE182" s="177" t="e">
        <f t="shared" si="53"/>
        <v>#VALUE!</v>
      </c>
    </row>
    <row r="183" spans="1:109" ht="15" customHeight="1">
      <c r="A183" s="19">
        <f t="shared" si="23"/>
        <v>2007</v>
      </c>
      <c r="B183" s="174">
        <f t="shared" si="23"/>
        <v>17.969451931716083</v>
      </c>
      <c r="C183" s="191">
        <f t="shared" si="54"/>
        <v>2.8886732012605831</v>
      </c>
      <c r="D183" s="20">
        <f t="shared" si="55"/>
        <v>2</v>
      </c>
      <c r="E183" s="637" t="s">
        <v>11</v>
      </c>
      <c r="F183" s="638"/>
      <c r="G183" s="639">
        <f>SUM(J179:J188)/7</f>
        <v>37.7007695984504</v>
      </c>
      <c r="H183" s="640"/>
      <c r="I183" s="177">
        <f t="shared" si="56"/>
        <v>13</v>
      </c>
      <c r="J183" s="178">
        <f t="shared" si="57"/>
        <v>27.655000000000001</v>
      </c>
      <c r="K183" s="177">
        <f t="shared" si="58"/>
        <v>2.4695452501636711E-2</v>
      </c>
      <c r="M183" s="197">
        <f t="shared" si="59"/>
        <v>2.8886732012605831</v>
      </c>
      <c r="N183" s="25"/>
      <c r="O183" s="25"/>
      <c r="P183" s="25"/>
      <c r="Q183" s="177">
        <f t="shared" si="60"/>
        <v>13</v>
      </c>
      <c r="R183" s="177">
        <f t="shared" si="61"/>
        <v>2.4695452501636711E-2</v>
      </c>
      <c r="T183" s="197">
        <f t="shared" si="62"/>
        <v>2.8314147824203011</v>
      </c>
      <c r="U183" s="25"/>
      <c r="V183" s="25"/>
      <c r="W183" s="25"/>
      <c r="X183" s="177">
        <f t="shared" si="63"/>
        <v>13</v>
      </c>
      <c r="Y183" s="177">
        <f t="shared" si="64"/>
        <v>2.4695452501636711E-2</v>
      </c>
      <c r="AA183" s="197">
        <f t="shared" si="65"/>
        <v>2.7706776430228759</v>
      </c>
      <c r="AB183" s="25"/>
      <c r="AC183" s="25"/>
      <c r="AD183" s="25"/>
      <c r="AE183" s="177">
        <f t="shared" si="66"/>
        <v>11</v>
      </c>
      <c r="AF183" s="177">
        <f t="shared" si="67"/>
        <v>4.8573260228501045E-2</v>
      </c>
      <c r="AH183" s="197">
        <f t="shared" si="68"/>
        <v>2.7060115866535241</v>
      </c>
      <c r="AI183" s="25"/>
      <c r="AJ183" s="25"/>
      <c r="AK183" s="25"/>
      <c r="AL183" s="177">
        <f t="shared" si="69"/>
        <v>9</v>
      </c>
      <c r="AM183" s="177">
        <f t="shared" si="70"/>
        <v>8.0451067955365371E-2</v>
      </c>
      <c r="AO183" s="197">
        <f t="shared" si="24"/>
        <v>2.636872940696569</v>
      </c>
      <c r="AP183" s="25"/>
      <c r="AQ183" s="25"/>
      <c r="AR183" s="25"/>
      <c r="AS183" s="177" t="e">
        <f t="shared" si="25"/>
        <v>#VALUE!</v>
      </c>
      <c r="AT183" s="177" t="e">
        <f t="shared" si="26"/>
        <v>#VALUE!</v>
      </c>
      <c r="AV183" s="197">
        <f t="shared" si="27"/>
        <v>2.5625967408214905</v>
      </c>
      <c r="AW183" s="25"/>
      <c r="AX183" s="25"/>
      <c r="AY183" s="25"/>
      <c r="AZ183" s="177" t="e">
        <f t="shared" si="28"/>
        <v>#VALUE!</v>
      </c>
      <c r="BA183" s="177" t="e">
        <f t="shared" si="29"/>
        <v>#VALUE!</v>
      </c>
      <c r="BC183" s="197">
        <f t="shared" si="30"/>
        <v>2.4823577316975798</v>
      </c>
      <c r="BD183" s="25"/>
      <c r="BE183" s="25"/>
      <c r="BF183" s="25"/>
      <c r="BG183" s="177" t="e">
        <f t="shared" si="31"/>
        <v>#VALUE!</v>
      </c>
      <c r="BH183" s="177" t="e">
        <f t="shared" si="32"/>
        <v>#VALUE!</v>
      </c>
      <c r="BJ183" s="197">
        <f t="shared" si="33"/>
        <v>2.3951143123933107</v>
      </c>
      <c r="BK183" s="25"/>
      <c r="BL183" s="25"/>
      <c r="BM183" s="25"/>
      <c r="BN183" s="177" t="e">
        <f t="shared" si="34"/>
        <v>#VALUE!</v>
      </c>
      <c r="BO183" s="177" t="e">
        <f t="shared" si="35"/>
        <v>#VALUE!</v>
      </c>
      <c r="BQ183" s="197">
        <f t="shared" si="36"/>
        <v>2.2995256107191229</v>
      </c>
      <c r="BR183" s="25"/>
      <c r="BS183" s="25"/>
      <c r="BT183" s="25"/>
      <c r="BU183" s="177" t="e">
        <f t="shared" si="37"/>
        <v>#VALUE!</v>
      </c>
      <c r="BV183" s="177" t="e">
        <f t="shared" si="38"/>
        <v>#VALUE!</v>
      </c>
      <c r="BX183" s="197">
        <f t="shared" si="39"/>
        <v>2.1938245740608804</v>
      </c>
      <c r="BY183" s="25"/>
      <c r="BZ183" s="25"/>
      <c r="CA183" s="25"/>
      <c r="CB183" s="177" t="e">
        <f t="shared" si="40"/>
        <v>#VALUE!</v>
      </c>
      <c r="CC183" s="177" t="e">
        <f t="shared" si="41"/>
        <v>#VALUE!</v>
      </c>
      <c r="CE183" s="197">
        <f t="shared" si="42"/>
        <v>2.0756157240280806</v>
      </c>
      <c r="CF183" s="25"/>
      <c r="CG183" s="25"/>
      <c r="CH183" s="25"/>
      <c r="CI183" s="177" t="e">
        <f t="shared" si="43"/>
        <v>#VALUE!</v>
      </c>
      <c r="CJ183" s="177" t="e">
        <f t="shared" si="44"/>
        <v>#VALUE!</v>
      </c>
      <c r="CL183" s="197">
        <f t="shared" si="45"/>
        <v>1.9415365892153269</v>
      </c>
      <c r="CM183" s="25"/>
      <c r="CN183" s="25"/>
      <c r="CO183" s="25"/>
      <c r="CP183" s="177" t="e">
        <f t="shared" si="46"/>
        <v>#VALUE!</v>
      </c>
      <c r="CQ183" s="177" t="e">
        <f t="shared" si="47"/>
        <v>#VALUE!</v>
      </c>
      <c r="CS183" s="197">
        <f t="shared" si="48"/>
        <v>1.7866551194576408</v>
      </c>
      <c r="CT183" s="25"/>
      <c r="CU183" s="25"/>
      <c r="CV183" s="25"/>
      <c r="CW183" s="177" t="e">
        <f t="shared" si="49"/>
        <v>#VALUE!</v>
      </c>
      <c r="CX183" s="177" t="e">
        <f t="shared" si="50"/>
        <v>#VALUE!</v>
      </c>
      <c r="CZ183" s="197">
        <f t="shared" si="51"/>
        <v>1.6033095587191333</v>
      </c>
      <c r="DA183" s="25"/>
      <c r="DB183" s="25"/>
      <c r="DC183" s="25"/>
      <c r="DD183" s="177" t="e">
        <f t="shared" si="52"/>
        <v>#VALUE!</v>
      </c>
      <c r="DE183" s="177" t="e">
        <f t="shared" si="53"/>
        <v>#VALUE!</v>
      </c>
    </row>
    <row r="184" spans="1:109" ht="15" customHeight="1">
      <c r="A184" s="19">
        <f t="shared" si="23"/>
        <v>2008</v>
      </c>
      <c r="B184" s="174">
        <f t="shared" si="23"/>
        <v>56.666666666666664</v>
      </c>
      <c r="C184" s="191">
        <f t="shared" si="54"/>
        <v>4.0371861483821521</v>
      </c>
      <c r="D184" s="20">
        <f t="shared" si="55"/>
        <v>3</v>
      </c>
      <c r="E184" s="45"/>
      <c r="F184" s="45"/>
      <c r="G184" s="49"/>
      <c r="H184" s="45"/>
      <c r="I184" s="177">
        <f t="shared" si="56"/>
        <v>24</v>
      </c>
      <c r="J184" s="178">
        <f t="shared" si="57"/>
        <v>57.647058823529406</v>
      </c>
      <c r="K184" s="177">
        <f t="shared" si="58"/>
        <v>1.0671111111111109</v>
      </c>
      <c r="M184" s="197">
        <f t="shared" si="59"/>
        <v>4.0371861483821521</v>
      </c>
      <c r="N184" s="25"/>
      <c r="O184" s="25"/>
      <c r="P184" s="25"/>
      <c r="Q184" s="177">
        <f t="shared" si="60"/>
        <v>24</v>
      </c>
      <c r="R184" s="177">
        <f t="shared" si="61"/>
        <v>1.0671111111111109</v>
      </c>
      <c r="T184" s="197">
        <f t="shared" si="62"/>
        <v>4.0193815237486454</v>
      </c>
      <c r="U184" s="25"/>
      <c r="V184" s="25"/>
      <c r="W184" s="25"/>
      <c r="X184" s="177">
        <f t="shared" si="63"/>
        <v>22</v>
      </c>
      <c r="Y184" s="177">
        <f t="shared" si="64"/>
        <v>1.2017777777777776</v>
      </c>
      <c r="AA184" s="197">
        <f t="shared" si="65"/>
        <v>4.0012541391560887</v>
      </c>
      <c r="AB184" s="25"/>
      <c r="AC184" s="25"/>
      <c r="AD184" s="25"/>
      <c r="AE184" s="177">
        <f t="shared" si="66"/>
        <v>20</v>
      </c>
      <c r="AF184" s="177">
        <f t="shared" si="67"/>
        <v>1.3444444444444443</v>
      </c>
      <c r="AH184" s="197">
        <f t="shared" si="68"/>
        <v>3.9827920763163531</v>
      </c>
      <c r="AI184" s="25"/>
      <c r="AJ184" s="25"/>
      <c r="AK184" s="25"/>
      <c r="AL184" s="177">
        <f t="shared" si="69"/>
        <v>17</v>
      </c>
      <c r="AM184" s="177">
        <f t="shared" si="70"/>
        <v>1.5734444444444444</v>
      </c>
      <c r="AO184" s="197">
        <f t="shared" si="24"/>
        <v>3.9639827443588569</v>
      </c>
      <c r="AP184" s="25"/>
      <c r="AQ184" s="25"/>
      <c r="AR184" s="25"/>
      <c r="AS184" s="177" t="e">
        <f t="shared" si="25"/>
        <v>#VALUE!</v>
      </c>
      <c r="AT184" s="177" t="e">
        <f t="shared" si="26"/>
        <v>#VALUE!</v>
      </c>
      <c r="AV184" s="197">
        <f t="shared" si="27"/>
        <v>3.9448128282511368</v>
      </c>
      <c r="AW184" s="25"/>
      <c r="AX184" s="25"/>
      <c r="AY184" s="25"/>
      <c r="AZ184" s="177" t="e">
        <f t="shared" si="28"/>
        <v>#VALUE!</v>
      </c>
      <c r="BA184" s="177" t="e">
        <f t="shared" si="29"/>
        <v>#VALUE!</v>
      </c>
      <c r="BC184" s="197">
        <f t="shared" si="30"/>
        <v>3.9252682321781664</v>
      </c>
      <c r="BD184" s="25"/>
      <c r="BE184" s="25"/>
      <c r="BF184" s="25"/>
      <c r="BG184" s="177" t="e">
        <f t="shared" si="31"/>
        <v>#VALUE!</v>
      </c>
      <c r="BH184" s="177" t="e">
        <f t="shared" si="32"/>
        <v>#VALUE!</v>
      </c>
      <c r="BJ184" s="197">
        <f t="shared" si="33"/>
        <v>3.9053340172773492</v>
      </c>
      <c r="BK184" s="25"/>
      <c r="BL184" s="25"/>
      <c r="BM184" s="25"/>
      <c r="BN184" s="177" t="e">
        <f t="shared" si="34"/>
        <v>#VALUE!</v>
      </c>
      <c r="BO184" s="177" t="e">
        <f t="shared" si="35"/>
        <v>#VALUE!</v>
      </c>
      <c r="BQ184" s="197">
        <f t="shared" si="36"/>
        <v>3.8849943330402268</v>
      </c>
      <c r="BR184" s="25"/>
      <c r="BS184" s="25"/>
      <c r="BT184" s="25"/>
      <c r="BU184" s="177" t="e">
        <f t="shared" si="37"/>
        <v>#VALUE!</v>
      </c>
      <c r="BV184" s="177" t="e">
        <f t="shared" si="38"/>
        <v>#VALUE!</v>
      </c>
      <c r="BX184" s="197">
        <f t="shared" si="39"/>
        <v>3.8642323415917974</v>
      </c>
      <c r="BY184" s="25"/>
      <c r="BZ184" s="25"/>
      <c r="CA184" s="25"/>
      <c r="CB184" s="177" t="e">
        <f t="shared" si="40"/>
        <v>#VALUE!</v>
      </c>
      <c r="CC184" s="177" t="e">
        <f t="shared" si="41"/>
        <v>#VALUE!</v>
      </c>
      <c r="CE184" s="197">
        <f t="shared" si="42"/>
        <v>3.8430301339411947</v>
      </c>
      <c r="CF184" s="25"/>
      <c r="CG184" s="25"/>
      <c r="CH184" s="25"/>
      <c r="CI184" s="177" t="e">
        <f t="shared" si="43"/>
        <v>#VALUE!</v>
      </c>
      <c r="CJ184" s="177" t="e">
        <f t="shared" si="44"/>
        <v>#VALUE!</v>
      </c>
      <c r="CL184" s="197">
        <f t="shared" si="45"/>
        <v>3.8213686371600151</v>
      </c>
      <c r="CM184" s="25"/>
      <c r="CN184" s="25"/>
      <c r="CO184" s="25"/>
      <c r="CP184" s="177" t="e">
        <f t="shared" si="46"/>
        <v>#VALUE!</v>
      </c>
      <c r="CQ184" s="177" t="e">
        <f t="shared" si="47"/>
        <v>#VALUE!</v>
      </c>
      <c r="CS184" s="197">
        <f t="shared" si="48"/>
        <v>3.7992275112828016</v>
      </c>
      <c r="CT184" s="25"/>
      <c r="CU184" s="25"/>
      <c r="CV184" s="25"/>
      <c r="CW184" s="177" t="e">
        <f t="shared" si="49"/>
        <v>#VALUE!</v>
      </c>
      <c r="CX184" s="177" t="e">
        <f t="shared" si="50"/>
        <v>#VALUE!</v>
      </c>
      <c r="CZ184" s="197">
        <f t="shared" si="51"/>
        <v>3.7765850345330416</v>
      </c>
      <c r="DA184" s="25"/>
      <c r="DB184" s="25"/>
      <c r="DC184" s="25"/>
      <c r="DD184" s="177" t="e">
        <f t="shared" si="52"/>
        <v>#VALUE!</v>
      </c>
      <c r="DE184" s="177" t="e">
        <f t="shared" si="53"/>
        <v>#VALUE!</v>
      </c>
    </row>
    <row r="185" spans="1:109" s="25" customFormat="1" ht="15" customHeight="1">
      <c r="A185" s="19">
        <f t="shared" si="23"/>
        <v>2009</v>
      </c>
      <c r="B185" s="174">
        <f t="shared" si="23"/>
        <v>37.822878228782287</v>
      </c>
      <c r="C185" s="191">
        <f t="shared" si="54"/>
        <v>3.6329141636868534</v>
      </c>
      <c r="D185" s="20">
        <f t="shared" si="55"/>
        <v>4</v>
      </c>
      <c r="G185" s="49"/>
      <c r="H185" s="45"/>
      <c r="I185" s="177">
        <f t="shared" si="56"/>
        <v>41</v>
      </c>
      <c r="J185" s="178">
        <f t="shared" si="57"/>
        <v>8.4000000000000039</v>
      </c>
      <c r="K185" s="177">
        <f t="shared" si="58"/>
        <v>1.0094102749145581E-2</v>
      </c>
      <c r="M185" s="197">
        <f t="shared" si="59"/>
        <v>3.6329141636868534</v>
      </c>
      <c r="Q185" s="177">
        <f t="shared" si="60"/>
        <v>41</v>
      </c>
      <c r="R185" s="177">
        <f t="shared" si="61"/>
        <v>1.0094102749145581E-2</v>
      </c>
      <c r="T185" s="197">
        <f t="shared" si="62"/>
        <v>3.6061193430046115</v>
      </c>
      <c r="X185" s="177">
        <f t="shared" si="63"/>
        <v>40</v>
      </c>
      <c r="Y185" s="177">
        <f t="shared" si="64"/>
        <v>4.7398592067101532E-3</v>
      </c>
      <c r="AA185" s="197">
        <f t="shared" si="65"/>
        <v>3.578586745966791</v>
      </c>
      <c r="AE185" s="177">
        <f t="shared" si="66"/>
        <v>37</v>
      </c>
      <c r="AF185" s="177">
        <f t="shared" si="67"/>
        <v>6.7712857940387323E-4</v>
      </c>
      <c r="AH185" s="197">
        <f t="shared" si="68"/>
        <v>3.550274591141632</v>
      </c>
      <c r="AL185" s="177">
        <f t="shared" si="69"/>
        <v>32</v>
      </c>
      <c r="AM185" s="177">
        <f t="shared" si="70"/>
        <v>3.3905910867226739E-2</v>
      </c>
      <c r="AO185" s="197">
        <f t="shared" si="24"/>
        <v>3.5211374441893684</v>
      </c>
      <c r="AS185" s="177" t="e">
        <f t="shared" si="25"/>
        <v>#VALUE!</v>
      </c>
      <c r="AT185" s="177" t="e">
        <f t="shared" si="26"/>
        <v>#VALUE!</v>
      </c>
      <c r="AV185" s="197">
        <f t="shared" si="27"/>
        <v>3.4911257792202344</v>
      </c>
      <c r="AZ185" s="177" t="e">
        <f t="shared" si="28"/>
        <v>#VALUE!</v>
      </c>
      <c r="BA185" s="177" t="e">
        <f t="shared" si="29"/>
        <v>#VALUE!</v>
      </c>
      <c r="BC185" s="197">
        <f t="shared" si="30"/>
        <v>3.4601854722690772</v>
      </c>
      <c r="BG185" s="177" t="e">
        <f t="shared" si="31"/>
        <v>#VALUE!</v>
      </c>
      <c r="BH185" s="177" t="e">
        <f t="shared" si="32"/>
        <v>#VALUE!</v>
      </c>
      <c r="BJ185" s="197">
        <f t="shared" si="33"/>
        <v>3.4282572138762055</v>
      </c>
      <c r="BN185" s="177" t="e">
        <f t="shared" si="34"/>
        <v>#VALUE!</v>
      </c>
      <c r="BO185" s="177" t="e">
        <f t="shared" si="35"/>
        <v>#VALUE!</v>
      </c>
      <c r="BQ185" s="197">
        <f t="shared" si="36"/>
        <v>3.395275824758718</v>
      </c>
      <c r="BU185" s="177" t="e">
        <f t="shared" si="37"/>
        <v>#VALUE!</v>
      </c>
      <c r="BV185" s="177" t="e">
        <f t="shared" si="38"/>
        <v>#VALUE!</v>
      </c>
      <c r="BX185" s="197">
        <f t="shared" si="39"/>
        <v>3.3611694547305966</v>
      </c>
      <c r="CB185" s="177" t="e">
        <f t="shared" si="40"/>
        <v>#VALUE!</v>
      </c>
      <c r="CC185" s="177" t="e">
        <f t="shared" si="41"/>
        <v>#VALUE!</v>
      </c>
      <c r="CE185" s="197">
        <f t="shared" si="42"/>
        <v>3.3258586401223007</v>
      </c>
      <c r="CI185" s="177" t="e">
        <f t="shared" si="43"/>
        <v>#VALUE!</v>
      </c>
      <c r="CJ185" s="177" t="e">
        <f t="shared" si="44"/>
        <v>#VALUE!</v>
      </c>
      <c r="CL185" s="197">
        <f t="shared" si="45"/>
        <v>3.2892551886049346</v>
      </c>
      <c r="CP185" s="177" t="e">
        <f t="shared" si="46"/>
        <v>#VALUE!</v>
      </c>
      <c r="CQ185" s="177" t="e">
        <f t="shared" si="47"/>
        <v>#VALUE!</v>
      </c>
      <c r="CS185" s="197">
        <f t="shared" si="48"/>
        <v>3.2512608520479325</v>
      </c>
      <c r="CW185" s="177" t="e">
        <f t="shared" si="49"/>
        <v>#VALUE!</v>
      </c>
      <c r="CX185" s="177" t="e">
        <f t="shared" si="50"/>
        <v>#VALUE!</v>
      </c>
      <c r="CZ185" s="197">
        <f t="shared" si="51"/>
        <v>3.211765737145905</v>
      </c>
      <c r="DD185" s="177" t="e">
        <f t="shared" si="52"/>
        <v>#VALUE!</v>
      </c>
      <c r="DE185" s="177" t="e">
        <f t="shared" si="53"/>
        <v>#VALUE!</v>
      </c>
    </row>
    <row r="186" spans="1:109" ht="15" customHeight="1">
      <c r="A186" s="19">
        <f t="shared" si="23"/>
        <v>2010</v>
      </c>
      <c r="B186" s="174">
        <f t="shared" si="23"/>
        <v>73.825503355704697</v>
      </c>
      <c r="C186" s="191">
        <f t="shared" si="54"/>
        <v>4.3017042458350483</v>
      </c>
      <c r="D186" s="20">
        <f t="shared" si="55"/>
        <v>5</v>
      </c>
      <c r="E186" s="50"/>
      <c r="F186" s="25"/>
      <c r="G186" s="25"/>
      <c r="H186" s="25"/>
      <c r="I186" s="177">
        <f t="shared" si="56"/>
        <v>72</v>
      </c>
      <c r="J186" s="178">
        <f t="shared" si="57"/>
        <v>2.4727272727272718</v>
      </c>
      <c r="K186" s="177">
        <f t="shared" si="58"/>
        <v>3.33246250168911E-3</v>
      </c>
      <c r="M186" s="197">
        <f t="shared" si="59"/>
        <v>4.3017042458350483</v>
      </c>
      <c r="N186" s="25"/>
      <c r="O186" s="25"/>
      <c r="P186" s="25"/>
      <c r="Q186" s="177">
        <f t="shared" si="60"/>
        <v>72</v>
      </c>
      <c r="R186" s="177">
        <f t="shared" si="61"/>
        <v>3.33246250168911E-3</v>
      </c>
      <c r="T186" s="197">
        <f t="shared" si="62"/>
        <v>4.2880662146747488</v>
      </c>
      <c r="U186" s="25"/>
      <c r="V186" s="25"/>
      <c r="W186" s="25"/>
      <c r="X186" s="177">
        <f t="shared" si="63"/>
        <v>71</v>
      </c>
      <c r="Y186" s="177">
        <f t="shared" si="64"/>
        <v>7.9834692130985041E-3</v>
      </c>
      <c r="AA186" s="197">
        <f t="shared" si="65"/>
        <v>4.2742396129257907</v>
      </c>
      <c r="AB186" s="25"/>
      <c r="AC186" s="25"/>
      <c r="AD186" s="25"/>
      <c r="AE186" s="177">
        <f t="shared" si="66"/>
        <v>70</v>
      </c>
      <c r="AF186" s="177">
        <f t="shared" si="67"/>
        <v>1.4634475924507898E-2</v>
      </c>
      <c r="AH186" s="197">
        <f t="shared" si="68"/>
        <v>4.2602191527256315</v>
      </c>
      <c r="AI186" s="25"/>
      <c r="AJ186" s="25"/>
      <c r="AK186" s="25"/>
      <c r="AL186" s="177">
        <f t="shared" si="69"/>
        <v>67</v>
      </c>
      <c r="AM186" s="177">
        <f t="shared" si="70"/>
        <v>4.6587496058736078E-2</v>
      </c>
      <c r="AO186" s="197">
        <f t="shared" si="24"/>
        <v>4.2459993206230831</v>
      </c>
      <c r="AP186" s="25"/>
      <c r="AQ186" s="25"/>
      <c r="AR186" s="25"/>
      <c r="AS186" s="177" t="e">
        <f t="shared" si="25"/>
        <v>#VALUE!</v>
      </c>
      <c r="AT186" s="177" t="e">
        <f t="shared" si="26"/>
        <v>#VALUE!</v>
      </c>
      <c r="AV186" s="197">
        <f t="shared" si="27"/>
        <v>4.2315743645610215</v>
      </c>
      <c r="AW186" s="25"/>
      <c r="AX186" s="25"/>
      <c r="AY186" s="25"/>
      <c r="AZ186" s="177" t="e">
        <f t="shared" si="28"/>
        <v>#VALUE!</v>
      </c>
      <c r="BA186" s="177" t="e">
        <f t="shared" si="29"/>
        <v>#VALUE!</v>
      </c>
      <c r="BC186" s="197">
        <f t="shared" si="30"/>
        <v>4.2169382799063948</v>
      </c>
      <c r="BD186" s="25"/>
      <c r="BE186" s="25"/>
      <c r="BF186" s="25"/>
      <c r="BG186" s="177" t="e">
        <f t="shared" si="31"/>
        <v>#VALUE!</v>
      </c>
      <c r="BH186" s="177" t="e">
        <f t="shared" si="32"/>
        <v>#VALUE!</v>
      </c>
      <c r="BJ186" s="197">
        <f t="shared" si="33"/>
        <v>4.2020847944426247</v>
      </c>
      <c r="BK186" s="25"/>
      <c r="BL186" s="25"/>
      <c r="BM186" s="25"/>
      <c r="BN186" s="177" t="e">
        <f t="shared" si="34"/>
        <v>#VALUE!</v>
      </c>
      <c r="BO186" s="177" t="e">
        <f t="shared" si="35"/>
        <v>#VALUE!</v>
      </c>
      <c r="BQ186" s="197">
        <f t="shared" si="36"/>
        <v>4.1870073522305331</v>
      </c>
      <c r="BR186" s="25"/>
      <c r="BS186" s="25"/>
      <c r="BT186" s="25"/>
      <c r="BU186" s="177" t="e">
        <f t="shared" si="37"/>
        <v>#VALUE!</v>
      </c>
      <c r="BV186" s="177" t="e">
        <f t="shared" si="38"/>
        <v>#VALUE!</v>
      </c>
      <c r="BX186" s="197">
        <f t="shared" si="39"/>
        <v>4.1716990962338372</v>
      </c>
      <c r="BY186" s="25"/>
      <c r="BZ186" s="25"/>
      <c r="CA186" s="25"/>
      <c r="CB186" s="177" t="e">
        <f t="shared" si="40"/>
        <v>#VALUE!</v>
      </c>
      <c r="CC186" s="177" t="e">
        <f t="shared" si="41"/>
        <v>#VALUE!</v>
      </c>
      <c r="CE186" s="197">
        <f t="shared" si="42"/>
        <v>4.156152849593977</v>
      </c>
      <c r="CF186" s="25"/>
      <c r="CG186" s="25"/>
      <c r="CH186" s="25"/>
      <c r="CI186" s="177" t="e">
        <f t="shared" si="43"/>
        <v>#VALUE!</v>
      </c>
      <c r="CJ186" s="177" t="e">
        <f t="shared" si="44"/>
        <v>#VALUE!</v>
      </c>
      <c r="CL186" s="197">
        <f t="shared" si="45"/>
        <v>4.1403610954262859</v>
      </c>
      <c r="CM186" s="25"/>
      <c r="CN186" s="25"/>
      <c r="CO186" s="25"/>
      <c r="CP186" s="177" t="e">
        <f t="shared" si="46"/>
        <v>#VALUE!</v>
      </c>
      <c r="CQ186" s="177" t="e">
        <f t="shared" si="47"/>
        <v>#VALUE!</v>
      </c>
      <c r="CS186" s="197">
        <f t="shared" si="48"/>
        <v>4.1243159549951169</v>
      </c>
      <c r="CT186" s="25"/>
      <c r="CU186" s="25"/>
      <c r="CV186" s="25"/>
      <c r="CW186" s="177" t="e">
        <f t="shared" si="49"/>
        <v>#VALUE!</v>
      </c>
      <c r="CX186" s="177" t="e">
        <f t="shared" si="50"/>
        <v>#VALUE!</v>
      </c>
      <c r="CZ186" s="197">
        <f t="shared" si="51"/>
        <v>4.1080091641093226</v>
      </c>
      <c r="DA186" s="25"/>
      <c r="DB186" s="25"/>
      <c r="DC186" s="25"/>
      <c r="DD186" s="177" t="e">
        <f t="shared" si="52"/>
        <v>#VALUE!</v>
      </c>
      <c r="DE186" s="177" t="e">
        <f t="shared" si="53"/>
        <v>#VALUE!</v>
      </c>
    </row>
    <row r="187" spans="1:109" s="25" customFormat="1" ht="15" customHeight="1">
      <c r="A187" s="19">
        <f t="shared" si="23"/>
        <v>2011</v>
      </c>
      <c r="B187" s="174">
        <f t="shared" si="23"/>
        <v>127.65957446808511</v>
      </c>
      <c r="C187" s="191">
        <f t="shared" si="54"/>
        <v>4.8493671465001338</v>
      </c>
      <c r="D187" s="20">
        <f t="shared" si="55"/>
        <v>6</v>
      </c>
      <c r="E187" s="50"/>
      <c r="I187" s="177">
        <f t="shared" si="56"/>
        <v>126</v>
      </c>
      <c r="J187" s="178">
        <f t="shared" si="57"/>
        <v>1.3000000000000038</v>
      </c>
      <c r="K187" s="177">
        <f t="shared" si="58"/>
        <v>2.7541874151199796E-3</v>
      </c>
      <c r="M187" s="197">
        <f t="shared" si="59"/>
        <v>4.8493671465001338</v>
      </c>
      <c r="Q187" s="177">
        <f t="shared" si="60"/>
        <v>126</v>
      </c>
      <c r="R187" s="177">
        <f t="shared" si="61"/>
        <v>2.7541874151199796E-3</v>
      </c>
      <c r="T187" s="197">
        <f t="shared" si="62"/>
        <v>4.8415029714433313</v>
      </c>
      <c r="X187" s="177">
        <f t="shared" si="63"/>
        <v>129</v>
      </c>
      <c r="Y187" s="177">
        <f t="shared" si="64"/>
        <v>1.7967406066093125E-3</v>
      </c>
      <c r="AA187" s="197">
        <f t="shared" si="65"/>
        <v>4.8335764605938092</v>
      </c>
      <c r="AE187" s="177">
        <f t="shared" si="66"/>
        <v>133</v>
      </c>
      <c r="AF187" s="177">
        <f t="shared" si="67"/>
        <v>2.8520144861928422E-2</v>
      </c>
      <c r="AH187" s="197">
        <f t="shared" si="68"/>
        <v>4.8255866178347304</v>
      </c>
      <c r="AL187" s="177">
        <f t="shared" si="69"/>
        <v>143</v>
      </c>
      <c r="AM187" s="177">
        <f t="shared" si="70"/>
        <v>0.23532865550022619</v>
      </c>
      <c r="AO187" s="197">
        <f t="shared" si="24"/>
        <v>4.8175324229801149</v>
      </c>
      <c r="AS187" s="177" t="e">
        <f t="shared" si="25"/>
        <v>#VALUE!</v>
      </c>
      <c r="AT187" s="177" t="e">
        <f t="shared" si="26"/>
        <v>#VALUE!</v>
      </c>
      <c r="AV187" s="197">
        <f t="shared" si="27"/>
        <v>4.809412830993101</v>
      </c>
      <c r="AZ187" s="177" t="e">
        <f t="shared" si="28"/>
        <v>#VALUE!</v>
      </c>
      <c r="BA187" s="177" t="e">
        <f t="shared" si="29"/>
        <v>#VALUE!</v>
      </c>
      <c r="BC187" s="197">
        <f t="shared" si="30"/>
        <v>4.8012267711721988</v>
      </c>
      <c r="BG187" s="177" t="e">
        <f t="shared" si="31"/>
        <v>#VALUE!</v>
      </c>
      <c r="BH187" s="177" t="e">
        <f t="shared" si="32"/>
        <v>#VALUE!</v>
      </c>
      <c r="BJ187" s="197">
        <f t="shared" si="33"/>
        <v>4.7929731463039698</v>
      </c>
      <c r="BN187" s="177" t="e">
        <f t="shared" si="34"/>
        <v>#VALUE!</v>
      </c>
      <c r="BO187" s="177" t="e">
        <f t="shared" si="35"/>
        <v>#VALUE!</v>
      </c>
      <c r="BQ187" s="197">
        <f t="shared" si="36"/>
        <v>4.7846508317804419</v>
      </c>
      <c r="BU187" s="177" t="e">
        <f t="shared" si="37"/>
        <v>#VALUE!</v>
      </c>
      <c r="BV187" s="177" t="e">
        <f t="shared" si="38"/>
        <v>#VALUE!</v>
      </c>
      <c r="BX187" s="197">
        <f t="shared" si="39"/>
        <v>4.7762586746794948</v>
      </c>
      <c r="CB187" s="177" t="e">
        <f t="shared" si="40"/>
        <v>#VALUE!</v>
      </c>
      <c r="CC187" s="177" t="e">
        <f t="shared" si="41"/>
        <v>#VALUE!</v>
      </c>
      <c r="CE187" s="197">
        <f t="shared" si="42"/>
        <v>4.7677954928063215</v>
      </c>
      <c r="CI187" s="177" t="e">
        <f t="shared" si="43"/>
        <v>#VALUE!</v>
      </c>
      <c r="CJ187" s="177" t="e">
        <f t="shared" si="44"/>
        <v>#VALUE!</v>
      </c>
      <c r="CL187" s="197">
        <f t="shared" si="45"/>
        <v>4.7592600736939898</v>
      </c>
      <c r="CP187" s="177" t="e">
        <f t="shared" si="46"/>
        <v>#VALUE!</v>
      </c>
      <c r="CQ187" s="177" t="e">
        <f t="shared" si="47"/>
        <v>#VALUE!</v>
      </c>
      <c r="CS187" s="197">
        <f t="shared" si="48"/>
        <v>4.7506511735609758</v>
      </c>
      <c r="CW187" s="177" t="e">
        <f t="shared" si="49"/>
        <v>#VALUE!</v>
      </c>
      <c r="CX187" s="177" t="e">
        <f t="shared" si="50"/>
        <v>#VALUE!</v>
      </c>
      <c r="CZ187" s="197">
        <f t="shared" si="51"/>
        <v>4.741967516223438</v>
      </c>
      <c r="DD187" s="177" t="e">
        <f t="shared" si="52"/>
        <v>#VALUE!</v>
      </c>
      <c r="DE187" s="177" t="e">
        <f t="shared" si="53"/>
        <v>#VALUE!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160.80843585237258</v>
      </c>
      <c r="C188" s="192">
        <f t="shared" si="54"/>
        <v>5.0802138171372819</v>
      </c>
      <c r="D188" s="29">
        <f t="shared" si="55"/>
        <v>7</v>
      </c>
      <c r="E188" s="51"/>
      <c r="F188" s="30"/>
      <c r="G188" s="30"/>
      <c r="H188" s="30"/>
      <c r="I188" s="183">
        <f t="shared" si="56"/>
        <v>221</v>
      </c>
      <c r="J188" s="184">
        <f t="shared" si="57"/>
        <v>37.430601092896175</v>
      </c>
      <c r="K188" s="183">
        <f t="shared" si="58"/>
        <v>3.6230243945379463</v>
      </c>
      <c r="M188" s="200">
        <f t="shared" si="59"/>
        <v>5.0802138171372819</v>
      </c>
      <c r="N188" s="9"/>
      <c r="O188" s="9"/>
      <c r="P188" s="9"/>
      <c r="Q188" s="187">
        <f t="shared" si="60"/>
        <v>221</v>
      </c>
      <c r="R188" s="187">
        <f t="shared" si="61"/>
        <v>3.6230243945379463</v>
      </c>
      <c r="T188" s="200">
        <f t="shared" si="62"/>
        <v>5.0739758220037379</v>
      </c>
      <c r="U188" s="9"/>
      <c r="V188" s="9"/>
      <c r="W188" s="9"/>
      <c r="X188" s="187">
        <f t="shared" si="63"/>
        <v>234</v>
      </c>
      <c r="Y188" s="187">
        <f t="shared" si="64"/>
        <v>5.3570050623762588</v>
      </c>
      <c r="AA188" s="200">
        <f t="shared" si="65"/>
        <v>5.0676986698981343</v>
      </c>
      <c r="AB188" s="9"/>
      <c r="AC188" s="9"/>
      <c r="AD188" s="9"/>
      <c r="AE188" s="187">
        <f t="shared" si="66"/>
        <v>255</v>
      </c>
      <c r="AF188" s="187">
        <f t="shared" si="67"/>
        <v>8.8720507565766109</v>
      </c>
      <c r="AH188" s="200">
        <f t="shared" si="68"/>
        <v>5.061381866123396</v>
      </c>
      <c r="AI188" s="9"/>
      <c r="AJ188" s="9"/>
      <c r="AK188" s="9"/>
      <c r="AL188" s="187">
        <f t="shared" si="69"/>
        <v>308</v>
      </c>
      <c r="AM188" s="187">
        <f t="shared" si="70"/>
        <v>21.665356556225117</v>
      </c>
      <c r="AO188" s="200">
        <f t="shared" si="24"/>
        <v>5.0550249065480415</v>
      </c>
      <c r="AP188" s="9"/>
      <c r="AQ188" s="9"/>
      <c r="AR188" s="9"/>
      <c r="AS188" s="187" t="e">
        <f t="shared" si="25"/>
        <v>#VALUE!</v>
      </c>
      <c r="AT188" s="187" t="e">
        <f t="shared" si="26"/>
        <v>#VALUE!</v>
      </c>
      <c r="AV188" s="200">
        <f t="shared" si="27"/>
        <v>5.0486272773647576</v>
      </c>
      <c r="AW188" s="9"/>
      <c r="AX188" s="9"/>
      <c r="AY188" s="9"/>
      <c r="AZ188" s="187" t="e">
        <f t="shared" si="28"/>
        <v>#VALUE!</v>
      </c>
      <c r="BA188" s="187" t="e">
        <f t="shared" si="29"/>
        <v>#VALUE!</v>
      </c>
      <c r="BC188" s="200">
        <f t="shared" si="30"/>
        <v>5.0421884548411846</v>
      </c>
      <c r="BD188" s="9"/>
      <c r="BE188" s="9"/>
      <c r="BF188" s="9"/>
      <c r="BG188" s="187" t="e">
        <f t="shared" si="31"/>
        <v>#VALUE!</v>
      </c>
      <c r="BH188" s="187" t="e">
        <f t="shared" si="32"/>
        <v>#VALUE!</v>
      </c>
      <c r="BJ188" s="200">
        <f t="shared" si="33"/>
        <v>5.035707905062635</v>
      </c>
      <c r="BK188" s="9"/>
      <c r="BL188" s="9"/>
      <c r="BM188" s="9"/>
      <c r="BN188" s="187" t="e">
        <f t="shared" si="34"/>
        <v>#VALUE!</v>
      </c>
      <c r="BO188" s="187" t="e">
        <f t="shared" si="35"/>
        <v>#VALUE!</v>
      </c>
      <c r="BQ188" s="200">
        <f t="shared" si="36"/>
        <v>5.0291850836664249</v>
      </c>
      <c r="BR188" s="9"/>
      <c r="BS188" s="9"/>
      <c r="BT188" s="9"/>
      <c r="BU188" s="187" t="e">
        <f t="shared" si="37"/>
        <v>#VALUE!</v>
      </c>
      <c r="BV188" s="187" t="e">
        <f t="shared" si="38"/>
        <v>#VALUE!</v>
      </c>
      <c r="BX188" s="200">
        <f t="shared" si="39"/>
        <v>5.0226194355674716</v>
      </c>
      <c r="BY188" s="9"/>
      <c r="BZ188" s="9"/>
      <c r="CA188" s="9"/>
      <c r="CB188" s="187" t="e">
        <f t="shared" si="40"/>
        <v>#VALUE!</v>
      </c>
      <c r="CC188" s="187" t="e">
        <f t="shared" si="41"/>
        <v>#VALUE!</v>
      </c>
      <c r="CE188" s="200">
        <f t="shared" si="42"/>
        <v>5.0160103946748356</v>
      </c>
      <c r="CF188" s="9"/>
      <c r="CG188" s="9"/>
      <c r="CH188" s="9"/>
      <c r="CI188" s="187" t="e">
        <f t="shared" si="43"/>
        <v>#VALUE!</v>
      </c>
      <c r="CJ188" s="187" t="e">
        <f t="shared" si="44"/>
        <v>#VALUE!</v>
      </c>
      <c r="CL188" s="200">
        <f t="shared" si="45"/>
        <v>5.0093573835988252</v>
      </c>
      <c r="CM188" s="9"/>
      <c r="CN188" s="9"/>
      <c r="CO188" s="9"/>
      <c r="CP188" s="187" t="e">
        <f t="shared" si="46"/>
        <v>#VALUE!</v>
      </c>
      <c r="CQ188" s="187" t="e">
        <f t="shared" si="47"/>
        <v>#VALUE!</v>
      </c>
      <c r="CS188" s="200">
        <f t="shared" si="48"/>
        <v>5.0026598133482967</v>
      </c>
      <c r="CT188" s="9"/>
      <c r="CU188" s="9"/>
      <c r="CV188" s="9"/>
      <c r="CW188" s="187" t="e">
        <f t="shared" si="49"/>
        <v>#VALUE!</v>
      </c>
      <c r="CX188" s="187" t="e">
        <f t="shared" si="50"/>
        <v>#VALUE!</v>
      </c>
      <c r="CZ188" s="200">
        <f t="shared" si="51"/>
        <v>4.9959170830177468</v>
      </c>
      <c r="DA188" s="9"/>
      <c r="DB188" s="9"/>
      <c r="DC188" s="9"/>
      <c r="DD188" s="187" t="e">
        <f t="shared" si="52"/>
        <v>#VALUE!</v>
      </c>
      <c r="DE188" s="187" t="e">
        <f t="shared" si="53"/>
        <v>#VALUE!</v>
      </c>
    </row>
    <row r="189" spans="1:109" ht="15" customHeight="1" thickTop="1">
      <c r="A189" s="19">
        <f t="shared" si="23"/>
        <v>2013</v>
      </c>
      <c r="B189" s="174">
        <f t="shared" ref="B189:B210" si="71">ROUND($F$176*(1+$F$177)^D189+$F$172,$G$1)</f>
        <v>387</v>
      </c>
      <c r="C189" s="52"/>
      <c r="D189" s="20">
        <f t="shared" si="55"/>
        <v>8</v>
      </c>
      <c r="E189" s="53"/>
      <c r="F189" s="31"/>
      <c r="G189" s="25"/>
      <c r="H189" s="25"/>
      <c r="I189" s="177">
        <f t="shared" si="56"/>
        <v>387</v>
      </c>
      <c r="J189" s="185"/>
      <c r="K189" s="185"/>
    </row>
    <row r="190" spans="1:109" ht="15" customHeight="1" thickBot="1">
      <c r="A190" s="19">
        <f t="shared" si="23"/>
        <v>2014</v>
      </c>
      <c r="B190" s="174">
        <f t="shared" si="71"/>
        <v>678</v>
      </c>
      <c r="C190" s="52"/>
      <c r="D190" s="20">
        <f t="shared" si="55"/>
        <v>9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56"/>
        <v>678</v>
      </c>
      <c r="J190" s="185"/>
      <c r="K190" s="185"/>
    </row>
    <row r="191" spans="1:109" ht="15" customHeight="1" thickTop="1">
      <c r="A191" s="19">
        <f t="shared" si="23"/>
        <v>2015</v>
      </c>
      <c r="B191" s="174">
        <f t="shared" si="71"/>
        <v>1187</v>
      </c>
      <c r="C191" s="52"/>
      <c r="D191" s="20">
        <f t="shared" si="55"/>
        <v>10</v>
      </c>
      <c r="E191" s="198">
        <f>O172</f>
        <v>0</v>
      </c>
      <c r="F191" s="201">
        <f>O179</f>
        <v>0.91609948301144994</v>
      </c>
      <c r="G191" s="643">
        <f>O180</f>
        <v>4.7513207056870748</v>
      </c>
      <c r="H191" s="644"/>
      <c r="I191" s="177">
        <f t="shared" si="56"/>
        <v>1187</v>
      </c>
      <c r="J191" s="185"/>
      <c r="K191" s="185"/>
      <c r="M191" s="198" t="s">
        <v>72</v>
      </c>
      <c r="N191" s="198">
        <f>MIN(B168:B188)</f>
        <v>3.4934497816593888</v>
      </c>
      <c r="T191" s="198" t="s">
        <v>72</v>
      </c>
      <c r="U191" s="198">
        <f>N191</f>
        <v>3.4934497816593888</v>
      </c>
      <c r="AA191" s="198" t="s">
        <v>72</v>
      </c>
      <c r="AB191" s="198">
        <f>U191</f>
        <v>3.4934497816593888</v>
      </c>
      <c r="AH191" s="198" t="s">
        <v>72</v>
      </c>
      <c r="AI191" s="198">
        <f>AB191</f>
        <v>3.4934497816593888</v>
      </c>
      <c r="AO191" s="198" t="s">
        <v>72</v>
      </c>
      <c r="AP191" s="198">
        <f>AI191</f>
        <v>3.4934497816593888</v>
      </c>
      <c r="AV191" s="198" t="s">
        <v>72</v>
      </c>
      <c r="AW191" s="198">
        <f>AP191</f>
        <v>3.4934497816593888</v>
      </c>
      <c r="BC191" s="198" t="s">
        <v>72</v>
      </c>
      <c r="BD191" s="198">
        <f>AW191</f>
        <v>3.4934497816593888</v>
      </c>
      <c r="BJ191" s="198" t="s">
        <v>72</v>
      </c>
      <c r="BK191" s="198">
        <f>BD191</f>
        <v>3.4934497816593888</v>
      </c>
      <c r="BQ191" s="198" t="s">
        <v>72</v>
      </c>
      <c r="BR191" s="198">
        <f>BK191</f>
        <v>3.4934497816593888</v>
      </c>
      <c r="BX191" s="198" t="s">
        <v>72</v>
      </c>
      <c r="BY191" s="198">
        <f>BR191</f>
        <v>3.4934497816593888</v>
      </c>
      <c r="CE191" s="198" t="s">
        <v>72</v>
      </c>
      <c r="CF191" s="198">
        <f>BY191</f>
        <v>3.4934497816593888</v>
      </c>
      <c r="CL191" s="198" t="s">
        <v>72</v>
      </c>
      <c r="CM191" s="198">
        <f>CF191</f>
        <v>3.4934497816593888</v>
      </c>
      <c r="CS191" s="198" t="s">
        <v>72</v>
      </c>
      <c r="CT191" s="198">
        <f>CM191</f>
        <v>3.4934497816593888</v>
      </c>
      <c r="CZ191" s="198" t="s">
        <v>72</v>
      </c>
      <c r="DA191" s="198">
        <f>CT191</f>
        <v>3.4934497816593888</v>
      </c>
    </row>
    <row r="192" spans="1:109" ht="15" customHeight="1">
      <c r="A192" s="19">
        <f t="shared" si="23"/>
        <v>2016</v>
      </c>
      <c r="B192" s="174">
        <f t="shared" si="71"/>
        <v>2077</v>
      </c>
      <c r="C192" s="52"/>
      <c r="D192" s="20">
        <f t="shared" si="55"/>
        <v>11</v>
      </c>
      <c r="E192" s="198">
        <f>V172</f>
        <v>1</v>
      </c>
      <c r="F192" s="201">
        <f>V179</f>
        <v>0.90646200378094677</v>
      </c>
      <c r="G192" s="643">
        <f>V180</f>
        <v>6.6102942561158358</v>
      </c>
      <c r="H192" s="644"/>
      <c r="I192" s="177">
        <f t="shared" si="56"/>
        <v>2077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>
        <f t="shared" si="71"/>
        <v>3635</v>
      </c>
      <c r="C193" s="52"/>
      <c r="D193" s="20">
        <f t="shared" si="55"/>
        <v>12</v>
      </c>
      <c r="E193" s="198">
        <f>AC172</f>
        <v>2</v>
      </c>
      <c r="F193" s="201">
        <f>AC179</f>
        <v>0.89217899151009394</v>
      </c>
      <c r="G193" s="643">
        <f>AC180</f>
        <v>10.321196105049141</v>
      </c>
      <c r="H193" s="644"/>
      <c r="I193" s="177">
        <f t="shared" si="56"/>
        <v>3635</v>
      </c>
      <c r="J193" s="185"/>
      <c r="K193" s="185"/>
      <c r="M193" s="198" t="s">
        <v>50</v>
      </c>
      <c r="N193" s="212">
        <v>1</v>
      </c>
      <c r="T193" s="198" t="s">
        <v>50</v>
      </c>
      <c r="U193" s="198">
        <f>N193</f>
        <v>1</v>
      </c>
      <c r="AA193" s="198" t="s">
        <v>50</v>
      </c>
      <c r="AB193" s="198">
        <f>U193</f>
        <v>1</v>
      </c>
      <c r="AH193" s="198" t="s">
        <v>50</v>
      </c>
      <c r="AI193" s="198">
        <f>AB193</f>
        <v>1</v>
      </c>
      <c r="AO193" s="198" t="s">
        <v>50</v>
      </c>
      <c r="AP193" s="198">
        <f>AI193</f>
        <v>1</v>
      </c>
      <c r="AV193" s="198" t="s">
        <v>50</v>
      </c>
      <c r="AW193" s="198">
        <f>AP193</f>
        <v>1</v>
      </c>
      <c r="BC193" s="198" t="s">
        <v>50</v>
      </c>
      <c r="BD193" s="198">
        <f>AW193</f>
        <v>1</v>
      </c>
      <c r="BJ193" s="198" t="s">
        <v>50</v>
      </c>
      <c r="BK193" s="198">
        <f>BD193</f>
        <v>1</v>
      </c>
      <c r="BQ193" s="198" t="s">
        <v>50</v>
      </c>
      <c r="BR193" s="198">
        <f>BK193</f>
        <v>1</v>
      </c>
      <c r="BX193" s="198" t="s">
        <v>50</v>
      </c>
      <c r="BY193" s="198">
        <f>BR193</f>
        <v>1</v>
      </c>
      <c r="CE193" s="198" t="s">
        <v>50</v>
      </c>
      <c r="CF193" s="198">
        <f>BY193</f>
        <v>1</v>
      </c>
      <c r="CL193" s="198" t="s">
        <v>50</v>
      </c>
      <c r="CM193" s="198">
        <f>CF193</f>
        <v>1</v>
      </c>
      <c r="CS193" s="198" t="s">
        <v>50</v>
      </c>
      <c r="CT193" s="198">
        <f>CM193</f>
        <v>1</v>
      </c>
      <c r="CZ193" s="198" t="s">
        <v>50</v>
      </c>
      <c r="DA193" s="198">
        <f>CT193</f>
        <v>1</v>
      </c>
    </row>
    <row r="194" spans="1:105" ht="15" customHeight="1">
      <c r="A194" s="19">
        <f t="shared" si="23"/>
        <v>2018</v>
      </c>
      <c r="B194" s="174">
        <f t="shared" si="71"/>
        <v>6362</v>
      </c>
      <c r="C194" s="52"/>
      <c r="D194" s="20">
        <f t="shared" si="55"/>
        <v>13</v>
      </c>
      <c r="E194" s="198">
        <f>AJ172</f>
        <v>3</v>
      </c>
      <c r="F194" s="201">
        <f>AJ179</f>
        <v>0.86041152086111328</v>
      </c>
      <c r="G194" s="643">
        <f>AJ180</f>
        <v>23.641356925048179</v>
      </c>
      <c r="H194" s="644"/>
      <c r="I194" s="177">
        <f t="shared" si="56"/>
        <v>6362</v>
      </c>
      <c r="J194" s="185"/>
      <c r="K194" s="185"/>
    </row>
    <row r="195" spans="1:105" ht="15" customHeight="1">
      <c r="A195" s="19">
        <f t="shared" ref="A195:A210" si="72">A149</f>
        <v>2019</v>
      </c>
      <c r="B195" s="174">
        <f t="shared" si="71"/>
        <v>11136</v>
      </c>
      <c r="C195" s="52"/>
      <c r="D195" s="20">
        <f t="shared" si="55"/>
        <v>14</v>
      </c>
      <c r="E195" s="198"/>
      <c r="F195" s="201"/>
      <c r="G195" s="643"/>
      <c r="H195" s="644"/>
      <c r="I195" s="177">
        <f t="shared" si="56"/>
        <v>11136</v>
      </c>
      <c r="J195" s="185"/>
      <c r="K195" s="185"/>
    </row>
    <row r="196" spans="1:105" ht="15" customHeight="1">
      <c r="A196" s="19">
        <f t="shared" si="72"/>
        <v>2020</v>
      </c>
      <c r="B196" s="174">
        <f t="shared" si="71"/>
        <v>19491</v>
      </c>
      <c r="C196" s="52"/>
      <c r="D196" s="20">
        <f t="shared" si="55"/>
        <v>15</v>
      </c>
      <c r="E196" s="198"/>
      <c r="F196" s="201"/>
      <c r="G196" s="643"/>
      <c r="H196" s="644"/>
      <c r="I196" s="177">
        <f t="shared" si="56"/>
        <v>19491</v>
      </c>
      <c r="J196" s="185"/>
      <c r="K196" s="185"/>
    </row>
    <row r="197" spans="1:105" ht="15" customHeight="1">
      <c r="A197" s="19">
        <f t="shared" si="72"/>
        <v>2021</v>
      </c>
      <c r="B197" s="174">
        <f t="shared" si="71"/>
        <v>34116</v>
      </c>
      <c r="C197" s="52"/>
      <c r="D197" s="20">
        <f t="shared" si="55"/>
        <v>16</v>
      </c>
      <c r="E197" s="198"/>
      <c r="F197" s="201"/>
      <c r="G197" s="643"/>
      <c r="H197" s="644"/>
      <c r="I197" s="177">
        <f t="shared" si="56"/>
        <v>34116</v>
      </c>
      <c r="J197" s="185"/>
      <c r="K197" s="185"/>
    </row>
    <row r="198" spans="1:105" ht="15" customHeight="1">
      <c r="A198" s="19">
        <f t="shared" si="72"/>
        <v>2022</v>
      </c>
      <c r="B198" s="174">
        <f t="shared" si="71"/>
        <v>59712</v>
      </c>
      <c r="C198" s="52"/>
      <c r="D198" s="20">
        <f t="shared" si="55"/>
        <v>17</v>
      </c>
      <c r="E198" s="198"/>
      <c r="F198" s="201"/>
      <c r="G198" s="643"/>
      <c r="H198" s="644"/>
      <c r="I198" s="177">
        <f t="shared" si="56"/>
        <v>59712</v>
      </c>
      <c r="J198" s="185"/>
      <c r="K198" s="185"/>
    </row>
    <row r="199" spans="1:105" ht="15" customHeight="1">
      <c r="A199" s="19">
        <f t="shared" si="72"/>
        <v>2023</v>
      </c>
      <c r="B199" s="174">
        <f t="shared" si="71"/>
        <v>104514</v>
      </c>
      <c r="C199" s="52"/>
      <c r="D199" s="20">
        <f t="shared" si="55"/>
        <v>18</v>
      </c>
      <c r="E199" s="198"/>
      <c r="F199" s="201"/>
      <c r="G199" s="643"/>
      <c r="H199" s="644"/>
      <c r="I199" s="177">
        <f t="shared" si="56"/>
        <v>104514</v>
      </c>
      <c r="J199" s="185"/>
      <c r="K199" s="185"/>
    </row>
    <row r="200" spans="1:105" ht="15" customHeight="1">
      <c r="A200" s="19">
        <f t="shared" si="72"/>
        <v>2024</v>
      </c>
      <c r="B200" s="174">
        <f t="shared" si="71"/>
        <v>182929</v>
      </c>
      <c r="C200" s="52"/>
      <c r="D200" s="20">
        <f t="shared" si="55"/>
        <v>19</v>
      </c>
      <c r="E200" s="198"/>
      <c r="F200" s="201"/>
      <c r="G200" s="643"/>
      <c r="H200" s="644"/>
      <c r="I200" s="177">
        <f t="shared" si="56"/>
        <v>182929</v>
      </c>
      <c r="J200" s="185"/>
      <c r="K200" s="185"/>
    </row>
    <row r="201" spans="1:105" ht="15" customHeight="1">
      <c r="A201" s="19">
        <f t="shared" si="72"/>
        <v>2025</v>
      </c>
      <c r="B201" s="174">
        <f t="shared" si="71"/>
        <v>320180</v>
      </c>
      <c r="C201" s="52"/>
      <c r="D201" s="20">
        <f t="shared" si="55"/>
        <v>20</v>
      </c>
      <c r="E201" s="198"/>
      <c r="F201" s="201"/>
      <c r="G201" s="643"/>
      <c r="H201" s="644"/>
      <c r="I201" s="177">
        <f t="shared" si="56"/>
        <v>320180</v>
      </c>
      <c r="J201" s="185"/>
      <c r="K201" s="185"/>
    </row>
    <row r="202" spans="1:105" ht="15" customHeight="1">
      <c r="A202" s="19">
        <f t="shared" si="72"/>
        <v>2026</v>
      </c>
      <c r="B202" s="174">
        <f t="shared" si="71"/>
        <v>560407</v>
      </c>
      <c r="C202" s="52"/>
      <c r="D202" s="20">
        <f t="shared" si="55"/>
        <v>21</v>
      </c>
      <c r="E202" s="198"/>
      <c r="F202" s="201"/>
      <c r="G202" s="643"/>
      <c r="H202" s="644"/>
      <c r="I202" s="177">
        <f t="shared" si="56"/>
        <v>560407</v>
      </c>
      <c r="J202" s="185"/>
      <c r="K202" s="185"/>
    </row>
    <row r="203" spans="1:105" ht="15" customHeight="1">
      <c r="A203" s="19">
        <f t="shared" si="72"/>
        <v>2027</v>
      </c>
      <c r="B203" s="174">
        <f t="shared" si="71"/>
        <v>980875</v>
      </c>
      <c r="C203" s="52"/>
      <c r="D203" s="20">
        <f t="shared" si="55"/>
        <v>22</v>
      </c>
      <c r="E203" s="198"/>
      <c r="F203" s="201"/>
      <c r="G203" s="643"/>
      <c r="H203" s="644"/>
      <c r="I203" s="177">
        <f t="shared" si="56"/>
        <v>980875</v>
      </c>
      <c r="J203" s="185"/>
      <c r="K203" s="185"/>
    </row>
    <row r="204" spans="1:105" ht="15" customHeight="1">
      <c r="A204" s="19">
        <f t="shared" si="72"/>
        <v>2028</v>
      </c>
      <c r="B204" s="174">
        <f t="shared" si="71"/>
        <v>1716815</v>
      </c>
      <c r="C204" s="52"/>
      <c r="D204" s="20">
        <f t="shared" si="55"/>
        <v>23</v>
      </c>
      <c r="E204" s="198"/>
      <c r="F204" s="201"/>
      <c r="G204" s="643"/>
      <c r="H204" s="644"/>
      <c r="I204" s="177">
        <f t="shared" si="56"/>
        <v>1716815</v>
      </c>
      <c r="J204" s="185"/>
      <c r="K204" s="185"/>
    </row>
    <row r="205" spans="1:105" ht="15" customHeight="1">
      <c r="A205" s="19">
        <f t="shared" si="72"/>
        <v>2029</v>
      </c>
      <c r="B205" s="174">
        <f t="shared" si="71"/>
        <v>3004924</v>
      </c>
      <c r="C205" s="52"/>
      <c r="D205" s="20">
        <f t="shared" si="55"/>
        <v>24</v>
      </c>
      <c r="E205" s="53"/>
      <c r="F205" s="31"/>
      <c r="G205" s="25"/>
      <c r="H205" s="25"/>
      <c r="I205" s="177">
        <f t="shared" si="56"/>
        <v>3004924</v>
      </c>
      <c r="J205" s="185"/>
      <c r="K205" s="185"/>
    </row>
    <row r="206" spans="1:105" ht="15" customHeight="1">
      <c r="A206" s="19">
        <f t="shared" si="72"/>
        <v>2030</v>
      </c>
      <c r="B206" s="174">
        <f t="shared" si="71"/>
        <v>5259488</v>
      </c>
      <c r="C206" s="52"/>
      <c r="D206" s="20">
        <f t="shared" si="55"/>
        <v>25</v>
      </c>
      <c r="E206" s="53"/>
      <c r="F206" s="31"/>
      <c r="G206" s="25"/>
      <c r="H206" s="25"/>
      <c r="I206" s="177">
        <f t="shared" si="56"/>
        <v>5259488</v>
      </c>
      <c r="J206" s="185"/>
      <c r="K206" s="185"/>
    </row>
    <row r="207" spans="1:105" ht="15" customHeight="1">
      <c r="A207" s="19">
        <f t="shared" si="72"/>
        <v>2031</v>
      </c>
      <c r="B207" s="174">
        <f t="shared" si="71"/>
        <v>9205628</v>
      </c>
      <c r="C207" s="52"/>
      <c r="D207" s="20">
        <f t="shared" si="55"/>
        <v>26</v>
      </c>
      <c r="E207" s="53"/>
      <c r="F207" s="31"/>
      <c r="G207" s="25"/>
      <c r="H207" s="25"/>
      <c r="I207" s="177">
        <f t="shared" si="56"/>
        <v>9205628</v>
      </c>
      <c r="J207" s="185"/>
      <c r="K207" s="185"/>
    </row>
    <row r="208" spans="1:105" ht="15" customHeight="1">
      <c r="A208" s="19">
        <f t="shared" si="72"/>
        <v>2032</v>
      </c>
      <c r="B208" s="174">
        <f t="shared" si="71"/>
        <v>16112516</v>
      </c>
      <c r="C208" s="52"/>
      <c r="D208" s="20">
        <f t="shared" si="55"/>
        <v>27</v>
      </c>
      <c r="E208" s="53"/>
      <c r="F208" s="31"/>
      <c r="G208" s="25"/>
      <c r="H208" s="25"/>
      <c r="I208" s="177">
        <f t="shared" si="56"/>
        <v>16112516</v>
      </c>
      <c r="J208" s="185"/>
      <c r="K208" s="185"/>
    </row>
    <row r="209" spans="1:109" ht="15" customHeight="1">
      <c r="A209" s="19">
        <f t="shared" si="72"/>
        <v>2033</v>
      </c>
      <c r="B209" s="174">
        <f t="shared" si="71"/>
        <v>28201572</v>
      </c>
      <c r="C209" s="52"/>
      <c r="D209" s="20">
        <f t="shared" si="55"/>
        <v>28</v>
      </c>
      <c r="E209" s="53"/>
      <c r="F209" s="31"/>
      <c r="G209" s="25"/>
      <c r="H209" s="25"/>
      <c r="I209" s="177">
        <f t="shared" si="56"/>
        <v>28201572</v>
      </c>
      <c r="J209" s="185"/>
      <c r="K209" s="185"/>
    </row>
    <row r="210" spans="1:109" ht="15" customHeight="1">
      <c r="A210" s="103">
        <f t="shared" si="72"/>
        <v>2034</v>
      </c>
      <c r="B210" s="186">
        <f t="shared" si="71"/>
        <v>49360924</v>
      </c>
      <c r="C210" s="193"/>
      <c r="D210" s="33">
        <f t="shared" si="55"/>
        <v>29</v>
      </c>
      <c r="E210" s="54"/>
      <c r="F210" s="34"/>
      <c r="G210" s="9"/>
      <c r="H210" s="9"/>
      <c r="I210" s="187">
        <f t="shared" si="56"/>
        <v>49360924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 t="e">
        <f>RSQ(I214:I234,B214:B234)</f>
        <v>#VALUE!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 t="e">
        <f>RSQ($B214:$B234,Q214:Q234)</f>
        <v>#VALUE!</v>
      </c>
      <c r="R213" s="18" t="s">
        <v>16</v>
      </c>
      <c r="T213" s="66" t="s">
        <v>32</v>
      </c>
      <c r="U213" s="37"/>
      <c r="V213" s="13"/>
      <c r="W213" s="107" t="s">
        <v>74</v>
      </c>
      <c r="X213" s="108" t="e">
        <f>RSQ($B214:$B234,X214:X234)</f>
        <v>#VALUE!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 t="e">
        <f>RSQ($B214:$B234,AE214:AE234)</f>
        <v>#VALUE!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 t="e">
        <f>RSQ($B214:$B234,AL214:AL234)</f>
        <v>#VALUE!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 t="e">
        <f>RSQ($B214:$B234,AS214:AS234)</f>
        <v>#VALUE!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 t="e">
        <f>RSQ($B214:$B234,AZ214:AZ234)</f>
        <v>#VALUE!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 t="e">
        <f>RSQ($B214:$B234,BG214:BG234)</f>
        <v>#VALUE!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 t="e">
        <f>RSQ($B214:$B234,BN214:BN234)</f>
        <v>#VALUE!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 t="e">
        <f>RSQ($B214:$B234,BU214:BU234)</f>
        <v>#VALUE!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 t="e">
        <f>RSQ($B214:$B234,CB214:CB234)</f>
        <v>#VALUE!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 t="e">
        <f>RSQ($B214:$B234,CI214:CI234)</f>
        <v>#VALUE!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 t="e">
        <f>RSQ($B214:$B234,CP214:CP234)</f>
        <v>#VALUE!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 t="e">
        <f>RSQ($B214:$B234,CW214:CW234)</f>
        <v>#VALUE!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 t="e">
        <f>RSQ($B214:$B234,DD214:DD234)</f>
        <v>#VALUE!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30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15</v>
      </c>
      <c r="AD218" s="21"/>
      <c r="AE218" s="185"/>
      <c r="AF218" s="177"/>
      <c r="AH218" s="68"/>
      <c r="AI218" s="71" t="s">
        <v>35</v>
      </c>
      <c r="AJ218" s="204">
        <f>AC218+AI239</f>
        <v>20</v>
      </c>
      <c r="AK218" s="21"/>
      <c r="AL218" s="185"/>
      <c r="AM218" s="177"/>
      <c r="AO218" s="68"/>
      <c r="AP218" s="71" t="s">
        <v>35</v>
      </c>
      <c r="AQ218" s="204">
        <f>AJ218+AP239</f>
        <v>25</v>
      </c>
      <c r="AR218" s="21"/>
      <c r="AS218" s="185"/>
      <c r="AT218" s="177"/>
      <c r="AV218" s="68"/>
      <c r="AW218" s="71" t="s">
        <v>35</v>
      </c>
      <c r="AX218" s="204">
        <f>AQ218+AW239</f>
        <v>30</v>
      </c>
      <c r="AY218" s="21"/>
      <c r="AZ218" s="185"/>
      <c r="BA218" s="177"/>
      <c r="BC218" s="68"/>
      <c r="BD218" s="71" t="s">
        <v>35</v>
      </c>
      <c r="BE218" s="204">
        <f>AX218+BD239</f>
        <v>35</v>
      </c>
      <c r="BF218" s="21"/>
      <c r="BG218" s="185"/>
      <c r="BH218" s="177"/>
      <c r="BJ218" s="68"/>
      <c r="BK218" s="71" t="s">
        <v>35</v>
      </c>
      <c r="BL218" s="204">
        <f>BE218+BK239</f>
        <v>40</v>
      </c>
      <c r="BM218" s="21"/>
      <c r="BN218" s="185"/>
      <c r="BO218" s="177"/>
      <c r="BQ218" s="68"/>
      <c r="BR218" s="71" t="s">
        <v>35</v>
      </c>
      <c r="BS218" s="204">
        <f>BL218+BR239</f>
        <v>45</v>
      </c>
      <c r="BT218" s="21"/>
      <c r="BU218" s="185"/>
      <c r="BV218" s="177"/>
      <c r="BX218" s="68"/>
      <c r="BY218" s="71" t="s">
        <v>35</v>
      </c>
      <c r="BZ218" s="204">
        <f>BS218+BY239</f>
        <v>50</v>
      </c>
      <c r="CA218" s="21"/>
      <c r="CB218" s="185"/>
      <c r="CC218" s="177"/>
      <c r="CE218" s="68"/>
      <c r="CF218" s="71" t="s">
        <v>35</v>
      </c>
      <c r="CG218" s="204">
        <f>BZ218+CF239</f>
        <v>55</v>
      </c>
      <c r="CH218" s="21"/>
      <c r="CI218" s="185"/>
      <c r="CJ218" s="177"/>
      <c r="CL218" s="68"/>
      <c r="CM218" s="71" t="s">
        <v>35</v>
      </c>
      <c r="CN218" s="204">
        <f>CG218+CM239</f>
        <v>60</v>
      </c>
      <c r="CO218" s="21"/>
      <c r="CP218" s="185"/>
      <c r="CQ218" s="177"/>
      <c r="CS218" s="68"/>
      <c r="CT218" s="71" t="s">
        <v>35</v>
      </c>
      <c r="CU218" s="204">
        <f>CN218+CT239</f>
        <v>65</v>
      </c>
      <c r="CV218" s="21"/>
      <c r="CW218" s="185"/>
      <c r="CX218" s="177"/>
      <c r="CZ218" s="68"/>
      <c r="DA218" s="71" t="s">
        <v>35</v>
      </c>
      <c r="DB218" s="204">
        <f>CU218+DA239</f>
        <v>70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 t="e">
        <f>INDEX(LINEST(C225:C234,E225:E234),1)</f>
        <v>#VALUE!</v>
      </c>
      <c r="H219" s="21"/>
      <c r="I219" s="177"/>
      <c r="J219" s="178"/>
      <c r="K219" s="177"/>
      <c r="M219" s="68"/>
      <c r="N219" s="71" t="s">
        <v>30</v>
      </c>
      <c r="O219" s="42" t="e">
        <f>INDEX(LINEST(M225:M234,$E225:$E234),1)</f>
        <v>#VALUE!</v>
      </c>
      <c r="P219" s="21"/>
      <c r="Q219" s="185"/>
      <c r="R219" s="177"/>
      <c r="T219" s="68"/>
      <c r="U219" s="71" t="s">
        <v>30</v>
      </c>
      <c r="V219" s="42" t="e">
        <f>INDEX(LINEST(T225:T234,$E225:$E234),1)</f>
        <v>#VALUE!</v>
      </c>
      <c r="W219" s="21"/>
      <c r="X219" s="185"/>
      <c r="Y219" s="177"/>
      <c r="AA219" s="68"/>
      <c r="AB219" s="71" t="s">
        <v>30</v>
      </c>
      <c r="AC219" s="42" t="e">
        <f>INDEX(LINEST(AA225:AA234,$E225:$E234),1)</f>
        <v>#VALUE!</v>
      </c>
      <c r="AD219" s="21"/>
      <c r="AE219" s="185"/>
      <c r="AF219" s="177"/>
      <c r="AH219" s="68"/>
      <c r="AI219" s="71" t="s">
        <v>30</v>
      </c>
      <c r="AJ219" s="42" t="e">
        <f>INDEX(LINEST(AH225:AH234,$E225:$E234),1)</f>
        <v>#VALUE!</v>
      </c>
      <c r="AK219" s="21"/>
      <c r="AL219" s="185"/>
      <c r="AM219" s="177"/>
      <c r="AO219" s="68"/>
      <c r="AP219" s="71" t="s">
        <v>30</v>
      </c>
      <c r="AQ219" s="42" t="e">
        <f>INDEX(LINEST(AO225:AO234,$E225:$E234),1)</f>
        <v>#VALUE!</v>
      </c>
      <c r="AR219" s="21"/>
      <c r="AS219" s="185"/>
      <c r="AT219" s="177"/>
      <c r="AV219" s="68"/>
      <c r="AW219" s="71" t="s">
        <v>30</v>
      </c>
      <c r="AX219" s="42" t="e">
        <f>INDEX(LINEST(AV225:AV234,$E225:$E234),1)</f>
        <v>#VALUE!</v>
      </c>
      <c r="AY219" s="21"/>
      <c r="AZ219" s="185"/>
      <c r="BA219" s="177"/>
      <c r="BC219" s="68"/>
      <c r="BD219" s="71" t="s">
        <v>30</v>
      </c>
      <c r="BE219" s="42" t="e">
        <f>INDEX(LINEST(BC225:BC234,$E225:$E234),1)</f>
        <v>#VALUE!</v>
      </c>
      <c r="BF219" s="21"/>
      <c r="BG219" s="185"/>
      <c r="BH219" s="177"/>
      <c r="BJ219" s="68"/>
      <c r="BK219" s="71" t="s">
        <v>30</v>
      </c>
      <c r="BL219" s="42" t="e">
        <f>INDEX(LINEST(BJ225:BJ234,$E225:$E234),1)</f>
        <v>#VALUE!</v>
      </c>
      <c r="BM219" s="21"/>
      <c r="BN219" s="185"/>
      <c r="BO219" s="177"/>
      <c r="BQ219" s="68"/>
      <c r="BR219" s="71" t="s">
        <v>30</v>
      </c>
      <c r="BS219" s="42" t="e">
        <f>INDEX(LINEST(BQ225:BQ234,$E225:$E234),1)</f>
        <v>#VALUE!</v>
      </c>
      <c r="BT219" s="21"/>
      <c r="BU219" s="185"/>
      <c r="BV219" s="177"/>
      <c r="BX219" s="68"/>
      <c r="BY219" s="71" t="s">
        <v>30</v>
      </c>
      <c r="BZ219" s="42" t="e">
        <f>INDEX(LINEST(BX225:BX234,$E225:$E234),1)</f>
        <v>#VALUE!</v>
      </c>
      <c r="CA219" s="21"/>
      <c r="CB219" s="185"/>
      <c r="CC219" s="177"/>
      <c r="CE219" s="68"/>
      <c r="CF219" s="71" t="s">
        <v>30</v>
      </c>
      <c r="CG219" s="42" t="e">
        <f>INDEX(LINEST(CE225:CE234,$E225:$E234),1)</f>
        <v>#VALUE!</v>
      </c>
      <c r="CH219" s="21"/>
      <c r="CI219" s="185"/>
      <c r="CJ219" s="177"/>
      <c r="CL219" s="68"/>
      <c r="CM219" s="71" t="s">
        <v>30</v>
      </c>
      <c r="CN219" s="42" t="e">
        <f>INDEX(LINEST(CL225:CL234,$E225:$E234),1)</f>
        <v>#VALUE!</v>
      </c>
      <c r="CO219" s="21"/>
      <c r="CP219" s="185"/>
      <c r="CQ219" s="177"/>
      <c r="CS219" s="68"/>
      <c r="CT219" s="71" t="s">
        <v>30</v>
      </c>
      <c r="CU219" s="42" t="e">
        <f>INDEX(LINEST(CS225:CS234,$E225:$E234),1)</f>
        <v>#VALUE!</v>
      </c>
      <c r="CV219" s="21"/>
      <c r="CW219" s="185"/>
      <c r="CX219" s="177"/>
      <c r="CZ219" s="68"/>
      <c r="DA219" s="71" t="s">
        <v>30</v>
      </c>
      <c r="DB219" s="42" t="e">
        <f>INDEX(LINEST(CZ225:CZ234,$E225:$E234),1)</f>
        <v>#VALUE!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 t="e">
        <f>INDEX(LINEST(C225:C234,E225:E234),2)</f>
        <v>#VALUE!</v>
      </c>
      <c r="H220" s="72" t="s">
        <v>46</v>
      </c>
      <c r="I220" s="177"/>
      <c r="J220" s="178"/>
      <c r="K220" s="177"/>
      <c r="M220" s="68"/>
      <c r="N220" s="71" t="s">
        <v>25</v>
      </c>
      <c r="O220" s="42" t="e">
        <f>INDEX(LINEST(M225:M234,$E225:$E234),2)</f>
        <v>#VALUE!</v>
      </c>
      <c r="P220" s="72" t="s">
        <v>46</v>
      </c>
      <c r="Q220" s="185"/>
      <c r="R220" s="177"/>
      <c r="T220" s="68"/>
      <c r="U220" s="71" t="s">
        <v>25</v>
      </c>
      <c r="V220" s="42" t="e">
        <f>INDEX(LINEST(T225:T234,$E225:$E234),2)</f>
        <v>#VALUE!</v>
      </c>
      <c r="W220" s="72" t="s">
        <v>46</v>
      </c>
      <c r="X220" s="185"/>
      <c r="Y220" s="177"/>
      <c r="AA220" s="68"/>
      <c r="AB220" s="71" t="s">
        <v>25</v>
      </c>
      <c r="AC220" s="42" t="e">
        <f>INDEX(LINEST(AA225:AA234,$E225:$E234),2)</f>
        <v>#VALUE!</v>
      </c>
      <c r="AD220" s="72" t="s">
        <v>46</v>
      </c>
      <c r="AE220" s="185"/>
      <c r="AF220" s="177"/>
      <c r="AH220" s="68"/>
      <c r="AI220" s="71" t="s">
        <v>25</v>
      </c>
      <c r="AJ220" s="42" t="e">
        <f>INDEX(LINEST(AH225:AH234,$E225:$E234),2)</f>
        <v>#VALUE!</v>
      </c>
      <c r="AK220" s="72" t="s">
        <v>46</v>
      </c>
      <c r="AL220" s="185"/>
      <c r="AM220" s="177"/>
      <c r="AO220" s="68"/>
      <c r="AP220" s="71" t="s">
        <v>25</v>
      </c>
      <c r="AQ220" s="42" t="e">
        <f>INDEX(LINEST(AO225:AO234,$E225:$E234),2)</f>
        <v>#VALUE!</v>
      </c>
      <c r="AR220" s="72" t="s">
        <v>46</v>
      </c>
      <c r="AS220" s="185"/>
      <c r="AT220" s="177"/>
      <c r="AV220" s="68"/>
      <c r="AW220" s="71" t="s">
        <v>25</v>
      </c>
      <c r="AX220" s="42" t="e">
        <f>INDEX(LINEST(AV225:AV234,$E225:$E234),2)</f>
        <v>#VALUE!</v>
      </c>
      <c r="AY220" s="72" t="s">
        <v>46</v>
      </c>
      <c r="AZ220" s="185"/>
      <c r="BA220" s="177"/>
      <c r="BC220" s="68"/>
      <c r="BD220" s="71" t="s">
        <v>25</v>
      </c>
      <c r="BE220" s="42" t="e">
        <f>INDEX(LINEST(BC225:BC234,$E225:$E234),2)</f>
        <v>#VALUE!</v>
      </c>
      <c r="BF220" s="72" t="s">
        <v>46</v>
      </c>
      <c r="BG220" s="185"/>
      <c r="BH220" s="177"/>
      <c r="BJ220" s="68"/>
      <c r="BK220" s="71" t="s">
        <v>25</v>
      </c>
      <c r="BL220" s="42" t="e">
        <f>INDEX(LINEST(BJ225:BJ234,$E225:$E234),2)</f>
        <v>#VALUE!</v>
      </c>
      <c r="BM220" s="72" t="s">
        <v>46</v>
      </c>
      <c r="BN220" s="185"/>
      <c r="BO220" s="177"/>
      <c r="BQ220" s="68"/>
      <c r="BR220" s="71" t="s">
        <v>25</v>
      </c>
      <c r="BS220" s="42" t="e">
        <f>INDEX(LINEST(BQ225:BQ234,$E225:$E234),2)</f>
        <v>#VALUE!</v>
      </c>
      <c r="BT220" s="72" t="s">
        <v>46</v>
      </c>
      <c r="BU220" s="185"/>
      <c r="BV220" s="177"/>
      <c r="BX220" s="68"/>
      <c r="BY220" s="71" t="s">
        <v>25</v>
      </c>
      <c r="BZ220" s="42" t="e">
        <f>INDEX(LINEST(BX225:BX234,$E225:$E234),2)</f>
        <v>#VALUE!</v>
      </c>
      <c r="CA220" s="72" t="s">
        <v>46</v>
      </c>
      <c r="CB220" s="185"/>
      <c r="CC220" s="177"/>
      <c r="CE220" s="68"/>
      <c r="CF220" s="71" t="s">
        <v>25</v>
      </c>
      <c r="CG220" s="42" t="e">
        <f>INDEX(LINEST(CE225:CE234,$E225:$E234),2)</f>
        <v>#VALUE!</v>
      </c>
      <c r="CH220" s="72" t="s">
        <v>46</v>
      </c>
      <c r="CI220" s="185"/>
      <c r="CJ220" s="177"/>
      <c r="CL220" s="68"/>
      <c r="CM220" s="71" t="s">
        <v>25</v>
      </c>
      <c r="CN220" s="42" t="e">
        <f>INDEX(LINEST(CL225:CL234,$E225:$E234),2)</f>
        <v>#VALUE!</v>
      </c>
      <c r="CO220" s="72" t="s">
        <v>46</v>
      </c>
      <c r="CP220" s="185"/>
      <c r="CQ220" s="177"/>
      <c r="CS220" s="68"/>
      <c r="CT220" s="71" t="s">
        <v>25</v>
      </c>
      <c r="CU220" s="42" t="e">
        <f>INDEX(LINEST(CS225:CS234,$E225:$E234),2)</f>
        <v>#VALUE!</v>
      </c>
      <c r="CV220" s="72" t="s">
        <v>46</v>
      </c>
      <c r="CW220" s="185"/>
      <c r="CX220" s="177"/>
      <c r="CZ220" s="68"/>
      <c r="DA220" s="71" t="s">
        <v>25</v>
      </c>
      <c r="DB220" s="42" t="e">
        <f>INDEX(LINEST(CZ225:CZ234,$E225:$E234),2)</f>
        <v>#VALUE!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 t="e">
        <f>EXP(G220)</f>
        <v>#VALUE!</v>
      </c>
      <c r="I221" s="177"/>
      <c r="J221" s="178"/>
      <c r="K221" s="177"/>
      <c r="M221" s="68"/>
      <c r="N221" s="71" t="s">
        <v>29</v>
      </c>
      <c r="O221" s="73" t="e">
        <f>EXP(O220)</f>
        <v>#VALUE!</v>
      </c>
      <c r="Q221" s="185"/>
      <c r="R221" s="177"/>
      <c r="T221" s="68"/>
      <c r="U221" s="71" t="s">
        <v>29</v>
      </c>
      <c r="V221" s="73" t="e">
        <f>EXP(V220)</f>
        <v>#VALUE!</v>
      </c>
      <c r="X221" s="185"/>
      <c r="Y221" s="177"/>
      <c r="AA221" s="68"/>
      <c r="AB221" s="71" t="s">
        <v>29</v>
      </c>
      <c r="AC221" s="73" t="e">
        <f>EXP(AC220)</f>
        <v>#VALUE!</v>
      </c>
      <c r="AE221" s="185"/>
      <c r="AF221" s="177"/>
      <c r="AH221" s="68"/>
      <c r="AI221" s="71" t="s">
        <v>29</v>
      </c>
      <c r="AJ221" s="73" t="e">
        <f>EXP(AJ220)</f>
        <v>#VALUE!</v>
      </c>
      <c r="AL221" s="185"/>
      <c r="AM221" s="177"/>
      <c r="AO221" s="68"/>
      <c r="AP221" s="71" t="s">
        <v>29</v>
      </c>
      <c r="AQ221" s="73" t="e">
        <f>EXP(AQ220)</f>
        <v>#VALUE!</v>
      </c>
      <c r="AS221" s="185"/>
      <c r="AT221" s="177"/>
      <c r="AV221" s="68"/>
      <c r="AW221" s="71" t="s">
        <v>29</v>
      </c>
      <c r="AX221" s="73" t="e">
        <f>EXP(AX220)</f>
        <v>#VALUE!</v>
      </c>
      <c r="AZ221" s="185"/>
      <c r="BA221" s="177"/>
      <c r="BC221" s="68"/>
      <c r="BD221" s="71" t="s">
        <v>29</v>
      </c>
      <c r="BE221" s="73" t="e">
        <f>EXP(BE220)</f>
        <v>#VALUE!</v>
      </c>
      <c r="BG221" s="185"/>
      <c r="BH221" s="177"/>
      <c r="BJ221" s="68"/>
      <c r="BK221" s="71" t="s">
        <v>29</v>
      </c>
      <c r="BL221" s="73" t="e">
        <f>EXP(BL220)</f>
        <v>#VALUE!</v>
      </c>
      <c r="BN221" s="185"/>
      <c r="BO221" s="177"/>
      <c r="BQ221" s="68"/>
      <c r="BR221" s="71" t="s">
        <v>29</v>
      </c>
      <c r="BS221" s="73" t="e">
        <f>EXP(BS220)</f>
        <v>#VALUE!</v>
      </c>
      <c r="BU221" s="185"/>
      <c r="BV221" s="177"/>
      <c r="BX221" s="68"/>
      <c r="BY221" s="71" t="s">
        <v>29</v>
      </c>
      <c r="BZ221" s="73" t="e">
        <f>EXP(BZ220)</f>
        <v>#VALUE!</v>
      </c>
      <c r="CB221" s="185"/>
      <c r="CC221" s="177"/>
      <c r="CE221" s="68"/>
      <c r="CF221" s="71" t="s">
        <v>29</v>
      </c>
      <c r="CG221" s="73" t="e">
        <f>EXP(CG220)</f>
        <v>#VALUE!</v>
      </c>
      <c r="CI221" s="185"/>
      <c r="CJ221" s="177"/>
      <c r="CL221" s="68"/>
      <c r="CM221" s="71" t="s">
        <v>29</v>
      </c>
      <c r="CN221" s="73" t="e">
        <f>EXP(CN220)</f>
        <v>#VALUE!</v>
      </c>
      <c r="CP221" s="185"/>
      <c r="CQ221" s="177"/>
      <c r="CS221" s="68"/>
      <c r="CT221" s="71" t="s">
        <v>29</v>
      </c>
      <c r="CU221" s="73" t="e">
        <f>EXP(CU220)</f>
        <v>#VALUE!</v>
      </c>
      <c r="CW221" s="185"/>
      <c r="CX221" s="177"/>
      <c r="CZ221" s="68"/>
      <c r="DA221" s="71" t="s">
        <v>29</v>
      </c>
      <c r="DB221" s="73" t="e">
        <f>EXP(DB220)</f>
        <v>#VALUE!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 t="e">
        <f>I213</f>
        <v>#VALUE!</v>
      </c>
      <c r="I224" s="177"/>
      <c r="J224" s="178"/>
      <c r="K224" s="177"/>
      <c r="M224" s="68"/>
      <c r="N224" s="21" t="s">
        <v>36</v>
      </c>
      <c r="O224" s="42" t="e">
        <f>Q213</f>
        <v>#VALUE!</v>
      </c>
      <c r="Q224" s="185"/>
      <c r="R224" s="177"/>
      <c r="T224" s="68"/>
      <c r="U224" s="21" t="s">
        <v>36</v>
      </c>
      <c r="V224" s="42" t="e">
        <f>X213</f>
        <v>#VALUE!</v>
      </c>
      <c r="X224" s="185"/>
      <c r="Y224" s="177"/>
      <c r="AA224" s="68"/>
      <c r="AB224" s="21" t="s">
        <v>36</v>
      </c>
      <c r="AC224" s="42" t="e">
        <f>AE213</f>
        <v>#VALUE!</v>
      </c>
      <c r="AE224" s="185"/>
      <c r="AF224" s="177"/>
      <c r="AH224" s="68"/>
      <c r="AI224" s="21" t="s">
        <v>36</v>
      </c>
      <c r="AJ224" s="42" t="e">
        <f>AL213</f>
        <v>#VALUE!</v>
      </c>
      <c r="AL224" s="185"/>
      <c r="AM224" s="177"/>
      <c r="AO224" s="68"/>
      <c r="AP224" s="21" t="s">
        <v>36</v>
      </c>
      <c r="AQ224" s="42" t="e">
        <f>AS213</f>
        <v>#VALUE!</v>
      </c>
      <c r="AS224" s="185"/>
      <c r="AT224" s="177"/>
      <c r="AV224" s="68"/>
      <c r="AW224" s="21" t="s">
        <v>36</v>
      </c>
      <c r="AX224" s="42" t="e">
        <f>AZ213</f>
        <v>#VALUE!</v>
      </c>
      <c r="AZ224" s="185"/>
      <c r="BA224" s="177"/>
      <c r="BC224" s="68"/>
      <c r="BD224" s="21" t="s">
        <v>36</v>
      </c>
      <c r="BE224" s="42" t="e">
        <f>BG213</f>
        <v>#VALUE!</v>
      </c>
      <c r="BG224" s="185"/>
      <c r="BH224" s="177"/>
      <c r="BJ224" s="68"/>
      <c r="BK224" s="21" t="s">
        <v>36</v>
      </c>
      <c r="BL224" s="42" t="e">
        <f>BN213</f>
        <v>#VALUE!</v>
      </c>
      <c r="BN224" s="185"/>
      <c r="BO224" s="177"/>
      <c r="BQ224" s="68"/>
      <c r="BR224" s="21" t="s">
        <v>36</v>
      </c>
      <c r="BS224" s="42" t="e">
        <f>BU213</f>
        <v>#VALUE!</v>
      </c>
      <c r="BU224" s="185"/>
      <c r="BV224" s="177"/>
      <c r="BX224" s="68"/>
      <c r="BY224" s="21" t="s">
        <v>36</v>
      </c>
      <c r="BZ224" s="42" t="e">
        <f>CB213</f>
        <v>#VALUE!</v>
      </c>
      <c r="CB224" s="185"/>
      <c r="CC224" s="177"/>
      <c r="CE224" s="68"/>
      <c r="CF224" s="21" t="s">
        <v>36</v>
      </c>
      <c r="CG224" s="42" t="e">
        <f>CI213</f>
        <v>#VALUE!</v>
      </c>
      <c r="CI224" s="185"/>
      <c r="CJ224" s="177"/>
      <c r="CL224" s="68"/>
      <c r="CM224" s="21" t="s">
        <v>36</v>
      </c>
      <c r="CN224" s="42" t="e">
        <f>CP213</f>
        <v>#VALUE!</v>
      </c>
      <c r="CP224" s="185"/>
      <c r="CQ224" s="177"/>
      <c r="CS224" s="68"/>
      <c r="CT224" s="21" t="s">
        <v>36</v>
      </c>
      <c r="CU224" s="42" t="e">
        <f>CW213</f>
        <v>#VALUE!</v>
      </c>
      <c r="CW224" s="185"/>
      <c r="CX224" s="177"/>
      <c r="CZ224" s="68"/>
      <c r="DA224" s="21" t="s">
        <v>36</v>
      </c>
      <c r="DB224" s="42" t="e">
        <f>DD213</f>
        <v>#VALUE!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0</v>
      </c>
      <c r="C225" s="67" t="e">
        <f t="shared" ref="C225:C234" si="74">LN(B225-$G$218)</f>
        <v>#NUM!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 t="e">
        <f>SUM(K214:K234)</f>
        <v>#VALUE!</v>
      </c>
      <c r="I225" s="177" t="e">
        <f t="shared" ref="I225:I237" si="76">ROUND($G$218+$G$221*D225^$G$219,$G$1)</f>
        <v>#VALUE!</v>
      </c>
      <c r="J225" s="178" t="e">
        <f t="shared" ref="J225:J234" si="77">ABS(B225-I225)/B225*100</f>
        <v>#VALUE!</v>
      </c>
      <c r="K225" s="177" t="e">
        <f t="shared" ref="K225:K234" si="78">(B225-I225)^2/1000</f>
        <v>#VALUE!</v>
      </c>
      <c r="M225" s="68" t="e">
        <f t="shared" ref="M225:M234" si="79">LN($B225-O$218)</f>
        <v>#NUM!</v>
      </c>
      <c r="N225" s="21" t="s">
        <v>37</v>
      </c>
      <c r="O225" s="198" t="e">
        <f>SUM(R214:R234)</f>
        <v>#VALUE!</v>
      </c>
      <c r="Q225" s="185" t="e">
        <f t="shared" ref="Q225:Q234" si="80">ROUND(O$218+O$221*$D225^O$219,$G$1)</f>
        <v>#VALUE!</v>
      </c>
      <c r="R225" s="177" t="e">
        <f t="shared" ref="R225:R234" si="81">($B225-Q225)^2/1000</f>
        <v>#VALUE!</v>
      </c>
      <c r="T225" s="68" t="e">
        <f t="shared" ref="T225:T234" si="82">LN($B225-V$218)</f>
        <v>#NUM!</v>
      </c>
      <c r="U225" s="21" t="s">
        <v>37</v>
      </c>
      <c r="V225" s="198" t="e">
        <f>SUM(Y214:Y234)</f>
        <v>#VALUE!</v>
      </c>
      <c r="X225" s="185" t="e">
        <f t="shared" ref="X225:X234" si="83">ROUND(V$218+V$221*$D225^V$219,$G$1)</f>
        <v>#VALUE!</v>
      </c>
      <c r="Y225" s="177" t="e">
        <f t="shared" ref="Y225:Y234" si="84">($B225-X225)^2/1000</f>
        <v>#VALUE!</v>
      </c>
      <c r="AA225" s="68" t="e">
        <f t="shared" ref="AA225:AA234" si="85">LN($B225-AC$218)</f>
        <v>#NUM!</v>
      </c>
      <c r="AB225" s="21" t="s">
        <v>37</v>
      </c>
      <c r="AC225" s="198" t="e">
        <f>SUM(AF214:AF234)</f>
        <v>#VALUE!</v>
      </c>
      <c r="AE225" s="185" t="e">
        <f t="shared" ref="AE225:AE234" si="86">ROUND(AC$218+AC$221*$D225^AC$219,$G$1)</f>
        <v>#VALUE!</v>
      </c>
      <c r="AF225" s="177" t="e">
        <f t="shared" ref="AF225:AF234" si="87">($B225-AE225)^2/1000</f>
        <v>#VALUE!</v>
      </c>
      <c r="AH225" s="68" t="e">
        <f t="shared" ref="AH225:AH234" si="88">LN($B225-AJ$218)</f>
        <v>#NUM!</v>
      </c>
      <c r="AI225" s="21" t="s">
        <v>37</v>
      </c>
      <c r="AJ225" s="198" t="e">
        <f>SUM(AM214:AM234)</f>
        <v>#VALUE!</v>
      </c>
      <c r="AL225" s="185" t="e">
        <f t="shared" ref="AL225:AL234" si="89">ROUND(AJ$218+AJ$221*$D225^AJ$219,$G$1)</f>
        <v>#VALUE!</v>
      </c>
      <c r="AM225" s="177" t="e">
        <f t="shared" ref="AM225:AM234" si="90">($B225-AL225)^2/1000</f>
        <v>#VALUE!</v>
      </c>
      <c r="AO225" s="68" t="e">
        <f t="shared" ref="AO225:AO234" si="91">LN($B225-AQ$218)</f>
        <v>#NUM!</v>
      </c>
      <c r="AP225" s="21" t="s">
        <v>37</v>
      </c>
      <c r="AQ225" s="198" t="e">
        <f>SUM(AT214:AT234)</f>
        <v>#VALUE!</v>
      </c>
      <c r="AS225" s="185" t="e">
        <f t="shared" ref="AS225:AS234" si="92">ROUND(AQ$218+AQ$221*$D225^AQ$219,$G$1)</f>
        <v>#VALUE!</v>
      </c>
      <c r="AT225" s="177" t="e">
        <f t="shared" ref="AT225:AT234" si="93">($B225-AS225)^2/1000</f>
        <v>#VALUE!</v>
      </c>
      <c r="AV225" s="68" t="e">
        <f t="shared" ref="AV225:AV234" si="94">LN($B225-AX$218)</f>
        <v>#NUM!</v>
      </c>
      <c r="AW225" s="21" t="s">
        <v>37</v>
      </c>
      <c r="AX225" s="198" t="e">
        <f>SUM(BA214:BA234)</f>
        <v>#VALUE!</v>
      </c>
      <c r="AZ225" s="185" t="e">
        <f t="shared" ref="AZ225:AZ234" si="95">ROUND(AX$218+AX$221*$D225^AX$219,$G$1)</f>
        <v>#VALUE!</v>
      </c>
      <c r="BA225" s="177" t="e">
        <f t="shared" ref="BA225:BA234" si="96">($B225-AZ225)^2/1000</f>
        <v>#VALUE!</v>
      </c>
      <c r="BC225" s="68" t="e">
        <f t="shared" ref="BC225:BC234" si="97">LN($B225-BE$218)</f>
        <v>#NUM!</v>
      </c>
      <c r="BD225" s="21" t="s">
        <v>37</v>
      </c>
      <c r="BE225" s="198" t="e">
        <f>SUM(BH214:BH234)</f>
        <v>#VALUE!</v>
      </c>
      <c r="BG225" s="185" t="e">
        <f t="shared" ref="BG225:BG234" si="98">ROUND(BE$218+BE$221*$D225^BE$219,$G$1)</f>
        <v>#VALUE!</v>
      </c>
      <c r="BH225" s="177" t="e">
        <f t="shared" ref="BH225:BH234" si="99">($B225-BG225)^2/1000</f>
        <v>#VALUE!</v>
      </c>
      <c r="BJ225" s="68" t="e">
        <f t="shared" ref="BJ225:BJ234" si="100">LN($B225-BL$218)</f>
        <v>#NUM!</v>
      </c>
      <c r="BK225" s="21" t="s">
        <v>37</v>
      </c>
      <c r="BL225" s="198" t="e">
        <f>SUM(BO214:BO234)</f>
        <v>#VALUE!</v>
      </c>
      <c r="BN225" s="185" t="e">
        <f t="shared" ref="BN225:BN234" si="101">ROUND(BL$218+BL$221*$D225^BL$219,$G$1)</f>
        <v>#VALUE!</v>
      </c>
      <c r="BO225" s="177" t="e">
        <f t="shared" ref="BO225:BO234" si="102">($B225-BN225)^2/1000</f>
        <v>#VALUE!</v>
      </c>
      <c r="BQ225" s="68" t="e">
        <f t="shared" ref="BQ225:BQ234" si="103">LN($B225-BS$218)</f>
        <v>#NUM!</v>
      </c>
      <c r="BR225" s="21" t="s">
        <v>37</v>
      </c>
      <c r="BS225" s="198" t="e">
        <f>SUM(BV214:BV234)</f>
        <v>#VALUE!</v>
      </c>
      <c r="BU225" s="185" t="e">
        <f t="shared" ref="BU225:BU234" si="104">ROUND(BS$218+BS$221*$D225^BS$219,$G$1)</f>
        <v>#VALUE!</v>
      </c>
      <c r="BV225" s="177" t="e">
        <f t="shared" ref="BV225:BV234" si="105">($B225-BU225)^2/1000</f>
        <v>#VALUE!</v>
      </c>
      <c r="BX225" s="68" t="e">
        <f t="shared" ref="BX225:BX234" si="106">LN($B225-BZ$218)</f>
        <v>#NUM!</v>
      </c>
      <c r="BY225" s="21" t="s">
        <v>37</v>
      </c>
      <c r="BZ225" s="198" t="e">
        <f>SUM(CC214:CC234)</f>
        <v>#VALUE!</v>
      </c>
      <c r="CB225" s="185" t="e">
        <f t="shared" ref="CB225:CB234" si="107">ROUND(BZ$218+BZ$221*$D225^BZ$219,$G$1)</f>
        <v>#VALUE!</v>
      </c>
      <c r="CC225" s="177" t="e">
        <f t="shared" ref="CC225:CC234" si="108">($B225-CB225)^2/1000</f>
        <v>#VALUE!</v>
      </c>
      <c r="CE225" s="68" t="e">
        <f t="shared" ref="CE225:CE234" si="109">LN($B225-CG$218)</f>
        <v>#NUM!</v>
      </c>
      <c r="CF225" s="21" t="s">
        <v>37</v>
      </c>
      <c r="CG225" s="198" t="e">
        <f>SUM(CJ214:CJ234)</f>
        <v>#VALUE!</v>
      </c>
      <c r="CI225" s="185" t="e">
        <f t="shared" ref="CI225:CI234" si="110">ROUND(CG$218+CG$221*$D225^CG$219,$G$1)</f>
        <v>#VALUE!</v>
      </c>
      <c r="CJ225" s="177" t="e">
        <f t="shared" ref="CJ225:CJ234" si="111">($B225-CI225)^2/1000</f>
        <v>#VALUE!</v>
      </c>
      <c r="CL225" s="68" t="e">
        <f t="shared" ref="CL225:CL234" si="112">LN($B225-CN$218)</f>
        <v>#NUM!</v>
      </c>
      <c r="CM225" s="21" t="s">
        <v>37</v>
      </c>
      <c r="CN225" s="198" t="e">
        <f>SUM(CQ214:CQ234)</f>
        <v>#VALUE!</v>
      </c>
      <c r="CP225" s="185" t="e">
        <f t="shared" ref="CP225:CP234" si="113">ROUND(CN$218+CN$221*$D225^CN$219,$G$1)</f>
        <v>#VALUE!</v>
      </c>
      <c r="CQ225" s="177" t="e">
        <f t="shared" ref="CQ225:CQ234" si="114">($B225-CP225)^2/1000</f>
        <v>#VALUE!</v>
      </c>
      <c r="CS225" s="68" t="e">
        <f t="shared" ref="CS225:CS234" si="115">LN($B225-CU$218)</f>
        <v>#NUM!</v>
      </c>
      <c r="CT225" s="21" t="s">
        <v>37</v>
      </c>
      <c r="CU225" s="198" t="e">
        <f>SUM(CX214:CX234)</f>
        <v>#VALUE!</v>
      </c>
      <c r="CW225" s="185" t="e">
        <f t="shared" ref="CW225:CW234" si="116">ROUND(CU$218+CU$221*$D225^CU$219,$G$1)</f>
        <v>#VALUE!</v>
      </c>
      <c r="CX225" s="177" t="e">
        <f t="shared" ref="CX225:CX234" si="117">($B225-CW225)^2/1000</f>
        <v>#VALUE!</v>
      </c>
      <c r="CZ225" s="68" t="e">
        <f t="shared" ref="CZ225:CZ234" si="118">LN($B225-DB$218)</f>
        <v>#NUM!</v>
      </c>
      <c r="DA225" s="21" t="s">
        <v>37</v>
      </c>
      <c r="DB225" s="198" t="e">
        <f>SUM(DE214:DE234)</f>
        <v>#VALUE!</v>
      </c>
      <c r="DD225" s="185" t="e">
        <f t="shared" ref="DD225:DD234" si="119">ROUND(DB$218+DB$221*$D225^DB$219,$G$1)</f>
        <v>#VALUE!</v>
      </c>
      <c r="DE225" s="177" t="e">
        <f t="shared" ref="DE225:DE234" si="120">($B225-DD225)^2/1000</f>
        <v>#VALUE!</v>
      </c>
    </row>
    <row r="226" spans="1:109" ht="15" customHeight="1">
      <c r="A226" s="19">
        <f t="shared" si="73"/>
        <v>2004</v>
      </c>
      <c r="B226" s="174">
        <f t="shared" si="73"/>
        <v>0</v>
      </c>
      <c r="C226" s="67" t="e">
        <f t="shared" si="74"/>
        <v>#NUM!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 t="e">
        <f>SUM(K225:K234)</f>
        <v>#VALUE!</v>
      </c>
      <c r="I226" s="177" t="e">
        <f t="shared" si="76"/>
        <v>#VALUE!</v>
      </c>
      <c r="J226" s="178" t="e">
        <f t="shared" si="77"/>
        <v>#VALUE!</v>
      </c>
      <c r="K226" s="177" t="e">
        <f t="shared" si="78"/>
        <v>#VALUE!</v>
      </c>
      <c r="M226" s="68" t="e">
        <f t="shared" si="79"/>
        <v>#NUM!</v>
      </c>
      <c r="O226" s="74"/>
      <c r="Q226" s="185" t="e">
        <f t="shared" si="80"/>
        <v>#VALUE!</v>
      </c>
      <c r="R226" s="177" t="e">
        <f t="shared" si="81"/>
        <v>#VALUE!</v>
      </c>
      <c r="T226" s="68" t="e">
        <f t="shared" si="82"/>
        <v>#NUM!</v>
      </c>
      <c r="V226" s="74"/>
      <c r="X226" s="185" t="e">
        <f t="shared" si="83"/>
        <v>#VALUE!</v>
      </c>
      <c r="Y226" s="177" t="e">
        <f t="shared" si="84"/>
        <v>#VALUE!</v>
      </c>
      <c r="AA226" s="68" t="e">
        <f t="shared" si="85"/>
        <v>#NUM!</v>
      </c>
      <c r="AC226" s="74"/>
      <c r="AE226" s="185" t="e">
        <f t="shared" si="86"/>
        <v>#VALUE!</v>
      </c>
      <c r="AF226" s="177" t="e">
        <f t="shared" si="87"/>
        <v>#VALUE!</v>
      </c>
      <c r="AH226" s="68" t="e">
        <f t="shared" si="88"/>
        <v>#NUM!</v>
      </c>
      <c r="AJ226" s="74"/>
      <c r="AL226" s="185" t="e">
        <f t="shared" si="89"/>
        <v>#VALUE!</v>
      </c>
      <c r="AM226" s="177" t="e">
        <f t="shared" si="90"/>
        <v>#VALUE!</v>
      </c>
      <c r="AO226" s="68" t="e">
        <f t="shared" si="91"/>
        <v>#NUM!</v>
      </c>
      <c r="AQ226" s="74"/>
      <c r="AS226" s="185" t="e">
        <f t="shared" si="92"/>
        <v>#VALUE!</v>
      </c>
      <c r="AT226" s="177" t="e">
        <f t="shared" si="93"/>
        <v>#VALUE!</v>
      </c>
      <c r="AV226" s="68" t="e">
        <f t="shared" si="94"/>
        <v>#NUM!</v>
      </c>
      <c r="AX226" s="74"/>
      <c r="AZ226" s="185" t="e">
        <f t="shared" si="95"/>
        <v>#VALUE!</v>
      </c>
      <c r="BA226" s="177" t="e">
        <f t="shared" si="96"/>
        <v>#VALUE!</v>
      </c>
      <c r="BC226" s="68" t="e">
        <f t="shared" si="97"/>
        <v>#NUM!</v>
      </c>
      <c r="BE226" s="74"/>
      <c r="BG226" s="185" t="e">
        <f t="shared" si="98"/>
        <v>#VALUE!</v>
      </c>
      <c r="BH226" s="177" t="e">
        <f t="shared" si="99"/>
        <v>#VALUE!</v>
      </c>
      <c r="BJ226" s="68" t="e">
        <f t="shared" si="100"/>
        <v>#NUM!</v>
      </c>
      <c r="BL226" s="74"/>
      <c r="BN226" s="185" t="e">
        <f t="shared" si="101"/>
        <v>#VALUE!</v>
      </c>
      <c r="BO226" s="177" t="e">
        <f t="shared" si="102"/>
        <v>#VALUE!</v>
      </c>
      <c r="BQ226" s="68" t="e">
        <f t="shared" si="103"/>
        <v>#NUM!</v>
      </c>
      <c r="BS226" s="74"/>
      <c r="BU226" s="185" t="e">
        <f t="shared" si="104"/>
        <v>#VALUE!</v>
      </c>
      <c r="BV226" s="177" t="e">
        <f t="shared" si="105"/>
        <v>#VALUE!</v>
      </c>
      <c r="BX226" s="68" t="e">
        <f t="shared" si="106"/>
        <v>#NUM!</v>
      </c>
      <c r="BZ226" s="74"/>
      <c r="CB226" s="185" t="e">
        <f t="shared" si="107"/>
        <v>#VALUE!</v>
      </c>
      <c r="CC226" s="177" t="e">
        <f t="shared" si="108"/>
        <v>#VALUE!</v>
      </c>
      <c r="CE226" s="68" t="e">
        <f t="shared" si="109"/>
        <v>#NUM!</v>
      </c>
      <c r="CG226" s="74"/>
      <c r="CI226" s="185" t="e">
        <f t="shared" si="110"/>
        <v>#VALUE!</v>
      </c>
      <c r="CJ226" s="177" t="e">
        <f t="shared" si="111"/>
        <v>#VALUE!</v>
      </c>
      <c r="CL226" s="68" t="e">
        <f t="shared" si="112"/>
        <v>#NUM!</v>
      </c>
      <c r="CN226" s="74"/>
      <c r="CP226" s="185" t="e">
        <f t="shared" si="113"/>
        <v>#VALUE!</v>
      </c>
      <c r="CQ226" s="177" t="e">
        <f t="shared" si="114"/>
        <v>#VALUE!</v>
      </c>
      <c r="CS226" s="68" t="e">
        <f t="shared" si="115"/>
        <v>#NUM!</v>
      </c>
      <c r="CU226" s="74"/>
      <c r="CW226" s="185" t="e">
        <f t="shared" si="116"/>
        <v>#VALUE!</v>
      </c>
      <c r="CX226" s="177" t="e">
        <f t="shared" si="117"/>
        <v>#VALUE!</v>
      </c>
      <c r="CZ226" s="68" t="e">
        <f t="shared" si="118"/>
        <v>#NUM!</v>
      </c>
      <c r="DB226" s="74"/>
      <c r="DD226" s="185" t="e">
        <f t="shared" si="119"/>
        <v>#VALUE!</v>
      </c>
      <c r="DE226" s="177" t="e">
        <f t="shared" si="120"/>
        <v>#VALUE!</v>
      </c>
    </row>
    <row r="227" spans="1:109" ht="15" customHeight="1">
      <c r="A227" s="19">
        <f t="shared" si="73"/>
        <v>2005</v>
      </c>
      <c r="B227" s="174">
        <f t="shared" si="73"/>
        <v>0</v>
      </c>
      <c r="C227" s="67" t="e">
        <f t="shared" si="74"/>
        <v>#NUM!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 t="e">
        <f>SUM(J214:J234)/D234</f>
        <v>#VALUE!</v>
      </c>
      <c r="I227" s="177" t="e">
        <f t="shared" si="76"/>
        <v>#VALUE!</v>
      </c>
      <c r="J227" s="178" t="e">
        <f t="shared" si="77"/>
        <v>#VALUE!</v>
      </c>
      <c r="K227" s="177" t="e">
        <f t="shared" si="78"/>
        <v>#VALUE!</v>
      </c>
      <c r="M227" s="68" t="e">
        <f t="shared" si="79"/>
        <v>#NUM!</v>
      </c>
      <c r="Q227" s="185" t="e">
        <f t="shared" si="80"/>
        <v>#VALUE!</v>
      </c>
      <c r="R227" s="177" t="e">
        <f t="shared" si="81"/>
        <v>#VALUE!</v>
      </c>
      <c r="T227" s="68" t="e">
        <f t="shared" si="82"/>
        <v>#NUM!</v>
      </c>
      <c r="X227" s="185" t="e">
        <f t="shared" si="83"/>
        <v>#VALUE!</v>
      </c>
      <c r="Y227" s="177" t="e">
        <f t="shared" si="84"/>
        <v>#VALUE!</v>
      </c>
      <c r="AA227" s="68" t="e">
        <f t="shared" si="85"/>
        <v>#NUM!</v>
      </c>
      <c r="AE227" s="185" t="e">
        <f t="shared" si="86"/>
        <v>#VALUE!</v>
      </c>
      <c r="AF227" s="177" t="e">
        <f t="shared" si="87"/>
        <v>#VALUE!</v>
      </c>
      <c r="AH227" s="68" t="e">
        <f t="shared" si="88"/>
        <v>#NUM!</v>
      </c>
      <c r="AL227" s="185" t="e">
        <f t="shared" si="89"/>
        <v>#VALUE!</v>
      </c>
      <c r="AM227" s="177" t="e">
        <f t="shared" si="90"/>
        <v>#VALUE!</v>
      </c>
      <c r="AO227" s="68" t="e">
        <f t="shared" si="91"/>
        <v>#NUM!</v>
      </c>
      <c r="AS227" s="185" t="e">
        <f t="shared" si="92"/>
        <v>#VALUE!</v>
      </c>
      <c r="AT227" s="177" t="e">
        <f t="shared" si="93"/>
        <v>#VALUE!</v>
      </c>
      <c r="AV227" s="68" t="e">
        <f t="shared" si="94"/>
        <v>#NUM!</v>
      </c>
      <c r="AZ227" s="185" t="e">
        <f t="shared" si="95"/>
        <v>#VALUE!</v>
      </c>
      <c r="BA227" s="177" t="e">
        <f t="shared" si="96"/>
        <v>#VALUE!</v>
      </c>
      <c r="BC227" s="68" t="e">
        <f t="shared" si="97"/>
        <v>#NUM!</v>
      </c>
      <c r="BG227" s="185" t="e">
        <f t="shared" si="98"/>
        <v>#VALUE!</v>
      </c>
      <c r="BH227" s="177" t="e">
        <f t="shared" si="99"/>
        <v>#VALUE!</v>
      </c>
      <c r="BJ227" s="68" t="e">
        <f t="shared" si="100"/>
        <v>#NUM!</v>
      </c>
      <c r="BN227" s="185" t="e">
        <f t="shared" si="101"/>
        <v>#VALUE!</v>
      </c>
      <c r="BO227" s="177" t="e">
        <f t="shared" si="102"/>
        <v>#VALUE!</v>
      </c>
      <c r="BQ227" s="68" t="e">
        <f t="shared" si="103"/>
        <v>#NUM!</v>
      </c>
      <c r="BU227" s="185" t="e">
        <f t="shared" si="104"/>
        <v>#VALUE!</v>
      </c>
      <c r="BV227" s="177" t="e">
        <f t="shared" si="105"/>
        <v>#VALUE!</v>
      </c>
      <c r="BX227" s="68" t="e">
        <f t="shared" si="106"/>
        <v>#NUM!</v>
      </c>
      <c r="CB227" s="185" t="e">
        <f t="shared" si="107"/>
        <v>#VALUE!</v>
      </c>
      <c r="CC227" s="177" t="e">
        <f t="shared" si="108"/>
        <v>#VALUE!</v>
      </c>
      <c r="CE227" s="68" t="e">
        <f t="shared" si="109"/>
        <v>#NUM!</v>
      </c>
      <c r="CI227" s="185" t="e">
        <f t="shared" si="110"/>
        <v>#VALUE!</v>
      </c>
      <c r="CJ227" s="177" t="e">
        <f t="shared" si="111"/>
        <v>#VALUE!</v>
      </c>
      <c r="CL227" s="68" t="e">
        <f t="shared" si="112"/>
        <v>#NUM!</v>
      </c>
      <c r="CP227" s="185" t="e">
        <f t="shared" si="113"/>
        <v>#VALUE!</v>
      </c>
      <c r="CQ227" s="177" t="e">
        <f t="shared" si="114"/>
        <v>#VALUE!</v>
      </c>
      <c r="CS227" s="68" t="e">
        <f t="shared" si="115"/>
        <v>#NUM!</v>
      </c>
      <c r="CW227" s="185" t="e">
        <f t="shared" si="116"/>
        <v>#VALUE!</v>
      </c>
      <c r="CX227" s="177" t="e">
        <f t="shared" si="117"/>
        <v>#VALUE!</v>
      </c>
      <c r="CZ227" s="68" t="e">
        <f t="shared" si="118"/>
        <v>#NUM!</v>
      </c>
      <c r="DD227" s="185" t="e">
        <f t="shared" si="119"/>
        <v>#VALUE!</v>
      </c>
      <c r="DE227" s="177" t="e">
        <f t="shared" si="120"/>
        <v>#VALUE!</v>
      </c>
    </row>
    <row r="228" spans="1:109" ht="15" customHeight="1">
      <c r="A228" s="19">
        <f t="shared" si="73"/>
        <v>2006</v>
      </c>
      <c r="B228" s="174">
        <f t="shared" si="73"/>
        <v>3.4934497816593888</v>
      </c>
      <c r="C228" s="67" t="e">
        <f t="shared" si="74"/>
        <v>#NUM!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 t="e">
        <f>SUM(J225:J234)/10</f>
        <v>#VALUE!</v>
      </c>
      <c r="I228" s="177" t="e">
        <f t="shared" si="76"/>
        <v>#VALUE!</v>
      </c>
      <c r="J228" s="178" t="e">
        <f t="shared" si="77"/>
        <v>#VALUE!</v>
      </c>
      <c r="K228" s="177" t="e">
        <f t="shared" si="78"/>
        <v>#VALUE!</v>
      </c>
      <c r="M228" s="68">
        <f t="shared" si="79"/>
        <v>1.2508897241136876</v>
      </c>
      <c r="Q228" s="185" t="e">
        <f t="shared" si="80"/>
        <v>#VALUE!</v>
      </c>
      <c r="R228" s="177" t="e">
        <f t="shared" si="81"/>
        <v>#VALUE!</v>
      </c>
      <c r="T228" s="68" t="e">
        <f t="shared" si="82"/>
        <v>#NUM!</v>
      </c>
      <c r="X228" s="185" t="e">
        <f t="shared" si="83"/>
        <v>#VALUE!</v>
      </c>
      <c r="Y228" s="177" t="e">
        <f t="shared" si="84"/>
        <v>#VALUE!</v>
      </c>
      <c r="AA228" s="68" t="e">
        <f t="shared" si="85"/>
        <v>#NUM!</v>
      </c>
      <c r="AE228" s="185" t="e">
        <f t="shared" si="86"/>
        <v>#VALUE!</v>
      </c>
      <c r="AF228" s="177" t="e">
        <f t="shared" si="87"/>
        <v>#VALUE!</v>
      </c>
      <c r="AH228" s="68" t="e">
        <f t="shared" si="88"/>
        <v>#NUM!</v>
      </c>
      <c r="AL228" s="185" t="e">
        <f t="shared" si="89"/>
        <v>#VALUE!</v>
      </c>
      <c r="AM228" s="177" t="e">
        <f t="shared" si="90"/>
        <v>#VALUE!</v>
      </c>
      <c r="AO228" s="68" t="e">
        <f t="shared" si="91"/>
        <v>#NUM!</v>
      </c>
      <c r="AS228" s="185" t="e">
        <f t="shared" si="92"/>
        <v>#VALUE!</v>
      </c>
      <c r="AT228" s="177" t="e">
        <f t="shared" si="93"/>
        <v>#VALUE!</v>
      </c>
      <c r="AV228" s="68" t="e">
        <f t="shared" si="94"/>
        <v>#NUM!</v>
      </c>
      <c r="AZ228" s="185" t="e">
        <f t="shared" si="95"/>
        <v>#VALUE!</v>
      </c>
      <c r="BA228" s="177" t="e">
        <f t="shared" si="96"/>
        <v>#VALUE!</v>
      </c>
      <c r="BC228" s="68" t="e">
        <f t="shared" si="97"/>
        <v>#NUM!</v>
      </c>
      <c r="BG228" s="185" t="e">
        <f t="shared" si="98"/>
        <v>#VALUE!</v>
      </c>
      <c r="BH228" s="177" t="e">
        <f t="shared" si="99"/>
        <v>#VALUE!</v>
      </c>
      <c r="BJ228" s="68" t="e">
        <f t="shared" si="100"/>
        <v>#NUM!</v>
      </c>
      <c r="BN228" s="185" t="e">
        <f t="shared" si="101"/>
        <v>#VALUE!</v>
      </c>
      <c r="BO228" s="177" t="e">
        <f t="shared" si="102"/>
        <v>#VALUE!</v>
      </c>
      <c r="BQ228" s="68" t="e">
        <f t="shared" si="103"/>
        <v>#NUM!</v>
      </c>
      <c r="BU228" s="185" t="e">
        <f t="shared" si="104"/>
        <v>#VALUE!</v>
      </c>
      <c r="BV228" s="177" t="e">
        <f t="shared" si="105"/>
        <v>#VALUE!</v>
      </c>
      <c r="BX228" s="68" t="e">
        <f t="shared" si="106"/>
        <v>#NUM!</v>
      </c>
      <c r="CB228" s="185" t="e">
        <f t="shared" si="107"/>
        <v>#VALUE!</v>
      </c>
      <c r="CC228" s="177" t="e">
        <f t="shared" si="108"/>
        <v>#VALUE!</v>
      </c>
      <c r="CE228" s="68" t="e">
        <f t="shared" si="109"/>
        <v>#NUM!</v>
      </c>
      <c r="CI228" s="185" t="e">
        <f t="shared" si="110"/>
        <v>#VALUE!</v>
      </c>
      <c r="CJ228" s="177" t="e">
        <f t="shared" si="111"/>
        <v>#VALUE!</v>
      </c>
      <c r="CL228" s="68" t="e">
        <f t="shared" si="112"/>
        <v>#NUM!</v>
      </c>
      <c r="CP228" s="185" t="e">
        <f t="shared" si="113"/>
        <v>#VALUE!</v>
      </c>
      <c r="CQ228" s="177" t="e">
        <f t="shared" si="114"/>
        <v>#VALUE!</v>
      </c>
      <c r="CS228" s="68" t="e">
        <f t="shared" si="115"/>
        <v>#NUM!</v>
      </c>
      <c r="CW228" s="185" t="e">
        <f t="shared" si="116"/>
        <v>#VALUE!</v>
      </c>
      <c r="CX228" s="177" t="e">
        <f t="shared" si="117"/>
        <v>#VALUE!</v>
      </c>
      <c r="CZ228" s="68" t="e">
        <f t="shared" si="118"/>
        <v>#NUM!</v>
      </c>
      <c r="DD228" s="185" t="e">
        <f t="shared" si="119"/>
        <v>#VALUE!</v>
      </c>
      <c r="DE228" s="177" t="e">
        <f t="shared" si="120"/>
        <v>#VALUE!</v>
      </c>
    </row>
    <row r="229" spans="1:109" ht="15" customHeight="1">
      <c r="A229" s="19">
        <f t="shared" si="73"/>
        <v>2007</v>
      </c>
      <c r="B229" s="174">
        <f t="shared" si="73"/>
        <v>17.969451931716083</v>
      </c>
      <c r="C229" s="67" t="e">
        <f t="shared" si="74"/>
        <v>#NUM!</v>
      </c>
      <c r="D229" s="20">
        <f t="shared" si="121"/>
        <v>5</v>
      </c>
      <c r="E229" s="69">
        <f t="shared" si="75"/>
        <v>1.6094379124341003</v>
      </c>
      <c r="I229" s="177" t="e">
        <f t="shared" si="76"/>
        <v>#VALUE!</v>
      </c>
      <c r="J229" s="178" t="e">
        <f t="shared" si="77"/>
        <v>#VALUE!</v>
      </c>
      <c r="K229" s="177" t="e">
        <f t="shared" si="78"/>
        <v>#VALUE!</v>
      </c>
      <c r="M229" s="68">
        <f t="shared" si="79"/>
        <v>2.8886732012605831</v>
      </c>
      <c r="Q229" s="185" t="e">
        <f t="shared" si="80"/>
        <v>#VALUE!</v>
      </c>
      <c r="R229" s="177" t="e">
        <f t="shared" si="81"/>
        <v>#VALUE!</v>
      </c>
      <c r="T229" s="68">
        <f t="shared" si="82"/>
        <v>2.0756157240280806</v>
      </c>
      <c r="X229" s="185" t="e">
        <f t="shared" si="83"/>
        <v>#VALUE!</v>
      </c>
      <c r="Y229" s="177" t="e">
        <f t="shared" si="84"/>
        <v>#VALUE!</v>
      </c>
      <c r="AA229" s="68">
        <f t="shared" si="85"/>
        <v>1.0883774010102421</v>
      </c>
      <c r="AE229" s="185" t="e">
        <f t="shared" si="86"/>
        <v>#VALUE!</v>
      </c>
      <c r="AF229" s="177" t="e">
        <f t="shared" si="87"/>
        <v>#VALUE!</v>
      </c>
      <c r="AH229" s="68" t="e">
        <f t="shared" si="88"/>
        <v>#NUM!</v>
      </c>
      <c r="AL229" s="185" t="e">
        <f t="shared" si="89"/>
        <v>#VALUE!</v>
      </c>
      <c r="AM229" s="177" t="e">
        <f t="shared" si="90"/>
        <v>#VALUE!</v>
      </c>
      <c r="AO229" s="68" t="e">
        <f t="shared" si="91"/>
        <v>#NUM!</v>
      </c>
      <c r="AS229" s="185" t="e">
        <f t="shared" si="92"/>
        <v>#VALUE!</v>
      </c>
      <c r="AT229" s="177" t="e">
        <f t="shared" si="93"/>
        <v>#VALUE!</v>
      </c>
      <c r="AV229" s="68" t="e">
        <f t="shared" si="94"/>
        <v>#NUM!</v>
      </c>
      <c r="AZ229" s="185" t="e">
        <f t="shared" si="95"/>
        <v>#VALUE!</v>
      </c>
      <c r="BA229" s="177" t="e">
        <f t="shared" si="96"/>
        <v>#VALUE!</v>
      </c>
      <c r="BC229" s="68" t="e">
        <f t="shared" si="97"/>
        <v>#NUM!</v>
      </c>
      <c r="BG229" s="185" t="e">
        <f t="shared" si="98"/>
        <v>#VALUE!</v>
      </c>
      <c r="BH229" s="177" t="e">
        <f t="shared" si="99"/>
        <v>#VALUE!</v>
      </c>
      <c r="BJ229" s="68" t="e">
        <f t="shared" si="100"/>
        <v>#NUM!</v>
      </c>
      <c r="BN229" s="185" t="e">
        <f t="shared" si="101"/>
        <v>#VALUE!</v>
      </c>
      <c r="BO229" s="177" t="e">
        <f t="shared" si="102"/>
        <v>#VALUE!</v>
      </c>
      <c r="BQ229" s="68" t="e">
        <f t="shared" si="103"/>
        <v>#NUM!</v>
      </c>
      <c r="BU229" s="185" t="e">
        <f t="shared" si="104"/>
        <v>#VALUE!</v>
      </c>
      <c r="BV229" s="177" t="e">
        <f t="shared" si="105"/>
        <v>#VALUE!</v>
      </c>
      <c r="BX229" s="68" t="e">
        <f t="shared" si="106"/>
        <v>#NUM!</v>
      </c>
      <c r="CB229" s="185" t="e">
        <f t="shared" si="107"/>
        <v>#VALUE!</v>
      </c>
      <c r="CC229" s="177" t="e">
        <f t="shared" si="108"/>
        <v>#VALUE!</v>
      </c>
      <c r="CE229" s="68" t="e">
        <f t="shared" si="109"/>
        <v>#NUM!</v>
      </c>
      <c r="CI229" s="185" t="e">
        <f t="shared" si="110"/>
        <v>#VALUE!</v>
      </c>
      <c r="CJ229" s="177" t="e">
        <f t="shared" si="111"/>
        <v>#VALUE!</v>
      </c>
      <c r="CL229" s="68" t="e">
        <f t="shared" si="112"/>
        <v>#NUM!</v>
      </c>
      <c r="CP229" s="185" t="e">
        <f t="shared" si="113"/>
        <v>#VALUE!</v>
      </c>
      <c r="CQ229" s="177" t="e">
        <f t="shared" si="114"/>
        <v>#VALUE!</v>
      </c>
      <c r="CS229" s="68" t="e">
        <f t="shared" si="115"/>
        <v>#NUM!</v>
      </c>
      <c r="CW229" s="185" t="e">
        <f t="shared" si="116"/>
        <v>#VALUE!</v>
      </c>
      <c r="CX229" s="177" t="e">
        <f t="shared" si="117"/>
        <v>#VALUE!</v>
      </c>
      <c r="CZ229" s="68" t="e">
        <f t="shared" si="118"/>
        <v>#NUM!</v>
      </c>
      <c r="DD229" s="185" t="e">
        <f t="shared" si="119"/>
        <v>#VALUE!</v>
      </c>
      <c r="DE229" s="177" t="e">
        <f t="shared" si="120"/>
        <v>#VALUE!</v>
      </c>
    </row>
    <row r="230" spans="1:109" ht="15" customHeight="1">
      <c r="A230" s="19">
        <f t="shared" si="73"/>
        <v>2008</v>
      </c>
      <c r="B230" s="174">
        <f t="shared" si="73"/>
        <v>56.666666666666664</v>
      </c>
      <c r="C230" s="67">
        <f t="shared" si="74"/>
        <v>3.2834143460057716</v>
      </c>
      <c r="D230" s="20">
        <f t="shared" si="121"/>
        <v>6</v>
      </c>
      <c r="E230" s="69">
        <f t="shared" si="75"/>
        <v>1.791759469228055</v>
      </c>
      <c r="I230" s="177" t="e">
        <f t="shared" si="76"/>
        <v>#VALUE!</v>
      </c>
      <c r="J230" s="178" t="e">
        <f t="shared" si="77"/>
        <v>#VALUE!</v>
      </c>
      <c r="K230" s="177" t="e">
        <f t="shared" si="78"/>
        <v>#VALUE!</v>
      </c>
      <c r="M230" s="68">
        <f t="shared" si="79"/>
        <v>4.0371861483821521</v>
      </c>
      <c r="Q230" s="185" t="e">
        <f t="shared" si="80"/>
        <v>#VALUE!</v>
      </c>
      <c r="R230" s="177" t="e">
        <f t="shared" si="81"/>
        <v>#VALUE!</v>
      </c>
      <c r="T230" s="68">
        <f t="shared" si="82"/>
        <v>3.8430301339411947</v>
      </c>
      <c r="X230" s="185" t="e">
        <f t="shared" si="83"/>
        <v>#VALUE!</v>
      </c>
      <c r="Y230" s="177" t="e">
        <f t="shared" si="84"/>
        <v>#VALUE!</v>
      </c>
      <c r="AA230" s="68">
        <f t="shared" si="85"/>
        <v>3.7297014486341915</v>
      </c>
      <c r="AE230" s="185" t="e">
        <f t="shared" si="86"/>
        <v>#VALUE!</v>
      </c>
      <c r="AF230" s="177" t="e">
        <f t="shared" si="87"/>
        <v>#VALUE!</v>
      </c>
      <c r="AH230" s="68">
        <f t="shared" si="88"/>
        <v>3.6018680771243066</v>
      </c>
      <c r="AL230" s="185" t="e">
        <f t="shared" si="89"/>
        <v>#VALUE!</v>
      </c>
      <c r="AM230" s="177" t="e">
        <f t="shared" si="90"/>
        <v>#VALUE!</v>
      </c>
      <c r="AO230" s="68">
        <f t="shared" si="91"/>
        <v>3.4552646029324312</v>
      </c>
      <c r="AS230" s="185" t="e">
        <f t="shared" si="92"/>
        <v>#VALUE!</v>
      </c>
      <c r="AT230" s="177" t="e">
        <f t="shared" si="93"/>
        <v>#VALUE!</v>
      </c>
      <c r="AV230" s="68">
        <f t="shared" si="94"/>
        <v>3.2834143460057716</v>
      </c>
      <c r="AZ230" s="185" t="e">
        <f t="shared" si="95"/>
        <v>#VALUE!</v>
      </c>
      <c r="BA230" s="177" t="e">
        <f t="shared" si="96"/>
        <v>#VALUE!</v>
      </c>
      <c r="BC230" s="68">
        <f t="shared" si="97"/>
        <v>3.0757749812275272</v>
      </c>
      <c r="BG230" s="185" t="e">
        <f t="shared" si="98"/>
        <v>#VALUE!</v>
      </c>
      <c r="BH230" s="177" t="e">
        <f t="shared" si="99"/>
        <v>#VALUE!</v>
      </c>
      <c r="BJ230" s="68">
        <f t="shared" si="100"/>
        <v>2.8134107167600364</v>
      </c>
      <c r="BN230" s="185" t="e">
        <f t="shared" si="101"/>
        <v>#VALUE!</v>
      </c>
      <c r="BO230" s="177" t="e">
        <f t="shared" si="102"/>
        <v>#VALUE!</v>
      </c>
      <c r="BQ230" s="68">
        <f t="shared" si="103"/>
        <v>2.456735772821304</v>
      </c>
      <c r="BU230" s="185" t="e">
        <f t="shared" si="104"/>
        <v>#VALUE!</v>
      </c>
      <c r="BV230" s="177" t="e">
        <f t="shared" si="105"/>
        <v>#VALUE!</v>
      </c>
      <c r="BX230" s="68">
        <f t="shared" si="106"/>
        <v>1.8971199848858809</v>
      </c>
      <c r="CB230" s="185" t="e">
        <f t="shared" si="107"/>
        <v>#VALUE!</v>
      </c>
      <c r="CC230" s="177" t="e">
        <f t="shared" si="108"/>
        <v>#VALUE!</v>
      </c>
      <c r="CE230" s="68">
        <f t="shared" si="109"/>
        <v>0.51082562376598928</v>
      </c>
      <c r="CI230" s="185" t="e">
        <f t="shared" si="110"/>
        <v>#VALUE!</v>
      </c>
      <c r="CJ230" s="177" t="e">
        <f t="shared" si="111"/>
        <v>#VALUE!</v>
      </c>
      <c r="CL230" s="68" t="e">
        <f t="shared" si="112"/>
        <v>#NUM!</v>
      </c>
      <c r="CP230" s="185" t="e">
        <f t="shared" si="113"/>
        <v>#VALUE!</v>
      </c>
      <c r="CQ230" s="177" t="e">
        <f t="shared" si="114"/>
        <v>#VALUE!</v>
      </c>
      <c r="CS230" s="68" t="e">
        <f t="shared" si="115"/>
        <v>#NUM!</v>
      </c>
      <c r="CW230" s="185" t="e">
        <f t="shared" si="116"/>
        <v>#VALUE!</v>
      </c>
      <c r="CX230" s="177" t="e">
        <f t="shared" si="117"/>
        <v>#VALUE!</v>
      </c>
      <c r="CZ230" s="68" t="e">
        <f t="shared" si="118"/>
        <v>#NUM!</v>
      </c>
      <c r="DD230" s="185" t="e">
        <f t="shared" si="119"/>
        <v>#VALUE!</v>
      </c>
      <c r="DE230" s="177" t="e">
        <f t="shared" si="120"/>
        <v>#VALUE!</v>
      </c>
    </row>
    <row r="231" spans="1:109" s="25" customFormat="1" ht="15" customHeight="1">
      <c r="A231" s="19">
        <f t="shared" si="73"/>
        <v>2009</v>
      </c>
      <c r="B231" s="174">
        <f t="shared" si="73"/>
        <v>37.822878228782287</v>
      </c>
      <c r="C231" s="67">
        <f t="shared" si="74"/>
        <v>2.0570525467863572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 t="e">
        <f t="shared" si="76"/>
        <v>#VALUE!</v>
      </c>
      <c r="J231" s="178" t="e">
        <f t="shared" si="77"/>
        <v>#VALUE!</v>
      </c>
      <c r="K231" s="177" t="e">
        <f t="shared" si="78"/>
        <v>#VALUE!</v>
      </c>
      <c r="M231" s="68">
        <f t="shared" si="79"/>
        <v>3.6329141636868534</v>
      </c>
      <c r="N231" s="50"/>
      <c r="P231" s="75"/>
      <c r="Q231" s="185" t="e">
        <f t="shared" si="80"/>
        <v>#VALUE!</v>
      </c>
      <c r="R231" s="177" t="e">
        <f t="shared" si="81"/>
        <v>#VALUE!</v>
      </c>
      <c r="T231" s="68">
        <f t="shared" si="82"/>
        <v>3.3258586401223007</v>
      </c>
      <c r="U231" s="50"/>
      <c r="W231" s="75"/>
      <c r="X231" s="185" t="e">
        <f t="shared" si="83"/>
        <v>#VALUE!</v>
      </c>
      <c r="Y231" s="177" t="e">
        <f t="shared" si="84"/>
        <v>#VALUE!</v>
      </c>
      <c r="AA231" s="68">
        <f t="shared" si="85"/>
        <v>3.1277634639468874</v>
      </c>
      <c r="AB231" s="50"/>
      <c r="AD231" s="75"/>
      <c r="AE231" s="185" t="e">
        <f t="shared" si="86"/>
        <v>#VALUE!</v>
      </c>
      <c r="AF231" s="177" t="e">
        <f t="shared" si="87"/>
        <v>#VALUE!</v>
      </c>
      <c r="AH231" s="68">
        <f t="shared" si="88"/>
        <v>2.8804829257669176</v>
      </c>
      <c r="AI231" s="50"/>
      <c r="AK231" s="75"/>
      <c r="AL231" s="185" t="e">
        <f t="shared" si="89"/>
        <v>#VALUE!</v>
      </c>
      <c r="AM231" s="177" t="e">
        <f t="shared" si="90"/>
        <v>#VALUE!</v>
      </c>
      <c r="AO231" s="68">
        <f t="shared" si="91"/>
        <v>2.5512309371191915</v>
      </c>
      <c r="AP231" s="50"/>
      <c r="AR231" s="75"/>
      <c r="AS231" s="185" t="e">
        <f t="shared" si="92"/>
        <v>#VALUE!</v>
      </c>
      <c r="AT231" s="177" t="e">
        <f t="shared" si="93"/>
        <v>#VALUE!</v>
      </c>
      <c r="AV231" s="68">
        <f t="shared" si="94"/>
        <v>2.0570525467863572</v>
      </c>
      <c r="AW231" s="50"/>
      <c r="AY231" s="75"/>
      <c r="AZ231" s="185" t="e">
        <f t="shared" si="95"/>
        <v>#VALUE!</v>
      </c>
      <c r="BA231" s="177" t="e">
        <f t="shared" si="96"/>
        <v>#VALUE!</v>
      </c>
      <c r="BC231" s="68">
        <f t="shared" si="97"/>
        <v>1.0377570129468345</v>
      </c>
      <c r="BD231" s="50"/>
      <c r="BF231" s="75"/>
      <c r="BG231" s="185" t="e">
        <f t="shared" si="98"/>
        <v>#VALUE!</v>
      </c>
      <c r="BH231" s="177" t="e">
        <f t="shared" si="99"/>
        <v>#VALUE!</v>
      </c>
      <c r="BJ231" s="68" t="e">
        <f t="shared" si="100"/>
        <v>#NUM!</v>
      </c>
      <c r="BK231" s="50"/>
      <c r="BM231" s="75"/>
      <c r="BN231" s="185" t="e">
        <f t="shared" si="101"/>
        <v>#VALUE!</v>
      </c>
      <c r="BO231" s="177" t="e">
        <f t="shared" si="102"/>
        <v>#VALUE!</v>
      </c>
      <c r="BQ231" s="68" t="e">
        <f t="shared" si="103"/>
        <v>#NUM!</v>
      </c>
      <c r="BR231" s="50"/>
      <c r="BT231" s="75"/>
      <c r="BU231" s="185" t="e">
        <f t="shared" si="104"/>
        <v>#VALUE!</v>
      </c>
      <c r="BV231" s="177" t="e">
        <f t="shared" si="105"/>
        <v>#VALUE!</v>
      </c>
      <c r="BX231" s="68" t="e">
        <f t="shared" si="106"/>
        <v>#NUM!</v>
      </c>
      <c r="BY231" s="50"/>
      <c r="CA231" s="75"/>
      <c r="CB231" s="185" t="e">
        <f t="shared" si="107"/>
        <v>#VALUE!</v>
      </c>
      <c r="CC231" s="177" t="e">
        <f t="shared" si="108"/>
        <v>#VALUE!</v>
      </c>
      <c r="CE231" s="68" t="e">
        <f t="shared" si="109"/>
        <v>#NUM!</v>
      </c>
      <c r="CF231" s="50"/>
      <c r="CH231" s="75"/>
      <c r="CI231" s="185" t="e">
        <f t="shared" si="110"/>
        <v>#VALUE!</v>
      </c>
      <c r="CJ231" s="177" t="e">
        <f t="shared" si="111"/>
        <v>#VALUE!</v>
      </c>
      <c r="CL231" s="68" t="e">
        <f t="shared" si="112"/>
        <v>#NUM!</v>
      </c>
      <c r="CM231" s="50"/>
      <c r="CO231" s="75"/>
      <c r="CP231" s="185" t="e">
        <f t="shared" si="113"/>
        <v>#VALUE!</v>
      </c>
      <c r="CQ231" s="177" t="e">
        <f t="shared" si="114"/>
        <v>#VALUE!</v>
      </c>
      <c r="CS231" s="68" t="e">
        <f t="shared" si="115"/>
        <v>#NUM!</v>
      </c>
      <c r="CT231" s="50"/>
      <c r="CV231" s="75"/>
      <c r="CW231" s="185" t="e">
        <f t="shared" si="116"/>
        <v>#VALUE!</v>
      </c>
      <c r="CX231" s="177" t="e">
        <f t="shared" si="117"/>
        <v>#VALUE!</v>
      </c>
      <c r="CZ231" s="68" t="e">
        <f t="shared" si="118"/>
        <v>#NUM!</v>
      </c>
      <c r="DA231" s="50"/>
      <c r="DC231" s="75"/>
      <c r="DD231" s="185" t="e">
        <f t="shared" si="119"/>
        <v>#VALUE!</v>
      </c>
      <c r="DE231" s="177" t="e">
        <f t="shared" si="120"/>
        <v>#VALUE!</v>
      </c>
    </row>
    <row r="232" spans="1:109" ht="15" customHeight="1">
      <c r="A232" s="19">
        <f t="shared" si="73"/>
        <v>2010</v>
      </c>
      <c r="B232" s="174">
        <f t="shared" si="73"/>
        <v>73.825503355704697</v>
      </c>
      <c r="C232" s="67">
        <f t="shared" si="74"/>
        <v>3.7802159163250177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 t="e">
        <f t="shared" si="76"/>
        <v>#VALUE!</v>
      </c>
      <c r="J232" s="178" t="e">
        <f t="shared" si="77"/>
        <v>#VALUE!</v>
      </c>
      <c r="K232" s="177" t="e">
        <f t="shared" si="78"/>
        <v>#VALUE!</v>
      </c>
      <c r="M232" s="68">
        <f t="shared" si="79"/>
        <v>4.3017042458350483</v>
      </c>
      <c r="N232" s="50"/>
      <c r="O232" s="25"/>
      <c r="P232" s="75"/>
      <c r="Q232" s="185" t="e">
        <f t="shared" si="80"/>
        <v>#VALUE!</v>
      </c>
      <c r="R232" s="177" t="e">
        <f t="shared" si="81"/>
        <v>#VALUE!</v>
      </c>
      <c r="T232" s="68">
        <f t="shared" si="82"/>
        <v>4.156152849593977</v>
      </c>
      <c r="U232" s="50"/>
      <c r="V232" s="25"/>
      <c r="W232" s="75"/>
      <c r="X232" s="185" t="e">
        <f t="shared" si="83"/>
        <v>#VALUE!</v>
      </c>
      <c r="Y232" s="177" t="e">
        <f t="shared" si="84"/>
        <v>#VALUE!</v>
      </c>
      <c r="AA232" s="68">
        <f t="shared" si="85"/>
        <v>4.0745754914098757</v>
      </c>
      <c r="AB232" s="50"/>
      <c r="AC232" s="25"/>
      <c r="AD232" s="75"/>
      <c r="AE232" s="185" t="e">
        <f t="shared" si="86"/>
        <v>#VALUE!</v>
      </c>
      <c r="AF232" s="177" t="e">
        <f t="shared" si="87"/>
        <v>#VALUE!</v>
      </c>
      <c r="AH232" s="68">
        <f t="shared" si="88"/>
        <v>3.985747394915101</v>
      </c>
      <c r="AI232" s="50"/>
      <c r="AJ232" s="25"/>
      <c r="AK232" s="75"/>
      <c r="AL232" s="185" t="e">
        <f t="shared" si="89"/>
        <v>#VALUE!</v>
      </c>
      <c r="AM232" s="177" t="e">
        <f t="shared" si="90"/>
        <v>#VALUE!</v>
      </c>
      <c r="AO232" s="68">
        <f t="shared" si="91"/>
        <v>3.8882527860942342</v>
      </c>
      <c r="AP232" s="50"/>
      <c r="AQ232" s="25"/>
      <c r="AR232" s="75"/>
      <c r="AS232" s="185" t="e">
        <f t="shared" si="92"/>
        <v>#VALUE!</v>
      </c>
      <c r="AT232" s="177" t="e">
        <f t="shared" si="93"/>
        <v>#VALUE!</v>
      </c>
      <c r="AV232" s="68">
        <f t="shared" si="94"/>
        <v>3.7802159163250177</v>
      </c>
      <c r="AW232" s="50"/>
      <c r="AX232" s="25"/>
      <c r="AY232" s="75"/>
      <c r="AZ232" s="185" t="e">
        <f t="shared" si="95"/>
        <v>#VALUE!</v>
      </c>
      <c r="BA232" s="177" t="e">
        <f t="shared" si="96"/>
        <v>#VALUE!</v>
      </c>
      <c r="BC232" s="68">
        <f t="shared" si="97"/>
        <v>3.6590773336823177</v>
      </c>
      <c r="BD232" s="50"/>
      <c r="BE232" s="25"/>
      <c r="BF232" s="75"/>
      <c r="BG232" s="185" t="e">
        <f t="shared" si="98"/>
        <v>#VALUE!</v>
      </c>
      <c r="BH232" s="177" t="e">
        <f t="shared" si="99"/>
        <v>#VALUE!</v>
      </c>
      <c r="BJ232" s="68">
        <f t="shared" si="100"/>
        <v>3.521215055119955</v>
      </c>
      <c r="BK232" s="50"/>
      <c r="BL232" s="25"/>
      <c r="BM232" s="75"/>
      <c r="BN232" s="185" t="e">
        <f t="shared" si="101"/>
        <v>#VALUE!</v>
      </c>
      <c r="BO232" s="177" t="e">
        <f t="shared" si="102"/>
        <v>#VALUE!</v>
      </c>
      <c r="BQ232" s="68">
        <f t="shared" si="103"/>
        <v>3.3612605284728967</v>
      </c>
      <c r="BR232" s="50"/>
      <c r="BS232" s="25"/>
      <c r="BT232" s="75"/>
      <c r="BU232" s="185" t="e">
        <f t="shared" si="104"/>
        <v>#VALUE!</v>
      </c>
      <c r="BV232" s="177" t="e">
        <f t="shared" si="105"/>
        <v>#VALUE!</v>
      </c>
      <c r="BX232" s="68">
        <f t="shared" si="106"/>
        <v>3.1707565765240022</v>
      </c>
      <c r="BY232" s="50"/>
      <c r="BZ232" s="25"/>
      <c r="CA232" s="75"/>
      <c r="CB232" s="185" t="e">
        <f t="shared" si="107"/>
        <v>#VALUE!</v>
      </c>
      <c r="CC232" s="177" t="e">
        <f t="shared" si="108"/>
        <v>#VALUE!</v>
      </c>
      <c r="CE232" s="68">
        <f t="shared" si="109"/>
        <v>2.9352125120113377</v>
      </c>
      <c r="CF232" s="50"/>
      <c r="CG232" s="25"/>
      <c r="CH232" s="75"/>
      <c r="CI232" s="185" t="e">
        <f t="shared" si="110"/>
        <v>#VALUE!</v>
      </c>
      <c r="CJ232" s="177" t="e">
        <f t="shared" si="111"/>
        <v>#VALUE!</v>
      </c>
      <c r="CL232" s="68">
        <f t="shared" si="112"/>
        <v>2.6265149558381675</v>
      </c>
      <c r="CM232" s="50"/>
      <c r="CN232" s="25"/>
      <c r="CO232" s="75"/>
      <c r="CP232" s="185" t="e">
        <f t="shared" si="113"/>
        <v>#VALUE!</v>
      </c>
      <c r="CQ232" s="177" t="e">
        <f t="shared" si="114"/>
        <v>#VALUE!</v>
      </c>
      <c r="CS232" s="68">
        <f t="shared" si="115"/>
        <v>2.1776456386664056</v>
      </c>
      <c r="CT232" s="50"/>
      <c r="CU232" s="25"/>
      <c r="CV232" s="75"/>
      <c r="CW232" s="185" t="e">
        <f t="shared" si="116"/>
        <v>#VALUE!</v>
      </c>
      <c r="CX232" s="177" t="e">
        <f t="shared" si="117"/>
        <v>#VALUE!</v>
      </c>
      <c r="CZ232" s="68">
        <f t="shared" si="118"/>
        <v>1.3416900548831365</v>
      </c>
      <c r="DA232" s="50"/>
      <c r="DB232" s="25"/>
      <c r="DC232" s="75"/>
      <c r="DD232" s="185" t="e">
        <f t="shared" si="119"/>
        <v>#VALUE!</v>
      </c>
      <c r="DE232" s="177" t="e">
        <f t="shared" si="120"/>
        <v>#VALUE!</v>
      </c>
    </row>
    <row r="233" spans="1:109" s="25" customFormat="1" ht="15" customHeight="1">
      <c r="A233" s="19">
        <f t="shared" si="73"/>
        <v>2011</v>
      </c>
      <c r="B233" s="174">
        <f t="shared" si="73"/>
        <v>127.65957446808511</v>
      </c>
      <c r="C233" s="67">
        <f t="shared" si="74"/>
        <v>4.5814877013445319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 t="e">
        <f t="shared" si="76"/>
        <v>#VALUE!</v>
      </c>
      <c r="J233" s="178" t="e">
        <f t="shared" si="77"/>
        <v>#VALUE!</v>
      </c>
      <c r="K233" s="177" t="e">
        <f t="shared" si="78"/>
        <v>#VALUE!</v>
      </c>
      <c r="M233" s="68">
        <f t="shared" si="79"/>
        <v>4.8493671465001338</v>
      </c>
      <c r="N233" s="50"/>
      <c r="P233" s="32"/>
      <c r="Q233" s="185" t="e">
        <f t="shared" si="80"/>
        <v>#VALUE!</v>
      </c>
      <c r="R233" s="177" t="e">
        <f t="shared" si="81"/>
        <v>#VALUE!</v>
      </c>
      <c r="T233" s="68">
        <f t="shared" si="82"/>
        <v>4.7677954928063215</v>
      </c>
      <c r="U233" s="50"/>
      <c r="W233" s="32"/>
      <c r="X233" s="185" t="e">
        <f t="shared" si="83"/>
        <v>#VALUE!</v>
      </c>
      <c r="Y233" s="177" t="e">
        <f t="shared" si="84"/>
        <v>#VALUE!</v>
      </c>
      <c r="AA233" s="68">
        <f t="shared" si="85"/>
        <v>4.7243706563254486</v>
      </c>
      <c r="AB233" s="50"/>
      <c r="AD233" s="32"/>
      <c r="AE233" s="185" t="e">
        <f t="shared" si="86"/>
        <v>#VALUE!</v>
      </c>
      <c r="AF233" s="177" t="e">
        <f t="shared" si="87"/>
        <v>#VALUE!</v>
      </c>
      <c r="AH233" s="68">
        <f t="shared" si="88"/>
        <v>4.6789741605714523</v>
      </c>
      <c r="AI233" s="50"/>
      <c r="AK233" s="32"/>
      <c r="AL233" s="185" t="e">
        <f t="shared" si="89"/>
        <v>#VALUE!</v>
      </c>
      <c r="AM233" s="177" t="e">
        <f t="shared" si="90"/>
        <v>#VALUE!</v>
      </c>
      <c r="AO233" s="68">
        <f t="shared" si="91"/>
        <v>4.6314184120630282</v>
      </c>
      <c r="AP233" s="50"/>
      <c r="AR233" s="32"/>
      <c r="AS233" s="185" t="e">
        <f t="shared" si="92"/>
        <v>#VALUE!</v>
      </c>
      <c r="AT233" s="177" t="e">
        <f t="shared" si="93"/>
        <v>#VALUE!</v>
      </c>
      <c r="AV233" s="68">
        <f t="shared" si="94"/>
        <v>4.5814877013445319</v>
      </c>
      <c r="AW233" s="50"/>
      <c r="AY233" s="32"/>
      <c r="AZ233" s="185" t="e">
        <f t="shared" si="95"/>
        <v>#VALUE!</v>
      </c>
      <c r="BA233" s="177" t="e">
        <f t="shared" si="96"/>
        <v>#VALUE!</v>
      </c>
      <c r="BC233" s="68">
        <f t="shared" si="97"/>
        <v>4.528932287576545</v>
      </c>
      <c r="BD233" s="50"/>
      <c r="BF233" s="32"/>
      <c r="BG233" s="185" t="e">
        <f t="shared" si="98"/>
        <v>#VALUE!</v>
      </c>
      <c r="BH233" s="177" t="e">
        <f t="shared" si="99"/>
        <v>#VALUE!</v>
      </c>
      <c r="BJ233" s="68">
        <f t="shared" si="100"/>
        <v>4.4734608406335132</v>
      </c>
      <c r="BK233" s="50"/>
      <c r="BM233" s="32"/>
      <c r="BN233" s="185" t="e">
        <f t="shared" si="101"/>
        <v>#VALUE!</v>
      </c>
      <c r="BO233" s="177" t="e">
        <f t="shared" si="102"/>
        <v>#VALUE!</v>
      </c>
      <c r="BQ233" s="68">
        <f t="shared" si="103"/>
        <v>4.4147306610916894</v>
      </c>
      <c r="BR233" s="50"/>
      <c r="BT233" s="32"/>
      <c r="BU233" s="185" t="e">
        <f t="shared" si="104"/>
        <v>#VALUE!</v>
      </c>
      <c r="BV233" s="177" t="e">
        <f t="shared" si="105"/>
        <v>#VALUE!</v>
      </c>
      <c r="BX233" s="68">
        <f t="shared" si="106"/>
        <v>4.3523348448664789</v>
      </c>
      <c r="BY233" s="50"/>
      <c r="CA233" s="32"/>
      <c r="CB233" s="185" t="e">
        <f t="shared" si="107"/>
        <v>#VALUE!</v>
      </c>
      <c r="CC233" s="177" t="e">
        <f t="shared" si="108"/>
        <v>#VALUE!</v>
      </c>
      <c r="CE233" s="68">
        <f t="shared" si="109"/>
        <v>4.2857851702948322</v>
      </c>
      <c r="CF233" s="50"/>
      <c r="CH233" s="32"/>
      <c r="CI233" s="185" t="e">
        <f t="shared" si="110"/>
        <v>#VALUE!</v>
      </c>
      <c r="CJ233" s="177" t="e">
        <f t="shared" si="111"/>
        <v>#VALUE!</v>
      </c>
      <c r="CL233" s="68">
        <f t="shared" si="112"/>
        <v>4.2144888740641644</v>
      </c>
      <c r="CM233" s="50"/>
      <c r="CO233" s="32"/>
      <c r="CP233" s="185" t="e">
        <f t="shared" si="113"/>
        <v>#VALUE!</v>
      </c>
      <c r="CQ233" s="177" t="e">
        <f t="shared" si="114"/>
        <v>#VALUE!</v>
      </c>
      <c r="CS233" s="68">
        <f t="shared" si="115"/>
        <v>4.1377164943756286</v>
      </c>
      <c r="CT233" s="50"/>
      <c r="CV233" s="32"/>
      <c r="CW233" s="185" t="e">
        <f t="shared" si="116"/>
        <v>#VALUE!</v>
      </c>
      <c r="CX233" s="177" t="e">
        <f t="shared" si="117"/>
        <v>#VALUE!</v>
      </c>
      <c r="CZ233" s="68">
        <f t="shared" si="118"/>
        <v>4.0545563121636885</v>
      </c>
      <c r="DA233" s="50"/>
      <c r="DC233" s="32"/>
      <c r="DD233" s="185" t="e">
        <f t="shared" si="119"/>
        <v>#VALUE!</v>
      </c>
      <c r="DE233" s="177" t="e">
        <f t="shared" si="120"/>
        <v>#VALUE!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160.80843585237258</v>
      </c>
      <c r="C234" s="76">
        <f t="shared" si="74"/>
        <v>4.8737339312276253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 t="e">
        <f t="shared" si="76"/>
        <v>#VALUE!</v>
      </c>
      <c r="J234" s="184" t="e">
        <f t="shared" si="77"/>
        <v>#VALUE!</v>
      </c>
      <c r="K234" s="183" t="e">
        <f t="shared" si="78"/>
        <v>#VALUE!</v>
      </c>
      <c r="M234" s="79">
        <f t="shared" si="79"/>
        <v>5.0802138171372819</v>
      </c>
      <c r="N234" s="51"/>
      <c r="O234" s="30"/>
      <c r="P234" s="78"/>
      <c r="Q234" s="205" t="e">
        <f t="shared" si="80"/>
        <v>#VALUE!</v>
      </c>
      <c r="R234" s="183" t="e">
        <f t="shared" si="81"/>
        <v>#VALUE!</v>
      </c>
      <c r="T234" s="79">
        <f t="shared" si="82"/>
        <v>5.0160103946748356</v>
      </c>
      <c r="U234" s="51"/>
      <c r="V234" s="30"/>
      <c r="W234" s="78"/>
      <c r="X234" s="205" t="e">
        <f t="shared" si="83"/>
        <v>#VALUE!</v>
      </c>
      <c r="Y234" s="183" t="e">
        <f t="shared" si="84"/>
        <v>#VALUE!</v>
      </c>
      <c r="AA234" s="79">
        <f t="shared" si="85"/>
        <v>4.9822936769705573</v>
      </c>
      <c r="AB234" s="51"/>
      <c r="AC234" s="30"/>
      <c r="AD234" s="78"/>
      <c r="AE234" s="205" t="e">
        <f t="shared" si="86"/>
        <v>#VALUE!</v>
      </c>
      <c r="AF234" s="183" t="e">
        <f t="shared" si="87"/>
        <v>#VALUE!</v>
      </c>
      <c r="AH234" s="79">
        <f t="shared" si="88"/>
        <v>4.9474003556534241</v>
      </c>
      <c r="AI234" s="51"/>
      <c r="AJ234" s="30"/>
      <c r="AK234" s="78"/>
      <c r="AL234" s="205" t="e">
        <f t="shared" si="89"/>
        <v>#VALUE!</v>
      </c>
      <c r="AM234" s="183" t="e">
        <f t="shared" si="90"/>
        <v>#VALUE!</v>
      </c>
      <c r="AO234" s="79">
        <f t="shared" si="91"/>
        <v>4.9112453328739862</v>
      </c>
      <c r="AP234" s="51"/>
      <c r="AQ234" s="30"/>
      <c r="AR234" s="78"/>
      <c r="AS234" s="205" t="e">
        <f t="shared" si="92"/>
        <v>#VALUE!</v>
      </c>
      <c r="AT234" s="183" t="e">
        <f t="shared" si="93"/>
        <v>#VALUE!</v>
      </c>
      <c r="AV234" s="79">
        <f t="shared" si="94"/>
        <v>4.8737339312276253</v>
      </c>
      <c r="AW234" s="51"/>
      <c r="AX234" s="30"/>
      <c r="AY234" s="78"/>
      <c r="AZ234" s="205" t="e">
        <f t="shared" si="95"/>
        <v>#VALUE!</v>
      </c>
      <c r="BA234" s="183" t="e">
        <f t="shared" si="96"/>
        <v>#VALUE!</v>
      </c>
      <c r="BC234" s="79">
        <f t="shared" si="97"/>
        <v>4.834760399668097</v>
      </c>
      <c r="BD234" s="51"/>
      <c r="BE234" s="30"/>
      <c r="BF234" s="78"/>
      <c r="BG234" s="205" t="e">
        <f t="shared" si="98"/>
        <v>#VALUE!</v>
      </c>
      <c r="BH234" s="183" t="e">
        <f t="shared" si="99"/>
        <v>#VALUE!</v>
      </c>
      <c r="BJ234" s="79">
        <f t="shared" si="100"/>
        <v>4.7942061162774943</v>
      </c>
      <c r="BK234" s="51"/>
      <c r="BL234" s="30"/>
      <c r="BM234" s="78"/>
      <c r="BN234" s="205" t="e">
        <f t="shared" si="101"/>
        <v>#VALUE!</v>
      </c>
      <c r="BO234" s="183" t="e">
        <f t="shared" si="102"/>
        <v>#VALUE!</v>
      </c>
      <c r="BQ234" s="79">
        <f t="shared" si="103"/>
        <v>4.7519374109516583</v>
      </c>
      <c r="BR234" s="51"/>
      <c r="BS234" s="30"/>
      <c r="BT234" s="78"/>
      <c r="BU234" s="205" t="e">
        <f t="shared" si="104"/>
        <v>#VALUE!</v>
      </c>
      <c r="BV234" s="183" t="e">
        <f t="shared" si="105"/>
        <v>#VALUE!</v>
      </c>
      <c r="BX234" s="79">
        <f t="shared" si="106"/>
        <v>4.7078029072667347</v>
      </c>
      <c r="BY234" s="51"/>
      <c r="BZ234" s="30"/>
      <c r="CA234" s="78"/>
      <c r="CB234" s="205" t="e">
        <f t="shared" si="107"/>
        <v>#VALUE!</v>
      </c>
      <c r="CC234" s="183" t="e">
        <f t="shared" si="108"/>
        <v>#VALUE!</v>
      </c>
      <c r="CE234" s="79">
        <f t="shared" si="109"/>
        <v>4.6616302501999884</v>
      </c>
      <c r="CF234" s="51"/>
      <c r="CG234" s="30"/>
      <c r="CH234" s="78"/>
      <c r="CI234" s="205" t="e">
        <f t="shared" si="110"/>
        <v>#VALUE!</v>
      </c>
      <c r="CJ234" s="183" t="e">
        <f t="shared" si="111"/>
        <v>#VALUE!</v>
      </c>
      <c r="CL234" s="79">
        <f t="shared" si="112"/>
        <v>4.6132220411471714</v>
      </c>
      <c r="CM234" s="51"/>
      <c r="CN234" s="30"/>
      <c r="CO234" s="78"/>
      <c r="CP234" s="205" t="e">
        <f t="shared" si="113"/>
        <v>#VALUE!</v>
      </c>
      <c r="CQ234" s="183" t="e">
        <f t="shared" si="114"/>
        <v>#VALUE!</v>
      </c>
      <c r="CS234" s="79">
        <f t="shared" si="115"/>
        <v>4.5623507380141515</v>
      </c>
      <c r="CT234" s="51"/>
      <c r="CU234" s="30"/>
      <c r="CV234" s="78"/>
      <c r="CW234" s="205" t="e">
        <f t="shared" si="116"/>
        <v>#VALUE!</v>
      </c>
      <c r="CX234" s="183" t="e">
        <f t="shared" si="117"/>
        <v>#VALUE!</v>
      </c>
      <c r="CZ234" s="79">
        <f t="shared" si="118"/>
        <v>4.508752187154899</v>
      </c>
      <c r="DA234" s="51"/>
      <c r="DB234" s="30"/>
      <c r="DC234" s="78"/>
      <c r="DD234" s="205" t="e">
        <f t="shared" si="119"/>
        <v>#VALUE!</v>
      </c>
      <c r="DE234" s="183" t="e">
        <f t="shared" si="120"/>
        <v>#VALUE!</v>
      </c>
    </row>
    <row r="235" spans="1:109" ht="15" customHeight="1" thickTop="1">
      <c r="A235" s="19">
        <f t="shared" si="73"/>
        <v>2013</v>
      </c>
      <c r="B235" s="174" t="e">
        <f t="shared" ref="B235:B256" si="122">ROUND($G$218+$G$221*D235^$G$219,$G$1)</f>
        <v>#VALUE!</v>
      </c>
      <c r="C235" s="52"/>
      <c r="D235" s="20">
        <f t="shared" si="121"/>
        <v>11</v>
      </c>
      <c r="E235" s="20"/>
      <c r="F235" s="53"/>
      <c r="G235" s="80"/>
      <c r="H235" s="32"/>
      <c r="I235" s="177" t="e">
        <f t="shared" si="76"/>
        <v>#VALUE!</v>
      </c>
      <c r="J235" s="185"/>
      <c r="K235" s="185"/>
    </row>
    <row r="236" spans="1:109" ht="15" customHeight="1" thickBot="1">
      <c r="A236" s="19">
        <f t="shared" si="73"/>
        <v>2014</v>
      </c>
      <c r="B236" s="174" t="e">
        <f t="shared" si="122"/>
        <v>#VALUE!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 t="e">
        <f t="shared" si="76"/>
        <v>#VALUE!</v>
      </c>
      <c r="J236" s="185"/>
      <c r="K236" s="185"/>
    </row>
    <row r="237" spans="1:109" ht="15" customHeight="1" thickTop="1">
      <c r="A237" s="19">
        <f t="shared" si="73"/>
        <v>2015</v>
      </c>
      <c r="B237" s="174" t="e">
        <f t="shared" si="122"/>
        <v>#VALUE!</v>
      </c>
      <c r="C237" s="52"/>
      <c r="D237" s="20">
        <f t="shared" si="121"/>
        <v>13</v>
      </c>
      <c r="E237" s="20"/>
      <c r="F237" s="198">
        <f>O218</f>
        <v>0</v>
      </c>
      <c r="G237" s="201" t="e">
        <f>O224</f>
        <v>#VALUE!</v>
      </c>
      <c r="H237" s="245" t="e">
        <f>O225</f>
        <v>#VALUE!</v>
      </c>
      <c r="I237" s="177" t="e">
        <f t="shared" si="76"/>
        <v>#VALUE!</v>
      </c>
      <c r="J237" s="185"/>
      <c r="K237" s="185"/>
      <c r="M237" s="198" t="s">
        <v>48</v>
      </c>
      <c r="N237" s="198">
        <f>MIN(B214:B234)</f>
        <v>0</v>
      </c>
      <c r="O237" s="198"/>
      <c r="P237" s="198"/>
      <c r="Q237" s="198"/>
      <c r="R237" s="198"/>
      <c r="S237" s="198"/>
      <c r="T237" s="198" t="s">
        <v>48</v>
      </c>
      <c r="U237" s="198">
        <f>N237</f>
        <v>0</v>
      </c>
      <c r="V237" s="198"/>
      <c r="W237" s="198"/>
      <c r="X237" s="198"/>
      <c r="Y237" s="198"/>
      <c r="Z237" s="198"/>
      <c r="AA237" s="198" t="s">
        <v>48</v>
      </c>
      <c r="AB237" s="198">
        <f>U237</f>
        <v>0</v>
      </c>
      <c r="AH237" s="198" t="s">
        <v>48</v>
      </c>
      <c r="AI237" s="198">
        <f>AB237</f>
        <v>0</v>
      </c>
      <c r="AO237" s="198" t="s">
        <v>48</v>
      </c>
      <c r="AP237" s="198">
        <f>AI237</f>
        <v>0</v>
      </c>
      <c r="AV237" s="198" t="s">
        <v>48</v>
      </c>
      <c r="AW237" s="198">
        <f>AP237</f>
        <v>0</v>
      </c>
      <c r="BC237" s="198" t="s">
        <v>48</v>
      </c>
      <c r="BD237" s="198">
        <f>AW237</f>
        <v>0</v>
      </c>
      <c r="BJ237" s="198" t="s">
        <v>48</v>
      </c>
      <c r="BK237" s="198">
        <f>BD237</f>
        <v>0</v>
      </c>
      <c r="BQ237" s="198" t="s">
        <v>48</v>
      </c>
      <c r="BR237" s="198">
        <f>BK237</f>
        <v>0</v>
      </c>
      <c r="BX237" s="198" t="s">
        <v>48</v>
      </c>
      <c r="BY237" s="198">
        <f>BR237</f>
        <v>0</v>
      </c>
      <c r="CE237" s="198" t="s">
        <v>48</v>
      </c>
      <c r="CF237" s="198">
        <f>BY237</f>
        <v>0</v>
      </c>
      <c r="CL237" s="198" t="s">
        <v>48</v>
      </c>
      <c r="CM237" s="198">
        <f>CF237</f>
        <v>0</v>
      </c>
      <c r="CS237" s="198" t="s">
        <v>48</v>
      </c>
      <c r="CT237" s="198">
        <f>CM237</f>
        <v>0</v>
      </c>
      <c r="CZ237" s="198" t="s">
        <v>48</v>
      </c>
      <c r="DA237" s="198">
        <f>CT237</f>
        <v>0</v>
      </c>
    </row>
    <row r="238" spans="1:109" ht="15" customHeight="1">
      <c r="A238" s="19">
        <f t="shared" si="73"/>
        <v>2016</v>
      </c>
      <c r="B238" s="174" t="e">
        <f t="shared" si="122"/>
        <v>#VALUE!</v>
      </c>
      <c r="C238" s="52"/>
      <c r="D238" s="20">
        <f t="shared" si="121"/>
        <v>14</v>
      </c>
      <c r="E238" s="20"/>
      <c r="F238" s="198">
        <f>V218</f>
        <v>10</v>
      </c>
      <c r="G238" s="201" t="e">
        <f>V224</f>
        <v>#VALUE!</v>
      </c>
      <c r="H238" s="245" t="e">
        <f>V225</f>
        <v>#VALUE!</v>
      </c>
      <c r="I238" s="177" t="e">
        <f>ROUNDUP($G$218+$G$221*D238^$G$219,$G$1)</f>
        <v>#VALUE!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 t="e">
        <f t="shared" si="122"/>
        <v>#VALUE!</v>
      </c>
      <c r="C239" s="52"/>
      <c r="D239" s="20">
        <f t="shared" si="121"/>
        <v>15</v>
      </c>
      <c r="E239" s="20"/>
      <c r="F239" s="198">
        <f>AC218</f>
        <v>15</v>
      </c>
      <c r="G239" s="201" t="e">
        <f>AC224</f>
        <v>#VALUE!</v>
      </c>
      <c r="H239" s="245" t="e">
        <f>AC225</f>
        <v>#VALUE!</v>
      </c>
      <c r="I239" s="177" t="e">
        <f t="shared" ref="I239:I256" si="123">ROUND($G$218+$G$221*D239^$G$219,$G$1)</f>
        <v>#VALUE!</v>
      </c>
      <c r="J239" s="185"/>
      <c r="K239" s="185"/>
      <c r="M239" s="198" t="s">
        <v>50</v>
      </c>
      <c r="N239" s="212">
        <v>5</v>
      </c>
      <c r="O239" s="198"/>
      <c r="P239" s="198"/>
      <c r="Q239" s="198"/>
      <c r="R239" s="198"/>
      <c r="S239" s="198"/>
      <c r="T239" s="198" t="s">
        <v>50</v>
      </c>
      <c r="U239" s="198">
        <f>N239</f>
        <v>5</v>
      </c>
      <c r="V239" s="198"/>
      <c r="W239" s="198"/>
      <c r="X239" s="198"/>
      <c r="Y239" s="198"/>
      <c r="Z239" s="198"/>
      <c r="AA239" s="198" t="s">
        <v>50</v>
      </c>
      <c r="AB239" s="198">
        <f>U239</f>
        <v>5</v>
      </c>
      <c r="AH239" s="198" t="s">
        <v>50</v>
      </c>
      <c r="AI239" s="198">
        <f>AB239</f>
        <v>5</v>
      </c>
      <c r="AO239" s="198" t="s">
        <v>50</v>
      </c>
      <c r="AP239" s="198">
        <f>AI239</f>
        <v>5</v>
      </c>
      <c r="AV239" s="198" t="s">
        <v>50</v>
      </c>
      <c r="AW239" s="198">
        <f>AP239</f>
        <v>5</v>
      </c>
      <c r="BC239" s="198" t="s">
        <v>50</v>
      </c>
      <c r="BD239" s="198">
        <f>AW239</f>
        <v>5</v>
      </c>
      <c r="BJ239" s="198" t="s">
        <v>50</v>
      </c>
      <c r="BK239" s="198">
        <f>BD239</f>
        <v>5</v>
      </c>
      <c r="BQ239" s="198" t="s">
        <v>50</v>
      </c>
      <c r="BR239" s="198">
        <f>BK239</f>
        <v>5</v>
      </c>
      <c r="BX239" s="198" t="s">
        <v>50</v>
      </c>
      <c r="BY239" s="198">
        <f>BR239</f>
        <v>5</v>
      </c>
      <c r="CE239" s="198" t="s">
        <v>50</v>
      </c>
      <c r="CF239" s="198">
        <f>BY239</f>
        <v>5</v>
      </c>
      <c r="CL239" s="198" t="s">
        <v>50</v>
      </c>
      <c r="CM239" s="198">
        <f>CF239</f>
        <v>5</v>
      </c>
      <c r="CS239" s="198" t="s">
        <v>50</v>
      </c>
      <c r="CT239" s="198">
        <f>CM239</f>
        <v>5</v>
      </c>
      <c r="CZ239" s="198" t="s">
        <v>50</v>
      </c>
      <c r="DA239" s="198">
        <f>CT239</f>
        <v>5</v>
      </c>
    </row>
    <row r="240" spans="1:109" ht="15" customHeight="1">
      <c r="A240" s="19">
        <f t="shared" si="73"/>
        <v>2018</v>
      </c>
      <c r="B240" s="174" t="e">
        <f t="shared" si="122"/>
        <v>#VALUE!</v>
      </c>
      <c r="C240" s="52"/>
      <c r="D240" s="20">
        <f t="shared" si="121"/>
        <v>16</v>
      </c>
      <c r="E240" s="20"/>
      <c r="F240" s="198">
        <f>AJ218</f>
        <v>20</v>
      </c>
      <c r="G240" s="201" t="e">
        <f>AJ224</f>
        <v>#VALUE!</v>
      </c>
      <c r="H240" s="245" t="e">
        <f>AJ225</f>
        <v>#VALUE!</v>
      </c>
      <c r="I240" s="177" t="e">
        <f t="shared" si="123"/>
        <v>#VALUE!</v>
      </c>
      <c r="J240" s="185"/>
      <c r="K240" s="185"/>
    </row>
    <row r="241" spans="1:11" ht="15" customHeight="1">
      <c r="A241" s="19">
        <f t="shared" ref="A241:A256" si="124">A149</f>
        <v>2019</v>
      </c>
      <c r="B241" s="174" t="e">
        <f t="shared" si="122"/>
        <v>#VALUE!</v>
      </c>
      <c r="C241" s="52"/>
      <c r="D241" s="20">
        <f t="shared" si="121"/>
        <v>17</v>
      </c>
      <c r="E241" s="20"/>
      <c r="F241" s="198">
        <f>AQ218</f>
        <v>25</v>
      </c>
      <c r="G241" s="201" t="e">
        <f>AQ224</f>
        <v>#VALUE!</v>
      </c>
      <c r="H241" s="245" t="e">
        <f>AQ225</f>
        <v>#VALUE!</v>
      </c>
      <c r="I241" s="177" t="e">
        <f t="shared" si="123"/>
        <v>#VALUE!</v>
      </c>
      <c r="J241" s="185"/>
      <c r="K241" s="185"/>
    </row>
    <row r="242" spans="1:11" ht="15" customHeight="1">
      <c r="A242" s="19">
        <f t="shared" si="124"/>
        <v>2020</v>
      </c>
      <c r="B242" s="174" t="e">
        <f t="shared" si="122"/>
        <v>#VALUE!</v>
      </c>
      <c r="C242" s="52"/>
      <c r="D242" s="20">
        <f t="shared" si="121"/>
        <v>18</v>
      </c>
      <c r="E242" s="20"/>
      <c r="F242" s="198">
        <f>AX218</f>
        <v>30</v>
      </c>
      <c r="G242" s="201" t="e">
        <f>AX224</f>
        <v>#VALUE!</v>
      </c>
      <c r="H242" s="245" t="e">
        <f>AX225</f>
        <v>#VALUE!</v>
      </c>
      <c r="I242" s="177" t="e">
        <f t="shared" si="123"/>
        <v>#VALUE!</v>
      </c>
      <c r="J242" s="185"/>
      <c r="K242" s="185"/>
    </row>
    <row r="243" spans="1:11" ht="15" customHeight="1">
      <c r="A243" s="19">
        <f t="shared" si="124"/>
        <v>2021</v>
      </c>
      <c r="B243" s="174" t="e">
        <f t="shared" si="122"/>
        <v>#VALUE!</v>
      </c>
      <c r="C243" s="52"/>
      <c r="D243" s="20">
        <f t="shared" si="121"/>
        <v>19</v>
      </c>
      <c r="E243" s="20"/>
      <c r="F243" s="198">
        <f>BE218</f>
        <v>35</v>
      </c>
      <c r="G243" s="201" t="e">
        <f>BE224</f>
        <v>#VALUE!</v>
      </c>
      <c r="H243" s="245" t="e">
        <f>BE225</f>
        <v>#VALUE!</v>
      </c>
      <c r="I243" s="177" t="e">
        <f t="shared" si="123"/>
        <v>#VALUE!</v>
      </c>
      <c r="J243" s="185"/>
      <c r="K243" s="185"/>
    </row>
    <row r="244" spans="1:11" ht="15" customHeight="1">
      <c r="A244" s="19">
        <f t="shared" si="124"/>
        <v>2022</v>
      </c>
      <c r="B244" s="174" t="e">
        <f t="shared" si="122"/>
        <v>#VALUE!</v>
      </c>
      <c r="C244" s="52"/>
      <c r="D244" s="20">
        <f t="shared" si="121"/>
        <v>20</v>
      </c>
      <c r="E244" s="20"/>
      <c r="F244" s="198">
        <f>BL218</f>
        <v>40</v>
      </c>
      <c r="G244" s="201" t="e">
        <f>BL224</f>
        <v>#VALUE!</v>
      </c>
      <c r="H244" s="245" t="e">
        <f>BL225</f>
        <v>#VALUE!</v>
      </c>
      <c r="I244" s="177" t="e">
        <f t="shared" si="123"/>
        <v>#VALUE!</v>
      </c>
      <c r="J244" s="185"/>
      <c r="K244" s="185"/>
    </row>
    <row r="245" spans="1:11" ht="15" customHeight="1">
      <c r="A245" s="19">
        <f t="shared" si="124"/>
        <v>2023</v>
      </c>
      <c r="B245" s="174" t="e">
        <f t="shared" si="122"/>
        <v>#VALUE!</v>
      </c>
      <c r="C245" s="52"/>
      <c r="D245" s="20">
        <f t="shared" si="121"/>
        <v>21</v>
      </c>
      <c r="E245" s="20"/>
      <c r="F245" s="198">
        <f>BS218</f>
        <v>45</v>
      </c>
      <c r="G245" s="201" t="e">
        <f>BS224</f>
        <v>#VALUE!</v>
      </c>
      <c r="H245" s="245" t="e">
        <f>BS225</f>
        <v>#VALUE!</v>
      </c>
      <c r="I245" s="177" t="e">
        <f t="shared" si="123"/>
        <v>#VALUE!</v>
      </c>
      <c r="J245" s="185"/>
      <c r="K245" s="185"/>
    </row>
    <row r="246" spans="1:11" ht="15" customHeight="1">
      <c r="A246" s="19">
        <f t="shared" si="124"/>
        <v>2024</v>
      </c>
      <c r="B246" s="174" t="e">
        <f t="shared" si="122"/>
        <v>#VALUE!</v>
      </c>
      <c r="C246" s="52"/>
      <c r="D246" s="20">
        <f t="shared" si="121"/>
        <v>22</v>
      </c>
      <c r="E246" s="20"/>
      <c r="F246" s="198">
        <f>BZ218</f>
        <v>50</v>
      </c>
      <c r="G246" s="201" t="e">
        <f>BZ224</f>
        <v>#VALUE!</v>
      </c>
      <c r="H246" s="245" t="e">
        <f>BZ225</f>
        <v>#VALUE!</v>
      </c>
      <c r="I246" s="177" t="e">
        <f t="shared" si="123"/>
        <v>#VALUE!</v>
      </c>
      <c r="J246" s="185"/>
      <c r="K246" s="185"/>
    </row>
    <row r="247" spans="1:11" ht="15" customHeight="1">
      <c r="A247" s="19">
        <f t="shared" si="124"/>
        <v>2025</v>
      </c>
      <c r="B247" s="174" t="e">
        <f t="shared" si="122"/>
        <v>#VALUE!</v>
      </c>
      <c r="C247" s="52"/>
      <c r="D247" s="20">
        <f t="shared" si="121"/>
        <v>23</v>
      </c>
      <c r="E247" s="20"/>
      <c r="F247" s="198">
        <f>CG218</f>
        <v>55</v>
      </c>
      <c r="G247" s="201" t="e">
        <f>CG224</f>
        <v>#VALUE!</v>
      </c>
      <c r="H247" s="245" t="e">
        <f>CG225</f>
        <v>#VALUE!</v>
      </c>
      <c r="I247" s="177" t="e">
        <f t="shared" si="123"/>
        <v>#VALUE!</v>
      </c>
      <c r="J247" s="185"/>
      <c r="K247" s="185"/>
    </row>
    <row r="248" spans="1:11" ht="15" customHeight="1">
      <c r="A248" s="19">
        <f t="shared" si="124"/>
        <v>2026</v>
      </c>
      <c r="B248" s="174" t="e">
        <f t="shared" si="122"/>
        <v>#VALUE!</v>
      </c>
      <c r="C248" s="52"/>
      <c r="D248" s="20">
        <f t="shared" si="121"/>
        <v>24</v>
      </c>
      <c r="E248" s="20"/>
      <c r="F248" s="198">
        <f>CN218</f>
        <v>60</v>
      </c>
      <c r="G248" s="201" t="e">
        <f>CN224</f>
        <v>#VALUE!</v>
      </c>
      <c r="H248" s="245" t="e">
        <f>CN225</f>
        <v>#VALUE!</v>
      </c>
      <c r="I248" s="177" t="e">
        <f t="shared" si="123"/>
        <v>#VALUE!</v>
      </c>
      <c r="J248" s="185"/>
      <c r="K248" s="185"/>
    </row>
    <row r="249" spans="1:11" ht="15" customHeight="1">
      <c r="A249" s="19">
        <f t="shared" si="124"/>
        <v>2027</v>
      </c>
      <c r="B249" s="174" t="e">
        <f t="shared" si="122"/>
        <v>#VALUE!</v>
      </c>
      <c r="C249" s="52"/>
      <c r="D249" s="20">
        <f t="shared" si="121"/>
        <v>25</v>
      </c>
      <c r="E249" s="20"/>
      <c r="F249" s="198">
        <f>CU218</f>
        <v>65</v>
      </c>
      <c r="G249" s="201" t="e">
        <f>CU224</f>
        <v>#VALUE!</v>
      </c>
      <c r="H249" s="245" t="e">
        <f>CU225</f>
        <v>#VALUE!</v>
      </c>
      <c r="I249" s="177" t="e">
        <f t="shared" si="123"/>
        <v>#VALUE!</v>
      </c>
      <c r="J249" s="185"/>
      <c r="K249" s="185"/>
    </row>
    <row r="250" spans="1:11" ht="15" customHeight="1">
      <c r="A250" s="19">
        <f t="shared" si="124"/>
        <v>2028</v>
      </c>
      <c r="B250" s="174" t="e">
        <f t="shared" si="122"/>
        <v>#VALUE!</v>
      </c>
      <c r="C250" s="52"/>
      <c r="D250" s="20">
        <f t="shared" si="121"/>
        <v>26</v>
      </c>
      <c r="E250" s="20"/>
      <c r="F250" s="198">
        <f>DB218</f>
        <v>70</v>
      </c>
      <c r="G250" s="201" t="e">
        <f>DB224</f>
        <v>#VALUE!</v>
      </c>
      <c r="H250" s="245" t="e">
        <f>DB225</f>
        <v>#VALUE!</v>
      </c>
      <c r="I250" s="177" t="e">
        <f t="shared" si="123"/>
        <v>#VALUE!</v>
      </c>
      <c r="J250" s="185"/>
      <c r="K250" s="185"/>
    </row>
    <row r="251" spans="1:11" ht="15" customHeight="1">
      <c r="A251" s="19">
        <f t="shared" si="124"/>
        <v>2029</v>
      </c>
      <c r="B251" s="174" t="e">
        <f t="shared" si="122"/>
        <v>#VALUE!</v>
      </c>
      <c r="C251" s="52"/>
      <c r="D251" s="20">
        <f t="shared" si="121"/>
        <v>27</v>
      </c>
      <c r="E251" s="20"/>
      <c r="F251" s="53"/>
      <c r="G251" s="80"/>
      <c r="H251" s="32"/>
      <c r="I251" s="177" t="e">
        <f t="shared" si="123"/>
        <v>#VALUE!</v>
      </c>
      <c r="J251" s="185"/>
      <c r="K251" s="185"/>
    </row>
    <row r="252" spans="1:11" ht="15" customHeight="1">
      <c r="A252" s="19">
        <f t="shared" si="124"/>
        <v>2030</v>
      </c>
      <c r="B252" s="174" t="e">
        <f t="shared" si="122"/>
        <v>#VALUE!</v>
      </c>
      <c r="C252" s="52"/>
      <c r="D252" s="20">
        <f t="shared" si="121"/>
        <v>28</v>
      </c>
      <c r="E252" s="20"/>
      <c r="F252" s="53"/>
      <c r="G252" s="80"/>
      <c r="H252" s="32"/>
      <c r="I252" s="177" t="e">
        <f t="shared" si="123"/>
        <v>#VALUE!</v>
      </c>
      <c r="J252" s="185"/>
      <c r="K252" s="185"/>
    </row>
    <row r="253" spans="1:11" ht="15" customHeight="1">
      <c r="A253" s="19">
        <f t="shared" si="124"/>
        <v>2031</v>
      </c>
      <c r="B253" s="174" t="e">
        <f t="shared" si="122"/>
        <v>#VALUE!</v>
      </c>
      <c r="C253" s="52"/>
      <c r="D253" s="20">
        <f t="shared" si="121"/>
        <v>29</v>
      </c>
      <c r="E253" s="20"/>
      <c r="F253" s="53"/>
      <c r="G253" s="80"/>
      <c r="H253" s="32"/>
      <c r="I253" s="177" t="e">
        <f t="shared" si="123"/>
        <v>#VALUE!</v>
      </c>
      <c r="J253" s="185"/>
      <c r="K253" s="185"/>
    </row>
    <row r="254" spans="1:11" ht="15" customHeight="1">
      <c r="A254" s="19">
        <f t="shared" si="124"/>
        <v>2032</v>
      </c>
      <c r="B254" s="174" t="e">
        <f t="shared" si="122"/>
        <v>#VALUE!</v>
      </c>
      <c r="C254" s="52"/>
      <c r="D254" s="20">
        <f t="shared" si="121"/>
        <v>30</v>
      </c>
      <c r="E254" s="20"/>
      <c r="F254" s="53"/>
      <c r="G254" s="80"/>
      <c r="H254" s="32"/>
      <c r="I254" s="177" t="e">
        <f t="shared" si="123"/>
        <v>#VALUE!</v>
      </c>
      <c r="J254" s="185"/>
      <c r="K254" s="185"/>
    </row>
    <row r="255" spans="1:11" ht="15" customHeight="1">
      <c r="A255" s="19">
        <f t="shared" si="124"/>
        <v>2033</v>
      </c>
      <c r="B255" s="174" t="e">
        <f t="shared" si="122"/>
        <v>#VALUE!</v>
      </c>
      <c r="C255" s="52"/>
      <c r="D255" s="20">
        <f t="shared" si="121"/>
        <v>31</v>
      </c>
      <c r="E255" s="20"/>
      <c r="F255" s="53"/>
      <c r="G255" s="80"/>
      <c r="H255" s="32"/>
      <c r="I255" s="177" t="e">
        <f t="shared" si="123"/>
        <v>#VALUE!</v>
      </c>
      <c r="J255" s="185"/>
      <c r="K255" s="185"/>
    </row>
    <row r="256" spans="1:11" ht="15" customHeight="1">
      <c r="A256" s="103">
        <f t="shared" si="124"/>
        <v>2034</v>
      </c>
      <c r="B256" s="186" t="e">
        <f t="shared" si="122"/>
        <v>#VALUE!</v>
      </c>
      <c r="C256" s="193"/>
      <c r="D256" s="33">
        <f t="shared" si="121"/>
        <v>32</v>
      </c>
      <c r="E256" s="33"/>
      <c r="F256" s="54"/>
      <c r="G256" s="82"/>
      <c r="H256" s="35"/>
      <c r="I256" s="187" t="e">
        <f t="shared" si="123"/>
        <v>#VALUE!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 t="e">
        <f>RSQ(I260:I280,B260:B280)</f>
        <v>#VALUE!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 t="e">
        <f>RSQ($B260:$B280,P260:P280)</f>
        <v>#VALUE!</v>
      </c>
      <c r="Q259" s="18" t="s">
        <v>16</v>
      </c>
      <c r="S259" s="66" t="s">
        <v>52</v>
      </c>
      <c r="T259" s="37"/>
      <c r="U259" s="107" t="s">
        <v>74</v>
      </c>
      <c r="V259" s="108" t="e">
        <f>RSQ($B260:$B280,V260:V280)</f>
        <v>#VALUE!</v>
      </c>
      <c r="W259" s="18" t="s">
        <v>16</v>
      </c>
      <c r="Y259" s="66" t="s">
        <v>52</v>
      </c>
      <c r="Z259" s="37"/>
      <c r="AA259" s="107" t="s">
        <v>74</v>
      </c>
      <c r="AB259" s="108" t="e">
        <f>RSQ($B260:$B280,AB260:AB280)</f>
        <v>#VALUE!</v>
      </c>
      <c r="AC259" s="18" t="s">
        <v>16</v>
      </c>
      <c r="AE259" s="66" t="s">
        <v>52</v>
      </c>
      <c r="AF259" s="37"/>
      <c r="AG259" s="107" t="s">
        <v>74</v>
      </c>
      <c r="AH259" s="108" t="e">
        <f>RSQ($B260:$B280,AH260:AH280)</f>
        <v>#VALUE!</v>
      </c>
      <c r="AI259" s="18" t="s">
        <v>16</v>
      </c>
      <c r="AK259" s="66" t="s">
        <v>52</v>
      </c>
      <c r="AL259" s="37"/>
      <c r="AM259" s="107" t="s">
        <v>74</v>
      </c>
      <c r="AN259" s="108" t="e">
        <f>RSQ($B260:$B280,AN260:AN280)</f>
        <v>#VALUE!</v>
      </c>
      <c r="AO259" s="18" t="s">
        <v>16</v>
      </c>
      <c r="AQ259" s="66" t="s">
        <v>52</v>
      </c>
      <c r="AR259" s="37"/>
      <c r="AS259" s="107" t="s">
        <v>74</v>
      </c>
      <c r="AT259" s="108" t="e">
        <f>RSQ($B260:$B280,AT260:AT280)</f>
        <v>#VALUE!</v>
      </c>
      <c r="AU259" s="18" t="s">
        <v>16</v>
      </c>
      <c r="AW259" s="66" t="s">
        <v>52</v>
      </c>
      <c r="AX259" s="37"/>
      <c r="AY259" s="107" t="s">
        <v>74</v>
      </c>
      <c r="AZ259" s="108" t="e">
        <f>RSQ($B260:$B280,AZ260:AZ280)</f>
        <v>#VALUE!</v>
      </c>
      <c r="BA259" s="18" t="s">
        <v>16</v>
      </c>
      <c r="BC259" s="66" t="s">
        <v>52</v>
      </c>
      <c r="BD259" s="37"/>
      <c r="BE259" s="107" t="s">
        <v>74</v>
      </c>
      <c r="BF259" s="108" t="e">
        <f>RSQ($B260:$B280,BF260:BF280)</f>
        <v>#VALUE!</v>
      </c>
      <c r="BG259" s="18" t="s">
        <v>16</v>
      </c>
      <c r="BI259" s="66" t="s">
        <v>52</v>
      </c>
      <c r="BJ259" s="37"/>
      <c r="BK259" s="107" t="s">
        <v>74</v>
      </c>
      <c r="BL259" s="108" t="e">
        <f>RSQ($B260:$B280,BL260:BL280)</f>
        <v>#VALUE!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700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161</v>
      </c>
      <c r="P263" s="185"/>
      <c r="Q263" s="177"/>
      <c r="S263" s="208"/>
      <c r="T263" s="71" t="s">
        <v>55</v>
      </c>
      <c r="U263" s="209">
        <f>ROUNDDOWN(U264,-T283)+10^T283</f>
        <v>200</v>
      </c>
      <c r="V263" s="185"/>
      <c r="W263" s="177"/>
      <c r="Y263" s="208"/>
      <c r="Z263" s="71" t="s">
        <v>55</v>
      </c>
      <c r="AA263" s="209">
        <f>U263+Z284</f>
        <v>215</v>
      </c>
      <c r="AB263" s="185"/>
      <c r="AC263" s="177"/>
      <c r="AE263" s="208"/>
      <c r="AF263" s="71" t="s">
        <v>55</v>
      </c>
      <c r="AG263" s="209">
        <f>AA263+AF284</f>
        <v>230</v>
      </c>
      <c r="AH263" s="185"/>
      <c r="AI263" s="177"/>
      <c r="AK263" s="208"/>
      <c r="AL263" s="71" t="s">
        <v>55</v>
      </c>
      <c r="AM263" s="209">
        <f>AG263+AL284</f>
        <v>245</v>
      </c>
      <c r="AN263" s="185"/>
      <c r="AO263" s="177"/>
      <c r="AQ263" s="208"/>
      <c r="AR263" s="71" t="s">
        <v>55</v>
      </c>
      <c r="AS263" s="209">
        <f>AM263+AR284</f>
        <v>260</v>
      </c>
      <c r="AT263" s="185"/>
      <c r="AU263" s="177"/>
      <c r="AW263" s="208"/>
      <c r="AX263" s="71" t="s">
        <v>55</v>
      </c>
      <c r="AY263" s="209">
        <f>AS263+AX284</f>
        <v>275</v>
      </c>
      <c r="AZ263" s="185"/>
      <c r="BA263" s="177"/>
      <c r="BC263" s="208"/>
      <c r="BD263" s="71" t="s">
        <v>55</v>
      </c>
      <c r="BE263" s="209">
        <f>AY263+BD284</f>
        <v>290</v>
      </c>
      <c r="BF263" s="185"/>
      <c r="BG263" s="177"/>
      <c r="BI263" s="208"/>
      <c r="BJ263" s="71" t="s">
        <v>55</v>
      </c>
      <c r="BK263" s="209">
        <f>BE263+BJ284</f>
        <v>305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160.80843585237258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160.80843585237258</v>
      </c>
      <c r="P264" s="185"/>
      <c r="Q264" s="177"/>
      <c r="S264" s="208"/>
      <c r="T264" s="86" t="s">
        <v>56</v>
      </c>
      <c r="U264" s="198">
        <f>MAX($B260:$B280)</f>
        <v>160.80843585237258</v>
      </c>
      <c r="V264" s="185"/>
      <c r="W264" s="177"/>
      <c r="Y264" s="208"/>
      <c r="Z264" s="86" t="s">
        <v>56</v>
      </c>
      <c r="AA264" s="198">
        <f>MAX($B260:$B280)</f>
        <v>160.80843585237258</v>
      </c>
      <c r="AB264" s="185"/>
      <c r="AC264" s="177"/>
      <c r="AE264" s="208"/>
      <c r="AF264" s="86" t="s">
        <v>56</v>
      </c>
      <c r="AG264" s="198">
        <f>MAX($B260:$B280)</f>
        <v>160.80843585237258</v>
      </c>
      <c r="AH264" s="185"/>
      <c r="AI264" s="177"/>
      <c r="AK264" s="208"/>
      <c r="AL264" s="86" t="s">
        <v>56</v>
      </c>
      <c r="AM264" s="198">
        <f>MAX($B260:$B280)</f>
        <v>160.80843585237258</v>
      </c>
      <c r="AN264" s="185"/>
      <c r="AO264" s="177"/>
      <c r="AQ264" s="208"/>
      <c r="AR264" s="86" t="s">
        <v>56</v>
      </c>
      <c r="AS264" s="198">
        <f>MAX($B260:$B280)</f>
        <v>160.80843585237258</v>
      </c>
      <c r="AT264" s="185"/>
      <c r="AU264" s="177"/>
      <c r="AW264" s="208"/>
      <c r="AX264" s="86" t="s">
        <v>56</v>
      </c>
      <c r="AY264" s="198">
        <f>MAX($B260:$B280)</f>
        <v>160.80843585237258</v>
      </c>
      <c r="AZ264" s="185"/>
      <c r="BA264" s="177"/>
      <c r="BC264" s="208"/>
      <c r="BD264" s="86" t="s">
        <v>56</v>
      </c>
      <c r="BE264" s="198">
        <f>MAX($B260:$B280)</f>
        <v>160.80843585237258</v>
      </c>
      <c r="BF264" s="185"/>
      <c r="BG264" s="177"/>
      <c r="BI264" s="208"/>
      <c r="BJ264" s="86" t="s">
        <v>56</v>
      </c>
      <c r="BK264" s="198">
        <f>MAX($B260:$B280)</f>
        <v>160.80843585237258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91.35661171432227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91.35661171432227</v>
      </c>
      <c r="P265" s="185"/>
      <c r="Q265" s="177"/>
      <c r="S265" s="208"/>
      <c r="T265" s="86" t="s">
        <v>57</v>
      </c>
      <c r="U265" s="198">
        <f>AVERAGE($B276:$B280)</f>
        <v>91.35661171432227</v>
      </c>
      <c r="V265" s="185"/>
      <c r="W265" s="177"/>
      <c r="Y265" s="208"/>
      <c r="Z265" s="86" t="s">
        <v>57</v>
      </c>
      <c r="AA265" s="198">
        <f>AVERAGE($B276:$B280)</f>
        <v>91.35661171432227</v>
      </c>
      <c r="AB265" s="185"/>
      <c r="AC265" s="177"/>
      <c r="AE265" s="208"/>
      <c r="AF265" s="86" t="s">
        <v>57</v>
      </c>
      <c r="AG265" s="198">
        <f>AVERAGE($B276:$B280)</f>
        <v>91.35661171432227</v>
      </c>
      <c r="AH265" s="185"/>
      <c r="AI265" s="177"/>
      <c r="AK265" s="208"/>
      <c r="AL265" s="86" t="s">
        <v>57</v>
      </c>
      <c r="AM265" s="198">
        <f>AVERAGE($B276:$B280)</f>
        <v>91.35661171432227</v>
      </c>
      <c r="AN265" s="185"/>
      <c r="AO265" s="177"/>
      <c r="AQ265" s="208"/>
      <c r="AR265" s="86" t="s">
        <v>57</v>
      </c>
      <c r="AS265" s="198">
        <f>AVERAGE($B276:$B280)</f>
        <v>91.35661171432227</v>
      </c>
      <c r="AT265" s="185"/>
      <c r="AU265" s="177"/>
      <c r="AW265" s="208"/>
      <c r="AX265" s="86" t="s">
        <v>57</v>
      </c>
      <c r="AY265" s="198">
        <f>AVERAGE($B276:$B280)</f>
        <v>91.35661171432227</v>
      </c>
      <c r="AZ265" s="185"/>
      <c r="BA265" s="177"/>
      <c r="BC265" s="208"/>
      <c r="BD265" s="86" t="s">
        <v>57</v>
      </c>
      <c r="BE265" s="198">
        <f>AVERAGE($B276:$B280)</f>
        <v>91.35661171432227</v>
      </c>
      <c r="BF265" s="185"/>
      <c r="BG265" s="177"/>
      <c r="BI265" s="208"/>
      <c r="BJ265" s="86" t="s">
        <v>57</v>
      </c>
      <c r="BK265" s="198">
        <f>AVERAGE($B276:$B280)</f>
        <v>91.35661171432227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 t="e">
        <f>INDEX(LINEST(C271:C280,D271:D280),1)</f>
        <v>#VALUE!</v>
      </c>
      <c r="G267" s="88"/>
      <c r="H267" s="24"/>
      <c r="I267" s="177"/>
      <c r="J267" s="178"/>
      <c r="K267" s="177"/>
      <c r="M267" s="208"/>
      <c r="N267" s="87" t="s">
        <v>58</v>
      </c>
      <c r="O267" s="42" t="e">
        <f>INDEX(LINEST(M271:M280,$D271:$D280),1)</f>
        <v>#VALUE!</v>
      </c>
      <c r="P267" s="185"/>
      <c r="Q267" s="177"/>
      <c r="S267" s="208"/>
      <c r="T267" s="87" t="s">
        <v>58</v>
      </c>
      <c r="U267" s="42" t="e">
        <f>INDEX(LINEST(S271:S280,$D271:$D280),1)</f>
        <v>#VALUE!</v>
      </c>
      <c r="V267" s="185"/>
      <c r="W267" s="177"/>
      <c r="Y267" s="208"/>
      <c r="Z267" s="87" t="s">
        <v>58</v>
      </c>
      <c r="AA267" s="42" t="e">
        <f>INDEX(LINEST(Y271:Y280,$D271:$D280),1)</f>
        <v>#VALUE!</v>
      </c>
      <c r="AB267" s="185"/>
      <c r="AC267" s="177"/>
      <c r="AE267" s="208"/>
      <c r="AF267" s="87" t="s">
        <v>58</v>
      </c>
      <c r="AG267" s="42" t="e">
        <f>INDEX(LINEST(AE271:AE280,$D271:$D280),1)</f>
        <v>#VALUE!</v>
      </c>
      <c r="AH267" s="185"/>
      <c r="AI267" s="177"/>
      <c r="AK267" s="208"/>
      <c r="AL267" s="87" t="s">
        <v>58</v>
      </c>
      <c r="AM267" s="42" t="e">
        <f>INDEX(LINEST(AK271:AK280,$D271:$D280),1)</f>
        <v>#VALUE!</v>
      </c>
      <c r="AN267" s="185"/>
      <c r="AO267" s="177"/>
      <c r="AQ267" s="208"/>
      <c r="AR267" s="87" t="s">
        <v>58</v>
      </c>
      <c r="AS267" s="42" t="e">
        <f>INDEX(LINEST(AQ271:AQ280,$D271:$D280),1)</f>
        <v>#VALUE!</v>
      </c>
      <c r="AT267" s="185"/>
      <c r="AU267" s="177"/>
      <c r="AW267" s="208"/>
      <c r="AX267" s="87" t="s">
        <v>58</v>
      </c>
      <c r="AY267" s="42" t="e">
        <f>INDEX(LINEST(AW271:AW280,$D271:$D280),1)</f>
        <v>#VALUE!</v>
      </c>
      <c r="AZ267" s="185"/>
      <c r="BA267" s="177"/>
      <c r="BC267" s="208"/>
      <c r="BD267" s="87" t="s">
        <v>58</v>
      </c>
      <c r="BE267" s="42" t="e">
        <f>INDEX(LINEST(BC271:BC280,$D271:$D280),1)</f>
        <v>#VALUE!</v>
      </c>
      <c r="BF267" s="185"/>
      <c r="BG267" s="177"/>
      <c r="BI267" s="208"/>
      <c r="BJ267" s="87" t="s">
        <v>58</v>
      </c>
      <c r="BK267" s="42" t="e">
        <f>INDEX(LINEST(BI271:BI280,$D271:$D280),1)</f>
        <v>#VALUE!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 t="e">
        <f>INDEX(LINEST(C271:C280,D271:D280),2)</f>
        <v>#VALUE!</v>
      </c>
      <c r="G268" s="25"/>
      <c r="H268" s="21"/>
      <c r="I268" s="177"/>
      <c r="J268" s="178"/>
      <c r="K268" s="177"/>
      <c r="M268" s="208"/>
      <c r="N268" s="71" t="s">
        <v>29</v>
      </c>
      <c r="O268" s="42" t="e">
        <f>INDEX(LINEST(M271:M280,$D271:$D280),2)</f>
        <v>#VALUE!</v>
      </c>
      <c r="P268" s="185"/>
      <c r="Q268" s="177"/>
      <c r="S268" s="208"/>
      <c r="T268" s="71" t="s">
        <v>29</v>
      </c>
      <c r="U268" s="42" t="e">
        <f>INDEX(LINEST(S271:S280,$D271:$D280),2)</f>
        <v>#VALUE!</v>
      </c>
      <c r="V268" s="185"/>
      <c r="W268" s="177"/>
      <c r="Y268" s="208"/>
      <c r="Z268" s="71" t="s">
        <v>29</v>
      </c>
      <c r="AA268" s="42" t="e">
        <f>INDEX(LINEST(Y271:Y280,$D271:$D280),2)</f>
        <v>#VALUE!</v>
      </c>
      <c r="AB268" s="185"/>
      <c r="AC268" s="177"/>
      <c r="AE268" s="208"/>
      <c r="AF268" s="71" t="s">
        <v>29</v>
      </c>
      <c r="AG268" s="42" t="e">
        <f>INDEX(LINEST(AE271:AE280,$D271:$D280),2)</f>
        <v>#VALUE!</v>
      </c>
      <c r="AH268" s="185"/>
      <c r="AI268" s="177"/>
      <c r="AK268" s="208"/>
      <c r="AL268" s="71" t="s">
        <v>29</v>
      </c>
      <c r="AM268" s="42" t="e">
        <f>INDEX(LINEST(AK271:AK280,$D271:$D280),2)</f>
        <v>#VALUE!</v>
      </c>
      <c r="AN268" s="185"/>
      <c r="AO268" s="177"/>
      <c r="AQ268" s="208"/>
      <c r="AR268" s="71" t="s">
        <v>29</v>
      </c>
      <c r="AS268" s="42" t="e">
        <f>INDEX(LINEST(AQ271:AQ280,$D271:$D280),2)</f>
        <v>#VALUE!</v>
      </c>
      <c r="AT268" s="185"/>
      <c r="AU268" s="177"/>
      <c r="AW268" s="208"/>
      <c r="AX268" s="71" t="s">
        <v>29</v>
      </c>
      <c r="AY268" s="42" t="e">
        <f>INDEX(LINEST(AW271:AW280,$D271:$D280),2)</f>
        <v>#VALUE!</v>
      </c>
      <c r="AZ268" s="185"/>
      <c r="BA268" s="177"/>
      <c r="BC268" s="208"/>
      <c r="BD268" s="71" t="s">
        <v>29</v>
      </c>
      <c r="BE268" s="42" t="e">
        <f>INDEX(LINEST(BC271:BC280,$D271:$D280),2)</f>
        <v>#VALUE!</v>
      </c>
      <c r="BF268" s="185"/>
      <c r="BG268" s="177"/>
      <c r="BI268" s="208"/>
      <c r="BJ268" s="71" t="s">
        <v>29</v>
      </c>
      <c r="BK268" s="42" t="e">
        <f>INDEX(LINEST(BI271:BI280,$D271:$D280),2)</f>
        <v>#VALUE!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 t="e">
        <f>F267*-1</f>
        <v>#VALUE!</v>
      </c>
      <c r="H269" s="75"/>
      <c r="I269" s="177"/>
      <c r="J269" s="178"/>
      <c r="K269" s="177"/>
      <c r="M269" s="208"/>
      <c r="N269" s="86" t="s">
        <v>30</v>
      </c>
      <c r="O269" s="89" t="e">
        <f>O267*-1</f>
        <v>#VALUE!</v>
      </c>
      <c r="P269" s="185"/>
      <c r="Q269" s="177"/>
      <c r="S269" s="208"/>
      <c r="T269" s="86" t="s">
        <v>30</v>
      </c>
      <c r="U269" s="89" t="e">
        <f>U267*-1</f>
        <v>#VALUE!</v>
      </c>
      <c r="V269" s="185"/>
      <c r="W269" s="177"/>
      <c r="Y269" s="208"/>
      <c r="Z269" s="86" t="s">
        <v>30</v>
      </c>
      <c r="AA269" s="89" t="e">
        <f>AA267*-1</f>
        <v>#VALUE!</v>
      </c>
      <c r="AB269" s="185"/>
      <c r="AC269" s="177"/>
      <c r="AE269" s="208"/>
      <c r="AF269" s="86" t="s">
        <v>30</v>
      </c>
      <c r="AG269" s="89" t="e">
        <f>AG267*-1</f>
        <v>#VALUE!</v>
      </c>
      <c r="AH269" s="185"/>
      <c r="AI269" s="177"/>
      <c r="AK269" s="208"/>
      <c r="AL269" s="86" t="s">
        <v>30</v>
      </c>
      <c r="AM269" s="89" t="e">
        <f>AM267*-1</f>
        <v>#VALUE!</v>
      </c>
      <c r="AN269" s="185"/>
      <c r="AO269" s="177"/>
      <c r="AQ269" s="208"/>
      <c r="AR269" s="86" t="s">
        <v>30</v>
      </c>
      <c r="AS269" s="89" t="e">
        <f>AS267*-1</f>
        <v>#VALUE!</v>
      </c>
      <c r="AT269" s="185"/>
      <c r="AU269" s="177"/>
      <c r="AW269" s="208"/>
      <c r="AX269" s="86" t="s">
        <v>30</v>
      </c>
      <c r="AY269" s="89" t="e">
        <f>AY267*-1</f>
        <v>#VALUE!</v>
      </c>
      <c r="AZ269" s="185"/>
      <c r="BA269" s="177"/>
      <c r="BC269" s="208"/>
      <c r="BD269" s="86" t="s">
        <v>30</v>
      </c>
      <c r="BE269" s="89" t="e">
        <f>BE267*-1</f>
        <v>#VALUE!</v>
      </c>
      <c r="BF269" s="185"/>
      <c r="BG269" s="177"/>
      <c r="BI269" s="208"/>
      <c r="BJ269" s="86" t="s">
        <v>30</v>
      </c>
      <c r="BK269" s="89" t="e">
        <f>BK267*-1</f>
        <v>#VALUE!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0</v>
      </c>
      <c r="C271" s="207" t="e">
        <f t="shared" ref="C271:C280" si="126">LN(F$263/B271-1)</f>
        <v>#DIV/0!</v>
      </c>
      <c r="D271" s="20">
        <v>1</v>
      </c>
      <c r="E271" s="637" t="s">
        <v>7</v>
      </c>
      <c r="F271" s="638"/>
      <c r="G271" s="641" t="e">
        <f>I259</f>
        <v>#VALUE!</v>
      </c>
      <c r="H271" s="642"/>
      <c r="I271" s="177" t="e">
        <f t="shared" ref="I271:I302" si="127">ROUND($F$263/(1+EXP($F$268+$F$267*D271)),$G$1)</f>
        <v>#VALUE!</v>
      </c>
      <c r="J271" s="178" t="e">
        <f t="shared" ref="J271:J280" si="128">ABS(B271-I271)/B271*100</f>
        <v>#VALUE!</v>
      </c>
      <c r="K271" s="177" t="e">
        <f t="shared" ref="K271:K280" si="129">(B271-I271)^2/1000</f>
        <v>#VALUE!</v>
      </c>
      <c r="M271" s="208" t="e">
        <f t="shared" ref="M271:M280" si="130">LN(O$263/$B271-1)</f>
        <v>#DIV/0!</v>
      </c>
      <c r="N271" s="21" t="s">
        <v>36</v>
      </c>
      <c r="O271" s="42" t="e">
        <f>P259</f>
        <v>#VALUE!</v>
      </c>
      <c r="P271" s="185" t="e">
        <f t="shared" ref="P271:P280" si="131">ROUND(O$263/(1+EXP(O$268+O$267*$D271)),$G$1)</f>
        <v>#VALUE!</v>
      </c>
      <c r="Q271" s="177" t="e">
        <f t="shared" ref="Q271:Q280" si="132">($B271-P271)^2/1000</f>
        <v>#VALUE!</v>
      </c>
      <c r="S271" s="208" t="e">
        <f t="shared" ref="S271:S280" si="133">LN(U$263/$B271-1)</f>
        <v>#DIV/0!</v>
      </c>
      <c r="T271" s="21" t="s">
        <v>36</v>
      </c>
      <c r="U271" s="42" t="e">
        <f>V259</f>
        <v>#VALUE!</v>
      </c>
      <c r="V271" s="185" t="e">
        <f t="shared" ref="V271:V280" si="134">ROUND(U$263/(1+EXP(U$268+U$267*$D271)),$G$1)</f>
        <v>#VALUE!</v>
      </c>
      <c r="W271" s="177" t="e">
        <f t="shared" ref="W271:W280" si="135">($B271-V271)^2/1000</f>
        <v>#VALUE!</v>
      </c>
      <c r="Y271" s="208" t="e">
        <f t="shared" ref="Y271:Y280" si="136">LN(AA$263/$B271-1)</f>
        <v>#DIV/0!</v>
      </c>
      <c r="Z271" s="21" t="s">
        <v>36</v>
      </c>
      <c r="AA271" s="42" t="e">
        <f>AB259</f>
        <v>#VALUE!</v>
      </c>
      <c r="AB271" s="185" t="e">
        <f t="shared" ref="AB271:AB280" si="137">ROUND(AA$263/(1+EXP(AA$268+AA$267*$D271)),$G$1)</f>
        <v>#VALUE!</v>
      </c>
      <c r="AC271" s="177" t="e">
        <f t="shared" ref="AC271:AC280" si="138">($B271-AB271)^2/1000</f>
        <v>#VALUE!</v>
      </c>
      <c r="AE271" s="208" t="e">
        <f t="shared" ref="AE271:AE280" si="139">LN(AG$263/$B271-1)</f>
        <v>#DIV/0!</v>
      </c>
      <c r="AF271" s="21" t="s">
        <v>36</v>
      </c>
      <c r="AG271" s="42" t="e">
        <f>AH259</f>
        <v>#VALUE!</v>
      </c>
      <c r="AH271" s="185" t="e">
        <f t="shared" ref="AH271:AH280" si="140">ROUND(AG$263/(1+EXP(AG$268+AG$267*$D271)),$G$1)</f>
        <v>#VALUE!</v>
      </c>
      <c r="AI271" s="177" t="e">
        <f t="shared" ref="AI271:AI280" si="141">($B271-AH271)^2/1000</f>
        <v>#VALUE!</v>
      </c>
      <c r="AK271" s="208" t="e">
        <f t="shared" ref="AK271:AK280" si="142">LN(AM$263/$B271-1)</f>
        <v>#DIV/0!</v>
      </c>
      <c r="AL271" s="21" t="s">
        <v>36</v>
      </c>
      <c r="AM271" s="42" t="e">
        <f>AN259</f>
        <v>#VALUE!</v>
      </c>
      <c r="AN271" s="185" t="e">
        <f t="shared" ref="AN271:AN280" si="143">ROUND(AM$263/(1+EXP(AM$268+AM$267*$D271)),$G$1)</f>
        <v>#VALUE!</v>
      </c>
      <c r="AO271" s="177" t="e">
        <f t="shared" ref="AO271:AO280" si="144">($B271-AN271)^2/1000</f>
        <v>#VALUE!</v>
      </c>
      <c r="AQ271" s="208" t="e">
        <f t="shared" ref="AQ271:AQ280" si="145">LN(AS$263/$B271-1)</f>
        <v>#DIV/0!</v>
      </c>
      <c r="AR271" s="21" t="s">
        <v>36</v>
      </c>
      <c r="AS271" s="42" t="e">
        <f>AT259</f>
        <v>#VALUE!</v>
      </c>
      <c r="AT271" s="185" t="e">
        <f t="shared" ref="AT271:AT280" si="146">ROUND(AS$263/(1+EXP(AS$268+AS$267*$D271)),$G$1)</f>
        <v>#VALUE!</v>
      </c>
      <c r="AU271" s="177" t="e">
        <f t="shared" ref="AU271:AU280" si="147">($B271-AT271)^2/1000</f>
        <v>#VALUE!</v>
      </c>
      <c r="AW271" s="208" t="e">
        <f t="shared" ref="AW271:AW280" si="148">LN(AY$263/$B271-1)</f>
        <v>#DIV/0!</v>
      </c>
      <c r="AX271" s="21" t="s">
        <v>36</v>
      </c>
      <c r="AY271" s="42" t="e">
        <f>AZ259</f>
        <v>#VALUE!</v>
      </c>
      <c r="AZ271" s="185" t="e">
        <f t="shared" ref="AZ271:AZ280" si="149">ROUND(AY$263/(1+EXP(AY$268+AY$267*$D271)),$G$1)</f>
        <v>#VALUE!</v>
      </c>
      <c r="BA271" s="177" t="e">
        <f t="shared" ref="BA271:BA280" si="150">($B271-AZ271)^2/1000</f>
        <v>#VALUE!</v>
      </c>
      <c r="BC271" s="208" t="e">
        <f t="shared" ref="BC271:BC280" si="151">LN(BE$263/$B271-1)</f>
        <v>#DIV/0!</v>
      </c>
      <c r="BD271" s="21" t="s">
        <v>36</v>
      </c>
      <c r="BE271" s="42" t="e">
        <f>BF259</f>
        <v>#VALUE!</v>
      </c>
      <c r="BF271" s="185" t="e">
        <f t="shared" ref="BF271:BF280" si="152">ROUND(BE$263/(1+EXP(BE$268+BE$267*$D271)),$G$1)</f>
        <v>#VALUE!</v>
      </c>
      <c r="BG271" s="177" t="e">
        <f t="shared" ref="BG271:BG280" si="153">($B271-BF271)^2/1000</f>
        <v>#VALUE!</v>
      </c>
      <c r="BI271" s="208" t="e">
        <f t="shared" ref="BI271:BI280" si="154">LN(BK$263/$B271-1)</f>
        <v>#DIV/0!</v>
      </c>
      <c r="BJ271" s="21" t="s">
        <v>36</v>
      </c>
      <c r="BK271" s="42" t="e">
        <f>BL259</f>
        <v>#VALUE!</v>
      </c>
      <c r="BL271" s="185" t="e">
        <f t="shared" ref="BL271:BL280" si="155">ROUND(BK$263/(1+EXP(BK$268+BK$267*$D271)),$G$1)</f>
        <v>#VALUE!</v>
      </c>
      <c r="BM271" s="177" t="e">
        <f t="shared" ref="BM271:BM280" si="156">($B271-BL271)^2/1000</f>
        <v>#VALUE!</v>
      </c>
    </row>
    <row r="272" spans="1:65" ht="15" customHeight="1">
      <c r="A272" s="19">
        <f t="shared" si="125"/>
        <v>2004</v>
      </c>
      <c r="B272" s="174">
        <f t="shared" si="125"/>
        <v>0</v>
      </c>
      <c r="C272" s="207" t="e">
        <f t="shared" si="126"/>
        <v>#DIV/0!</v>
      </c>
      <c r="D272" s="20">
        <f t="shared" ref="D272:D302" si="157">D271+1</f>
        <v>2</v>
      </c>
      <c r="E272" s="637" t="s">
        <v>8</v>
      </c>
      <c r="F272" s="638"/>
      <c r="G272" s="639" t="e">
        <f>SUM(K260:K280)</f>
        <v>#VALUE!</v>
      </c>
      <c r="H272" s="640"/>
      <c r="I272" s="177" t="e">
        <f t="shared" si="127"/>
        <v>#VALUE!</v>
      </c>
      <c r="J272" s="178" t="e">
        <f t="shared" si="128"/>
        <v>#VALUE!</v>
      </c>
      <c r="K272" s="177" t="e">
        <f t="shared" si="129"/>
        <v>#VALUE!</v>
      </c>
      <c r="M272" s="208" t="e">
        <f t="shared" si="130"/>
        <v>#DIV/0!</v>
      </c>
      <c r="N272" s="21" t="s">
        <v>37</v>
      </c>
      <c r="O272" s="209" t="e">
        <f>SUM(Q260:Q280)</f>
        <v>#VALUE!</v>
      </c>
      <c r="P272" s="185" t="e">
        <f t="shared" si="131"/>
        <v>#VALUE!</v>
      </c>
      <c r="Q272" s="177" t="e">
        <f t="shared" si="132"/>
        <v>#VALUE!</v>
      </c>
      <c r="S272" s="208" t="e">
        <f t="shared" si="133"/>
        <v>#DIV/0!</v>
      </c>
      <c r="T272" s="21" t="s">
        <v>37</v>
      </c>
      <c r="U272" s="209" t="e">
        <f>SUM(W260:W280)</f>
        <v>#VALUE!</v>
      </c>
      <c r="V272" s="185" t="e">
        <f t="shared" si="134"/>
        <v>#VALUE!</v>
      </c>
      <c r="W272" s="177" t="e">
        <f t="shared" si="135"/>
        <v>#VALUE!</v>
      </c>
      <c r="Y272" s="208" t="e">
        <f t="shared" si="136"/>
        <v>#DIV/0!</v>
      </c>
      <c r="Z272" s="21" t="s">
        <v>37</v>
      </c>
      <c r="AA272" s="209" t="e">
        <f>SUM(AC260:AC280)</f>
        <v>#VALUE!</v>
      </c>
      <c r="AB272" s="185" t="e">
        <f t="shared" si="137"/>
        <v>#VALUE!</v>
      </c>
      <c r="AC272" s="177" t="e">
        <f t="shared" si="138"/>
        <v>#VALUE!</v>
      </c>
      <c r="AE272" s="208" t="e">
        <f t="shared" si="139"/>
        <v>#DIV/0!</v>
      </c>
      <c r="AF272" s="21" t="s">
        <v>37</v>
      </c>
      <c r="AG272" s="209" t="e">
        <f>SUM(AI260:AI280)</f>
        <v>#VALUE!</v>
      </c>
      <c r="AH272" s="185" t="e">
        <f t="shared" si="140"/>
        <v>#VALUE!</v>
      </c>
      <c r="AI272" s="177" t="e">
        <f t="shared" si="141"/>
        <v>#VALUE!</v>
      </c>
      <c r="AK272" s="208" t="e">
        <f t="shared" si="142"/>
        <v>#DIV/0!</v>
      </c>
      <c r="AL272" s="21" t="s">
        <v>37</v>
      </c>
      <c r="AM272" s="209" t="e">
        <f>SUM(AO260:AO280)</f>
        <v>#VALUE!</v>
      </c>
      <c r="AN272" s="185" t="e">
        <f t="shared" si="143"/>
        <v>#VALUE!</v>
      </c>
      <c r="AO272" s="177" t="e">
        <f t="shared" si="144"/>
        <v>#VALUE!</v>
      </c>
      <c r="AQ272" s="208" t="e">
        <f t="shared" si="145"/>
        <v>#DIV/0!</v>
      </c>
      <c r="AR272" s="21" t="s">
        <v>37</v>
      </c>
      <c r="AS272" s="209" t="e">
        <f>SUM(AU260:AU280)</f>
        <v>#VALUE!</v>
      </c>
      <c r="AT272" s="185" t="e">
        <f t="shared" si="146"/>
        <v>#VALUE!</v>
      </c>
      <c r="AU272" s="177" t="e">
        <f t="shared" si="147"/>
        <v>#VALUE!</v>
      </c>
      <c r="AW272" s="208" t="e">
        <f t="shared" si="148"/>
        <v>#DIV/0!</v>
      </c>
      <c r="AX272" s="21" t="s">
        <v>37</v>
      </c>
      <c r="AY272" s="209" t="e">
        <f>SUM(BA260:BA280)</f>
        <v>#VALUE!</v>
      </c>
      <c r="AZ272" s="185" t="e">
        <f t="shared" si="149"/>
        <v>#VALUE!</v>
      </c>
      <c r="BA272" s="177" t="e">
        <f t="shared" si="150"/>
        <v>#VALUE!</v>
      </c>
      <c r="BC272" s="208" t="e">
        <f t="shared" si="151"/>
        <v>#DIV/0!</v>
      </c>
      <c r="BD272" s="21" t="s">
        <v>37</v>
      </c>
      <c r="BE272" s="209" t="e">
        <f>SUM(BG260:BG280)</f>
        <v>#VALUE!</v>
      </c>
      <c r="BF272" s="185" t="e">
        <f t="shared" si="152"/>
        <v>#VALUE!</v>
      </c>
      <c r="BG272" s="177" t="e">
        <f t="shared" si="153"/>
        <v>#VALUE!</v>
      </c>
      <c r="BI272" s="208" t="e">
        <f t="shared" si="154"/>
        <v>#DIV/0!</v>
      </c>
      <c r="BJ272" s="21" t="s">
        <v>37</v>
      </c>
      <c r="BK272" s="209" t="e">
        <f>SUM(BM260:BM280)</f>
        <v>#VALUE!</v>
      </c>
      <c r="BL272" s="185" t="e">
        <f t="shared" si="155"/>
        <v>#VALUE!</v>
      </c>
      <c r="BM272" s="177" t="e">
        <f t="shared" si="156"/>
        <v>#VALUE!</v>
      </c>
    </row>
    <row r="273" spans="1:70" ht="15" customHeight="1">
      <c r="A273" s="19">
        <f t="shared" si="125"/>
        <v>2005</v>
      </c>
      <c r="B273" s="174">
        <f t="shared" si="125"/>
        <v>0</v>
      </c>
      <c r="C273" s="207" t="e">
        <f t="shared" si="126"/>
        <v>#DIV/0!</v>
      </c>
      <c r="D273" s="20">
        <f t="shared" si="157"/>
        <v>3</v>
      </c>
      <c r="E273" s="637" t="s">
        <v>9</v>
      </c>
      <c r="F273" s="638"/>
      <c r="G273" s="639" t="e">
        <f>SUM(K271:K280)</f>
        <v>#VALUE!</v>
      </c>
      <c r="H273" s="640"/>
      <c r="I273" s="177" t="e">
        <f t="shared" si="127"/>
        <v>#VALUE!</v>
      </c>
      <c r="J273" s="178" t="e">
        <f t="shared" si="128"/>
        <v>#VALUE!</v>
      </c>
      <c r="K273" s="177" t="e">
        <f t="shared" si="129"/>
        <v>#VALUE!</v>
      </c>
      <c r="M273" s="208" t="e">
        <f t="shared" si="130"/>
        <v>#DIV/0!</v>
      </c>
      <c r="O273" s="39"/>
      <c r="P273" s="185" t="e">
        <f t="shared" si="131"/>
        <v>#VALUE!</v>
      </c>
      <c r="Q273" s="177" t="e">
        <f t="shared" si="132"/>
        <v>#VALUE!</v>
      </c>
      <c r="S273" s="208" t="e">
        <f t="shared" si="133"/>
        <v>#DIV/0!</v>
      </c>
      <c r="U273" s="39"/>
      <c r="V273" s="185" t="e">
        <f t="shared" si="134"/>
        <v>#VALUE!</v>
      </c>
      <c r="W273" s="177" t="e">
        <f t="shared" si="135"/>
        <v>#VALUE!</v>
      </c>
      <c r="Y273" s="208" t="e">
        <f t="shared" si="136"/>
        <v>#DIV/0!</v>
      </c>
      <c r="AA273" s="39"/>
      <c r="AB273" s="185" t="e">
        <f t="shared" si="137"/>
        <v>#VALUE!</v>
      </c>
      <c r="AC273" s="177" t="e">
        <f t="shared" si="138"/>
        <v>#VALUE!</v>
      </c>
      <c r="AE273" s="208" t="e">
        <f t="shared" si="139"/>
        <v>#DIV/0!</v>
      </c>
      <c r="AG273" s="39"/>
      <c r="AH273" s="185" t="e">
        <f t="shared" si="140"/>
        <v>#VALUE!</v>
      </c>
      <c r="AI273" s="177" t="e">
        <f t="shared" si="141"/>
        <v>#VALUE!</v>
      </c>
      <c r="AK273" s="208" t="e">
        <f t="shared" si="142"/>
        <v>#DIV/0!</v>
      </c>
      <c r="AM273" s="39"/>
      <c r="AN273" s="185" t="e">
        <f t="shared" si="143"/>
        <v>#VALUE!</v>
      </c>
      <c r="AO273" s="177" t="e">
        <f t="shared" si="144"/>
        <v>#VALUE!</v>
      </c>
      <c r="AQ273" s="208" t="e">
        <f t="shared" si="145"/>
        <v>#DIV/0!</v>
      </c>
      <c r="AS273" s="39"/>
      <c r="AT273" s="185" t="e">
        <f t="shared" si="146"/>
        <v>#VALUE!</v>
      </c>
      <c r="AU273" s="177" t="e">
        <f t="shared" si="147"/>
        <v>#VALUE!</v>
      </c>
      <c r="AW273" s="208" t="e">
        <f t="shared" si="148"/>
        <v>#DIV/0!</v>
      </c>
      <c r="AY273" s="39"/>
      <c r="AZ273" s="185" t="e">
        <f t="shared" si="149"/>
        <v>#VALUE!</v>
      </c>
      <c r="BA273" s="177" t="e">
        <f t="shared" si="150"/>
        <v>#VALUE!</v>
      </c>
      <c r="BC273" s="208" t="e">
        <f t="shared" si="151"/>
        <v>#DIV/0!</v>
      </c>
      <c r="BE273" s="39"/>
      <c r="BF273" s="185" t="e">
        <f t="shared" si="152"/>
        <v>#VALUE!</v>
      </c>
      <c r="BG273" s="177" t="e">
        <f t="shared" si="153"/>
        <v>#VALUE!</v>
      </c>
      <c r="BI273" s="208" t="e">
        <f t="shared" si="154"/>
        <v>#DIV/0!</v>
      </c>
      <c r="BK273" s="39"/>
      <c r="BL273" s="185" t="e">
        <f t="shared" si="155"/>
        <v>#VALUE!</v>
      </c>
      <c r="BM273" s="177" t="e">
        <f t="shared" si="156"/>
        <v>#VALUE!</v>
      </c>
    </row>
    <row r="274" spans="1:70" ht="15" customHeight="1">
      <c r="A274" s="19">
        <f t="shared" si="125"/>
        <v>2006</v>
      </c>
      <c r="B274" s="174">
        <f t="shared" si="125"/>
        <v>3.4934497816593888</v>
      </c>
      <c r="C274" s="207">
        <f t="shared" si="126"/>
        <v>5.2951874735391087</v>
      </c>
      <c r="D274" s="20">
        <f t="shared" si="157"/>
        <v>4</v>
      </c>
      <c r="E274" s="637" t="s">
        <v>10</v>
      </c>
      <c r="F274" s="638"/>
      <c r="G274" s="639" t="e">
        <f>SUM(J260:J280)/D280</f>
        <v>#VALUE!</v>
      </c>
      <c r="H274" s="640"/>
      <c r="I274" s="177" t="e">
        <f t="shared" si="127"/>
        <v>#VALUE!</v>
      </c>
      <c r="J274" s="178" t="e">
        <f t="shared" si="128"/>
        <v>#VALUE!</v>
      </c>
      <c r="K274" s="177" t="e">
        <f t="shared" si="129"/>
        <v>#VALUE!</v>
      </c>
      <c r="M274" s="208">
        <f t="shared" si="130"/>
        <v>3.8085773219750916</v>
      </c>
      <c r="P274" s="185" t="e">
        <f t="shared" si="131"/>
        <v>#VALUE!</v>
      </c>
      <c r="Q274" s="177" t="e">
        <f t="shared" si="132"/>
        <v>#VALUE!</v>
      </c>
      <c r="S274" s="208">
        <f t="shared" si="133"/>
        <v>4.0298060410845293</v>
      </c>
      <c r="V274" s="185" t="e">
        <f t="shared" si="134"/>
        <v>#VALUE!</v>
      </c>
      <c r="W274" s="177" t="e">
        <f t="shared" si="135"/>
        <v>#VALUE!</v>
      </c>
      <c r="Y274" s="208">
        <f t="shared" si="136"/>
        <v>4.103366244192558</v>
      </c>
      <c r="AB274" s="185" t="e">
        <f t="shared" si="137"/>
        <v>#VALUE!</v>
      </c>
      <c r="AC274" s="177" t="e">
        <f t="shared" si="138"/>
        <v>#VALUE!</v>
      </c>
      <c r="AE274" s="208">
        <f t="shared" si="139"/>
        <v>4.1718841396775188</v>
      </c>
      <c r="AH274" s="185" t="e">
        <f t="shared" si="140"/>
        <v>#VALUE!</v>
      </c>
      <c r="AI274" s="177" t="e">
        <f t="shared" si="141"/>
        <v>#VALUE!</v>
      </c>
      <c r="AK274" s="208">
        <f t="shared" si="142"/>
        <v>4.2360068716684269</v>
      </c>
      <c r="AN274" s="185" t="e">
        <f t="shared" si="143"/>
        <v>#VALUE!</v>
      </c>
      <c r="AO274" s="177" t="e">
        <f t="shared" si="144"/>
        <v>#VALUE!</v>
      </c>
      <c r="AQ274" s="208">
        <f t="shared" si="145"/>
        <v>4.2962644770846836</v>
      </c>
      <c r="AT274" s="185" t="e">
        <f t="shared" si="146"/>
        <v>#VALUE!</v>
      </c>
      <c r="AU274" s="177" t="e">
        <f t="shared" si="147"/>
        <v>#VALUE!</v>
      </c>
      <c r="AW274" s="208">
        <f t="shared" si="148"/>
        <v>4.3530965410036782</v>
      </c>
      <c r="AZ274" s="185" t="e">
        <f t="shared" si="149"/>
        <v>#VALUE!</v>
      </c>
      <c r="BA274" s="177" t="e">
        <f t="shared" si="150"/>
        <v>#VALUE!</v>
      </c>
      <c r="BC274" s="208">
        <f t="shared" si="151"/>
        <v>4.4068716746709962</v>
      </c>
      <c r="BF274" s="185" t="e">
        <f t="shared" si="152"/>
        <v>#VALUE!</v>
      </c>
      <c r="BG274" s="177" t="e">
        <f t="shared" si="153"/>
        <v>#VALUE!</v>
      </c>
      <c r="BI274" s="208">
        <f t="shared" si="154"/>
        <v>4.4579020172515245</v>
      </c>
      <c r="BL274" s="185" t="e">
        <f t="shared" si="155"/>
        <v>#VALUE!</v>
      </c>
      <c r="BM274" s="177" t="e">
        <f t="shared" si="156"/>
        <v>#VALUE!</v>
      </c>
    </row>
    <row r="275" spans="1:70" ht="15" customHeight="1">
      <c r="A275" s="19">
        <f t="shared" si="125"/>
        <v>2007</v>
      </c>
      <c r="B275" s="174">
        <f t="shared" si="125"/>
        <v>17.969451931716083</v>
      </c>
      <c r="C275" s="207">
        <f t="shared" si="126"/>
        <v>3.6364012474687315</v>
      </c>
      <c r="D275" s="20">
        <f t="shared" si="157"/>
        <v>5</v>
      </c>
      <c r="E275" s="637" t="s">
        <v>11</v>
      </c>
      <c r="F275" s="638"/>
      <c r="G275" s="639" t="e">
        <f>SUM(J271:J280)/10</f>
        <v>#VALUE!</v>
      </c>
      <c r="H275" s="640"/>
      <c r="I275" s="177" t="e">
        <f t="shared" si="127"/>
        <v>#VALUE!</v>
      </c>
      <c r="J275" s="178" t="e">
        <f t="shared" si="128"/>
        <v>#VALUE!</v>
      </c>
      <c r="K275" s="177" t="e">
        <f t="shared" si="129"/>
        <v>#VALUE!</v>
      </c>
      <c r="M275" s="208">
        <f t="shared" si="130"/>
        <v>2.0743850290403434</v>
      </c>
      <c r="P275" s="185" t="e">
        <f t="shared" si="131"/>
        <v>#VALUE!</v>
      </c>
      <c r="Q275" s="177" t="e">
        <f t="shared" si="132"/>
        <v>#VALUE!</v>
      </c>
      <c r="S275" s="208">
        <f t="shared" si="133"/>
        <v>2.3155013182605919</v>
      </c>
      <c r="V275" s="185" t="e">
        <f t="shared" si="134"/>
        <v>#VALUE!</v>
      </c>
      <c r="W275" s="177" t="e">
        <f t="shared" si="135"/>
        <v>#VALUE!</v>
      </c>
      <c r="Y275" s="208">
        <f t="shared" si="136"/>
        <v>2.3946855817923303</v>
      </c>
      <c r="AB275" s="185" t="e">
        <f t="shared" si="137"/>
        <v>#VALUE!</v>
      </c>
      <c r="AC275" s="177" t="e">
        <f t="shared" si="138"/>
        <v>#VALUE!</v>
      </c>
      <c r="AE275" s="208">
        <f t="shared" si="139"/>
        <v>2.4680571576925074</v>
      </c>
      <c r="AH275" s="185" t="e">
        <f t="shared" si="140"/>
        <v>#VALUE!</v>
      </c>
      <c r="AI275" s="177" t="e">
        <f t="shared" si="141"/>
        <v>#VALUE!</v>
      </c>
      <c r="AK275" s="208">
        <f t="shared" si="142"/>
        <v>2.5364113801547221</v>
      </c>
      <c r="AN275" s="185" t="e">
        <f t="shared" si="143"/>
        <v>#VALUE!</v>
      </c>
      <c r="AO275" s="177" t="e">
        <f t="shared" si="144"/>
        <v>#VALUE!</v>
      </c>
      <c r="AQ275" s="208">
        <f t="shared" si="145"/>
        <v>2.600390748616678</v>
      </c>
      <c r="AT275" s="185" t="e">
        <f t="shared" si="146"/>
        <v>#VALUE!</v>
      </c>
      <c r="AU275" s="177" t="e">
        <f t="shared" si="147"/>
        <v>#VALUE!</v>
      </c>
      <c r="AW275" s="208">
        <f t="shared" si="148"/>
        <v>2.6605217406497874</v>
      </c>
      <c r="AZ275" s="185" t="e">
        <f t="shared" si="149"/>
        <v>#VALUE!</v>
      </c>
      <c r="BA275" s="177" t="e">
        <f t="shared" si="150"/>
        <v>#VALUE!</v>
      </c>
      <c r="BC275" s="208">
        <f t="shared" si="151"/>
        <v>2.7172411678037953</v>
      </c>
      <c r="BF275" s="185" t="e">
        <f t="shared" si="152"/>
        <v>#VALUE!</v>
      </c>
      <c r="BG275" s="177" t="e">
        <f t="shared" si="153"/>
        <v>#VALUE!</v>
      </c>
      <c r="BI275" s="208">
        <f t="shared" si="154"/>
        <v>2.770915448097095</v>
      </c>
      <c r="BL275" s="185" t="e">
        <f t="shared" si="155"/>
        <v>#VALUE!</v>
      </c>
      <c r="BM275" s="177" t="e">
        <f t="shared" si="156"/>
        <v>#VALUE!</v>
      </c>
    </row>
    <row r="276" spans="1:70" ht="15" customHeight="1">
      <c r="A276" s="19">
        <f t="shared" si="125"/>
        <v>2008</v>
      </c>
      <c r="B276" s="174">
        <f t="shared" si="125"/>
        <v>56.666666666666664</v>
      </c>
      <c r="C276" s="207">
        <f t="shared" si="126"/>
        <v>2.4294768448486694</v>
      </c>
      <c r="D276" s="20">
        <f t="shared" si="157"/>
        <v>6</v>
      </c>
      <c r="G276" s="25"/>
      <c r="H276" s="75"/>
      <c r="I276" s="177" t="e">
        <f t="shared" si="127"/>
        <v>#VALUE!</v>
      </c>
      <c r="J276" s="178" t="e">
        <f t="shared" si="128"/>
        <v>#VALUE!</v>
      </c>
      <c r="K276" s="177" t="e">
        <f t="shared" si="129"/>
        <v>#VALUE!</v>
      </c>
      <c r="M276" s="208">
        <f t="shared" si="130"/>
        <v>0.61040475348989154</v>
      </c>
      <c r="P276" s="185" t="e">
        <f t="shared" si="131"/>
        <v>#VALUE!</v>
      </c>
      <c r="Q276" s="177" t="e">
        <f t="shared" si="132"/>
        <v>#VALUE!</v>
      </c>
      <c r="S276" s="208">
        <f t="shared" si="133"/>
        <v>0.92798677163734644</v>
      </c>
      <c r="V276" s="185" t="e">
        <f t="shared" si="134"/>
        <v>#VALUE!</v>
      </c>
      <c r="W276" s="177" t="e">
        <f t="shared" si="135"/>
        <v>#VALUE!</v>
      </c>
      <c r="Y276" s="208">
        <f t="shared" si="136"/>
        <v>1.0275163669843796</v>
      </c>
      <c r="AB276" s="185" t="e">
        <f t="shared" si="137"/>
        <v>#VALUE!</v>
      </c>
      <c r="AC276" s="177" t="e">
        <f t="shared" si="138"/>
        <v>#VALUE!</v>
      </c>
      <c r="AE276" s="208">
        <f t="shared" si="139"/>
        <v>1.1180303745252111</v>
      </c>
      <c r="AH276" s="185" t="e">
        <f t="shared" si="140"/>
        <v>#VALUE!</v>
      </c>
      <c r="AI276" s="177" t="e">
        <f t="shared" si="141"/>
        <v>#VALUE!</v>
      </c>
      <c r="AK276" s="208">
        <f t="shared" si="142"/>
        <v>1.201027294096179</v>
      </c>
      <c r="AN276" s="185" t="e">
        <f t="shared" si="143"/>
        <v>#VALUE!</v>
      </c>
      <c r="AO276" s="177" t="e">
        <f t="shared" si="144"/>
        <v>#VALUE!</v>
      </c>
      <c r="AQ276" s="208">
        <f t="shared" si="145"/>
        <v>1.2776605201170954</v>
      </c>
      <c r="AT276" s="185" t="e">
        <f t="shared" si="146"/>
        <v>#VALUE!</v>
      </c>
      <c r="AU276" s="177" t="e">
        <f t="shared" si="147"/>
        <v>#VALUE!</v>
      </c>
      <c r="AW276" s="208">
        <f t="shared" si="148"/>
        <v>1.3488367985849903</v>
      </c>
      <c r="AZ276" s="185" t="e">
        <f t="shared" si="149"/>
        <v>#VALUE!</v>
      </c>
      <c r="BA276" s="177" t="e">
        <f t="shared" si="150"/>
        <v>#VALUE!</v>
      </c>
      <c r="BC276" s="208">
        <f t="shared" si="151"/>
        <v>1.415281897993143</v>
      </c>
      <c r="BF276" s="185" t="e">
        <f t="shared" si="152"/>
        <v>#VALUE!</v>
      </c>
      <c r="BG276" s="177" t="e">
        <f t="shared" si="153"/>
        <v>#VALUE!</v>
      </c>
      <c r="BI276" s="208">
        <f t="shared" si="154"/>
        <v>1.4775857813292979</v>
      </c>
      <c r="BL276" s="185" t="e">
        <f t="shared" si="155"/>
        <v>#VALUE!</v>
      </c>
      <c r="BM276" s="177" t="e">
        <f t="shared" si="156"/>
        <v>#VALUE!</v>
      </c>
    </row>
    <row r="277" spans="1:70" s="25" customFormat="1" ht="15" customHeight="1">
      <c r="A277" s="19">
        <f t="shared" si="125"/>
        <v>2009</v>
      </c>
      <c r="B277" s="174">
        <f t="shared" si="125"/>
        <v>37.822878228782287</v>
      </c>
      <c r="C277" s="207">
        <f t="shared" si="126"/>
        <v>2.8626189120091992</v>
      </c>
      <c r="D277" s="20">
        <f t="shared" si="157"/>
        <v>7</v>
      </c>
      <c r="H277" s="75"/>
      <c r="I277" s="177" t="e">
        <f t="shared" si="127"/>
        <v>#VALUE!</v>
      </c>
      <c r="J277" s="178" t="e">
        <f t="shared" si="128"/>
        <v>#VALUE!</v>
      </c>
      <c r="K277" s="177" t="e">
        <f t="shared" si="129"/>
        <v>#VALUE!</v>
      </c>
      <c r="M277" s="208">
        <f t="shared" si="130"/>
        <v>1.1807091702592558</v>
      </c>
      <c r="P277" s="185" t="e">
        <f t="shared" si="131"/>
        <v>#VALUE!</v>
      </c>
      <c r="Q277" s="177" t="e">
        <f t="shared" si="132"/>
        <v>#VALUE!</v>
      </c>
      <c r="S277" s="208">
        <f t="shared" si="133"/>
        <v>1.4557749185467688</v>
      </c>
      <c r="V277" s="185" t="e">
        <f t="shared" si="134"/>
        <v>#VALUE!</v>
      </c>
      <c r="W277" s="177" t="e">
        <f t="shared" si="135"/>
        <v>#VALUE!</v>
      </c>
      <c r="Y277" s="208">
        <f t="shared" si="136"/>
        <v>1.5442357565055189</v>
      </c>
      <c r="AB277" s="185" t="e">
        <f t="shared" si="137"/>
        <v>#VALUE!</v>
      </c>
      <c r="AC277" s="177" t="e">
        <f t="shared" si="138"/>
        <v>#VALUE!</v>
      </c>
      <c r="AE277" s="208">
        <f t="shared" si="139"/>
        <v>1.6255032923158967</v>
      </c>
      <c r="AH277" s="185" t="e">
        <f t="shared" si="140"/>
        <v>#VALUE!</v>
      </c>
      <c r="AI277" s="177" t="e">
        <f t="shared" si="141"/>
        <v>#VALUE!</v>
      </c>
      <c r="AK277" s="208">
        <f t="shared" si="142"/>
        <v>1.7006599244400848</v>
      </c>
      <c r="AN277" s="185" t="e">
        <f t="shared" si="143"/>
        <v>#VALUE!</v>
      </c>
      <c r="AO277" s="177" t="e">
        <f t="shared" si="144"/>
        <v>#VALUE!</v>
      </c>
      <c r="AQ277" s="208">
        <f t="shared" si="145"/>
        <v>1.7705607458919392</v>
      </c>
      <c r="AT277" s="185" t="e">
        <f t="shared" si="146"/>
        <v>#VALUE!</v>
      </c>
      <c r="AU277" s="177" t="e">
        <f t="shared" si="147"/>
        <v>#VALUE!</v>
      </c>
      <c r="AW277" s="208">
        <f t="shared" si="148"/>
        <v>1.8358930475675359</v>
      </c>
      <c r="AZ277" s="185" t="e">
        <f t="shared" si="149"/>
        <v>#VALUE!</v>
      </c>
      <c r="BA277" s="177" t="e">
        <f t="shared" si="150"/>
        <v>#VALUE!</v>
      </c>
      <c r="BC277" s="208">
        <f t="shared" si="151"/>
        <v>1.8972175411027288</v>
      </c>
      <c r="BF277" s="185" t="e">
        <f t="shared" si="152"/>
        <v>#VALUE!</v>
      </c>
      <c r="BG277" s="177" t="e">
        <f t="shared" si="153"/>
        <v>#VALUE!</v>
      </c>
      <c r="BI277" s="208">
        <f t="shared" si="154"/>
        <v>1.9549976521961487</v>
      </c>
      <c r="BL277" s="185" t="e">
        <f t="shared" si="155"/>
        <v>#VALUE!</v>
      </c>
      <c r="BM277" s="177" t="e">
        <f t="shared" si="156"/>
        <v>#VALUE!</v>
      </c>
    </row>
    <row r="278" spans="1:70" ht="15" customHeight="1">
      <c r="A278" s="19">
        <f t="shared" si="125"/>
        <v>2010</v>
      </c>
      <c r="B278" s="174">
        <f t="shared" si="125"/>
        <v>73.825503355704697</v>
      </c>
      <c r="C278" s="207">
        <f t="shared" si="126"/>
        <v>2.1379248350549278</v>
      </c>
      <c r="D278" s="20">
        <f t="shared" si="157"/>
        <v>8</v>
      </c>
      <c r="E278" s="50"/>
      <c r="F278" s="25"/>
      <c r="G278" s="25"/>
      <c r="H278" s="75"/>
      <c r="I278" s="177" t="e">
        <f t="shared" si="127"/>
        <v>#VALUE!</v>
      </c>
      <c r="J278" s="178" t="e">
        <f t="shared" si="128"/>
        <v>#VALUE!</v>
      </c>
      <c r="K278" s="177" t="e">
        <f t="shared" si="129"/>
        <v>#VALUE!</v>
      </c>
      <c r="M278" s="208">
        <f t="shared" si="130"/>
        <v>0.16620757262677635</v>
      </c>
      <c r="N278" s="50"/>
      <c r="O278" s="25"/>
      <c r="P278" s="185" t="e">
        <f t="shared" si="131"/>
        <v>#VALUE!</v>
      </c>
      <c r="Q278" s="177" t="e">
        <f t="shared" si="132"/>
        <v>#VALUE!</v>
      </c>
      <c r="S278" s="208">
        <f t="shared" si="133"/>
        <v>0.53596159703753288</v>
      </c>
      <c r="T278" s="50"/>
      <c r="U278" s="25"/>
      <c r="V278" s="185" t="e">
        <f t="shared" si="134"/>
        <v>#VALUE!</v>
      </c>
      <c r="W278" s="177" t="e">
        <f t="shared" si="135"/>
        <v>#VALUE!</v>
      </c>
      <c r="Y278" s="208">
        <f t="shared" si="136"/>
        <v>0.64829244424411359</v>
      </c>
      <c r="Z278" s="50"/>
      <c r="AA278" s="25"/>
      <c r="AB278" s="185" t="e">
        <f t="shared" si="137"/>
        <v>#VALUE!</v>
      </c>
      <c r="AC278" s="177" t="e">
        <f t="shared" si="138"/>
        <v>#VALUE!</v>
      </c>
      <c r="AE278" s="208">
        <f t="shared" si="139"/>
        <v>0.74926970451582997</v>
      </c>
      <c r="AF278" s="50"/>
      <c r="AG278" s="25"/>
      <c r="AH278" s="185" t="e">
        <f t="shared" si="140"/>
        <v>#VALUE!</v>
      </c>
      <c r="AI278" s="177" t="e">
        <f t="shared" si="141"/>
        <v>#VALUE!</v>
      </c>
      <c r="AK278" s="208">
        <f t="shared" si="142"/>
        <v>0.84097923857651946</v>
      </c>
      <c r="AL278" s="50"/>
      <c r="AM278" s="25"/>
      <c r="AN278" s="185" t="e">
        <f t="shared" si="143"/>
        <v>#VALUE!</v>
      </c>
      <c r="AO278" s="177" t="e">
        <f t="shared" si="144"/>
        <v>#VALUE!</v>
      </c>
      <c r="AQ278" s="208">
        <f t="shared" si="145"/>
        <v>0.92498014208831503</v>
      </c>
      <c r="AR278" s="50"/>
      <c r="AS278" s="25"/>
      <c r="AT278" s="185" t="e">
        <f t="shared" si="146"/>
        <v>#VALUE!</v>
      </c>
      <c r="AU278" s="177" t="e">
        <f t="shared" si="147"/>
        <v>#VALUE!</v>
      </c>
      <c r="AW278" s="208">
        <f t="shared" si="148"/>
        <v>1.0024684281152074</v>
      </c>
      <c r="AX278" s="50"/>
      <c r="AY278" s="25"/>
      <c r="AZ278" s="185" t="e">
        <f t="shared" si="149"/>
        <v>#VALUE!</v>
      </c>
      <c r="BA278" s="177" t="e">
        <f t="shared" si="150"/>
        <v>#VALUE!</v>
      </c>
      <c r="BC278" s="208">
        <f t="shared" si="151"/>
        <v>1.074381690544737</v>
      </c>
      <c r="BD278" s="50"/>
      <c r="BE278" s="25"/>
      <c r="BF278" s="185" t="e">
        <f t="shared" si="152"/>
        <v>#VALUE!</v>
      </c>
      <c r="BG278" s="177" t="e">
        <f t="shared" si="153"/>
        <v>#VALUE!</v>
      </c>
      <c r="BI278" s="208">
        <f t="shared" si="154"/>
        <v>1.1414685762467887</v>
      </c>
      <c r="BJ278" s="50"/>
      <c r="BK278" s="25"/>
      <c r="BL278" s="185" t="e">
        <f t="shared" si="155"/>
        <v>#VALUE!</v>
      </c>
      <c r="BM278" s="177" t="e">
        <f t="shared" si="156"/>
        <v>#VALUE!</v>
      </c>
    </row>
    <row r="279" spans="1:70" s="25" customFormat="1" ht="15" customHeight="1">
      <c r="A279" s="19">
        <f t="shared" si="125"/>
        <v>2011</v>
      </c>
      <c r="B279" s="174">
        <f t="shared" si="125"/>
        <v>127.65957446808511</v>
      </c>
      <c r="C279" s="207">
        <f t="shared" si="126"/>
        <v>1.5003668173797384</v>
      </c>
      <c r="D279" s="20">
        <f t="shared" si="157"/>
        <v>9</v>
      </c>
      <c r="E279" s="50"/>
      <c r="H279" s="32"/>
      <c r="I279" s="177" t="e">
        <f t="shared" si="127"/>
        <v>#VALUE!</v>
      </c>
      <c r="J279" s="178" t="e">
        <f t="shared" si="128"/>
        <v>#VALUE!</v>
      </c>
      <c r="K279" s="177" t="e">
        <f t="shared" si="129"/>
        <v>#VALUE!</v>
      </c>
      <c r="M279" s="208">
        <f t="shared" si="130"/>
        <v>-1.3425965058541718</v>
      </c>
      <c r="N279" s="50"/>
      <c r="P279" s="185" t="e">
        <f t="shared" si="131"/>
        <v>#VALUE!</v>
      </c>
      <c r="Q279" s="177" t="e">
        <f t="shared" si="132"/>
        <v>#VALUE!</v>
      </c>
      <c r="S279" s="208">
        <f t="shared" si="133"/>
        <v>-0.5679840376059393</v>
      </c>
      <c r="T279" s="50"/>
      <c r="V279" s="185" t="e">
        <f t="shared" si="134"/>
        <v>#VALUE!</v>
      </c>
      <c r="W279" s="177" t="e">
        <f t="shared" si="135"/>
        <v>#VALUE!</v>
      </c>
      <c r="Y279" s="208">
        <f t="shared" si="136"/>
        <v>-0.37955372632366358</v>
      </c>
      <c r="Z279" s="50"/>
      <c r="AB279" s="185" t="e">
        <f t="shared" si="137"/>
        <v>#VALUE!</v>
      </c>
      <c r="AC279" s="177" t="e">
        <f t="shared" si="138"/>
        <v>#VALUE!</v>
      </c>
      <c r="AE279" s="208">
        <f t="shared" si="139"/>
        <v>-0.22106238511038537</v>
      </c>
      <c r="AF279" s="50"/>
      <c r="AH279" s="185" t="e">
        <f t="shared" si="140"/>
        <v>#VALUE!</v>
      </c>
      <c r="AI279" s="177" t="e">
        <f t="shared" si="141"/>
        <v>#VALUE!</v>
      </c>
      <c r="AK279" s="208">
        <f t="shared" si="142"/>
        <v>-8.4287816522589182E-2</v>
      </c>
      <c r="AL279" s="50"/>
      <c r="AN279" s="185" t="e">
        <f t="shared" si="143"/>
        <v>#VALUE!</v>
      </c>
      <c r="AO279" s="177" t="e">
        <f t="shared" si="144"/>
        <v>#VALUE!</v>
      </c>
      <c r="AQ279" s="208">
        <f t="shared" si="145"/>
        <v>3.6010437523033033E-2</v>
      </c>
      <c r="AR279" s="50"/>
      <c r="AT279" s="185" t="e">
        <f t="shared" si="146"/>
        <v>#VALUE!</v>
      </c>
      <c r="AU279" s="177" t="e">
        <f t="shared" si="147"/>
        <v>#VALUE!</v>
      </c>
      <c r="AW279" s="208">
        <f t="shared" si="148"/>
        <v>0.1433785828453473</v>
      </c>
      <c r="AX279" s="50"/>
      <c r="AZ279" s="185" t="e">
        <f t="shared" si="149"/>
        <v>#VALUE!</v>
      </c>
      <c r="BA279" s="177" t="e">
        <f t="shared" si="150"/>
        <v>#VALUE!</v>
      </c>
      <c r="BC279" s="208">
        <f t="shared" si="151"/>
        <v>0.24032837606831051</v>
      </c>
      <c r="BD279" s="50"/>
      <c r="BF279" s="185" t="e">
        <f t="shared" si="152"/>
        <v>#VALUE!</v>
      </c>
      <c r="BG279" s="177" t="e">
        <f t="shared" si="153"/>
        <v>#VALUE!</v>
      </c>
      <c r="BI279" s="208">
        <f t="shared" si="154"/>
        <v>0.32870404697470235</v>
      </c>
      <c r="BJ279" s="50"/>
      <c r="BL279" s="185" t="e">
        <f t="shared" si="155"/>
        <v>#VALUE!</v>
      </c>
      <c r="BM279" s="177" t="e">
        <f t="shared" si="156"/>
        <v>#VALUE!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160.80843585237258</v>
      </c>
      <c r="C280" s="210">
        <f t="shared" si="126"/>
        <v>1.2098570972116256</v>
      </c>
      <c r="D280" s="29">
        <f t="shared" si="157"/>
        <v>10</v>
      </c>
      <c r="E280" s="51"/>
      <c r="F280" s="30"/>
      <c r="G280" s="30"/>
      <c r="H280" s="78"/>
      <c r="I280" s="183" t="e">
        <f t="shared" si="127"/>
        <v>#VALUE!</v>
      </c>
      <c r="J280" s="184" t="e">
        <f t="shared" si="128"/>
        <v>#VALUE!</v>
      </c>
      <c r="K280" s="183" t="e">
        <f t="shared" si="129"/>
        <v>#VALUE!</v>
      </c>
      <c r="M280" s="211">
        <f t="shared" si="130"/>
        <v>-6.7327463690344018</v>
      </c>
      <c r="N280" s="51"/>
      <c r="O280" s="30"/>
      <c r="P280" s="205" t="e">
        <f t="shared" si="131"/>
        <v>#VALUE!</v>
      </c>
      <c r="Q280" s="183" t="e">
        <f t="shared" si="132"/>
        <v>#VALUE!</v>
      </c>
      <c r="S280" s="211">
        <f t="shared" si="133"/>
        <v>-1.4117522938154026</v>
      </c>
      <c r="T280" s="51"/>
      <c r="U280" s="30"/>
      <c r="V280" s="205" t="e">
        <f t="shared" si="134"/>
        <v>#VALUE!</v>
      </c>
      <c r="W280" s="183" t="e">
        <f t="shared" si="135"/>
        <v>#VALUE!</v>
      </c>
      <c r="Y280" s="211">
        <f t="shared" si="136"/>
        <v>-1.0876885638380194</v>
      </c>
      <c r="Z280" s="51"/>
      <c r="AA280" s="30"/>
      <c r="AB280" s="205" t="e">
        <f t="shared" si="137"/>
        <v>#VALUE!</v>
      </c>
      <c r="AC280" s="183" t="e">
        <f t="shared" si="138"/>
        <v>#VALUE!</v>
      </c>
      <c r="AE280" s="211">
        <f t="shared" si="139"/>
        <v>-0.8433348673258293</v>
      </c>
      <c r="AF280" s="51"/>
      <c r="AG280" s="30"/>
      <c r="AH280" s="205" t="e">
        <f t="shared" si="140"/>
        <v>#VALUE!</v>
      </c>
      <c r="AI280" s="183" t="e">
        <f t="shared" si="141"/>
        <v>#VALUE!</v>
      </c>
      <c r="AK280" s="211">
        <f t="shared" si="142"/>
        <v>-0.64711908917863914</v>
      </c>
      <c r="AL280" s="51"/>
      <c r="AM280" s="30"/>
      <c r="AN280" s="205" t="e">
        <f t="shared" si="143"/>
        <v>#VALUE!</v>
      </c>
      <c r="AO280" s="183" t="e">
        <f t="shared" si="144"/>
        <v>#VALUE!</v>
      </c>
      <c r="AQ280" s="211">
        <f t="shared" si="145"/>
        <v>-0.48316084529686248</v>
      </c>
      <c r="AR280" s="51"/>
      <c r="AS280" s="30"/>
      <c r="AT280" s="205" t="e">
        <f t="shared" si="146"/>
        <v>#VALUE!</v>
      </c>
      <c r="AU280" s="183" t="e">
        <f t="shared" si="147"/>
        <v>#VALUE!</v>
      </c>
      <c r="AW280" s="211">
        <f t="shared" si="148"/>
        <v>-0.34233639175392172</v>
      </c>
      <c r="AX280" s="51"/>
      <c r="AY280" s="30"/>
      <c r="AZ280" s="205" t="e">
        <f t="shared" si="149"/>
        <v>#VALUE!</v>
      </c>
      <c r="BA280" s="183" t="e">
        <f t="shared" si="150"/>
        <v>#VALUE!</v>
      </c>
      <c r="BC280" s="211">
        <f t="shared" si="151"/>
        <v>-0.21891752089547933</v>
      </c>
      <c r="BD280" s="51"/>
      <c r="BE280" s="30"/>
      <c r="BF280" s="205" t="e">
        <f t="shared" si="152"/>
        <v>#VALUE!</v>
      </c>
      <c r="BG280" s="183" t="e">
        <f t="shared" si="153"/>
        <v>#VALUE!</v>
      </c>
      <c r="BI280" s="211">
        <f t="shared" si="154"/>
        <v>-0.1090710950543619</v>
      </c>
      <c r="BJ280" s="51"/>
      <c r="BK280" s="30"/>
      <c r="BL280" s="205" t="e">
        <f t="shared" si="155"/>
        <v>#VALUE!</v>
      </c>
      <c r="BM280" s="183" t="e">
        <f t="shared" si="156"/>
        <v>#VALUE!</v>
      </c>
    </row>
    <row r="281" spans="1:70" ht="15" customHeight="1" thickTop="1">
      <c r="A281" s="19">
        <f t="shared" si="125"/>
        <v>2013</v>
      </c>
      <c r="B281" s="174" t="e">
        <f t="shared" ref="B281:B302" si="158">ROUND(F$263/(1+EXP(F$268+F$267*D281)),$G$1)</f>
        <v>#VALUE!</v>
      </c>
      <c r="C281" s="52"/>
      <c r="D281" s="20">
        <f t="shared" si="157"/>
        <v>11</v>
      </c>
      <c r="E281" s="53"/>
      <c r="F281" s="80"/>
      <c r="G281" s="25"/>
      <c r="H281" s="32"/>
      <c r="I281" s="177" t="e">
        <f t="shared" si="127"/>
        <v>#VALUE!</v>
      </c>
      <c r="J281" s="185"/>
      <c r="K281" s="185"/>
    </row>
    <row r="282" spans="1:70" ht="15" customHeight="1" thickBot="1">
      <c r="A282" s="19">
        <f t="shared" si="125"/>
        <v>2014</v>
      </c>
      <c r="B282" s="174" t="e">
        <f t="shared" si="158"/>
        <v>#VALUE!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 t="e">
        <f t="shared" si="127"/>
        <v>#VALUE!</v>
      </c>
      <c r="J282" s="185"/>
      <c r="K282" s="185"/>
      <c r="M282" s="198" t="str">
        <f>E264</f>
        <v>max(y) =</v>
      </c>
      <c r="N282" s="198">
        <f>F264</f>
        <v>160.80843585237258</v>
      </c>
      <c r="O282" s="198"/>
      <c r="P282" s="198"/>
      <c r="Q282" s="198"/>
      <c r="R282" s="198"/>
      <c r="S282" s="198" t="str">
        <f>M282</f>
        <v>max(y) =</v>
      </c>
      <c r="T282" s="198">
        <f>N282</f>
        <v>160.80843585237258</v>
      </c>
      <c r="U282" s="198"/>
      <c r="V282" s="198"/>
      <c r="W282" s="198"/>
      <c r="X282" s="198"/>
      <c r="Y282" s="198" t="str">
        <f>S282</f>
        <v>max(y) =</v>
      </c>
      <c r="Z282" s="198">
        <f>T282</f>
        <v>160.80843585237258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160.80843585237258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160.80843585237258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160.80843585237258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160.80843585237258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160.80843585237258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160.80843585237258</v>
      </c>
    </row>
    <row r="283" spans="1:70" ht="15" customHeight="1" thickTop="1">
      <c r="A283" s="19">
        <f t="shared" si="125"/>
        <v>2015</v>
      </c>
      <c r="B283" s="174" t="e">
        <f t="shared" si="158"/>
        <v>#VALUE!</v>
      </c>
      <c r="C283" s="52"/>
      <c r="D283" s="20">
        <f t="shared" si="157"/>
        <v>13</v>
      </c>
      <c r="E283" s="198">
        <f>O263</f>
        <v>161</v>
      </c>
      <c r="F283" s="201" t="e">
        <f>O271</f>
        <v>#VALUE!</v>
      </c>
      <c r="G283" s="631" t="e">
        <f>O272</f>
        <v>#VALUE!</v>
      </c>
      <c r="H283" s="632"/>
      <c r="I283" s="177" t="e">
        <f t="shared" si="127"/>
        <v>#VALUE!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 t="e">
        <f t="shared" si="158"/>
        <v>#VALUE!</v>
      </c>
      <c r="C284" s="52"/>
      <c r="D284" s="20">
        <f t="shared" si="157"/>
        <v>14</v>
      </c>
      <c r="E284" s="198">
        <f>U263</f>
        <v>200</v>
      </c>
      <c r="F284" s="201" t="e">
        <f>U271</f>
        <v>#VALUE!</v>
      </c>
      <c r="G284" s="631" t="e">
        <f>U272</f>
        <v>#VALUE!</v>
      </c>
      <c r="H284" s="632"/>
      <c r="I284" s="177" t="e">
        <f t="shared" si="127"/>
        <v>#VALUE!</v>
      </c>
      <c r="J284" s="185"/>
      <c r="K284" s="185"/>
      <c r="M284" s="198" t="s">
        <v>60</v>
      </c>
      <c r="N284" s="212">
        <v>15</v>
      </c>
      <c r="O284" s="198"/>
      <c r="P284" s="198"/>
      <c r="Q284" s="198"/>
      <c r="R284" s="198"/>
      <c r="S284" s="198" t="s">
        <v>60</v>
      </c>
      <c r="T284" s="198">
        <f>N284</f>
        <v>15</v>
      </c>
      <c r="U284" s="198"/>
      <c r="V284" s="198"/>
      <c r="W284" s="198"/>
      <c r="X284" s="198"/>
      <c r="Y284" s="198" t="s">
        <v>60</v>
      </c>
      <c r="Z284" s="198">
        <f>T284</f>
        <v>15</v>
      </c>
      <c r="AA284" s="198"/>
      <c r="AB284" s="198"/>
      <c r="AC284" s="198"/>
      <c r="AD284" s="198"/>
      <c r="AE284" s="198" t="s">
        <v>60</v>
      </c>
      <c r="AF284" s="198">
        <f>Z284</f>
        <v>15</v>
      </c>
      <c r="AG284" s="198"/>
      <c r="AH284" s="198"/>
      <c r="AI284" s="198"/>
      <c r="AJ284" s="198"/>
      <c r="AK284" s="198" t="s">
        <v>60</v>
      </c>
      <c r="AL284" s="198">
        <f>AF284</f>
        <v>15</v>
      </c>
      <c r="AM284" s="198"/>
      <c r="AN284" s="198"/>
      <c r="AO284" s="198"/>
      <c r="AP284" s="198"/>
      <c r="AQ284" s="198" t="s">
        <v>60</v>
      </c>
      <c r="AR284" s="198">
        <f>AL284</f>
        <v>15</v>
      </c>
      <c r="AS284" s="198"/>
      <c r="AT284" s="198"/>
      <c r="AU284" s="198"/>
      <c r="AV284" s="198"/>
      <c r="AW284" s="198" t="s">
        <v>60</v>
      </c>
      <c r="AX284" s="198">
        <f>AR284</f>
        <v>15</v>
      </c>
      <c r="AY284" s="198"/>
      <c r="AZ284" s="198"/>
      <c r="BA284" s="198"/>
      <c r="BB284" s="198"/>
      <c r="BC284" s="198" t="s">
        <v>60</v>
      </c>
      <c r="BD284" s="198">
        <f>AX284</f>
        <v>15</v>
      </c>
      <c r="BE284" s="198"/>
      <c r="BF284" s="198"/>
      <c r="BG284" s="198"/>
      <c r="BH284" s="198"/>
      <c r="BI284" s="198" t="s">
        <v>60</v>
      </c>
      <c r="BJ284" s="198">
        <f>BD284</f>
        <v>15</v>
      </c>
    </row>
    <row r="285" spans="1:70" ht="15" customHeight="1">
      <c r="A285" s="19">
        <f t="shared" si="125"/>
        <v>2017</v>
      </c>
      <c r="B285" s="174" t="e">
        <f t="shared" si="158"/>
        <v>#VALUE!</v>
      </c>
      <c r="C285" s="52"/>
      <c r="D285" s="20">
        <f t="shared" si="157"/>
        <v>15</v>
      </c>
      <c r="E285" s="198">
        <f>AA263</f>
        <v>215</v>
      </c>
      <c r="F285" s="201" t="e">
        <f>AA271</f>
        <v>#VALUE!</v>
      </c>
      <c r="G285" s="631" t="e">
        <f>AA272</f>
        <v>#VALUE!</v>
      </c>
      <c r="H285" s="632"/>
      <c r="I285" s="177" t="e">
        <f t="shared" si="127"/>
        <v>#VALUE!</v>
      </c>
      <c r="J285" s="185"/>
      <c r="K285" s="185"/>
    </row>
    <row r="286" spans="1:70" ht="15" customHeight="1">
      <c r="A286" s="19">
        <f t="shared" si="125"/>
        <v>2018</v>
      </c>
      <c r="B286" s="174" t="e">
        <f t="shared" si="158"/>
        <v>#VALUE!</v>
      </c>
      <c r="C286" s="52"/>
      <c r="D286" s="20">
        <f t="shared" si="157"/>
        <v>16</v>
      </c>
      <c r="E286" s="198">
        <f>AG263</f>
        <v>230</v>
      </c>
      <c r="F286" s="201" t="e">
        <f>AG271</f>
        <v>#VALUE!</v>
      </c>
      <c r="G286" s="631" t="e">
        <f>AG272</f>
        <v>#VALUE!</v>
      </c>
      <c r="H286" s="632"/>
      <c r="I286" s="177" t="e">
        <f t="shared" si="127"/>
        <v>#VALUE!</v>
      </c>
      <c r="J286" s="185"/>
      <c r="K286" s="185"/>
    </row>
    <row r="287" spans="1:70" ht="15" customHeight="1">
      <c r="A287" s="19">
        <f t="shared" ref="A287:A302" si="159">A241</f>
        <v>2019</v>
      </c>
      <c r="B287" s="174" t="e">
        <f t="shared" si="158"/>
        <v>#VALUE!</v>
      </c>
      <c r="C287" s="52"/>
      <c r="D287" s="20">
        <f t="shared" si="157"/>
        <v>17</v>
      </c>
      <c r="E287" s="198">
        <f>AM263</f>
        <v>245</v>
      </c>
      <c r="F287" s="201" t="e">
        <f>AM271</f>
        <v>#VALUE!</v>
      </c>
      <c r="G287" s="631" t="e">
        <f>AM272</f>
        <v>#VALUE!</v>
      </c>
      <c r="H287" s="632"/>
      <c r="I287" s="177" t="e">
        <f t="shared" si="127"/>
        <v>#VALUE!</v>
      </c>
      <c r="J287" s="185"/>
      <c r="K287" s="185"/>
    </row>
    <row r="288" spans="1:70" ht="15" customHeight="1">
      <c r="A288" s="19">
        <f t="shared" si="159"/>
        <v>2020</v>
      </c>
      <c r="B288" s="174" t="e">
        <f t="shared" si="158"/>
        <v>#VALUE!</v>
      </c>
      <c r="C288" s="52"/>
      <c r="D288" s="20">
        <f t="shared" si="157"/>
        <v>18</v>
      </c>
      <c r="E288" s="198">
        <f>AS263</f>
        <v>260</v>
      </c>
      <c r="F288" s="201" t="e">
        <f>AS271</f>
        <v>#VALUE!</v>
      </c>
      <c r="G288" s="631" t="e">
        <f>AS272</f>
        <v>#VALUE!</v>
      </c>
      <c r="H288" s="632"/>
      <c r="I288" s="177" t="e">
        <f t="shared" si="127"/>
        <v>#VALUE!</v>
      </c>
      <c r="J288" s="185"/>
      <c r="K288" s="185"/>
    </row>
    <row r="289" spans="1:11" ht="15" customHeight="1">
      <c r="A289" s="19">
        <f t="shared" si="159"/>
        <v>2021</v>
      </c>
      <c r="B289" s="174" t="e">
        <f t="shared" si="158"/>
        <v>#VALUE!</v>
      </c>
      <c r="C289" s="52"/>
      <c r="D289" s="20">
        <f t="shared" si="157"/>
        <v>19</v>
      </c>
      <c r="E289" s="198">
        <f>AY263</f>
        <v>275</v>
      </c>
      <c r="F289" s="201" t="e">
        <f>AY271</f>
        <v>#VALUE!</v>
      </c>
      <c r="G289" s="631" t="e">
        <f>AY272</f>
        <v>#VALUE!</v>
      </c>
      <c r="H289" s="632"/>
      <c r="I289" s="177" t="e">
        <f t="shared" si="127"/>
        <v>#VALUE!</v>
      </c>
      <c r="J289" s="185"/>
      <c r="K289" s="185"/>
    </row>
    <row r="290" spans="1:11" ht="15" customHeight="1">
      <c r="A290" s="19">
        <f t="shared" si="159"/>
        <v>2022</v>
      </c>
      <c r="B290" s="174" t="e">
        <f t="shared" si="158"/>
        <v>#VALUE!</v>
      </c>
      <c r="C290" s="52"/>
      <c r="D290" s="20">
        <f t="shared" si="157"/>
        <v>20</v>
      </c>
      <c r="E290" s="198">
        <f>BE263</f>
        <v>290</v>
      </c>
      <c r="F290" s="201" t="e">
        <f>BE271</f>
        <v>#VALUE!</v>
      </c>
      <c r="G290" s="631" t="e">
        <f>BE272</f>
        <v>#VALUE!</v>
      </c>
      <c r="H290" s="632"/>
      <c r="I290" s="177" t="e">
        <f t="shared" si="127"/>
        <v>#VALUE!</v>
      </c>
      <c r="J290" s="185"/>
      <c r="K290" s="185"/>
    </row>
    <row r="291" spans="1:11" ht="15" customHeight="1">
      <c r="A291" s="19">
        <f t="shared" si="159"/>
        <v>2023</v>
      </c>
      <c r="B291" s="174" t="e">
        <f t="shared" si="158"/>
        <v>#VALUE!</v>
      </c>
      <c r="C291" s="52"/>
      <c r="D291" s="20">
        <f t="shared" si="157"/>
        <v>21</v>
      </c>
      <c r="E291" s="198">
        <f>BK263</f>
        <v>305</v>
      </c>
      <c r="F291" s="201" t="e">
        <f>BK271</f>
        <v>#VALUE!</v>
      </c>
      <c r="G291" s="631" t="e">
        <f>BK272</f>
        <v>#VALUE!</v>
      </c>
      <c r="H291" s="632"/>
      <c r="I291" s="177" t="e">
        <f t="shared" si="127"/>
        <v>#VALUE!</v>
      </c>
      <c r="J291" s="185"/>
      <c r="K291" s="185"/>
    </row>
    <row r="292" spans="1:11" ht="15" customHeight="1">
      <c r="A292" s="19">
        <f t="shared" si="159"/>
        <v>2024</v>
      </c>
      <c r="B292" s="174" t="e">
        <f t="shared" si="158"/>
        <v>#VALUE!</v>
      </c>
      <c r="C292" s="52"/>
      <c r="D292" s="20">
        <f t="shared" si="157"/>
        <v>22</v>
      </c>
      <c r="E292" s="64"/>
      <c r="F292" s="201"/>
      <c r="G292" s="213"/>
      <c r="H292" s="32"/>
      <c r="I292" s="177" t="e">
        <f t="shared" si="127"/>
        <v>#VALUE!</v>
      </c>
      <c r="J292" s="185"/>
      <c r="K292" s="185"/>
    </row>
    <row r="293" spans="1:11" ht="15" customHeight="1">
      <c r="A293" s="19">
        <f t="shared" si="159"/>
        <v>2025</v>
      </c>
      <c r="B293" s="174" t="e">
        <f t="shared" si="158"/>
        <v>#VALUE!</v>
      </c>
      <c r="C293" s="52"/>
      <c r="D293" s="20">
        <f t="shared" si="157"/>
        <v>23</v>
      </c>
      <c r="E293" s="64"/>
      <c r="F293" s="201"/>
      <c r="G293" s="213"/>
      <c r="H293" s="32"/>
      <c r="I293" s="177" t="e">
        <f t="shared" si="127"/>
        <v>#VALUE!</v>
      </c>
      <c r="J293" s="185"/>
      <c r="K293" s="185"/>
    </row>
    <row r="294" spans="1:11" ht="15" customHeight="1">
      <c r="A294" s="19">
        <f t="shared" si="159"/>
        <v>2026</v>
      </c>
      <c r="B294" s="174" t="e">
        <f t="shared" si="158"/>
        <v>#VALUE!</v>
      </c>
      <c r="C294" s="52"/>
      <c r="D294" s="20">
        <f t="shared" si="157"/>
        <v>24</v>
      </c>
      <c r="E294" s="64"/>
      <c r="F294" s="201"/>
      <c r="G294" s="213"/>
      <c r="H294" s="32"/>
      <c r="I294" s="177" t="e">
        <f t="shared" si="127"/>
        <v>#VALUE!</v>
      </c>
      <c r="J294" s="185"/>
      <c r="K294" s="185"/>
    </row>
    <row r="295" spans="1:11" ht="15" customHeight="1">
      <c r="A295" s="19">
        <f t="shared" si="159"/>
        <v>2027</v>
      </c>
      <c r="B295" s="174" t="e">
        <f t="shared" si="158"/>
        <v>#VALUE!</v>
      </c>
      <c r="C295" s="52"/>
      <c r="D295" s="20">
        <f t="shared" si="157"/>
        <v>25</v>
      </c>
      <c r="E295" s="64"/>
      <c r="F295" s="201"/>
      <c r="G295" s="213"/>
      <c r="H295" s="32"/>
      <c r="I295" s="177" t="e">
        <f t="shared" si="127"/>
        <v>#VALUE!</v>
      </c>
      <c r="J295" s="185"/>
      <c r="K295" s="185"/>
    </row>
    <row r="296" spans="1:11" ht="15" customHeight="1">
      <c r="A296" s="19">
        <f t="shared" si="159"/>
        <v>2028</v>
      </c>
      <c r="B296" s="174" t="e">
        <f t="shared" si="158"/>
        <v>#VALUE!</v>
      </c>
      <c r="C296" s="52"/>
      <c r="D296" s="20">
        <f t="shared" si="157"/>
        <v>26</v>
      </c>
      <c r="E296" s="64"/>
      <c r="F296" s="201"/>
      <c r="G296" s="213"/>
      <c r="H296" s="32"/>
      <c r="I296" s="177" t="e">
        <f t="shared" si="127"/>
        <v>#VALUE!</v>
      </c>
      <c r="J296" s="185"/>
      <c r="K296" s="185"/>
    </row>
    <row r="297" spans="1:11" ht="15" customHeight="1">
      <c r="A297" s="19">
        <f t="shared" si="159"/>
        <v>2029</v>
      </c>
      <c r="B297" s="174" t="e">
        <f t="shared" si="158"/>
        <v>#VALUE!</v>
      </c>
      <c r="C297" s="52"/>
      <c r="D297" s="20">
        <f t="shared" si="157"/>
        <v>27</v>
      </c>
      <c r="E297" s="53"/>
      <c r="F297" s="80"/>
      <c r="G297" s="25"/>
      <c r="H297" s="32"/>
      <c r="I297" s="177" t="e">
        <f t="shared" si="127"/>
        <v>#VALUE!</v>
      </c>
      <c r="J297" s="185"/>
      <c r="K297" s="185"/>
    </row>
    <row r="298" spans="1:11" ht="15" customHeight="1">
      <c r="A298" s="19">
        <f t="shared" si="159"/>
        <v>2030</v>
      </c>
      <c r="B298" s="174" t="e">
        <f t="shared" si="158"/>
        <v>#VALUE!</v>
      </c>
      <c r="C298" s="52"/>
      <c r="D298" s="20">
        <f t="shared" si="157"/>
        <v>28</v>
      </c>
      <c r="E298" s="53"/>
      <c r="F298" s="80"/>
      <c r="G298" s="25"/>
      <c r="H298" s="32"/>
      <c r="I298" s="177" t="e">
        <f t="shared" si="127"/>
        <v>#VALUE!</v>
      </c>
      <c r="J298" s="185"/>
      <c r="K298" s="185"/>
    </row>
    <row r="299" spans="1:11" ht="15" customHeight="1">
      <c r="A299" s="19">
        <f t="shared" si="159"/>
        <v>2031</v>
      </c>
      <c r="B299" s="174" t="e">
        <f t="shared" si="158"/>
        <v>#VALUE!</v>
      </c>
      <c r="C299" s="52"/>
      <c r="D299" s="20">
        <f t="shared" si="157"/>
        <v>29</v>
      </c>
      <c r="E299" s="53"/>
      <c r="F299" s="80"/>
      <c r="G299" s="25"/>
      <c r="H299" s="32"/>
      <c r="I299" s="177" t="e">
        <f t="shared" si="127"/>
        <v>#VALUE!</v>
      </c>
      <c r="J299" s="185"/>
      <c r="K299" s="185"/>
    </row>
    <row r="300" spans="1:11" ht="15" customHeight="1">
      <c r="A300" s="19">
        <f t="shared" si="159"/>
        <v>2032</v>
      </c>
      <c r="B300" s="174" t="e">
        <f t="shared" si="158"/>
        <v>#VALUE!</v>
      </c>
      <c r="C300" s="52"/>
      <c r="D300" s="20">
        <f t="shared" si="157"/>
        <v>30</v>
      </c>
      <c r="E300" s="53"/>
      <c r="F300" s="80"/>
      <c r="G300" s="25"/>
      <c r="H300" s="32"/>
      <c r="I300" s="177" t="e">
        <f t="shared" si="127"/>
        <v>#VALUE!</v>
      </c>
      <c r="J300" s="185"/>
      <c r="K300" s="185"/>
    </row>
    <row r="301" spans="1:11" ht="15" customHeight="1">
      <c r="A301" s="19">
        <f t="shared" si="159"/>
        <v>2033</v>
      </c>
      <c r="B301" s="174" t="e">
        <f t="shared" si="158"/>
        <v>#VALUE!</v>
      </c>
      <c r="C301" s="52"/>
      <c r="D301" s="20">
        <f t="shared" si="157"/>
        <v>31</v>
      </c>
      <c r="E301" s="53"/>
      <c r="F301" s="80"/>
      <c r="G301" s="25"/>
      <c r="H301" s="32"/>
      <c r="I301" s="177" t="e">
        <f t="shared" si="127"/>
        <v>#VALUE!</v>
      </c>
      <c r="J301" s="185"/>
      <c r="K301" s="185"/>
    </row>
    <row r="302" spans="1:11" ht="15" customHeight="1">
      <c r="A302" s="103">
        <f t="shared" si="159"/>
        <v>2034</v>
      </c>
      <c r="B302" s="186" t="e">
        <f t="shared" si="158"/>
        <v>#VALUE!</v>
      </c>
      <c r="C302" s="193"/>
      <c r="D302" s="33">
        <f t="shared" si="157"/>
        <v>32</v>
      </c>
      <c r="E302" s="54"/>
      <c r="F302" s="82"/>
      <c r="G302" s="9"/>
      <c r="H302" s="35"/>
      <c r="I302" s="187" t="e">
        <f t="shared" si="127"/>
        <v>#VALUE!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0.80103732449831355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0.41561850579211779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0.6833421906407483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0.70609173488225552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0.7211088588811434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0.73295800718528015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0.73872215388960072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0.74950821868680062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0.75526831054751342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0.76323943774790004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600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161</v>
      </c>
      <c r="P309" s="185"/>
      <c r="Q309" s="177"/>
      <c r="S309" s="216"/>
      <c r="T309" s="95" t="s">
        <v>65</v>
      </c>
      <c r="U309" s="199">
        <f>ROUNDDOWN(U264,-T330)+10^T330</f>
        <v>200</v>
      </c>
      <c r="V309" s="185"/>
      <c r="W309" s="177"/>
      <c r="Y309" s="216"/>
      <c r="Z309" s="95" t="s">
        <v>65</v>
      </c>
      <c r="AA309" s="199">
        <f>U309+Z331</f>
        <v>215</v>
      </c>
      <c r="AB309" s="185"/>
      <c r="AC309" s="177"/>
      <c r="AE309" s="216"/>
      <c r="AF309" s="95" t="s">
        <v>65</v>
      </c>
      <c r="AG309" s="199">
        <f>AA309+AF331</f>
        <v>230</v>
      </c>
      <c r="AH309" s="185"/>
      <c r="AI309" s="177"/>
      <c r="AK309" s="216"/>
      <c r="AL309" s="95" t="s">
        <v>65</v>
      </c>
      <c r="AM309" s="199">
        <f>AG309+AL331</f>
        <v>245</v>
      </c>
      <c r="AN309" s="185"/>
      <c r="AO309" s="177"/>
      <c r="AQ309" s="216"/>
      <c r="AR309" s="95" t="s">
        <v>65</v>
      </c>
      <c r="AS309" s="199">
        <f>AM309+AR331</f>
        <v>260</v>
      </c>
      <c r="AT309" s="185"/>
      <c r="AU309" s="177"/>
      <c r="AW309" s="216"/>
      <c r="AX309" s="95" t="s">
        <v>65</v>
      </c>
      <c r="AY309" s="199">
        <f>AS309+AX331</f>
        <v>275</v>
      </c>
      <c r="AZ309" s="185"/>
      <c r="BA309" s="177"/>
      <c r="BC309" s="216"/>
      <c r="BD309" s="95" t="s">
        <v>65</v>
      </c>
      <c r="BE309" s="199">
        <f>AY309+BD331</f>
        <v>290</v>
      </c>
      <c r="BF309" s="185"/>
      <c r="BG309" s="177"/>
      <c r="BI309" s="216"/>
      <c r="BJ309" s="95" t="s">
        <v>65</v>
      </c>
      <c r="BK309" s="199">
        <f>BE309+BJ331</f>
        <v>305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6.4881429659448333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6.6299545687629973</v>
      </c>
      <c r="P311" s="185"/>
      <c r="Q311" s="177"/>
      <c r="S311" s="216"/>
      <c r="T311" s="95" t="s">
        <v>66</v>
      </c>
      <c r="U311" s="40">
        <f>INDEX(LINEST(S317:S326,$D317:$D326),2)</f>
        <v>5.7523035414833625</v>
      </c>
      <c r="V311" s="185"/>
      <c r="W311" s="177"/>
      <c r="Y311" s="216"/>
      <c r="Z311" s="95" t="s">
        <v>66</v>
      </c>
      <c r="AA311" s="40">
        <f>INDEX(LINEST(Y317:Y326,$D317:$D326),2)</f>
        <v>5.7591039411984095</v>
      </c>
      <c r="AB311" s="185"/>
      <c r="AC311" s="177"/>
      <c r="AE311" s="216"/>
      <c r="AF311" s="95" t="s">
        <v>66</v>
      </c>
      <c r="AG311" s="40">
        <f>INDEX(LINEST(AE317:AE326,$D317:$D326),2)</f>
        <v>5.7793312095646918</v>
      </c>
      <c r="AH311" s="185"/>
      <c r="AI311" s="177"/>
      <c r="AK311" s="216"/>
      <c r="AL311" s="95" t="s">
        <v>66</v>
      </c>
      <c r="AM311" s="40">
        <f>INDEX(LINEST(AK317:AK326,$D317:$D326),2)</f>
        <v>5.8063879481722411</v>
      </c>
      <c r="AN311" s="185"/>
      <c r="AO311" s="177"/>
      <c r="AQ311" s="216"/>
      <c r="AR311" s="95" t="s">
        <v>66</v>
      </c>
      <c r="AS311" s="40">
        <f>INDEX(LINEST(AQ317:AQ326,$D317:$D326),2)</f>
        <v>5.837070877706056</v>
      </c>
      <c r="AT311" s="185"/>
      <c r="AU311" s="177"/>
      <c r="AW311" s="216"/>
      <c r="AX311" s="95" t="s">
        <v>66</v>
      </c>
      <c r="AY311" s="40">
        <f>INDEX(LINEST(AW317:AW326,$D317:$D326),2)</f>
        <v>5.8696427788231498</v>
      </c>
      <c r="AZ311" s="185"/>
      <c r="BA311" s="177"/>
      <c r="BC311" s="216"/>
      <c r="BD311" s="95" t="s">
        <v>66</v>
      </c>
      <c r="BE311" s="40">
        <f>INDEX(LINEST(BC317:BC326,$D317:$D326),2)</f>
        <v>5.9030952636882557</v>
      </c>
      <c r="BF311" s="185"/>
      <c r="BG311" s="177"/>
      <c r="BI311" s="216"/>
      <c r="BJ311" s="95" t="s">
        <v>66</v>
      </c>
      <c r="BK311" s="40">
        <f>INDEX(LINEST(BI317:BI326,$D317:$D326),2)</f>
        <v>5.93681718175689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-3.2640345797901156E-2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-0.4590807849683296</v>
      </c>
      <c r="P312" s="185"/>
      <c r="Q312" s="177"/>
      <c r="S312" s="216"/>
      <c r="T312" s="95" t="s">
        <v>67</v>
      </c>
      <c r="U312" s="40">
        <f>INDEX(LINEST(S317:S326,$D317:$D326),1)</f>
        <v>-0.15094255551142449</v>
      </c>
      <c r="V312" s="185"/>
      <c r="W312" s="177"/>
      <c r="Y312" s="216"/>
      <c r="Z312" s="95" t="s">
        <v>67</v>
      </c>
      <c r="AA312" s="40">
        <f>INDEX(LINEST(Y317:Y326,$D317:$D326),1)</f>
        <v>-0.13067859594778455</v>
      </c>
      <c r="AB312" s="185"/>
      <c r="AC312" s="177"/>
      <c r="AE312" s="216"/>
      <c r="AF312" s="95" t="s">
        <v>67</v>
      </c>
      <c r="AG312" s="40">
        <f>INDEX(LINEST(AE317:AE326,$D317:$D326),1)</f>
        <v>-0.11581415101219698</v>
      </c>
      <c r="AH312" s="185"/>
      <c r="AI312" s="177"/>
      <c r="AK312" s="216"/>
      <c r="AL312" s="95" t="s">
        <v>67</v>
      </c>
      <c r="AM312" s="40">
        <f>INDEX(LINEST(AK317:AK326,$D317:$D326),1)</f>
        <v>-0.10428142908977785</v>
      </c>
      <c r="AN312" s="185"/>
      <c r="AO312" s="177"/>
      <c r="AQ312" s="216"/>
      <c r="AR312" s="95" t="s">
        <v>67</v>
      </c>
      <c r="AS312" s="40">
        <f>INDEX(LINEST(AQ317:AQ326,$D317:$D326),1)</f>
        <v>-9.5000167474061037E-2</v>
      </c>
      <c r="AT312" s="185"/>
      <c r="AU312" s="177"/>
      <c r="AW312" s="216"/>
      <c r="AX312" s="95" t="s">
        <v>67</v>
      </c>
      <c r="AY312" s="40">
        <f>INDEX(LINEST(AW317:AW326,$D317:$D326),1)</f>
        <v>-8.733286002369868E-2</v>
      </c>
      <c r="AZ312" s="185"/>
      <c r="BA312" s="177"/>
      <c r="BC312" s="216"/>
      <c r="BD312" s="95" t="s">
        <v>67</v>
      </c>
      <c r="BE312" s="40">
        <f>INDEX(LINEST(BC317:BC326,$D317:$D326),1)</f>
        <v>-8.0871938067945764E-2</v>
      </c>
      <c r="BF312" s="185"/>
      <c r="BG312" s="177"/>
      <c r="BI312" s="216"/>
      <c r="BJ312" s="95" t="s">
        <v>67</v>
      </c>
      <c r="BK312" s="40">
        <f>INDEX(LINEST(BI317:BI326,$D317:$D326),1)</f>
        <v>-7.5341556614358748E-2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657.30159768481826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757.44775807149847</v>
      </c>
      <c r="P314" s="185"/>
      <c r="Q314" s="177"/>
      <c r="S314" s="216"/>
      <c r="T314" s="95" t="s">
        <v>29</v>
      </c>
      <c r="U314" s="199">
        <f>EXP(U311)</f>
        <v>314.91524574126913</v>
      </c>
      <c r="V314" s="185"/>
      <c r="W314" s="177"/>
      <c r="Y314" s="216"/>
      <c r="Z314" s="95" t="s">
        <v>29</v>
      </c>
      <c r="AA314" s="199">
        <f>EXP(AA311)</f>
        <v>317.06409351938714</v>
      </c>
      <c r="AB314" s="185"/>
      <c r="AC314" s="177"/>
      <c r="AE314" s="216"/>
      <c r="AF314" s="95" t="s">
        <v>29</v>
      </c>
      <c r="AG314" s="199">
        <f>EXP(AG311)</f>
        <v>323.54273575681987</v>
      </c>
      <c r="AH314" s="185"/>
      <c r="AI314" s="177"/>
      <c r="AK314" s="216"/>
      <c r="AL314" s="95" t="s">
        <v>29</v>
      </c>
      <c r="AM314" s="199">
        <f>EXP(AM311)</f>
        <v>332.41624983465601</v>
      </c>
      <c r="AN314" s="185"/>
      <c r="AO314" s="177"/>
      <c r="AQ314" s="216"/>
      <c r="AR314" s="95" t="s">
        <v>29</v>
      </c>
      <c r="AS314" s="199">
        <f>EXP(AS311)</f>
        <v>342.77384226682562</v>
      </c>
      <c r="AT314" s="185"/>
      <c r="AU314" s="177"/>
      <c r="AW314" s="216"/>
      <c r="AX314" s="95" t="s">
        <v>29</v>
      </c>
      <c r="AY314" s="199">
        <f>EXP(AY311)</f>
        <v>354.12245762976443</v>
      </c>
      <c r="AZ314" s="185"/>
      <c r="BA314" s="177"/>
      <c r="BC314" s="216"/>
      <c r="BD314" s="95" t="s">
        <v>29</v>
      </c>
      <c r="BE314" s="199">
        <f>EXP(BE311)</f>
        <v>366.16910553947974</v>
      </c>
      <c r="BF314" s="185"/>
      <c r="BG314" s="177"/>
      <c r="BI314" s="216"/>
      <c r="BJ314" s="95" t="s">
        <v>29</v>
      </c>
      <c r="BK314" s="199">
        <f>EXP(BK311)</f>
        <v>378.72758810661077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0.9678866014812938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0.6318641977084003</v>
      </c>
      <c r="P315" s="185"/>
      <c r="Q315" s="177"/>
      <c r="S315" s="216"/>
      <c r="T315" s="95" t="s">
        <v>30</v>
      </c>
      <c r="U315" s="40">
        <f>EXP(U312)</f>
        <v>0.8598970935892275</v>
      </c>
      <c r="V315" s="185"/>
      <c r="W315" s="177"/>
      <c r="Y315" s="216"/>
      <c r="Z315" s="95" t="s">
        <v>30</v>
      </c>
      <c r="AA315" s="40">
        <f>EXP(AA312)</f>
        <v>0.87749976105180849</v>
      </c>
      <c r="AB315" s="185"/>
      <c r="AC315" s="177"/>
      <c r="AE315" s="216"/>
      <c r="AF315" s="95" t="s">
        <v>30</v>
      </c>
      <c r="AG315" s="40">
        <f>EXP(AG312)</f>
        <v>0.89064073259577747</v>
      </c>
      <c r="AH315" s="185"/>
      <c r="AI315" s="177"/>
      <c r="AK315" s="216"/>
      <c r="AL315" s="95" t="s">
        <v>30</v>
      </c>
      <c r="AM315" s="40">
        <f>EXP(AM312)</f>
        <v>0.90097170209229183</v>
      </c>
      <c r="AN315" s="185"/>
      <c r="AO315" s="177"/>
      <c r="AQ315" s="216"/>
      <c r="AR315" s="95" t="s">
        <v>30</v>
      </c>
      <c r="AS315" s="40">
        <f>EXP(AS312)</f>
        <v>0.90937278217186579</v>
      </c>
      <c r="AT315" s="185"/>
      <c r="AU315" s="177"/>
      <c r="AW315" s="216"/>
      <c r="AX315" s="95" t="s">
        <v>30</v>
      </c>
      <c r="AY315" s="40">
        <f>EXP(AY312)</f>
        <v>0.91637202124972583</v>
      </c>
      <c r="AZ315" s="185"/>
      <c r="BA315" s="177"/>
      <c r="BC315" s="216"/>
      <c r="BD315" s="95" t="s">
        <v>30</v>
      </c>
      <c r="BE315" s="40">
        <f>EXP(BE312)</f>
        <v>0.92231179691270848</v>
      </c>
      <c r="BF315" s="185"/>
      <c r="BG315" s="177"/>
      <c r="BI315" s="216"/>
      <c r="BJ315" s="95" t="s">
        <v>30</v>
      </c>
      <c r="BK315" s="40">
        <f>EXP(BK312)</f>
        <v>0.92742666351391312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0</v>
      </c>
      <c r="C317" s="189">
        <f t="shared" ref="C317:C326" si="161">LN($F$309-B317)</f>
        <v>6.3969296552161463</v>
      </c>
      <c r="D317" s="20">
        <v>1</v>
      </c>
      <c r="E317" s="637" t="s">
        <v>7</v>
      </c>
      <c r="F317" s="638"/>
      <c r="G317" s="641">
        <f>I305</f>
        <v>0.80103732449831355</v>
      </c>
      <c r="H317" s="642"/>
      <c r="I317" s="177">
        <f t="shared" ref="I317:I348" si="162">ROUND($F$309-$F$314*$F$315^D317,$G$1)</f>
        <v>-36</v>
      </c>
      <c r="J317" s="178" t="e">
        <f t="shared" ref="J317:J326" si="163">ABS(B317-I317)/B317*100</f>
        <v>#DIV/0!</v>
      </c>
      <c r="K317" s="177">
        <f t="shared" ref="K317:K326" si="164">(B317-I317)^2/1000</f>
        <v>1.296</v>
      </c>
      <c r="M317" s="216">
        <f t="shared" ref="M317:M326" si="165">LN(O$309-$B317)</f>
        <v>5.0814043649844631</v>
      </c>
      <c r="N317" s="21" t="s">
        <v>36</v>
      </c>
      <c r="O317" s="42">
        <f>P305</f>
        <v>0.41561850579211779</v>
      </c>
      <c r="P317" s="185">
        <f t="shared" ref="P317:P326" si="166">ROUND(O$309-O$314*O$315^$D317,$G$1)</f>
        <v>-318</v>
      </c>
      <c r="Q317" s="177">
        <f t="shared" ref="Q317:Q326" si="167">($B317-P317)^2/1000</f>
        <v>101.124</v>
      </c>
      <c r="S317" s="216">
        <f t="shared" ref="S317:S326" si="168">LN(U$309-$B317)</f>
        <v>5.2983173665480363</v>
      </c>
      <c r="T317" s="21" t="s">
        <v>36</v>
      </c>
      <c r="U317" s="42">
        <f>V305</f>
        <v>0.6833421906407483</v>
      </c>
      <c r="V317" s="185">
        <f t="shared" ref="V317:V326" si="169">ROUND(U$309-U$314*U$315^$D317,$G$1)</f>
        <v>-71</v>
      </c>
      <c r="W317" s="177">
        <f t="shared" ref="W317:W326" si="170">($B317-V317)^2/1000</f>
        <v>5.0410000000000004</v>
      </c>
      <c r="Y317" s="216">
        <f t="shared" ref="Y317:Y326" si="171">LN(AA$309-$B317)</f>
        <v>5.3706380281276624</v>
      </c>
      <c r="Z317" s="21" t="s">
        <v>36</v>
      </c>
      <c r="AA317" s="42">
        <f>AB305</f>
        <v>0.70609173488225552</v>
      </c>
      <c r="AB317" s="185">
        <f t="shared" ref="AB317:AB326" si="172">ROUND(AA$309-AA$314*AA$315^$D317,$G$1)</f>
        <v>-63</v>
      </c>
      <c r="AC317" s="177">
        <f t="shared" ref="AC317:AC326" si="173">($B317-AB317)^2/1000</f>
        <v>3.9689999999999999</v>
      </c>
      <c r="AE317" s="216">
        <f t="shared" ref="AE317:AE326" si="174">LN(AG$309-$B317)</f>
        <v>5.4380793089231956</v>
      </c>
      <c r="AF317" s="21" t="s">
        <v>36</v>
      </c>
      <c r="AG317" s="42">
        <f>AH305</f>
        <v>0.7211088588811434</v>
      </c>
      <c r="AH317" s="185">
        <f t="shared" ref="AH317:AH326" si="175">ROUND(AG$309-AG$314*AG$315^$D317,$G$1)</f>
        <v>-58</v>
      </c>
      <c r="AI317" s="177">
        <f t="shared" ref="AI317:AI326" si="176">($B317-AH317)^2/1000</f>
        <v>3.3639999999999999</v>
      </c>
      <c r="AK317" s="216">
        <f t="shared" ref="AK317:AK326" si="177">LN(AM$309-$B317)</f>
        <v>5.5012582105447274</v>
      </c>
      <c r="AL317" s="21" t="s">
        <v>36</v>
      </c>
      <c r="AM317" s="42">
        <f>AN305</f>
        <v>0.73295800718528015</v>
      </c>
      <c r="AN317" s="185">
        <f t="shared" ref="AN317:AN326" si="178">ROUND(AM$309-AM$314*AM$315^$D317,$G$1)</f>
        <v>-54</v>
      </c>
      <c r="AO317" s="177">
        <f t="shared" ref="AO317:AO326" si="179">($B317-AN317)^2/1000</f>
        <v>2.9159999999999999</v>
      </c>
      <c r="AQ317" s="216">
        <f t="shared" ref="AQ317:AQ326" si="180">LN(AS$309-$B317)</f>
        <v>5.5606816310155276</v>
      </c>
      <c r="AR317" s="21" t="s">
        <v>36</v>
      </c>
      <c r="AS317" s="42">
        <f>AT305</f>
        <v>0.73872215388960072</v>
      </c>
      <c r="AT317" s="185">
        <f t="shared" ref="AT317:AT326" si="181">ROUND(AS$309-AS$314*AS$315^$D317,$G$1)</f>
        <v>-52</v>
      </c>
      <c r="AU317" s="177">
        <f t="shared" ref="AU317:AU326" si="182">($B317-AT317)^2/1000</f>
        <v>2.7040000000000002</v>
      </c>
      <c r="AW317" s="216">
        <f t="shared" ref="AW317:AW326" si="183">LN(AY$309-$B317)</f>
        <v>5.6167710976665717</v>
      </c>
      <c r="AX317" s="21" t="s">
        <v>36</v>
      </c>
      <c r="AY317" s="42">
        <f>AZ305</f>
        <v>0.74950821868680062</v>
      </c>
      <c r="AZ317" s="185">
        <f t="shared" ref="AZ317:AZ326" si="184">ROUND(AY$309-AY$314*AY$315^$D317,$G$1)</f>
        <v>-50</v>
      </c>
      <c r="BA317" s="177">
        <f t="shared" ref="BA317:BA326" si="185">($B317-AZ317)^2/1000</f>
        <v>2.5</v>
      </c>
      <c r="BC317" s="216">
        <f t="shared" ref="BC317:BC326" si="186">LN(BE$309-$B317)</f>
        <v>5.6698809229805196</v>
      </c>
      <c r="BD317" s="21" t="s">
        <v>36</v>
      </c>
      <c r="BE317" s="42">
        <f>BF305</f>
        <v>0.75526831054751342</v>
      </c>
      <c r="BF317" s="185">
        <f t="shared" ref="BF317:BF326" si="187">ROUND(BE$309-BE$314*BE$315^$D317,$G$1)</f>
        <v>-48</v>
      </c>
      <c r="BG317" s="177">
        <f t="shared" ref="BG317:BG326" si="188">($B317-BF317)^2/1000</f>
        <v>2.3039999999999998</v>
      </c>
      <c r="BI317" s="216">
        <f t="shared" ref="BI317:BI326" si="189">LN(BK$309-$B317)</f>
        <v>5.7203117766074119</v>
      </c>
      <c r="BJ317" s="21" t="s">
        <v>36</v>
      </c>
      <c r="BK317" s="42">
        <f>BL305</f>
        <v>0.76323943774790004</v>
      </c>
      <c r="BL317" s="185">
        <f t="shared" ref="BL317:BL326" si="190">ROUND(BK$309-BK$314*BK$315^$D317,$G$1)</f>
        <v>-46</v>
      </c>
      <c r="BM317" s="177">
        <f t="shared" ref="BM317:BM326" si="191">($B317-BL317)^2/1000</f>
        <v>2.1160000000000001</v>
      </c>
    </row>
    <row r="318" spans="1:65" ht="15" customHeight="1">
      <c r="A318" s="19">
        <f t="shared" si="160"/>
        <v>2004</v>
      </c>
      <c r="B318" s="174">
        <f t="shared" si="160"/>
        <v>0</v>
      </c>
      <c r="C318" s="189">
        <f t="shared" si="161"/>
        <v>6.3969296552161463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6.0024288150039427</v>
      </c>
      <c r="H318" s="640"/>
      <c r="I318" s="177">
        <f t="shared" si="162"/>
        <v>-16</v>
      </c>
      <c r="J318" s="178" t="e">
        <f t="shared" si="163"/>
        <v>#DIV/0!</v>
      </c>
      <c r="K318" s="177">
        <f t="shared" si="164"/>
        <v>0.25600000000000001</v>
      </c>
      <c r="M318" s="216">
        <f t="shared" si="165"/>
        <v>5.0814043649844631</v>
      </c>
      <c r="N318" s="21" t="s">
        <v>37</v>
      </c>
      <c r="O318" s="199">
        <f>SUM(Q317:Q326)</f>
        <v>144.7503904742384</v>
      </c>
      <c r="P318" s="185">
        <f t="shared" si="166"/>
        <v>-141</v>
      </c>
      <c r="Q318" s="177">
        <f t="shared" si="167"/>
        <v>19.881</v>
      </c>
      <c r="S318" s="216">
        <f t="shared" si="168"/>
        <v>5.2983173665480363</v>
      </c>
      <c r="T318" s="21" t="s">
        <v>37</v>
      </c>
      <c r="U318" s="199">
        <f>SUM(W317:W326)</f>
        <v>13.042579447032367</v>
      </c>
      <c r="V318" s="185">
        <f t="shared" si="169"/>
        <v>-33</v>
      </c>
      <c r="W318" s="177">
        <f t="shared" si="170"/>
        <v>1.089</v>
      </c>
      <c r="Y318" s="216">
        <f t="shared" si="171"/>
        <v>5.3706380281276624</v>
      </c>
      <c r="Z318" s="21" t="s">
        <v>37</v>
      </c>
      <c r="AA318" s="199">
        <f>SUM(AC317:AC326)</f>
        <v>11.120938606695148</v>
      </c>
      <c r="AB318" s="185">
        <f t="shared" si="172"/>
        <v>-29</v>
      </c>
      <c r="AC318" s="177">
        <f t="shared" si="173"/>
        <v>0.84099999999999997</v>
      </c>
      <c r="AE318" s="216">
        <f t="shared" si="174"/>
        <v>5.4380793089231956</v>
      </c>
      <c r="AF318" s="21" t="s">
        <v>37</v>
      </c>
      <c r="AG318" s="199">
        <f>SUM(AI317:AI326)</f>
        <v>10.042727290434094</v>
      </c>
      <c r="AH318" s="185">
        <f t="shared" si="175"/>
        <v>-27</v>
      </c>
      <c r="AI318" s="177">
        <f t="shared" si="176"/>
        <v>0.72899999999999998</v>
      </c>
      <c r="AK318" s="216">
        <f t="shared" si="177"/>
        <v>5.5012582105447274</v>
      </c>
      <c r="AL318" s="21" t="s">
        <v>37</v>
      </c>
      <c r="AM318" s="199">
        <f>SUM(AO317:AO326)</f>
        <v>9.2609487730693374</v>
      </c>
      <c r="AN318" s="185">
        <f t="shared" si="178"/>
        <v>-25</v>
      </c>
      <c r="AO318" s="177">
        <f t="shared" si="179"/>
        <v>0.625</v>
      </c>
      <c r="AQ318" s="216">
        <f t="shared" si="180"/>
        <v>5.5606816310155276</v>
      </c>
      <c r="AR318" s="21" t="s">
        <v>37</v>
      </c>
      <c r="AS318" s="199">
        <f>SUM(AU317:AU326)</f>
        <v>8.8204537940759931</v>
      </c>
      <c r="AT318" s="185">
        <f t="shared" si="181"/>
        <v>-23</v>
      </c>
      <c r="AU318" s="177">
        <f t="shared" si="182"/>
        <v>0.52900000000000003</v>
      </c>
      <c r="AW318" s="216">
        <f t="shared" si="183"/>
        <v>5.6167710976665717</v>
      </c>
      <c r="AX318" s="21" t="s">
        <v>37</v>
      </c>
      <c r="AY318" s="199">
        <f>SUM(BA317:BA326)</f>
        <v>8.3100096940050499</v>
      </c>
      <c r="AZ318" s="185">
        <f t="shared" si="184"/>
        <v>-22</v>
      </c>
      <c r="BA318" s="177">
        <f t="shared" si="185"/>
        <v>0.48399999999999999</v>
      </c>
      <c r="BC318" s="216">
        <f t="shared" si="186"/>
        <v>5.6698809229805196</v>
      </c>
      <c r="BD318" s="21" t="s">
        <v>37</v>
      </c>
      <c r="BE318" s="199">
        <f>SUM(BG317:BG326)</f>
        <v>7.9656256061101933</v>
      </c>
      <c r="BF318" s="185">
        <f t="shared" si="187"/>
        <v>-21</v>
      </c>
      <c r="BG318" s="177">
        <f t="shared" si="188"/>
        <v>0.441</v>
      </c>
      <c r="BI318" s="216">
        <f t="shared" si="189"/>
        <v>5.7203117766074119</v>
      </c>
      <c r="BJ318" s="21" t="s">
        <v>37</v>
      </c>
      <c r="BK318" s="199">
        <f>SUM(BM317:BM326)</f>
        <v>7.6195435997645244</v>
      </c>
      <c r="BL318" s="185">
        <f t="shared" si="190"/>
        <v>-21</v>
      </c>
      <c r="BM318" s="177">
        <f t="shared" si="191"/>
        <v>0.441</v>
      </c>
    </row>
    <row r="319" spans="1:65" ht="15" customHeight="1">
      <c r="A319" s="19">
        <f t="shared" si="160"/>
        <v>2005</v>
      </c>
      <c r="B319" s="174">
        <f t="shared" si="160"/>
        <v>0</v>
      </c>
      <c r="C319" s="189">
        <f t="shared" si="161"/>
        <v>6.3969296552161463</v>
      </c>
      <c r="D319" s="20">
        <f t="shared" si="192"/>
        <v>3</v>
      </c>
      <c r="E319" s="637" t="s">
        <v>9</v>
      </c>
      <c r="F319" s="638"/>
      <c r="G319" s="639">
        <f>SUM(K317:K326)</f>
        <v>6.0024288150039427</v>
      </c>
      <c r="H319" s="640"/>
      <c r="I319" s="177">
        <f t="shared" si="162"/>
        <v>4</v>
      </c>
      <c r="J319" s="178" t="e">
        <f t="shared" si="163"/>
        <v>#DIV/0!</v>
      </c>
      <c r="K319" s="177">
        <f t="shared" si="164"/>
        <v>1.6E-2</v>
      </c>
      <c r="M319" s="216">
        <f t="shared" si="165"/>
        <v>5.0814043649844631</v>
      </c>
      <c r="O319" s="98"/>
      <c r="P319" s="185">
        <f t="shared" si="166"/>
        <v>-30</v>
      </c>
      <c r="Q319" s="177">
        <f t="shared" si="167"/>
        <v>0.9</v>
      </c>
      <c r="S319" s="216">
        <f t="shared" si="168"/>
        <v>5.2983173665480363</v>
      </c>
      <c r="U319" s="98"/>
      <c r="V319" s="185">
        <f t="shared" si="169"/>
        <v>0</v>
      </c>
      <c r="W319" s="177">
        <f t="shared" si="170"/>
        <v>0</v>
      </c>
      <c r="Y319" s="216">
        <f t="shared" si="171"/>
        <v>5.3706380281276624</v>
      </c>
      <c r="AA319" s="98"/>
      <c r="AB319" s="185">
        <f t="shared" si="172"/>
        <v>1</v>
      </c>
      <c r="AC319" s="177">
        <f t="shared" si="173"/>
        <v>1E-3</v>
      </c>
      <c r="AE319" s="216">
        <f t="shared" si="174"/>
        <v>5.4380793089231956</v>
      </c>
      <c r="AG319" s="98"/>
      <c r="AH319" s="185">
        <f t="shared" si="175"/>
        <v>1</v>
      </c>
      <c r="AI319" s="177">
        <f t="shared" si="176"/>
        <v>1E-3</v>
      </c>
      <c r="AK319" s="216">
        <f t="shared" si="177"/>
        <v>5.5012582105447274</v>
      </c>
      <c r="AM319" s="98"/>
      <c r="AN319" s="185">
        <f t="shared" si="178"/>
        <v>2</v>
      </c>
      <c r="AO319" s="177">
        <f t="shared" si="179"/>
        <v>4.0000000000000001E-3</v>
      </c>
      <c r="AQ319" s="216">
        <f t="shared" si="180"/>
        <v>5.5606816310155276</v>
      </c>
      <c r="AS319" s="98"/>
      <c r="AT319" s="185">
        <f t="shared" si="181"/>
        <v>2</v>
      </c>
      <c r="AU319" s="177">
        <f t="shared" si="182"/>
        <v>4.0000000000000001E-3</v>
      </c>
      <c r="AW319" s="216">
        <f t="shared" si="183"/>
        <v>5.6167710976665717</v>
      </c>
      <c r="AY319" s="98"/>
      <c r="AZ319" s="185">
        <f t="shared" si="184"/>
        <v>2</v>
      </c>
      <c r="BA319" s="177">
        <f t="shared" si="185"/>
        <v>4.0000000000000001E-3</v>
      </c>
      <c r="BC319" s="216">
        <f t="shared" si="186"/>
        <v>5.6698809229805196</v>
      </c>
      <c r="BE319" s="98"/>
      <c r="BF319" s="185">
        <f t="shared" si="187"/>
        <v>3</v>
      </c>
      <c r="BG319" s="177">
        <f t="shared" si="188"/>
        <v>8.9999999999999993E-3</v>
      </c>
      <c r="BI319" s="216">
        <f t="shared" si="189"/>
        <v>5.7203117766074119</v>
      </c>
      <c r="BK319" s="98"/>
      <c r="BL319" s="185">
        <f t="shared" si="190"/>
        <v>3</v>
      </c>
      <c r="BM319" s="177">
        <f t="shared" si="191"/>
        <v>8.9999999999999993E-3</v>
      </c>
    </row>
    <row r="320" spans="1:65" ht="15" customHeight="1">
      <c r="A320" s="19">
        <f t="shared" si="160"/>
        <v>2006</v>
      </c>
      <c r="B320" s="174">
        <f t="shared" si="160"/>
        <v>3.4934497816593888</v>
      </c>
      <c r="C320" s="189">
        <f t="shared" si="161"/>
        <v>6.3910902225645874</v>
      </c>
      <c r="D320" s="20">
        <f t="shared" si="192"/>
        <v>4</v>
      </c>
      <c r="E320" s="637" t="s">
        <v>10</v>
      </c>
      <c r="F320" s="638"/>
      <c r="G320" s="639" t="e">
        <f>SUM(J317:J326)/D326</f>
        <v>#DIV/0!</v>
      </c>
      <c r="H320" s="640"/>
      <c r="I320" s="177">
        <f t="shared" si="162"/>
        <v>23</v>
      </c>
      <c r="J320" s="178">
        <f t="shared" si="163"/>
        <v>558.37499999999989</v>
      </c>
      <c r="K320" s="177">
        <f t="shared" si="164"/>
        <v>0.3805055014206441</v>
      </c>
      <c r="M320" s="216">
        <f t="shared" si="165"/>
        <v>5.0594670460887787</v>
      </c>
      <c r="P320" s="185">
        <f t="shared" si="166"/>
        <v>40</v>
      </c>
      <c r="Q320" s="177">
        <f t="shared" si="167"/>
        <v>1.3327282088442249</v>
      </c>
      <c r="S320" s="216">
        <f t="shared" si="168"/>
        <v>5.2806957651982174</v>
      </c>
      <c r="V320" s="185">
        <f t="shared" si="169"/>
        <v>28</v>
      </c>
      <c r="W320" s="177">
        <f t="shared" si="170"/>
        <v>0.60057100360405025</v>
      </c>
      <c r="Y320" s="216">
        <f t="shared" si="171"/>
        <v>5.3542559683062452</v>
      </c>
      <c r="AB320" s="185">
        <f t="shared" si="172"/>
        <v>27</v>
      </c>
      <c r="AC320" s="177">
        <f t="shared" si="173"/>
        <v>0.55255790316736897</v>
      </c>
      <c r="AE320" s="216">
        <f t="shared" si="174"/>
        <v>5.422773863791206</v>
      </c>
      <c r="AH320" s="185">
        <f t="shared" si="175"/>
        <v>26</v>
      </c>
      <c r="AI320" s="177">
        <f t="shared" si="176"/>
        <v>0.5065448027306878</v>
      </c>
      <c r="AK320" s="216">
        <f t="shared" si="177"/>
        <v>5.486896595782115</v>
      </c>
      <c r="AN320" s="185">
        <f t="shared" si="178"/>
        <v>26</v>
      </c>
      <c r="AO320" s="177">
        <f t="shared" si="179"/>
        <v>0.5065448027306878</v>
      </c>
      <c r="AQ320" s="216">
        <f t="shared" si="180"/>
        <v>5.5471542011983717</v>
      </c>
      <c r="AT320" s="185">
        <f t="shared" si="181"/>
        <v>26</v>
      </c>
      <c r="AU320" s="177">
        <f t="shared" si="182"/>
        <v>0.5065448027306878</v>
      </c>
      <c r="AW320" s="216">
        <f t="shared" si="183"/>
        <v>5.6039862651173662</v>
      </c>
      <c r="AZ320" s="185">
        <f t="shared" si="184"/>
        <v>25</v>
      </c>
      <c r="BA320" s="177">
        <f t="shared" si="185"/>
        <v>0.46253170229400653</v>
      </c>
      <c r="BC320" s="216">
        <f t="shared" si="186"/>
        <v>5.6577613987846833</v>
      </c>
      <c r="BF320" s="185">
        <f t="shared" si="187"/>
        <v>25</v>
      </c>
      <c r="BG320" s="177">
        <f t="shared" si="188"/>
        <v>0.46253170229400653</v>
      </c>
      <c r="BI320" s="216">
        <f t="shared" si="189"/>
        <v>5.7087917413652116</v>
      </c>
      <c r="BL320" s="185">
        <f t="shared" si="190"/>
        <v>25</v>
      </c>
      <c r="BM320" s="177">
        <f t="shared" si="191"/>
        <v>0.46253170229400653</v>
      </c>
    </row>
    <row r="321" spans="1:65" ht="15" customHeight="1">
      <c r="A321" s="19">
        <f t="shared" si="160"/>
        <v>2007</v>
      </c>
      <c r="B321" s="174">
        <f t="shared" si="160"/>
        <v>17.969451931716083</v>
      </c>
      <c r="C321" s="189">
        <f t="shared" si="161"/>
        <v>6.3665229344438208</v>
      </c>
      <c r="D321" s="20">
        <f t="shared" si="192"/>
        <v>5</v>
      </c>
      <c r="E321" s="637" t="s">
        <v>11</v>
      </c>
      <c r="F321" s="638"/>
      <c r="G321" s="639" t="e">
        <f>SUM(J317:J326)/10</f>
        <v>#DIV/0!</v>
      </c>
      <c r="H321" s="640"/>
      <c r="I321" s="177">
        <f t="shared" si="162"/>
        <v>42</v>
      </c>
      <c r="J321" s="178">
        <f t="shared" si="163"/>
        <v>133.72999999999999</v>
      </c>
      <c r="K321" s="177">
        <f t="shared" si="164"/>
        <v>0.57746724046210385</v>
      </c>
      <c r="M321" s="216">
        <f t="shared" si="165"/>
        <v>4.9630582303009261</v>
      </c>
      <c r="N321" s="21"/>
      <c r="O321" s="55"/>
      <c r="P321" s="185">
        <f t="shared" si="166"/>
        <v>85</v>
      </c>
      <c r="Q321" s="177">
        <f t="shared" si="167"/>
        <v>4.4930943743345217</v>
      </c>
      <c r="S321" s="216">
        <f t="shared" si="168"/>
        <v>5.2041745195211755</v>
      </c>
      <c r="T321" s="21"/>
      <c r="U321" s="55"/>
      <c r="V321" s="185">
        <f t="shared" si="169"/>
        <v>52</v>
      </c>
      <c r="W321" s="177">
        <f t="shared" si="170"/>
        <v>1.1580782018277826</v>
      </c>
      <c r="Y321" s="216">
        <f t="shared" si="171"/>
        <v>5.2833587830529138</v>
      </c>
      <c r="Z321" s="21"/>
      <c r="AA321" s="55"/>
      <c r="AB321" s="185">
        <f t="shared" si="172"/>
        <v>50</v>
      </c>
      <c r="AC321" s="177">
        <f t="shared" si="173"/>
        <v>1.0259560095546467</v>
      </c>
      <c r="AE321" s="216">
        <f t="shared" si="174"/>
        <v>5.3567303589530901</v>
      </c>
      <c r="AF321" s="21"/>
      <c r="AG321" s="55"/>
      <c r="AH321" s="185">
        <f t="shared" si="175"/>
        <v>49</v>
      </c>
      <c r="AI321" s="177">
        <f t="shared" si="176"/>
        <v>0.96289491341807876</v>
      </c>
      <c r="AK321" s="216">
        <f t="shared" si="177"/>
        <v>5.4250845814153053</v>
      </c>
      <c r="AL321" s="21"/>
      <c r="AM321" s="55"/>
      <c r="AN321" s="185">
        <f t="shared" si="178"/>
        <v>48</v>
      </c>
      <c r="AO321" s="177">
        <f t="shared" si="179"/>
        <v>0.9018338172815108</v>
      </c>
      <c r="AQ321" s="216">
        <f t="shared" si="180"/>
        <v>5.4890639498772611</v>
      </c>
      <c r="AR321" s="21"/>
      <c r="AS321" s="55"/>
      <c r="AT321" s="185">
        <f t="shared" si="181"/>
        <v>47</v>
      </c>
      <c r="AU321" s="177">
        <f t="shared" si="182"/>
        <v>0.84277272114494306</v>
      </c>
      <c r="AW321" s="216">
        <f t="shared" si="183"/>
        <v>5.549194941910371</v>
      </c>
      <c r="AX321" s="21"/>
      <c r="AY321" s="55"/>
      <c r="AZ321" s="185">
        <f t="shared" si="184"/>
        <v>46</v>
      </c>
      <c r="BA321" s="177">
        <f t="shared" si="185"/>
        <v>0.78571162500837521</v>
      </c>
      <c r="BC321" s="216">
        <f t="shared" si="186"/>
        <v>5.6059143690643785</v>
      </c>
      <c r="BD321" s="21"/>
      <c r="BE321" s="55"/>
      <c r="BF321" s="185">
        <f t="shared" si="187"/>
        <v>46</v>
      </c>
      <c r="BG321" s="177">
        <f t="shared" si="188"/>
        <v>0.78571162500837521</v>
      </c>
      <c r="BI321" s="216">
        <f t="shared" si="189"/>
        <v>5.6595886493576781</v>
      </c>
      <c r="BJ321" s="21"/>
      <c r="BK321" s="55"/>
      <c r="BL321" s="185">
        <f t="shared" si="190"/>
        <v>45</v>
      </c>
      <c r="BM321" s="177">
        <f t="shared" si="191"/>
        <v>0.73065052887180737</v>
      </c>
    </row>
    <row r="322" spans="1:65" ht="15" customHeight="1">
      <c r="A322" s="19">
        <f t="shared" si="160"/>
        <v>2008</v>
      </c>
      <c r="B322" s="174">
        <f t="shared" si="160"/>
        <v>56.666666666666664</v>
      </c>
      <c r="C322" s="189">
        <f t="shared" si="161"/>
        <v>6.2977230051326982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60</v>
      </c>
      <c r="J322" s="178">
        <f t="shared" si="163"/>
        <v>5.8823529411764746</v>
      </c>
      <c r="K322" s="177">
        <f t="shared" si="164"/>
        <v>1.1111111111111127E-2</v>
      </c>
      <c r="M322" s="216">
        <f t="shared" si="165"/>
        <v>4.6475909018720438</v>
      </c>
      <c r="N322" s="21"/>
      <c r="O322" s="55"/>
      <c r="P322" s="185">
        <f t="shared" si="166"/>
        <v>113</v>
      </c>
      <c r="Q322" s="177">
        <f>($B322-P322)^2/1000</f>
        <v>3.1734444444444447</v>
      </c>
      <c r="S322" s="216">
        <f t="shared" si="168"/>
        <v>4.9651729200194987</v>
      </c>
      <c r="T322" s="21"/>
      <c r="U322" s="55"/>
      <c r="V322" s="185">
        <f t="shared" si="169"/>
        <v>73</v>
      </c>
      <c r="W322" s="177">
        <f t="shared" si="170"/>
        <v>0.26677777777777784</v>
      </c>
      <c r="Y322" s="216">
        <f t="shared" si="171"/>
        <v>5.0647025153665313</v>
      </c>
      <c r="Z322" s="21"/>
      <c r="AA322" s="55"/>
      <c r="AB322" s="185">
        <f t="shared" si="172"/>
        <v>70</v>
      </c>
      <c r="AC322" s="177">
        <f t="shared" si="173"/>
        <v>0.17777777777777784</v>
      </c>
      <c r="AE322" s="216">
        <f t="shared" si="174"/>
        <v>5.155216522907363</v>
      </c>
      <c r="AF322" s="21"/>
      <c r="AG322" s="55"/>
      <c r="AH322" s="185">
        <f t="shared" si="175"/>
        <v>69</v>
      </c>
      <c r="AI322" s="177">
        <f t="shared" si="176"/>
        <v>0.15211111111111117</v>
      </c>
      <c r="AK322" s="216">
        <f t="shared" si="177"/>
        <v>5.2382134424783313</v>
      </c>
      <c r="AL322" s="21"/>
      <c r="AM322" s="55"/>
      <c r="AN322" s="185">
        <f t="shared" si="178"/>
        <v>67</v>
      </c>
      <c r="AO322" s="177">
        <f t="shared" si="179"/>
        <v>0.10677777777777783</v>
      </c>
      <c r="AQ322" s="216">
        <f t="shared" si="180"/>
        <v>5.3148466684992473</v>
      </c>
      <c r="AR322" s="21"/>
      <c r="AS322" s="55"/>
      <c r="AT322" s="185">
        <f t="shared" si="181"/>
        <v>66</v>
      </c>
      <c r="AU322" s="177">
        <f t="shared" si="182"/>
        <v>8.7111111111111153E-2</v>
      </c>
      <c r="AW322" s="216">
        <f t="shared" si="183"/>
        <v>5.3860229469671426</v>
      </c>
      <c r="AX322" s="21"/>
      <c r="AY322" s="55"/>
      <c r="AZ322" s="185">
        <f t="shared" si="184"/>
        <v>65</v>
      </c>
      <c r="BA322" s="177">
        <f t="shared" si="185"/>
        <v>6.9444444444444489E-2</v>
      </c>
      <c r="BC322" s="216">
        <f t="shared" si="186"/>
        <v>5.4524680463752953</v>
      </c>
      <c r="BD322" s="21"/>
      <c r="BE322" s="55"/>
      <c r="BF322" s="185">
        <f t="shared" si="187"/>
        <v>65</v>
      </c>
      <c r="BG322" s="177">
        <f t="shared" si="188"/>
        <v>6.9444444444444489E-2</v>
      </c>
      <c r="BI322" s="216">
        <f t="shared" si="189"/>
        <v>5.5147719297114497</v>
      </c>
      <c r="BJ322" s="21"/>
      <c r="BK322" s="55"/>
      <c r="BL322" s="185">
        <f t="shared" si="190"/>
        <v>64</v>
      </c>
      <c r="BM322" s="177">
        <f t="shared" si="191"/>
        <v>5.3777777777777813E-2</v>
      </c>
    </row>
    <row r="323" spans="1:65" ht="15" customHeight="1">
      <c r="A323" s="19">
        <f t="shared" si="160"/>
        <v>2009</v>
      </c>
      <c r="B323" s="174">
        <f t="shared" si="160"/>
        <v>37.822878228782287</v>
      </c>
      <c r="C323" s="189">
        <f t="shared" si="161"/>
        <v>6.3318169635341546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77</v>
      </c>
      <c r="J323" s="178">
        <f t="shared" si="163"/>
        <v>103.58048780487805</v>
      </c>
      <c r="K323" s="177">
        <f t="shared" si="164"/>
        <v>1.534846870276821</v>
      </c>
      <c r="M323" s="216">
        <f t="shared" si="165"/>
        <v>4.8136233339461096</v>
      </c>
      <c r="N323" s="21"/>
      <c r="O323" s="55"/>
      <c r="P323" s="185">
        <f t="shared" si="166"/>
        <v>131</v>
      </c>
      <c r="Q323" s="177">
        <f t="shared" si="167"/>
        <v>8.6819760215683353</v>
      </c>
      <c r="S323" s="216">
        <f t="shared" si="168"/>
        <v>5.0886890822336222</v>
      </c>
      <c r="T323" s="21"/>
      <c r="U323" s="55"/>
      <c r="V323" s="185">
        <f t="shared" si="169"/>
        <v>91</v>
      </c>
      <c r="W323" s="177">
        <f t="shared" si="170"/>
        <v>2.8278062798709169</v>
      </c>
      <c r="Y323" s="216">
        <f t="shared" si="171"/>
        <v>5.1771499201923721</v>
      </c>
      <c r="Z323" s="21"/>
      <c r="AA323" s="55"/>
      <c r="AB323" s="185">
        <f t="shared" si="172"/>
        <v>88</v>
      </c>
      <c r="AC323" s="177">
        <f t="shared" si="173"/>
        <v>2.5177435492436109</v>
      </c>
      <c r="AE323" s="216">
        <f t="shared" si="174"/>
        <v>5.2584174560027499</v>
      </c>
      <c r="AF323" s="21"/>
      <c r="AG323" s="55"/>
      <c r="AH323" s="185">
        <f t="shared" si="175"/>
        <v>86</v>
      </c>
      <c r="AI323" s="177">
        <f t="shared" si="176"/>
        <v>2.3210350621587401</v>
      </c>
      <c r="AK323" s="216">
        <f t="shared" si="177"/>
        <v>5.3335740881269382</v>
      </c>
      <c r="AL323" s="21"/>
      <c r="AM323" s="55"/>
      <c r="AN323" s="185">
        <f t="shared" si="178"/>
        <v>85</v>
      </c>
      <c r="AO323" s="177">
        <f t="shared" si="179"/>
        <v>2.2256808186163042</v>
      </c>
      <c r="AQ323" s="216">
        <f t="shared" si="180"/>
        <v>5.4034749095787928</v>
      </c>
      <c r="AR323" s="21"/>
      <c r="AS323" s="55"/>
      <c r="AT323" s="185">
        <f t="shared" si="181"/>
        <v>84</v>
      </c>
      <c r="AU323" s="177">
        <f t="shared" si="182"/>
        <v>2.1323265750738689</v>
      </c>
      <c r="AW323" s="216">
        <f t="shared" si="183"/>
        <v>5.4688072112543891</v>
      </c>
      <c r="AX323" s="21"/>
      <c r="AY323" s="55"/>
      <c r="AZ323" s="185">
        <f t="shared" si="184"/>
        <v>83</v>
      </c>
      <c r="BA323" s="177">
        <f t="shared" si="185"/>
        <v>2.0409723315314334</v>
      </c>
      <c r="BC323" s="216">
        <f t="shared" si="186"/>
        <v>5.5301317047895822</v>
      </c>
      <c r="BD323" s="21"/>
      <c r="BE323" s="55"/>
      <c r="BF323" s="185">
        <f t="shared" si="187"/>
        <v>82</v>
      </c>
      <c r="BG323" s="177">
        <f t="shared" si="188"/>
        <v>1.9516180879889979</v>
      </c>
      <c r="BI323" s="216">
        <f t="shared" si="189"/>
        <v>5.5879118158830021</v>
      </c>
      <c r="BJ323" s="21"/>
      <c r="BK323" s="55"/>
      <c r="BL323" s="185">
        <f t="shared" si="190"/>
        <v>81</v>
      </c>
      <c r="BM323" s="177">
        <f t="shared" si="191"/>
        <v>1.8642638444465627</v>
      </c>
    </row>
    <row r="324" spans="1:65" ht="15" customHeight="1">
      <c r="A324" s="19">
        <f t="shared" si="160"/>
        <v>2010</v>
      </c>
      <c r="B324" s="174">
        <f t="shared" si="160"/>
        <v>73.825503355704697</v>
      </c>
      <c r="C324" s="189">
        <f t="shared" si="161"/>
        <v>6.2656329003930402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94</v>
      </c>
      <c r="J324" s="178">
        <f t="shared" si="163"/>
        <v>27.327272727272728</v>
      </c>
      <c r="K324" s="177">
        <f t="shared" si="164"/>
        <v>0.40701031485068245</v>
      </c>
      <c r="M324" s="216">
        <f t="shared" si="165"/>
        <v>4.4679118184618245</v>
      </c>
      <c r="N324" s="21"/>
      <c r="O324" s="55"/>
      <c r="P324" s="185">
        <f t="shared" si="166"/>
        <v>142</v>
      </c>
      <c r="Q324" s="177">
        <f t="shared" si="167"/>
        <v>4.6477619927030318</v>
      </c>
      <c r="S324" s="216">
        <f t="shared" si="168"/>
        <v>4.8376658428725818</v>
      </c>
      <c r="T324" s="21"/>
      <c r="U324" s="55"/>
      <c r="V324" s="185">
        <f t="shared" si="169"/>
        <v>106</v>
      </c>
      <c r="W324" s="177">
        <f t="shared" si="170"/>
        <v>1.0351982343137698</v>
      </c>
      <c r="Y324" s="216">
        <f t="shared" si="171"/>
        <v>4.9499966900791623</v>
      </c>
      <c r="Z324" s="21"/>
      <c r="AA324" s="55"/>
      <c r="AB324" s="185">
        <f t="shared" si="172"/>
        <v>104</v>
      </c>
      <c r="AC324" s="177">
        <f t="shared" si="173"/>
        <v>0.91050024773658844</v>
      </c>
      <c r="AE324" s="216">
        <f t="shared" si="174"/>
        <v>5.0509739503508779</v>
      </c>
      <c r="AF324" s="21"/>
      <c r="AG324" s="55"/>
      <c r="AH324" s="185">
        <f t="shared" si="175"/>
        <v>102</v>
      </c>
      <c r="AI324" s="177">
        <f t="shared" si="176"/>
        <v>0.79380226115940733</v>
      </c>
      <c r="AK324" s="216">
        <f t="shared" si="177"/>
        <v>5.1426834844115676</v>
      </c>
      <c r="AL324" s="21"/>
      <c r="AM324" s="55"/>
      <c r="AN324" s="185">
        <f t="shared" si="178"/>
        <v>101</v>
      </c>
      <c r="AO324" s="177">
        <f t="shared" si="179"/>
        <v>0.73845326787081667</v>
      </c>
      <c r="AQ324" s="216">
        <f t="shared" si="180"/>
        <v>5.2266843879233633</v>
      </c>
      <c r="AR324" s="21"/>
      <c r="AS324" s="55"/>
      <c r="AT324" s="185">
        <f t="shared" si="181"/>
        <v>100</v>
      </c>
      <c r="AU324" s="177">
        <f t="shared" si="182"/>
        <v>0.685104274582226</v>
      </c>
      <c r="AW324" s="216">
        <f t="shared" si="183"/>
        <v>5.3041726739502559</v>
      </c>
      <c r="AX324" s="21"/>
      <c r="AY324" s="55"/>
      <c r="AZ324" s="185">
        <f t="shared" si="184"/>
        <v>99</v>
      </c>
      <c r="BA324" s="177">
        <f t="shared" si="185"/>
        <v>0.63375528129363545</v>
      </c>
      <c r="BC324" s="216">
        <f t="shared" si="186"/>
        <v>5.376085936379785</v>
      </c>
      <c r="BD324" s="21"/>
      <c r="BE324" s="55"/>
      <c r="BF324" s="185">
        <f t="shared" si="187"/>
        <v>98</v>
      </c>
      <c r="BG324" s="177">
        <f t="shared" si="188"/>
        <v>0.5844062880050449</v>
      </c>
      <c r="BI324" s="216">
        <f t="shared" si="189"/>
        <v>5.4431728220818369</v>
      </c>
      <c r="BJ324" s="21"/>
      <c r="BK324" s="55"/>
      <c r="BL324" s="185">
        <f t="shared" si="190"/>
        <v>98</v>
      </c>
      <c r="BM324" s="177">
        <f t="shared" si="191"/>
        <v>0.5844062880050449</v>
      </c>
    </row>
    <row r="325" spans="1:65" ht="15" customHeight="1">
      <c r="A325" s="19">
        <f t="shared" si="160"/>
        <v>2011</v>
      </c>
      <c r="B325" s="174">
        <f t="shared" si="160"/>
        <v>127.65957446808511</v>
      </c>
      <c r="C325" s="189">
        <f t="shared" si="161"/>
        <v>6.1576999661503118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110</v>
      </c>
      <c r="J325" s="178">
        <f t="shared" si="163"/>
        <v>13.833333333333336</v>
      </c>
      <c r="K325" s="177">
        <f t="shared" si="164"/>
        <v>0.31186057039384357</v>
      </c>
      <c r="M325" s="216">
        <f t="shared" si="165"/>
        <v>3.506770640645962</v>
      </c>
      <c r="N325" s="21"/>
      <c r="O325" s="55"/>
      <c r="P325" s="185">
        <f t="shared" si="166"/>
        <v>149</v>
      </c>
      <c r="Q325" s="177">
        <f t="shared" si="167"/>
        <v>0.45541376188320487</v>
      </c>
      <c r="S325" s="216">
        <f t="shared" si="168"/>
        <v>4.281383108894194</v>
      </c>
      <c r="T325" s="21"/>
      <c r="U325" s="55"/>
      <c r="V325" s="185">
        <f t="shared" si="169"/>
        <v>119</v>
      </c>
      <c r="W325" s="177">
        <f t="shared" si="170"/>
        <v>7.4988229968311546E-2</v>
      </c>
      <c r="Y325" s="216">
        <f t="shared" si="171"/>
        <v>4.4698134201764699</v>
      </c>
      <c r="Z325" s="21"/>
      <c r="AA325" s="55"/>
      <c r="AB325" s="185">
        <f t="shared" si="172"/>
        <v>117</v>
      </c>
      <c r="AC325" s="177">
        <f t="shared" si="173"/>
        <v>0.11362652784065198</v>
      </c>
      <c r="AE325" s="216">
        <f t="shared" si="174"/>
        <v>4.6283047613897486</v>
      </c>
      <c r="AF325" s="21"/>
      <c r="AG325" s="55"/>
      <c r="AH325" s="185">
        <f t="shared" si="175"/>
        <v>116</v>
      </c>
      <c r="AI325" s="177">
        <f t="shared" si="176"/>
        <v>0.13594567677682221</v>
      </c>
      <c r="AK325" s="216">
        <f t="shared" si="177"/>
        <v>4.765079329977544</v>
      </c>
      <c r="AL325" s="21"/>
      <c r="AM325" s="55"/>
      <c r="AN325" s="185">
        <f t="shared" si="178"/>
        <v>115</v>
      </c>
      <c r="AO325" s="177">
        <f t="shared" si="179"/>
        <v>0.16026482571299244</v>
      </c>
      <c r="AQ325" s="216">
        <f t="shared" si="180"/>
        <v>4.8853775840231668</v>
      </c>
      <c r="AR325" s="21"/>
      <c r="AS325" s="55"/>
      <c r="AT325" s="185">
        <f t="shared" si="181"/>
        <v>114</v>
      </c>
      <c r="AU325" s="177">
        <f t="shared" si="182"/>
        <v>0.18658397464916265</v>
      </c>
      <c r="AW325" s="216">
        <f t="shared" si="183"/>
        <v>4.9927457293454802</v>
      </c>
      <c r="AX325" s="21"/>
      <c r="AY325" s="55"/>
      <c r="AZ325" s="185">
        <f t="shared" si="184"/>
        <v>114</v>
      </c>
      <c r="BA325" s="177">
        <f t="shared" si="185"/>
        <v>0.18658397464916265</v>
      </c>
      <c r="BC325" s="216">
        <f t="shared" si="186"/>
        <v>5.0896955225684444</v>
      </c>
      <c r="BD325" s="21"/>
      <c r="BE325" s="55"/>
      <c r="BF325" s="185">
        <f t="shared" si="187"/>
        <v>113</v>
      </c>
      <c r="BG325" s="177">
        <f t="shared" si="188"/>
        <v>0.21490312358533287</v>
      </c>
      <c r="BI325" s="216">
        <f t="shared" si="189"/>
        <v>5.1780711934748354</v>
      </c>
      <c r="BJ325" s="21"/>
      <c r="BK325" s="55"/>
      <c r="BL325" s="185">
        <f t="shared" si="190"/>
        <v>113</v>
      </c>
      <c r="BM325" s="177">
        <f t="shared" si="191"/>
        <v>0.21490312358533287</v>
      </c>
    </row>
    <row r="326" spans="1:65" ht="15" customHeight="1" thickBot="1">
      <c r="A326" s="28">
        <f t="shared" si="160"/>
        <v>2012</v>
      </c>
      <c r="B326" s="182">
        <f t="shared" si="160"/>
        <v>160.80843585237258</v>
      </c>
      <c r="C326" s="217">
        <f t="shared" si="161"/>
        <v>6.0849356826967131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126</v>
      </c>
      <c r="J326" s="184">
        <f t="shared" si="163"/>
        <v>21.645901639344263</v>
      </c>
      <c r="K326" s="183">
        <f t="shared" si="164"/>
        <v>1.211627206488737</v>
      </c>
      <c r="M326" s="218">
        <f t="shared" si="165"/>
        <v>-1.6525325518971823</v>
      </c>
      <c r="N326" s="101"/>
      <c r="O326" s="100"/>
      <c r="P326" s="205">
        <f t="shared" si="166"/>
        <v>153</v>
      </c>
      <c r="Q326" s="183">
        <f t="shared" si="167"/>
        <v>6.0971670460617536E-2</v>
      </c>
      <c r="S326" s="218">
        <f t="shared" si="168"/>
        <v>3.6684615233218794</v>
      </c>
      <c r="T326" s="101"/>
      <c r="U326" s="100"/>
      <c r="V326" s="205">
        <f t="shared" si="169"/>
        <v>130</v>
      </c>
      <c r="W326" s="183">
        <f t="shared" si="170"/>
        <v>0.94915971966975632</v>
      </c>
      <c r="Y326" s="218">
        <f t="shared" si="171"/>
        <v>3.9925252532992621</v>
      </c>
      <c r="Z326" s="101"/>
      <c r="AA326" s="100"/>
      <c r="AB326" s="205">
        <f t="shared" si="172"/>
        <v>129</v>
      </c>
      <c r="AC326" s="183">
        <f t="shared" si="173"/>
        <v>1.0117765913745016</v>
      </c>
      <c r="AE326" s="218">
        <f t="shared" si="174"/>
        <v>4.2368789498114525</v>
      </c>
      <c r="AF326" s="101"/>
      <c r="AG326" s="100"/>
      <c r="AH326" s="205">
        <f t="shared" si="175"/>
        <v>128</v>
      </c>
      <c r="AI326" s="183">
        <f t="shared" si="176"/>
        <v>1.0763934630792467</v>
      </c>
      <c r="AK326" s="218">
        <f t="shared" si="177"/>
        <v>4.4330947279586432</v>
      </c>
      <c r="AL326" s="101"/>
      <c r="AM326" s="100"/>
      <c r="AN326" s="205">
        <f t="shared" si="178"/>
        <v>128</v>
      </c>
      <c r="AO326" s="183">
        <f t="shared" si="179"/>
        <v>1.0763934630792467</v>
      </c>
      <c r="AQ326" s="218">
        <f t="shared" si="180"/>
        <v>4.5970529718404194</v>
      </c>
      <c r="AR326" s="101"/>
      <c r="AS326" s="100"/>
      <c r="AT326" s="205">
        <f t="shared" si="181"/>
        <v>127</v>
      </c>
      <c r="AU326" s="183">
        <f t="shared" si="182"/>
        <v>1.1430103347839917</v>
      </c>
      <c r="AW326" s="218">
        <f t="shared" si="183"/>
        <v>4.7378774253833598</v>
      </c>
      <c r="AX326" s="101"/>
      <c r="AY326" s="100"/>
      <c r="AZ326" s="205">
        <f t="shared" si="184"/>
        <v>127</v>
      </c>
      <c r="BA326" s="183">
        <f t="shared" si="185"/>
        <v>1.1430103347839917</v>
      </c>
      <c r="BC326" s="218">
        <f t="shared" si="186"/>
        <v>4.861296296241802</v>
      </c>
      <c r="BD326" s="101"/>
      <c r="BE326" s="100"/>
      <c r="BF326" s="205">
        <f t="shared" si="187"/>
        <v>127</v>
      </c>
      <c r="BG326" s="183">
        <f t="shared" si="188"/>
        <v>1.1430103347839917</v>
      </c>
      <c r="BI326" s="218">
        <f t="shared" si="189"/>
        <v>4.9711427220829201</v>
      </c>
      <c r="BJ326" s="101"/>
      <c r="BK326" s="100"/>
      <c r="BL326" s="205">
        <f t="shared" si="190"/>
        <v>127</v>
      </c>
      <c r="BM326" s="183">
        <f t="shared" si="191"/>
        <v>1.1430103347839917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141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141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156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156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170</v>
      </c>
      <c r="C329" s="219"/>
      <c r="D329" s="20">
        <f t="shared" si="192"/>
        <v>13</v>
      </c>
      <c r="E329" s="198">
        <f>O309</f>
        <v>161</v>
      </c>
      <c r="F329" s="201">
        <f>O317</f>
        <v>0.41561850579211779</v>
      </c>
      <c r="G329" s="635">
        <f>O318</f>
        <v>144.7503904742384</v>
      </c>
      <c r="H329" s="636"/>
      <c r="I329" s="177">
        <f t="shared" si="162"/>
        <v>170</v>
      </c>
      <c r="J329" s="185"/>
      <c r="K329" s="185"/>
      <c r="M329" s="198" t="str">
        <f>M282</f>
        <v>max(y) =</v>
      </c>
      <c r="N329" s="198">
        <f>N282</f>
        <v>160.80843585237258</v>
      </c>
      <c r="S329" s="198" t="str">
        <f>S282</f>
        <v>max(y) =</v>
      </c>
      <c r="T329" s="198">
        <f>N329</f>
        <v>160.80843585237258</v>
      </c>
      <c r="Y329" s="198" t="str">
        <f>Y282</f>
        <v>max(y) =</v>
      </c>
      <c r="Z329" s="198">
        <f>T329</f>
        <v>160.80843585237258</v>
      </c>
      <c r="AE329" s="198" t="str">
        <f>AE282</f>
        <v>max(y) =</v>
      </c>
      <c r="AF329" s="198">
        <f>Z329</f>
        <v>160.80843585237258</v>
      </c>
      <c r="AK329" s="198" t="str">
        <f>AK282</f>
        <v>max(y) =</v>
      </c>
      <c r="AL329" s="198">
        <f>AF329</f>
        <v>160.80843585237258</v>
      </c>
      <c r="AQ329" s="198" t="str">
        <f>AQ282</f>
        <v>max(y) =</v>
      </c>
      <c r="AR329" s="198">
        <f>AL329</f>
        <v>160.80843585237258</v>
      </c>
      <c r="AW329" s="198" t="str">
        <f>AW282</f>
        <v>max(y) =</v>
      </c>
      <c r="AX329" s="198">
        <f>AR329</f>
        <v>160.80843585237258</v>
      </c>
      <c r="BC329" s="198" t="str">
        <f>BC282</f>
        <v>max(y) =</v>
      </c>
      <c r="BD329" s="198">
        <f>AX329</f>
        <v>160.80843585237258</v>
      </c>
      <c r="BI329" s="198" t="str">
        <f>BI282</f>
        <v>max(y) =</v>
      </c>
      <c r="BJ329" s="198">
        <f>BD329</f>
        <v>160.80843585237258</v>
      </c>
    </row>
    <row r="330" spans="1:65" ht="15" customHeight="1">
      <c r="A330" s="19">
        <f t="shared" si="160"/>
        <v>2016</v>
      </c>
      <c r="B330" s="174">
        <f t="shared" si="193"/>
        <v>184</v>
      </c>
      <c r="C330" s="219"/>
      <c r="D330" s="20">
        <f t="shared" si="192"/>
        <v>14</v>
      </c>
      <c r="E330" s="198">
        <f>U309</f>
        <v>200</v>
      </c>
      <c r="F330" s="201">
        <f>U317</f>
        <v>0.6833421906407483</v>
      </c>
      <c r="G330" s="631">
        <f>U318</f>
        <v>13.042579447032367</v>
      </c>
      <c r="H330" s="632"/>
      <c r="I330" s="177">
        <f t="shared" si="162"/>
        <v>184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197</v>
      </c>
      <c r="C331" s="219"/>
      <c r="D331" s="20">
        <f t="shared" si="192"/>
        <v>15</v>
      </c>
      <c r="E331" s="198">
        <f>AA309</f>
        <v>215</v>
      </c>
      <c r="F331" s="201">
        <f>AA317</f>
        <v>0.70609173488225552</v>
      </c>
      <c r="G331" s="631">
        <f>AA318</f>
        <v>11.120938606695148</v>
      </c>
      <c r="H331" s="632"/>
      <c r="I331" s="177">
        <f t="shared" si="162"/>
        <v>197</v>
      </c>
      <c r="J331" s="185"/>
      <c r="K331" s="185"/>
      <c r="M331" s="198" t="s">
        <v>60</v>
      </c>
      <c r="N331" s="212">
        <v>15</v>
      </c>
      <c r="S331" s="198" t="s">
        <v>60</v>
      </c>
      <c r="T331" s="212">
        <f>N331</f>
        <v>15</v>
      </c>
      <c r="Y331" s="198" t="s">
        <v>60</v>
      </c>
      <c r="Z331" s="212">
        <f>T331</f>
        <v>15</v>
      </c>
      <c r="AE331" s="198" t="s">
        <v>60</v>
      </c>
      <c r="AF331" s="212">
        <f>Z331</f>
        <v>15</v>
      </c>
      <c r="AK331" s="198" t="s">
        <v>60</v>
      </c>
      <c r="AL331" s="212">
        <f>AF331</f>
        <v>15</v>
      </c>
      <c r="AQ331" s="198" t="s">
        <v>60</v>
      </c>
      <c r="AR331" s="212">
        <f>AL331</f>
        <v>15</v>
      </c>
      <c r="AW331" s="198" t="s">
        <v>60</v>
      </c>
      <c r="AX331" s="212">
        <f>AR331</f>
        <v>15</v>
      </c>
      <c r="BC331" s="198" t="s">
        <v>60</v>
      </c>
      <c r="BD331" s="212">
        <f>AX331</f>
        <v>15</v>
      </c>
      <c r="BI331" s="198" t="s">
        <v>60</v>
      </c>
      <c r="BJ331" s="212">
        <f>BD331</f>
        <v>15</v>
      </c>
    </row>
    <row r="332" spans="1:65" ht="15" customHeight="1">
      <c r="A332" s="19">
        <f t="shared" si="160"/>
        <v>2018</v>
      </c>
      <c r="B332" s="174">
        <f t="shared" si="193"/>
        <v>210</v>
      </c>
      <c r="C332" s="219"/>
      <c r="D332" s="20">
        <f t="shared" si="192"/>
        <v>16</v>
      </c>
      <c r="E332" s="198">
        <f>AG309</f>
        <v>230</v>
      </c>
      <c r="F332" s="201">
        <f>AG317</f>
        <v>0.7211088588811434</v>
      </c>
      <c r="G332" s="631">
        <f>AG318</f>
        <v>10.042727290434094</v>
      </c>
      <c r="H332" s="632"/>
      <c r="I332" s="177">
        <f t="shared" si="162"/>
        <v>210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223</v>
      </c>
      <c r="C333" s="219"/>
      <c r="D333" s="20">
        <f t="shared" si="192"/>
        <v>17</v>
      </c>
      <c r="E333" s="198">
        <f>AM309</f>
        <v>245</v>
      </c>
      <c r="F333" s="201">
        <f>AM317</f>
        <v>0.73295800718528015</v>
      </c>
      <c r="G333" s="631">
        <f>AM318</f>
        <v>9.2609487730693374</v>
      </c>
      <c r="H333" s="632"/>
      <c r="I333" s="177">
        <f t="shared" si="162"/>
        <v>223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235</v>
      </c>
      <c r="C334" s="219"/>
      <c r="D334" s="20">
        <f t="shared" si="192"/>
        <v>18</v>
      </c>
      <c r="E334" s="198">
        <f>AS309</f>
        <v>260</v>
      </c>
      <c r="F334" s="201">
        <f>AS317</f>
        <v>0.73872215388960072</v>
      </c>
      <c r="G334" s="631">
        <f>AS318</f>
        <v>8.8204537940759931</v>
      </c>
      <c r="H334" s="632"/>
      <c r="I334" s="177">
        <f t="shared" si="162"/>
        <v>235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246</v>
      </c>
      <c r="C335" s="219"/>
      <c r="D335" s="20">
        <f t="shared" si="192"/>
        <v>19</v>
      </c>
      <c r="E335" s="198">
        <f>AY309</f>
        <v>275</v>
      </c>
      <c r="F335" s="201">
        <f>AY317</f>
        <v>0.74950821868680062</v>
      </c>
      <c r="G335" s="631">
        <f>AY318</f>
        <v>8.3100096940050499</v>
      </c>
      <c r="H335" s="632"/>
      <c r="I335" s="177">
        <f t="shared" si="162"/>
        <v>246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258</v>
      </c>
      <c r="C336" s="219"/>
      <c r="D336" s="20">
        <f t="shared" si="192"/>
        <v>20</v>
      </c>
      <c r="E336" s="198">
        <f>BE309</f>
        <v>290</v>
      </c>
      <c r="F336" s="201">
        <f>BE317</f>
        <v>0.75526831054751342</v>
      </c>
      <c r="G336" s="631">
        <f>BE318</f>
        <v>7.9656256061101933</v>
      </c>
      <c r="H336" s="632"/>
      <c r="I336" s="177">
        <f t="shared" si="162"/>
        <v>258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269</v>
      </c>
      <c r="C337" s="219"/>
      <c r="D337" s="20">
        <f t="shared" si="192"/>
        <v>21</v>
      </c>
      <c r="E337" s="198">
        <f>BK309</f>
        <v>305</v>
      </c>
      <c r="F337" s="201">
        <f>BK317</f>
        <v>0.76323943774790004</v>
      </c>
      <c r="G337" s="631">
        <f>BK318</f>
        <v>7.6195435997645244</v>
      </c>
      <c r="H337" s="632"/>
      <c r="I337" s="177">
        <f t="shared" si="162"/>
        <v>269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279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279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290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290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300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300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309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309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319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319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328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328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336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336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345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345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353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353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361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361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369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369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>
      <selection activeCell="O46" sqref="O46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339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'!BG21</f>
        <v>214.03752605976374</v>
      </c>
      <c r="C15" s="119">
        <f t="shared" ref="C15:C46" si="0">I87</f>
        <v>384</v>
      </c>
      <c r="D15" s="120">
        <f t="shared" ref="D15:D46" si="1">I133</f>
        <v>354</v>
      </c>
      <c r="E15" s="120">
        <f t="shared" ref="E15:E46" si="2">I179</f>
        <v>343</v>
      </c>
      <c r="F15" s="121">
        <f>I225</f>
        <v>287</v>
      </c>
      <c r="G15" s="121">
        <f>I271</f>
        <v>398</v>
      </c>
      <c r="H15" s="121">
        <f t="shared" ref="H15:H46" si="3">I317</f>
        <v>417</v>
      </c>
      <c r="I15" s="122">
        <f t="shared" ref="I15:I46" si="4">ROUND(SUMIF(C$47:H$47,"○",C15:H15),$G$1)</f>
        <v>287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'!BG22</f>
        <v>480.30303030303031</v>
      </c>
      <c r="C16" s="119">
        <f t="shared" si="0"/>
        <v>371</v>
      </c>
      <c r="D16" s="120">
        <f t="shared" si="1"/>
        <v>343</v>
      </c>
      <c r="E16" s="120">
        <f t="shared" si="2"/>
        <v>333</v>
      </c>
      <c r="F16" s="121">
        <f t="shared" ref="F16:F46" si="6">I226</f>
        <v>286</v>
      </c>
      <c r="G16" s="121">
        <f t="shared" ref="G16:G46" si="7">I272</f>
        <v>383</v>
      </c>
      <c r="H16" s="121">
        <f t="shared" si="3"/>
        <v>403</v>
      </c>
      <c r="I16" s="122">
        <f t="shared" si="4"/>
        <v>286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'!BG23</f>
        <v>462.12121212121212</v>
      </c>
      <c r="C17" s="119">
        <f t="shared" si="0"/>
        <v>357</v>
      </c>
      <c r="D17" s="120">
        <f t="shared" si="1"/>
        <v>332</v>
      </c>
      <c r="E17" s="120">
        <f t="shared" si="2"/>
        <v>324</v>
      </c>
      <c r="F17" s="121">
        <f t="shared" si="6"/>
        <v>285</v>
      </c>
      <c r="G17" s="121">
        <f t="shared" si="7"/>
        <v>369</v>
      </c>
      <c r="H17" s="121">
        <f t="shared" si="3"/>
        <v>389</v>
      </c>
      <c r="I17" s="122">
        <f t="shared" si="4"/>
        <v>285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'!BG24</f>
        <v>502.15208034433283</v>
      </c>
      <c r="C18" s="119">
        <f t="shared" si="0"/>
        <v>344</v>
      </c>
      <c r="D18" s="120">
        <f t="shared" si="1"/>
        <v>322</v>
      </c>
      <c r="E18" s="120">
        <f t="shared" si="2"/>
        <v>315</v>
      </c>
      <c r="F18" s="121">
        <f t="shared" si="6"/>
        <v>285</v>
      </c>
      <c r="G18" s="121">
        <f t="shared" si="7"/>
        <v>354</v>
      </c>
      <c r="H18" s="121">
        <f t="shared" si="3"/>
        <v>373</v>
      </c>
      <c r="I18" s="122">
        <f t="shared" si="4"/>
        <v>285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'!BG25</f>
        <v>230.15419760137064</v>
      </c>
      <c r="C19" s="119">
        <f t="shared" si="0"/>
        <v>330</v>
      </c>
      <c r="D19" s="120">
        <f t="shared" si="1"/>
        <v>312</v>
      </c>
      <c r="E19" s="120">
        <f t="shared" si="2"/>
        <v>306</v>
      </c>
      <c r="F19" s="121">
        <f t="shared" si="6"/>
        <v>284</v>
      </c>
      <c r="G19" s="121">
        <f t="shared" si="7"/>
        <v>338</v>
      </c>
      <c r="H19" s="121">
        <f t="shared" si="3"/>
        <v>356</v>
      </c>
      <c r="I19" s="122">
        <f t="shared" si="4"/>
        <v>284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'!BG26</f>
        <v>257.40944017563118</v>
      </c>
      <c r="C20" s="119">
        <f t="shared" si="0"/>
        <v>317</v>
      </c>
      <c r="D20" s="120">
        <f t="shared" si="1"/>
        <v>302</v>
      </c>
      <c r="E20" s="120">
        <f t="shared" si="2"/>
        <v>297</v>
      </c>
      <c r="F20" s="121">
        <f t="shared" si="6"/>
        <v>284</v>
      </c>
      <c r="G20" s="121">
        <f t="shared" si="7"/>
        <v>323</v>
      </c>
      <c r="H20" s="121">
        <f t="shared" si="3"/>
        <v>338</v>
      </c>
      <c r="I20" s="122">
        <f t="shared" si="4"/>
        <v>284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'!BG27</f>
        <v>230.20257826887661</v>
      </c>
      <c r="C21" s="119">
        <f t="shared" si="0"/>
        <v>303</v>
      </c>
      <c r="D21" s="120">
        <f t="shared" si="1"/>
        <v>293</v>
      </c>
      <c r="E21" s="120">
        <f t="shared" si="2"/>
        <v>289</v>
      </c>
      <c r="F21" s="121">
        <f t="shared" si="6"/>
        <v>284</v>
      </c>
      <c r="G21" s="121">
        <f t="shared" si="7"/>
        <v>307</v>
      </c>
      <c r="H21" s="121">
        <f t="shared" si="3"/>
        <v>319</v>
      </c>
      <c r="I21" s="122">
        <f t="shared" si="4"/>
        <v>284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'!BG28</f>
        <v>253.86012715712988</v>
      </c>
      <c r="C22" s="119">
        <f t="shared" si="0"/>
        <v>290</v>
      </c>
      <c r="D22" s="120">
        <f t="shared" si="1"/>
        <v>284</v>
      </c>
      <c r="E22" s="120">
        <f t="shared" si="2"/>
        <v>281</v>
      </c>
      <c r="F22" s="121">
        <f t="shared" si="6"/>
        <v>283</v>
      </c>
      <c r="G22" s="121">
        <f t="shared" si="7"/>
        <v>292</v>
      </c>
      <c r="H22" s="121">
        <f t="shared" si="3"/>
        <v>299</v>
      </c>
      <c r="I22" s="122">
        <f t="shared" si="4"/>
        <v>283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'!BG29</f>
        <v>269.7459584295612</v>
      </c>
      <c r="C23" s="119">
        <f t="shared" si="0"/>
        <v>276</v>
      </c>
      <c r="D23" s="120">
        <f t="shared" si="1"/>
        <v>275</v>
      </c>
      <c r="E23" s="120">
        <f t="shared" si="2"/>
        <v>274</v>
      </c>
      <c r="F23" s="121">
        <f t="shared" si="6"/>
        <v>283</v>
      </c>
      <c r="G23" s="121">
        <f t="shared" si="7"/>
        <v>276</v>
      </c>
      <c r="H23" s="121">
        <f t="shared" si="3"/>
        <v>278</v>
      </c>
      <c r="I23" s="122">
        <f t="shared" si="4"/>
        <v>283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'!BG30</f>
        <v>334.05405405405406</v>
      </c>
      <c r="C24" s="128">
        <f t="shared" si="0"/>
        <v>263</v>
      </c>
      <c r="D24" s="129">
        <f t="shared" si="1"/>
        <v>266</v>
      </c>
      <c r="E24" s="129">
        <f t="shared" si="2"/>
        <v>267</v>
      </c>
      <c r="F24" s="130">
        <f t="shared" si="6"/>
        <v>283</v>
      </c>
      <c r="G24" s="130">
        <f t="shared" si="7"/>
        <v>261</v>
      </c>
      <c r="H24" s="130">
        <f t="shared" si="3"/>
        <v>255</v>
      </c>
      <c r="I24" s="131">
        <f t="shared" si="4"/>
        <v>283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498"/>
      <c r="C25" s="224">
        <f>I97</f>
        <v>249</v>
      </c>
      <c r="D25" s="225">
        <f t="shared" si="1"/>
        <v>258</v>
      </c>
      <c r="E25" s="224">
        <f t="shared" si="2"/>
        <v>260</v>
      </c>
      <c r="F25" s="224">
        <f t="shared" si="6"/>
        <v>283</v>
      </c>
      <c r="G25" s="224">
        <f t="shared" si="7"/>
        <v>246</v>
      </c>
      <c r="H25" s="224">
        <f t="shared" si="3"/>
        <v>231</v>
      </c>
      <c r="I25" s="226">
        <f t="shared" si="4"/>
        <v>283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236</v>
      </c>
      <c r="D26" s="146">
        <f t="shared" si="1"/>
        <v>250</v>
      </c>
      <c r="E26" s="119">
        <f t="shared" si="2"/>
        <v>253</v>
      </c>
      <c r="F26" s="119">
        <f t="shared" si="6"/>
        <v>283</v>
      </c>
      <c r="G26" s="119">
        <f t="shared" si="7"/>
        <v>231</v>
      </c>
      <c r="H26" s="119">
        <f t="shared" si="3"/>
        <v>205</v>
      </c>
      <c r="I26" s="144">
        <f t="shared" si="4"/>
        <v>283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222</v>
      </c>
      <c r="D27" s="315">
        <f t="shared" si="1"/>
        <v>242</v>
      </c>
      <c r="E27" s="314">
        <f t="shared" si="2"/>
        <v>247</v>
      </c>
      <c r="F27" s="314">
        <f t="shared" si="6"/>
        <v>283</v>
      </c>
      <c r="G27" s="314">
        <f t="shared" si="7"/>
        <v>216</v>
      </c>
      <c r="H27" s="314">
        <f t="shared" si="3"/>
        <v>177</v>
      </c>
      <c r="I27" s="316">
        <f t="shared" si="4"/>
        <v>283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209</v>
      </c>
      <c r="D28" s="146">
        <f t="shared" si="1"/>
        <v>234</v>
      </c>
      <c r="E28" s="119">
        <f t="shared" si="2"/>
        <v>241</v>
      </c>
      <c r="F28" s="119">
        <f t="shared" si="6"/>
        <v>283</v>
      </c>
      <c r="G28" s="119">
        <f t="shared" si="7"/>
        <v>202</v>
      </c>
      <c r="H28" s="119">
        <f t="shared" si="3"/>
        <v>148</v>
      </c>
      <c r="I28" s="144">
        <f t="shared" si="4"/>
        <v>283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195</v>
      </c>
      <c r="D29" s="146">
        <f t="shared" si="1"/>
        <v>227</v>
      </c>
      <c r="E29" s="119">
        <f t="shared" si="2"/>
        <v>235</v>
      </c>
      <c r="F29" s="119">
        <f t="shared" si="6"/>
        <v>282</v>
      </c>
      <c r="G29" s="119">
        <f t="shared" si="7"/>
        <v>189</v>
      </c>
      <c r="H29" s="119">
        <f t="shared" si="3"/>
        <v>117</v>
      </c>
      <c r="I29" s="144">
        <f t="shared" si="4"/>
        <v>282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182</v>
      </c>
      <c r="D30" s="146">
        <f t="shared" si="1"/>
        <v>220</v>
      </c>
      <c r="E30" s="119">
        <f t="shared" si="2"/>
        <v>229</v>
      </c>
      <c r="F30" s="119">
        <f t="shared" si="6"/>
        <v>282</v>
      </c>
      <c r="G30" s="119">
        <f t="shared" si="7"/>
        <v>176</v>
      </c>
      <c r="H30" s="119">
        <f t="shared" si="3"/>
        <v>84</v>
      </c>
      <c r="I30" s="144">
        <f t="shared" si="4"/>
        <v>282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168</v>
      </c>
      <c r="D31" s="146">
        <f t="shared" si="1"/>
        <v>213</v>
      </c>
      <c r="E31" s="119">
        <f t="shared" si="2"/>
        <v>223</v>
      </c>
      <c r="F31" s="119">
        <f t="shared" si="6"/>
        <v>282</v>
      </c>
      <c r="G31" s="119">
        <f t="shared" si="7"/>
        <v>163</v>
      </c>
      <c r="H31" s="119">
        <f t="shared" si="3"/>
        <v>49</v>
      </c>
      <c r="I31" s="144">
        <f t="shared" si="4"/>
        <v>282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155</v>
      </c>
      <c r="D32" s="315">
        <f t="shared" si="1"/>
        <v>206</v>
      </c>
      <c r="E32" s="314">
        <f t="shared" si="2"/>
        <v>218</v>
      </c>
      <c r="F32" s="314">
        <f t="shared" si="6"/>
        <v>282</v>
      </c>
      <c r="G32" s="314">
        <f t="shared" si="7"/>
        <v>151</v>
      </c>
      <c r="H32" s="314">
        <f t="shared" si="3"/>
        <v>11</v>
      </c>
      <c r="I32" s="316">
        <f t="shared" si="4"/>
        <v>282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141</v>
      </c>
      <c r="D33" s="146">
        <f t="shared" si="1"/>
        <v>200</v>
      </c>
      <c r="E33" s="119">
        <f t="shared" si="2"/>
        <v>213</v>
      </c>
      <c r="F33" s="119">
        <f t="shared" si="6"/>
        <v>282</v>
      </c>
      <c r="G33" s="119">
        <f t="shared" si="7"/>
        <v>140</v>
      </c>
      <c r="H33" s="119">
        <f t="shared" si="3"/>
        <v>-29</v>
      </c>
      <c r="I33" s="144">
        <f t="shared" si="4"/>
        <v>282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128</v>
      </c>
      <c r="D34" s="146">
        <f t="shared" si="1"/>
        <v>193</v>
      </c>
      <c r="E34" s="119">
        <f t="shared" si="2"/>
        <v>208</v>
      </c>
      <c r="F34" s="119">
        <f t="shared" si="6"/>
        <v>282</v>
      </c>
      <c r="G34" s="119">
        <f t="shared" si="7"/>
        <v>129</v>
      </c>
      <c r="H34" s="119">
        <f t="shared" si="3"/>
        <v>-71</v>
      </c>
      <c r="I34" s="144">
        <f t="shared" si="4"/>
        <v>282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115</v>
      </c>
      <c r="D35" s="146">
        <f t="shared" si="1"/>
        <v>187</v>
      </c>
      <c r="E35" s="119">
        <f t="shared" si="2"/>
        <v>203</v>
      </c>
      <c r="F35" s="119">
        <f t="shared" si="6"/>
        <v>282</v>
      </c>
      <c r="G35" s="119">
        <f t="shared" si="7"/>
        <v>119</v>
      </c>
      <c r="H35" s="119">
        <f t="shared" si="3"/>
        <v>-116</v>
      </c>
      <c r="I35" s="144">
        <f t="shared" si="4"/>
        <v>282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101</v>
      </c>
      <c r="D36" s="146">
        <f t="shared" si="1"/>
        <v>182</v>
      </c>
      <c r="E36" s="119">
        <f t="shared" si="2"/>
        <v>199</v>
      </c>
      <c r="F36" s="119">
        <f t="shared" si="6"/>
        <v>282</v>
      </c>
      <c r="G36" s="119">
        <f t="shared" si="7"/>
        <v>110</v>
      </c>
      <c r="H36" s="119">
        <f t="shared" si="3"/>
        <v>-164</v>
      </c>
      <c r="I36" s="144">
        <f t="shared" si="4"/>
        <v>282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88</v>
      </c>
      <c r="D37" s="315">
        <f t="shared" si="1"/>
        <v>176</v>
      </c>
      <c r="E37" s="314">
        <f t="shared" si="2"/>
        <v>195</v>
      </c>
      <c r="F37" s="314">
        <f t="shared" si="6"/>
        <v>282</v>
      </c>
      <c r="G37" s="314">
        <f t="shared" si="7"/>
        <v>101</v>
      </c>
      <c r="H37" s="314">
        <f t="shared" si="3"/>
        <v>-215</v>
      </c>
      <c r="I37" s="316">
        <f t="shared" si="4"/>
        <v>282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74</v>
      </c>
      <c r="D38" s="146">
        <f t="shared" si="1"/>
        <v>170</v>
      </c>
      <c r="E38" s="119">
        <f t="shared" si="2"/>
        <v>190</v>
      </c>
      <c r="F38" s="119">
        <f t="shared" si="6"/>
        <v>281</v>
      </c>
      <c r="G38" s="119">
        <f t="shared" si="7"/>
        <v>92</v>
      </c>
      <c r="H38" s="119">
        <f t="shared" si="3"/>
        <v>-270</v>
      </c>
      <c r="I38" s="144">
        <f t="shared" si="4"/>
        <v>281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61</v>
      </c>
      <c r="D39" s="146">
        <f t="shared" si="1"/>
        <v>165</v>
      </c>
      <c r="E39" s="119">
        <f t="shared" si="2"/>
        <v>186</v>
      </c>
      <c r="F39" s="119">
        <f t="shared" si="6"/>
        <v>281</v>
      </c>
      <c r="G39" s="119">
        <f t="shared" si="7"/>
        <v>85</v>
      </c>
      <c r="H39" s="119">
        <f t="shared" si="3"/>
        <v>-327</v>
      </c>
      <c r="I39" s="144">
        <f t="shared" si="4"/>
        <v>281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47</v>
      </c>
      <c r="D40" s="146">
        <f t="shared" si="1"/>
        <v>160</v>
      </c>
      <c r="E40" s="119">
        <f t="shared" si="2"/>
        <v>183</v>
      </c>
      <c r="F40" s="119">
        <f t="shared" si="6"/>
        <v>281</v>
      </c>
      <c r="G40" s="119">
        <f t="shared" si="7"/>
        <v>78</v>
      </c>
      <c r="H40" s="119">
        <f t="shared" si="3"/>
        <v>-389</v>
      </c>
      <c r="I40" s="144">
        <f t="shared" si="4"/>
        <v>281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34</v>
      </c>
      <c r="D41" s="146">
        <f t="shared" si="1"/>
        <v>155</v>
      </c>
      <c r="E41" s="119">
        <f t="shared" si="2"/>
        <v>179</v>
      </c>
      <c r="F41" s="119">
        <f t="shared" si="6"/>
        <v>281</v>
      </c>
      <c r="G41" s="119">
        <f t="shared" si="7"/>
        <v>71</v>
      </c>
      <c r="H41" s="119">
        <f t="shared" si="3"/>
        <v>-454</v>
      </c>
      <c r="I41" s="144">
        <f t="shared" si="4"/>
        <v>281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20</v>
      </c>
      <c r="D42" s="315">
        <f t="shared" si="1"/>
        <v>150</v>
      </c>
      <c r="E42" s="314">
        <f t="shared" si="2"/>
        <v>175</v>
      </c>
      <c r="F42" s="314">
        <f t="shared" si="6"/>
        <v>281</v>
      </c>
      <c r="G42" s="314">
        <f t="shared" si="7"/>
        <v>65</v>
      </c>
      <c r="H42" s="314">
        <f t="shared" si="3"/>
        <v>-524</v>
      </c>
      <c r="I42" s="316">
        <f t="shared" si="4"/>
        <v>281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7</v>
      </c>
      <c r="D43" s="146">
        <f t="shared" si="1"/>
        <v>145</v>
      </c>
      <c r="E43" s="119">
        <f t="shared" si="2"/>
        <v>172</v>
      </c>
      <c r="F43" s="119">
        <f t="shared" si="6"/>
        <v>281</v>
      </c>
      <c r="G43" s="119">
        <f t="shared" si="7"/>
        <v>59</v>
      </c>
      <c r="H43" s="119">
        <f t="shared" si="3"/>
        <v>-598</v>
      </c>
      <c r="I43" s="144">
        <f t="shared" si="4"/>
        <v>281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-7</v>
      </c>
      <c r="D44" s="146">
        <f t="shared" si="1"/>
        <v>141</v>
      </c>
      <c r="E44" s="119">
        <f t="shared" si="2"/>
        <v>168</v>
      </c>
      <c r="F44" s="119">
        <f t="shared" si="6"/>
        <v>281</v>
      </c>
      <c r="G44" s="119">
        <f t="shared" si="7"/>
        <v>54</v>
      </c>
      <c r="H44" s="119">
        <f t="shared" si="3"/>
        <v>-677</v>
      </c>
      <c r="I44" s="144">
        <f t="shared" si="4"/>
        <v>281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-20</v>
      </c>
      <c r="D45" s="146">
        <f t="shared" si="1"/>
        <v>136</v>
      </c>
      <c r="E45" s="119">
        <f t="shared" si="2"/>
        <v>165</v>
      </c>
      <c r="F45" s="119">
        <f t="shared" si="6"/>
        <v>281</v>
      </c>
      <c r="G45" s="119">
        <f t="shared" si="7"/>
        <v>49</v>
      </c>
      <c r="H45" s="119">
        <f t="shared" si="3"/>
        <v>-761</v>
      </c>
      <c r="I45" s="144">
        <f t="shared" si="4"/>
        <v>281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-34</v>
      </c>
      <c r="D46" s="146">
        <f t="shared" si="1"/>
        <v>132</v>
      </c>
      <c r="E46" s="119">
        <f t="shared" si="2"/>
        <v>162</v>
      </c>
      <c r="F46" s="119">
        <f t="shared" si="6"/>
        <v>281</v>
      </c>
      <c r="G46" s="119">
        <f t="shared" si="7"/>
        <v>45</v>
      </c>
      <c r="H46" s="119">
        <f t="shared" si="3"/>
        <v>-850</v>
      </c>
      <c r="I46" s="144">
        <f t="shared" si="4"/>
        <v>281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/>
      <c r="E47" s="151"/>
      <c r="F47" s="149" t="s">
        <v>76</v>
      </c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0.12978214290565934</v>
      </c>
      <c r="D48" s="261">
        <f>G132</f>
        <v>0.12493798382289292</v>
      </c>
      <c r="E48" s="261">
        <f>G179</f>
        <v>0.12971803208542582</v>
      </c>
      <c r="F48" s="261">
        <f>H224</f>
        <v>8.980707456550116E-2</v>
      </c>
      <c r="G48" s="261">
        <f>G271</f>
        <v>0.13134688029788219</v>
      </c>
      <c r="H48" s="239">
        <f>G317</f>
        <v>0.12773461800196978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102.11051046647071</v>
      </c>
      <c r="D49" s="250">
        <f>G133</f>
        <v>106.02585887095367</v>
      </c>
      <c r="E49" s="250">
        <f>G180</f>
        <v>108.46092353990669</v>
      </c>
      <c r="F49" s="250">
        <f>H225</f>
        <v>131.73604910482473</v>
      </c>
      <c r="G49" s="250">
        <f>G272</f>
        <v>102.59201094943604</v>
      </c>
      <c r="H49" s="250">
        <f>G318</f>
        <v>107.76876304646996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102.11051046647071</v>
      </c>
      <c r="D50" s="229">
        <f>G134</f>
        <v>106.02585887095367</v>
      </c>
      <c r="E50" s="229">
        <f>G181</f>
        <v>108.46092353990669</v>
      </c>
      <c r="F50" s="229">
        <f>H226</f>
        <v>131.73604910482473</v>
      </c>
      <c r="G50" s="229">
        <f>G273</f>
        <v>102.59201094943604</v>
      </c>
      <c r="H50" s="229">
        <f>G319</f>
        <v>107.76876304646996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29.238758437586732</v>
      </c>
      <c r="D51" s="229">
        <f>G135</f>
        <v>27.236756305417476</v>
      </c>
      <c r="E51" s="229">
        <f>G182</f>
        <v>26.429664015439226</v>
      </c>
      <c r="F51" s="229">
        <f>H227</f>
        <v>24.488565797408874</v>
      </c>
      <c r="G51" s="229">
        <f>G274</f>
        <v>30.077290915839189</v>
      </c>
      <c r="H51" s="229">
        <f>G320</f>
        <v>32.153015083300396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29.238758437586732</v>
      </c>
      <c r="D52" s="229">
        <f>G136</f>
        <v>27.236756305417476</v>
      </c>
      <c r="E52" s="229">
        <f>G183</f>
        <v>26.429664015439226</v>
      </c>
      <c r="F52" s="229">
        <f>H228</f>
        <v>24.488565797408874</v>
      </c>
      <c r="G52" s="229">
        <f>G275</f>
        <v>30.077290915839189</v>
      </c>
      <c r="H52" s="234">
        <f>G321</f>
        <v>32.153015083300396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0.12978214290565934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-13.476663270534484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397.52566843943589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0.12978214290565934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102.11051046647071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102.11051046647071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29.238758437586732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29.238758437586732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214.03752605976374</v>
      </c>
      <c r="C87" s="20">
        <v>1</v>
      </c>
      <c r="F87" s="25"/>
      <c r="G87" s="21"/>
      <c r="H87" s="25"/>
      <c r="I87" s="177">
        <f t="shared" ref="I87:I118" si="8">ROUND($E$78*C87+$E$79,$G$1)</f>
        <v>384</v>
      </c>
      <c r="J87" s="178">
        <f t="shared" ref="J87:J96" si="9">ABS(B87-I87)/B87*100</f>
        <v>79.407792207792198</v>
      </c>
      <c r="K87" s="177">
        <f t="shared" ref="K87:K96" si="10">(B87-I87)^2/1000</f>
        <v>28.887242547885492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480.30303030303031</v>
      </c>
      <c r="C88" s="20">
        <v>2</v>
      </c>
      <c r="F88" s="25"/>
      <c r="G88" s="21"/>
      <c r="H88" s="25"/>
      <c r="I88" s="177">
        <f t="shared" si="8"/>
        <v>371</v>
      </c>
      <c r="J88" s="178">
        <f t="shared" si="9"/>
        <v>22.75709779179811</v>
      </c>
      <c r="K88" s="177">
        <f t="shared" si="10"/>
        <v>11.947152433425163</v>
      </c>
    </row>
    <row r="89" spans="1:11" ht="15" customHeight="1">
      <c r="A89" s="19">
        <f t="shared" si="11"/>
        <v>2005</v>
      </c>
      <c r="B89" s="174">
        <f t="shared" si="12"/>
        <v>462.12121212121212</v>
      </c>
      <c r="C89" s="20">
        <v>3</v>
      </c>
      <c r="F89" s="25"/>
      <c r="G89" s="21"/>
      <c r="H89" s="25"/>
      <c r="I89" s="177">
        <f t="shared" si="8"/>
        <v>357</v>
      </c>
      <c r="J89" s="178">
        <f t="shared" si="9"/>
        <v>22.747540983606555</v>
      </c>
      <c r="K89" s="177">
        <f t="shared" si="10"/>
        <v>11.050469237832875</v>
      </c>
    </row>
    <row r="90" spans="1:11" ht="15" customHeight="1">
      <c r="A90" s="19">
        <f t="shared" si="11"/>
        <v>2006</v>
      </c>
      <c r="B90" s="174">
        <f t="shared" si="12"/>
        <v>502.15208034433283</v>
      </c>
      <c r="C90" s="20">
        <v>4</v>
      </c>
      <c r="F90" s="25"/>
      <c r="G90" s="21"/>
      <c r="H90" s="25"/>
      <c r="I90" s="177">
        <f t="shared" si="8"/>
        <v>344</v>
      </c>
      <c r="J90" s="178">
        <f t="shared" si="9"/>
        <v>31.494857142857143</v>
      </c>
      <c r="K90" s="177">
        <f t="shared" si="10"/>
        <v>25.012080517240307</v>
      </c>
    </row>
    <row r="91" spans="1:11" ht="15" customHeight="1">
      <c r="A91" s="19">
        <f t="shared" si="11"/>
        <v>2007</v>
      </c>
      <c r="B91" s="174">
        <f t="shared" si="12"/>
        <v>230.15419760137064</v>
      </c>
      <c r="C91" s="20">
        <v>5</v>
      </c>
      <c r="D91" s="21"/>
      <c r="E91" s="21"/>
      <c r="F91" s="25"/>
      <c r="G91" s="21"/>
      <c r="H91" s="25"/>
      <c r="I91" s="177">
        <f t="shared" si="8"/>
        <v>330</v>
      </c>
      <c r="J91" s="178">
        <f t="shared" si="9"/>
        <v>43.382133995037222</v>
      </c>
      <c r="K91" s="177">
        <f t="shared" si="10"/>
        <v>9.969184256626141</v>
      </c>
    </row>
    <row r="92" spans="1:11" ht="15" customHeight="1">
      <c r="A92" s="19">
        <f t="shared" si="11"/>
        <v>2008</v>
      </c>
      <c r="B92" s="174">
        <f t="shared" si="12"/>
        <v>257.40944017563118</v>
      </c>
      <c r="C92" s="20">
        <v>6</v>
      </c>
      <c r="D92" s="21"/>
      <c r="E92" s="21"/>
      <c r="F92" s="25"/>
      <c r="G92" s="21"/>
      <c r="H92" s="25"/>
      <c r="I92" s="177">
        <f t="shared" si="8"/>
        <v>317</v>
      </c>
      <c r="J92" s="178">
        <f t="shared" si="9"/>
        <v>23.150106609808102</v>
      </c>
      <c r="K92" s="177">
        <f t="shared" si="10"/>
        <v>3.5510348201816799</v>
      </c>
    </row>
    <row r="93" spans="1:11" s="25" customFormat="1" ht="15" customHeight="1">
      <c r="A93" s="19">
        <f t="shared" si="11"/>
        <v>2009</v>
      </c>
      <c r="B93" s="174">
        <f t="shared" si="12"/>
        <v>230.20257826887661</v>
      </c>
      <c r="C93" s="20">
        <v>7</v>
      </c>
      <c r="G93" s="21"/>
      <c r="H93" s="21"/>
      <c r="I93" s="177">
        <f t="shared" si="8"/>
        <v>303</v>
      </c>
      <c r="J93" s="178">
        <f t="shared" si="9"/>
        <v>31.623200000000001</v>
      </c>
      <c r="K93" s="177">
        <f t="shared" si="10"/>
        <v>5.2994646106990366</v>
      </c>
    </row>
    <row r="94" spans="1:11" ht="15" customHeight="1">
      <c r="A94" s="19">
        <f t="shared" si="11"/>
        <v>2010</v>
      </c>
      <c r="B94" s="174">
        <f t="shared" si="12"/>
        <v>253.86012715712988</v>
      </c>
      <c r="C94" s="20">
        <v>8</v>
      </c>
      <c r="D94" s="25"/>
      <c r="E94" s="25"/>
      <c r="F94" s="25"/>
      <c r="G94" s="21"/>
      <c r="H94" s="25"/>
      <c r="I94" s="177">
        <f t="shared" si="8"/>
        <v>290</v>
      </c>
      <c r="J94" s="178">
        <f t="shared" si="9"/>
        <v>14.236135957066191</v>
      </c>
      <c r="K94" s="177">
        <f t="shared" si="10"/>
        <v>1.306090409098821</v>
      </c>
    </row>
    <row r="95" spans="1:11" s="25" customFormat="1" ht="15" customHeight="1">
      <c r="A95" s="19">
        <f t="shared" si="11"/>
        <v>2011</v>
      </c>
      <c r="B95" s="174">
        <f t="shared" si="12"/>
        <v>269.7459584295612</v>
      </c>
      <c r="C95" s="20">
        <v>9</v>
      </c>
      <c r="G95" s="21"/>
      <c r="I95" s="177">
        <f t="shared" si="8"/>
        <v>276</v>
      </c>
      <c r="J95" s="178">
        <f t="shared" si="9"/>
        <v>2.3184931506849322</v>
      </c>
      <c r="K95" s="177">
        <f t="shared" si="10"/>
        <v>3.9113035964776631E-2</v>
      </c>
    </row>
    <row r="96" spans="1:11" s="25" customFormat="1" ht="15" customHeight="1" thickBot="1">
      <c r="A96" s="28">
        <f t="shared" si="11"/>
        <v>2012</v>
      </c>
      <c r="B96" s="182">
        <f t="shared" si="12"/>
        <v>334.05405405405406</v>
      </c>
      <c r="C96" s="29">
        <v>10</v>
      </c>
      <c r="D96" s="30"/>
      <c r="E96" s="30"/>
      <c r="F96" s="30"/>
      <c r="G96" s="30"/>
      <c r="H96" s="30"/>
      <c r="I96" s="183">
        <f t="shared" si="8"/>
        <v>263</v>
      </c>
      <c r="J96" s="184">
        <f t="shared" si="9"/>
        <v>21.270226537216828</v>
      </c>
      <c r="K96" s="183">
        <f t="shared" si="10"/>
        <v>5.048678597516437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249</v>
      </c>
      <c r="C97" s="20">
        <f t="shared" ref="C97:C118" si="14">C96+1</f>
        <v>11</v>
      </c>
      <c r="D97" s="31"/>
      <c r="E97" s="31"/>
      <c r="I97" s="177">
        <f t="shared" si="8"/>
        <v>249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236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236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222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222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209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209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195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195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182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182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168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168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155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155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141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141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128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128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115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115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101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101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88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88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74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74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61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61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47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47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34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34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20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20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7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7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-7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-7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-20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-20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-34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-34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0.12493798382289292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5.9021017349457496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-3.1850445165058673E-2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365.80548667131762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-3.1348562247116796E-2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0.12493798382289292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214.03752605976374</v>
      </c>
      <c r="C133" s="191">
        <f t="shared" ref="C133:C142" si="16">LN(B133)</f>
        <v>5.366151355068344</v>
      </c>
      <c r="D133" s="20">
        <v>1</v>
      </c>
      <c r="E133" s="637" t="s">
        <v>8</v>
      </c>
      <c r="F133" s="638"/>
      <c r="G133" s="639">
        <f>SUM(K122:K142)</f>
        <v>106.02585887095367</v>
      </c>
      <c r="H133" s="640"/>
      <c r="I133" s="177">
        <f t="shared" ref="I133:I164" si="17">ROUND($F$129*(1+$F$130)^D133,$G$1)</f>
        <v>354</v>
      </c>
      <c r="J133" s="178">
        <f t="shared" ref="J133:J142" si="18">ABS(B133-I133)/B133*100</f>
        <v>65.391558441558431</v>
      </c>
      <c r="K133" s="177">
        <f t="shared" ref="K133:K142" si="19">(B133-I133)^2/1000</f>
        <v>19.589494111471314</v>
      </c>
    </row>
    <row r="134" spans="1:11" ht="15" customHeight="1">
      <c r="A134" s="19">
        <f t="shared" si="15"/>
        <v>2004</v>
      </c>
      <c r="B134" s="174">
        <f t="shared" si="15"/>
        <v>480.30303030303031</v>
      </c>
      <c r="C134" s="191">
        <f t="shared" si="16"/>
        <v>6.174417217838946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106.02585887095367</v>
      </c>
      <c r="H134" s="640"/>
      <c r="I134" s="177">
        <f t="shared" si="17"/>
        <v>343</v>
      </c>
      <c r="J134" s="178">
        <f t="shared" si="18"/>
        <v>28.586750788643535</v>
      </c>
      <c r="K134" s="177">
        <f t="shared" si="19"/>
        <v>18.852122130394857</v>
      </c>
    </row>
    <row r="135" spans="1:11" ht="15" customHeight="1">
      <c r="A135" s="19">
        <f t="shared" si="15"/>
        <v>2005</v>
      </c>
      <c r="B135" s="174">
        <f t="shared" si="15"/>
        <v>462.12121212121212</v>
      </c>
      <c r="C135" s="191">
        <f t="shared" si="16"/>
        <v>6.1358272205690776</v>
      </c>
      <c r="D135" s="20">
        <f t="shared" si="20"/>
        <v>3</v>
      </c>
      <c r="E135" s="637" t="s">
        <v>10</v>
      </c>
      <c r="F135" s="638"/>
      <c r="G135" s="639">
        <f>SUM(J122:J142)/D142</f>
        <v>27.236756305417476</v>
      </c>
      <c r="H135" s="640"/>
      <c r="I135" s="177">
        <f t="shared" si="17"/>
        <v>332</v>
      </c>
      <c r="J135" s="178">
        <f t="shared" si="18"/>
        <v>28.157377049180326</v>
      </c>
      <c r="K135" s="177">
        <f t="shared" si="19"/>
        <v>16.931529843893479</v>
      </c>
    </row>
    <row r="136" spans="1:11" ht="15" customHeight="1">
      <c r="A136" s="19">
        <f t="shared" si="15"/>
        <v>2006</v>
      </c>
      <c r="B136" s="174">
        <f t="shared" si="15"/>
        <v>502.15208034433283</v>
      </c>
      <c r="C136" s="191">
        <f t="shared" si="16"/>
        <v>6.2189030227050726</v>
      </c>
      <c r="D136" s="20">
        <f t="shared" si="20"/>
        <v>4</v>
      </c>
      <c r="E136" s="637" t="s">
        <v>11</v>
      </c>
      <c r="F136" s="638"/>
      <c r="G136" s="639">
        <f>SUM(J133:J142)/10</f>
        <v>27.236756305417476</v>
      </c>
      <c r="H136" s="640"/>
      <c r="I136" s="177">
        <f t="shared" si="17"/>
        <v>322</v>
      </c>
      <c r="J136" s="178">
        <f t="shared" si="18"/>
        <v>35.875999999999998</v>
      </c>
      <c r="K136" s="177">
        <f t="shared" si="19"/>
        <v>32.45477205239095</v>
      </c>
    </row>
    <row r="137" spans="1:11" ht="15" customHeight="1">
      <c r="A137" s="19">
        <f t="shared" si="15"/>
        <v>2007</v>
      </c>
      <c r="B137" s="174">
        <f t="shared" si="15"/>
        <v>230.15419760137064</v>
      </c>
      <c r="C137" s="191">
        <f t="shared" si="16"/>
        <v>5.4387495086429682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312</v>
      </c>
      <c r="J137" s="178">
        <f t="shared" si="18"/>
        <v>35.561290322580646</v>
      </c>
      <c r="K137" s="177">
        <f t="shared" si="19"/>
        <v>6.6987353702754833</v>
      </c>
    </row>
    <row r="138" spans="1:11" ht="15" customHeight="1">
      <c r="A138" s="19">
        <f t="shared" si="15"/>
        <v>2008</v>
      </c>
      <c r="B138" s="174">
        <f t="shared" si="15"/>
        <v>257.40944017563118</v>
      </c>
      <c r="C138" s="191">
        <f t="shared" si="16"/>
        <v>5.5506679696085124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302</v>
      </c>
      <c r="J138" s="178">
        <f t="shared" si="18"/>
        <v>17.322814498933901</v>
      </c>
      <c r="K138" s="177">
        <f t="shared" si="19"/>
        <v>1.9883180254506152</v>
      </c>
    </row>
    <row r="139" spans="1:11" s="25" customFormat="1" ht="15" customHeight="1">
      <c r="A139" s="19">
        <f t="shared" si="15"/>
        <v>2009</v>
      </c>
      <c r="B139" s="174">
        <f t="shared" si="15"/>
        <v>230.20257826887661</v>
      </c>
      <c r="C139" s="191">
        <f t="shared" si="16"/>
        <v>5.4389596963505031</v>
      </c>
      <c r="D139" s="20">
        <f t="shared" si="20"/>
        <v>7</v>
      </c>
      <c r="G139" s="49"/>
      <c r="H139" s="45"/>
      <c r="I139" s="177">
        <f t="shared" si="17"/>
        <v>293</v>
      </c>
      <c r="J139" s="178">
        <f t="shared" si="18"/>
        <v>27.279200000000003</v>
      </c>
      <c r="K139" s="177">
        <f t="shared" si="19"/>
        <v>3.9435161760765687</v>
      </c>
    </row>
    <row r="140" spans="1:11" ht="15" customHeight="1">
      <c r="A140" s="19">
        <f t="shared" si="15"/>
        <v>2010</v>
      </c>
      <c r="B140" s="174">
        <f t="shared" si="15"/>
        <v>253.86012715712988</v>
      </c>
      <c r="C140" s="191">
        <f t="shared" si="16"/>
        <v>5.5367834348546108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284</v>
      </c>
      <c r="J140" s="178">
        <f t="shared" si="18"/>
        <v>11.872629695885511</v>
      </c>
      <c r="K140" s="177">
        <f t="shared" si="19"/>
        <v>0.90841193498437978</v>
      </c>
    </row>
    <row r="141" spans="1:11" s="25" customFormat="1" ht="15" customHeight="1">
      <c r="A141" s="19">
        <f t="shared" si="15"/>
        <v>2011</v>
      </c>
      <c r="B141" s="174">
        <f t="shared" si="15"/>
        <v>269.7459584295612</v>
      </c>
      <c r="C141" s="191">
        <f t="shared" si="16"/>
        <v>5.5974806213737738</v>
      </c>
      <c r="D141" s="20">
        <f t="shared" si="20"/>
        <v>9</v>
      </c>
      <c r="E141" s="50"/>
      <c r="I141" s="177">
        <f t="shared" si="17"/>
        <v>275</v>
      </c>
      <c r="J141" s="178">
        <f t="shared" si="18"/>
        <v>1.9477739726027405</v>
      </c>
      <c r="K141" s="177">
        <f t="shared" si="19"/>
        <v>2.7604952823899024E-2</v>
      </c>
    </row>
    <row r="142" spans="1:11" s="25" customFormat="1" ht="15" customHeight="1" thickBot="1">
      <c r="A142" s="28">
        <f t="shared" si="15"/>
        <v>2012</v>
      </c>
      <c r="B142" s="182">
        <f t="shared" si="15"/>
        <v>334.05405405405406</v>
      </c>
      <c r="C142" s="192">
        <f t="shared" si="16"/>
        <v>5.8113028183674578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266</v>
      </c>
      <c r="J142" s="184">
        <f t="shared" si="18"/>
        <v>20.372168284789645</v>
      </c>
      <c r="K142" s="183">
        <f t="shared" si="19"/>
        <v>4.6313542731921125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258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258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250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250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242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242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234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234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227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227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220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220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213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213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206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206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200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200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193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193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187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187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182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182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176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176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170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170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165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165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160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160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155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155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150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150</v>
      </c>
      <c r="J160" s="185"/>
      <c r="K160" s="185"/>
    </row>
    <row r="161" spans="1:109" ht="15" customHeight="1">
      <c r="A161" s="19">
        <f t="shared" si="22"/>
        <v>2031</v>
      </c>
      <c r="B161" s="174">
        <f t="shared" si="21"/>
        <v>145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145</v>
      </c>
      <c r="J161" s="185"/>
      <c r="K161" s="185"/>
    </row>
    <row r="162" spans="1:109" ht="15" customHeight="1">
      <c r="A162" s="19">
        <f t="shared" si="22"/>
        <v>2032</v>
      </c>
      <c r="B162" s="174">
        <f t="shared" si="21"/>
        <v>141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141</v>
      </c>
      <c r="J162" s="185"/>
      <c r="K162" s="185"/>
    </row>
    <row r="163" spans="1:109" ht="15" customHeight="1">
      <c r="A163" s="19">
        <f t="shared" si="22"/>
        <v>2033</v>
      </c>
      <c r="B163" s="174">
        <f t="shared" si="21"/>
        <v>136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136</v>
      </c>
      <c r="J163" s="185"/>
      <c r="K163" s="185"/>
    </row>
    <row r="164" spans="1:109" ht="15" customHeight="1">
      <c r="A164" s="103">
        <f t="shared" si="22"/>
        <v>2034</v>
      </c>
      <c r="B164" s="186">
        <f t="shared" si="21"/>
        <v>132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132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0.12971803208542582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0.12493798382289292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0.12749151882898163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0.12172585436389449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0.12374853243089741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0.12478502980427492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0.1246253744437595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0.12971803208542582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RSQ($B168:$B188,BN168:BN188)</f>
        <v>0.12641336828821206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RSQ($B168:$B188,BU168:BU188)</f>
        <v>0.12736037089133595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RSQ($B168:$B188,CB168:CB188)</f>
        <v>0.12774098122111741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RSQ($B168:$B188,CI168:CI188)</f>
        <v>0.12252901443142121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RSQ($B168:$B188,CP168:CP188)</f>
        <v>0.12474330110973764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RSQ($B168:$B188,CW168:CW188)</f>
        <v>0.12712018604306835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RSQ($B168:$B188,DD168:DD188)</f>
        <v>0.12542663369290452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85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25</v>
      </c>
      <c r="AD172" s="25"/>
      <c r="AE172" s="177"/>
      <c r="AF172" s="177"/>
      <c r="AH172" s="197"/>
      <c r="AI172" s="27" t="s">
        <v>35</v>
      </c>
      <c r="AJ172" s="83">
        <f>AC172+AI193</f>
        <v>40</v>
      </c>
      <c r="AK172" s="25"/>
      <c r="AL172" s="177"/>
      <c r="AM172" s="177"/>
      <c r="AO172" s="197"/>
      <c r="AP172" s="27" t="s">
        <v>35</v>
      </c>
      <c r="AQ172" s="83">
        <f>AJ172+AP193</f>
        <v>55</v>
      </c>
      <c r="AR172" s="25"/>
      <c r="AS172" s="177"/>
      <c r="AT172" s="177"/>
      <c r="AV172" s="197"/>
      <c r="AW172" s="27" t="s">
        <v>35</v>
      </c>
      <c r="AX172" s="83">
        <f>AQ172+AW193</f>
        <v>70</v>
      </c>
      <c r="AY172" s="25"/>
      <c r="AZ172" s="177"/>
      <c r="BA172" s="177"/>
      <c r="BC172" s="197"/>
      <c r="BD172" s="27" t="s">
        <v>35</v>
      </c>
      <c r="BE172" s="83">
        <f>AX172+BD193</f>
        <v>85</v>
      </c>
      <c r="BF172" s="25"/>
      <c r="BG172" s="177"/>
      <c r="BH172" s="177"/>
      <c r="BJ172" s="197"/>
      <c r="BK172" s="27" t="s">
        <v>35</v>
      </c>
      <c r="BL172" s="83">
        <f>BE172+BK193</f>
        <v>100</v>
      </c>
      <c r="BM172" s="25"/>
      <c r="BN172" s="177"/>
      <c r="BO172" s="177"/>
      <c r="BQ172" s="197"/>
      <c r="BR172" s="27" t="s">
        <v>35</v>
      </c>
      <c r="BS172" s="83">
        <f>BL172+BR193</f>
        <v>115</v>
      </c>
      <c r="BT172" s="25"/>
      <c r="BU172" s="177"/>
      <c r="BV172" s="177"/>
      <c r="BX172" s="197"/>
      <c r="BY172" s="27" t="s">
        <v>35</v>
      </c>
      <c r="BZ172" s="83">
        <f>BS172+BY193</f>
        <v>130</v>
      </c>
      <c r="CA172" s="25"/>
      <c r="CB172" s="177"/>
      <c r="CC172" s="177"/>
      <c r="CE172" s="197"/>
      <c r="CF172" s="27" t="s">
        <v>35</v>
      </c>
      <c r="CG172" s="83">
        <f>BZ172+CF193</f>
        <v>145</v>
      </c>
      <c r="CH172" s="25"/>
      <c r="CI172" s="177"/>
      <c r="CJ172" s="177"/>
      <c r="CL172" s="197"/>
      <c r="CM172" s="27" t="s">
        <v>35</v>
      </c>
      <c r="CN172" s="83">
        <f>CG172+CM193</f>
        <v>160</v>
      </c>
      <c r="CO172" s="25"/>
      <c r="CP172" s="177"/>
      <c r="CQ172" s="177"/>
      <c r="CS172" s="197"/>
      <c r="CT172" s="27" t="s">
        <v>35</v>
      </c>
      <c r="CU172" s="83">
        <f>CN172+CT193</f>
        <v>175</v>
      </c>
      <c r="CV172" s="25"/>
      <c r="CW172" s="177"/>
      <c r="CX172" s="177"/>
      <c r="CZ172" s="197"/>
      <c r="DA172" s="27" t="s">
        <v>35</v>
      </c>
      <c r="DB172" s="83">
        <f>CU172+DA193</f>
        <v>190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5.5916615535848111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INDEX(LINEST(M179:M188,$D179:$D188),2)</f>
        <v>5.9021017349457496</v>
      </c>
      <c r="Q173" s="177"/>
      <c r="R173" s="177"/>
      <c r="T173" s="197"/>
      <c r="U173" s="27" t="s">
        <v>25</v>
      </c>
      <c r="V173" s="27" t="s">
        <v>26</v>
      </c>
      <c r="W173" s="42">
        <f>INDEX(LINEST(T179:T188,$D179:$D188),2)</f>
        <v>5.8713227574276452</v>
      </c>
      <c r="X173" s="177"/>
      <c r="Y173" s="177"/>
      <c r="AA173" s="197"/>
      <c r="AB173" s="27" t="s">
        <v>25</v>
      </c>
      <c r="AC173" s="27" t="s">
        <v>26</v>
      </c>
      <c r="AD173" s="42">
        <f>INDEX(LINEST(AA179:AA188,$D179:$D188),2)</f>
        <v>5.822850696871174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INDEX(LINEST(AH179:AH188,$D179:$D188),2)</f>
        <v>5.7712456908306065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INDEX(LINEST(AO179:AO188,$D179:$D188),2)</f>
        <v>5.7159924796157267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INDEX(LINEST(AV179:AV188,$D179:$D188),2)</f>
        <v>5.656425349920716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INDEX(LINEST(BC179:BC188,$D179:$D188),2)</f>
        <v>5.5916615535848111</v>
      </c>
      <c r="BG173" s="177"/>
      <c r="BH173" s="177"/>
      <c r="BJ173" s="197"/>
      <c r="BK173" s="27" t="s">
        <v>25</v>
      </c>
      <c r="BL173" s="27" t="s">
        <v>26</v>
      </c>
      <c r="BM173" s="42">
        <f>INDEX(LINEST(BJ179:BJ188,$D179:$D188),2)</f>
        <v>5.5204932179689594</v>
      </c>
      <c r="BN173" s="177"/>
      <c r="BO173" s="177"/>
      <c r="BQ173" s="197"/>
      <c r="BR173" s="27" t="s">
        <v>25</v>
      </c>
      <c r="BS173" s="27" t="s">
        <v>26</v>
      </c>
      <c r="BT173" s="42">
        <f>INDEX(LINEST(BQ179:BQ188,$D179:$D188),2)</f>
        <v>5.4412024112239115</v>
      </c>
      <c r="BU173" s="177"/>
      <c r="BV173" s="177"/>
      <c r="BX173" s="197"/>
      <c r="BY173" s="27" t="s">
        <v>25</v>
      </c>
      <c r="BZ173" s="27" t="s">
        <v>26</v>
      </c>
      <c r="CA173" s="42">
        <f>INDEX(LINEST(BX179:BX188,$D179:$D188),2)</f>
        <v>5.3512232658384384</v>
      </c>
      <c r="CB173" s="177"/>
      <c r="CC173" s="177"/>
      <c r="CE173" s="197"/>
      <c r="CF173" s="27" t="s">
        <v>25</v>
      </c>
      <c r="CG173" s="27" t="s">
        <v>26</v>
      </c>
      <c r="CH173" s="42">
        <f>INDEX(LINEST(CE179:CE188,$D179:$D188),2)</f>
        <v>5.2464699994963153</v>
      </c>
      <c r="CI173" s="177"/>
      <c r="CJ173" s="177"/>
      <c r="CL173" s="197"/>
      <c r="CM173" s="27" t="s">
        <v>25</v>
      </c>
      <c r="CN173" s="27" t="s">
        <v>26</v>
      </c>
      <c r="CO173" s="42">
        <f>INDEX(LINEST(CL179:CL188,$D179:$D188),2)</f>
        <v>5.1198375809909535</v>
      </c>
      <c r="CP173" s="177"/>
      <c r="CQ173" s="177"/>
      <c r="CS173" s="197"/>
      <c r="CT173" s="27" t="s">
        <v>25</v>
      </c>
      <c r="CU173" s="27" t="s">
        <v>26</v>
      </c>
      <c r="CV173" s="42">
        <f>INDEX(LINEST(CS179:CS188,$D179:$D188),2)</f>
        <v>4.9572478020450843</v>
      </c>
      <c r="CW173" s="177"/>
      <c r="CX173" s="177"/>
      <c r="CZ173" s="197"/>
      <c r="DA173" s="27" t="s">
        <v>25</v>
      </c>
      <c r="DB173" s="27" t="s">
        <v>26</v>
      </c>
      <c r="DC173" s="42">
        <f>INDEX(LINEST(CZ179:CZ188,$D179:$D188),2)</f>
        <v>4.7239381036218022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-3.8896748776439956E-2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INDEX(LINEST(M179:M188,$D179:$D188),1)</f>
        <v>-3.1850445165058673E-2</v>
      </c>
      <c r="Q174" s="177"/>
      <c r="R174" s="177"/>
      <c r="T174" s="197"/>
      <c r="U174" s="27" t="s">
        <v>27</v>
      </c>
      <c r="V174" s="27" t="s">
        <v>28</v>
      </c>
      <c r="W174" s="42">
        <f>INDEX(LINEST(T179:T188,$D179:$D188),1)</f>
        <v>-3.2575970186859274E-2</v>
      </c>
      <c r="X174" s="177"/>
      <c r="Y174" s="177"/>
      <c r="AA174" s="197"/>
      <c r="AB174" s="27" t="s">
        <v>27</v>
      </c>
      <c r="AC174" s="27" t="s">
        <v>28</v>
      </c>
      <c r="AD174" s="42">
        <f>INDEX(LINEST(AA179:AA188,$D179:$D188),1)</f>
        <v>-3.3717168097962741E-2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INDEX(LINEST(AH179:AH188,$D179:$D188),1)</f>
        <v>-3.4923070371752775E-2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INDEX(LINEST(AO179:AO188,$D179:$D188),1)</f>
        <v>-3.6192869610101333E-2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INDEX(LINEST(AV179:AV188,$D179:$D188),1)</f>
        <v>-3.7521593614243384E-2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INDEX(LINEST(BC179:BC188,$D179:$D188),1)</f>
        <v>-3.8896748776439956E-2</v>
      </c>
      <c r="BG174" s="177"/>
      <c r="BH174" s="177"/>
      <c r="BJ174" s="197"/>
      <c r="BK174" s="27" t="s">
        <v>27</v>
      </c>
      <c r="BL174" s="27" t="s">
        <v>28</v>
      </c>
      <c r="BM174" s="42">
        <f>INDEX(LINEST(BJ179:BJ188,$D179:$D188),1)</f>
        <v>-4.0292112886279055E-2</v>
      </c>
      <c r="BN174" s="177"/>
      <c r="BO174" s="177"/>
      <c r="BQ174" s="197"/>
      <c r="BR174" s="27" t="s">
        <v>27</v>
      </c>
      <c r="BS174" s="27" t="s">
        <v>28</v>
      </c>
      <c r="BT174" s="42">
        <f>INDEX(LINEST(BQ179:BQ188,$D179:$D188),1)</f>
        <v>-4.1655735836711699E-2</v>
      </c>
      <c r="BU174" s="177"/>
      <c r="BV174" s="177"/>
      <c r="BX174" s="197"/>
      <c r="BY174" s="27" t="s">
        <v>27</v>
      </c>
      <c r="BZ174" s="27" t="s">
        <v>28</v>
      </c>
      <c r="CA174" s="42">
        <f>INDEX(LINEST(BX179:BX188,$D179:$D188),1)</f>
        <v>-4.2885332281257453E-2</v>
      </c>
      <c r="CB174" s="177"/>
      <c r="CC174" s="177"/>
      <c r="CE174" s="197"/>
      <c r="CF174" s="27" t="s">
        <v>27</v>
      </c>
      <c r="CG174" s="27" t="s">
        <v>28</v>
      </c>
      <c r="CH174" s="42">
        <f>INDEX(LINEST(CE179:CE188,$D179:$D188),1)</f>
        <v>-4.3773634193737997E-2</v>
      </c>
      <c r="CI174" s="177"/>
      <c r="CJ174" s="177"/>
      <c r="CL174" s="197"/>
      <c r="CM174" s="27" t="s">
        <v>27</v>
      </c>
      <c r="CN174" s="27" t="s">
        <v>28</v>
      </c>
      <c r="CO174" s="42">
        <f>INDEX(LINEST(CL179:CL188,$D179:$D188),1)</f>
        <v>-4.3872769741839665E-2</v>
      </c>
      <c r="CP174" s="177"/>
      <c r="CQ174" s="177"/>
      <c r="CS174" s="197"/>
      <c r="CT174" s="27" t="s">
        <v>27</v>
      </c>
      <c r="CU174" s="27" t="s">
        <v>28</v>
      </c>
      <c r="CV174" s="42">
        <f>INDEX(LINEST(CS179:CS188,$D179:$D188),1)</f>
        <v>-4.2097429990304754E-2</v>
      </c>
      <c r="CW174" s="177"/>
      <c r="CX174" s="177"/>
      <c r="CZ174" s="197"/>
      <c r="DA174" s="27" t="s">
        <v>27</v>
      </c>
      <c r="DB174" s="27" t="s">
        <v>28</v>
      </c>
      <c r="DC174" s="42">
        <f>INDEX(LINEST(CZ179:CZ188,$D179:$D188),1)</f>
        <v>-3.5198698142647547E-2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268.18084657407667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365.80548667131762</v>
      </c>
      <c r="P176" s="25"/>
      <c r="Q176" s="177"/>
      <c r="R176" s="177"/>
      <c r="T176" s="197"/>
      <c r="U176" s="27" t="s">
        <v>29</v>
      </c>
      <c r="V176" s="59">
        <f>EXP(W173)</f>
        <v>354.71787578679726</v>
      </c>
      <c r="W176" s="25"/>
      <c r="X176" s="177"/>
      <c r="Y176" s="177"/>
      <c r="AA176" s="197"/>
      <c r="AB176" s="27" t="s">
        <v>29</v>
      </c>
      <c r="AC176" s="59">
        <f>EXP(AD173)</f>
        <v>337.93402930809964</v>
      </c>
      <c r="AD176" s="25"/>
      <c r="AE176" s="177"/>
      <c r="AF176" s="177"/>
      <c r="AH176" s="197"/>
      <c r="AI176" s="27" t="s">
        <v>29</v>
      </c>
      <c r="AJ176" s="59">
        <f>EXP(AK173)</f>
        <v>320.93727236159253</v>
      </c>
      <c r="AK176" s="25"/>
      <c r="AL176" s="177"/>
      <c r="AM176" s="177"/>
      <c r="AO176" s="197"/>
      <c r="AP176" s="27" t="s">
        <v>29</v>
      </c>
      <c r="AQ176" s="59">
        <f>EXP(AR173)</f>
        <v>303.68545541548451</v>
      </c>
      <c r="AR176" s="25"/>
      <c r="AS176" s="177"/>
      <c r="AT176" s="177"/>
      <c r="AV176" s="197"/>
      <c r="AW176" s="27" t="s">
        <v>29</v>
      </c>
      <c r="AX176" s="59">
        <f>EXP(AY173)</f>
        <v>286.12401906446127</v>
      </c>
      <c r="AY176" s="25"/>
      <c r="AZ176" s="177"/>
      <c r="BA176" s="177"/>
      <c r="BC176" s="197"/>
      <c r="BD176" s="27" t="s">
        <v>29</v>
      </c>
      <c r="BE176" s="59">
        <f>EXP(BF173)</f>
        <v>268.18084657407667</v>
      </c>
      <c r="BF176" s="25"/>
      <c r="BG176" s="177"/>
      <c r="BH176" s="177"/>
      <c r="BJ176" s="197"/>
      <c r="BK176" s="27" t="s">
        <v>29</v>
      </c>
      <c r="BL176" s="59">
        <f>EXP(BM173)</f>
        <v>249.75819204431465</v>
      </c>
      <c r="BM176" s="25"/>
      <c r="BN176" s="177"/>
      <c r="BO176" s="177"/>
      <c r="BQ176" s="197"/>
      <c r="BR176" s="27" t="s">
        <v>29</v>
      </c>
      <c r="BS176" s="59">
        <f>EXP(BT173)</f>
        <v>230.71943638110537</v>
      </c>
      <c r="BT176" s="25"/>
      <c r="BU176" s="177"/>
      <c r="BV176" s="177"/>
      <c r="BX176" s="197"/>
      <c r="BY176" s="27" t="s">
        <v>29</v>
      </c>
      <c r="BZ176" s="59">
        <f>EXP(CA173)</f>
        <v>210.86608544196795</v>
      </c>
      <c r="CA176" s="25"/>
      <c r="CB176" s="177"/>
      <c r="CC176" s="177"/>
      <c r="CE176" s="197"/>
      <c r="CF176" s="27" t="s">
        <v>29</v>
      </c>
      <c r="CG176" s="59">
        <f>EXP(CH173)</f>
        <v>189.89475535309097</v>
      </c>
      <c r="CH176" s="25"/>
      <c r="CI176" s="177"/>
      <c r="CJ176" s="177"/>
      <c r="CL176" s="197"/>
      <c r="CM176" s="27" t="s">
        <v>29</v>
      </c>
      <c r="CN176" s="59">
        <f>EXP(CO173)</f>
        <v>167.30819338322036</v>
      </c>
      <c r="CO176" s="25"/>
      <c r="CP176" s="177"/>
      <c r="CQ176" s="177"/>
      <c r="CS176" s="197"/>
      <c r="CT176" s="27" t="s">
        <v>29</v>
      </c>
      <c r="CU176" s="59">
        <f>EXP(CV173)</f>
        <v>142.20188909346717</v>
      </c>
      <c r="CV176" s="25"/>
      <c r="CW176" s="177"/>
      <c r="CX176" s="177"/>
      <c r="CZ176" s="197"/>
      <c r="DA176" s="27" t="s">
        <v>29</v>
      </c>
      <c r="DB176" s="59">
        <f>EXP(DC173)</f>
        <v>112.61085380244479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-3.8149983789454445E-2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-3.1348562247116796E-2</v>
      </c>
      <c r="P177" s="25"/>
      <c r="Q177" s="177"/>
      <c r="R177" s="177"/>
      <c r="T177" s="197"/>
      <c r="U177" s="27" t="s">
        <v>30</v>
      </c>
      <c r="V177" s="60">
        <f>EXP(W174)-1</f>
        <v>-3.2051088221706436E-2</v>
      </c>
      <c r="W177" s="25"/>
      <c r="X177" s="177"/>
      <c r="Y177" s="177"/>
      <c r="AA177" s="197"/>
      <c r="AB177" s="27" t="s">
        <v>30</v>
      </c>
      <c r="AC177" s="60">
        <f>EXP(AD174)-1</f>
        <v>-3.3155079441831936E-2</v>
      </c>
      <c r="AD177" s="25"/>
      <c r="AE177" s="177"/>
      <c r="AF177" s="177"/>
      <c r="AH177" s="197"/>
      <c r="AI177" s="27" t="s">
        <v>30</v>
      </c>
      <c r="AJ177" s="60">
        <f>EXP(AK174)-1</f>
        <v>-3.4320297219346707E-2</v>
      </c>
      <c r="AK177" s="25"/>
      <c r="AL177" s="177"/>
      <c r="AM177" s="177"/>
      <c r="AO177" s="197"/>
      <c r="AP177" s="27" t="s">
        <v>30</v>
      </c>
      <c r="AQ177" s="60">
        <f>EXP(AR174)-1</f>
        <v>-3.5545738373646607E-2</v>
      </c>
      <c r="AR177" s="25"/>
      <c r="AS177" s="177"/>
      <c r="AT177" s="177"/>
      <c r="AV177" s="197"/>
      <c r="AW177" s="27" t="s">
        <v>30</v>
      </c>
      <c r="AX177" s="60">
        <f>EXP(AY174)-1</f>
        <v>-3.6826380903316358E-2</v>
      </c>
      <c r="AY177" s="25"/>
      <c r="AZ177" s="177"/>
      <c r="BA177" s="177"/>
      <c r="BC177" s="197"/>
      <c r="BD177" s="27" t="s">
        <v>30</v>
      </c>
      <c r="BE177" s="60">
        <f>EXP(BF174)-1</f>
        <v>-3.8149983789454445E-2</v>
      </c>
      <c r="BF177" s="25"/>
      <c r="BG177" s="177"/>
      <c r="BH177" s="177"/>
      <c r="BJ177" s="197"/>
      <c r="BK177" s="27" t="s">
        <v>30</v>
      </c>
      <c r="BL177" s="60">
        <f>EXP(BM174)-1</f>
        <v>-3.9491178835793339E-2</v>
      </c>
      <c r="BM177" s="25"/>
      <c r="BN177" s="177"/>
      <c r="BO177" s="177"/>
      <c r="BQ177" s="197"/>
      <c r="BR177" s="27" t="s">
        <v>30</v>
      </c>
      <c r="BS177" s="60">
        <f>EXP(BT174)-1</f>
        <v>-4.0800058096707947E-2</v>
      </c>
      <c r="BT177" s="25"/>
      <c r="BU177" s="177"/>
      <c r="BV177" s="177"/>
      <c r="BX177" s="197"/>
      <c r="BY177" s="27" t="s">
        <v>30</v>
      </c>
      <c r="BZ177" s="60">
        <f>EXP(CA174)-1</f>
        <v>-4.1978762121234192E-2</v>
      </c>
      <c r="CA177" s="25"/>
      <c r="CB177" s="177"/>
      <c r="CC177" s="177"/>
      <c r="CE177" s="197"/>
      <c r="CF177" s="27" t="s">
        <v>30</v>
      </c>
      <c r="CG177" s="60">
        <f>EXP(CH174)-1</f>
        <v>-4.2829396353096572E-2</v>
      </c>
      <c r="CH177" s="25"/>
      <c r="CI177" s="177"/>
      <c r="CJ177" s="177"/>
      <c r="CL177" s="197"/>
      <c r="CM177" s="27" t="s">
        <v>30</v>
      </c>
      <c r="CN177" s="60">
        <f>EXP(CO174)-1</f>
        <v>-4.292428128220338E-2</v>
      </c>
      <c r="CO177" s="25"/>
      <c r="CP177" s="177"/>
      <c r="CQ177" s="177"/>
      <c r="CS177" s="197"/>
      <c r="CT177" s="27" t="s">
        <v>30</v>
      </c>
      <c r="CU177" s="60">
        <f>EXP(CV174)-1</f>
        <v>-4.1223637550002912E-2</v>
      </c>
      <c r="CV177" s="25"/>
      <c r="CW177" s="177"/>
      <c r="CX177" s="177"/>
      <c r="CZ177" s="197"/>
      <c r="DA177" s="27" t="s">
        <v>30</v>
      </c>
      <c r="DB177" s="60">
        <f>EXP(DC174)-1</f>
        <v>-3.4586428684926229E-2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214.03752605976374</v>
      </c>
      <c r="C179" s="191">
        <f t="shared" ref="C179:C188" si="24">LN(B179-$F$172)</f>
        <v>4.8601032617466524</v>
      </c>
      <c r="D179" s="20">
        <v>1</v>
      </c>
      <c r="E179" s="637" t="s">
        <v>7</v>
      </c>
      <c r="F179" s="638"/>
      <c r="G179" s="641">
        <f>I167</f>
        <v>0.12971803208542582</v>
      </c>
      <c r="H179" s="642"/>
      <c r="I179" s="177">
        <f t="shared" ref="I179:I210" si="25">ROUND($F$176*(1+$F$177)^D179+$F$172,$G$1)</f>
        <v>343</v>
      </c>
      <c r="J179" s="178">
        <f t="shared" ref="J179:J188" si="26">ABS(B179-I179)/B179*100</f>
        <v>60.252272727272718</v>
      </c>
      <c r="K179" s="177">
        <f t="shared" ref="K179:K188" si="27">(B179-I179)^2/1000</f>
        <v>16.631319684786117</v>
      </c>
      <c r="M179" s="197">
        <f t="shared" ref="M179:M188" si="28">LN($B179-O$172)</f>
        <v>5.366151355068344</v>
      </c>
      <c r="N179" s="21" t="s">
        <v>36</v>
      </c>
      <c r="O179" s="42">
        <f>Q167</f>
        <v>0.12493798382289292</v>
      </c>
      <c r="P179" s="46"/>
      <c r="Q179" s="177">
        <f t="shared" ref="Q179:Q188" si="29">ROUND(O$176*(1+O$177)^$D179+O$172,$G$1)</f>
        <v>354</v>
      </c>
      <c r="R179" s="177">
        <f t="shared" ref="R179:R188" si="30">($B179-Q179)^2/1000</f>
        <v>19.589494111471314</v>
      </c>
      <c r="T179" s="197">
        <f t="shared" ref="T179:T188" si="31">LN($B179-V$172)</f>
        <v>5.3183039282006073</v>
      </c>
      <c r="U179" s="21" t="s">
        <v>36</v>
      </c>
      <c r="V179" s="42">
        <f>X167</f>
        <v>0.12749151882898163</v>
      </c>
      <c r="W179" s="46"/>
      <c r="X179" s="177">
        <f t="shared" ref="X179:X188" si="32">ROUND(V$176*(1+V$177)^$D179+V$172,$G$1)</f>
        <v>353</v>
      </c>
      <c r="Y179" s="177">
        <f t="shared" ref="Y179:Y188" si="33">($B179-X179)^2/1000</f>
        <v>19.310569163590845</v>
      </c>
      <c r="AA179" s="197">
        <f t="shared" ref="AA179:AA188" si="34">LN($B179-AC$172)</f>
        <v>5.2419455459318449</v>
      </c>
      <c r="AB179" s="21" t="s">
        <v>36</v>
      </c>
      <c r="AC179" s="42">
        <f>AE167</f>
        <v>0.12172585436389449</v>
      </c>
      <c r="AD179" s="46"/>
      <c r="AE179" s="177">
        <f t="shared" ref="AE179:AE188" si="35">ROUND(AC$176*(1+AC$177)^$D179+AC$172,$G$1)</f>
        <v>352</v>
      </c>
      <c r="AF179" s="177">
        <f t="shared" ref="AF179:AF188" si="36">($B179-AE179)^2/1000</f>
        <v>19.033644215710371</v>
      </c>
      <c r="AH179" s="197">
        <f t="shared" ref="AH179:AH188" si="37">LN($B179-AJ$172)</f>
        <v>5.1592709429718786</v>
      </c>
      <c r="AI179" s="21" t="s">
        <v>36</v>
      </c>
      <c r="AJ179" s="42">
        <f>AL167</f>
        <v>0.12374853243089741</v>
      </c>
      <c r="AK179" s="46"/>
      <c r="AL179" s="177">
        <f t="shared" ref="AL179:AL188" si="38">ROUND(AJ$176*(1+AJ$177)^$D179+AJ$172,$G$1)</f>
        <v>350</v>
      </c>
      <c r="AM179" s="177">
        <f t="shared" ref="AM179:AM188" si="39">($B179-AL179)^2/1000</f>
        <v>18.485794319949427</v>
      </c>
      <c r="AO179" s="197">
        <f t="shared" ref="AO179:AO188" si="40">LN($B179-AQ$172)</f>
        <v>5.0691401873280446</v>
      </c>
      <c r="AP179" s="21" t="s">
        <v>36</v>
      </c>
      <c r="AQ179" s="42">
        <f>AS167</f>
        <v>0.12478502980427492</v>
      </c>
      <c r="AR179" s="46"/>
      <c r="AS179" s="177">
        <f t="shared" ref="AS179:AS188" si="41">ROUND(AQ$176*(1+AQ$177)^$D179+AQ$172,$G$1)</f>
        <v>348</v>
      </c>
      <c r="AT179" s="177">
        <f t="shared" ref="AT179:AT188" si="42">($B179-AS179)^2/1000</f>
        <v>17.945944424188482</v>
      </c>
      <c r="AV179" s="197">
        <f t="shared" ref="AV179:AV188" si="43">LN($B179-AX$172)</f>
        <v>4.9700738632635826</v>
      </c>
      <c r="AW179" s="21" t="s">
        <v>36</v>
      </c>
      <c r="AX179" s="42">
        <f>AZ167</f>
        <v>0.1246253744437595</v>
      </c>
      <c r="AY179" s="46"/>
      <c r="AZ179" s="177">
        <f t="shared" ref="AZ179:AZ188" si="44">ROUND(AX$176*(1+AX$177)^$D179+AX$172,$G$1)</f>
        <v>346</v>
      </c>
      <c r="BA179" s="177">
        <f t="shared" ref="BA179:BA188" si="45">($B179-AZ179)^2/1000</f>
        <v>17.414094528427537</v>
      </c>
      <c r="BC179" s="197">
        <f t="shared" ref="BC179:BC188" si="46">LN($B179-BE$172)</f>
        <v>4.8601032617466524</v>
      </c>
      <c r="BD179" s="21" t="s">
        <v>36</v>
      </c>
      <c r="BE179" s="42">
        <f>BG167</f>
        <v>0.12971803208542582</v>
      </c>
      <c r="BF179" s="46"/>
      <c r="BG179" s="177">
        <f t="shared" ref="BG179:BG188" si="47">ROUND(BE$176*(1+BE$177)^$D179+BE$172,$G$1)</f>
        <v>343</v>
      </c>
      <c r="BH179" s="177">
        <f t="shared" ref="BH179:BH188" si="48">($B179-BG179)^2/1000</f>
        <v>16.631319684786117</v>
      </c>
      <c r="BJ179" s="197">
        <f t="shared" ref="BJ179:BJ188" si="49">LN($B179-BL$172)</f>
        <v>4.7365275701908143</v>
      </c>
      <c r="BK179" s="21" t="s">
        <v>36</v>
      </c>
      <c r="BL179" s="42">
        <f>BN167</f>
        <v>0.12641336828821206</v>
      </c>
      <c r="BM179" s="46"/>
      <c r="BN179" s="177">
        <f t="shared" ref="BN179:BN188" si="50">ROUND(BL$176*(1+BL$177)^$D179+BL$172,$G$1)</f>
        <v>340</v>
      </c>
      <c r="BO179" s="177">
        <f t="shared" ref="BO179:BO188" si="51">($B179-BN179)^2/1000</f>
        <v>15.8665448411447</v>
      </c>
      <c r="BQ179" s="197">
        <f t="shared" ref="BQ179:BQ188" si="52">LN($B179-BS$172)</f>
        <v>4.5954988294215919</v>
      </c>
      <c r="BR179" s="21" t="s">
        <v>36</v>
      </c>
      <c r="BS179" s="42">
        <f>BU167</f>
        <v>0.12736037089133595</v>
      </c>
      <c r="BT179" s="46"/>
      <c r="BU179" s="177">
        <f t="shared" ref="BU179:BU188" si="53">ROUND(BS$176*(1+BS$177)^$D179+BS$172,$G$1)</f>
        <v>336</v>
      </c>
      <c r="BV179" s="177">
        <f t="shared" ref="BV179:BV188" si="54">($B179-BU179)^2/1000</f>
        <v>14.874845049622811</v>
      </c>
      <c r="BX179" s="197">
        <f t="shared" ref="BX179:BX188" si="55">LN($B179-BZ$172)</f>
        <v>4.4312634378919533</v>
      </c>
      <c r="BY179" s="21" t="s">
        <v>36</v>
      </c>
      <c r="BZ179" s="42">
        <f>CB167</f>
        <v>0.12774098122111741</v>
      </c>
      <c r="CA179" s="46"/>
      <c r="CB179" s="177">
        <f t="shared" ref="CB179:CB188" si="56">ROUND(BZ$176*(1+BZ$177)^$D179+BZ$172,$G$1)</f>
        <v>332</v>
      </c>
      <c r="CC179" s="177">
        <f t="shared" ref="CC179:CC188" si="57">($B179-CB179)^2/1000</f>
        <v>13.915145258100919</v>
      </c>
      <c r="CE179" s="197">
        <f t="shared" ref="CE179:CE188" si="58">LN($B179-CG$172)</f>
        <v>4.2346502126998216</v>
      </c>
      <c r="CF179" s="21" t="s">
        <v>36</v>
      </c>
      <c r="CG179" s="42">
        <f>CI167</f>
        <v>0.12252901443142121</v>
      </c>
      <c r="CH179" s="46"/>
      <c r="CI179" s="177">
        <f t="shared" ref="CI179:CI188" si="59">ROUND(CG$176*(1+CG$177)^$D179+CG$172,$G$1)</f>
        <v>327</v>
      </c>
      <c r="CJ179" s="177">
        <f t="shared" ref="CJ179:CJ188" si="60">($B179-CI179)^2/1000</f>
        <v>12.760520518698558</v>
      </c>
      <c r="CL179" s="197">
        <f t="shared" ref="CL179:CL188" si="61">LN($B179-CN$172)</f>
        <v>3.9896787322469529</v>
      </c>
      <c r="CM179" s="21" t="s">
        <v>36</v>
      </c>
      <c r="CN179" s="42">
        <f>CP167</f>
        <v>0.12474330110973764</v>
      </c>
      <c r="CO179" s="46"/>
      <c r="CP179" s="177">
        <f t="shared" ref="CP179:CP188" si="62">ROUND(CN$176*(1+CN$177)^$D179+CN$172,$G$1)</f>
        <v>320</v>
      </c>
      <c r="CQ179" s="177">
        <f t="shared" ref="CQ179:CQ188" si="63">($B179-CP179)^2/1000</f>
        <v>11.228045883535248</v>
      </c>
      <c r="CS179" s="197">
        <f t="shared" ref="CS179:CS188" si="64">LN($B179-CU$172)</f>
        <v>3.6645233901661625</v>
      </c>
      <c r="CT179" s="21" t="s">
        <v>36</v>
      </c>
      <c r="CU179" s="42">
        <f>CW167</f>
        <v>0.12712018604306835</v>
      </c>
      <c r="CV179" s="46"/>
      <c r="CW179" s="177">
        <f t="shared" ref="CW179:CW188" si="65">ROUND(CU$176*(1+CU$177)^$D179+CU$172,$G$1)</f>
        <v>311</v>
      </c>
      <c r="CX179" s="177">
        <f t="shared" ref="CX179:CX188" si="66">($B179-CW179)^2/1000</f>
        <v>9.4017213526109966</v>
      </c>
      <c r="CZ179" s="197">
        <f t="shared" ref="CZ179:CZ188" si="67">LN($B179-DB$172)</f>
        <v>3.1796161950438471</v>
      </c>
      <c r="DA179" s="21" t="s">
        <v>36</v>
      </c>
      <c r="DB179" s="42">
        <f>DD167</f>
        <v>0.12542663369290452</v>
      </c>
      <c r="DC179" s="46"/>
      <c r="DD179" s="177">
        <f t="shared" ref="DD179:DD188" si="68">ROUND(DB$176*(1+DB$177)^$D179+DB$172,$G$1)</f>
        <v>299</v>
      </c>
      <c r="DE179" s="177">
        <f t="shared" ref="DE179:DE188" si="69">($B179-DD179)^2/1000</f>
        <v>7.2186219780453262</v>
      </c>
    </row>
    <row r="180" spans="1:109" ht="15" customHeight="1">
      <c r="A180" s="19">
        <f t="shared" si="23"/>
        <v>2004</v>
      </c>
      <c r="B180" s="174">
        <f t="shared" si="23"/>
        <v>480.30303030303031</v>
      </c>
      <c r="C180" s="191">
        <f t="shared" si="24"/>
        <v>5.9796526361043485</v>
      </c>
      <c r="D180" s="20">
        <f t="shared" ref="D180:D210" si="70">D179+1</f>
        <v>2</v>
      </c>
      <c r="E180" s="637" t="s">
        <v>8</v>
      </c>
      <c r="F180" s="638"/>
      <c r="G180" s="639">
        <f>SUM(K168:K188)</f>
        <v>108.46092353990669</v>
      </c>
      <c r="H180" s="640"/>
      <c r="I180" s="177">
        <f t="shared" si="25"/>
        <v>333</v>
      </c>
      <c r="J180" s="178">
        <f t="shared" si="26"/>
        <v>30.668769716088327</v>
      </c>
      <c r="K180" s="177">
        <f t="shared" si="27"/>
        <v>21.698182736455468</v>
      </c>
      <c r="M180" s="197">
        <f t="shared" si="28"/>
        <v>6.174417217838946</v>
      </c>
      <c r="N180" s="21" t="s">
        <v>37</v>
      </c>
      <c r="O180" s="199">
        <f>SUM(R168:R188)</f>
        <v>106.02585887095367</v>
      </c>
      <c r="P180" s="45"/>
      <c r="Q180" s="177">
        <f t="shared" si="29"/>
        <v>343</v>
      </c>
      <c r="R180" s="177">
        <f t="shared" si="30"/>
        <v>18.852122130394857</v>
      </c>
      <c r="T180" s="197">
        <f t="shared" si="31"/>
        <v>6.1533772322707296</v>
      </c>
      <c r="U180" s="21" t="s">
        <v>37</v>
      </c>
      <c r="V180" s="199">
        <f>SUM(Y168:Y188)</f>
        <v>106.03727795042266</v>
      </c>
      <c r="W180" s="45"/>
      <c r="X180" s="177">
        <f t="shared" si="32"/>
        <v>342</v>
      </c>
      <c r="Y180" s="177">
        <f t="shared" si="33"/>
        <v>19.127728191000923</v>
      </c>
      <c r="AA180" s="197">
        <f t="shared" si="34"/>
        <v>6.1209631979369279</v>
      </c>
      <c r="AB180" s="21" t="s">
        <v>37</v>
      </c>
      <c r="AC180" s="199">
        <f>SUM(AF168:AF188)</f>
        <v>106.82805886953217</v>
      </c>
      <c r="AD180" s="45"/>
      <c r="AE180" s="177">
        <f t="shared" si="35"/>
        <v>341</v>
      </c>
      <c r="AF180" s="177">
        <f t="shared" si="36"/>
        <v>19.405334251606984</v>
      </c>
      <c r="AH180" s="197">
        <f t="shared" si="37"/>
        <v>6.0874631950978486</v>
      </c>
      <c r="AI180" s="21" t="s">
        <v>37</v>
      </c>
      <c r="AJ180" s="199">
        <f>SUM(AM168:AM188)</f>
        <v>107.10250011200618</v>
      </c>
      <c r="AK180" s="45"/>
      <c r="AL180" s="177">
        <f t="shared" si="38"/>
        <v>339</v>
      </c>
      <c r="AM180" s="177">
        <f t="shared" si="39"/>
        <v>19.966546372819103</v>
      </c>
      <c r="AO180" s="197">
        <f t="shared" si="40"/>
        <v>6.0528019273295026</v>
      </c>
      <c r="AP180" s="21" t="s">
        <v>37</v>
      </c>
      <c r="AQ180" s="199">
        <f>SUM(AT168:AT188)</f>
        <v>107.57880727170188</v>
      </c>
      <c r="AR180" s="45"/>
      <c r="AS180" s="177">
        <f t="shared" si="41"/>
        <v>337</v>
      </c>
      <c r="AT180" s="177">
        <f t="shared" si="42"/>
        <v>20.535758494031224</v>
      </c>
      <c r="AV180" s="197">
        <f t="shared" si="43"/>
        <v>6.0168959849997856</v>
      </c>
      <c r="AW180" s="21" t="s">
        <v>37</v>
      </c>
      <c r="AX180" s="199">
        <f>SUM(BA168:BA188)</f>
        <v>108.14344456675646</v>
      </c>
      <c r="AY180" s="45"/>
      <c r="AZ180" s="177">
        <f t="shared" si="44"/>
        <v>335</v>
      </c>
      <c r="BA180" s="177">
        <f t="shared" si="45"/>
        <v>21.112970615243345</v>
      </c>
      <c r="BC180" s="197">
        <f t="shared" si="46"/>
        <v>5.9796526361043485</v>
      </c>
      <c r="BD180" s="21" t="s">
        <v>37</v>
      </c>
      <c r="BE180" s="199">
        <f>SUM(BH168:BH188)</f>
        <v>108.46092353990669</v>
      </c>
      <c r="BF180" s="45"/>
      <c r="BG180" s="177">
        <f t="shared" si="47"/>
        <v>333</v>
      </c>
      <c r="BH180" s="177">
        <f t="shared" si="48"/>
        <v>21.698182736455468</v>
      </c>
      <c r="BJ180" s="197">
        <f t="shared" si="49"/>
        <v>5.9409683830934501</v>
      </c>
      <c r="BK180" s="21" t="s">
        <v>37</v>
      </c>
      <c r="BL180" s="199">
        <f>SUM(BO168:BO188)</f>
        <v>109.68514329948255</v>
      </c>
      <c r="BM180" s="45"/>
      <c r="BN180" s="177">
        <f t="shared" si="50"/>
        <v>330</v>
      </c>
      <c r="BO180" s="177">
        <f t="shared" si="51"/>
        <v>22.591000918273647</v>
      </c>
      <c r="BQ180" s="197">
        <f t="shared" si="52"/>
        <v>5.9007272291487913</v>
      </c>
      <c r="BR180" s="21" t="s">
        <v>37</v>
      </c>
      <c r="BS180" s="199">
        <f>SUM(BV168:BV188)</f>
        <v>110.78122010193844</v>
      </c>
      <c r="BT180" s="45"/>
      <c r="BU180" s="177">
        <f t="shared" si="53"/>
        <v>327</v>
      </c>
      <c r="BV180" s="177">
        <f t="shared" si="54"/>
        <v>23.501819100091829</v>
      </c>
      <c r="BX180" s="197">
        <f t="shared" si="55"/>
        <v>5.8587985807598884</v>
      </c>
      <c r="BY180" s="21" t="s">
        <v>37</v>
      </c>
      <c r="BZ180" s="199">
        <f>SUM(CC168:CC188)</f>
        <v>112.13406813508665</v>
      </c>
      <c r="CA180" s="45"/>
      <c r="CB180" s="177">
        <f t="shared" si="56"/>
        <v>324</v>
      </c>
      <c r="CC180" s="177">
        <f t="shared" si="57"/>
        <v>24.430637281910009</v>
      </c>
      <c r="CE180" s="197">
        <f t="shared" si="58"/>
        <v>5.8150346910186697</v>
      </c>
      <c r="CF180" s="21" t="s">
        <v>37</v>
      </c>
      <c r="CG180" s="199">
        <f>SUM(CJ168:CJ188)</f>
        <v>114.31968946804845</v>
      </c>
      <c r="CH180" s="45"/>
      <c r="CI180" s="177">
        <f t="shared" si="59"/>
        <v>319</v>
      </c>
      <c r="CJ180" s="177">
        <f t="shared" si="60"/>
        <v>26.018667584940314</v>
      </c>
      <c r="CL180" s="197">
        <f t="shared" si="61"/>
        <v>5.769267517397803</v>
      </c>
      <c r="CM180" s="21" t="s">
        <v>37</v>
      </c>
      <c r="CN180" s="199">
        <f>SUM(CQ168:CQ188)</f>
        <v>116.96468186939154</v>
      </c>
      <c r="CO180" s="45"/>
      <c r="CP180" s="177">
        <f t="shared" si="62"/>
        <v>313</v>
      </c>
      <c r="CQ180" s="177">
        <f t="shared" si="63"/>
        <v>27.990303948576678</v>
      </c>
      <c r="CS180" s="197">
        <f t="shared" si="64"/>
        <v>5.7213048253484038</v>
      </c>
      <c r="CT180" s="21" t="s">
        <v>37</v>
      </c>
      <c r="CU180" s="199">
        <f>SUM(CX168:CX188)</f>
        <v>120.80534912231492</v>
      </c>
      <c r="CV180" s="45"/>
      <c r="CW180" s="177">
        <f t="shared" si="65"/>
        <v>306</v>
      </c>
      <c r="CX180" s="177">
        <f t="shared" si="66"/>
        <v>30.381546372819102</v>
      </c>
      <c r="CZ180" s="197">
        <f t="shared" si="67"/>
        <v>5.6709253094984264</v>
      </c>
      <c r="DA180" s="21" t="s">
        <v>37</v>
      </c>
      <c r="DB180" s="199">
        <f>SUM(DE168:DE188)</f>
        <v>127.12390112017354</v>
      </c>
      <c r="DC180" s="45"/>
      <c r="DD180" s="177">
        <f t="shared" si="68"/>
        <v>295</v>
      </c>
      <c r="DE180" s="177">
        <f t="shared" si="69"/>
        <v>34.337213039485768</v>
      </c>
    </row>
    <row r="181" spans="1:109" ht="15" customHeight="1">
      <c r="A181" s="19">
        <f t="shared" si="23"/>
        <v>2005</v>
      </c>
      <c r="B181" s="174">
        <f t="shared" si="23"/>
        <v>462.12121212121212</v>
      </c>
      <c r="C181" s="191">
        <f t="shared" si="24"/>
        <v>5.9325666533352122</v>
      </c>
      <c r="D181" s="20">
        <f t="shared" si="70"/>
        <v>3</v>
      </c>
      <c r="E181" s="637" t="s">
        <v>9</v>
      </c>
      <c r="F181" s="638"/>
      <c r="G181" s="639">
        <f>SUM(K179:K188)</f>
        <v>108.46092353990669</v>
      </c>
      <c r="H181" s="640"/>
      <c r="I181" s="177">
        <f t="shared" si="25"/>
        <v>324</v>
      </c>
      <c r="J181" s="178">
        <f t="shared" si="26"/>
        <v>29.888524590163932</v>
      </c>
      <c r="K181" s="177">
        <f t="shared" si="27"/>
        <v>19.077469237832876</v>
      </c>
      <c r="M181" s="197">
        <f t="shared" si="28"/>
        <v>6.1358272205690776</v>
      </c>
      <c r="N181" s="25"/>
      <c r="O181" s="61"/>
      <c r="P181" s="25"/>
      <c r="Q181" s="177">
        <f t="shared" si="29"/>
        <v>332</v>
      </c>
      <c r="R181" s="177">
        <f t="shared" si="30"/>
        <v>16.931529843893479</v>
      </c>
      <c r="T181" s="197">
        <f t="shared" si="31"/>
        <v>6.1139503122912719</v>
      </c>
      <c r="U181" s="25"/>
      <c r="V181" s="61"/>
      <c r="W181" s="25"/>
      <c r="X181" s="177">
        <f t="shared" si="32"/>
        <v>332</v>
      </c>
      <c r="Y181" s="177">
        <f t="shared" si="33"/>
        <v>16.931529843893479</v>
      </c>
      <c r="AA181" s="197">
        <f t="shared" si="34"/>
        <v>6.0802105299098201</v>
      </c>
      <c r="AB181" s="25"/>
      <c r="AC181" s="61"/>
      <c r="AD181" s="25"/>
      <c r="AE181" s="177">
        <f t="shared" si="35"/>
        <v>330</v>
      </c>
      <c r="AF181" s="177">
        <f t="shared" si="36"/>
        <v>17.456014692378329</v>
      </c>
      <c r="AH181" s="197">
        <f t="shared" si="37"/>
        <v>6.0452925053073709</v>
      </c>
      <c r="AI181" s="25"/>
      <c r="AJ181" s="61"/>
      <c r="AK181" s="25"/>
      <c r="AL181" s="177">
        <f t="shared" si="38"/>
        <v>329</v>
      </c>
      <c r="AM181" s="177">
        <f t="shared" si="39"/>
        <v>17.721257116620752</v>
      </c>
      <c r="AO181" s="197">
        <f t="shared" si="40"/>
        <v>6.0091109595831114</v>
      </c>
      <c r="AP181" s="25"/>
      <c r="AQ181" s="61"/>
      <c r="AR181" s="25"/>
      <c r="AS181" s="177">
        <f t="shared" si="41"/>
        <v>327</v>
      </c>
      <c r="AT181" s="177">
        <f t="shared" si="42"/>
        <v>18.257741965105602</v>
      </c>
      <c r="AV181" s="197">
        <f t="shared" si="43"/>
        <v>5.9715710065884116</v>
      </c>
      <c r="AW181" s="25"/>
      <c r="AX181" s="61"/>
      <c r="AY181" s="25"/>
      <c r="AZ181" s="177">
        <f t="shared" si="44"/>
        <v>326</v>
      </c>
      <c r="BA181" s="177">
        <f t="shared" si="45"/>
        <v>18.528984389348029</v>
      </c>
      <c r="BC181" s="197">
        <f t="shared" si="46"/>
        <v>5.9325666533352122</v>
      </c>
      <c r="BD181" s="25"/>
      <c r="BE181" s="61"/>
      <c r="BF181" s="25"/>
      <c r="BG181" s="177">
        <f t="shared" si="47"/>
        <v>324</v>
      </c>
      <c r="BH181" s="177">
        <f t="shared" si="48"/>
        <v>19.077469237832876</v>
      </c>
      <c r="BJ181" s="197">
        <f t="shared" si="49"/>
        <v>5.8919789958931768</v>
      </c>
      <c r="BK181" s="25"/>
      <c r="BL181" s="61"/>
      <c r="BM181" s="25"/>
      <c r="BN181" s="177">
        <f t="shared" si="50"/>
        <v>321</v>
      </c>
      <c r="BO181" s="177">
        <f t="shared" si="51"/>
        <v>19.915196510560147</v>
      </c>
      <c r="BQ181" s="197">
        <f t="shared" si="52"/>
        <v>5.8496740334211159</v>
      </c>
      <c r="BR181" s="25"/>
      <c r="BS181" s="61"/>
      <c r="BT181" s="25"/>
      <c r="BU181" s="177">
        <f t="shared" si="53"/>
        <v>319</v>
      </c>
      <c r="BV181" s="177">
        <f t="shared" si="54"/>
        <v>20.483681359044997</v>
      </c>
      <c r="BX181" s="197">
        <f t="shared" si="55"/>
        <v>5.8054999990355265</v>
      </c>
      <c r="BY181" s="25"/>
      <c r="BZ181" s="61"/>
      <c r="CA181" s="25"/>
      <c r="CB181" s="177">
        <f t="shared" si="56"/>
        <v>315</v>
      </c>
      <c r="CC181" s="177">
        <f t="shared" si="57"/>
        <v>21.644651056014691</v>
      </c>
      <c r="CE181" s="197">
        <f t="shared" si="58"/>
        <v>5.7592840734136201</v>
      </c>
      <c r="CF181" s="25"/>
      <c r="CG181" s="61"/>
      <c r="CH181" s="25"/>
      <c r="CI181" s="177">
        <f t="shared" si="59"/>
        <v>312</v>
      </c>
      <c r="CJ181" s="177">
        <f t="shared" si="60"/>
        <v>22.536378328741964</v>
      </c>
      <c r="CL181" s="197">
        <f t="shared" si="61"/>
        <v>5.7108283014894035</v>
      </c>
      <c r="CM181" s="25"/>
      <c r="CN181" s="61"/>
      <c r="CO181" s="25"/>
      <c r="CP181" s="177">
        <f t="shared" si="62"/>
        <v>307</v>
      </c>
      <c r="CQ181" s="177">
        <f t="shared" si="63"/>
        <v>24.06259044995409</v>
      </c>
      <c r="CS181" s="197">
        <f t="shared" si="64"/>
        <v>5.6599044684841466</v>
      </c>
      <c r="CT181" s="25"/>
      <c r="CU181" s="61"/>
      <c r="CV181" s="25"/>
      <c r="CW181" s="177">
        <f t="shared" si="65"/>
        <v>300</v>
      </c>
      <c r="CX181" s="177">
        <f t="shared" si="66"/>
        <v>26.283287419651057</v>
      </c>
      <c r="CZ181" s="197">
        <f t="shared" si="67"/>
        <v>5.6062475998297652</v>
      </c>
      <c r="DA181" s="25"/>
      <c r="DB181" s="61"/>
      <c r="DC181" s="25"/>
      <c r="DD181" s="177">
        <f t="shared" si="68"/>
        <v>291</v>
      </c>
      <c r="DE181" s="177">
        <f t="shared" si="69"/>
        <v>29.282469237832878</v>
      </c>
    </row>
    <row r="182" spans="1:109" ht="15" customHeight="1">
      <c r="A182" s="19">
        <f t="shared" si="23"/>
        <v>2006</v>
      </c>
      <c r="B182" s="174">
        <f t="shared" si="23"/>
        <v>502.15208034433283</v>
      </c>
      <c r="C182" s="191">
        <f t="shared" si="24"/>
        <v>6.0334508563770788</v>
      </c>
      <c r="D182" s="20">
        <f t="shared" si="70"/>
        <v>4</v>
      </c>
      <c r="E182" s="637" t="s">
        <v>10</v>
      </c>
      <c r="F182" s="638"/>
      <c r="G182" s="639">
        <f>SUM(J168:J188)/D188</f>
        <v>26.429664015439226</v>
      </c>
      <c r="H182" s="640"/>
      <c r="I182" s="177">
        <f t="shared" si="25"/>
        <v>315</v>
      </c>
      <c r="J182" s="178">
        <f t="shared" si="26"/>
        <v>37.269999999999996</v>
      </c>
      <c r="K182" s="177">
        <f t="shared" si="27"/>
        <v>35.025901177211615</v>
      </c>
      <c r="M182" s="197">
        <f t="shared" si="28"/>
        <v>6.2189030227050726</v>
      </c>
      <c r="N182" s="25"/>
      <c r="O182" s="25"/>
      <c r="P182" s="25"/>
      <c r="Q182" s="177">
        <f t="shared" si="29"/>
        <v>322</v>
      </c>
      <c r="R182" s="177">
        <f t="shared" si="30"/>
        <v>32.45477205239095</v>
      </c>
      <c r="T182" s="197">
        <f t="shared" si="31"/>
        <v>6.1987877751196905</v>
      </c>
      <c r="U182" s="25"/>
      <c r="V182" s="25"/>
      <c r="W182" s="25"/>
      <c r="X182" s="177">
        <f t="shared" si="32"/>
        <v>321</v>
      </c>
      <c r="Y182" s="177">
        <f t="shared" si="33"/>
        <v>32.816076213079612</v>
      </c>
      <c r="AA182" s="197">
        <f t="shared" si="34"/>
        <v>6.1678352667915828</v>
      </c>
      <c r="AB182" s="25"/>
      <c r="AC182" s="25"/>
      <c r="AD182" s="25"/>
      <c r="AE182" s="177">
        <f t="shared" si="35"/>
        <v>320</v>
      </c>
      <c r="AF182" s="177">
        <f t="shared" si="36"/>
        <v>33.179380373768282</v>
      </c>
      <c r="AH182" s="197">
        <f t="shared" si="37"/>
        <v>6.1358940151489572</v>
      </c>
      <c r="AI182" s="25"/>
      <c r="AJ182" s="25"/>
      <c r="AK182" s="25"/>
      <c r="AL182" s="177">
        <f t="shared" si="38"/>
        <v>319</v>
      </c>
      <c r="AM182" s="177">
        <f t="shared" si="39"/>
        <v>33.544684534456955</v>
      </c>
      <c r="AO182" s="197">
        <f t="shared" si="40"/>
        <v>6.1028987612343091</v>
      </c>
      <c r="AP182" s="25"/>
      <c r="AQ182" s="25"/>
      <c r="AR182" s="25"/>
      <c r="AS182" s="177">
        <f t="shared" si="41"/>
        <v>318</v>
      </c>
      <c r="AT182" s="177">
        <f t="shared" si="42"/>
        <v>33.911988695145617</v>
      </c>
      <c r="AV182" s="197">
        <f t="shared" si="43"/>
        <v>6.0687775641274344</v>
      </c>
      <c r="AW182" s="25"/>
      <c r="AX182" s="25"/>
      <c r="AY182" s="25"/>
      <c r="AZ182" s="177">
        <f t="shared" si="44"/>
        <v>316</v>
      </c>
      <c r="BA182" s="177">
        <f t="shared" si="45"/>
        <v>34.652597016522947</v>
      </c>
      <c r="BC182" s="197">
        <f t="shared" si="46"/>
        <v>6.0334508563770788</v>
      </c>
      <c r="BD182" s="25"/>
      <c r="BE182" s="25"/>
      <c r="BF182" s="25"/>
      <c r="BG182" s="177">
        <f t="shared" si="47"/>
        <v>315</v>
      </c>
      <c r="BH182" s="177">
        <f t="shared" si="48"/>
        <v>35.025901177211615</v>
      </c>
      <c r="BJ182" s="197">
        <f t="shared" si="49"/>
        <v>5.9968303263923559</v>
      </c>
      <c r="BK182" s="25"/>
      <c r="BL182" s="25"/>
      <c r="BM182" s="25"/>
      <c r="BN182" s="177">
        <f t="shared" si="50"/>
        <v>313</v>
      </c>
      <c r="BO182" s="177">
        <f t="shared" si="51"/>
        <v>35.778509498588946</v>
      </c>
      <c r="BQ182" s="197">
        <f t="shared" si="52"/>
        <v>5.9588175883023009</v>
      </c>
      <c r="BR182" s="25"/>
      <c r="BS182" s="25"/>
      <c r="BT182" s="25"/>
      <c r="BU182" s="177">
        <f t="shared" si="53"/>
        <v>310</v>
      </c>
      <c r="BV182" s="177">
        <f t="shared" si="54"/>
        <v>36.922421980654939</v>
      </c>
      <c r="BX182" s="197">
        <f t="shared" si="55"/>
        <v>5.9193025888597104</v>
      </c>
      <c r="BY182" s="25"/>
      <c r="BZ182" s="25"/>
      <c r="CA182" s="25"/>
      <c r="CB182" s="177">
        <f t="shared" si="56"/>
        <v>308</v>
      </c>
      <c r="CC182" s="177">
        <f t="shared" si="57"/>
        <v>37.695030302032265</v>
      </c>
      <c r="CE182" s="197">
        <f t="shared" si="58"/>
        <v>5.8781616864316524</v>
      </c>
      <c r="CF182" s="25"/>
      <c r="CG182" s="25"/>
      <c r="CH182" s="25"/>
      <c r="CI182" s="177">
        <f t="shared" si="59"/>
        <v>304</v>
      </c>
      <c r="CJ182" s="177">
        <f t="shared" si="60"/>
        <v>39.264246944786933</v>
      </c>
      <c r="CL182" s="197">
        <f t="shared" si="61"/>
        <v>5.8352553175914288</v>
      </c>
      <c r="CM182" s="25"/>
      <c r="CN182" s="25"/>
      <c r="CO182" s="25"/>
      <c r="CP182" s="177">
        <f t="shared" si="62"/>
        <v>300</v>
      </c>
      <c r="CQ182" s="177">
        <f t="shared" si="63"/>
        <v>40.865463587541598</v>
      </c>
      <c r="CS182" s="197">
        <f t="shared" si="64"/>
        <v>5.7904251402878355</v>
      </c>
      <c r="CT182" s="25"/>
      <c r="CU182" s="25"/>
      <c r="CV182" s="25"/>
      <c r="CW182" s="177">
        <f t="shared" si="65"/>
        <v>295</v>
      </c>
      <c r="CX182" s="177">
        <f t="shared" si="66"/>
        <v>42.911984390984919</v>
      </c>
      <c r="CZ182" s="197">
        <f t="shared" si="67"/>
        <v>5.7434905060517245</v>
      </c>
      <c r="DA182" s="25"/>
      <c r="DB182" s="25"/>
      <c r="DC182" s="25"/>
      <c r="DD182" s="177">
        <f t="shared" si="68"/>
        <v>288</v>
      </c>
      <c r="DE182" s="177">
        <f t="shared" si="69"/>
        <v>45.861113515805584</v>
      </c>
    </row>
    <row r="183" spans="1:109" ht="15" customHeight="1">
      <c r="A183" s="19">
        <f t="shared" si="23"/>
        <v>2007</v>
      </c>
      <c r="B183" s="174">
        <f t="shared" si="23"/>
        <v>230.15419760137064</v>
      </c>
      <c r="C183" s="191">
        <f t="shared" si="24"/>
        <v>4.9777966091111931</v>
      </c>
      <c r="D183" s="20">
        <f t="shared" si="70"/>
        <v>5</v>
      </c>
      <c r="E183" s="637" t="s">
        <v>11</v>
      </c>
      <c r="F183" s="638"/>
      <c r="G183" s="639">
        <f>SUM(J179:J188)/10</f>
        <v>26.429664015439226</v>
      </c>
      <c r="H183" s="640"/>
      <c r="I183" s="177">
        <f t="shared" si="25"/>
        <v>306</v>
      </c>
      <c r="J183" s="178">
        <f t="shared" si="26"/>
        <v>32.954342431761788</v>
      </c>
      <c r="K183" s="177">
        <f t="shared" si="27"/>
        <v>5.7525857414919308</v>
      </c>
      <c r="M183" s="197">
        <f t="shared" si="28"/>
        <v>5.4387495086429682</v>
      </c>
      <c r="N183" s="25"/>
      <c r="O183" s="25"/>
      <c r="P183" s="25"/>
      <c r="Q183" s="177">
        <f t="shared" si="29"/>
        <v>312</v>
      </c>
      <c r="R183" s="177">
        <f t="shared" si="30"/>
        <v>6.6987353702754833</v>
      </c>
      <c r="T183" s="197">
        <f t="shared" si="31"/>
        <v>5.3943281990259884</v>
      </c>
      <c r="U183" s="25"/>
      <c r="V183" s="25"/>
      <c r="W183" s="25"/>
      <c r="X183" s="177">
        <f t="shared" si="32"/>
        <v>311</v>
      </c>
      <c r="Y183" s="177">
        <f t="shared" si="33"/>
        <v>6.5360437654782242</v>
      </c>
      <c r="AA183" s="197">
        <f t="shared" si="34"/>
        <v>5.3237618798115554</v>
      </c>
      <c r="AB183" s="25"/>
      <c r="AC183" s="25"/>
      <c r="AD183" s="25"/>
      <c r="AE183" s="177">
        <f t="shared" si="35"/>
        <v>311</v>
      </c>
      <c r="AF183" s="177">
        <f t="shared" si="36"/>
        <v>6.5360437654782242</v>
      </c>
      <c r="AH183" s="197">
        <f t="shared" si="37"/>
        <v>5.2478353093416095</v>
      </c>
      <c r="AI183" s="25"/>
      <c r="AJ183" s="25"/>
      <c r="AK183" s="25"/>
      <c r="AL183" s="177">
        <f t="shared" si="38"/>
        <v>310</v>
      </c>
      <c r="AM183" s="177">
        <f t="shared" si="39"/>
        <v>6.3753521606809667</v>
      </c>
      <c r="AO183" s="197">
        <f t="shared" si="40"/>
        <v>5.165666715107796</v>
      </c>
      <c r="AP183" s="25"/>
      <c r="AQ183" s="25"/>
      <c r="AR183" s="25"/>
      <c r="AS183" s="177">
        <f t="shared" si="41"/>
        <v>308</v>
      </c>
      <c r="AT183" s="177">
        <f t="shared" si="42"/>
        <v>6.0599689510864483</v>
      </c>
      <c r="AV183" s="197">
        <f t="shared" si="43"/>
        <v>5.0761370861479618</v>
      </c>
      <c r="AW183" s="25"/>
      <c r="AX183" s="25"/>
      <c r="AY183" s="25"/>
      <c r="AZ183" s="177">
        <f t="shared" si="44"/>
        <v>307</v>
      </c>
      <c r="BA183" s="177">
        <f t="shared" si="45"/>
        <v>5.9052773462891901</v>
      </c>
      <c r="BC183" s="197">
        <f t="shared" si="46"/>
        <v>4.9777966091111931</v>
      </c>
      <c r="BD183" s="25"/>
      <c r="BE183" s="25"/>
      <c r="BF183" s="25"/>
      <c r="BG183" s="177">
        <f t="shared" si="47"/>
        <v>306</v>
      </c>
      <c r="BH183" s="177">
        <f t="shared" si="48"/>
        <v>5.7525857414919308</v>
      </c>
      <c r="BJ183" s="197">
        <f t="shared" si="49"/>
        <v>4.8687198829479241</v>
      </c>
      <c r="BK183" s="25"/>
      <c r="BL183" s="25"/>
      <c r="BM183" s="25"/>
      <c r="BN183" s="177">
        <f t="shared" si="50"/>
        <v>304</v>
      </c>
      <c r="BO183" s="177">
        <f t="shared" si="51"/>
        <v>5.4532025318974142</v>
      </c>
      <c r="BQ183" s="197">
        <f t="shared" si="52"/>
        <v>4.7462720789359452</v>
      </c>
      <c r="BR183" s="25"/>
      <c r="BS183" s="25"/>
      <c r="BT183" s="25"/>
      <c r="BU183" s="177">
        <f t="shared" si="53"/>
        <v>302</v>
      </c>
      <c r="BV183" s="177">
        <f t="shared" si="54"/>
        <v>5.1618193223028968</v>
      </c>
      <c r="BX183" s="197">
        <f t="shared" si="55"/>
        <v>4.6067109743774868</v>
      </c>
      <c r="BY183" s="25"/>
      <c r="BZ183" s="25"/>
      <c r="CA183" s="25"/>
      <c r="CB183" s="177">
        <f t="shared" si="56"/>
        <v>300</v>
      </c>
      <c r="CC183" s="177">
        <f t="shared" si="57"/>
        <v>4.8784361127083784</v>
      </c>
      <c r="CE183" s="197">
        <f t="shared" si="58"/>
        <v>4.4444637024452849</v>
      </c>
      <c r="CF183" s="25"/>
      <c r="CG183" s="25"/>
      <c r="CH183" s="25"/>
      <c r="CI183" s="177">
        <f t="shared" si="59"/>
        <v>298</v>
      </c>
      <c r="CJ183" s="177">
        <f t="shared" si="60"/>
        <v>4.6030529031138609</v>
      </c>
      <c r="CL183" s="197">
        <f t="shared" si="61"/>
        <v>4.2506956422689068</v>
      </c>
      <c r="CM183" s="25"/>
      <c r="CN183" s="25"/>
      <c r="CO183" s="25"/>
      <c r="CP183" s="177">
        <f t="shared" si="62"/>
        <v>294</v>
      </c>
      <c r="CQ183" s="177">
        <f t="shared" si="63"/>
        <v>4.0762864839248261</v>
      </c>
      <c r="CS183" s="197">
        <f t="shared" si="64"/>
        <v>4.0101328552486297</v>
      </c>
      <c r="CT183" s="25"/>
      <c r="CU183" s="25"/>
      <c r="CV183" s="25"/>
      <c r="CW183" s="177">
        <f t="shared" si="65"/>
        <v>290</v>
      </c>
      <c r="CX183" s="177">
        <f t="shared" si="66"/>
        <v>3.5815200647357917</v>
      </c>
      <c r="CZ183" s="197">
        <f t="shared" si="67"/>
        <v>3.692726982907355</v>
      </c>
      <c r="DA183" s="25"/>
      <c r="DB183" s="25"/>
      <c r="DC183" s="25"/>
      <c r="DD183" s="177">
        <f t="shared" si="68"/>
        <v>284</v>
      </c>
      <c r="DE183" s="177">
        <f t="shared" si="69"/>
        <v>2.8993704359522394</v>
      </c>
    </row>
    <row r="184" spans="1:109" ht="15" customHeight="1">
      <c r="A184" s="19">
        <f t="shared" si="23"/>
        <v>2008</v>
      </c>
      <c r="B184" s="174">
        <f t="shared" si="23"/>
        <v>257.40944017563118</v>
      </c>
      <c r="C184" s="191">
        <f t="shared" si="24"/>
        <v>5.1498721141297139</v>
      </c>
      <c r="D184" s="20">
        <f t="shared" si="70"/>
        <v>6</v>
      </c>
      <c r="E184" s="45"/>
      <c r="F184" s="45"/>
      <c r="G184" s="49"/>
      <c r="H184" s="45"/>
      <c r="I184" s="177">
        <f t="shared" si="25"/>
        <v>297</v>
      </c>
      <c r="J184" s="178">
        <f t="shared" si="26"/>
        <v>15.380383795309168</v>
      </c>
      <c r="K184" s="177">
        <f t="shared" si="27"/>
        <v>1.5674124272069268</v>
      </c>
      <c r="M184" s="197">
        <f t="shared" si="28"/>
        <v>5.5506679696085124</v>
      </c>
      <c r="N184" s="25"/>
      <c r="O184" s="25"/>
      <c r="P184" s="25"/>
      <c r="Q184" s="177">
        <f t="shared" si="29"/>
        <v>302</v>
      </c>
      <c r="R184" s="177">
        <f t="shared" si="30"/>
        <v>1.9883180254506152</v>
      </c>
      <c r="T184" s="197">
        <f t="shared" si="31"/>
        <v>5.5110446167713576</v>
      </c>
      <c r="U184" s="25"/>
      <c r="V184" s="25"/>
      <c r="W184" s="25"/>
      <c r="X184" s="177">
        <f t="shared" si="32"/>
        <v>302</v>
      </c>
      <c r="Y184" s="177">
        <f t="shared" si="33"/>
        <v>1.9883180254506152</v>
      </c>
      <c r="AA184" s="197">
        <f t="shared" si="34"/>
        <v>5.4485006445298412</v>
      </c>
      <c r="AB184" s="25"/>
      <c r="AC184" s="25"/>
      <c r="AD184" s="25"/>
      <c r="AE184" s="177">
        <f t="shared" si="35"/>
        <v>301</v>
      </c>
      <c r="AF184" s="177">
        <f t="shared" si="36"/>
        <v>1.9001369058018776</v>
      </c>
      <c r="AH184" s="197">
        <f t="shared" si="37"/>
        <v>5.3817823968153355</v>
      </c>
      <c r="AI184" s="25"/>
      <c r="AJ184" s="25"/>
      <c r="AK184" s="25"/>
      <c r="AL184" s="177">
        <f t="shared" si="38"/>
        <v>300</v>
      </c>
      <c r="AM184" s="177">
        <f t="shared" si="39"/>
        <v>1.8139557861531399</v>
      </c>
      <c r="AO184" s="197">
        <f t="shared" si="40"/>
        <v>5.3102925775095926</v>
      </c>
      <c r="AP184" s="25"/>
      <c r="AQ184" s="25"/>
      <c r="AR184" s="25"/>
      <c r="AS184" s="177">
        <f t="shared" si="41"/>
        <v>299</v>
      </c>
      <c r="AT184" s="177">
        <f t="shared" si="42"/>
        <v>1.7297746665044023</v>
      </c>
      <c r="AV184" s="197">
        <f t="shared" si="43"/>
        <v>5.2332957430053213</v>
      </c>
      <c r="AW184" s="25"/>
      <c r="AX184" s="25"/>
      <c r="AY184" s="25"/>
      <c r="AZ184" s="177">
        <f t="shared" si="44"/>
        <v>298</v>
      </c>
      <c r="BA184" s="177">
        <f t="shared" si="45"/>
        <v>1.6475935468556644</v>
      </c>
      <c r="BC184" s="197">
        <f t="shared" si="46"/>
        <v>5.1498721141297139</v>
      </c>
      <c r="BD184" s="25"/>
      <c r="BE184" s="25"/>
      <c r="BF184" s="25"/>
      <c r="BG184" s="177">
        <f t="shared" si="47"/>
        <v>297</v>
      </c>
      <c r="BH184" s="177">
        <f t="shared" si="48"/>
        <v>1.5674124272069268</v>
      </c>
      <c r="BJ184" s="197">
        <f t="shared" si="49"/>
        <v>5.0588503098876991</v>
      </c>
      <c r="BK184" s="25"/>
      <c r="BL184" s="25"/>
      <c r="BM184" s="25"/>
      <c r="BN184" s="177">
        <f t="shared" si="50"/>
        <v>296</v>
      </c>
      <c r="BO184" s="177">
        <f t="shared" si="51"/>
        <v>1.4892313075581891</v>
      </c>
      <c r="BQ184" s="197">
        <f t="shared" si="52"/>
        <v>4.958706290148764</v>
      </c>
      <c r="BR184" s="25"/>
      <c r="BS184" s="25"/>
      <c r="BT184" s="25"/>
      <c r="BU184" s="177">
        <f t="shared" si="53"/>
        <v>295</v>
      </c>
      <c r="BV184" s="177">
        <f t="shared" si="54"/>
        <v>1.4130501879094515</v>
      </c>
      <c r="BX184" s="197">
        <f t="shared" si="55"/>
        <v>4.8474058391027102</v>
      </c>
      <c r="BY184" s="25"/>
      <c r="BZ184" s="25"/>
      <c r="CA184" s="25"/>
      <c r="CB184" s="177">
        <f t="shared" si="56"/>
        <v>293</v>
      </c>
      <c r="CC184" s="177">
        <f t="shared" si="57"/>
        <v>1.2666879486119762</v>
      </c>
      <c r="CE184" s="197">
        <f t="shared" si="58"/>
        <v>4.7221479212605324</v>
      </c>
      <c r="CF184" s="25"/>
      <c r="CG184" s="25"/>
      <c r="CH184" s="25"/>
      <c r="CI184" s="177">
        <f t="shared" si="59"/>
        <v>291</v>
      </c>
      <c r="CJ184" s="177">
        <f t="shared" si="60"/>
        <v>1.1283257093145009</v>
      </c>
      <c r="CL184" s="197">
        <f t="shared" si="61"/>
        <v>4.5789231276729421</v>
      </c>
      <c r="CM184" s="25"/>
      <c r="CN184" s="25"/>
      <c r="CO184" s="25"/>
      <c r="CP184" s="177">
        <f t="shared" si="62"/>
        <v>289</v>
      </c>
      <c r="CQ184" s="177">
        <f t="shared" si="63"/>
        <v>0.99796347001702568</v>
      </c>
      <c r="CS184" s="197">
        <f t="shared" si="64"/>
        <v>4.4116999955915723</v>
      </c>
      <c r="CT184" s="25"/>
      <c r="CU184" s="25"/>
      <c r="CV184" s="25"/>
      <c r="CW184" s="177">
        <f t="shared" si="65"/>
        <v>285</v>
      </c>
      <c r="CX184" s="177">
        <f t="shared" si="66"/>
        <v>0.76123899142207507</v>
      </c>
      <c r="CZ184" s="197">
        <f t="shared" si="67"/>
        <v>4.210785070063487</v>
      </c>
      <c r="DA184" s="25"/>
      <c r="DB184" s="25"/>
      <c r="DC184" s="25"/>
      <c r="DD184" s="177">
        <f t="shared" si="68"/>
        <v>281</v>
      </c>
      <c r="DE184" s="177">
        <f t="shared" si="69"/>
        <v>0.5565145128271245</v>
      </c>
    </row>
    <row r="185" spans="1:109" s="25" customFormat="1" ht="15" customHeight="1">
      <c r="A185" s="19">
        <f t="shared" si="23"/>
        <v>2009</v>
      </c>
      <c r="B185" s="174">
        <f t="shared" si="23"/>
        <v>230.20257826887661</v>
      </c>
      <c r="C185" s="191">
        <f t="shared" si="24"/>
        <v>4.9781298589057519</v>
      </c>
      <c r="D185" s="20">
        <f t="shared" si="70"/>
        <v>7</v>
      </c>
      <c r="G185" s="49"/>
      <c r="H185" s="45"/>
      <c r="I185" s="177">
        <f t="shared" si="25"/>
        <v>289</v>
      </c>
      <c r="J185" s="178">
        <f t="shared" si="26"/>
        <v>25.541600000000003</v>
      </c>
      <c r="K185" s="177">
        <f t="shared" si="27"/>
        <v>3.4571368022275815</v>
      </c>
      <c r="M185" s="197">
        <f t="shared" si="28"/>
        <v>5.4389596963505031</v>
      </c>
      <c r="Q185" s="177">
        <f t="shared" si="29"/>
        <v>293</v>
      </c>
      <c r="R185" s="177">
        <f t="shared" si="30"/>
        <v>3.9435161760765687</v>
      </c>
      <c r="T185" s="197">
        <f t="shared" si="31"/>
        <v>5.3945479329796902</v>
      </c>
      <c r="X185" s="177">
        <f t="shared" si="32"/>
        <v>292</v>
      </c>
      <c r="Y185" s="177">
        <f t="shared" si="33"/>
        <v>3.8189213326143219</v>
      </c>
      <c r="AA185" s="197">
        <f t="shared" si="34"/>
        <v>5.3239976778808211</v>
      </c>
      <c r="AE185" s="177">
        <f t="shared" si="35"/>
        <v>292</v>
      </c>
      <c r="AF185" s="177">
        <f t="shared" si="36"/>
        <v>3.8189213326143219</v>
      </c>
      <c r="AH185" s="197">
        <f t="shared" si="37"/>
        <v>5.2480897055865885</v>
      </c>
      <c r="AL185" s="177">
        <f t="shared" si="38"/>
        <v>291</v>
      </c>
      <c r="AM185" s="177">
        <f t="shared" si="39"/>
        <v>3.6963264891520748</v>
      </c>
      <c r="AO185" s="197">
        <f t="shared" si="40"/>
        <v>5.1659428945405654</v>
      </c>
      <c r="AS185" s="177">
        <f t="shared" si="41"/>
        <v>291</v>
      </c>
      <c r="AT185" s="177">
        <f t="shared" si="42"/>
        <v>3.6963264891520748</v>
      </c>
      <c r="AV185" s="197">
        <f t="shared" si="43"/>
        <v>5.0764391285676513</v>
      </c>
      <c r="AZ185" s="177">
        <f t="shared" si="44"/>
        <v>290</v>
      </c>
      <c r="BA185" s="177">
        <f t="shared" si="45"/>
        <v>3.5757316456898285</v>
      </c>
      <c r="BC185" s="197">
        <f t="shared" si="46"/>
        <v>4.9781298589057519</v>
      </c>
      <c r="BG185" s="177">
        <f t="shared" si="47"/>
        <v>289</v>
      </c>
      <c r="BH185" s="177">
        <f t="shared" si="48"/>
        <v>3.4571368022275815</v>
      </c>
      <c r="BJ185" s="197">
        <f t="shared" si="49"/>
        <v>4.8690915319507289</v>
      </c>
      <c r="BN185" s="177">
        <f t="shared" si="50"/>
        <v>288</v>
      </c>
      <c r="BO185" s="177">
        <f t="shared" si="51"/>
        <v>3.3405419587653347</v>
      </c>
      <c r="BQ185" s="197">
        <f t="shared" si="52"/>
        <v>4.746692128817565</v>
      </c>
      <c r="BU185" s="177">
        <f t="shared" si="53"/>
        <v>287</v>
      </c>
      <c r="BV185" s="177">
        <f t="shared" si="54"/>
        <v>3.2259471153030876</v>
      </c>
      <c r="BX185" s="197">
        <f t="shared" si="55"/>
        <v>4.6071939195460354</v>
      </c>
      <c r="CB185" s="177">
        <f t="shared" si="56"/>
        <v>286</v>
      </c>
      <c r="CC185" s="177">
        <f t="shared" si="57"/>
        <v>3.1133522718408413</v>
      </c>
      <c r="CE185" s="197">
        <f t="shared" si="58"/>
        <v>4.4450316947491952</v>
      </c>
      <c r="CI185" s="177">
        <f t="shared" si="59"/>
        <v>285</v>
      </c>
      <c r="CJ185" s="177">
        <f t="shared" si="60"/>
        <v>3.0027574283785943</v>
      </c>
      <c r="CL185" s="197">
        <f t="shared" si="61"/>
        <v>4.2513850378342033</v>
      </c>
      <c r="CP185" s="177">
        <f t="shared" si="62"/>
        <v>283</v>
      </c>
      <c r="CQ185" s="177">
        <f t="shared" si="63"/>
        <v>2.7875677414541005</v>
      </c>
      <c r="CS185" s="197">
        <f t="shared" si="64"/>
        <v>4.0110096599617791</v>
      </c>
      <c r="CW185" s="177">
        <f t="shared" si="65"/>
        <v>281</v>
      </c>
      <c r="CX185" s="177">
        <f t="shared" si="66"/>
        <v>2.5803780545296071</v>
      </c>
      <c r="CZ185" s="197">
        <f t="shared" si="67"/>
        <v>3.6939311296100539</v>
      </c>
      <c r="DD185" s="177">
        <f t="shared" si="68"/>
        <v>278</v>
      </c>
      <c r="DE185" s="177">
        <f t="shared" si="69"/>
        <v>2.284593524142867</v>
      </c>
    </row>
    <row r="186" spans="1:109" ht="15" customHeight="1">
      <c r="A186" s="19">
        <f t="shared" si="23"/>
        <v>2010</v>
      </c>
      <c r="B186" s="174">
        <f t="shared" si="23"/>
        <v>253.86012715712988</v>
      </c>
      <c r="C186" s="191">
        <f t="shared" si="24"/>
        <v>5.1290707222739371</v>
      </c>
      <c r="D186" s="20">
        <f t="shared" si="70"/>
        <v>8</v>
      </c>
      <c r="E186" s="50"/>
      <c r="F186" s="25"/>
      <c r="G186" s="25"/>
      <c r="H186" s="25"/>
      <c r="I186" s="177">
        <f t="shared" si="25"/>
        <v>281</v>
      </c>
      <c r="J186" s="178">
        <f t="shared" si="26"/>
        <v>10.69087656529517</v>
      </c>
      <c r="K186" s="177">
        <f t="shared" si="27"/>
        <v>0.73657269792715896</v>
      </c>
      <c r="M186" s="197">
        <f t="shared" si="28"/>
        <v>5.5367834348546108</v>
      </c>
      <c r="N186" s="25"/>
      <c r="O186" s="25"/>
      <c r="P186" s="25"/>
      <c r="Q186" s="177">
        <f t="shared" si="29"/>
        <v>284</v>
      </c>
      <c r="R186" s="177">
        <f t="shared" si="30"/>
        <v>0.90841193498437978</v>
      </c>
      <c r="T186" s="197">
        <f t="shared" si="31"/>
        <v>5.4965948115669452</v>
      </c>
      <c r="U186" s="25"/>
      <c r="V186" s="25"/>
      <c r="W186" s="25"/>
      <c r="X186" s="177">
        <f t="shared" si="32"/>
        <v>283</v>
      </c>
      <c r="Y186" s="177">
        <f t="shared" si="33"/>
        <v>0.84913218929863943</v>
      </c>
      <c r="AA186" s="197">
        <f t="shared" si="34"/>
        <v>5.4331110185003988</v>
      </c>
      <c r="AB186" s="25"/>
      <c r="AC186" s="25"/>
      <c r="AD186" s="25"/>
      <c r="AE186" s="177">
        <f t="shared" si="35"/>
        <v>283</v>
      </c>
      <c r="AF186" s="177">
        <f t="shared" si="36"/>
        <v>0.84913218929863943</v>
      </c>
      <c r="AH186" s="197">
        <f t="shared" si="37"/>
        <v>5.3653221899095076</v>
      </c>
      <c r="AI186" s="25"/>
      <c r="AJ186" s="25"/>
      <c r="AK186" s="25"/>
      <c r="AL186" s="177">
        <f t="shared" si="38"/>
        <v>283</v>
      </c>
      <c r="AM186" s="177">
        <f t="shared" si="39"/>
        <v>0.84913218929863943</v>
      </c>
      <c r="AO186" s="197">
        <f t="shared" si="40"/>
        <v>5.2926016989821258</v>
      </c>
      <c r="AP186" s="25"/>
      <c r="AQ186" s="25"/>
      <c r="AR186" s="25"/>
      <c r="AS186" s="177">
        <f t="shared" si="41"/>
        <v>282</v>
      </c>
      <c r="AT186" s="177">
        <f t="shared" si="42"/>
        <v>0.7918524436128993</v>
      </c>
      <c r="AV186" s="197">
        <f t="shared" si="43"/>
        <v>5.2141752900329434</v>
      </c>
      <c r="AW186" s="25"/>
      <c r="AX186" s="25"/>
      <c r="AY186" s="25"/>
      <c r="AZ186" s="177">
        <f t="shared" si="44"/>
        <v>282</v>
      </c>
      <c r="BA186" s="177">
        <f t="shared" si="45"/>
        <v>0.7918524436128993</v>
      </c>
      <c r="BC186" s="197">
        <f t="shared" si="46"/>
        <v>5.1290707222739371</v>
      </c>
      <c r="BD186" s="25"/>
      <c r="BE186" s="25"/>
      <c r="BF186" s="25"/>
      <c r="BG186" s="177">
        <f t="shared" si="47"/>
        <v>281</v>
      </c>
      <c r="BH186" s="177">
        <f t="shared" si="48"/>
        <v>0.73657269792715896</v>
      </c>
      <c r="BJ186" s="197">
        <f t="shared" si="49"/>
        <v>5.0360439244774113</v>
      </c>
      <c r="BK186" s="25"/>
      <c r="BL186" s="25"/>
      <c r="BM186" s="25"/>
      <c r="BN186" s="177">
        <f t="shared" si="50"/>
        <v>281</v>
      </c>
      <c r="BO186" s="177">
        <f t="shared" si="51"/>
        <v>0.73657269792715896</v>
      </c>
      <c r="BQ186" s="197">
        <f t="shared" si="52"/>
        <v>4.933467147046513</v>
      </c>
      <c r="BR186" s="25"/>
      <c r="BS186" s="25"/>
      <c r="BT186" s="25"/>
      <c r="BU186" s="177">
        <f t="shared" si="53"/>
        <v>280</v>
      </c>
      <c r="BV186" s="177">
        <f t="shared" si="54"/>
        <v>0.68329295224141884</v>
      </c>
      <c r="BX186" s="197">
        <f t="shared" si="55"/>
        <v>4.8191529221291995</v>
      </c>
      <c r="BY186" s="25"/>
      <c r="BZ186" s="25"/>
      <c r="CA186" s="25"/>
      <c r="CB186" s="177">
        <f t="shared" si="56"/>
        <v>280</v>
      </c>
      <c r="CC186" s="177">
        <f t="shared" si="57"/>
        <v>0.68329295224141884</v>
      </c>
      <c r="CE186" s="197">
        <f t="shared" si="58"/>
        <v>4.6900638210848307</v>
      </c>
      <c r="CF186" s="25"/>
      <c r="CG186" s="25"/>
      <c r="CH186" s="25"/>
      <c r="CI186" s="177">
        <f t="shared" si="59"/>
        <v>279</v>
      </c>
      <c r="CJ186" s="177">
        <f t="shared" si="60"/>
        <v>0.6320132065556785</v>
      </c>
      <c r="CL186" s="197">
        <f t="shared" si="61"/>
        <v>4.5418056651184955</v>
      </c>
      <c r="CM186" s="25"/>
      <c r="CN186" s="25"/>
      <c r="CO186" s="25"/>
      <c r="CP186" s="177">
        <f t="shared" si="62"/>
        <v>278</v>
      </c>
      <c r="CQ186" s="177">
        <f t="shared" si="63"/>
        <v>0.58273346086993827</v>
      </c>
      <c r="CS186" s="197">
        <f t="shared" si="64"/>
        <v>4.3676757408895952</v>
      </c>
      <c r="CT186" s="25"/>
      <c r="CU186" s="25"/>
      <c r="CV186" s="25"/>
      <c r="CW186" s="177">
        <f t="shared" si="65"/>
        <v>277</v>
      </c>
      <c r="CX186" s="177">
        <f t="shared" si="66"/>
        <v>0.53545371518419804</v>
      </c>
      <c r="CZ186" s="197">
        <f t="shared" si="67"/>
        <v>4.1566951784705273</v>
      </c>
      <c r="DA186" s="25"/>
      <c r="DB186" s="25"/>
      <c r="DC186" s="25"/>
      <c r="DD186" s="177">
        <f t="shared" si="68"/>
        <v>275</v>
      </c>
      <c r="DE186" s="177">
        <f t="shared" si="69"/>
        <v>0.44689422381271754</v>
      </c>
    </row>
    <row r="187" spans="1:109" s="25" customFormat="1" ht="15" customHeight="1">
      <c r="A187" s="19">
        <f t="shared" si="23"/>
        <v>2011</v>
      </c>
      <c r="B187" s="174">
        <f t="shared" si="23"/>
        <v>269.7459584295612</v>
      </c>
      <c r="C187" s="191">
        <f t="shared" si="24"/>
        <v>5.2189816837003224</v>
      </c>
      <c r="D187" s="20">
        <f t="shared" si="70"/>
        <v>9</v>
      </c>
      <c r="E187" s="50"/>
      <c r="I187" s="177">
        <f t="shared" si="25"/>
        <v>274</v>
      </c>
      <c r="J187" s="178">
        <f t="shared" si="26"/>
        <v>1.5770547945205486</v>
      </c>
      <c r="K187" s="177">
        <f t="shared" si="27"/>
        <v>1.8096869683021422E-2</v>
      </c>
      <c r="M187" s="197">
        <f t="shared" si="28"/>
        <v>5.5974806213737738</v>
      </c>
      <c r="Q187" s="177">
        <f t="shared" si="29"/>
        <v>275</v>
      </c>
      <c r="R187" s="177">
        <f t="shared" si="30"/>
        <v>2.7604952823899024E-2</v>
      </c>
      <c r="T187" s="197">
        <f t="shared" si="31"/>
        <v>5.5597040703955773</v>
      </c>
      <c r="X187" s="177">
        <f t="shared" si="32"/>
        <v>275</v>
      </c>
      <c r="Y187" s="177">
        <f t="shared" si="33"/>
        <v>2.7604952823899024E-2</v>
      </c>
      <c r="AA187" s="197">
        <f t="shared" si="34"/>
        <v>5.5002207682183482</v>
      </c>
      <c r="AE187" s="177">
        <f t="shared" si="35"/>
        <v>274</v>
      </c>
      <c r="AF187" s="177">
        <f t="shared" si="36"/>
        <v>1.8096869683021422E-2</v>
      </c>
      <c r="AH187" s="197">
        <f t="shared" si="37"/>
        <v>5.4369741699148513</v>
      </c>
      <c r="AL187" s="177">
        <f t="shared" si="38"/>
        <v>274</v>
      </c>
      <c r="AM187" s="177">
        <f t="shared" si="39"/>
        <v>1.8096869683021422E-2</v>
      </c>
      <c r="AO187" s="197">
        <f t="shared" si="40"/>
        <v>5.3694557408016399</v>
      </c>
      <c r="AS187" s="177">
        <f t="shared" si="41"/>
        <v>274</v>
      </c>
      <c r="AT187" s="177">
        <f t="shared" si="42"/>
        <v>1.8096869683021422E-2</v>
      </c>
      <c r="AV187" s="197">
        <f t="shared" si="43"/>
        <v>5.2970463512980679</v>
      </c>
      <c r="AZ187" s="177">
        <f t="shared" si="44"/>
        <v>274</v>
      </c>
      <c r="BA187" s="177">
        <f t="shared" si="45"/>
        <v>1.8096869683021422E-2</v>
      </c>
      <c r="BC187" s="197">
        <f t="shared" si="46"/>
        <v>5.2189816837003224</v>
      </c>
      <c r="BG187" s="177">
        <f t="shared" si="47"/>
        <v>274</v>
      </c>
      <c r="BH187" s="177">
        <f t="shared" si="48"/>
        <v>1.8096869683021422E-2</v>
      </c>
      <c r="BJ187" s="197">
        <f t="shared" si="49"/>
        <v>5.1343029571984378</v>
      </c>
      <c r="BN187" s="177">
        <f t="shared" si="50"/>
        <v>274</v>
      </c>
      <c r="BO187" s="177">
        <f t="shared" si="51"/>
        <v>1.8096869683021422E-2</v>
      </c>
      <c r="BQ187" s="197">
        <f t="shared" si="52"/>
        <v>5.0417847944518392</v>
      </c>
      <c r="BU187" s="177">
        <f t="shared" si="53"/>
        <v>274</v>
      </c>
      <c r="BV187" s="177">
        <f t="shared" si="54"/>
        <v>1.8096869683021422E-2</v>
      </c>
      <c r="BX187" s="197">
        <f t="shared" si="55"/>
        <v>4.9398261916138777</v>
      </c>
      <c r="CB187" s="177">
        <f t="shared" si="56"/>
        <v>273</v>
      </c>
      <c r="CC187" s="177">
        <f t="shared" si="57"/>
        <v>1.0588786542143819E-2</v>
      </c>
      <c r="CE187" s="197">
        <f t="shared" si="58"/>
        <v>4.8262793367485957</v>
      </c>
      <c r="CI187" s="177">
        <f t="shared" si="59"/>
        <v>273</v>
      </c>
      <c r="CJ187" s="177">
        <f t="shared" si="60"/>
        <v>1.0588786542143819E-2</v>
      </c>
      <c r="CL187" s="197">
        <f t="shared" si="61"/>
        <v>4.6981682260340367</v>
      </c>
      <c r="CP187" s="177">
        <f t="shared" si="62"/>
        <v>273</v>
      </c>
      <c r="CQ187" s="177">
        <f t="shared" si="63"/>
        <v>1.0588786542143819E-2</v>
      </c>
      <c r="CS187" s="197">
        <f t="shared" si="64"/>
        <v>4.5511991879558016</v>
      </c>
      <c r="CW187" s="177">
        <f t="shared" si="65"/>
        <v>272</v>
      </c>
      <c r="CX187" s="177">
        <f t="shared" si="66"/>
        <v>5.0807034012662162E-3</v>
      </c>
      <c r="CZ187" s="197">
        <f t="shared" si="67"/>
        <v>4.3788460623815482</v>
      </c>
      <c r="DD187" s="177">
        <f t="shared" si="68"/>
        <v>272</v>
      </c>
      <c r="DE187" s="177">
        <f t="shared" si="69"/>
        <v>5.0807034012662162E-3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334.05405405405406</v>
      </c>
      <c r="C188" s="192">
        <f t="shared" si="24"/>
        <v>5.5176699574596997</v>
      </c>
      <c r="D188" s="29">
        <f t="shared" si="70"/>
        <v>10</v>
      </c>
      <c r="E188" s="51"/>
      <c r="F188" s="30"/>
      <c r="G188" s="30"/>
      <c r="H188" s="30"/>
      <c r="I188" s="183">
        <f t="shared" si="25"/>
        <v>267</v>
      </c>
      <c r="J188" s="184">
        <f t="shared" si="26"/>
        <v>20.072815533980584</v>
      </c>
      <c r="K188" s="183">
        <f t="shared" si="27"/>
        <v>4.4962461650840044</v>
      </c>
      <c r="M188" s="200">
        <f t="shared" si="28"/>
        <v>5.8113028183674578</v>
      </c>
      <c r="N188" s="9"/>
      <c r="O188" s="9"/>
      <c r="P188" s="9"/>
      <c r="Q188" s="187">
        <f t="shared" si="29"/>
        <v>266</v>
      </c>
      <c r="R188" s="187">
        <f t="shared" si="30"/>
        <v>4.6313542731921125</v>
      </c>
      <c r="T188" s="200">
        <f t="shared" si="31"/>
        <v>5.7809103353773352</v>
      </c>
      <c r="U188" s="9"/>
      <c r="V188" s="9"/>
      <c r="W188" s="9"/>
      <c r="X188" s="187">
        <f t="shared" si="32"/>
        <v>266</v>
      </c>
      <c r="Y188" s="187">
        <f t="shared" si="33"/>
        <v>4.6313542731921125</v>
      </c>
      <c r="AA188" s="200">
        <f t="shared" si="34"/>
        <v>5.7335161938126573</v>
      </c>
      <c r="AB188" s="9"/>
      <c r="AC188" s="9"/>
      <c r="AD188" s="9"/>
      <c r="AE188" s="187">
        <f t="shared" si="35"/>
        <v>266</v>
      </c>
      <c r="AF188" s="187">
        <f t="shared" si="36"/>
        <v>4.6313542731921125</v>
      </c>
      <c r="AH188" s="200">
        <f t="shared" si="37"/>
        <v>5.6837636077657088</v>
      </c>
      <c r="AI188" s="9"/>
      <c r="AJ188" s="9"/>
      <c r="AK188" s="9"/>
      <c r="AL188" s="187">
        <f t="shared" si="38"/>
        <v>266</v>
      </c>
      <c r="AM188" s="187">
        <f t="shared" si="39"/>
        <v>4.6313542731921125</v>
      </c>
      <c r="AO188" s="200">
        <f t="shared" si="40"/>
        <v>5.6314055051850094</v>
      </c>
      <c r="AP188" s="9"/>
      <c r="AQ188" s="9"/>
      <c r="AR188" s="9"/>
      <c r="AS188" s="187">
        <f t="shared" si="41"/>
        <v>266</v>
      </c>
      <c r="AT188" s="187">
        <f t="shared" si="42"/>
        <v>4.6313542731921125</v>
      </c>
      <c r="AV188" s="200">
        <f t="shared" si="43"/>
        <v>5.5761538323926043</v>
      </c>
      <c r="AW188" s="9"/>
      <c r="AX188" s="9"/>
      <c r="AY188" s="9"/>
      <c r="AZ188" s="187">
        <f t="shared" si="44"/>
        <v>267</v>
      </c>
      <c r="BA188" s="187">
        <f t="shared" si="45"/>
        <v>4.4962461650840044</v>
      </c>
      <c r="BC188" s="200">
        <f t="shared" si="46"/>
        <v>5.5176699574596997</v>
      </c>
      <c r="BD188" s="9"/>
      <c r="BE188" s="9"/>
      <c r="BF188" s="9"/>
      <c r="BG188" s="187">
        <f t="shared" si="47"/>
        <v>267</v>
      </c>
      <c r="BH188" s="187">
        <f t="shared" si="48"/>
        <v>4.4962461650840044</v>
      </c>
      <c r="BJ188" s="200">
        <f t="shared" si="49"/>
        <v>5.4555520889122562</v>
      </c>
      <c r="BK188" s="9"/>
      <c r="BL188" s="9"/>
      <c r="BM188" s="9"/>
      <c r="BN188" s="187">
        <f t="shared" si="50"/>
        <v>267</v>
      </c>
      <c r="BO188" s="187">
        <f t="shared" si="51"/>
        <v>4.4962461650840044</v>
      </c>
      <c r="BQ188" s="200">
        <f t="shared" si="52"/>
        <v>5.3893185215255519</v>
      </c>
      <c r="BR188" s="9"/>
      <c r="BS188" s="9"/>
      <c r="BT188" s="9"/>
      <c r="BU188" s="187">
        <f t="shared" si="53"/>
        <v>267</v>
      </c>
      <c r="BV188" s="187">
        <f t="shared" si="54"/>
        <v>4.4962461650840044</v>
      </c>
      <c r="BX188" s="200">
        <f t="shared" si="55"/>
        <v>5.3183849295988459</v>
      </c>
      <c r="BY188" s="9"/>
      <c r="BZ188" s="9"/>
      <c r="CA188" s="9"/>
      <c r="CB188" s="187">
        <f t="shared" si="56"/>
        <v>267</v>
      </c>
      <c r="CC188" s="187">
        <f t="shared" si="57"/>
        <v>4.4962461650840044</v>
      </c>
      <c r="CE188" s="200">
        <f t="shared" si="58"/>
        <v>5.2420329744553573</v>
      </c>
      <c r="CF188" s="9"/>
      <c r="CG188" s="9"/>
      <c r="CH188" s="9"/>
      <c r="CI188" s="187">
        <f t="shared" si="59"/>
        <v>268</v>
      </c>
      <c r="CJ188" s="187">
        <f t="shared" si="60"/>
        <v>4.3631380569758962</v>
      </c>
      <c r="CL188" s="200">
        <f t="shared" si="61"/>
        <v>5.159365906454175</v>
      </c>
      <c r="CM188" s="9"/>
      <c r="CN188" s="9"/>
      <c r="CO188" s="9"/>
      <c r="CP188" s="187">
        <f t="shared" si="62"/>
        <v>268</v>
      </c>
      <c r="CQ188" s="187">
        <f t="shared" si="63"/>
        <v>4.3631380569758962</v>
      </c>
      <c r="CS188" s="200">
        <f t="shared" si="64"/>
        <v>5.069244107050153</v>
      </c>
      <c r="CT188" s="9"/>
      <c r="CU188" s="9"/>
      <c r="CV188" s="9"/>
      <c r="CW188" s="187">
        <f t="shared" si="65"/>
        <v>268</v>
      </c>
      <c r="CX188" s="187">
        <f t="shared" si="66"/>
        <v>4.3631380569758962</v>
      </c>
      <c r="CZ188" s="200">
        <f t="shared" si="67"/>
        <v>4.9701886045156662</v>
      </c>
      <c r="DA188" s="9"/>
      <c r="DB188" s="9"/>
      <c r="DC188" s="9"/>
      <c r="DD188" s="187">
        <f t="shared" si="68"/>
        <v>269</v>
      </c>
      <c r="DE188" s="187">
        <f t="shared" si="69"/>
        <v>4.2320299488677886</v>
      </c>
    </row>
    <row r="189" spans="1:109" ht="15" customHeight="1" thickTop="1">
      <c r="A189" s="19">
        <f t="shared" si="23"/>
        <v>2013</v>
      </c>
      <c r="B189" s="174">
        <f t="shared" ref="B189:B210" si="71">ROUND($F$176*(1+$F$177)^D189+$F$172,$G$1)</f>
        <v>260</v>
      </c>
      <c r="C189" s="52"/>
      <c r="D189" s="20">
        <f t="shared" si="70"/>
        <v>11</v>
      </c>
      <c r="E189" s="53"/>
      <c r="F189" s="31"/>
      <c r="G189" s="25"/>
      <c r="H189" s="25"/>
      <c r="I189" s="177">
        <f t="shared" si="25"/>
        <v>260</v>
      </c>
      <c r="J189" s="185"/>
      <c r="K189" s="185"/>
    </row>
    <row r="190" spans="1:109" ht="15" customHeight="1" thickBot="1">
      <c r="A190" s="19">
        <f t="shared" si="23"/>
        <v>2014</v>
      </c>
      <c r="B190" s="174">
        <f t="shared" si="71"/>
        <v>253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253</v>
      </c>
      <c r="J190" s="185"/>
      <c r="K190" s="185"/>
    </row>
    <row r="191" spans="1:109" ht="15" customHeight="1" thickTop="1">
      <c r="A191" s="19">
        <f t="shared" si="23"/>
        <v>2015</v>
      </c>
      <c r="B191" s="174">
        <f t="shared" si="71"/>
        <v>247</v>
      </c>
      <c r="C191" s="52"/>
      <c r="D191" s="20">
        <f t="shared" si="70"/>
        <v>13</v>
      </c>
      <c r="E191" s="198">
        <f>O172</f>
        <v>0</v>
      </c>
      <c r="F191" s="201">
        <f>O179</f>
        <v>0.12493798382289292</v>
      </c>
      <c r="G191" s="643">
        <f>O180</f>
        <v>106.02585887095367</v>
      </c>
      <c r="H191" s="644"/>
      <c r="I191" s="177">
        <f t="shared" si="25"/>
        <v>247</v>
      </c>
      <c r="J191" s="185"/>
      <c r="K191" s="185"/>
      <c r="M191" s="198" t="s">
        <v>72</v>
      </c>
      <c r="N191" s="198">
        <f>MIN(B168:B188)</f>
        <v>214.03752605976374</v>
      </c>
      <c r="T191" s="198" t="s">
        <v>72</v>
      </c>
      <c r="U191" s="198">
        <f>N191</f>
        <v>214.03752605976374</v>
      </c>
      <c r="AA191" s="198" t="s">
        <v>72</v>
      </c>
      <c r="AB191" s="198">
        <f>U191</f>
        <v>214.03752605976374</v>
      </c>
      <c r="AH191" s="198" t="s">
        <v>72</v>
      </c>
      <c r="AI191" s="198">
        <f>AB191</f>
        <v>214.03752605976374</v>
      </c>
      <c r="AO191" s="198" t="s">
        <v>72</v>
      </c>
      <c r="AP191" s="198">
        <f>AI191</f>
        <v>214.03752605976374</v>
      </c>
      <c r="AV191" s="198" t="s">
        <v>72</v>
      </c>
      <c r="AW191" s="198">
        <f>AP191</f>
        <v>214.03752605976374</v>
      </c>
      <c r="BC191" s="198" t="s">
        <v>72</v>
      </c>
      <c r="BD191" s="198">
        <f>AW191</f>
        <v>214.03752605976374</v>
      </c>
      <c r="BJ191" s="198" t="s">
        <v>72</v>
      </c>
      <c r="BK191" s="198">
        <f>BD191</f>
        <v>214.03752605976374</v>
      </c>
      <c r="BQ191" s="198" t="s">
        <v>72</v>
      </c>
      <c r="BR191" s="198">
        <f>BK191</f>
        <v>214.03752605976374</v>
      </c>
      <c r="BX191" s="198" t="s">
        <v>72</v>
      </c>
      <c r="BY191" s="198">
        <f>BR191</f>
        <v>214.03752605976374</v>
      </c>
      <c r="CE191" s="198" t="s">
        <v>72</v>
      </c>
      <c r="CF191" s="198">
        <f>BY191</f>
        <v>214.03752605976374</v>
      </c>
      <c r="CL191" s="198" t="s">
        <v>72</v>
      </c>
      <c r="CM191" s="198">
        <f>CF191</f>
        <v>214.03752605976374</v>
      </c>
      <c r="CS191" s="198" t="s">
        <v>72</v>
      </c>
      <c r="CT191" s="198">
        <f>CM191</f>
        <v>214.03752605976374</v>
      </c>
      <c r="CZ191" s="198" t="s">
        <v>72</v>
      </c>
      <c r="DA191" s="198">
        <f>CT191</f>
        <v>214.03752605976374</v>
      </c>
    </row>
    <row r="192" spans="1:109" ht="15" customHeight="1">
      <c r="A192" s="19">
        <f t="shared" si="23"/>
        <v>2016</v>
      </c>
      <c r="B192" s="174">
        <f t="shared" si="71"/>
        <v>241</v>
      </c>
      <c r="C192" s="52"/>
      <c r="D192" s="20">
        <f t="shared" si="70"/>
        <v>14</v>
      </c>
      <c r="E192" s="198">
        <f>V172</f>
        <v>10</v>
      </c>
      <c r="F192" s="201">
        <f>V179</f>
        <v>0.12749151882898163</v>
      </c>
      <c r="G192" s="643">
        <f>V180</f>
        <v>106.03727795042266</v>
      </c>
      <c r="H192" s="644"/>
      <c r="I192" s="177">
        <f t="shared" si="25"/>
        <v>241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>
        <f t="shared" si="71"/>
        <v>235</v>
      </c>
      <c r="C193" s="52"/>
      <c r="D193" s="20">
        <f t="shared" si="70"/>
        <v>15</v>
      </c>
      <c r="E193" s="198">
        <f>AC172</f>
        <v>25</v>
      </c>
      <c r="F193" s="201">
        <f>AC179</f>
        <v>0.12172585436389449</v>
      </c>
      <c r="G193" s="643">
        <f>AC180</f>
        <v>106.82805886953217</v>
      </c>
      <c r="H193" s="644"/>
      <c r="I193" s="177">
        <f t="shared" si="25"/>
        <v>235</v>
      </c>
      <c r="J193" s="185"/>
      <c r="K193" s="185"/>
      <c r="M193" s="198" t="s">
        <v>50</v>
      </c>
      <c r="N193" s="212">
        <v>15</v>
      </c>
      <c r="T193" s="198" t="s">
        <v>50</v>
      </c>
      <c r="U193" s="198">
        <f>N193</f>
        <v>15</v>
      </c>
      <c r="AA193" s="198" t="s">
        <v>50</v>
      </c>
      <c r="AB193" s="198">
        <f>U193</f>
        <v>15</v>
      </c>
      <c r="AH193" s="198" t="s">
        <v>50</v>
      </c>
      <c r="AI193" s="198">
        <f>AB193</f>
        <v>15</v>
      </c>
      <c r="AO193" s="198" t="s">
        <v>50</v>
      </c>
      <c r="AP193" s="198">
        <f>AI193</f>
        <v>15</v>
      </c>
      <c r="AV193" s="198" t="s">
        <v>50</v>
      </c>
      <c r="AW193" s="198">
        <f>AP193</f>
        <v>15</v>
      </c>
      <c r="BC193" s="198" t="s">
        <v>50</v>
      </c>
      <c r="BD193" s="198">
        <f>AW193</f>
        <v>15</v>
      </c>
      <c r="BJ193" s="198" t="s">
        <v>50</v>
      </c>
      <c r="BK193" s="198">
        <f>BD193</f>
        <v>15</v>
      </c>
      <c r="BQ193" s="198" t="s">
        <v>50</v>
      </c>
      <c r="BR193" s="198">
        <f>BK193</f>
        <v>15</v>
      </c>
      <c r="BX193" s="198" t="s">
        <v>50</v>
      </c>
      <c r="BY193" s="198">
        <f>BR193</f>
        <v>15</v>
      </c>
      <c r="CE193" s="198" t="s">
        <v>50</v>
      </c>
      <c r="CF193" s="198">
        <f>BY193</f>
        <v>15</v>
      </c>
      <c r="CL193" s="198" t="s">
        <v>50</v>
      </c>
      <c r="CM193" s="198">
        <f>CF193</f>
        <v>15</v>
      </c>
      <c r="CS193" s="198" t="s">
        <v>50</v>
      </c>
      <c r="CT193" s="198">
        <f>CM193</f>
        <v>15</v>
      </c>
      <c r="CZ193" s="198" t="s">
        <v>50</v>
      </c>
      <c r="DA193" s="198">
        <f>CT193</f>
        <v>15</v>
      </c>
    </row>
    <row r="194" spans="1:105" ht="15" customHeight="1">
      <c r="A194" s="19">
        <f t="shared" si="23"/>
        <v>2018</v>
      </c>
      <c r="B194" s="174">
        <f t="shared" si="71"/>
        <v>229</v>
      </c>
      <c r="C194" s="52"/>
      <c r="D194" s="20">
        <f t="shared" si="70"/>
        <v>16</v>
      </c>
      <c r="E194" s="198">
        <f>AJ172</f>
        <v>40</v>
      </c>
      <c r="F194" s="201">
        <f>AJ179</f>
        <v>0.12374853243089741</v>
      </c>
      <c r="G194" s="643">
        <f>AJ180</f>
        <v>107.10250011200618</v>
      </c>
      <c r="H194" s="644"/>
      <c r="I194" s="177">
        <f t="shared" si="25"/>
        <v>229</v>
      </c>
      <c r="J194" s="185"/>
      <c r="K194" s="185"/>
    </row>
    <row r="195" spans="1:105" ht="15" customHeight="1">
      <c r="A195" s="19">
        <f t="shared" ref="A195:A210" si="72">A149</f>
        <v>2019</v>
      </c>
      <c r="B195" s="174">
        <f t="shared" si="71"/>
        <v>223</v>
      </c>
      <c r="C195" s="52"/>
      <c r="D195" s="20">
        <f t="shared" si="70"/>
        <v>17</v>
      </c>
      <c r="E195" s="198">
        <f>AQ172</f>
        <v>55</v>
      </c>
      <c r="F195" s="201">
        <f>AQ179</f>
        <v>0.12478502980427492</v>
      </c>
      <c r="G195" s="643">
        <f>AQ180</f>
        <v>107.57880727170188</v>
      </c>
      <c r="H195" s="644"/>
      <c r="I195" s="177">
        <f t="shared" si="25"/>
        <v>223</v>
      </c>
      <c r="J195" s="185"/>
      <c r="K195" s="185"/>
    </row>
    <row r="196" spans="1:105" ht="15" customHeight="1">
      <c r="A196" s="19">
        <f t="shared" si="72"/>
        <v>2020</v>
      </c>
      <c r="B196" s="174">
        <f t="shared" si="71"/>
        <v>218</v>
      </c>
      <c r="C196" s="52"/>
      <c r="D196" s="20">
        <f t="shared" si="70"/>
        <v>18</v>
      </c>
      <c r="E196" s="198">
        <f>AX172</f>
        <v>70</v>
      </c>
      <c r="F196" s="201">
        <f>AX179</f>
        <v>0.1246253744437595</v>
      </c>
      <c r="G196" s="643">
        <f>AX180</f>
        <v>108.14344456675646</v>
      </c>
      <c r="H196" s="644"/>
      <c r="I196" s="177">
        <f t="shared" si="25"/>
        <v>218</v>
      </c>
      <c r="J196" s="185"/>
      <c r="K196" s="185"/>
    </row>
    <row r="197" spans="1:105" ht="15" customHeight="1">
      <c r="A197" s="19">
        <f t="shared" si="72"/>
        <v>2021</v>
      </c>
      <c r="B197" s="174">
        <f t="shared" si="71"/>
        <v>213</v>
      </c>
      <c r="C197" s="52"/>
      <c r="D197" s="20">
        <f t="shared" si="70"/>
        <v>19</v>
      </c>
      <c r="E197" s="198">
        <f>BE172</f>
        <v>85</v>
      </c>
      <c r="F197" s="201">
        <f>BE179</f>
        <v>0.12971803208542582</v>
      </c>
      <c r="G197" s="643">
        <f>BE180</f>
        <v>108.46092353990669</v>
      </c>
      <c r="H197" s="644"/>
      <c r="I197" s="177">
        <f t="shared" si="25"/>
        <v>213</v>
      </c>
      <c r="J197" s="185"/>
      <c r="K197" s="185"/>
    </row>
    <row r="198" spans="1:105" ht="15" customHeight="1">
      <c r="A198" s="19">
        <f t="shared" si="72"/>
        <v>2022</v>
      </c>
      <c r="B198" s="174">
        <f t="shared" si="71"/>
        <v>208</v>
      </c>
      <c r="C198" s="52"/>
      <c r="D198" s="20">
        <f t="shared" si="70"/>
        <v>20</v>
      </c>
      <c r="E198" s="198">
        <f>BL172</f>
        <v>100</v>
      </c>
      <c r="F198" s="201">
        <f>BL179</f>
        <v>0.12641336828821206</v>
      </c>
      <c r="G198" s="643">
        <f>BL180</f>
        <v>109.68514329948255</v>
      </c>
      <c r="H198" s="644"/>
      <c r="I198" s="177">
        <f t="shared" si="25"/>
        <v>208</v>
      </c>
      <c r="J198" s="185"/>
      <c r="K198" s="185"/>
    </row>
    <row r="199" spans="1:105" ht="15" customHeight="1">
      <c r="A199" s="19">
        <f t="shared" si="72"/>
        <v>2023</v>
      </c>
      <c r="B199" s="174">
        <f t="shared" si="71"/>
        <v>203</v>
      </c>
      <c r="C199" s="52"/>
      <c r="D199" s="20">
        <f t="shared" si="70"/>
        <v>21</v>
      </c>
      <c r="E199" s="198">
        <f>BS172</f>
        <v>115</v>
      </c>
      <c r="F199" s="201">
        <f>BS179</f>
        <v>0.12736037089133595</v>
      </c>
      <c r="G199" s="643">
        <f>BS180</f>
        <v>110.78122010193844</v>
      </c>
      <c r="H199" s="644"/>
      <c r="I199" s="177">
        <f t="shared" si="25"/>
        <v>203</v>
      </c>
      <c r="J199" s="185"/>
      <c r="K199" s="185"/>
    </row>
    <row r="200" spans="1:105" ht="15" customHeight="1">
      <c r="A200" s="19">
        <f t="shared" si="72"/>
        <v>2024</v>
      </c>
      <c r="B200" s="174">
        <f t="shared" si="71"/>
        <v>199</v>
      </c>
      <c r="C200" s="52"/>
      <c r="D200" s="20">
        <f t="shared" si="70"/>
        <v>22</v>
      </c>
      <c r="E200" s="198">
        <f>BZ172</f>
        <v>130</v>
      </c>
      <c r="F200" s="201">
        <f>BZ179</f>
        <v>0.12774098122111741</v>
      </c>
      <c r="G200" s="643">
        <f>BZ180</f>
        <v>112.13406813508665</v>
      </c>
      <c r="H200" s="644"/>
      <c r="I200" s="177">
        <f t="shared" si="25"/>
        <v>199</v>
      </c>
      <c r="J200" s="185"/>
      <c r="K200" s="185"/>
    </row>
    <row r="201" spans="1:105" ht="15" customHeight="1">
      <c r="A201" s="19">
        <f t="shared" si="72"/>
        <v>2025</v>
      </c>
      <c r="B201" s="174">
        <f t="shared" si="71"/>
        <v>195</v>
      </c>
      <c r="C201" s="52"/>
      <c r="D201" s="20">
        <f t="shared" si="70"/>
        <v>23</v>
      </c>
      <c r="E201" s="198">
        <f>CG172</f>
        <v>145</v>
      </c>
      <c r="F201" s="201">
        <f>CG179</f>
        <v>0.12252901443142121</v>
      </c>
      <c r="G201" s="643">
        <f>CG180</f>
        <v>114.31968946804845</v>
      </c>
      <c r="H201" s="644"/>
      <c r="I201" s="177">
        <f t="shared" si="25"/>
        <v>195</v>
      </c>
      <c r="J201" s="185"/>
      <c r="K201" s="185"/>
    </row>
    <row r="202" spans="1:105" ht="15" customHeight="1">
      <c r="A202" s="19">
        <f t="shared" si="72"/>
        <v>2026</v>
      </c>
      <c r="B202" s="174">
        <f t="shared" si="71"/>
        <v>190</v>
      </c>
      <c r="C202" s="52"/>
      <c r="D202" s="20">
        <f t="shared" si="70"/>
        <v>24</v>
      </c>
      <c r="E202" s="198">
        <f>CN172</f>
        <v>160</v>
      </c>
      <c r="F202" s="201">
        <f>CN179</f>
        <v>0.12474330110973764</v>
      </c>
      <c r="G202" s="643">
        <f>CN180</f>
        <v>116.96468186939154</v>
      </c>
      <c r="H202" s="644"/>
      <c r="I202" s="177">
        <f t="shared" si="25"/>
        <v>190</v>
      </c>
      <c r="J202" s="185"/>
      <c r="K202" s="185"/>
    </row>
    <row r="203" spans="1:105" ht="15" customHeight="1">
      <c r="A203" s="19">
        <f t="shared" si="72"/>
        <v>2027</v>
      </c>
      <c r="B203" s="174">
        <f t="shared" si="71"/>
        <v>186</v>
      </c>
      <c r="C203" s="52"/>
      <c r="D203" s="20">
        <f t="shared" si="70"/>
        <v>25</v>
      </c>
      <c r="E203" s="198">
        <f>CU172</f>
        <v>175</v>
      </c>
      <c r="F203" s="201">
        <f>CU179</f>
        <v>0.12712018604306835</v>
      </c>
      <c r="G203" s="643">
        <f>CU180</f>
        <v>120.80534912231492</v>
      </c>
      <c r="H203" s="644"/>
      <c r="I203" s="177">
        <f t="shared" si="25"/>
        <v>186</v>
      </c>
      <c r="J203" s="185"/>
      <c r="K203" s="185"/>
    </row>
    <row r="204" spans="1:105" ht="15" customHeight="1">
      <c r="A204" s="19">
        <f t="shared" si="72"/>
        <v>2028</v>
      </c>
      <c r="B204" s="174">
        <f t="shared" si="71"/>
        <v>183</v>
      </c>
      <c r="C204" s="52"/>
      <c r="D204" s="20">
        <f t="shared" si="70"/>
        <v>26</v>
      </c>
      <c r="E204" s="198">
        <f>DB172</f>
        <v>190</v>
      </c>
      <c r="F204" s="201">
        <f>DB179</f>
        <v>0.12542663369290452</v>
      </c>
      <c r="G204" s="643">
        <f>DB180</f>
        <v>127.12390112017354</v>
      </c>
      <c r="H204" s="644"/>
      <c r="I204" s="177">
        <f t="shared" si="25"/>
        <v>183</v>
      </c>
      <c r="J204" s="185"/>
      <c r="K204" s="185"/>
    </row>
    <row r="205" spans="1:105" ht="15" customHeight="1">
      <c r="A205" s="19">
        <f t="shared" si="72"/>
        <v>2029</v>
      </c>
      <c r="B205" s="174">
        <f t="shared" si="71"/>
        <v>179</v>
      </c>
      <c r="C205" s="52"/>
      <c r="D205" s="20">
        <f t="shared" si="70"/>
        <v>27</v>
      </c>
      <c r="E205" s="53"/>
      <c r="F205" s="31"/>
      <c r="G205" s="25"/>
      <c r="H205" s="25"/>
      <c r="I205" s="177">
        <f t="shared" si="25"/>
        <v>179</v>
      </c>
      <c r="J205" s="185"/>
      <c r="K205" s="185"/>
    </row>
    <row r="206" spans="1:105" ht="15" customHeight="1">
      <c r="A206" s="19">
        <f t="shared" si="72"/>
        <v>2030</v>
      </c>
      <c r="B206" s="174">
        <f t="shared" si="71"/>
        <v>175</v>
      </c>
      <c r="C206" s="52"/>
      <c r="D206" s="20">
        <f t="shared" si="70"/>
        <v>28</v>
      </c>
      <c r="E206" s="53"/>
      <c r="F206" s="31"/>
      <c r="G206" s="25"/>
      <c r="H206" s="25"/>
      <c r="I206" s="177">
        <f t="shared" si="25"/>
        <v>175</v>
      </c>
      <c r="J206" s="185"/>
      <c r="K206" s="185"/>
    </row>
    <row r="207" spans="1:105" ht="15" customHeight="1">
      <c r="A207" s="19">
        <f t="shared" si="72"/>
        <v>2031</v>
      </c>
      <c r="B207" s="174">
        <f t="shared" si="71"/>
        <v>172</v>
      </c>
      <c r="C207" s="52"/>
      <c r="D207" s="20">
        <f t="shared" si="70"/>
        <v>29</v>
      </c>
      <c r="E207" s="53"/>
      <c r="F207" s="31"/>
      <c r="G207" s="25"/>
      <c r="H207" s="25"/>
      <c r="I207" s="177">
        <f t="shared" si="25"/>
        <v>172</v>
      </c>
      <c r="J207" s="185"/>
      <c r="K207" s="185"/>
    </row>
    <row r="208" spans="1:105" ht="15" customHeight="1">
      <c r="A208" s="19">
        <f t="shared" si="72"/>
        <v>2032</v>
      </c>
      <c r="B208" s="174">
        <f t="shared" si="71"/>
        <v>168</v>
      </c>
      <c r="C208" s="52"/>
      <c r="D208" s="20">
        <f t="shared" si="70"/>
        <v>30</v>
      </c>
      <c r="E208" s="53"/>
      <c r="F208" s="31"/>
      <c r="G208" s="25"/>
      <c r="H208" s="25"/>
      <c r="I208" s="177">
        <f t="shared" si="25"/>
        <v>168</v>
      </c>
      <c r="J208" s="185"/>
      <c r="K208" s="185"/>
    </row>
    <row r="209" spans="1:109" ht="15" customHeight="1">
      <c r="A209" s="19">
        <f t="shared" si="72"/>
        <v>2033</v>
      </c>
      <c r="B209" s="174">
        <f t="shared" si="71"/>
        <v>165</v>
      </c>
      <c r="C209" s="52"/>
      <c r="D209" s="20">
        <f t="shared" si="70"/>
        <v>31</v>
      </c>
      <c r="E209" s="53"/>
      <c r="F209" s="31"/>
      <c r="G209" s="25"/>
      <c r="H209" s="25"/>
      <c r="I209" s="177">
        <f t="shared" si="25"/>
        <v>165</v>
      </c>
      <c r="J209" s="185"/>
      <c r="K209" s="185"/>
    </row>
    <row r="210" spans="1:109" ht="15" customHeight="1">
      <c r="A210" s="103">
        <f t="shared" si="72"/>
        <v>2034</v>
      </c>
      <c r="B210" s="186">
        <f t="shared" si="71"/>
        <v>162</v>
      </c>
      <c r="C210" s="193"/>
      <c r="D210" s="33">
        <f t="shared" si="70"/>
        <v>32</v>
      </c>
      <c r="E210" s="54"/>
      <c r="F210" s="34"/>
      <c r="G210" s="9"/>
      <c r="H210" s="9"/>
      <c r="I210" s="187">
        <f t="shared" si="25"/>
        <v>162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8.980707456550116E-2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4.8679235327051359E-2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5.3563641777285169E-2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4.9104985310695917E-2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5.1157464792760558E-2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4.896361809133537E-2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5.1496609544825191E-2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4.4753297953575334E-2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RSQ($B214:$B234,BN214:BN234)</f>
        <v>5.0429793166211781E-2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RSQ($B214:$B234,BU214:BU234)</f>
        <v>4.9942325801995202E-2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RSQ($B214:$B234,CB214:CB234)</f>
        <v>4.4657193614391577E-2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RSQ($B214:$B234,CI214:CI234)</f>
        <v>4.5514811373922749E-2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RSQ($B214:$B234,CP214:CP234)</f>
        <v>4.451605063035359E-2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RSQ($B214:$B234,CW214:CW234)</f>
        <v>8.980707456550116E-2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RSQ($B214:$B234,DD214:DD234)</f>
        <v>5.3256781694583387E-2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186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26</v>
      </c>
      <c r="AD218" s="21"/>
      <c r="AE218" s="185"/>
      <c r="AF218" s="177"/>
      <c r="AH218" s="68"/>
      <c r="AI218" s="71" t="s">
        <v>35</v>
      </c>
      <c r="AJ218" s="204">
        <f>AC218+AI239</f>
        <v>42</v>
      </c>
      <c r="AK218" s="21"/>
      <c r="AL218" s="185"/>
      <c r="AM218" s="177"/>
      <c r="AO218" s="68"/>
      <c r="AP218" s="71" t="s">
        <v>35</v>
      </c>
      <c r="AQ218" s="204">
        <f>AJ218+AP239</f>
        <v>58</v>
      </c>
      <c r="AR218" s="21"/>
      <c r="AS218" s="185"/>
      <c r="AT218" s="177"/>
      <c r="AV218" s="68"/>
      <c r="AW218" s="71" t="s">
        <v>35</v>
      </c>
      <c r="AX218" s="204">
        <f>AQ218+AW239</f>
        <v>74</v>
      </c>
      <c r="AY218" s="21"/>
      <c r="AZ218" s="185"/>
      <c r="BA218" s="177"/>
      <c r="BC218" s="68"/>
      <c r="BD218" s="71" t="s">
        <v>35</v>
      </c>
      <c r="BE218" s="204">
        <f>AX218+BD239</f>
        <v>90</v>
      </c>
      <c r="BF218" s="21"/>
      <c r="BG218" s="185"/>
      <c r="BH218" s="177"/>
      <c r="BJ218" s="68"/>
      <c r="BK218" s="71" t="s">
        <v>35</v>
      </c>
      <c r="BL218" s="204">
        <f>BE218+BK239</f>
        <v>106</v>
      </c>
      <c r="BM218" s="21"/>
      <c r="BN218" s="185"/>
      <c r="BO218" s="177"/>
      <c r="BQ218" s="68"/>
      <c r="BR218" s="71" t="s">
        <v>35</v>
      </c>
      <c r="BS218" s="204">
        <f>BL218+BR239</f>
        <v>122</v>
      </c>
      <c r="BT218" s="21"/>
      <c r="BU218" s="185"/>
      <c r="BV218" s="177"/>
      <c r="BX218" s="68"/>
      <c r="BY218" s="71" t="s">
        <v>35</v>
      </c>
      <c r="BZ218" s="204">
        <f>BS218+BY239</f>
        <v>138</v>
      </c>
      <c r="CA218" s="21"/>
      <c r="CB218" s="185"/>
      <c r="CC218" s="177"/>
      <c r="CE218" s="68"/>
      <c r="CF218" s="71" t="s">
        <v>35</v>
      </c>
      <c r="CG218" s="204">
        <f>BZ218+CF239</f>
        <v>154</v>
      </c>
      <c r="CH218" s="21"/>
      <c r="CI218" s="185"/>
      <c r="CJ218" s="177"/>
      <c r="CL218" s="68"/>
      <c r="CM218" s="71" t="s">
        <v>35</v>
      </c>
      <c r="CN218" s="204">
        <f>CG218+CM239</f>
        <v>170</v>
      </c>
      <c r="CO218" s="21"/>
      <c r="CP218" s="185"/>
      <c r="CQ218" s="177"/>
      <c r="CS218" s="68"/>
      <c r="CT218" s="71" t="s">
        <v>35</v>
      </c>
      <c r="CU218" s="204">
        <f>CN218+CT239</f>
        <v>186</v>
      </c>
      <c r="CV218" s="21"/>
      <c r="CW218" s="185"/>
      <c r="CX218" s="177"/>
      <c r="CZ218" s="68"/>
      <c r="DA218" s="71" t="s">
        <v>35</v>
      </c>
      <c r="DB218" s="204">
        <f>CU218+DA239</f>
        <v>202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-1.7669640832468338E-2</v>
      </c>
      <c r="H219" s="21"/>
      <c r="I219" s="177"/>
      <c r="J219" s="178"/>
      <c r="K219" s="177"/>
      <c r="M219" s="68"/>
      <c r="N219" s="71" t="s">
        <v>30</v>
      </c>
      <c r="O219" s="42">
        <f>INDEX(LINEST(M225:M234,$E225:$E234),1)</f>
        <v>-7.9415110665863348E-2</v>
      </c>
      <c r="P219" s="21"/>
      <c r="Q219" s="185"/>
      <c r="R219" s="177"/>
      <c r="T219" s="68"/>
      <c r="U219" s="71" t="s">
        <v>30</v>
      </c>
      <c r="V219" s="42">
        <f>INDEX(LINEST(T225:T234,$E225:$E234),1)</f>
        <v>-8.0820792918713191E-2</v>
      </c>
      <c r="W219" s="21"/>
      <c r="X219" s="185"/>
      <c r="Y219" s="177"/>
      <c r="AA219" s="68"/>
      <c r="AB219" s="71" t="s">
        <v>30</v>
      </c>
      <c r="AC219" s="42">
        <f>INDEX(LINEST(AA225:AA234,$E225:$E234),1)</f>
        <v>-8.3082818611155074E-2</v>
      </c>
      <c r="AD219" s="21"/>
      <c r="AE219" s="185"/>
      <c r="AF219" s="177"/>
      <c r="AH219" s="68"/>
      <c r="AI219" s="71" t="s">
        <v>30</v>
      </c>
      <c r="AJ219" s="42">
        <f>INDEX(LINEST(AH225:AH234,$E225:$E234),1)</f>
        <v>-8.5318518339626073E-2</v>
      </c>
      <c r="AK219" s="21"/>
      <c r="AL219" s="185"/>
      <c r="AM219" s="177"/>
      <c r="AO219" s="68"/>
      <c r="AP219" s="71" t="s">
        <v>30</v>
      </c>
      <c r="AQ219" s="42">
        <f>INDEX(LINEST(AO225:AO234,$E225:$E234),1)</f>
        <v>-8.7452496051368858E-2</v>
      </c>
      <c r="AR219" s="21"/>
      <c r="AS219" s="185"/>
      <c r="AT219" s="177"/>
      <c r="AV219" s="68"/>
      <c r="AW219" s="71" t="s">
        <v>30</v>
      </c>
      <c r="AX219" s="42">
        <f>INDEX(LINEST(AV225:AV234,$E225:$E234),1)</f>
        <v>-8.9361659703248289E-2</v>
      </c>
      <c r="AY219" s="21"/>
      <c r="AZ219" s="185"/>
      <c r="BA219" s="177"/>
      <c r="BC219" s="68"/>
      <c r="BD219" s="71" t="s">
        <v>30</v>
      </c>
      <c r="BE219" s="42">
        <f>INDEX(LINEST(BC225:BC234,$E225:$E234),1)</f>
        <v>-9.0841974337069128E-2</v>
      </c>
      <c r="BF219" s="21"/>
      <c r="BG219" s="185"/>
      <c r="BH219" s="177"/>
      <c r="BJ219" s="68"/>
      <c r="BK219" s="71" t="s">
        <v>30</v>
      </c>
      <c r="BL219" s="42">
        <f>INDEX(LINEST(BJ225:BJ234,$E225:$E234),1)</f>
        <v>-9.1546284903024647E-2</v>
      </c>
      <c r="BM219" s="21"/>
      <c r="BN219" s="185"/>
      <c r="BO219" s="177"/>
      <c r="BQ219" s="68"/>
      <c r="BR219" s="71" t="s">
        <v>30</v>
      </c>
      <c r="BS219" s="42">
        <f>INDEX(LINEST(BQ225:BQ234,$E225:$E234),1)</f>
        <v>-9.0860499295981639E-2</v>
      </c>
      <c r="BT219" s="21"/>
      <c r="BU219" s="185"/>
      <c r="BV219" s="177"/>
      <c r="BX219" s="68"/>
      <c r="BY219" s="71" t="s">
        <v>30</v>
      </c>
      <c r="BZ219" s="42">
        <f>INDEX(LINEST(BX225:BX234,$E225:$E234),1)</f>
        <v>-8.7636015566690678E-2</v>
      </c>
      <c r="CA219" s="21"/>
      <c r="CB219" s="185"/>
      <c r="CC219" s="177"/>
      <c r="CE219" s="68"/>
      <c r="CF219" s="71" t="s">
        <v>30</v>
      </c>
      <c r="CG219" s="42">
        <f>INDEX(LINEST(CE225:CE234,$E225:$E234),1)</f>
        <v>-7.9543645269722837E-2</v>
      </c>
      <c r="CH219" s="21"/>
      <c r="CI219" s="185"/>
      <c r="CJ219" s="177"/>
      <c r="CL219" s="68"/>
      <c r="CM219" s="71" t="s">
        <v>30</v>
      </c>
      <c r="CN219" s="42">
        <f>INDEX(LINEST(CL225:CL234,$E225:$E234),1)</f>
        <v>-6.124258854616095E-2</v>
      </c>
      <c r="CO219" s="21"/>
      <c r="CP219" s="185"/>
      <c r="CQ219" s="177"/>
      <c r="CS219" s="68"/>
      <c r="CT219" s="71" t="s">
        <v>30</v>
      </c>
      <c r="CU219" s="42">
        <f>INDEX(LINEST(CS225:CS234,$E225:$E234),1)</f>
        <v>-1.7669640832468338E-2</v>
      </c>
      <c r="CV219" s="21"/>
      <c r="CW219" s="185"/>
      <c r="CX219" s="177"/>
      <c r="CZ219" s="68"/>
      <c r="DA219" s="71" t="s">
        <v>30</v>
      </c>
      <c r="DB219" s="42">
        <f>INDEX(LINEST(CZ225:CZ234,$E225:$E234),1)</f>
        <v>0.11736302888696755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4.6149821810659111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INDEX(LINEST(M225:M234,$E225:$E234),2)</f>
        <v>5.8468761461412919</v>
      </c>
      <c r="P220" s="72" t="s">
        <v>46</v>
      </c>
      <c r="Q220" s="185"/>
      <c r="R220" s="177"/>
      <c r="T220" s="68"/>
      <c r="U220" s="71" t="s">
        <v>25</v>
      </c>
      <c r="V220" s="42">
        <f>INDEX(LINEST(T225:T234,$E225:$E234),2)</f>
        <v>5.8142299814726535</v>
      </c>
      <c r="W220" s="72" t="s">
        <v>46</v>
      </c>
      <c r="X220" s="185"/>
      <c r="Y220" s="177"/>
      <c r="AA220" s="68"/>
      <c r="AB220" s="71" t="s">
        <v>25</v>
      </c>
      <c r="AC220" s="42">
        <f>INDEX(LINEST(AA225:AA234,$E225:$E234),2)</f>
        <v>5.7591291157162496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INDEX(LINEST(AH225:AH234,$E225:$E234),2)</f>
        <v>5.699982687910615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INDEX(LINEST(AO225:AO234,$E225:$E234),2)</f>
        <v>5.6360427184078388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INDEX(LINEST(AV225:AV234,$E225:$E234),2)</f>
        <v>5.5663166636674841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INDEX(LINEST(BC225:BC234,$E225:$E234),2)</f>
        <v>5.48944558635284</v>
      </c>
      <c r="BF220" s="72" t="s">
        <v>46</v>
      </c>
      <c r="BG220" s="185"/>
      <c r="BH220" s="177"/>
      <c r="BJ220" s="68"/>
      <c r="BK220" s="71" t="s">
        <v>25</v>
      </c>
      <c r="BL220" s="42">
        <f>INDEX(LINEST(BJ225:BJ234,$E225:$E234),2)</f>
        <v>5.4034958088007272</v>
      </c>
      <c r="BM220" s="72" t="s">
        <v>46</v>
      </c>
      <c r="BN220" s="185"/>
      <c r="BO220" s="177"/>
      <c r="BQ220" s="68"/>
      <c r="BR220" s="71" t="s">
        <v>25</v>
      </c>
      <c r="BS220" s="42">
        <f>INDEX(LINEST(BQ225:BQ234,$E225:$E234),2)</f>
        <v>5.3055786851843338</v>
      </c>
      <c r="BT220" s="72" t="s">
        <v>46</v>
      </c>
      <c r="BU220" s="185"/>
      <c r="BV220" s="177"/>
      <c r="BX220" s="68"/>
      <c r="BY220" s="71" t="s">
        <v>25</v>
      </c>
      <c r="BZ220" s="42">
        <f>INDEX(LINEST(BX225:BX234,$E225:$E234),2)</f>
        <v>5.1910962228357524</v>
      </c>
      <c r="CA220" s="72" t="s">
        <v>46</v>
      </c>
      <c r="CB220" s="185"/>
      <c r="CC220" s="177"/>
      <c r="CE220" s="68"/>
      <c r="CF220" s="71" t="s">
        <v>25</v>
      </c>
      <c r="CG220" s="42">
        <f>INDEX(LINEST(CE225:CE234,$E225:$E234),2)</f>
        <v>5.0520666089739938</v>
      </c>
      <c r="CH220" s="72" t="s">
        <v>46</v>
      </c>
      <c r="CI220" s="185"/>
      <c r="CJ220" s="177"/>
      <c r="CL220" s="68"/>
      <c r="CM220" s="71" t="s">
        <v>25</v>
      </c>
      <c r="CN220" s="42">
        <f>INDEX(LINEST(CL225:CL234,$E225:$E234),2)</f>
        <v>4.8727589021225048</v>
      </c>
      <c r="CO220" s="72" t="s">
        <v>46</v>
      </c>
      <c r="CP220" s="185"/>
      <c r="CQ220" s="177"/>
      <c r="CS220" s="68"/>
      <c r="CT220" s="71" t="s">
        <v>25</v>
      </c>
      <c r="CU220" s="42">
        <f>INDEX(LINEST(CS225:CS234,$E225:$E234),2)</f>
        <v>4.6149821810659111</v>
      </c>
      <c r="CV220" s="72" t="s">
        <v>46</v>
      </c>
      <c r="CW220" s="185"/>
      <c r="CX220" s="177"/>
      <c r="CZ220" s="68"/>
      <c r="DA220" s="71" t="s">
        <v>25</v>
      </c>
      <c r="DB220" s="42">
        <f>INDEX(LINEST(CZ225:CZ234,$E225:$E234),2)</f>
        <v>4.1348863108740153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100.98602905305299</v>
      </c>
      <c r="I221" s="177"/>
      <c r="J221" s="178"/>
      <c r="K221" s="177"/>
      <c r="M221" s="68"/>
      <c r="N221" s="71" t="s">
        <v>29</v>
      </c>
      <c r="O221" s="73">
        <f>EXP(O220)</f>
        <v>346.15136349350911</v>
      </c>
      <c r="Q221" s="185"/>
      <c r="R221" s="177"/>
      <c r="T221" s="68"/>
      <c r="U221" s="71" t="s">
        <v>29</v>
      </c>
      <c r="V221" s="73">
        <f>EXP(V220)</f>
        <v>335.03331728861048</v>
      </c>
      <c r="X221" s="185"/>
      <c r="Y221" s="177"/>
      <c r="AA221" s="68"/>
      <c r="AB221" s="71" t="s">
        <v>29</v>
      </c>
      <c r="AC221" s="73">
        <f>EXP(AC220)</f>
        <v>317.07207555553742</v>
      </c>
      <c r="AE221" s="185"/>
      <c r="AF221" s="177"/>
      <c r="AH221" s="68"/>
      <c r="AI221" s="71" t="s">
        <v>29</v>
      </c>
      <c r="AJ221" s="73">
        <f>EXP(AJ220)</f>
        <v>298.86222699268671</v>
      </c>
      <c r="AL221" s="185"/>
      <c r="AM221" s="177"/>
      <c r="AO221" s="68"/>
      <c r="AP221" s="71" t="s">
        <v>29</v>
      </c>
      <c r="AQ221" s="73">
        <f>EXP(AQ220)</f>
        <v>280.35109220035491</v>
      </c>
      <c r="AS221" s="185"/>
      <c r="AT221" s="177"/>
      <c r="AV221" s="68"/>
      <c r="AW221" s="71" t="s">
        <v>29</v>
      </c>
      <c r="AX221" s="73">
        <f>EXP(AX220)</f>
        <v>261.46924422127574</v>
      </c>
      <c r="AZ221" s="185"/>
      <c r="BA221" s="177"/>
      <c r="BC221" s="68"/>
      <c r="BD221" s="71" t="s">
        <v>29</v>
      </c>
      <c r="BE221" s="73">
        <f>EXP(BE220)</f>
        <v>242.12293338131246</v>
      </c>
      <c r="BG221" s="185"/>
      <c r="BH221" s="177"/>
      <c r="BJ221" s="68"/>
      <c r="BK221" s="71" t="s">
        <v>29</v>
      </c>
      <c r="BL221" s="73">
        <f>EXP(BL220)</f>
        <v>222.18176514871573</v>
      </c>
      <c r="BN221" s="185"/>
      <c r="BO221" s="177"/>
      <c r="BQ221" s="68"/>
      <c r="BR221" s="71" t="s">
        <v>29</v>
      </c>
      <c r="BS221" s="73">
        <f>EXP(BS220)</f>
        <v>201.45754918748517</v>
      </c>
      <c r="BU221" s="185"/>
      <c r="BV221" s="177"/>
      <c r="BX221" s="68"/>
      <c r="BY221" s="71" t="s">
        <v>29</v>
      </c>
      <c r="BZ221" s="73">
        <f>EXP(BZ220)</f>
        <v>179.66539833135425</v>
      </c>
      <c r="CB221" s="185"/>
      <c r="CC221" s="177"/>
      <c r="CE221" s="68"/>
      <c r="CF221" s="71" t="s">
        <v>29</v>
      </c>
      <c r="CG221" s="73">
        <f>EXP(CG220)</f>
        <v>156.34523531731901</v>
      </c>
      <c r="CI221" s="185"/>
      <c r="CJ221" s="177"/>
      <c r="CL221" s="68"/>
      <c r="CM221" s="71" t="s">
        <v>29</v>
      </c>
      <c r="CN221" s="73">
        <f>EXP(CN220)</f>
        <v>130.68095597861424</v>
      </c>
      <c r="CP221" s="185"/>
      <c r="CQ221" s="177"/>
      <c r="CS221" s="68"/>
      <c r="CT221" s="71" t="s">
        <v>29</v>
      </c>
      <c r="CU221" s="73">
        <f>EXP(CU220)</f>
        <v>100.98602905305299</v>
      </c>
      <c r="CW221" s="185"/>
      <c r="CX221" s="177"/>
      <c r="CZ221" s="68"/>
      <c r="DA221" s="71" t="s">
        <v>29</v>
      </c>
      <c r="DB221" s="73">
        <f>EXP(DB220)</f>
        <v>62.482487087304044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8.980707456550116E-2</v>
      </c>
      <c r="I224" s="177"/>
      <c r="J224" s="178"/>
      <c r="K224" s="177"/>
      <c r="M224" s="68"/>
      <c r="N224" s="21" t="s">
        <v>36</v>
      </c>
      <c r="O224" s="42">
        <f>Q213</f>
        <v>4.8679235327051359E-2</v>
      </c>
      <c r="Q224" s="185"/>
      <c r="R224" s="177"/>
      <c r="T224" s="68"/>
      <c r="U224" s="21" t="s">
        <v>36</v>
      </c>
      <c r="V224" s="42">
        <f>X213</f>
        <v>5.3563641777285169E-2</v>
      </c>
      <c r="X224" s="185"/>
      <c r="Y224" s="177"/>
      <c r="AA224" s="68"/>
      <c r="AB224" s="21" t="s">
        <v>36</v>
      </c>
      <c r="AC224" s="42">
        <f>AE213</f>
        <v>4.9104985310695917E-2</v>
      </c>
      <c r="AE224" s="185"/>
      <c r="AF224" s="177"/>
      <c r="AH224" s="68"/>
      <c r="AI224" s="21" t="s">
        <v>36</v>
      </c>
      <c r="AJ224" s="42">
        <f>AL213</f>
        <v>5.1157464792760558E-2</v>
      </c>
      <c r="AL224" s="185"/>
      <c r="AM224" s="177"/>
      <c r="AO224" s="68"/>
      <c r="AP224" s="21" t="s">
        <v>36</v>
      </c>
      <c r="AQ224" s="42">
        <f>AS213</f>
        <v>4.896361809133537E-2</v>
      </c>
      <c r="AS224" s="185"/>
      <c r="AT224" s="177"/>
      <c r="AV224" s="68"/>
      <c r="AW224" s="21" t="s">
        <v>36</v>
      </c>
      <c r="AX224" s="42">
        <f>AZ213</f>
        <v>5.1496609544825191E-2</v>
      </c>
      <c r="AZ224" s="185"/>
      <c r="BA224" s="177"/>
      <c r="BC224" s="68"/>
      <c r="BD224" s="21" t="s">
        <v>36</v>
      </c>
      <c r="BE224" s="42">
        <f>BG213</f>
        <v>4.4753297953575334E-2</v>
      </c>
      <c r="BG224" s="185"/>
      <c r="BH224" s="177"/>
      <c r="BJ224" s="68"/>
      <c r="BK224" s="21" t="s">
        <v>36</v>
      </c>
      <c r="BL224" s="42">
        <f>BN213</f>
        <v>5.0429793166211781E-2</v>
      </c>
      <c r="BN224" s="185"/>
      <c r="BO224" s="177"/>
      <c r="BQ224" s="68"/>
      <c r="BR224" s="21" t="s">
        <v>36</v>
      </c>
      <c r="BS224" s="42">
        <f>BU213</f>
        <v>4.9942325801995202E-2</v>
      </c>
      <c r="BU224" s="185"/>
      <c r="BV224" s="177"/>
      <c r="BX224" s="68"/>
      <c r="BY224" s="21" t="s">
        <v>36</v>
      </c>
      <c r="BZ224" s="42">
        <f>CB213</f>
        <v>4.4657193614391577E-2</v>
      </c>
      <c r="CB224" s="185"/>
      <c r="CC224" s="177"/>
      <c r="CE224" s="68"/>
      <c r="CF224" s="21" t="s">
        <v>36</v>
      </c>
      <c r="CG224" s="42">
        <f>CI213</f>
        <v>4.5514811373922749E-2</v>
      </c>
      <c r="CI224" s="185"/>
      <c r="CJ224" s="177"/>
      <c r="CL224" s="68"/>
      <c r="CM224" s="21" t="s">
        <v>36</v>
      </c>
      <c r="CN224" s="42">
        <f>CP213</f>
        <v>4.451605063035359E-2</v>
      </c>
      <c r="CP224" s="185"/>
      <c r="CQ224" s="177"/>
      <c r="CS224" s="68"/>
      <c r="CT224" s="21" t="s">
        <v>36</v>
      </c>
      <c r="CU224" s="42">
        <f>CW213</f>
        <v>8.980707456550116E-2</v>
      </c>
      <c r="CW224" s="185"/>
      <c r="CX224" s="177"/>
      <c r="CZ224" s="68"/>
      <c r="DA224" s="21" t="s">
        <v>36</v>
      </c>
      <c r="DB224" s="42">
        <f>DD213</f>
        <v>5.3256781694583387E-2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214.03752605976374</v>
      </c>
      <c r="C225" s="67">
        <f t="shared" ref="C225:C234" si="74">LN(B225-$G$218)</f>
        <v>3.3335438293069286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>
        <f>SUM(K214:K234)</f>
        <v>131.73604910482473</v>
      </c>
      <c r="I225" s="177">
        <f t="shared" ref="I225:I237" si="76">ROUND($G$218+$G$221*D225^$G$219,$G$1)</f>
        <v>287</v>
      </c>
      <c r="J225" s="178">
        <f t="shared" ref="J225:J234" si="77">ABS(B225-I225)/B225*100</f>
        <v>34.088636363636361</v>
      </c>
      <c r="K225" s="177">
        <f t="shared" ref="K225:K234" si="78">(B225-I225)^2/1000</f>
        <v>5.3235226034796561</v>
      </c>
      <c r="M225" s="68">
        <f t="shared" ref="M225:M234" si="79">LN($B225-O$218)</f>
        <v>5.366151355068344</v>
      </c>
      <c r="N225" s="21" t="s">
        <v>37</v>
      </c>
      <c r="O225" s="198">
        <f>SUM(R214:R234)</f>
        <v>114.57528105291919</v>
      </c>
      <c r="Q225" s="185">
        <f t="shared" ref="Q225:Q234" si="80">ROUND(O$218+O$221*$D225^O$219,$G$1)</f>
        <v>346</v>
      </c>
      <c r="R225" s="177">
        <f t="shared" ref="R225:R234" si="81">($B225-Q225)^2/1000</f>
        <v>17.414094528427537</v>
      </c>
      <c r="T225" s="68">
        <f t="shared" ref="T225:T234" si="82">LN($B225-V$218)</f>
        <v>5.3183039282006073</v>
      </c>
      <c r="U225" s="21" t="s">
        <v>37</v>
      </c>
      <c r="V225" s="198">
        <f>SUM(Y214:Y234)</f>
        <v>114.33667571738528</v>
      </c>
      <c r="X225" s="185">
        <f t="shared" ref="X225:X234" si="83">ROUND(V$218+V$221*$D225^V$219,$G$1)</f>
        <v>345</v>
      </c>
      <c r="Y225" s="177">
        <f t="shared" ref="Y225:Y234" si="84">($B225-X225)^2/1000</f>
        <v>17.151169580547062</v>
      </c>
      <c r="AA225" s="68">
        <f t="shared" ref="AA225:AA234" si="85">LN($B225-AC$218)</f>
        <v>5.2366415496120533</v>
      </c>
      <c r="AB225" s="21" t="s">
        <v>37</v>
      </c>
      <c r="AC225" s="198">
        <f>SUM(AF214:AF234)</f>
        <v>115.13144614442307</v>
      </c>
      <c r="AE225" s="185">
        <f t="shared" ref="AE225:AE234" si="86">ROUND(AC$218+AC$221*$D225^AC$219,$G$1)</f>
        <v>343</v>
      </c>
      <c r="AF225" s="177">
        <f t="shared" ref="AF225:AF234" si="87">($B225-AE225)^2/1000</f>
        <v>16.631319684786117</v>
      </c>
      <c r="AH225" s="68">
        <f t="shared" ref="AH225:AH234" si="88">LN($B225-AJ$218)</f>
        <v>5.1477126277828678</v>
      </c>
      <c r="AI225" s="21" t="s">
        <v>37</v>
      </c>
      <c r="AJ225" s="198">
        <f>SUM(AM214:AM234)</f>
        <v>115.32369318540253</v>
      </c>
      <c r="AL225" s="185">
        <f t="shared" ref="AL225:AL234" si="89">ROUND(AJ$218+AJ$221*$D225^AJ$219,$G$1)</f>
        <v>341</v>
      </c>
      <c r="AM225" s="177">
        <f t="shared" ref="AM225:AM234" si="90">($B225-AL225)^2/1000</f>
        <v>16.119469789025171</v>
      </c>
      <c r="AO225" s="68">
        <f t="shared" ref="AO225:AO234" si="91">LN($B225-AQ$218)</f>
        <v>5.0500965299867762</v>
      </c>
      <c r="AP225" s="21" t="s">
        <v>37</v>
      </c>
      <c r="AQ225" s="198">
        <f>SUM(AT214:AT234)</f>
        <v>116.05829478530072</v>
      </c>
      <c r="AS225" s="185">
        <f t="shared" ref="AS225:AS234" si="92">ROUND(AQ$218+AQ$221*$D225^AQ$219,$G$1)</f>
        <v>338</v>
      </c>
      <c r="AT225" s="177">
        <f t="shared" ref="AT225:AT234" si="93">($B225-AS225)^2/1000</f>
        <v>15.366694945383754</v>
      </c>
      <c r="AV225" s="68">
        <f t="shared" ref="AV225:AV234" si="94">LN($B225-AX$218)</f>
        <v>4.941910429976148</v>
      </c>
      <c r="AW225" s="21" t="s">
        <v>37</v>
      </c>
      <c r="AX225" s="198">
        <f>SUM(BA214:BA234)</f>
        <v>116.51567699711596</v>
      </c>
      <c r="AZ225" s="185">
        <f t="shared" ref="AZ225:AZ234" si="95">ROUND(AX$218+AX$221*$D225^AX$219,$G$1)</f>
        <v>335</v>
      </c>
      <c r="BA225" s="177">
        <f t="shared" ref="BA225:BA234" si="96">($B225-AZ225)^2/1000</f>
        <v>14.631920101742338</v>
      </c>
      <c r="BC225" s="68">
        <f t="shared" ref="BC225:BC234" si="97">LN($B225-BE$218)</f>
        <v>4.8205841493361854</v>
      </c>
      <c r="BD225" s="21" t="s">
        <v>37</v>
      </c>
      <c r="BE225" s="198">
        <f>SUM(BH214:BH234)</f>
        <v>117.81166621652814</v>
      </c>
      <c r="BG225" s="185">
        <f t="shared" ref="BG225:BG234" si="98">ROUND(BE$218+BE$221*$D225^BE$219,$G$1)</f>
        <v>332</v>
      </c>
      <c r="BH225" s="177">
        <f t="shared" ref="BH225:BH234" si="99">($B225-BG225)^2/1000</f>
        <v>13.915145258100919</v>
      </c>
      <c r="BJ225" s="68">
        <f t="shared" ref="BJ225:BJ234" si="100">LN($B225-BL$218)</f>
        <v>4.6824786302890828</v>
      </c>
      <c r="BK225" s="21" t="s">
        <v>37</v>
      </c>
      <c r="BL225" s="198">
        <f>SUM(BO214:BO234)</f>
        <v>118.21949998748364</v>
      </c>
      <c r="BN225" s="185">
        <f t="shared" ref="BN225:BN234" si="101">ROUND(BL$218+BL$221*$D225^BL$219,$G$1)</f>
        <v>328</v>
      </c>
      <c r="BO225" s="177">
        <f t="shared" ref="BO225:BO234" si="102">($B225-BN225)^2/1000</f>
        <v>12.987445466579029</v>
      </c>
      <c r="BQ225" s="68">
        <f t="shared" ref="BQ225:BQ234" si="103">LN($B225-BS$218)</f>
        <v>4.5221963858376855</v>
      </c>
      <c r="BR225" s="21" t="s">
        <v>37</v>
      </c>
      <c r="BS225" s="198">
        <f>SUM(BV214:BV234)</f>
        <v>119.6416150715374</v>
      </c>
      <c r="BU225" s="185">
        <f t="shared" ref="BU225:BU234" si="104">ROUND(BS$218+BS$221*$D225^BS$219,$G$1)</f>
        <v>323</v>
      </c>
      <c r="BV225" s="177">
        <f t="shared" ref="BV225:BV234" si="105">($B225-BU225)^2/1000</f>
        <v>11.872820727176668</v>
      </c>
      <c r="BX225" s="68">
        <f t="shared" ref="BX225:BX234" si="106">LN($B225-BZ$218)</f>
        <v>4.3312269823692864</v>
      </c>
      <c r="BY225" s="21" t="s">
        <v>37</v>
      </c>
      <c r="BZ225" s="198">
        <f>SUM(CC214:CC234)</f>
        <v>121.45551248435818</v>
      </c>
      <c r="CB225" s="185">
        <f t="shared" ref="CB225:CB234" si="107">ROUND(BZ$218+BZ$221*$D225^BZ$219,$G$1)</f>
        <v>318</v>
      </c>
      <c r="CC225" s="177">
        <f t="shared" ref="CC225:CC234" si="108">($B225-CB225)^2/1000</f>
        <v>10.808195987774305</v>
      </c>
      <c r="CE225" s="68">
        <f t="shared" ref="CE225:CE234" si="109">LN($B225-CG$218)</f>
        <v>4.0949698010489577</v>
      </c>
      <c r="CF225" s="21" t="s">
        <v>37</v>
      </c>
      <c r="CG225" s="198">
        <f>SUM(CJ214:CJ234)</f>
        <v>123.65700537030764</v>
      </c>
      <c r="CI225" s="185">
        <f t="shared" ref="CI225:CI234" si="110">ROUND(CG$218+CG$221*$D225^CG$219,$G$1)</f>
        <v>310</v>
      </c>
      <c r="CJ225" s="177">
        <f t="shared" ref="CJ225:CJ234" si="111">($B225-CI225)^2/1000</f>
        <v>9.2087964047305242</v>
      </c>
      <c r="CL225" s="68">
        <f t="shared" ref="CL225:CL234" si="112">LN($B225-CN$218)</f>
        <v>3.7850421354301949</v>
      </c>
      <c r="CM225" s="21" t="s">
        <v>37</v>
      </c>
      <c r="CN225" s="198">
        <f>SUM(CQ214:CQ234)</f>
        <v>126.96389309612861</v>
      </c>
      <c r="CP225" s="185">
        <f t="shared" ref="CP225:CP234" si="113">ROUND(CN$218+CN$221*$D225^CN$219,$G$1)</f>
        <v>301</v>
      </c>
      <c r="CQ225" s="177">
        <f t="shared" ref="CQ225:CQ234" si="114">($B225-CP225)^2/1000</f>
        <v>7.5624718738062713</v>
      </c>
      <c r="CS225" s="68">
        <f t="shared" ref="CS225:CS234" si="115">LN($B225-CU$218)</f>
        <v>3.3335438293069286</v>
      </c>
      <c r="CT225" s="21" t="s">
        <v>37</v>
      </c>
      <c r="CU225" s="198">
        <f>SUM(CX214:CX234)</f>
        <v>131.73604910482473</v>
      </c>
      <c r="CW225" s="185">
        <f t="shared" ref="CW225:CW234" si="116">ROUND(CU$218+CU$221*$D225^CU$219,$G$1)</f>
        <v>287</v>
      </c>
      <c r="CX225" s="177">
        <f t="shared" ref="CX225:CX234" si="117">($B225-CW225)^2/1000</f>
        <v>5.3235226034796561</v>
      </c>
      <c r="CZ225" s="68">
        <f t="shared" ref="CZ225:CZ234" si="118">LN($B225-DB$218)</f>
        <v>2.488028942003623</v>
      </c>
      <c r="DA225" s="21" t="s">
        <v>37</v>
      </c>
      <c r="DB225" s="198">
        <f>SUM(DE214:DE234)</f>
        <v>142.34919959437281</v>
      </c>
      <c r="DD225" s="185">
        <f t="shared" ref="DD225:DD234" si="119">ROUND(DB$218+DB$221*$D225^DB$219,$G$1)</f>
        <v>264</v>
      </c>
      <c r="DE225" s="177">
        <f t="shared" ref="DE225:DE234" si="120">($B225-DD225)^2/1000</f>
        <v>2.4962488022287879</v>
      </c>
    </row>
    <row r="226" spans="1:109" ht="15" customHeight="1">
      <c r="A226" s="19">
        <f t="shared" si="73"/>
        <v>2004</v>
      </c>
      <c r="B226" s="174">
        <f t="shared" si="73"/>
        <v>480.30303030303031</v>
      </c>
      <c r="C226" s="67">
        <f t="shared" si="74"/>
        <v>5.6846099518327993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>
        <f>SUM(K225:K234)</f>
        <v>131.73604910482473</v>
      </c>
      <c r="I226" s="177">
        <f t="shared" si="76"/>
        <v>286</v>
      </c>
      <c r="J226" s="178">
        <f t="shared" si="77"/>
        <v>40.454258675078862</v>
      </c>
      <c r="K226" s="177">
        <f t="shared" si="78"/>
        <v>37.753667584940317</v>
      </c>
      <c r="M226" s="68">
        <f t="shared" si="79"/>
        <v>6.174417217838946</v>
      </c>
      <c r="O226" s="74"/>
      <c r="Q226" s="185">
        <f t="shared" si="80"/>
        <v>328</v>
      </c>
      <c r="R226" s="177">
        <f t="shared" si="81"/>
        <v>23.19621303948577</v>
      </c>
      <c r="T226" s="68">
        <f t="shared" si="82"/>
        <v>6.1533772322707296</v>
      </c>
      <c r="V226" s="74"/>
      <c r="X226" s="185">
        <f t="shared" si="83"/>
        <v>327</v>
      </c>
      <c r="Y226" s="177">
        <f t="shared" si="84"/>
        <v>23.501819100091829</v>
      </c>
      <c r="AA226" s="68">
        <f t="shared" si="85"/>
        <v>6.118764443011723</v>
      </c>
      <c r="AC226" s="74"/>
      <c r="AE226" s="185">
        <f t="shared" si="86"/>
        <v>325</v>
      </c>
      <c r="AF226" s="177">
        <f t="shared" si="87"/>
        <v>24.119031221303949</v>
      </c>
      <c r="AH226" s="68">
        <f t="shared" si="88"/>
        <v>6.0829105211654779</v>
      </c>
      <c r="AJ226" s="74"/>
      <c r="AL226" s="185">
        <f t="shared" si="89"/>
        <v>324</v>
      </c>
      <c r="AM226" s="177">
        <f t="shared" si="90"/>
        <v>24.430637281910009</v>
      </c>
      <c r="AO226" s="68">
        <f t="shared" si="91"/>
        <v>6.0457231376258038</v>
      </c>
      <c r="AQ226" s="74"/>
      <c r="AS226" s="185">
        <f t="shared" si="92"/>
        <v>322</v>
      </c>
      <c r="AT226" s="177">
        <f t="shared" si="93"/>
        <v>25.059849403122133</v>
      </c>
      <c r="AV226" s="68">
        <f t="shared" si="94"/>
        <v>6.0070992612553837</v>
      </c>
      <c r="AX226" s="74"/>
      <c r="AZ226" s="185">
        <f t="shared" si="95"/>
        <v>320</v>
      </c>
      <c r="BA226" s="177">
        <f t="shared" si="96"/>
        <v>25.697061524334256</v>
      </c>
      <c r="BC226" s="68">
        <f t="shared" si="97"/>
        <v>5.9669234381918645</v>
      </c>
      <c r="BE226" s="74"/>
      <c r="BG226" s="185">
        <f t="shared" si="98"/>
        <v>317</v>
      </c>
      <c r="BH226" s="177">
        <f t="shared" si="99"/>
        <v>26.667879706152434</v>
      </c>
      <c r="BJ226" s="68">
        <f t="shared" si="100"/>
        <v>5.9250657107980773</v>
      </c>
      <c r="BL226" s="74"/>
      <c r="BN226" s="185">
        <f t="shared" si="101"/>
        <v>315</v>
      </c>
      <c r="BO226" s="177">
        <f t="shared" si="102"/>
        <v>27.32509182736456</v>
      </c>
      <c r="BQ226" s="68">
        <f t="shared" si="103"/>
        <v>5.8813790817215024</v>
      </c>
      <c r="BS226" s="74"/>
      <c r="BU226" s="185">
        <f t="shared" si="104"/>
        <v>311</v>
      </c>
      <c r="BV226" s="177">
        <f t="shared" si="105"/>
        <v>28.663516069788798</v>
      </c>
      <c r="BX226" s="68">
        <f t="shared" si="106"/>
        <v>5.8356963982665429</v>
      </c>
      <c r="BZ226" s="74"/>
      <c r="CB226" s="185">
        <f t="shared" si="107"/>
        <v>307</v>
      </c>
      <c r="CC226" s="177">
        <f t="shared" si="108"/>
        <v>30.033940312213044</v>
      </c>
      <c r="CE226" s="68">
        <f t="shared" si="109"/>
        <v>5.7878264904180288</v>
      </c>
      <c r="CG226" s="74"/>
      <c r="CI226" s="185">
        <f t="shared" si="110"/>
        <v>302</v>
      </c>
      <c r="CJ226" s="177">
        <f t="shared" si="111"/>
        <v>31.791970615243347</v>
      </c>
      <c r="CL226" s="68">
        <f t="shared" si="112"/>
        <v>5.7375493371270183</v>
      </c>
      <c r="CN226" s="74"/>
      <c r="CP226" s="185">
        <f t="shared" si="113"/>
        <v>295</v>
      </c>
      <c r="CQ226" s="177">
        <f t="shared" si="114"/>
        <v>34.337213039485768</v>
      </c>
      <c r="CS226" s="68">
        <f t="shared" si="115"/>
        <v>5.6846099518327993</v>
      </c>
      <c r="CU226" s="74"/>
      <c r="CW226" s="185">
        <f t="shared" si="116"/>
        <v>286</v>
      </c>
      <c r="CX226" s="177">
        <f t="shared" si="117"/>
        <v>37.753667584940317</v>
      </c>
      <c r="CZ226" s="68">
        <f t="shared" si="118"/>
        <v>5.6287105570928677</v>
      </c>
      <c r="DB226" s="74"/>
      <c r="DD226" s="185">
        <f t="shared" si="119"/>
        <v>270</v>
      </c>
      <c r="DE226" s="177">
        <f t="shared" si="120"/>
        <v>44.227364554637283</v>
      </c>
    </row>
    <row r="227" spans="1:109" ht="15" customHeight="1">
      <c r="A227" s="19">
        <f t="shared" si="73"/>
        <v>2005</v>
      </c>
      <c r="B227" s="174">
        <f t="shared" si="73"/>
        <v>462.12121212121212</v>
      </c>
      <c r="C227" s="67">
        <f t="shared" si="74"/>
        <v>5.6208399436605374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>
        <f>SUM(J214:J234)/D234</f>
        <v>24.488565797408874</v>
      </c>
      <c r="I227" s="177">
        <f t="shared" si="76"/>
        <v>285</v>
      </c>
      <c r="J227" s="178">
        <f t="shared" si="77"/>
        <v>38.327868852459019</v>
      </c>
      <c r="K227" s="177">
        <f t="shared" si="78"/>
        <v>31.371923783287421</v>
      </c>
      <c r="M227" s="68">
        <f t="shared" si="79"/>
        <v>6.1358272205690776</v>
      </c>
      <c r="Q227" s="185">
        <f t="shared" si="80"/>
        <v>317</v>
      </c>
      <c r="R227" s="177">
        <f t="shared" si="81"/>
        <v>21.060166207529843</v>
      </c>
      <c r="T227" s="68">
        <f t="shared" si="82"/>
        <v>6.1139503122912719</v>
      </c>
      <c r="X227" s="185">
        <f t="shared" si="83"/>
        <v>317</v>
      </c>
      <c r="Y227" s="177">
        <f t="shared" si="84"/>
        <v>21.060166207529843</v>
      </c>
      <c r="AA227" s="68">
        <f t="shared" si="85"/>
        <v>6.0779202141638891</v>
      </c>
      <c r="AE227" s="185">
        <f t="shared" si="86"/>
        <v>315</v>
      </c>
      <c r="AF227" s="177">
        <f t="shared" si="87"/>
        <v>21.644651056014691</v>
      </c>
      <c r="AH227" s="68">
        <f t="shared" si="88"/>
        <v>6.0405432699289614</v>
      </c>
      <c r="AL227" s="185">
        <f t="shared" si="89"/>
        <v>314</v>
      </c>
      <c r="AM227" s="177">
        <f t="shared" si="90"/>
        <v>21.939893480257115</v>
      </c>
      <c r="AO227" s="68">
        <f t="shared" si="91"/>
        <v>6.0017148629641497</v>
      </c>
      <c r="AS227" s="185">
        <f t="shared" si="92"/>
        <v>313</v>
      </c>
      <c r="AT227" s="177">
        <f t="shared" si="93"/>
        <v>22.237135904499542</v>
      </c>
      <c r="AV227" s="68">
        <f t="shared" si="94"/>
        <v>5.96131769321007</v>
      </c>
      <c r="AZ227" s="185">
        <f t="shared" si="95"/>
        <v>311</v>
      </c>
      <c r="BA227" s="177">
        <f t="shared" si="96"/>
        <v>22.837620752984389</v>
      </c>
      <c r="BC227" s="68">
        <f t="shared" si="97"/>
        <v>5.9192196402346529</v>
      </c>
      <c r="BG227" s="185">
        <f t="shared" si="98"/>
        <v>309</v>
      </c>
      <c r="BH227" s="177">
        <f t="shared" si="99"/>
        <v>23.446105601469242</v>
      </c>
      <c r="BJ227" s="68">
        <f t="shared" si="100"/>
        <v>5.8752711563872326</v>
      </c>
      <c r="BN227" s="185">
        <f t="shared" si="101"/>
        <v>307</v>
      </c>
      <c r="BO227" s="177">
        <f t="shared" si="102"/>
        <v>24.06259044995409</v>
      </c>
      <c r="BQ227" s="68">
        <f t="shared" si="103"/>
        <v>5.8293020603158165</v>
      </c>
      <c r="BU227" s="185">
        <f t="shared" si="104"/>
        <v>304</v>
      </c>
      <c r="BV227" s="177">
        <f t="shared" si="105"/>
        <v>25.002317722681362</v>
      </c>
      <c r="BX227" s="68">
        <f t="shared" si="106"/>
        <v>5.7811175573152989</v>
      </c>
      <c r="CB227" s="185">
        <f t="shared" si="107"/>
        <v>301</v>
      </c>
      <c r="CC227" s="177">
        <f t="shared" si="108"/>
        <v>25.960044995408634</v>
      </c>
      <c r="CE227" s="68">
        <f t="shared" si="109"/>
        <v>5.7304932514028097</v>
      </c>
      <c r="CI227" s="185">
        <f t="shared" si="110"/>
        <v>297</v>
      </c>
      <c r="CJ227" s="177">
        <f t="shared" si="111"/>
        <v>27.26501469237833</v>
      </c>
      <c r="CL227" s="68">
        <f t="shared" si="112"/>
        <v>5.6771688261381108</v>
      </c>
      <c r="CP227" s="185">
        <f t="shared" si="113"/>
        <v>292</v>
      </c>
      <c r="CQ227" s="177">
        <f t="shared" si="114"/>
        <v>28.941226813590454</v>
      </c>
      <c r="CS227" s="68">
        <f t="shared" si="115"/>
        <v>5.6208399436605374</v>
      </c>
      <c r="CW227" s="185">
        <f t="shared" si="116"/>
        <v>285</v>
      </c>
      <c r="CX227" s="177">
        <f t="shared" si="117"/>
        <v>31.371923783287421</v>
      </c>
      <c r="CZ227" s="68">
        <f t="shared" si="118"/>
        <v>5.561147722844054</v>
      </c>
      <c r="DD227" s="185">
        <f t="shared" si="119"/>
        <v>273</v>
      </c>
      <c r="DE227" s="177">
        <f t="shared" si="120"/>
        <v>35.76683287419651</v>
      </c>
    </row>
    <row r="228" spans="1:109" ht="15" customHeight="1">
      <c r="A228" s="19">
        <f t="shared" si="73"/>
        <v>2006</v>
      </c>
      <c r="B228" s="174">
        <f t="shared" si="73"/>
        <v>502.15208034433283</v>
      </c>
      <c r="C228" s="67">
        <f t="shared" si="74"/>
        <v>5.7562233647275809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>
        <f>SUM(J225:J234)/10</f>
        <v>24.488565797408874</v>
      </c>
      <c r="I228" s="177">
        <f t="shared" si="76"/>
        <v>285</v>
      </c>
      <c r="J228" s="178">
        <f t="shared" si="77"/>
        <v>43.244285714285709</v>
      </c>
      <c r="K228" s="177">
        <f t="shared" si="78"/>
        <v>47.155025997871583</v>
      </c>
      <c r="M228" s="68">
        <f t="shared" si="79"/>
        <v>6.2189030227050726</v>
      </c>
      <c r="Q228" s="185">
        <f t="shared" si="80"/>
        <v>310</v>
      </c>
      <c r="R228" s="177">
        <f t="shared" si="81"/>
        <v>36.922421980654939</v>
      </c>
      <c r="T228" s="68">
        <f t="shared" si="82"/>
        <v>6.1987877751196905</v>
      </c>
      <c r="X228" s="185">
        <f t="shared" si="83"/>
        <v>310</v>
      </c>
      <c r="Y228" s="177">
        <f t="shared" si="84"/>
        <v>36.922421980654939</v>
      </c>
      <c r="AA228" s="68">
        <f t="shared" si="85"/>
        <v>6.1657372997249826</v>
      </c>
      <c r="AE228" s="185">
        <f t="shared" si="86"/>
        <v>309</v>
      </c>
      <c r="AF228" s="177">
        <f t="shared" si="87"/>
        <v>37.307726141343608</v>
      </c>
      <c r="AH228" s="68">
        <f t="shared" si="88"/>
        <v>6.1315570442880825</v>
      </c>
      <c r="AL228" s="185">
        <f t="shared" si="89"/>
        <v>308</v>
      </c>
      <c r="AM228" s="177">
        <f t="shared" si="90"/>
        <v>37.695030302032265</v>
      </c>
      <c r="AO228" s="68">
        <f t="shared" si="91"/>
        <v>6.0961670270825588</v>
      </c>
      <c r="AS228" s="185">
        <f t="shared" si="92"/>
        <v>306</v>
      </c>
      <c r="AT228" s="177">
        <f t="shared" si="93"/>
        <v>38.475638623409601</v>
      </c>
      <c r="AV228" s="68">
        <f t="shared" si="94"/>
        <v>6.0594784603751064</v>
      </c>
      <c r="AZ228" s="185">
        <f t="shared" si="95"/>
        <v>305</v>
      </c>
      <c r="BA228" s="177">
        <f t="shared" si="96"/>
        <v>38.868942784098266</v>
      </c>
      <c r="BC228" s="68">
        <f t="shared" si="97"/>
        <v>6.0213924082882491</v>
      </c>
      <c r="BG228" s="185">
        <f t="shared" si="98"/>
        <v>303</v>
      </c>
      <c r="BH228" s="177">
        <f t="shared" si="99"/>
        <v>39.661551105475596</v>
      </c>
      <c r="BJ228" s="68">
        <f t="shared" si="100"/>
        <v>5.9817981788030732</v>
      </c>
      <c r="BN228" s="185">
        <f t="shared" si="101"/>
        <v>302</v>
      </c>
      <c r="BO228" s="177">
        <f t="shared" si="102"/>
        <v>40.060855266164268</v>
      </c>
      <c r="BQ228" s="68">
        <f t="shared" si="103"/>
        <v>5.9405713840896519</v>
      </c>
      <c r="BU228" s="185">
        <f t="shared" si="104"/>
        <v>300</v>
      </c>
      <c r="BV228" s="177">
        <f t="shared" si="105"/>
        <v>40.865463587541598</v>
      </c>
      <c r="BX228" s="68">
        <f t="shared" si="106"/>
        <v>5.8975715835250817</v>
      </c>
      <c r="CB228" s="185">
        <f t="shared" si="107"/>
        <v>297</v>
      </c>
      <c r="CC228" s="177">
        <f t="shared" si="108"/>
        <v>42.087376069607593</v>
      </c>
      <c r="CE228" s="68">
        <f t="shared" si="109"/>
        <v>5.8526393967960448</v>
      </c>
      <c r="CI228" s="185">
        <f t="shared" si="110"/>
        <v>294</v>
      </c>
      <c r="CJ228" s="177">
        <f t="shared" si="111"/>
        <v>43.32728855167359</v>
      </c>
      <c r="CL228" s="68">
        <f t="shared" si="112"/>
        <v>5.8055929373592345</v>
      </c>
      <c r="CP228" s="185">
        <f t="shared" si="113"/>
        <v>290</v>
      </c>
      <c r="CQ228" s="177">
        <f t="shared" si="114"/>
        <v>45.008505194428253</v>
      </c>
      <c r="CS228" s="68">
        <f t="shared" si="115"/>
        <v>5.7562233647275809</v>
      </c>
      <c r="CW228" s="185">
        <f t="shared" si="116"/>
        <v>285</v>
      </c>
      <c r="CX228" s="177">
        <f t="shared" si="117"/>
        <v>47.155025997871583</v>
      </c>
      <c r="CZ228" s="68">
        <f t="shared" si="118"/>
        <v>5.7042892806894345</v>
      </c>
      <c r="DD228" s="185">
        <f t="shared" si="119"/>
        <v>276</v>
      </c>
      <c r="DE228" s="177">
        <f t="shared" si="120"/>
        <v>51.144763444069568</v>
      </c>
    </row>
    <row r="229" spans="1:109" ht="15" customHeight="1">
      <c r="A229" s="19">
        <f t="shared" si="73"/>
        <v>2007</v>
      </c>
      <c r="B229" s="174">
        <f t="shared" si="73"/>
        <v>230.15419760137064</v>
      </c>
      <c r="C229" s="67">
        <f t="shared" si="74"/>
        <v>3.7876879984392762</v>
      </c>
      <c r="D229" s="20">
        <f t="shared" si="121"/>
        <v>5</v>
      </c>
      <c r="E229" s="69">
        <f t="shared" si="75"/>
        <v>1.6094379124341003</v>
      </c>
      <c r="I229" s="177">
        <f t="shared" si="76"/>
        <v>284</v>
      </c>
      <c r="J229" s="178">
        <f t="shared" si="77"/>
        <v>23.395533498759306</v>
      </c>
      <c r="K229" s="177">
        <f t="shared" si="78"/>
        <v>2.8993704359522394</v>
      </c>
      <c r="M229" s="68">
        <f t="shared" si="79"/>
        <v>5.4387495086429682</v>
      </c>
      <c r="Q229" s="185">
        <f t="shared" si="80"/>
        <v>305</v>
      </c>
      <c r="R229" s="177">
        <f t="shared" si="81"/>
        <v>5.6018941366946731</v>
      </c>
      <c r="T229" s="68">
        <f t="shared" si="82"/>
        <v>5.3943281990259884</v>
      </c>
      <c r="X229" s="185">
        <f t="shared" si="83"/>
        <v>304</v>
      </c>
      <c r="Y229" s="177">
        <f t="shared" si="84"/>
        <v>5.4532025318974142</v>
      </c>
      <c r="AA229" s="68">
        <f t="shared" si="85"/>
        <v>5.3188755789128637</v>
      </c>
      <c r="AE229" s="185">
        <f t="shared" si="86"/>
        <v>303</v>
      </c>
      <c r="AF229" s="177">
        <f t="shared" si="87"/>
        <v>5.3065109271001552</v>
      </c>
      <c r="AH229" s="68">
        <f t="shared" si="88"/>
        <v>5.2372618266570248</v>
      </c>
      <c r="AL229" s="185">
        <f t="shared" si="89"/>
        <v>303</v>
      </c>
      <c r="AM229" s="177">
        <f t="shared" si="90"/>
        <v>5.3065109271001552</v>
      </c>
      <c r="AO229" s="68">
        <f t="shared" si="91"/>
        <v>5.148390572881806</v>
      </c>
      <c r="AS229" s="185">
        <f t="shared" si="92"/>
        <v>302</v>
      </c>
      <c r="AT229" s="177">
        <f t="shared" si="93"/>
        <v>5.1618193223028968</v>
      </c>
      <c r="AV229" s="68">
        <f t="shared" si="94"/>
        <v>5.0508439652209356</v>
      </c>
      <c r="AZ229" s="185">
        <f t="shared" si="95"/>
        <v>300</v>
      </c>
      <c r="BA229" s="177">
        <f t="shared" si="96"/>
        <v>4.8784361127083784</v>
      </c>
      <c r="BC229" s="68">
        <f t="shared" si="97"/>
        <v>4.942743227939097</v>
      </c>
      <c r="BG229" s="185">
        <f t="shared" si="98"/>
        <v>299</v>
      </c>
      <c r="BH229" s="177">
        <f t="shared" si="99"/>
        <v>4.7397445079111202</v>
      </c>
      <c r="BJ229" s="68">
        <f t="shared" si="100"/>
        <v>4.8215243221064936</v>
      </c>
      <c r="BN229" s="185">
        <f t="shared" si="101"/>
        <v>298</v>
      </c>
      <c r="BO229" s="177">
        <f t="shared" si="102"/>
        <v>4.6030529031138609</v>
      </c>
      <c r="BQ229" s="68">
        <f t="shared" si="103"/>
        <v>4.6835579644186005</v>
      </c>
      <c r="BU229" s="185">
        <f t="shared" si="104"/>
        <v>296</v>
      </c>
      <c r="BV229" s="177">
        <f t="shared" si="105"/>
        <v>4.3356696935193444</v>
      </c>
      <c r="BX229" s="68">
        <f t="shared" si="106"/>
        <v>4.5234632349109418</v>
      </c>
      <c r="CB229" s="185">
        <f t="shared" si="107"/>
        <v>294</v>
      </c>
      <c r="CC229" s="177">
        <f t="shared" si="108"/>
        <v>4.0762864839248261</v>
      </c>
      <c r="CE229" s="68">
        <f t="shared" si="109"/>
        <v>4.3327602006239436</v>
      </c>
      <c r="CI229" s="185">
        <f t="shared" si="110"/>
        <v>292</v>
      </c>
      <c r="CJ229" s="177">
        <f t="shared" si="111"/>
        <v>3.8249032743303091</v>
      </c>
      <c r="CL229" s="68">
        <f t="shared" si="112"/>
        <v>4.0969112255447353</v>
      </c>
      <c r="CP229" s="185">
        <f t="shared" si="113"/>
        <v>288</v>
      </c>
      <c r="CQ229" s="177">
        <f t="shared" si="114"/>
        <v>3.3461368551412742</v>
      </c>
      <c r="CS229" s="68">
        <f t="shared" si="115"/>
        <v>3.7876879984392762</v>
      </c>
      <c r="CW229" s="185">
        <f t="shared" si="116"/>
        <v>284</v>
      </c>
      <c r="CX229" s="177">
        <f t="shared" si="117"/>
        <v>2.8993704359522394</v>
      </c>
      <c r="CZ229" s="68">
        <f t="shared" si="118"/>
        <v>3.3376964589707092</v>
      </c>
      <c r="DD229" s="185">
        <f t="shared" si="119"/>
        <v>277</v>
      </c>
      <c r="DE229" s="177">
        <f t="shared" si="120"/>
        <v>2.1945292023714282</v>
      </c>
    </row>
    <row r="230" spans="1:109" ht="15" customHeight="1">
      <c r="A230" s="19">
        <f t="shared" si="73"/>
        <v>2008</v>
      </c>
      <c r="B230" s="174">
        <f t="shared" si="73"/>
        <v>257.40944017563118</v>
      </c>
      <c r="C230" s="67">
        <f t="shared" si="74"/>
        <v>4.2684300759508345</v>
      </c>
      <c r="D230" s="20">
        <f t="shared" si="121"/>
        <v>6</v>
      </c>
      <c r="E230" s="69">
        <f t="shared" si="75"/>
        <v>1.791759469228055</v>
      </c>
      <c r="I230" s="177">
        <f t="shared" si="76"/>
        <v>284</v>
      </c>
      <c r="J230" s="178">
        <f t="shared" si="77"/>
        <v>10.330063965884861</v>
      </c>
      <c r="K230" s="177">
        <f t="shared" si="78"/>
        <v>0.70705787177333745</v>
      </c>
      <c r="M230" s="68">
        <f t="shared" si="79"/>
        <v>5.5506679696085124</v>
      </c>
      <c r="Q230" s="185">
        <f t="shared" si="80"/>
        <v>300</v>
      </c>
      <c r="R230" s="177">
        <f t="shared" si="81"/>
        <v>1.8139557861531399</v>
      </c>
      <c r="T230" s="68">
        <f t="shared" si="82"/>
        <v>5.5110446167713576</v>
      </c>
      <c r="X230" s="185">
        <f t="shared" si="83"/>
        <v>300</v>
      </c>
      <c r="Y230" s="177">
        <f t="shared" si="84"/>
        <v>1.8139557861531399</v>
      </c>
      <c r="AA230" s="68">
        <f t="shared" si="85"/>
        <v>5.4441886098463357</v>
      </c>
      <c r="AE230" s="185">
        <f t="shared" si="86"/>
        <v>299</v>
      </c>
      <c r="AF230" s="177">
        <f t="shared" si="87"/>
        <v>1.7297746665044023</v>
      </c>
      <c r="AH230" s="68">
        <f t="shared" si="88"/>
        <v>5.3725405900183576</v>
      </c>
      <c r="AL230" s="185">
        <f t="shared" si="89"/>
        <v>298</v>
      </c>
      <c r="AM230" s="177">
        <f t="shared" si="90"/>
        <v>1.6475935468556644</v>
      </c>
      <c r="AO230" s="68">
        <f t="shared" si="91"/>
        <v>5.2953601993139747</v>
      </c>
      <c r="AS230" s="185">
        <f t="shared" si="92"/>
        <v>298</v>
      </c>
      <c r="AT230" s="177">
        <f t="shared" si="93"/>
        <v>1.6475935468556644</v>
      </c>
      <c r="AV230" s="68">
        <f t="shared" si="94"/>
        <v>5.2117210316472375</v>
      </c>
      <c r="AZ230" s="185">
        <f t="shared" si="95"/>
        <v>297</v>
      </c>
      <c r="BA230" s="177">
        <f t="shared" si="96"/>
        <v>1.5674124272069268</v>
      </c>
      <c r="BC230" s="68">
        <f t="shared" si="97"/>
        <v>5.1204425493902708</v>
      </c>
      <c r="BG230" s="185">
        <f t="shared" si="98"/>
        <v>296</v>
      </c>
      <c r="BH230" s="177">
        <f t="shared" si="99"/>
        <v>1.4892313075581891</v>
      </c>
      <c r="BJ230" s="68">
        <f t="shared" si="100"/>
        <v>5.0199876916066106</v>
      </c>
      <c r="BN230" s="185">
        <f t="shared" si="101"/>
        <v>295</v>
      </c>
      <c r="BO230" s="177">
        <f t="shared" si="102"/>
        <v>1.4130501879094515</v>
      </c>
      <c r="BQ230" s="68">
        <f t="shared" si="103"/>
        <v>4.9083030786950053</v>
      </c>
      <c r="BU230" s="185">
        <f t="shared" si="104"/>
        <v>293</v>
      </c>
      <c r="BV230" s="177">
        <f t="shared" si="105"/>
        <v>1.2666879486119762</v>
      </c>
      <c r="BX230" s="68">
        <f t="shared" si="106"/>
        <v>4.7825582612806494</v>
      </c>
      <c r="CB230" s="185">
        <f t="shared" si="107"/>
        <v>292</v>
      </c>
      <c r="CC230" s="177">
        <f t="shared" si="108"/>
        <v>1.1965068289632386</v>
      </c>
      <c r="CE230" s="68">
        <f t="shared" si="109"/>
        <v>4.6386962555436186</v>
      </c>
      <c r="CI230" s="185">
        <f t="shared" si="110"/>
        <v>290</v>
      </c>
      <c r="CJ230" s="177">
        <f t="shared" si="111"/>
        <v>1.0621445896657633</v>
      </c>
      <c r="CL230" s="68">
        <f t="shared" si="112"/>
        <v>4.4706032879915325</v>
      </c>
      <c r="CP230" s="185">
        <f t="shared" si="113"/>
        <v>287</v>
      </c>
      <c r="CQ230" s="177">
        <f t="shared" si="114"/>
        <v>0.87560123071955032</v>
      </c>
      <c r="CS230" s="68">
        <f t="shared" si="115"/>
        <v>4.2684300759508345</v>
      </c>
      <c r="CW230" s="185">
        <f t="shared" si="116"/>
        <v>284</v>
      </c>
      <c r="CX230" s="177">
        <f t="shared" si="117"/>
        <v>0.70705787177333745</v>
      </c>
      <c r="CZ230" s="68">
        <f t="shared" si="118"/>
        <v>4.0147499795189105</v>
      </c>
      <c r="DD230" s="185">
        <f t="shared" si="119"/>
        <v>279</v>
      </c>
      <c r="DE230" s="177">
        <f t="shared" si="120"/>
        <v>0.46615227352964916</v>
      </c>
    </row>
    <row r="231" spans="1:109" s="25" customFormat="1" ht="15" customHeight="1">
      <c r="A231" s="19">
        <f t="shared" si="73"/>
        <v>2009</v>
      </c>
      <c r="B231" s="174">
        <f t="shared" si="73"/>
        <v>230.20257826887661</v>
      </c>
      <c r="C231" s="67">
        <f t="shared" si="74"/>
        <v>3.788783119257451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>
        <f t="shared" si="76"/>
        <v>284</v>
      </c>
      <c r="J231" s="178">
        <f t="shared" si="77"/>
        <v>23.369600000000002</v>
      </c>
      <c r="K231" s="177">
        <f t="shared" si="78"/>
        <v>2.8941625849163475</v>
      </c>
      <c r="M231" s="68">
        <f t="shared" si="79"/>
        <v>5.4389596963505031</v>
      </c>
      <c r="N231" s="50"/>
      <c r="P231" s="75"/>
      <c r="Q231" s="185">
        <f t="shared" si="80"/>
        <v>297</v>
      </c>
      <c r="R231" s="177">
        <f t="shared" si="81"/>
        <v>4.461895549925555</v>
      </c>
      <c r="T231" s="68">
        <f t="shared" si="82"/>
        <v>5.3945479329796902</v>
      </c>
      <c r="U231" s="50"/>
      <c r="W231" s="75"/>
      <c r="X231" s="185">
        <f t="shared" si="83"/>
        <v>296</v>
      </c>
      <c r="Y231" s="177">
        <f t="shared" si="84"/>
        <v>4.3293007064633091</v>
      </c>
      <c r="AA231" s="68">
        <f t="shared" si="85"/>
        <v>5.3191125318451578</v>
      </c>
      <c r="AB231" s="50"/>
      <c r="AD231" s="75"/>
      <c r="AE231" s="185">
        <f t="shared" si="86"/>
        <v>296</v>
      </c>
      <c r="AF231" s="177">
        <f t="shared" si="87"/>
        <v>4.3293007064633091</v>
      </c>
      <c r="AH231" s="68">
        <f t="shared" si="88"/>
        <v>5.2375189266795266</v>
      </c>
      <c r="AI231" s="50"/>
      <c r="AK231" s="75"/>
      <c r="AL231" s="185">
        <f t="shared" si="89"/>
        <v>295</v>
      </c>
      <c r="AM231" s="177">
        <f t="shared" si="90"/>
        <v>4.1987058630010621</v>
      </c>
      <c r="AO231" s="68">
        <f t="shared" si="91"/>
        <v>5.1486715644069587</v>
      </c>
      <c r="AP231" s="50"/>
      <c r="AR231" s="75"/>
      <c r="AS231" s="185">
        <f t="shared" si="92"/>
        <v>294</v>
      </c>
      <c r="AT231" s="177">
        <f t="shared" si="93"/>
        <v>4.0701110195388157</v>
      </c>
      <c r="AV231" s="68">
        <f t="shared" si="94"/>
        <v>5.0511537434721552</v>
      </c>
      <c r="AW231" s="50"/>
      <c r="AY231" s="75"/>
      <c r="AZ231" s="185">
        <f t="shared" si="95"/>
        <v>294</v>
      </c>
      <c r="BA231" s="177">
        <f t="shared" si="96"/>
        <v>4.0701110195388157</v>
      </c>
      <c r="BC231" s="68">
        <f t="shared" si="97"/>
        <v>4.9430883643663224</v>
      </c>
      <c r="BD231" s="50"/>
      <c r="BF231" s="75"/>
      <c r="BG231" s="185">
        <f t="shared" si="98"/>
        <v>293</v>
      </c>
      <c r="BH231" s="177">
        <f t="shared" si="99"/>
        <v>3.9435161760765687</v>
      </c>
      <c r="BJ231" s="68">
        <f t="shared" si="100"/>
        <v>4.8219139282925818</v>
      </c>
      <c r="BK231" s="50"/>
      <c r="BM231" s="75"/>
      <c r="BN231" s="185">
        <f t="shared" si="101"/>
        <v>292</v>
      </c>
      <c r="BO231" s="177">
        <f t="shared" si="102"/>
        <v>3.8189213326143219</v>
      </c>
      <c r="BQ231" s="68">
        <f t="shared" si="103"/>
        <v>4.6840051948611672</v>
      </c>
      <c r="BR231" s="50"/>
      <c r="BT231" s="75"/>
      <c r="BU231" s="185">
        <f t="shared" si="104"/>
        <v>291</v>
      </c>
      <c r="BV231" s="177">
        <f t="shared" si="105"/>
        <v>3.6963264891520748</v>
      </c>
      <c r="BX231" s="68">
        <f t="shared" si="106"/>
        <v>4.5239880940422452</v>
      </c>
      <c r="BY231" s="50"/>
      <c r="CA231" s="75"/>
      <c r="CB231" s="185">
        <f t="shared" si="107"/>
        <v>289</v>
      </c>
      <c r="CC231" s="177">
        <f t="shared" si="108"/>
        <v>3.4571368022275815</v>
      </c>
      <c r="CE231" s="68">
        <f t="shared" si="109"/>
        <v>4.3333952976697532</v>
      </c>
      <c r="CF231" s="50"/>
      <c r="CH231" s="75"/>
      <c r="CI231" s="185">
        <f t="shared" si="110"/>
        <v>288</v>
      </c>
      <c r="CJ231" s="177">
        <f t="shared" si="111"/>
        <v>3.3405419587653347</v>
      </c>
      <c r="CL231" s="68">
        <f t="shared" si="112"/>
        <v>4.0977151797843208</v>
      </c>
      <c r="CM231" s="50"/>
      <c r="CO231" s="75"/>
      <c r="CP231" s="185">
        <f t="shared" si="113"/>
        <v>286</v>
      </c>
      <c r="CQ231" s="177">
        <f t="shared" si="114"/>
        <v>3.1133522718408413</v>
      </c>
      <c r="CS231" s="68">
        <f t="shared" si="115"/>
        <v>3.788783119257451</v>
      </c>
      <c r="CT231" s="50"/>
      <c r="CV231" s="75"/>
      <c r="CW231" s="185">
        <f t="shared" si="116"/>
        <v>284</v>
      </c>
      <c r="CX231" s="177">
        <f t="shared" si="117"/>
        <v>2.8941625849163475</v>
      </c>
      <c r="CZ231" s="68">
        <f t="shared" si="118"/>
        <v>3.339413401739133</v>
      </c>
      <c r="DA231" s="50"/>
      <c r="DC231" s="75"/>
      <c r="DD231" s="185">
        <f t="shared" si="119"/>
        <v>281</v>
      </c>
      <c r="DE231" s="177">
        <f t="shared" si="120"/>
        <v>2.5803780545296071</v>
      </c>
    </row>
    <row r="232" spans="1:109" ht="15" customHeight="1">
      <c r="A232" s="19">
        <f t="shared" si="73"/>
        <v>2010</v>
      </c>
      <c r="B232" s="174">
        <f t="shared" si="73"/>
        <v>253.86012715712988</v>
      </c>
      <c r="C232" s="67">
        <f t="shared" si="74"/>
        <v>4.217448633169977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>
        <f t="shared" si="76"/>
        <v>283</v>
      </c>
      <c r="J232" s="178">
        <f t="shared" si="77"/>
        <v>11.478711985688731</v>
      </c>
      <c r="K232" s="177">
        <f t="shared" si="78"/>
        <v>0.84913218929863943</v>
      </c>
      <c r="M232" s="68">
        <f t="shared" si="79"/>
        <v>5.5367834348546108</v>
      </c>
      <c r="N232" s="50"/>
      <c r="O232" s="25"/>
      <c r="P232" s="75"/>
      <c r="Q232" s="185">
        <f t="shared" si="80"/>
        <v>293</v>
      </c>
      <c r="R232" s="177">
        <f t="shared" si="81"/>
        <v>1.5319296461560419</v>
      </c>
      <c r="T232" s="68">
        <f t="shared" si="82"/>
        <v>5.4965948115669452</v>
      </c>
      <c r="U232" s="50"/>
      <c r="V232" s="25"/>
      <c r="W232" s="75"/>
      <c r="X232" s="185">
        <f t="shared" si="83"/>
        <v>293</v>
      </c>
      <c r="Y232" s="177">
        <f t="shared" si="84"/>
        <v>1.5319296461560419</v>
      </c>
      <c r="AA232" s="68">
        <f t="shared" si="85"/>
        <v>5.4287319633191862</v>
      </c>
      <c r="AB232" s="50"/>
      <c r="AC232" s="25"/>
      <c r="AD232" s="75"/>
      <c r="AE232" s="185">
        <f t="shared" si="86"/>
        <v>293</v>
      </c>
      <c r="AF232" s="177">
        <f t="shared" si="87"/>
        <v>1.5319296461560419</v>
      </c>
      <c r="AH232" s="68">
        <f t="shared" si="88"/>
        <v>5.3559262793623068</v>
      </c>
      <c r="AI232" s="50"/>
      <c r="AJ232" s="25"/>
      <c r="AK232" s="75"/>
      <c r="AL232" s="185">
        <f t="shared" si="89"/>
        <v>292</v>
      </c>
      <c r="AM232" s="177">
        <f t="shared" si="90"/>
        <v>1.4546499004703017</v>
      </c>
      <c r="AO232" s="68">
        <f t="shared" si="91"/>
        <v>5.2774007675170367</v>
      </c>
      <c r="AP232" s="50"/>
      <c r="AQ232" s="25"/>
      <c r="AR232" s="75"/>
      <c r="AS232" s="185">
        <f t="shared" si="92"/>
        <v>292</v>
      </c>
      <c r="AT232" s="177">
        <f t="shared" si="93"/>
        <v>1.4546499004703017</v>
      </c>
      <c r="AV232" s="68">
        <f t="shared" si="94"/>
        <v>5.1921794774644905</v>
      </c>
      <c r="AW232" s="50"/>
      <c r="AX232" s="25"/>
      <c r="AY232" s="75"/>
      <c r="AZ232" s="185">
        <f t="shared" si="95"/>
        <v>291</v>
      </c>
      <c r="BA232" s="177">
        <f t="shared" si="96"/>
        <v>1.3793701547845614</v>
      </c>
      <c r="BC232" s="68">
        <f t="shared" si="97"/>
        <v>5.0990131807241683</v>
      </c>
      <c r="BD232" s="50"/>
      <c r="BE232" s="25"/>
      <c r="BF232" s="75"/>
      <c r="BG232" s="185">
        <f t="shared" si="98"/>
        <v>290</v>
      </c>
      <c r="BH232" s="177">
        <f t="shared" si="99"/>
        <v>1.306090409098821</v>
      </c>
      <c r="BJ232" s="68">
        <f t="shared" si="100"/>
        <v>4.9962667401118788</v>
      </c>
      <c r="BK232" s="50"/>
      <c r="BL232" s="25"/>
      <c r="BM232" s="75"/>
      <c r="BN232" s="185">
        <f t="shared" si="101"/>
        <v>290</v>
      </c>
      <c r="BO232" s="177">
        <f t="shared" si="102"/>
        <v>1.306090409098821</v>
      </c>
      <c r="BQ232" s="68">
        <f t="shared" si="103"/>
        <v>4.8817417180190574</v>
      </c>
      <c r="BR232" s="50"/>
      <c r="BS232" s="25"/>
      <c r="BT232" s="75"/>
      <c r="BU232" s="185">
        <f t="shared" si="104"/>
        <v>289</v>
      </c>
      <c r="BV232" s="177">
        <f t="shared" si="105"/>
        <v>1.2348106634130809</v>
      </c>
      <c r="BX232" s="68">
        <f t="shared" si="106"/>
        <v>4.7523836631746068</v>
      </c>
      <c r="BY232" s="50"/>
      <c r="BZ232" s="25"/>
      <c r="CA232" s="75"/>
      <c r="CB232" s="185">
        <f t="shared" si="107"/>
        <v>288</v>
      </c>
      <c r="CC232" s="177">
        <f t="shared" si="108"/>
        <v>1.1655309177273407</v>
      </c>
      <c r="CE232" s="68">
        <f t="shared" si="109"/>
        <v>4.6037704784256466</v>
      </c>
      <c r="CF232" s="50"/>
      <c r="CG232" s="25"/>
      <c r="CH232" s="75"/>
      <c r="CI232" s="185">
        <f t="shared" si="110"/>
        <v>287</v>
      </c>
      <c r="CJ232" s="177">
        <f t="shared" si="111"/>
        <v>1.0982511720416006</v>
      </c>
      <c r="CL232" s="68">
        <f t="shared" si="112"/>
        <v>4.4291502580439932</v>
      </c>
      <c r="CM232" s="50"/>
      <c r="CN232" s="25"/>
      <c r="CO232" s="75"/>
      <c r="CP232" s="185">
        <f t="shared" si="113"/>
        <v>285</v>
      </c>
      <c r="CQ232" s="177">
        <f t="shared" si="114"/>
        <v>0.9696916806701199</v>
      </c>
      <c r="CS232" s="68">
        <f t="shared" si="115"/>
        <v>4.217448633169977</v>
      </c>
      <c r="CT232" s="50"/>
      <c r="CU232" s="25"/>
      <c r="CV232" s="75"/>
      <c r="CW232" s="185">
        <f t="shared" si="116"/>
        <v>283</v>
      </c>
      <c r="CX232" s="177">
        <f t="shared" si="117"/>
        <v>0.84913218929863943</v>
      </c>
      <c r="CZ232" s="68">
        <f t="shared" si="118"/>
        <v>3.948550232038285</v>
      </c>
      <c r="DA232" s="50"/>
      <c r="DB232" s="25"/>
      <c r="DC232" s="75"/>
      <c r="DD232" s="185">
        <f t="shared" si="119"/>
        <v>282</v>
      </c>
      <c r="DE232" s="177">
        <f t="shared" si="120"/>
        <v>0.7918524436128993</v>
      </c>
    </row>
    <row r="233" spans="1:109" s="25" customFormat="1" ht="15" customHeight="1">
      <c r="A233" s="19">
        <f t="shared" si="73"/>
        <v>2011</v>
      </c>
      <c r="B233" s="174">
        <f t="shared" si="73"/>
        <v>269.7459584295612</v>
      </c>
      <c r="C233" s="67">
        <f t="shared" si="74"/>
        <v>4.4277879119832644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>
        <f t="shared" si="76"/>
        <v>283</v>
      </c>
      <c r="J233" s="178">
        <f t="shared" si="77"/>
        <v>4.9135273972602747</v>
      </c>
      <c r="K233" s="177">
        <f t="shared" si="78"/>
        <v>0.17566961795091984</v>
      </c>
      <c r="M233" s="68">
        <f t="shared" si="79"/>
        <v>5.5974806213737738</v>
      </c>
      <c r="N233" s="50"/>
      <c r="P233" s="32"/>
      <c r="Q233" s="185">
        <f t="shared" si="80"/>
        <v>291</v>
      </c>
      <c r="R233" s="177">
        <f t="shared" si="81"/>
        <v>0.45173428307794061</v>
      </c>
      <c r="T233" s="68">
        <f t="shared" si="82"/>
        <v>5.5597040703955773</v>
      </c>
      <c r="U233" s="50"/>
      <c r="W233" s="32"/>
      <c r="X233" s="185">
        <f t="shared" si="83"/>
        <v>291</v>
      </c>
      <c r="Y233" s="177">
        <f t="shared" si="84"/>
        <v>0.45173428307794061</v>
      </c>
      <c r="AA233" s="68">
        <f t="shared" si="85"/>
        <v>5.4961265289386931</v>
      </c>
      <c r="AB233" s="50"/>
      <c r="AD233" s="32"/>
      <c r="AE233" s="185">
        <f t="shared" si="86"/>
        <v>290</v>
      </c>
      <c r="AF233" s="177">
        <f t="shared" si="87"/>
        <v>0.41022619993706305</v>
      </c>
      <c r="AH233" s="68">
        <f t="shared" si="88"/>
        <v>5.4282307903385334</v>
      </c>
      <c r="AI233" s="50"/>
      <c r="AK233" s="32"/>
      <c r="AL233" s="185">
        <f t="shared" si="89"/>
        <v>290</v>
      </c>
      <c r="AM233" s="177">
        <f t="shared" si="90"/>
        <v>0.41022619993706305</v>
      </c>
      <c r="AO233" s="68">
        <f t="shared" si="91"/>
        <v>5.3553872468308219</v>
      </c>
      <c r="AP233" s="50"/>
      <c r="AR233" s="32"/>
      <c r="AS233" s="185">
        <f t="shared" si="92"/>
        <v>289</v>
      </c>
      <c r="AT233" s="177">
        <f t="shared" si="93"/>
        <v>0.37071811679618544</v>
      </c>
      <c r="AV233" s="68">
        <f t="shared" si="94"/>
        <v>5.2768176880654885</v>
      </c>
      <c r="AW233" s="50"/>
      <c r="AY233" s="32"/>
      <c r="AZ233" s="185">
        <f t="shared" si="95"/>
        <v>289</v>
      </c>
      <c r="BA233" s="177">
        <f t="shared" si="96"/>
        <v>0.37071811679618544</v>
      </c>
      <c r="BC233" s="68">
        <f t="shared" si="97"/>
        <v>5.1915445119509442</v>
      </c>
      <c r="BD233" s="50"/>
      <c r="BF233" s="32"/>
      <c r="BG233" s="185">
        <f t="shared" si="98"/>
        <v>288</v>
      </c>
      <c r="BH233" s="177">
        <f t="shared" si="99"/>
        <v>0.33321003365530782</v>
      </c>
      <c r="BJ233" s="68">
        <f t="shared" si="100"/>
        <v>5.0983161928645808</v>
      </c>
      <c r="BK233" s="50"/>
      <c r="BM233" s="32"/>
      <c r="BN233" s="185">
        <f t="shared" si="101"/>
        <v>288</v>
      </c>
      <c r="BO233" s="177">
        <f t="shared" si="102"/>
        <v>0.33321003365530782</v>
      </c>
      <c r="BQ233" s="68">
        <f t="shared" si="103"/>
        <v>4.9954943017974323</v>
      </c>
      <c r="BR233" s="50"/>
      <c r="BT233" s="32"/>
      <c r="BU233" s="185">
        <f t="shared" si="104"/>
        <v>287</v>
      </c>
      <c r="BV233" s="177">
        <f t="shared" si="105"/>
        <v>0.29770195051443021</v>
      </c>
      <c r="BX233" s="68">
        <f t="shared" si="106"/>
        <v>4.8808755108944908</v>
      </c>
      <c r="BY233" s="50"/>
      <c r="CA233" s="32"/>
      <c r="CB233" s="185">
        <f t="shared" si="107"/>
        <v>286</v>
      </c>
      <c r="CC233" s="177">
        <f t="shared" si="108"/>
        <v>0.2641938673735526</v>
      </c>
      <c r="CE233" s="68">
        <f t="shared" si="109"/>
        <v>4.7513977759814718</v>
      </c>
      <c r="CF233" s="50"/>
      <c r="CH233" s="32"/>
      <c r="CI233" s="185">
        <f t="shared" si="110"/>
        <v>285</v>
      </c>
      <c r="CJ233" s="177">
        <f t="shared" si="111"/>
        <v>0.23268578423267505</v>
      </c>
      <c r="CL233" s="68">
        <f t="shared" si="112"/>
        <v>4.6026265379522568</v>
      </c>
      <c r="CM233" s="50"/>
      <c r="CO233" s="32"/>
      <c r="CP233" s="185">
        <f t="shared" si="113"/>
        <v>284</v>
      </c>
      <c r="CQ233" s="177">
        <f t="shared" si="114"/>
        <v>0.20317770109179745</v>
      </c>
      <c r="CS233" s="68">
        <f t="shared" si="115"/>
        <v>4.4277879119832644</v>
      </c>
      <c r="CT233" s="50"/>
      <c r="CV233" s="32"/>
      <c r="CW233" s="185">
        <f t="shared" si="116"/>
        <v>283</v>
      </c>
      <c r="CX233" s="177">
        <f t="shared" si="117"/>
        <v>0.17566961795091984</v>
      </c>
      <c r="CZ233" s="68">
        <f t="shared" si="118"/>
        <v>4.2157648038042108</v>
      </c>
      <c r="DA233" s="50"/>
      <c r="DC233" s="32"/>
      <c r="DD233" s="185">
        <f t="shared" si="119"/>
        <v>283</v>
      </c>
      <c r="DE233" s="177">
        <f t="shared" si="120"/>
        <v>0.17566961795091984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334.05405405405406</v>
      </c>
      <c r="C234" s="76">
        <f t="shared" si="74"/>
        <v>4.9975774371787987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>
        <f t="shared" si="76"/>
        <v>283</v>
      </c>
      <c r="J234" s="184">
        <f t="shared" si="77"/>
        <v>15.283171521035602</v>
      </c>
      <c r="K234" s="183">
        <f t="shared" si="78"/>
        <v>2.606516435354274</v>
      </c>
      <c r="M234" s="79">
        <f t="shared" si="79"/>
        <v>5.8113028183674578</v>
      </c>
      <c r="N234" s="51"/>
      <c r="O234" s="30"/>
      <c r="P234" s="78"/>
      <c r="Q234" s="205">
        <f t="shared" si="80"/>
        <v>288</v>
      </c>
      <c r="R234" s="183">
        <f t="shared" si="81"/>
        <v>2.1209758948137338</v>
      </c>
      <c r="T234" s="79">
        <f t="shared" si="82"/>
        <v>5.7809103353773352</v>
      </c>
      <c r="U234" s="51"/>
      <c r="V234" s="30"/>
      <c r="W234" s="78"/>
      <c r="X234" s="205">
        <f t="shared" si="83"/>
        <v>288</v>
      </c>
      <c r="Y234" s="183">
        <f t="shared" si="84"/>
        <v>2.1209758948137338</v>
      </c>
      <c r="AA234" s="79">
        <f t="shared" si="85"/>
        <v>5.73027526775072</v>
      </c>
      <c r="AB234" s="51"/>
      <c r="AC234" s="30"/>
      <c r="AD234" s="78"/>
      <c r="AE234" s="205">
        <f t="shared" si="86"/>
        <v>288</v>
      </c>
      <c r="AF234" s="183">
        <f t="shared" si="87"/>
        <v>2.1209758948137338</v>
      </c>
      <c r="AH234" s="79">
        <f t="shared" si="88"/>
        <v>5.6769389017597867</v>
      </c>
      <c r="AI234" s="51"/>
      <c r="AJ234" s="30"/>
      <c r="AK234" s="78"/>
      <c r="AL234" s="205">
        <f t="shared" si="89"/>
        <v>288</v>
      </c>
      <c r="AM234" s="183">
        <f t="shared" si="90"/>
        <v>2.1209758948137338</v>
      </c>
      <c r="AO234" s="79">
        <f t="shared" si="91"/>
        <v>5.620596694563365</v>
      </c>
      <c r="AP234" s="51"/>
      <c r="AQ234" s="30"/>
      <c r="AR234" s="78"/>
      <c r="AS234" s="205">
        <f t="shared" si="92"/>
        <v>287</v>
      </c>
      <c r="AT234" s="183">
        <f t="shared" si="93"/>
        <v>2.2140840029218416</v>
      </c>
      <c r="AV234" s="79">
        <f t="shared" si="94"/>
        <v>5.5608895096151745</v>
      </c>
      <c r="AW234" s="51"/>
      <c r="AX234" s="30"/>
      <c r="AY234" s="78"/>
      <c r="AZ234" s="205">
        <f t="shared" si="95"/>
        <v>287</v>
      </c>
      <c r="BA234" s="183">
        <f t="shared" si="96"/>
        <v>2.2140840029218416</v>
      </c>
      <c r="BC234" s="79">
        <f t="shared" si="97"/>
        <v>5.4973897337668065</v>
      </c>
      <c r="BD234" s="51"/>
      <c r="BE234" s="30"/>
      <c r="BF234" s="78"/>
      <c r="BG234" s="205">
        <f t="shared" si="98"/>
        <v>286</v>
      </c>
      <c r="BH234" s="183">
        <f t="shared" si="99"/>
        <v>2.30919211102995</v>
      </c>
      <c r="BJ234" s="79">
        <f t="shared" si="100"/>
        <v>5.4295826800400597</v>
      </c>
      <c r="BK234" s="51"/>
      <c r="BL234" s="30"/>
      <c r="BM234" s="78"/>
      <c r="BN234" s="205">
        <f t="shared" si="101"/>
        <v>286</v>
      </c>
      <c r="BO234" s="183">
        <f t="shared" si="102"/>
        <v>2.30919211102995</v>
      </c>
      <c r="BQ234" s="79">
        <f t="shared" si="103"/>
        <v>5.3568412141252733</v>
      </c>
      <c r="BR234" s="51"/>
      <c r="BS234" s="30"/>
      <c r="BT234" s="78"/>
      <c r="BU234" s="205">
        <f t="shared" si="104"/>
        <v>285</v>
      </c>
      <c r="BV234" s="183">
        <f t="shared" si="105"/>
        <v>2.4063002191380578</v>
      </c>
      <c r="BX234" s="79">
        <f t="shared" si="106"/>
        <v>5.2783904071986232</v>
      </c>
      <c r="BY234" s="51"/>
      <c r="BZ234" s="30"/>
      <c r="CA234" s="78"/>
      <c r="CB234" s="205">
        <f t="shared" si="107"/>
        <v>285</v>
      </c>
      <c r="CC234" s="183">
        <f t="shared" si="108"/>
        <v>2.4063002191380578</v>
      </c>
      <c r="CE234" s="79">
        <f t="shared" si="109"/>
        <v>5.1932571061094004</v>
      </c>
      <c r="CF234" s="51"/>
      <c r="CG234" s="30"/>
      <c r="CH234" s="78"/>
      <c r="CI234" s="205">
        <f t="shared" si="110"/>
        <v>284</v>
      </c>
      <c r="CJ234" s="183">
        <f t="shared" si="111"/>
        <v>2.5054083272461662</v>
      </c>
      <c r="CL234" s="79">
        <f t="shared" si="112"/>
        <v>5.1001959714093195</v>
      </c>
      <c r="CM234" s="51"/>
      <c r="CN234" s="30"/>
      <c r="CO234" s="78"/>
      <c r="CP234" s="205">
        <f t="shared" si="113"/>
        <v>283</v>
      </c>
      <c r="CQ234" s="183">
        <f t="shared" si="114"/>
        <v>2.606516435354274</v>
      </c>
      <c r="CS234" s="79">
        <f t="shared" si="115"/>
        <v>4.9975774371787987</v>
      </c>
      <c r="CT234" s="51"/>
      <c r="CU234" s="30"/>
      <c r="CV234" s="78"/>
      <c r="CW234" s="205">
        <f t="shared" si="116"/>
        <v>283</v>
      </c>
      <c r="CX234" s="183">
        <f t="shared" si="117"/>
        <v>2.606516435354274</v>
      </c>
      <c r="CZ234" s="79">
        <f t="shared" si="118"/>
        <v>4.8832113391734611</v>
      </c>
      <c r="DA234" s="51"/>
      <c r="DB234" s="30"/>
      <c r="DC234" s="78"/>
      <c r="DD234" s="205">
        <f t="shared" si="119"/>
        <v>284</v>
      </c>
      <c r="DE234" s="183">
        <f t="shared" si="120"/>
        <v>2.5054083272461662</v>
      </c>
    </row>
    <row r="235" spans="1:109" ht="15" customHeight="1" thickTop="1">
      <c r="A235" s="19">
        <f t="shared" si="73"/>
        <v>2013</v>
      </c>
      <c r="B235" s="174">
        <f t="shared" ref="B235:B256" si="122">ROUND($G$218+$G$221*D235^$G$219,$G$1)</f>
        <v>283</v>
      </c>
      <c r="C235" s="52"/>
      <c r="D235" s="20">
        <f t="shared" si="121"/>
        <v>11</v>
      </c>
      <c r="E235" s="20"/>
      <c r="F235" s="53"/>
      <c r="G235" s="80"/>
      <c r="H235" s="32"/>
      <c r="I235" s="177">
        <f t="shared" si="76"/>
        <v>283</v>
      </c>
      <c r="J235" s="185"/>
      <c r="K235" s="185"/>
    </row>
    <row r="236" spans="1:109" ht="15" customHeight="1" thickBot="1">
      <c r="A236" s="19">
        <f t="shared" si="73"/>
        <v>2014</v>
      </c>
      <c r="B236" s="174">
        <f t="shared" si="122"/>
        <v>283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6"/>
        <v>283</v>
      </c>
      <c r="J236" s="185"/>
      <c r="K236" s="185"/>
    </row>
    <row r="237" spans="1:109" ht="15" customHeight="1" thickTop="1">
      <c r="A237" s="19">
        <f t="shared" si="73"/>
        <v>2015</v>
      </c>
      <c r="B237" s="174">
        <f t="shared" si="122"/>
        <v>283</v>
      </c>
      <c r="C237" s="52"/>
      <c r="D237" s="20">
        <f t="shared" si="121"/>
        <v>13</v>
      </c>
      <c r="E237" s="20"/>
      <c r="F237" s="198">
        <f>O218</f>
        <v>0</v>
      </c>
      <c r="G237" s="201">
        <f>O224</f>
        <v>4.8679235327051359E-2</v>
      </c>
      <c r="H237" s="245">
        <f>O225</f>
        <v>114.57528105291919</v>
      </c>
      <c r="I237" s="177">
        <f t="shared" si="76"/>
        <v>283</v>
      </c>
      <c r="J237" s="185"/>
      <c r="K237" s="185"/>
      <c r="M237" s="198" t="s">
        <v>48</v>
      </c>
      <c r="N237" s="198">
        <f>MIN(B214:B234)</f>
        <v>214.03752605976374</v>
      </c>
      <c r="O237" s="198"/>
      <c r="P237" s="198"/>
      <c r="Q237" s="198"/>
      <c r="R237" s="198"/>
      <c r="S237" s="198"/>
      <c r="T237" s="198" t="s">
        <v>48</v>
      </c>
      <c r="U237" s="198">
        <f>N237</f>
        <v>214.03752605976374</v>
      </c>
      <c r="V237" s="198"/>
      <c r="W237" s="198"/>
      <c r="X237" s="198"/>
      <c r="Y237" s="198"/>
      <c r="Z237" s="198"/>
      <c r="AA237" s="198" t="s">
        <v>48</v>
      </c>
      <c r="AB237" s="198">
        <f>U237</f>
        <v>214.03752605976374</v>
      </c>
      <c r="AH237" s="198" t="s">
        <v>48</v>
      </c>
      <c r="AI237" s="198">
        <f>AB237</f>
        <v>214.03752605976374</v>
      </c>
      <c r="AO237" s="198" t="s">
        <v>48</v>
      </c>
      <c r="AP237" s="198">
        <f>AI237</f>
        <v>214.03752605976374</v>
      </c>
      <c r="AV237" s="198" t="s">
        <v>48</v>
      </c>
      <c r="AW237" s="198">
        <f>AP237</f>
        <v>214.03752605976374</v>
      </c>
      <c r="BC237" s="198" t="s">
        <v>48</v>
      </c>
      <c r="BD237" s="198">
        <f>AW237</f>
        <v>214.03752605976374</v>
      </c>
      <c r="BJ237" s="198" t="s">
        <v>48</v>
      </c>
      <c r="BK237" s="198">
        <f>BD237</f>
        <v>214.03752605976374</v>
      </c>
      <c r="BQ237" s="198" t="s">
        <v>48</v>
      </c>
      <c r="BR237" s="198">
        <f>BK237</f>
        <v>214.03752605976374</v>
      </c>
      <c r="BX237" s="198" t="s">
        <v>48</v>
      </c>
      <c r="BY237" s="198">
        <f>BR237</f>
        <v>214.03752605976374</v>
      </c>
      <c r="CE237" s="198" t="s">
        <v>48</v>
      </c>
      <c r="CF237" s="198">
        <f>BY237</f>
        <v>214.03752605976374</v>
      </c>
      <c r="CL237" s="198" t="s">
        <v>48</v>
      </c>
      <c r="CM237" s="198">
        <f>CF237</f>
        <v>214.03752605976374</v>
      </c>
      <c r="CS237" s="198" t="s">
        <v>48</v>
      </c>
      <c r="CT237" s="198">
        <f>CM237</f>
        <v>214.03752605976374</v>
      </c>
      <c r="CZ237" s="198" t="s">
        <v>48</v>
      </c>
      <c r="DA237" s="198">
        <f>CT237</f>
        <v>214.03752605976374</v>
      </c>
    </row>
    <row r="238" spans="1:109" ht="15" customHeight="1">
      <c r="A238" s="19">
        <f t="shared" si="73"/>
        <v>2016</v>
      </c>
      <c r="B238" s="174">
        <f t="shared" si="122"/>
        <v>282</v>
      </c>
      <c r="C238" s="52"/>
      <c r="D238" s="20">
        <f t="shared" si="121"/>
        <v>14</v>
      </c>
      <c r="E238" s="20"/>
      <c r="F238" s="198">
        <f>V218</f>
        <v>10</v>
      </c>
      <c r="G238" s="201">
        <f>V224</f>
        <v>5.3563641777285169E-2</v>
      </c>
      <c r="H238" s="245">
        <f>V225</f>
        <v>114.33667571738528</v>
      </c>
      <c r="I238" s="177">
        <f>ROUNDUP($G$218+$G$221*D238^$G$219,$G$1)</f>
        <v>283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>
        <f t="shared" si="122"/>
        <v>282</v>
      </c>
      <c r="C239" s="52"/>
      <c r="D239" s="20">
        <f t="shared" si="121"/>
        <v>15</v>
      </c>
      <c r="E239" s="20"/>
      <c r="F239" s="198">
        <f>AC218</f>
        <v>26</v>
      </c>
      <c r="G239" s="201">
        <f>AC224</f>
        <v>4.9104985310695917E-2</v>
      </c>
      <c r="H239" s="245">
        <f>AC225</f>
        <v>115.13144614442307</v>
      </c>
      <c r="I239" s="177">
        <f t="shared" ref="I239:I256" si="123">ROUND($G$218+$G$221*D239^$G$219,$G$1)</f>
        <v>282</v>
      </c>
      <c r="J239" s="185"/>
      <c r="K239" s="185"/>
      <c r="M239" s="198" t="s">
        <v>50</v>
      </c>
      <c r="N239" s="212">
        <v>16</v>
      </c>
      <c r="O239" s="198"/>
      <c r="P239" s="198"/>
      <c r="Q239" s="198"/>
      <c r="R239" s="198"/>
      <c r="S239" s="198"/>
      <c r="T239" s="198" t="s">
        <v>50</v>
      </c>
      <c r="U239" s="198">
        <f>N239</f>
        <v>16</v>
      </c>
      <c r="V239" s="198"/>
      <c r="W239" s="198"/>
      <c r="X239" s="198"/>
      <c r="Y239" s="198"/>
      <c r="Z239" s="198"/>
      <c r="AA239" s="198" t="s">
        <v>50</v>
      </c>
      <c r="AB239" s="198">
        <f>U239</f>
        <v>16</v>
      </c>
      <c r="AH239" s="198" t="s">
        <v>50</v>
      </c>
      <c r="AI239" s="198">
        <f>AB239</f>
        <v>16</v>
      </c>
      <c r="AO239" s="198" t="s">
        <v>50</v>
      </c>
      <c r="AP239" s="198">
        <f>AI239</f>
        <v>16</v>
      </c>
      <c r="AV239" s="198" t="s">
        <v>50</v>
      </c>
      <c r="AW239" s="198">
        <f>AP239</f>
        <v>16</v>
      </c>
      <c r="BC239" s="198" t="s">
        <v>50</v>
      </c>
      <c r="BD239" s="198">
        <f>AW239</f>
        <v>16</v>
      </c>
      <c r="BJ239" s="198" t="s">
        <v>50</v>
      </c>
      <c r="BK239" s="198">
        <f>BD239</f>
        <v>16</v>
      </c>
      <c r="BQ239" s="198" t="s">
        <v>50</v>
      </c>
      <c r="BR239" s="198">
        <f>BK239</f>
        <v>16</v>
      </c>
      <c r="BX239" s="198" t="s">
        <v>50</v>
      </c>
      <c r="BY239" s="198">
        <f>BR239</f>
        <v>16</v>
      </c>
      <c r="CE239" s="198" t="s">
        <v>50</v>
      </c>
      <c r="CF239" s="198">
        <f>BY239</f>
        <v>16</v>
      </c>
      <c r="CL239" s="198" t="s">
        <v>50</v>
      </c>
      <c r="CM239" s="198">
        <f>CF239</f>
        <v>16</v>
      </c>
      <c r="CS239" s="198" t="s">
        <v>50</v>
      </c>
      <c r="CT239" s="198">
        <f>CM239</f>
        <v>16</v>
      </c>
      <c r="CZ239" s="198" t="s">
        <v>50</v>
      </c>
      <c r="DA239" s="198">
        <f>CT239</f>
        <v>16</v>
      </c>
    </row>
    <row r="240" spans="1:109" ht="15" customHeight="1">
      <c r="A240" s="19">
        <f t="shared" si="73"/>
        <v>2018</v>
      </c>
      <c r="B240" s="174">
        <f t="shared" si="122"/>
        <v>282</v>
      </c>
      <c r="C240" s="52"/>
      <c r="D240" s="20">
        <f t="shared" si="121"/>
        <v>16</v>
      </c>
      <c r="E240" s="20"/>
      <c r="F240" s="198">
        <f>AJ218</f>
        <v>42</v>
      </c>
      <c r="G240" s="201">
        <f>AJ224</f>
        <v>5.1157464792760558E-2</v>
      </c>
      <c r="H240" s="245">
        <f>AJ225</f>
        <v>115.32369318540253</v>
      </c>
      <c r="I240" s="177">
        <f t="shared" si="123"/>
        <v>282</v>
      </c>
      <c r="J240" s="185"/>
      <c r="K240" s="185"/>
    </row>
    <row r="241" spans="1:11" ht="15" customHeight="1">
      <c r="A241" s="19">
        <f t="shared" ref="A241:A256" si="124">A149</f>
        <v>2019</v>
      </c>
      <c r="B241" s="174">
        <f t="shared" si="122"/>
        <v>282</v>
      </c>
      <c r="C241" s="52"/>
      <c r="D241" s="20">
        <f t="shared" si="121"/>
        <v>17</v>
      </c>
      <c r="E241" s="20"/>
      <c r="F241" s="198">
        <f>AQ218</f>
        <v>58</v>
      </c>
      <c r="G241" s="201">
        <f>AQ224</f>
        <v>4.896361809133537E-2</v>
      </c>
      <c r="H241" s="245">
        <f>AQ225</f>
        <v>116.05829478530072</v>
      </c>
      <c r="I241" s="177">
        <f t="shared" si="123"/>
        <v>282</v>
      </c>
      <c r="J241" s="185"/>
      <c r="K241" s="185"/>
    </row>
    <row r="242" spans="1:11" ht="15" customHeight="1">
      <c r="A242" s="19">
        <f t="shared" si="124"/>
        <v>2020</v>
      </c>
      <c r="B242" s="174">
        <f t="shared" si="122"/>
        <v>282</v>
      </c>
      <c r="C242" s="52"/>
      <c r="D242" s="20">
        <f t="shared" si="121"/>
        <v>18</v>
      </c>
      <c r="E242" s="20"/>
      <c r="F242" s="198">
        <f>AX218</f>
        <v>74</v>
      </c>
      <c r="G242" s="201">
        <f>AX224</f>
        <v>5.1496609544825191E-2</v>
      </c>
      <c r="H242" s="245">
        <f>AX225</f>
        <v>116.51567699711596</v>
      </c>
      <c r="I242" s="177">
        <f t="shared" si="123"/>
        <v>282</v>
      </c>
      <c r="J242" s="185"/>
      <c r="K242" s="185"/>
    </row>
    <row r="243" spans="1:11" ht="15" customHeight="1">
      <c r="A243" s="19">
        <f t="shared" si="124"/>
        <v>2021</v>
      </c>
      <c r="B243" s="174">
        <f t="shared" si="122"/>
        <v>282</v>
      </c>
      <c r="C243" s="52"/>
      <c r="D243" s="20">
        <f t="shared" si="121"/>
        <v>19</v>
      </c>
      <c r="E243" s="20"/>
      <c r="F243" s="198">
        <f>BE218</f>
        <v>90</v>
      </c>
      <c r="G243" s="201">
        <f>BE224</f>
        <v>4.4753297953575334E-2</v>
      </c>
      <c r="H243" s="245">
        <f>BE225</f>
        <v>117.81166621652814</v>
      </c>
      <c r="I243" s="177">
        <f t="shared" si="123"/>
        <v>282</v>
      </c>
      <c r="J243" s="185"/>
      <c r="K243" s="185"/>
    </row>
    <row r="244" spans="1:11" ht="15" customHeight="1">
      <c r="A244" s="19">
        <f t="shared" si="124"/>
        <v>2022</v>
      </c>
      <c r="B244" s="174">
        <f t="shared" si="122"/>
        <v>282</v>
      </c>
      <c r="C244" s="52"/>
      <c r="D244" s="20">
        <f t="shared" si="121"/>
        <v>20</v>
      </c>
      <c r="E244" s="20"/>
      <c r="F244" s="198">
        <f>BL218</f>
        <v>106</v>
      </c>
      <c r="G244" s="201">
        <f>BL224</f>
        <v>5.0429793166211781E-2</v>
      </c>
      <c r="H244" s="245">
        <f>BL225</f>
        <v>118.21949998748364</v>
      </c>
      <c r="I244" s="177">
        <f t="shared" si="123"/>
        <v>282</v>
      </c>
      <c r="J244" s="185"/>
      <c r="K244" s="185"/>
    </row>
    <row r="245" spans="1:11" ht="15" customHeight="1">
      <c r="A245" s="19">
        <f t="shared" si="124"/>
        <v>2023</v>
      </c>
      <c r="B245" s="174">
        <f t="shared" si="122"/>
        <v>282</v>
      </c>
      <c r="C245" s="52"/>
      <c r="D245" s="20">
        <f t="shared" si="121"/>
        <v>21</v>
      </c>
      <c r="E245" s="20"/>
      <c r="F245" s="198">
        <f>BS218</f>
        <v>122</v>
      </c>
      <c r="G245" s="201">
        <f>BS224</f>
        <v>4.9942325801995202E-2</v>
      </c>
      <c r="H245" s="245">
        <f>BS225</f>
        <v>119.6416150715374</v>
      </c>
      <c r="I245" s="177">
        <f t="shared" si="123"/>
        <v>282</v>
      </c>
      <c r="J245" s="185"/>
      <c r="K245" s="185"/>
    </row>
    <row r="246" spans="1:11" ht="15" customHeight="1">
      <c r="A246" s="19">
        <f t="shared" si="124"/>
        <v>2024</v>
      </c>
      <c r="B246" s="174">
        <f t="shared" si="122"/>
        <v>282</v>
      </c>
      <c r="C246" s="52"/>
      <c r="D246" s="20">
        <f t="shared" si="121"/>
        <v>22</v>
      </c>
      <c r="E246" s="20"/>
      <c r="F246" s="198">
        <f>BZ218</f>
        <v>138</v>
      </c>
      <c r="G246" s="201">
        <f>BZ224</f>
        <v>4.4657193614391577E-2</v>
      </c>
      <c r="H246" s="245">
        <f>BZ225</f>
        <v>121.45551248435818</v>
      </c>
      <c r="I246" s="177">
        <f t="shared" si="123"/>
        <v>282</v>
      </c>
      <c r="J246" s="185"/>
      <c r="K246" s="185"/>
    </row>
    <row r="247" spans="1:11" ht="15" customHeight="1">
      <c r="A247" s="19">
        <f t="shared" si="124"/>
        <v>2025</v>
      </c>
      <c r="B247" s="174">
        <f t="shared" si="122"/>
        <v>282</v>
      </c>
      <c r="C247" s="52"/>
      <c r="D247" s="20">
        <f t="shared" si="121"/>
        <v>23</v>
      </c>
      <c r="E247" s="20"/>
      <c r="F247" s="198">
        <f>CG218</f>
        <v>154</v>
      </c>
      <c r="G247" s="201">
        <f>CG224</f>
        <v>4.5514811373922749E-2</v>
      </c>
      <c r="H247" s="245">
        <f>CG225</f>
        <v>123.65700537030764</v>
      </c>
      <c r="I247" s="177">
        <f t="shared" si="123"/>
        <v>282</v>
      </c>
      <c r="J247" s="185"/>
      <c r="K247" s="185"/>
    </row>
    <row r="248" spans="1:11" ht="15" customHeight="1">
      <c r="A248" s="19">
        <f t="shared" si="124"/>
        <v>2026</v>
      </c>
      <c r="B248" s="174">
        <f t="shared" si="122"/>
        <v>281</v>
      </c>
      <c r="C248" s="52"/>
      <c r="D248" s="20">
        <f t="shared" si="121"/>
        <v>24</v>
      </c>
      <c r="E248" s="20"/>
      <c r="F248" s="198">
        <f>CN218</f>
        <v>170</v>
      </c>
      <c r="G248" s="201">
        <f>CN224</f>
        <v>4.451605063035359E-2</v>
      </c>
      <c r="H248" s="245">
        <f>CN225</f>
        <v>126.96389309612861</v>
      </c>
      <c r="I248" s="177">
        <f t="shared" si="123"/>
        <v>281</v>
      </c>
      <c r="J248" s="185"/>
      <c r="K248" s="185"/>
    </row>
    <row r="249" spans="1:11" ht="15" customHeight="1">
      <c r="A249" s="19">
        <f t="shared" si="124"/>
        <v>2027</v>
      </c>
      <c r="B249" s="174">
        <f t="shared" si="122"/>
        <v>281</v>
      </c>
      <c r="C249" s="52"/>
      <c r="D249" s="20">
        <f t="shared" si="121"/>
        <v>25</v>
      </c>
      <c r="E249" s="20"/>
      <c r="F249" s="198">
        <f>CU218</f>
        <v>186</v>
      </c>
      <c r="G249" s="201">
        <f>CU224</f>
        <v>8.980707456550116E-2</v>
      </c>
      <c r="H249" s="245">
        <f>CU225</f>
        <v>131.73604910482473</v>
      </c>
      <c r="I249" s="177">
        <f t="shared" si="123"/>
        <v>281</v>
      </c>
      <c r="J249" s="185"/>
      <c r="K249" s="185"/>
    </row>
    <row r="250" spans="1:11" ht="15" customHeight="1">
      <c r="A250" s="19">
        <f t="shared" si="124"/>
        <v>2028</v>
      </c>
      <c r="B250" s="174">
        <f t="shared" si="122"/>
        <v>281</v>
      </c>
      <c r="C250" s="52"/>
      <c r="D250" s="20">
        <f t="shared" si="121"/>
        <v>26</v>
      </c>
      <c r="E250" s="20"/>
      <c r="F250" s="198">
        <f>DB218</f>
        <v>202</v>
      </c>
      <c r="G250" s="201">
        <f>DB224</f>
        <v>5.3256781694583387E-2</v>
      </c>
      <c r="H250" s="245">
        <f>DB225</f>
        <v>142.34919959437281</v>
      </c>
      <c r="I250" s="177">
        <f t="shared" si="123"/>
        <v>281</v>
      </c>
      <c r="J250" s="185"/>
      <c r="K250" s="185"/>
    </row>
    <row r="251" spans="1:11" ht="15" customHeight="1">
      <c r="A251" s="19">
        <f t="shared" si="124"/>
        <v>2029</v>
      </c>
      <c r="B251" s="174">
        <f t="shared" si="122"/>
        <v>281</v>
      </c>
      <c r="C251" s="52"/>
      <c r="D251" s="20">
        <f t="shared" si="121"/>
        <v>27</v>
      </c>
      <c r="E251" s="20"/>
      <c r="F251" s="53"/>
      <c r="G251" s="80"/>
      <c r="H251" s="32"/>
      <c r="I251" s="177">
        <f t="shared" si="123"/>
        <v>281</v>
      </c>
      <c r="J251" s="185"/>
      <c r="K251" s="185"/>
    </row>
    <row r="252" spans="1:11" ht="15" customHeight="1">
      <c r="A252" s="19">
        <f t="shared" si="124"/>
        <v>2030</v>
      </c>
      <c r="B252" s="174">
        <f t="shared" si="122"/>
        <v>281</v>
      </c>
      <c r="C252" s="52"/>
      <c r="D252" s="20">
        <f t="shared" si="121"/>
        <v>28</v>
      </c>
      <c r="E252" s="20"/>
      <c r="F252" s="53"/>
      <c r="G252" s="80"/>
      <c r="H252" s="32"/>
      <c r="I252" s="177">
        <f t="shared" si="123"/>
        <v>281</v>
      </c>
      <c r="J252" s="185"/>
      <c r="K252" s="185"/>
    </row>
    <row r="253" spans="1:11" ht="15" customHeight="1">
      <c r="A253" s="19">
        <f t="shared" si="124"/>
        <v>2031</v>
      </c>
      <c r="B253" s="174">
        <f t="shared" si="122"/>
        <v>281</v>
      </c>
      <c r="C253" s="52"/>
      <c r="D253" s="20">
        <f t="shared" si="121"/>
        <v>29</v>
      </c>
      <c r="E253" s="20"/>
      <c r="F253" s="53"/>
      <c r="G253" s="80"/>
      <c r="H253" s="32"/>
      <c r="I253" s="177">
        <f t="shared" si="123"/>
        <v>281</v>
      </c>
      <c r="J253" s="185"/>
      <c r="K253" s="185"/>
    </row>
    <row r="254" spans="1:11" ht="15" customHeight="1">
      <c r="A254" s="19">
        <f t="shared" si="124"/>
        <v>2032</v>
      </c>
      <c r="B254" s="174">
        <f t="shared" si="122"/>
        <v>281</v>
      </c>
      <c r="C254" s="52"/>
      <c r="D254" s="20">
        <f t="shared" si="121"/>
        <v>30</v>
      </c>
      <c r="E254" s="20"/>
      <c r="F254" s="53"/>
      <c r="G254" s="80"/>
      <c r="H254" s="32"/>
      <c r="I254" s="177">
        <f t="shared" si="123"/>
        <v>281</v>
      </c>
      <c r="J254" s="185"/>
      <c r="K254" s="185"/>
    </row>
    <row r="255" spans="1:11" ht="15" customHeight="1">
      <c r="A255" s="19">
        <f t="shared" si="124"/>
        <v>2033</v>
      </c>
      <c r="B255" s="174">
        <f t="shared" si="122"/>
        <v>281</v>
      </c>
      <c r="C255" s="52"/>
      <c r="D255" s="20">
        <f t="shared" si="121"/>
        <v>31</v>
      </c>
      <c r="E255" s="20"/>
      <c r="F255" s="53"/>
      <c r="G255" s="80"/>
      <c r="H255" s="32"/>
      <c r="I255" s="177">
        <f t="shared" si="123"/>
        <v>281</v>
      </c>
      <c r="J255" s="185"/>
      <c r="K255" s="185"/>
    </row>
    <row r="256" spans="1:11" ht="15" customHeight="1">
      <c r="A256" s="103">
        <f t="shared" si="124"/>
        <v>2034</v>
      </c>
      <c r="B256" s="186">
        <f t="shared" si="122"/>
        <v>281</v>
      </c>
      <c r="C256" s="193"/>
      <c r="D256" s="33">
        <f t="shared" si="121"/>
        <v>32</v>
      </c>
      <c r="E256" s="33"/>
      <c r="F256" s="54"/>
      <c r="G256" s="82"/>
      <c r="H256" s="35"/>
      <c r="I256" s="187">
        <f t="shared" si="123"/>
        <v>281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0.13134688029788219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0.12707587783404656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0.12740272382986725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0.12782388500078581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0.13134688029788219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0.12971947218557514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0.13096306293216134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0.13031862279265638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0.12963412047764075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0.13061148517959659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610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503</v>
      </c>
      <c r="P263" s="185"/>
      <c r="Q263" s="177"/>
      <c r="S263" s="208"/>
      <c r="T263" s="71" t="s">
        <v>55</v>
      </c>
      <c r="U263" s="209">
        <f>ROUNDDOWN(U264,-T283)+10^T283</f>
        <v>600</v>
      </c>
      <c r="V263" s="185"/>
      <c r="W263" s="177"/>
      <c r="Y263" s="208"/>
      <c r="Z263" s="71" t="s">
        <v>55</v>
      </c>
      <c r="AA263" s="209">
        <f>U263+Z284</f>
        <v>605</v>
      </c>
      <c r="AB263" s="185"/>
      <c r="AC263" s="177"/>
      <c r="AE263" s="208"/>
      <c r="AF263" s="71" t="s">
        <v>55</v>
      </c>
      <c r="AG263" s="209">
        <f>AA263+AF284</f>
        <v>610</v>
      </c>
      <c r="AH263" s="185"/>
      <c r="AI263" s="177"/>
      <c r="AK263" s="208"/>
      <c r="AL263" s="71" t="s">
        <v>55</v>
      </c>
      <c r="AM263" s="209">
        <f>AG263+AL284</f>
        <v>615</v>
      </c>
      <c r="AN263" s="185"/>
      <c r="AO263" s="177"/>
      <c r="AQ263" s="208"/>
      <c r="AR263" s="71" t="s">
        <v>55</v>
      </c>
      <c r="AS263" s="209">
        <f>AM263+AR284</f>
        <v>620</v>
      </c>
      <c r="AT263" s="185"/>
      <c r="AU263" s="177"/>
      <c r="AW263" s="208"/>
      <c r="AX263" s="71" t="s">
        <v>55</v>
      </c>
      <c r="AY263" s="209">
        <f>AS263+AX284</f>
        <v>625</v>
      </c>
      <c r="AZ263" s="185"/>
      <c r="BA263" s="177"/>
      <c r="BC263" s="208"/>
      <c r="BD263" s="71" t="s">
        <v>55</v>
      </c>
      <c r="BE263" s="209">
        <f>AY263+BD284</f>
        <v>630</v>
      </c>
      <c r="BF263" s="185"/>
      <c r="BG263" s="177"/>
      <c r="BI263" s="208"/>
      <c r="BJ263" s="71" t="s">
        <v>55</v>
      </c>
      <c r="BK263" s="209">
        <f>BE263+BJ284</f>
        <v>635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502.15208034433283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502.15208034433283</v>
      </c>
      <c r="P264" s="185"/>
      <c r="Q264" s="177"/>
      <c r="S264" s="208"/>
      <c r="T264" s="86" t="s">
        <v>56</v>
      </c>
      <c r="U264" s="198">
        <f>MAX($B260:$B280)</f>
        <v>502.15208034433283</v>
      </c>
      <c r="V264" s="185"/>
      <c r="W264" s="177"/>
      <c r="Y264" s="208"/>
      <c r="Z264" s="86" t="s">
        <v>56</v>
      </c>
      <c r="AA264" s="198">
        <f>MAX($B260:$B280)</f>
        <v>502.15208034433283</v>
      </c>
      <c r="AB264" s="185"/>
      <c r="AC264" s="177"/>
      <c r="AE264" s="208"/>
      <c r="AF264" s="86" t="s">
        <v>56</v>
      </c>
      <c r="AG264" s="198">
        <f>MAX($B260:$B280)</f>
        <v>502.15208034433283</v>
      </c>
      <c r="AH264" s="185"/>
      <c r="AI264" s="177"/>
      <c r="AK264" s="208"/>
      <c r="AL264" s="86" t="s">
        <v>56</v>
      </c>
      <c r="AM264" s="198">
        <f>MAX($B260:$B280)</f>
        <v>502.15208034433283</v>
      </c>
      <c r="AN264" s="185"/>
      <c r="AO264" s="177"/>
      <c r="AQ264" s="208"/>
      <c r="AR264" s="86" t="s">
        <v>56</v>
      </c>
      <c r="AS264" s="198">
        <f>MAX($B260:$B280)</f>
        <v>502.15208034433283</v>
      </c>
      <c r="AT264" s="185"/>
      <c r="AU264" s="177"/>
      <c r="AW264" s="208"/>
      <c r="AX264" s="86" t="s">
        <v>56</v>
      </c>
      <c r="AY264" s="198">
        <f>MAX($B260:$B280)</f>
        <v>502.15208034433283</v>
      </c>
      <c r="AZ264" s="185"/>
      <c r="BA264" s="177"/>
      <c r="BC264" s="208"/>
      <c r="BD264" s="86" t="s">
        <v>56</v>
      </c>
      <c r="BE264" s="198">
        <f>MAX($B260:$B280)</f>
        <v>502.15208034433283</v>
      </c>
      <c r="BF264" s="185"/>
      <c r="BG264" s="177"/>
      <c r="BI264" s="208"/>
      <c r="BJ264" s="86" t="s">
        <v>56</v>
      </c>
      <c r="BK264" s="198">
        <f>MAX($B260:$B280)</f>
        <v>502.15208034433283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269.05443161705062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269.05443161705062</v>
      </c>
      <c r="P265" s="185"/>
      <c r="Q265" s="177"/>
      <c r="S265" s="208"/>
      <c r="T265" s="86" t="s">
        <v>57</v>
      </c>
      <c r="U265" s="198">
        <f>AVERAGE($B276:$B280)</f>
        <v>269.05443161705062</v>
      </c>
      <c r="V265" s="185"/>
      <c r="W265" s="177"/>
      <c r="Y265" s="208"/>
      <c r="Z265" s="86" t="s">
        <v>57</v>
      </c>
      <c r="AA265" s="198">
        <f>AVERAGE($B276:$B280)</f>
        <v>269.05443161705062</v>
      </c>
      <c r="AB265" s="185"/>
      <c r="AC265" s="177"/>
      <c r="AE265" s="208"/>
      <c r="AF265" s="86" t="s">
        <v>57</v>
      </c>
      <c r="AG265" s="198">
        <f>AVERAGE($B276:$B280)</f>
        <v>269.05443161705062</v>
      </c>
      <c r="AH265" s="185"/>
      <c r="AI265" s="177"/>
      <c r="AK265" s="208"/>
      <c r="AL265" s="86" t="s">
        <v>57</v>
      </c>
      <c r="AM265" s="198">
        <f>AVERAGE($B276:$B280)</f>
        <v>269.05443161705062</v>
      </c>
      <c r="AN265" s="185"/>
      <c r="AO265" s="177"/>
      <c r="AQ265" s="208"/>
      <c r="AR265" s="86" t="s">
        <v>57</v>
      </c>
      <c r="AS265" s="198">
        <f>AVERAGE($B276:$B280)</f>
        <v>269.05443161705062</v>
      </c>
      <c r="AT265" s="185"/>
      <c r="AU265" s="177"/>
      <c r="AW265" s="208"/>
      <c r="AX265" s="86" t="s">
        <v>57</v>
      </c>
      <c r="AY265" s="198">
        <f>AVERAGE($B276:$B280)</f>
        <v>269.05443161705062</v>
      </c>
      <c r="AZ265" s="185"/>
      <c r="BA265" s="177"/>
      <c r="BC265" s="208"/>
      <c r="BD265" s="86" t="s">
        <v>57</v>
      </c>
      <c r="BE265" s="198">
        <f>AVERAGE($B276:$B280)</f>
        <v>269.05443161705062</v>
      </c>
      <c r="BF265" s="185"/>
      <c r="BG265" s="177"/>
      <c r="BI265" s="208"/>
      <c r="BJ265" s="86" t="s">
        <v>57</v>
      </c>
      <c r="BK265" s="198">
        <f>AVERAGE($B276:$B280)</f>
        <v>269.05443161705062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0.10214350889437125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INDEX(LINEST(M271:M280,$D271:$D280),1)</f>
        <v>0.26052733333717165</v>
      </c>
      <c r="P267" s="185"/>
      <c r="Q267" s="177"/>
      <c r="S267" s="208"/>
      <c r="T267" s="87" t="s">
        <v>58</v>
      </c>
      <c r="U267" s="42">
        <f>INDEX(LINEST(S271:S280,$D271:$D280),1)</f>
        <v>0.10619396740611739</v>
      </c>
      <c r="V267" s="185"/>
      <c r="W267" s="177"/>
      <c r="Y267" s="208"/>
      <c r="Z267" s="87" t="s">
        <v>58</v>
      </c>
      <c r="AA267" s="42">
        <f>INDEX(LINEST(Y271:Y280,$D271:$D280),1)</f>
        <v>0.10410885356899363</v>
      </c>
      <c r="AB267" s="185"/>
      <c r="AC267" s="177"/>
      <c r="AE267" s="208"/>
      <c r="AF267" s="87" t="s">
        <v>58</v>
      </c>
      <c r="AG267" s="42">
        <f>INDEX(LINEST(AE271:AE280,$D271:$D280),1)</f>
        <v>0.10214350889437125</v>
      </c>
      <c r="AH267" s="185"/>
      <c r="AI267" s="177"/>
      <c r="AK267" s="208"/>
      <c r="AL267" s="87" t="s">
        <v>58</v>
      </c>
      <c r="AM267" s="42">
        <f>INDEX(LINEST(AK271:AK280,$D271:$D280),1)</f>
        <v>0.10028737854184777</v>
      </c>
      <c r="AN267" s="185"/>
      <c r="AO267" s="177"/>
      <c r="AQ267" s="208"/>
      <c r="AR267" s="87" t="s">
        <v>58</v>
      </c>
      <c r="AS267" s="42">
        <f>INDEX(LINEST(AQ271:AQ280,$D271:$D280),1)</f>
        <v>9.8531169280077158E-2</v>
      </c>
      <c r="AT267" s="185"/>
      <c r="AU267" s="177"/>
      <c r="AW267" s="208"/>
      <c r="AX267" s="87" t="s">
        <v>58</v>
      </c>
      <c r="AY267" s="42">
        <f>INDEX(LINEST(AW271:AW280,$D271:$D280),1)</f>
        <v>9.686665907426871E-2</v>
      </c>
      <c r="AZ267" s="185"/>
      <c r="BA267" s="177"/>
      <c r="BC267" s="208"/>
      <c r="BD267" s="87" t="s">
        <v>58</v>
      </c>
      <c r="BE267" s="42">
        <f>INDEX(LINEST(BC271:BC280,$D271:$D280),1)</f>
        <v>9.5286541272525546E-2</v>
      </c>
      <c r="BF267" s="185"/>
      <c r="BG267" s="177"/>
      <c r="BI267" s="208"/>
      <c r="BJ267" s="87" t="s">
        <v>58</v>
      </c>
      <c r="BK267" s="42">
        <f>INDEX(LINEST(BI271:BI280,$D271:$D280),1)</f>
        <v>9.3784296075912571E-2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-0.72935686959063428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INDEX(LINEST(M271:M280,$D271:$D280),2)</f>
        <v>-2.6443052540258067</v>
      </c>
      <c r="P268" s="185"/>
      <c r="Q268" s="177"/>
      <c r="S268" s="208"/>
      <c r="T268" s="71" t="s">
        <v>29</v>
      </c>
      <c r="U268" s="42">
        <f>INDEX(LINEST(S271:S280,$D271:$D280),2)</f>
        <v>-0.79668424906246682</v>
      </c>
      <c r="V268" s="185"/>
      <c r="W268" s="177"/>
      <c r="Y268" s="208"/>
      <c r="Z268" s="71" t="s">
        <v>29</v>
      </c>
      <c r="AA268" s="42">
        <f>INDEX(LINEST(Y271:Y280,$D271:$D280),2)</f>
        <v>-0.76235654435230116</v>
      </c>
      <c r="AB268" s="185"/>
      <c r="AC268" s="177"/>
      <c r="AE268" s="208"/>
      <c r="AF268" s="71" t="s">
        <v>29</v>
      </c>
      <c r="AG268" s="42">
        <f>INDEX(LINEST(AE271:AE280,$D271:$D280),2)</f>
        <v>-0.72935686959063428</v>
      </c>
      <c r="AH268" s="185"/>
      <c r="AI268" s="177"/>
      <c r="AK268" s="208"/>
      <c r="AL268" s="71" t="s">
        <v>29</v>
      </c>
      <c r="AM268" s="42">
        <f>INDEX(LINEST(AK271:AK280,$D271:$D280),2)</f>
        <v>-0.69758102848333081</v>
      </c>
      <c r="AN268" s="185"/>
      <c r="AO268" s="177"/>
      <c r="AQ268" s="208"/>
      <c r="AR268" s="71" t="s">
        <v>29</v>
      </c>
      <c r="AS268" s="42">
        <f>INDEX(LINEST(AQ271:AQ280,$D271:$D280),2)</f>
        <v>-0.66693686624749693</v>
      </c>
      <c r="AT268" s="185"/>
      <c r="AU268" s="177"/>
      <c r="AW268" s="208"/>
      <c r="AX268" s="71" t="s">
        <v>29</v>
      </c>
      <c r="AY268" s="42">
        <f>INDEX(LINEST(AW271:AW280,$D271:$D280),2)</f>
        <v>-0.63734246110054715</v>
      </c>
      <c r="AZ268" s="185"/>
      <c r="BA268" s="177"/>
      <c r="BC268" s="208"/>
      <c r="BD268" s="71" t="s">
        <v>29</v>
      </c>
      <c r="BE268" s="42">
        <f>INDEX(LINEST(BC271:BC280,$D271:$D280),2)</f>
        <v>-0.60872464627206468</v>
      </c>
      <c r="BF268" s="185"/>
      <c r="BG268" s="177"/>
      <c r="BI268" s="208"/>
      <c r="BJ268" s="71" t="s">
        <v>29</v>
      </c>
      <c r="BK268" s="42">
        <f>INDEX(LINEST(BI271:BI280,$D271:$D280),2)</f>
        <v>-0.5810177919774725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-0.10214350889437125</v>
      </c>
      <c r="H269" s="75"/>
      <c r="I269" s="177"/>
      <c r="J269" s="178"/>
      <c r="K269" s="177"/>
      <c r="M269" s="208"/>
      <c r="N269" s="86" t="s">
        <v>30</v>
      </c>
      <c r="O269" s="89">
        <f>O267*-1</f>
        <v>-0.26052733333717165</v>
      </c>
      <c r="P269" s="185"/>
      <c r="Q269" s="177"/>
      <c r="S269" s="208"/>
      <c r="T269" s="86" t="s">
        <v>30</v>
      </c>
      <c r="U269" s="89">
        <f>U267*-1</f>
        <v>-0.10619396740611739</v>
      </c>
      <c r="V269" s="185"/>
      <c r="W269" s="177"/>
      <c r="Y269" s="208"/>
      <c r="Z269" s="86" t="s">
        <v>30</v>
      </c>
      <c r="AA269" s="89">
        <f>AA267*-1</f>
        <v>-0.10410885356899363</v>
      </c>
      <c r="AB269" s="185"/>
      <c r="AC269" s="177"/>
      <c r="AE269" s="208"/>
      <c r="AF269" s="86" t="s">
        <v>30</v>
      </c>
      <c r="AG269" s="89">
        <f>AG267*-1</f>
        <v>-0.10214350889437125</v>
      </c>
      <c r="AH269" s="185"/>
      <c r="AI269" s="177"/>
      <c r="AK269" s="208"/>
      <c r="AL269" s="86" t="s">
        <v>30</v>
      </c>
      <c r="AM269" s="89">
        <f>AM267*-1</f>
        <v>-0.10028737854184777</v>
      </c>
      <c r="AN269" s="185"/>
      <c r="AO269" s="177"/>
      <c r="AQ269" s="208"/>
      <c r="AR269" s="86" t="s">
        <v>30</v>
      </c>
      <c r="AS269" s="89">
        <f>AS267*-1</f>
        <v>-9.8531169280077158E-2</v>
      </c>
      <c r="AT269" s="185"/>
      <c r="AU269" s="177"/>
      <c r="AW269" s="208"/>
      <c r="AX269" s="86" t="s">
        <v>30</v>
      </c>
      <c r="AY269" s="89">
        <f>AY267*-1</f>
        <v>-9.686665907426871E-2</v>
      </c>
      <c r="AZ269" s="185"/>
      <c r="BA269" s="177"/>
      <c r="BC269" s="208"/>
      <c r="BD269" s="86" t="s">
        <v>30</v>
      </c>
      <c r="BE269" s="89">
        <f>BE267*-1</f>
        <v>-9.5286541272525546E-2</v>
      </c>
      <c r="BF269" s="185"/>
      <c r="BG269" s="177"/>
      <c r="BI269" s="208"/>
      <c r="BJ269" s="86" t="s">
        <v>30</v>
      </c>
      <c r="BK269" s="89">
        <f>BK267*-1</f>
        <v>-9.3784296075912571E-2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214.03752605976374</v>
      </c>
      <c r="C271" s="207">
        <f t="shared" ref="C271:C280" si="126">LN(F$263/B271-1)</f>
        <v>0.61516808891867991</v>
      </c>
      <c r="D271" s="20">
        <v>1</v>
      </c>
      <c r="E271" s="637" t="s">
        <v>7</v>
      </c>
      <c r="F271" s="638"/>
      <c r="G271" s="641">
        <f>I259</f>
        <v>0.13134688029788219</v>
      </c>
      <c r="H271" s="642"/>
      <c r="I271" s="177">
        <f t="shared" ref="I271:I302" si="127">ROUND($F$263/(1+EXP($F$268+$F$267*D271)),$G$1)</f>
        <v>398</v>
      </c>
      <c r="J271" s="178">
        <f t="shared" ref="J271:J280" si="128">ABS(B271-I271)/B271*100</f>
        <v>85.948701298701295</v>
      </c>
      <c r="K271" s="177">
        <f t="shared" ref="K271:K280" si="129">(B271-I271)^2/1000</f>
        <v>33.842191818212108</v>
      </c>
      <c r="M271" s="208">
        <f t="shared" ref="M271:M280" si="130">LN(O$263/$B271-1)</f>
        <v>0.30014547665545266</v>
      </c>
      <c r="N271" s="21" t="s">
        <v>36</v>
      </c>
      <c r="O271" s="42">
        <f>P259</f>
        <v>0.12707587783404656</v>
      </c>
      <c r="P271" s="185">
        <f t="shared" ref="P271:P280" si="131">ROUND(O$263/(1+EXP(O$268+O$267*$D271)),$G$1)</f>
        <v>461</v>
      </c>
      <c r="Q271" s="177">
        <f t="shared" ref="Q271:Q280" si="132">($B271-P271)^2/1000</f>
        <v>60.990463534681879</v>
      </c>
      <c r="S271" s="208">
        <f t="shared" ref="S271:S280" si="133">LN(U$263/$B271-1)</f>
        <v>0.58958879189912461</v>
      </c>
      <c r="T271" s="21" t="s">
        <v>36</v>
      </c>
      <c r="U271" s="42">
        <f>V259</f>
        <v>0.12740272382986725</v>
      </c>
      <c r="V271" s="185">
        <f t="shared" ref="V271:V280" si="134">ROUND(U$263/(1+EXP(U$268+U$267*$D271)),$G$1)</f>
        <v>400</v>
      </c>
      <c r="W271" s="177">
        <f t="shared" ref="W271:W280" si="135">($B271-V271)^2/1000</f>
        <v>34.582041713973048</v>
      </c>
      <c r="Y271" s="208">
        <f t="shared" ref="Y271:Y280" si="136">LN(AA$263/$B271-1)</f>
        <v>0.60246022573376667</v>
      </c>
      <c r="Z271" s="21" t="s">
        <v>36</v>
      </c>
      <c r="AA271" s="42">
        <f>AB259</f>
        <v>0.12782388500078581</v>
      </c>
      <c r="AB271" s="185">
        <f t="shared" ref="AB271:AB280" si="137">ROUND(AA$263/(1+EXP(AA$268+AA$267*$D271)),$G$1)</f>
        <v>399</v>
      </c>
      <c r="AC271" s="177">
        <f t="shared" ref="AC271:AC280" si="138">($B271-AB271)^2/1000</f>
        <v>34.21111676609258</v>
      </c>
      <c r="AE271" s="208">
        <f t="shared" ref="AE271:AE280" si="139">LN(AG$263/$B271-1)</f>
        <v>0.61516808891867991</v>
      </c>
      <c r="AF271" s="21" t="s">
        <v>36</v>
      </c>
      <c r="AG271" s="42">
        <f>AH259</f>
        <v>0.13134688029788219</v>
      </c>
      <c r="AH271" s="185">
        <f t="shared" ref="AH271:AH280" si="140">ROUND(AG$263/(1+EXP(AG$268+AG$267*$D271)),$G$1)</f>
        <v>398</v>
      </c>
      <c r="AI271" s="177">
        <f t="shared" ref="AI271:AI280" si="141">($B271-AH271)^2/1000</f>
        <v>33.842191818212108</v>
      </c>
      <c r="AK271" s="208">
        <f t="shared" ref="AK271:AK280" si="142">LN(AM$263/$B271-1)</f>
        <v>0.62771648666281366</v>
      </c>
      <c r="AL271" s="21" t="s">
        <v>36</v>
      </c>
      <c r="AM271" s="42">
        <f>AN259</f>
        <v>0.12971947218557514</v>
      </c>
      <c r="AN271" s="185">
        <f t="shared" ref="AN271:AN280" si="143">ROUND(AM$263/(1+EXP(AM$268+AM$267*$D271)),$G$1)</f>
        <v>397</v>
      </c>
      <c r="AO271" s="177">
        <f t="shared" ref="AO271:AO280" si="144">($B271-AN271)^2/1000</f>
        <v>33.475266870331637</v>
      </c>
      <c r="AQ271" s="208">
        <f t="shared" ref="AQ271:AQ280" si="145">LN(AS$263/$B271-1)</f>
        <v>0.64010937154296188</v>
      </c>
      <c r="AR271" s="21" t="s">
        <v>36</v>
      </c>
      <c r="AS271" s="42">
        <f>AT259</f>
        <v>0.13096306293216134</v>
      </c>
      <c r="AT271" s="185">
        <f t="shared" ref="AT271:AT280" si="146">ROUND(AS$263/(1+EXP(AS$268+AS$267*$D271)),$G$1)</f>
        <v>396</v>
      </c>
      <c r="AU271" s="177">
        <f t="shared" ref="AU271:AU280" si="147">($B271-AT271)^2/1000</f>
        <v>33.110341922451163</v>
      </c>
      <c r="AW271" s="208">
        <f t="shared" ref="AW271:AW280" si="148">LN(AY$263/$B271-1)</f>
        <v>0.65235055097773764</v>
      </c>
      <c r="AX271" s="21" t="s">
        <v>36</v>
      </c>
      <c r="AY271" s="42">
        <f>AZ259</f>
        <v>0.13031862279265638</v>
      </c>
      <c r="AZ271" s="185">
        <f t="shared" ref="AZ271:AZ280" si="149">ROUND(AY$263/(1+EXP(AY$268+AY$267*$D271)),$G$1)</f>
        <v>395</v>
      </c>
      <c r="BA271" s="177">
        <f t="shared" ref="BA271:BA280" si="150">($B271-AZ271)^2/1000</f>
        <v>32.74741697457069</v>
      </c>
      <c r="BC271" s="208">
        <f t="shared" ref="BC271:BC280" si="151">LN(BE$263/$B271-1)</f>
        <v>0.6644436942496027</v>
      </c>
      <c r="BD271" s="21" t="s">
        <v>36</v>
      </c>
      <c r="BE271" s="42">
        <f>BF259</f>
        <v>0.12963412047764075</v>
      </c>
      <c r="BF271" s="185">
        <f t="shared" ref="BF271:BF280" si="152">ROUND(BE$263/(1+EXP(BE$268+BE$267*$D271)),$G$1)</f>
        <v>394</v>
      </c>
      <c r="BG271" s="177">
        <f t="shared" ref="BG271:BG280" si="153">($B271-BF271)^2/1000</f>
        <v>32.386492026690213</v>
      </c>
      <c r="BI271" s="208">
        <f t="shared" ref="BI271:BI280" si="154">LN(BK$263/$B271-1)</f>
        <v>0.67639233910734931</v>
      </c>
      <c r="BJ271" s="21" t="s">
        <v>36</v>
      </c>
      <c r="BK271" s="42">
        <f>BL259</f>
        <v>0.13061148517959659</v>
      </c>
      <c r="BL271" s="185">
        <f t="shared" ref="BL271:BL280" si="155">ROUND(BK$263/(1+EXP(BK$268+BK$267*$D271)),$G$1)</f>
        <v>393</v>
      </c>
      <c r="BM271" s="177">
        <f t="shared" ref="BM271:BM280" si="156">($B271-BL271)^2/1000</f>
        <v>32.027567078809746</v>
      </c>
    </row>
    <row r="272" spans="1:65" ht="15" customHeight="1">
      <c r="A272" s="19">
        <f t="shared" si="125"/>
        <v>2004</v>
      </c>
      <c r="B272" s="174">
        <f t="shared" si="125"/>
        <v>480.30303030303031</v>
      </c>
      <c r="C272" s="207">
        <f t="shared" si="126"/>
        <v>-1.3092164907295842</v>
      </c>
      <c r="D272" s="20">
        <f t="shared" ref="D272:D302" si="157">D271+1</f>
        <v>2</v>
      </c>
      <c r="E272" s="637" t="s">
        <v>8</v>
      </c>
      <c r="F272" s="638"/>
      <c r="G272" s="639">
        <f>SUM(K260:K280)</f>
        <v>102.59201094943604</v>
      </c>
      <c r="H272" s="640"/>
      <c r="I272" s="177">
        <f t="shared" si="127"/>
        <v>383</v>
      </c>
      <c r="J272" s="178">
        <f t="shared" si="128"/>
        <v>20.258675078864353</v>
      </c>
      <c r="K272" s="177">
        <f t="shared" si="129"/>
        <v>9.4678797061524342</v>
      </c>
      <c r="M272" s="208">
        <f t="shared" si="130"/>
        <v>-3.0521857957882084</v>
      </c>
      <c r="N272" s="21" t="s">
        <v>37</v>
      </c>
      <c r="O272" s="209">
        <f>SUM(Q260:Q280)</f>
        <v>137.14326138114546</v>
      </c>
      <c r="P272" s="185">
        <f t="shared" si="131"/>
        <v>449</v>
      </c>
      <c r="Q272" s="177">
        <f t="shared" si="132"/>
        <v>0.97987970615243403</v>
      </c>
      <c r="S272" s="208">
        <f t="shared" si="133"/>
        <v>-1.389453921410259</v>
      </c>
      <c r="T272" s="21" t="s">
        <v>37</v>
      </c>
      <c r="U272" s="209">
        <f>SUM(W260:W280)</f>
        <v>103.33536941986738</v>
      </c>
      <c r="V272" s="185">
        <f t="shared" si="134"/>
        <v>385</v>
      </c>
      <c r="W272" s="177">
        <f t="shared" si="135"/>
        <v>9.0826675849403138</v>
      </c>
      <c r="Y272" s="208">
        <f t="shared" si="136"/>
        <v>-1.3485306661942569</v>
      </c>
      <c r="Z272" s="21" t="s">
        <v>37</v>
      </c>
      <c r="AA272" s="209">
        <f>SUM(AC260:AC280)</f>
        <v>103.13861628496996</v>
      </c>
      <c r="AB272" s="185">
        <f t="shared" si="137"/>
        <v>384</v>
      </c>
      <c r="AC272" s="177">
        <f t="shared" si="138"/>
        <v>9.2742736455463746</v>
      </c>
      <c r="AE272" s="208">
        <f t="shared" si="139"/>
        <v>-1.3092164907295842</v>
      </c>
      <c r="AF272" s="21" t="s">
        <v>37</v>
      </c>
      <c r="AG272" s="209">
        <f>SUM(AI260:AI280)</f>
        <v>102.59201094943604</v>
      </c>
      <c r="AH272" s="185">
        <f t="shared" si="140"/>
        <v>383</v>
      </c>
      <c r="AI272" s="177">
        <f t="shared" si="141"/>
        <v>9.4678797061524342</v>
      </c>
      <c r="AK272" s="208">
        <f t="shared" si="142"/>
        <v>-1.271389631357422</v>
      </c>
      <c r="AL272" s="21" t="s">
        <v>37</v>
      </c>
      <c r="AM272" s="209">
        <f>SUM(AO260:AO280)</f>
        <v>102.69977778175826</v>
      </c>
      <c r="AN272" s="185">
        <f t="shared" si="143"/>
        <v>382</v>
      </c>
      <c r="AO272" s="177">
        <f t="shared" si="144"/>
        <v>9.6634857667584964</v>
      </c>
      <c r="AQ272" s="208">
        <f t="shared" si="145"/>
        <v>-1.2349416433147324</v>
      </c>
      <c r="AR272" s="21" t="s">
        <v>37</v>
      </c>
      <c r="AS272" s="209">
        <f>SUM(AU260:AU280)</f>
        <v>102.45611297054936</v>
      </c>
      <c r="AT272" s="185">
        <f t="shared" si="146"/>
        <v>382</v>
      </c>
      <c r="AU272" s="177">
        <f t="shared" si="147"/>
        <v>9.6634857667584964</v>
      </c>
      <c r="AW272" s="208">
        <f t="shared" si="148"/>
        <v>-1.1997755263905965</v>
      </c>
      <c r="AX272" s="21" t="s">
        <v>37</v>
      </c>
      <c r="AY272" s="209">
        <f>SUM(BA260:BA280)</f>
        <v>102.44246794376005</v>
      </c>
      <c r="AZ272" s="185">
        <f t="shared" si="149"/>
        <v>381</v>
      </c>
      <c r="BA272" s="177">
        <f t="shared" si="150"/>
        <v>9.8610918273645574</v>
      </c>
      <c r="BC272" s="208">
        <f t="shared" si="151"/>
        <v>-1.1658041691234584</v>
      </c>
      <c r="BD272" s="21" t="s">
        <v>37</v>
      </c>
      <c r="BE272" s="209">
        <f>SUM(BG260:BG280)</f>
        <v>102.47439148072807</v>
      </c>
      <c r="BF272" s="185">
        <f t="shared" si="152"/>
        <v>380</v>
      </c>
      <c r="BG272" s="177">
        <f t="shared" si="153"/>
        <v>10.060697887970617</v>
      </c>
      <c r="BI272" s="208">
        <f t="shared" si="154"/>
        <v>-1.1329490487066611</v>
      </c>
      <c r="BJ272" s="21" t="s">
        <v>37</v>
      </c>
      <c r="BK272" s="209">
        <f>SUM(BM260:BM280)</f>
        <v>102.2835040296963</v>
      </c>
      <c r="BL272" s="185">
        <f t="shared" si="155"/>
        <v>379</v>
      </c>
      <c r="BM272" s="177">
        <f t="shared" si="156"/>
        <v>10.262303948576676</v>
      </c>
    </row>
    <row r="273" spans="1:70" ht="15" customHeight="1">
      <c r="A273" s="19">
        <f t="shared" si="125"/>
        <v>2005</v>
      </c>
      <c r="B273" s="174">
        <f t="shared" si="125"/>
        <v>462.12121212121212</v>
      </c>
      <c r="C273" s="207">
        <f t="shared" si="126"/>
        <v>-1.1394342831883646</v>
      </c>
      <c r="D273" s="20">
        <f t="shared" si="157"/>
        <v>3</v>
      </c>
      <c r="E273" s="637" t="s">
        <v>9</v>
      </c>
      <c r="F273" s="638"/>
      <c r="G273" s="639">
        <f>SUM(K271:K280)</f>
        <v>102.59201094943604</v>
      </c>
      <c r="H273" s="640"/>
      <c r="I273" s="177">
        <f t="shared" si="127"/>
        <v>369</v>
      </c>
      <c r="J273" s="178">
        <f t="shared" si="128"/>
        <v>20.150819672131149</v>
      </c>
      <c r="K273" s="177">
        <f t="shared" si="129"/>
        <v>8.6715601469237846</v>
      </c>
      <c r="M273" s="208">
        <f t="shared" si="130"/>
        <v>-2.4252159258278012</v>
      </c>
      <c r="O273" s="39"/>
      <c r="P273" s="185">
        <f t="shared" si="131"/>
        <v>435</v>
      </c>
      <c r="Q273" s="177">
        <f t="shared" si="132"/>
        <v>0.73556014692378346</v>
      </c>
      <c r="S273" s="208">
        <f t="shared" si="133"/>
        <v>-1.2094522700905614</v>
      </c>
      <c r="U273" s="39"/>
      <c r="V273" s="185">
        <f t="shared" si="134"/>
        <v>370</v>
      </c>
      <c r="W273" s="177">
        <f t="shared" si="135"/>
        <v>8.4863177226813598</v>
      </c>
      <c r="Y273" s="208">
        <f t="shared" si="136"/>
        <v>-1.1738305869679997</v>
      </c>
      <c r="AA273" s="39"/>
      <c r="AB273" s="185">
        <f t="shared" si="137"/>
        <v>369</v>
      </c>
      <c r="AC273" s="177">
        <f t="shared" si="138"/>
        <v>8.6715601469237846</v>
      </c>
      <c r="AE273" s="208">
        <f t="shared" si="139"/>
        <v>-1.1394342831883646</v>
      </c>
      <c r="AG273" s="39"/>
      <c r="AH273" s="185">
        <f t="shared" si="140"/>
        <v>369</v>
      </c>
      <c r="AI273" s="177">
        <f t="shared" si="141"/>
        <v>8.6715601469237846</v>
      </c>
      <c r="AK273" s="208">
        <f t="shared" si="142"/>
        <v>-1.1061818492478481</v>
      </c>
      <c r="AM273" s="39"/>
      <c r="AN273" s="185">
        <f t="shared" si="143"/>
        <v>368</v>
      </c>
      <c r="AO273" s="177">
        <f t="shared" si="144"/>
        <v>8.8588025711662084</v>
      </c>
      <c r="AQ273" s="208">
        <f t="shared" si="145"/>
        <v>-1.073999647288145</v>
      </c>
      <c r="AS273" s="39"/>
      <c r="AT273" s="185">
        <f t="shared" si="146"/>
        <v>367</v>
      </c>
      <c r="AU273" s="177">
        <f t="shared" si="147"/>
        <v>9.0480449954086328</v>
      </c>
      <c r="AW273" s="208">
        <f t="shared" si="148"/>
        <v>-1.0428209290396939</v>
      </c>
      <c r="AY273" s="39"/>
      <c r="AZ273" s="185">
        <f t="shared" si="149"/>
        <v>366</v>
      </c>
      <c r="BA273" s="177">
        <f t="shared" si="150"/>
        <v>9.2392874196510562</v>
      </c>
      <c r="BC273" s="208">
        <f t="shared" si="151"/>
        <v>-1.012585002294228</v>
      </c>
      <c r="BE273" s="39"/>
      <c r="BF273" s="185">
        <f t="shared" si="152"/>
        <v>365</v>
      </c>
      <c r="BG273" s="177">
        <f t="shared" si="153"/>
        <v>9.4325298438934801</v>
      </c>
      <c r="BI273" s="208">
        <f t="shared" si="154"/>
        <v>-0.98323651973938153</v>
      </c>
      <c r="BK273" s="39"/>
      <c r="BL273" s="185">
        <f t="shared" si="155"/>
        <v>365</v>
      </c>
      <c r="BM273" s="177">
        <f t="shared" si="156"/>
        <v>9.4325298438934801</v>
      </c>
    </row>
    <row r="274" spans="1:70" ht="15" customHeight="1">
      <c r="A274" s="19">
        <f t="shared" si="125"/>
        <v>2006</v>
      </c>
      <c r="B274" s="174">
        <f t="shared" si="125"/>
        <v>502.15208034433283</v>
      </c>
      <c r="C274" s="207">
        <f t="shared" si="126"/>
        <v>-1.5381809392940817</v>
      </c>
      <c r="D274" s="20">
        <f t="shared" si="157"/>
        <v>4</v>
      </c>
      <c r="E274" s="637" t="s">
        <v>10</v>
      </c>
      <c r="F274" s="638"/>
      <c r="G274" s="639">
        <f>SUM(J260:J280)/D280</f>
        <v>30.077290915839189</v>
      </c>
      <c r="H274" s="640"/>
      <c r="I274" s="177">
        <f t="shared" si="127"/>
        <v>354</v>
      </c>
      <c r="J274" s="178">
        <f t="shared" si="128"/>
        <v>29.503428571428568</v>
      </c>
      <c r="K274" s="177">
        <f t="shared" si="129"/>
        <v>21.94903891035365</v>
      </c>
      <c r="M274" s="208">
        <f t="shared" si="130"/>
        <v>-6.3838724160594653</v>
      </c>
      <c r="P274" s="185">
        <f t="shared" si="131"/>
        <v>419</v>
      </c>
      <c r="Q274" s="177">
        <f t="shared" si="132"/>
        <v>6.9142684655903821</v>
      </c>
      <c r="S274" s="208">
        <f t="shared" si="133"/>
        <v>-1.635488589634043</v>
      </c>
      <c r="V274" s="185">
        <f t="shared" si="134"/>
        <v>355</v>
      </c>
      <c r="W274" s="177">
        <f t="shared" si="135"/>
        <v>21.653734749664984</v>
      </c>
      <c r="Y274" s="208">
        <f t="shared" si="136"/>
        <v>-1.5856516337852276</v>
      </c>
      <c r="AB274" s="185">
        <f t="shared" si="137"/>
        <v>354</v>
      </c>
      <c r="AC274" s="177">
        <f t="shared" si="138"/>
        <v>21.94903891035365</v>
      </c>
      <c r="AE274" s="208">
        <f t="shared" si="139"/>
        <v>-1.5381809392940817</v>
      </c>
      <c r="AH274" s="185">
        <f t="shared" si="140"/>
        <v>354</v>
      </c>
      <c r="AI274" s="177">
        <f t="shared" si="141"/>
        <v>21.94903891035365</v>
      </c>
      <c r="AK274" s="208">
        <f t="shared" si="142"/>
        <v>-1.4928619542089914</v>
      </c>
      <c r="AN274" s="185">
        <f t="shared" si="143"/>
        <v>353</v>
      </c>
      <c r="AO274" s="177">
        <f t="shared" si="144"/>
        <v>22.246343071042315</v>
      </c>
      <c r="AQ274" s="208">
        <f t="shared" si="145"/>
        <v>-1.4495080459550465</v>
      </c>
      <c r="AT274" s="185">
        <f t="shared" si="146"/>
        <v>352</v>
      </c>
      <c r="AU274" s="177">
        <f t="shared" si="147"/>
        <v>22.545647231730982</v>
      </c>
      <c r="AW274" s="208">
        <f t="shared" si="148"/>
        <v>-1.40795585790107</v>
      </c>
      <c r="AZ274" s="185">
        <f t="shared" si="149"/>
        <v>351</v>
      </c>
      <c r="BA274" s="177">
        <f t="shared" si="150"/>
        <v>22.846951392419648</v>
      </c>
      <c r="BC274" s="208">
        <f t="shared" si="151"/>
        <v>-1.3680615928588302</v>
      </c>
      <c r="BF274" s="185">
        <f t="shared" si="152"/>
        <v>351</v>
      </c>
      <c r="BG274" s="177">
        <f t="shared" si="153"/>
        <v>22.846951392419648</v>
      </c>
      <c r="BI274" s="208">
        <f t="shared" si="154"/>
        <v>-1.3296980099694902</v>
      </c>
      <c r="BL274" s="185">
        <f t="shared" si="155"/>
        <v>350</v>
      </c>
      <c r="BM274" s="177">
        <f t="shared" si="156"/>
        <v>23.150255553108313</v>
      </c>
    </row>
    <row r="275" spans="1:70" ht="15" customHeight="1">
      <c r="A275" s="19">
        <f t="shared" si="125"/>
        <v>2007</v>
      </c>
      <c r="B275" s="174">
        <f t="shared" si="125"/>
        <v>230.15419760137064</v>
      </c>
      <c r="C275" s="207">
        <f t="shared" si="126"/>
        <v>0.50101587856369578</v>
      </c>
      <c r="D275" s="20">
        <f t="shared" si="157"/>
        <v>5</v>
      </c>
      <c r="E275" s="637" t="s">
        <v>11</v>
      </c>
      <c r="F275" s="638"/>
      <c r="G275" s="639">
        <f>SUM(J271:J280)/10</f>
        <v>30.077290915839189</v>
      </c>
      <c r="H275" s="640"/>
      <c r="I275" s="177">
        <f t="shared" si="127"/>
        <v>338</v>
      </c>
      <c r="J275" s="178">
        <f t="shared" si="128"/>
        <v>46.858064516129033</v>
      </c>
      <c r="K275" s="177">
        <f t="shared" si="129"/>
        <v>11.630717095004211</v>
      </c>
      <c r="M275" s="208">
        <f t="shared" si="130"/>
        <v>0.17015730058883463</v>
      </c>
      <c r="P275" s="185">
        <f t="shared" si="131"/>
        <v>399</v>
      </c>
      <c r="Q275" s="177">
        <f t="shared" si="132"/>
        <v>28.508904987636992</v>
      </c>
      <c r="S275" s="208">
        <f t="shared" si="133"/>
        <v>0.47433665985679707</v>
      </c>
      <c r="V275" s="185">
        <f t="shared" si="134"/>
        <v>340</v>
      </c>
      <c r="W275" s="177">
        <f t="shared" si="135"/>
        <v>12.066100304598727</v>
      </c>
      <c r="Y275" s="208">
        <f t="shared" si="136"/>
        <v>0.48776523916051573</v>
      </c>
      <c r="AB275" s="185">
        <f t="shared" si="137"/>
        <v>339</v>
      </c>
      <c r="AC275" s="177">
        <f t="shared" si="138"/>
        <v>11.847408699801468</v>
      </c>
      <c r="AE275" s="208">
        <f t="shared" si="139"/>
        <v>0.50101587856369578</v>
      </c>
      <c r="AH275" s="185">
        <f t="shared" si="140"/>
        <v>338</v>
      </c>
      <c r="AI275" s="177">
        <f t="shared" si="141"/>
        <v>11.630717095004211</v>
      </c>
      <c r="AK275" s="208">
        <f t="shared" si="142"/>
        <v>0.51409323216764879</v>
      </c>
      <c r="AN275" s="185">
        <f t="shared" si="143"/>
        <v>338</v>
      </c>
      <c r="AO275" s="177">
        <f t="shared" si="144"/>
        <v>11.630717095004211</v>
      </c>
      <c r="AQ275" s="208">
        <f t="shared" si="145"/>
        <v>0.52700177383299718</v>
      </c>
      <c r="AT275" s="185">
        <f t="shared" si="146"/>
        <v>337</v>
      </c>
      <c r="AU275" s="177">
        <f t="shared" si="147"/>
        <v>11.416025490206952</v>
      </c>
      <c r="AW275" s="208">
        <f t="shared" si="148"/>
        <v>0.53974580636815916</v>
      </c>
      <c r="AZ275" s="185">
        <f t="shared" si="149"/>
        <v>336</v>
      </c>
      <c r="BA275" s="177">
        <f t="shared" si="150"/>
        <v>11.203333885409693</v>
      </c>
      <c r="BC275" s="208">
        <f t="shared" si="151"/>
        <v>0.55232947013967282</v>
      </c>
      <c r="BF275" s="185">
        <f t="shared" si="152"/>
        <v>336</v>
      </c>
      <c r="BG275" s="177">
        <f t="shared" si="153"/>
        <v>11.203333885409693</v>
      </c>
      <c r="BI275" s="208">
        <f t="shared" si="154"/>
        <v>0.56475675114746882</v>
      </c>
      <c r="BL275" s="185">
        <f t="shared" si="155"/>
        <v>335</v>
      </c>
      <c r="BM275" s="177">
        <f t="shared" si="156"/>
        <v>10.992642280612433</v>
      </c>
    </row>
    <row r="276" spans="1:70" ht="15" customHeight="1">
      <c r="A276" s="19">
        <f t="shared" si="125"/>
        <v>2008</v>
      </c>
      <c r="B276" s="174">
        <f t="shared" si="125"/>
        <v>257.40944017563118</v>
      </c>
      <c r="C276" s="207">
        <f t="shared" si="126"/>
        <v>0.31463952695195441</v>
      </c>
      <c r="D276" s="20">
        <f t="shared" si="157"/>
        <v>6</v>
      </c>
      <c r="G276" s="25"/>
      <c r="H276" s="75"/>
      <c r="I276" s="177">
        <f t="shared" si="127"/>
        <v>323</v>
      </c>
      <c r="J276" s="178">
        <f t="shared" si="128"/>
        <v>25.481023454157782</v>
      </c>
      <c r="K276" s="177">
        <f t="shared" si="129"/>
        <v>4.3021215380741058</v>
      </c>
      <c r="M276" s="208">
        <f t="shared" si="130"/>
        <v>-4.7002211271448761E-2</v>
      </c>
      <c r="P276" s="185">
        <f t="shared" si="131"/>
        <v>376</v>
      </c>
      <c r="Q276" s="177">
        <f t="shared" si="132"/>
        <v>14.063720879457202</v>
      </c>
      <c r="S276" s="208">
        <f t="shared" si="133"/>
        <v>0.28586806139039966</v>
      </c>
      <c r="V276" s="185">
        <f t="shared" si="134"/>
        <v>324</v>
      </c>
      <c r="W276" s="177">
        <f t="shared" si="135"/>
        <v>4.4343026577228439</v>
      </c>
      <c r="Y276" s="208">
        <f t="shared" si="136"/>
        <v>0.30035726525619266</v>
      </c>
      <c r="AB276" s="185">
        <f t="shared" si="137"/>
        <v>323</v>
      </c>
      <c r="AC276" s="177">
        <f t="shared" si="138"/>
        <v>4.3021215380741058</v>
      </c>
      <c r="AE276" s="208">
        <f t="shared" si="139"/>
        <v>0.31463952695195441</v>
      </c>
      <c r="AH276" s="185">
        <f t="shared" si="140"/>
        <v>323</v>
      </c>
      <c r="AI276" s="177">
        <f t="shared" si="141"/>
        <v>4.3021215380741058</v>
      </c>
      <c r="AK276" s="208">
        <f t="shared" si="142"/>
        <v>0.32872067464096483</v>
      </c>
      <c r="AN276" s="185">
        <f t="shared" si="143"/>
        <v>322</v>
      </c>
      <c r="AO276" s="177">
        <f t="shared" si="144"/>
        <v>4.1719404184253683</v>
      </c>
      <c r="AQ276" s="208">
        <f t="shared" si="145"/>
        <v>0.3426062936915007</v>
      </c>
      <c r="AT276" s="185">
        <f t="shared" si="146"/>
        <v>322</v>
      </c>
      <c r="AU276" s="177">
        <f t="shared" si="147"/>
        <v>4.1719404184253683</v>
      </c>
      <c r="AW276" s="208">
        <f t="shared" si="148"/>
        <v>0.35630173997843873</v>
      </c>
      <c r="AZ276" s="185">
        <f t="shared" si="149"/>
        <v>321</v>
      </c>
      <c r="BA276" s="177">
        <f t="shared" si="150"/>
        <v>4.0437592987766307</v>
      </c>
      <c r="BC276" s="208">
        <f t="shared" si="151"/>
        <v>0.3698121522862402</v>
      </c>
      <c r="BF276" s="185">
        <f t="shared" si="152"/>
        <v>321</v>
      </c>
      <c r="BG276" s="177">
        <f t="shared" si="153"/>
        <v>4.0437592987766307</v>
      </c>
      <c r="BI276" s="208">
        <f t="shared" si="154"/>
        <v>0.38314246388519119</v>
      </c>
      <c r="BL276" s="185">
        <f t="shared" si="155"/>
        <v>320</v>
      </c>
      <c r="BM276" s="177">
        <f t="shared" si="156"/>
        <v>3.9175781791278927</v>
      </c>
    </row>
    <row r="277" spans="1:70" s="25" customFormat="1" ht="15" customHeight="1">
      <c r="A277" s="19">
        <f t="shared" si="125"/>
        <v>2009</v>
      </c>
      <c r="B277" s="174">
        <f t="shared" si="125"/>
        <v>230.20257826887661</v>
      </c>
      <c r="C277" s="207">
        <f t="shared" si="126"/>
        <v>0.50067831351365466</v>
      </c>
      <c r="D277" s="20">
        <f t="shared" si="157"/>
        <v>7</v>
      </c>
      <c r="H277" s="75"/>
      <c r="I277" s="177">
        <f t="shared" si="127"/>
        <v>307</v>
      </c>
      <c r="J277" s="178">
        <f t="shared" si="128"/>
        <v>33.360800000000005</v>
      </c>
      <c r="K277" s="177">
        <f t="shared" si="129"/>
        <v>5.8978439845480235</v>
      </c>
      <c r="M277" s="208">
        <f t="shared" si="130"/>
        <v>0.1697697784418965</v>
      </c>
      <c r="P277" s="185">
        <f t="shared" si="131"/>
        <v>349</v>
      </c>
      <c r="Q277" s="177">
        <f t="shared" si="132"/>
        <v>14.112827409962389</v>
      </c>
      <c r="S277" s="208">
        <f t="shared" si="133"/>
        <v>0.47399565051527293</v>
      </c>
      <c r="V277" s="185">
        <f t="shared" si="134"/>
        <v>308</v>
      </c>
      <c r="W277" s="177">
        <f t="shared" si="135"/>
        <v>6.0524388280102706</v>
      </c>
      <c r="Y277" s="208">
        <f t="shared" si="136"/>
        <v>0.48742597493760464</v>
      </c>
      <c r="AB277" s="185">
        <f t="shared" si="137"/>
        <v>308</v>
      </c>
      <c r="AC277" s="177">
        <f t="shared" si="138"/>
        <v>6.0524388280102706</v>
      </c>
      <c r="AE277" s="208">
        <f t="shared" si="139"/>
        <v>0.50067831351365466</v>
      </c>
      <c r="AH277" s="185">
        <f t="shared" si="140"/>
        <v>307</v>
      </c>
      <c r="AI277" s="177">
        <f t="shared" si="141"/>
        <v>5.8978439845480235</v>
      </c>
      <c r="AK277" s="208">
        <f t="shared" si="142"/>
        <v>0.51375732213565828</v>
      </c>
      <c r="AN277" s="185">
        <f t="shared" si="143"/>
        <v>307</v>
      </c>
      <c r="AO277" s="177">
        <f t="shared" si="144"/>
        <v>5.8978439845480235</v>
      </c>
      <c r="AQ277" s="208">
        <f t="shared" si="145"/>
        <v>0.52666747636327738</v>
      </c>
      <c r="AT277" s="185">
        <f t="shared" si="146"/>
        <v>306</v>
      </c>
      <c r="AU277" s="177">
        <f t="shared" si="147"/>
        <v>5.7452491410857762</v>
      </c>
      <c r="AW277" s="208">
        <f t="shared" si="148"/>
        <v>0.53941308061790316</v>
      </c>
      <c r="AZ277" s="185">
        <f t="shared" si="149"/>
        <v>306</v>
      </c>
      <c r="BA277" s="177">
        <f t="shared" si="150"/>
        <v>5.7452491410857762</v>
      </c>
      <c r="BC277" s="208">
        <f t="shared" si="151"/>
        <v>0.55199827679836289</v>
      </c>
      <c r="BF277" s="185">
        <f t="shared" si="152"/>
        <v>306</v>
      </c>
      <c r="BG277" s="177">
        <f t="shared" si="153"/>
        <v>5.7452491410857762</v>
      </c>
      <c r="BI277" s="208">
        <f t="shared" si="154"/>
        <v>0.56442705236117352</v>
      </c>
      <c r="BL277" s="185">
        <f t="shared" si="155"/>
        <v>306</v>
      </c>
      <c r="BM277" s="177">
        <f t="shared" si="156"/>
        <v>5.7452491410857762</v>
      </c>
    </row>
    <row r="278" spans="1:70" ht="15" customHeight="1">
      <c r="A278" s="19">
        <f t="shared" si="125"/>
        <v>2010</v>
      </c>
      <c r="B278" s="174">
        <f t="shared" si="125"/>
        <v>253.86012715712988</v>
      </c>
      <c r="C278" s="207">
        <f t="shared" si="126"/>
        <v>0.33854012007595463</v>
      </c>
      <c r="D278" s="20">
        <f t="shared" si="157"/>
        <v>8</v>
      </c>
      <c r="E278" s="50"/>
      <c r="F278" s="25"/>
      <c r="G278" s="25"/>
      <c r="H278" s="75"/>
      <c r="I278" s="177">
        <f t="shared" si="127"/>
        <v>292</v>
      </c>
      <c r="J278" s="178">
        <f t="shared" si="128"/>
        <v>15.02397137745975</v>
      </c>
      <c r="K278" s="177">
        <f t="shared" si="129"/>
        <v>1.4546499004703017</v>
      </c>
      <c r="M278" s="208">
        <f t="shared" si="130"/>
        <v>-1.8768957781035905E-2</v>
      </c>
      <c r="N278" s="50"/>
      <c r="O278" s="25"/>
      <c r="P278" s="185">
        <f t="shared" si="131"/>
        <v>320</v>
      </c>
      <c r="Q278" s="177">
        <f t="shared" si="132"/>
        <v>4.3744827796710277</v>
      </c>
      <c r="S278" s="208">
        <f t="shared" si="133"/>
        <v>0.31005951528466075</v>
      </c>
      <c r="T278" s="50"/>
      <c r="U278" s="25"/>
      <c r="V278" s="185">
        <f t="shared" si="134"/>
        <v>292</v>
      </c>
      <c r="W278" s="177">
        <f t="shared" si="135"/>
        <v>1.4546499004703017</v>
      </c>
      <c r="Y278" s="208">
        <f t="shared" si="136"/>
        <v>0.32440120735979855</v>
      </c>
      <c r="Z278" s="50"/>
      <c r="AA278" s="25"/>
      <c r="AB278" s="185">
        <f t="shared" si="137"/>
        <v>292</v>
      </c>
      <c r="AC278" s="177">
        <f t="shared" si="138"/>
        <v>1.4546499004703017</v>
      </c>
      <c r="AE278" s="208">
        <f t="shared" si="139"/>
        <v>0.33854012007595463</v>
      </c>
      <c r="AF278" s="50"/>
      <c r="AG278" s="25"/>
      <c r="AH278" s="185">
        <f t="shared" si="140"/>
        <v>292</v>
      </c>
      <c r="AI278" s="177">
        <f t="shared" si="141"/>
        <v>1.4546499004703017</v>
      </c>
      <c r="AK278" s="208">
        <f t="shared" si="142"/>
        <v>0.3524819078337928</v>
      </c>
      <c r="AL278" s="50"/>
      <c r="AM278" s="25"/>
      <c r="AN278" s="185">
        <f t="shared" si="143"/>
        <v>291</v>
      </c>
      <c r="AO278" s="177">
        <f t="shared" si="144"/>
        <v>1.3793701547845614</v>
      </c>
      <c r="AQ278" s="208">
        <f t="shared" si="145"/>
        <v>0.36623199177718896</v>
      </c>
      <c r="AR278" s="50"/>
      <c r="AS278" s="25"/>
      <c r="AT278" s="185">
        <f t="shared" si="146"/>
        <v>291</v>
      </c>
      <c r="AU278" s="177">
        <f t="shared" si="147"/>
        <v>1.3793701547845614</v>
      </c>
      <c r="AW278" s="208">
        <f t="shared" si="148"/>
        <v>0.37979557244922085</v>
      </c>
      <c r="AX278" s="50"/>
      <c r="AY278" s="25"/>
      <c r="AZ278" s="185">
        <f t="shared" si="149"/>
        <v>291</v>
      </c>
      <c r="BA278" s="177">
        <f t="shared" si="150"/>
        <v>1.3793701547845614</v>
      </c>
      <c r="BC278" s="208">
        <f t="shared" si="151"/>
        <v>0.39317764160128055</v>
      </c>
      <c r="BD278" s="50"/>
      <c r="BE278" s="25"/>
      <c r="BF278" s="185">
        <f t="shared" si="152"/>
        <v>291</v>
      </c>
      <c r="BG278" s="177">
        <f t="shared" si="153"/>
        <v>1.3793701547845614</v>
      </c>
      <c r="BI278" s="208">
        <f t="shared" si="154"/>
        <v>0.40638299322240684</v>
      </c>
      <c r="BJ278" s="50"/>
      <c r="BK278" s="25"/>
      <c r="BL278" s="185">
        <f t="shared" si="155"/>
        <v>291</v>
      </c>
      <c r="BM278" s="177">
        <f t="shared" si="156"/>
        <v>1.3793701547845614</v>
      </c>
    </row>
    <row r="279" spans="1:70" s="25" customFormat="1" ht="15" customHeight="1">
      <c r="A279" s="19">
        <f t="shared" si="125"/>
        <v>2011</v>
      </c>
      <c r="B279" s="174">
        <f t="shared" si="125"/>
        <v>269.7459584295612</v>
      </c>
      <c r="C279" s="207">
        <f t="shared" si="126"/>
        <v>0.2322118983251362</v>
      </c>
      <c r="D279" s="20">
        <f t="shared" si="157"/>
        <v>9</v>
      </c>
      <c r="E279" s="50"/>
      <c r="H279" s="32"/>
      <c r="I279" s="177">
        <f t="shared" si="127"/>
        <v>276</v>
      </c>
      <c r="J279" s="178">
        <f t="shared" si="128"/>
        <v>2.3184931506849322</v>
      </c>
      <c r="K279" s="177">
        <f t="shared" si="129"/>
        <v>3.9113035964776631E-2</v>
      </c>
      <c r="M279" s="208">
        <f t="shared" si="130"/>
        <v>-0.14535245459198134</v>
      </c>
      <c r="N279" s="50"/>
      <c r="P279" s="185">
        <f t="shared" si="131"/>
        <v>289</v>
      </c>
      <c r="Q279" s="177">
        <f t="shared" si="132"/>
        <v>0.37071811679618544</v>
      </c>
      <c r="S279" s="208">
        <f t="shared" si="133"/>
        <v>0.20238155986578046</v>
      </c>
      <c r="T279" s="50"/>
      <c r="V279" s="185">
        <f t="shared" si="134"/>
        <v>276</v>
      </c>
      <c r="W279" s="177">
        <f t="shared" si="135"/>
        <v>3.9113035964776631E-2</v>
      </c>
      <c r="Y279" s="208">
        <f t="shared" si="136"/>
        <v>0.21740795610815619</v>
      </c>
      <c r="Z279" s="50"/>
      <c r="AB279" s="185">
        <f t="shared" si="137"/>
        <v>276</v>
      </c>
      <c r="AC279" s="177">
        <f t="shared" si="138"/>
        <v>3.9113035964776631E-2</v>
      </c>
      <c r="AE279" s="208">
        <f t="shared" si="139"/>
        <v>0.2322118983251362</v>
      </c>
      <c r="AF279" s="50"/>
      <c r="AH279" s="185">
        <f t="shared" si="140"/>
        <v>276</v>
      </c>
      <c r="AI279" s="177">
        <f t="shared" si="141"/>
        <v>3.9113035964776631E-2</v>
      </c>
      <c r="AK279" s="208">
        <f t="shared" si="142"/>
        <v>0.24679987706127077</v>
      </c>
      <c r="AL279" s="50"/>
      <c r="AN279" s="185">
        <f t="shared" si="143"/>
        <v>276</v>
      </c>
      <c r="AO279" s="177">
        <f t="shared" si="144"/>
        <v>3.9113035964776631E-2</v>
      </c>
      <c r="AQ279" s="208">
        <f t="shared" si="145"/>
        <v>0.26117810287866283</v>
      </c>
      <c r="AR279" s="50"/>
      <c r="AT279" s="185">
        <f t="shared" si="146"/>
        <v>276</v>
      </c>
      <c r="AU279" s="177">
        <f t="shared" si="147"/>
        <v>3.9113035964776631E-2</v>
      </c>
      <c r="AW279" s="208">
        <f t="shared" si="148"/>
        <v>0.27535252223242723</v>
      </c>
      <c r="AX279" s="50"/>
      <c r="AZ279" s="185">
        <f t="shared" si="149"/>
        <v>276</v>
      </c>
      <c r="BA279" s="177">
        <f t="shared" si="150"/>
        <v>3.9113035964776631E-2</v>
      </c>
      <c r="BC279" s="208">
        <f t="shared" si="151"/>
        <v>0.28932883223665073</v>
      </c>
      <c r="BD279" s="50"/>
      <c r="BF279" s="185">
        <f t="shared" si="152"/>
        <v>276</v>
      </c>
      <c r="BG279" s="177">
        <f t="shared" si="153"/>
        <v>3.9113035964776631E-2</v>
      </c>
      <c r="BI279" s="208">
        <f t="shared" si="154"/>
        <v>0.303112494412623</v>
      </c>
      <c r="BJ279" s="50"/>
      <c r="BL279" s="185">
        <f t="shared" si="155"/>
        <v>276</v>
      </c>
      <c r="BM279" s="177">
        <f t="shared" si="156"/>
        <v>3.9113035964776631E-2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334.05405405405406</v>
      </c>
      <c r="C280" s="210">
        <f t="shared" si="126"/>
        <v>-0.19109781985297047</v>
      </c>
      <c r="D280" s="29">
        <f t="shared" si="157"/>
        <v>10</v>
      </c>
      <c r="E280" s="51"/>
      <c r="F280" s="30"/>
      <c r="G280" s="30"/>
      <c r="H280" s="78"/>
      <c r="I280" s="183">
        <f t="shared" si="127"/>
        <v>261</v>
      </c>
      <c r="J280" s="184">
        <f t="shared" si="128"/>
        <v>21.868932038834956</v>
      </c>
      <c r="K280" s="183">
        <f t="shared" si="129"/>
        <v>5.3368948137326537</v>
      </c>
      <c r="M280" s="211">
        <f t="shared" si="130"/>
        <v>-0.68172400107986941</v>
      </c>
      <c r="N280" s="51"/>
      <c r="O280" s="30"/>
      <c r="P280" s="205">
        <f t="shared" si="131"/>
        <v>256</v>
      </c>
      <c r="Q280" s="183">
        <f t="shared" si="132"/>
        <v>6.092435354273193</v>
      </c>
      <c r="S280" s="211">
        <f t="shared" si="133"/>
        <v>-0.22800974096538282</v>
      </c>
      <c r="T280" s="51"/>
      <c r="U280" s="30"/>
      <c r="V280" s="205">
        <f t="shared" si="134"/>
        <v>260</v>
      </c>
      <c r="W280" s="183">
        <f t="shared" si="135"/>
        <v>5.4840029218407604</v>
      </c>
      <c r="Y280" s="211">
        <f t="shared" si="136"/>
        <v>-0.20938347883691202</v>
      </c>
      <c r="Z280" s="51"/>
      <c r="AA280" s="30"/>
      <c r="AB280" s="205">
        <f t="shared" si="137"/>
        <v>261</v>
      </c>
      <c r="AC280" s="183">
        <f t="shared" si="138"/>
        <v>5.3368948137326537</v>
      </c>
      <c r="AE280" s="211">
        <f t="shared" si="139"/>
        <v>-0.19109781985297047</v>
      </c>
      <c r="AF280" s="51"/>
      <c r="AG280" s="30"/>
      <c r="AH280" s="205">
        <f t="shared" si="140"/>
        <v>261</v>
      </c>
      <c r="AI280" s="183">
        <f t="shared" si="141"/>
        <v>5.3368948137326537</v>
      </c>
      <c r="AK280" s="211">
        <f t="shared" si="142"/>
        <v>-0.17314053071956845</v>
      </c>
      <c r="AL280" s="51"/>
      <c r="AM280" s="30"/>
      <c r="AN280" s="205">
        <f t="shared" si="143"/>
        <v>261</v>
      </c>
      <c r="AO280" s="183">
        <f t="shared" si="144"/>
        <v>5.3368948137326537</v>
      </c>
      <c r="AQ280" s="211">
        <f t="shared" si="145"/>
        <v>-0.15550002559939141</v>
      </c>
      <c r="AR280" s="51"/>
      <c r="AS280" s="30"/>
      <c r="AT280" s="205">
        <f t="shared" si="146"/>
        <v>261</v>
      </c>
      <c r="AU280" s="183">
        <f t="shared" si="147"/>
        <v>5.3368948137326537</v>
      </c>
      <c r="AW280" s="211">
        <f t="shared" si="148"/>
        <v>-0.13816532121321839</v>
      </c>
      <c r="AX280" s="51"/>
      <c r="AY280" s="30"/>
      <c r="AZ280" s="205">
        <f t="shared" si="149"/>
        <v>261</v>
      </c>
      <c r="BA280" s="183">
        <f t="shared" si="150"/>
        <v>5.3368948137326537</v>
      </c>
      <c r="BC280" s="211">
        <f t="shared" si="151"/>
        <v>-0.12112599576703495</v>
      </c>
      <c r="BD280" s="51"/>
      <c r="BE280" s="30"/>
      <c r="BF280" s="205">
        <f t="shared" si="152"/>
        <v>261</v>
      </c>
      <c r="BG280" s="183">
        <f t="shared" si="153"/>
        <v>5.3368948137326537</v>
      </c>
      <c r="BI280" s="211">
        <f t="shared" si="154"/>
        <v>-0.10437215132021387</v>
      </c>
      <c r="BJ280" s="51"/>
      <c r="BK280" s="30"/>
      <c r="BL280" s="205">
        <f t="shared" si="155"/>
        <v>261</v>
      </c>
      <c r="BM280" s="183">
        <f t="shared" si="156"/>
        <v>5.3368948137326537</v>
      </c>
    </row>
    <row r="281" spans="1:70" ht="15" customHeight="1" thickTop="1">
      <c r="A281" s="19">
        <f t="shared" si="125"/>
        <v>2013</v>
      </c>
      <c r="B281" s="174">
        <f t="shared" ref="B281:B302" si="158">ROUND(F$263/(1+EXP(F$268+F$267*D281)),$G$1)</f>
        <v>246</v>
      </c>
      <c r="C281" s="52"/>
      <c r="D281" s="20">
        <f t="shared" si="157"/>
        <v>11</v>
      </c>
      <c r="E281" s="53"/>
      <c r="F281" s="80"/>
      <c r="G281" s="25"/>
      <c r="H281" s="32"/>
      <c r="I281" s="177">
        <f t="shared" si="127"/>
        <v>246</v>
      </c>
      <c r="J281" s="185"/>
      <c r="K281" s="185"/>
    </row>
    <row r="282" spans="1:70" ht="15" customHeight="1" thickBot="1">
      <c r="A282" s="19">
        <f t="shared" si="125"/>
        <v>2014</v>
      </c>
      <c r="B282" s="174">
        <f t="shared" si="158"/>
        <v>231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27"/>
        <v>231</v>
      </c>
      <c r="J282" s="185"/>
      <c r="K282" s="185"/>
      <c r="M282" s="198" t="str">
        <f>E264</f>
        <v>max(y) =</v>
      </c>
      <c r="N282" s="198">
        <f>F264</f>
        <v>502.15208034433283</v>
      </c>
      <c r="O282" s="198"/>
      <c r="P282" s="198"/>
      <c r="Q282" s="198"/>
      <c r="R282" s="198"/>
      <c r="S282" s="198" t="str">
        <f>M282</f>
        <v>max(y) =</v>
      </c>
      <c r="T282" s="198">
        <f>N282</f>
        <v>502.15208034433283</v>
      </c>
      <c r="U282" s="198"/>
      <c r="V282" s="198"/>
      <c r="W282" s="198"/>
      <c r="X282" s="198"/>
      <c r="Y282" s="198" t="str">
        <f>S282</f>
        <v>max(y) =</v>
      </c>
      <c r="Z282" s="198">
        <f>T282</f>
        <v>502.15208034433283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502.15208034433283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502.15208034433283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502.15208034433283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502.15208034433283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502.15208034433283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502.15208034433283</v>
      </c>
    </row>
    <row r="283" spans="1:70" ht="15" customHeight="1" thickTop="1">
      <c r="A283" s="19">
        <f t="shared" si="125"/>
        <v>2015</v>
      </c>
      <c r="B283" s="174">
        <f t="shared" si="158"/>
        <v>216</v>
      </c>
      <c r="C283" s="52"/>
      <c r="D283" s="20">
        <f t="shared" si="157"/>
        <v>13</v>
      </c>
      <c r="E283" s="198">
        <f>O263</f>
        <v>503</v>
      </c>
      <c r="F283" s="201">
        <f>O271</f>
        <v>0.12707587783404656</v>
      </c>
      <c r="G283" s="631">
        <f>O272</f>
        <v>137.14326138114546</v>
      </c>
      <c r="H283" s="632"/>
      <c r="I283" s="177">
        <f t="shared" si="127"/>
        <v>216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>
        <f t="shared" si="158"/>
        <v>202</v>
      </c>
      <c r="C284" s="52"/>
      <c r="D284" s="20">
        <f t="shared" si="157"/>
        <v>14</v>
      </c>
      <c r="E284" s="198">
        <f>U263</f>
        <v>600</v>
      </c>
      <c r="F284" s="201">
        <f>U271</f>
        <v>0.12740272382986725</v>
      </c>
      <c r="G284" s="631">
        <f>U272</f>
        <v>103.33536941986738</v>
      </c>
      <c r="H284" s="632"/>
      <c r="I284" s="177">
        <f t="shared" si="127"/>
        <v>202</v>
      </c>
      <c r="J284" s="185"/>
      <c r="K284" s="185"/>
      <c r="M284" s="198" t="s">
        <v>60</v>
      </c>
      <c r="N284" s="212">
        <v>5</v>
      </c>
      <c r="O284" s="198"/>
      <c r="P284" s="198"/>
      <c r="Q284" s="198"/>
      <c r="R284" s="198"/>
      <c r="S284" s="198" t="s">
        <v>60</v>
      </c>
      <c r="T284" s="198">
        <f>N284</f>
        <v>5</v>
      </c>
      <c r="U284" s="198"/>
      <c r="V284" s="198"/>
      <c r="W284" s="198"/>
      <c r="X284" s="198"/>
      <c r="Y284" s="198" t="s">
        <v>60</v>
      </c>
      <c r="Z284" s="198">
        <f>T284</f>
        <v>5</v>
      </c>
      <c r="AA284" s="198"/>
      <c r="AB284" s="198"/>
      <c r="AC284" s="198"/>
      <c r="AD284" s="198"/>
      <c r="AE284" s="198" t="s">
        <v>60</v>
      </c>
      <c r="AF284" s="198">
        <f>Z284</f>
        <v>5</v>
      </c>
      <c r="AG284" s="198"/>
      <c r="AH284" s="198"/>
      <c r="AI284" s="198"/>
      <c r="AJ284" s="198"/>
      <c r="AK284" s="198" t="s">
        <v>60</v>
      </c>
      <c r="AL284" s="198">
        <f>AF284</f>
        <v>5</v>
      </c>
      <c r="AM284" s="198"/>
      <c r="AN284" s="198"/>
      <c r="AO284" s="198"/>
      <c r="AP284" s="198"/>
      <c r="AQ284" s="198" t="s">
        <v>60</v>
      </c>
      <c r="AR284" s="198">
        <f>AL284</f>
        <v>5</v>
      </c>
      <c r="AS284" s="198"/>
      <c r="AT284" s="198"/>
      <c r="AU284" s="198"/>
      <c r="AV284" s="198"/>
      <c r="AW284" s="198" t="s">
        <v>60</v>
      </c>
      <c r="AX284" s="198">
        <f>AR284</f>
        <v>5</v>
      </c>
      <c r="AY284" s="198"/>
      <c r="AZ284" s="198"/>
      <c r="BA284" s="198"/>
      <c r="BB284" s="198"/>
      <c r="BC284" s="198" t="s">
        <v>60</v>
      </c>
      <c r="BD284" s="198">
        <f>AX284</f>
        <v>5</v>
      </c>
      <c r="BE284" s="198"/>
      <c r="BF284" s="198"/>
      <c r="BG284" s="198"/>
      <c r="BH284" s="198"/>
      <c r="BI284" s="198" t="s">
        <v>60</v>
      </c>
      <c r="BJ284" s="198">
        <f>BD284</f>
        <v>5</v>
      </c>
    </row>
    <row r="285" spans="1:70" ht="15" customHeight="1">
      <c r="A285" s="19">
        <f t="shared" si="125"/>
        <v>2017</v>
      </c>
      <c r="B285" s="174">
        <f t="shared" si="158"/>
        <v>189</v>
      </c>
      <c r="C285" s="52"/>
      <c r="D285" s="20">
        <f t="shared" si="157"/>
        <v>15</v>
      </c>
      <c r="E285" s="198">
        <f>AA263</f>
        <v>605</v>
      </c>
      <c r="F285" s="201">
        <f>AA271</f>
        <v>0.12782388500078581</v>
      </c>
      <c r="G285" s="631">
        <f>AA272</f>
        <v>103.13861628496996</v>
      </c>
      <c r="H285" s="632"/>
      <c r="I285" s="177">
        <f t="shared" si="127"/>
        <v>189</v>
      </c>
      <c r="J285" s="185"/>
      <c r="K285" s="185"/>
    </row>
    <row r="286" spans="1:70" ht="15" customHeight="1">
      <c r="A286" s="19">
        <f t="shared" si="125"/>
        <v>2018</v>
      </c>
      <c r="B286" s="174">
        <f t="shared" si="158"/>
        <v>176</v>
      </c>
      <c r="C286" s="52"/>
      <c r="D286" s="20">
        <f t="shared" si="157"/>
        <v>16</v>
      </c>
      <c r="E286" s="198">
        <f>AG263</f>
        <v>610</v>
      </c>
      <c r="F286" s="201">
        <f>AG271</f>
        <v>0.13134688029788219</v>
      </c>
      <c r="G286" s="631">
        <f>AG272</f>
        <v>102.59201094943604</v>
      </c>
      <c r="H286" s="632"/>
      <c r="I286" s="177">
        <f t="shared" si="127"/>
        <v>176</v>
      </c>
      <c r="J286" s="185"/>
      <c r="K286" s="185"/>
    </row>
    <row r="287" spans="1:70" ht="15" customHeight="1">
      <c r="A287" s="19">
        <f t="shared" ref="A287:A302" si="159">A241</f>
        <v>2019</v>
      </c>
      <c r="B287" s="174">
        <f t="shared" si="158"/>
        <v>163</v>
      </c>
      <c r="C287" s="52"/>
      <c r="D287" s="20">
        <f t="shared" si="157"/>
        <v>17</v>
      </c>
      <c r="E287" s="198">
        <f>AM263</f>
        <v>615</v>
      </c>
      <c r="F287" s="201">
        <f>AM271</f>
        <v>0.12971947218557514</v>
      </c>
      <c r="G287" s="631">
        <f>AM272</f>
        <v>102.69977778175826</v>
      </c>
      <c r="H287" s="632"/>
      <c r="I287" s="177">
        <f t="shared" si="127"/>
        <v>163</v>
      </c>
      <c r="J287" s="185"/>
      <c r="K287" s="185"/>
    </row>
    <row r="288" spans="1:70" ht="15" customHeight="1">
      <c r="A288" s="19">
        <f t="shared" si="159"/>
        <v>2020</v>
      </c>
      <c r="B288" s="174">
        <f t="shared" si="158"/>
        <v>151</v>
      </c>
      <c r="C288" s="52"/>
      <c r="D288" s="20">
        <f t="shared" si="157"/>
        <v>18</v>
      </c>
      <c r="E288" s="198">
        <f>AS263</f>
        <v>620</v>
      </c>
      <c r="F288" s="201">
        <f>AS271</f>
        <v>0.13096306293216134</v>
      </c>
      <c r="G288" s="631">
        <f>AS272</f>
        <v>102.45611297054936</v>
      </c>
      <c r="H288" s="632"/>
      <c r="I288" s="177">
        <f t="shared" si="127"/>
        <v>151</v>
      </c>
      <c r="J288" s="185"/>
      <c r="K288" s="185"/>
    </row>
    <row r="289" spans="1:11" ht="15" customHeight="1">
      <c r="A289" s="19">
        <f t="shared" si="159"/>
        <v>2021</v>
      </c>
      <c r="B289" s="174">
        <f t="shared" si="158"/>
        <v>140</v>
      </c>
      <c r="C289" s="52"/>
      <c r="D289" s="20">
        <f t="shared" si="157"/>
        <v>19</v>
      </c>
      <c r="E289" s="198">
        <f>AY263</f>
        <v>625</v>
      </c>
      <c r="F289" s="201">
        <f>AY271</f>
        <v>0.13031862279265638</v>
      </c>
      <c r="G289" s="631">
        <f>AY272</f>
        <v>102.44246794376005</v>
      </c>
      <c r="H289" s="632"/>
      <c r="I289" s="177">
        <f t="shared" si="127"/>
        <v>140</v>
      </c>
      <c r="J289" s="185"/>
      <c r="K289" s="185"/>
    </row>
    <row r="290" spans="1:11" ht="15" customHeight="1">
      <c r="A290" s="19">
        <f t="shared" si="159"/>
        <v>2022</v>
      </c>
      <c r="B290" s="174">
        <f t="shared" si="158"/>
        <v>129</v>
      </c>
      <c r="C290" s="52"/>
      <c r="D290" s="20">
        <f t="shared" si="157"/>
        <v>20</v>
      </c>
      <c r="E290" s="198">
        <f>BE263</f>
        <v>630</v>
      </c>
      <c r="F290" s="201">
        <f>BE271</f>
        <v>0.12963412047764075</v>
      </c>
      <c r="G290" s="631">
        <f>BE272</f>
        <v>102.47439148072807</v>
      </c>
      <c r="H290" s="632"/>
      <c r="I290" s="177">
        <f t="shared" si="127"/>
        <v>129</v>
      </c>
      <c r="J290" s="185"/>
      <c r="K290" s="185"/>
    </row>
    <row r="291" spans="1:11" ht="15" customHeight="1">
      <c r="A291" s="19">
        <f t="shared" si="159"/>
        <v>2023</v>
      </c>
      <c r="B291" s="174">
        <f t="shared" si="158"/>
        <v>119</v>
      </c>
      <c r="C291" s="52"/>
      <c r="D291" s="20">
        <f t="shared" si="157"/>
        <v>21</v>
      </c>
      <c r="E291" s="198">
        <f>BK263</f>
        <v>635</v>
      </c>
      <c r="F291" s="201">
        <f>BK271</f>
        <v>0.13061148517959659</v>
      </c>
      <c r="G291" s="631">
        <f>BK272</f>
        <v>102.2835040296963</v>
      </c>
      <c r="H291" s="632"/>
      <c r="I291" s="177">
        <f t="shared" si="127"/>
        <v>119</v>
      </c>
      <c r="J291" s="185"/>
      <c r="K291" s="185"/>
    </row>
    <row r="292" spans="1:11" ht="15" customHeight="1">
      <c r="A292" s="19">
        <f t="shared" si="159"/>
        <v>2024</v>
      </c>
      <c r="B292" s="174">
        <f t="shared" si="158"/>
        <v>110</v>
      </c>
      <c r="C292" s="52"/>
      <c r="D292" s="20">
        <f t="shared" si="157"/>
        <v>22</v>
      </c>
      <c r="E292" s="64"/>
      <c r="F292" s="201"/>
      <c r="G292" s="213"/>
      <c r="H292" s="32"/>
      <c r="I292" s="177">
        <f t="shared" si="127"/>
        <v>110</v>
      </c>
      <c r="J292" s="185"/>
      <c r="K292" s="185"/>
    </row>
    <row r="293" spans="1:11" ht="15" customHeight="1">
      <c r="A293" s="19">
        <f t="shared" si="159"/>
        <v>2025</v>
      </c>
      <c r="B293" s="174">
        <f t="shared" si="158"/>
        <v>101</v>
      </c>
      <c r="C293" s="52"/>
      <c r="D293" s="20">
        <f t="shared" si="157"/>
        <v>23</v>
      </c>
      <c r="E293" s="64"/>
      <c r="F293" s="201"/>
      <c r="G293" s="213"/>
      <c r="H293" s="32"/>
      <c r="I293" s="177">
        <f t="shared" si="127"/>
        <v>101</v>
      </c>
      <c r="J293" s="185"/>
      <c r="K293" s="185"/>
    </row>
    <row r="294" spans="1:11" ht="15" customHeight="1">
      <c r="A294" s="19">
        <f t="shared" si="159"/>
        <v>2026</v>
      </c>
      <c r="B294" s="174">
        <f t="shared" si="158"/>
        <v>92</v>
      </c>
      <c r="C294" s="52"/>
      <c r="D294" s="20">
        <f t="shared" si="157"/>
        <v>24</v>
      </c>
      <c r="E294" s="64"/>
      <c r="F294" s="201"/>
      <c r="G294" s="213"/>
      <c r="H294" s="32"/>
      <c r="I294" s="177">
        <f t="shared" si="127"/>
        <v>92</v>
      </c>
      <c r="J294" s="185"/>
      <c r="K294" s="185"/>
    </row>
    <row r="295" spans="1:11" ht="15" customHeight="1">
      <c r="A295" s="19">
        <f t="shared" si="159"/>
        <v>2027</v>
      </c>
      <c r="B295" s="174">
        <f t="shared" si="158"/>
        <v>85</v>
      </c>
      <c r="C295" s="52"/>
      <c r="D295" s="20">
        <f t="shared" si="157"/>
        <v>25</v>
      </c>
      <c r="E295" s="64"/>
      <c r="F295" s="201"/>
      <c r="G295" s="213"/>
      <c r="H295" s="32"/>
      <c r="I295" s="177">
        <f t="shared" si="127"/>
        <v>85</v>
      </c>
      <c r="J295" s="185"/>
      <c r="K295" s="185"/>
    </row>
    <row r="296" spans="1:11" ht="15" customHeight="1">
      <c r="A296" s="19">
        <f t="shared" si="159"/>
        <v>2028</v>
      </c>
      <c r="B296" s="174">
        <f t="shared" si="158"/>
        <v>78</v>
      </c>
      <c r="C296" s="52"/>
      <c r="D296" s="20">
        <f t="shared" si="157"/>
        <v>26</v>
      </c>
      <c r="E296" s="64"/>
      <c r="F296" s="201"/>
      <c r="G296" s="213"/>
      <c r="H296" s="32"/>
      <c r="I296" s="177">
        <f t="shared" si="127"/>
        <v>78</v>
      </c>
      <c r="J296" s="185"/>
      <c r="K296" s="185"/>
    </row>
    <row r="297" spans="1:11" ht="15" customHeight="1">
      <c r="A297" s="19">
        <f t="shared" si="159"/>
        <v>2029</v>
      </c>
      <c r="B297" s="174">
        <f t="shared" si="158"/>
        <v>71</v>
      </c>
      <c r="C297" s="52"/>
      <c r="D297" s="20">
        <f t="shared" si="157"/>
        <v>27</v>
      </c>
      <c r="E297" s="53"/>
      <c r="F297" s="80"/>
      <c r="G297" s="25"/>
      <c r="H297" s="32"/>
      <c r="I297" s="177">
        <f t="shared" si="127"/>
        <v>71</v>
      </c>
      <c r="J297" s="185"/>
      <c r="K297" s="185"/>
    </row>
    <row r="298" spans="1:11" ht="15" customHeight="1">
      <c r="A298" s="19">
        <f t="shared" si="159"/>
        <v>2030</v>
      </c>
      <c r="B298" s="174">
        <f t="shared" si="158"/>
        <v>65</v>
      </c>
      <c r="C298" s="52"/>
      <c r="D298" s="20">
        <f t="shared" si="157"/>
        <v>28</v>
      </c>
      <c r="E298" s="53"/>
      <c r="F298" s="80"/>
      <c r="G298" s="25"/>
      <c r="H298" s="32"/>
      <c r="I298" s="177">
        <f t="shared" si="127"/>
        <v>65</v>
      </c>
      <c r="J298" s="185"/>
      <c r="K298" s="185"/>
    </row>
    <row r="299" spans="1:11" ht="15" customHeight="1">
      <c r="A299" s="19">
        <f t="shared" si="159"/>
        <v>2031</v>
      </c>
      <c r="B299" s="174">
        <f t="shared" si="158"/>
        <v>59</v>
      </c>
      <c r="C299" s="52"/>
      <c r="D299" s="20">
        <f t="shared" si="157"/>
        <v>29</v>
      </c>
      <c r="E299" s="53"/>
      <c r="F299" s="80"/>
      <c r="G299" s="25"/>
      <c r="H299" s="32"/>
      <c r="I299" s="177">
        <f t="shared" si="127"/>
        <v>59</v>
      </c>
      <c r="J299" s="185"/>
      <c r="K299" s="185"/>
    </row>
    <row r="300" spans="1:11" ht="15" customHeight="1">
      <c r="A300" s="19">
        <f t="shared" si="159"/>
        <v>2032</v>
      </c>
      <c r="B300" s="174">
        <f t="shared" si="158"/>
        <v>54</v>
      </c>
      <c r="C300" s="52"/>
      <c r="D300" s="20">
        <f t="shared" si="157"/>
        <v>30</v>
      </c>
      <c r="E300" s="53"/>
      <c r="F300" s="80"/>
      <c r="G300" s="25"/>
      <c r="H300" s="32"/>
      <c r="I300" s="177">
        <f t="shared" si="127"/>
        <v>54</v>
      </c>
      <c r="J300" s="185"/>
      <c r="K300" s="185"/>
    </row>
    <row r="301" spans="1:11" ht="15" customHeight="1">
      <c r="A301" s="19">
        <f t="shared" si="159"/>
        <v>2033</v>
      </c>
      <c r="B301" s="174">
        <f t="shared" si="158"/>
        <v>49</v>
      </c>
      <c r="C301" s="52"/>
      <c r="D301" s="20">
        <f t="shared" si="157"/>
        <v>31</v>
      </c>
      <c r="E301" s="53"/>
      <c r="F301" s="80"/>
      <c r="G301" s="25"/>
      <c r="H301" s="32"/>
      <c r="I301" s="177">
        <f t="shared" si="127"/>
        <v>49</v>
      </c>
      <c r="J301" s="185"/>
      <c r="K301" s="185"/>
    </row>
    <row r="302" spans="1:11" ht="15" customHeight="1">
      <c r="A302" s="103">
        <f t="shared" si="159"/>
        <v>2034</v>
      </c>
      <c r="B302" s="186">
        <f t="shared" si="158"/>
        <v>45</v>
      </c>
      <c r="C302" s="193"/>
      <c r="D302" s="33">
        <f t="shared" si="157"/>
        <v>32</v>
      </c>
      <c r="E302" s="54"/>
      <c r="F302" s="82"/>
      <c r="G302" s="9"/>
      <c r="H302" s="35"/>
      <c r="I302" s="187">
        <f t="shared" si="127"/>
        <v>45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0.12773461800196978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9.9925801913488752E-2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0.12682170490005618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0.12355326782864537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0.12533971025580201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0.12546197507514631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0.12545193814495481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0.12521750292260436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0.12597968427004072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0.12773461800196978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635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503</v>
      </c>
      <c r="P309" s="185"/>
      <c r="Q309" s="177"/>
      <c r="S309" s="216"/>
      <c r="T309" s="95" t="s">
        <v>65</v>
      </c>
      <c r="U309" s="199">
        <f>ROUNDDOWN(U264,-T330)+10^T330</f>
        <v>600</v>
      </c>
      <c r="V309" s="185"/>
      <c r="W309" s="177"/>
      <c r="Y309" s="216"/>
      <c r="Z309" s="95" t="s">
        <v>65</v>
      </c>
      <c r="AA309" s="199">
        <f>U309+Z331</f>
        <v>605</v>
      </c>
      <c r="AB309" s="185"/>
      <c r="AC309" s="177"/>
      <c r="AE309" s="216"/>
      <c r="AF309" s="95" t="s">
        <v>65</v>
      </c>
      <c r="AG309" s="199">
        <f>AA309+AF331</f>
        <v>610</v>
      </c>
      <c r="AH309" s="185"/>
      <c r="AI309" s="177"/>
      <c r="AK309" s="216"/>
      <c r="AL309" s="95" t="s">
        <v>65</v>
      </c>
      <c r="AM309" s="199">
        <f>AG309+AL331</f>
        <v>615</v>
      </c>
      <c r="AN309" s="185"/>
      <c r="AO309" s="177"/>
      <c r="AQ309" s="216"/>
      <c r="AR309" s="95" t="s">
        <v>65</v>
      </c>
      <c r="AS309" s="199">
        <f>AM309+AR331</f>
        <v>620</v>
      </c>
      <c r="AT309" s="185"/>
      <c r="AU309" s="177"/>
      <c r="AW309" s="216"/>
      <c r="AX309" s="95" t="s">
        <v>65</v>
      </c>
      <c r="AY309" s="199">
        <f>AS309+AX331</f>
        <v>625</v>
      </c>
      <c r="AZ309" s="185"/>
      <c r="BA309" s="177"/>
      <c r="BC309" s="216"/>
      <c r="BD309" s="95" t="s">
        <v>65</v>
      </c>
      <c r="BE309" s="199">
        <f>AY309+BD331</f>
        <v>630</v>
      </c>
      <c r="BF309" s="185"/>
      <c r="BG309" s="177"/>
      <c r="BI309" s="216"/>
      <c r="BJ309" s="95" t="s">
        <v>65</v>
      </c>
      <c r="BK309" s="199">
        <f>BE309+BJ331</f>
        <v>635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5.3210839429682775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3.2577964809199411</v>
      </c>
      <c r="P311" s="185"/>
      <c r="Q311" s="177"/>
      <c r="S311" s="216"/>
      <c r="T311" s="95" t="s">
        <v>66</v>
      </c>
      <c r="U311" s="40">
        <f>INDEX(LINEST(S317:S326,$D317:$D326),2)</f>
        <v>5.105417485883283</v>
      </c>
      <c r="V311" s="185"/>
      <c r="W311" s="177"/>
      <c r="Y311" s="216"/>
      <c r="Z311" s="95" t="s">
        <v>66</v>
      </c>
      <c r="AA311" s="40">
        <f>INDEX(LINEST(Y317:Y326,$D317:$D326),2)</f>
        <v>5.1397451905934481</v>
      </c>
      <c r="AB311" s="185"/>
      <c r="AC311" s="177"/>
      <c r="AE311" s="216"/>
      <c r="AF311" s="95" t="s">
        <v>66</v>
      </c>
      <c r="AG311" s="40">
        <f>INDEX(LINEST(AE317:AE326,$D317:$D326),2)</f>
        <v>5.1727448653551154</v>
      </c>
      <c r="AH311" s="185"/>
      <c r="AI311" s="177"/>
      <c r="AK311" s="216"/>
      <c r="AL311" s="95" t="s">
        <v>66</v>
      </c>
      <c r="AM311" s="40">
        <f>INDEX(LINEST(AK317:AK326,$D317:$D326),2)</f>
        <v>5.2045207064624188</v>
      </c>
      <c r="AN311" s="185"/>
      <c r="AO311" s="177"/>
      <c r="AQ311" s="216"/>
      <c r="AR311" s="95" t="s">
        <v>66</v>
      </c>
      <c r="AS311" s="40">
        <f>INDEX(LINEST(AQ317:AQ326,$D317:$D326),2)</f>
        <v>5.2351648686982521</v>
      </c>
      <c r="AT311" s="185"/>
      <c r="AU311" s="177"/>
      <c r="AW311" s="216"/>
      <c r="AX311" s="95" t="s">
        <v>66</v>
      </c>
      <c r="AY311" s="40">
        <f>INDEX(LINEST(AW317:AW326,$D317:$D326),2)</f>
        <v>5.2647592738452023</v>
      </c>
      <c r="AZ311" s="185"/>
      <c r="BA311" s="177"/>
      <c r="BC311" s="216"/>
      <c r="BD311" s="95" t="s">
        <v>66</v>
      </c>
      <c r="BE311" s="40">
        <f>INDEX(LINEST(BC317:BC326,$D317:$D326),2)</f>
        <v>5.2933770886736848</v>
      </c>
      <c r="BF311" s="185"/>
      <c r="BG311" s="177"/>
      <c r="BI311" s="216"/>
      <c r="BJ311" s="95" t="s">
        <v>66</v>
      </c>
      <c r="BK311" s="40">
        <f>INDEX(LINEST(BI317:BI326,$D317:$D326),2)</f>
        <v>5.3210839429682775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6.1933850910853933E-2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0.22867688817211304</v>
      </c>
      <c r="P312" s="185"/>
      <c r="Q312" s="177"/>
      <c r="S312" s="216"/>
      <c r="T312" s="95" t="s">
        <v>67</v>
      </c>
      <c r="U312" s="40">
        <f>INDEX(LINEST(S317:S326,$D317:$D326),1)</f>
        <v>7.4343522241058738E-2</v>
      </c>
      <c r="V312" s="185"/>
      <c r="W312" s="177"/>
      <c r="Y312" s="216"/>
      <c r="Z312" s="95" t="s">
        <v>67</v>
      </c>
      <c r="AA312" s="40">
        <f>INDEX(LINEST(Y317:Y326,$D317:$D326),1)</f>
        <v>7.2258408403934951E-2</v>
      </c>
      <c r="AB312" s="185"/>
      <c r="AC312" s="177"/>
      <c r="AE312" s="216"/>
      <c r="AF312" s="95" t="s">
        <v>67</v>
      </c>
      <c r="AG312" s="40">
        <f>INDEX(LINEST(AE317:AE326,$D317:$D326),1)</f>
        <v>7.0293063729312502E-2</v>
      </c>
      <c r="AH312" s="185"/>
      <c r="AI312" s="177"/>
      <c r="AK312" s="216"/>
      <c r="AL312" s="95" t="s">
        <v>67</v>
      </c>
      <c r="AM312" s="40">
        <f>INDEX(LINEST(AK317:AK326,$D317:$D326),1)</f>
        <v>6.8436933376789078E-2</v>
      </c>
      <c r="AN312" s="185"/>
      <c r="AO312" s="177"/>
      <c r="AQ312" s="216"/>
      <c r="AR312" s="95" t="s">
        <v>67</v>
      </c>
      <c r="AS312" s="40">
        <f>INDEX(LINEST(AQ317:AQ326,$D317:$D326),1)</f>
        <v>6.6680724115018505E-2</v>
      </c>
      <c r="AT312" s="185"/>
      <c r="AU312" s="177"/>
      <c r="AW312" s="216"/>
      <c r="AX312" s="95" t="s">
        <v>67</v>
      </c>
      <c r="AY312" s="40">
        <f>INDEX(LINEST(AW317:AW326,$D317:$D326),1)</f>
        <v>6.5016213909210044E-2</v>
      </c>
      <c r="AZ312" s="185"/>
      <c r="BA312" s="177"/>
      <c r="BC312" s="216"/>
      <c r="BD312" s="95" t="s">
        <v>67</v>
      </c>
      <c r="BE312" s="40">
        <f>INDEX(LINEST(BC317:BC326,$D317:$D326),1)</f>
        <v>6.3436096107466908E-2</v>
      </c>
      <c r="BF312" s="185"/>
      <c r="BG312" s="177"/>
      <c r="BI312" s="216"/>
      <c r="BJ312" s="95" t="s">
        <v>67</v>
      </c>
      <c r="BK312" s="40">
        <f>INDEX(LINEST(BI317:BI326,$D317:$D326),1)</f>
        <v>6.1933850910853933E-2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204.60554257669608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25.992199685688313</v>
      </c>
      <c r="P314" s="185"/>
      <c r="Q314" s="177"/>
      <c r="S314" s="216"/>
      <c r="T314" s="95" t="s">
        <v>29</v>
      </c>
      <c r="U314" s="199">
        <f>EXP(U311)</f>
        <v>164.91290497173483</v>
      </c>
      <c r="V314" s="185"/>
      <c r="W314" s="177"/>
      <c r="Y314" s="216"/>
      <c r="Z314" s="95" t="s">
        <v>29</v>
      </c>
      <c r="AA314" s="199">
        <f>EXP(AA311)</f>
        <v>170.67227387933968</v>
      </c>
      <c r="AB314" s="185"/>
      <c r="AC314" s="177"/>
      <c r="AE314" s="216"/>
      <c r="AF314" s="95" t="s">
        <v>29</v>
      </c>
      <c r="AG314" s="199">
        <f>EXP(AG311)</f>
        <v>176.39836333001236</v>
      </c>
      <c r="AH314" s="185"/>
      <c r="AI314" s="177"/>
      <c r="AK314" s="216"/>
      <c r="AL314" s="95" t="s">
        <v>29</v>
      </c>
      <c r="AM314" s="199">
        <f>EXP(AM311)</f>
        <v>182.09357557595317</v>
      </c>
      <c r="AN314" s="185"/>
      <c r="AO314" s="177"/>
      <c r="AQ314" s="216"/>
      <c r="AR314" s="95" t="s">
        <v>29</v>
      </c>
      <c r="AS314" s="199">
        <f>EXP(AS311)</f>
        <v>187.76005954912313</v>
      </c>
      <c r="AT314" s="185"/>
      <c r="AU314" s="177"/>
      <c r="AW314" s="216"/>
      <c r="AX314" s="95" t="s">
        <v>29</v>
      </c>
      <c r="AY314" s="199">
        <f>EXP(AY311)</f>
        <v>193.39974680591575</v>
      </c>
      <c r="AZ314" s="185"/>
      <c r="BA314" s="177"/>
      <c r="BC314" s="216"/>
      <c r="BD314" s="95" t="s">
        <v>29</v>
      </c>
      <c r="BE314" s="199">
        <f>EXP(BE311)</f>
        <v>199.0143810454986</v>
      </c>
      <c r="BF314" s="185"/>
      <c r="BG314" s="177"/>
      <c r="BI314" s="216"/>
      <c r="BJ314" s="95" t="s">
        <v>29</v>
      </c>
      <c r="BK314" s="199">
        <f>EXP(BK311)</f>
        <v>204.60554257669608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1.063891966915784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1.2569358425523094</v>
      </c>
      <c r="P315" s="185"/>
      <c r="Q315" s="177"/>
      <c r="S315" s="216"/>
      <c r="T315" s="95" t="s">
        <v>30</v>
      </c>
      <c r="U315" s="40">
        <f>EXP(U312)</f>
        <v>1.077176776126163</v>
      </c>
      <c r="V315" s="185"/>
      <c r="W315" s="177"/>
      <c r="Y315" s="216"/>
      <c r="Z315" s="95" t="s">
        <v>30</v>
      </c>
      <c r="AA315" s="40">
        <f>EXP(AA312)</f>
        <v>1.0749330799191474</v>
      </c>
      <c r="AB315" s="185"/>
      <c r="AC315" s="177"/>
      <c r="AE315" s="216"/>
      <c r="AF315" s="95" t="s">
        <v>30</v>
      </c>
      <c r="AG315" s="40">
        <f>EXP(AG312)</f>
        <v>1.0728225405629388</v>
      </c>
      <c r="AH315" s="185"/>
      <c r="AI315" s="177"/>
      <c r="AK315" s="216"/>
      <c r="AL315" s="95" t="s">
        <v>30</v>
      </c>
      <c r="AM315" s="40">
        <f>EXP(AM312)</f>
        <v>1.070833088994424</v>
      </c>
      <c r="AN315" s="185"/>
      <c r="AO315" s="177"/>
      <c r="AQ315" s="216"/>
      <c r="AR315" s="95" t="s">
        <v>30</v>
      </c>
      <c r="AS315" s="40">
        <f>EXP(AS312)</f>
        <v>1.0689541324091347</v>
      </c>
      <c r="AT315" s="185"/>
      <c r="AU315" s="177"/>
      <c r="AW315" s="216"/>
      <c r="AX315" s="95" t="s">
        <v>30</v>
      </c>
      <c r="AY315" s="40">
        <f>EXP(AY312)</f>
        <v>1.0671763273440007</v>
      </c>
      <c r="AZ315" s="185"/>
      <c r="BA315" s="177"/>
      <c r="BC315" s="216"/>
      <c r="BD315" s="95" t="s">
        <v>30</v>
      </c>
      <c r="BE315" s="40">
        <f>EXP(BE312)</f>
        <v>1.0654913945782689</v>
      </c>
      <c r="BF315" s="185"/>
      <c r="BG315" s="177"/>
      <c r="BI315" s="216"/>
      <c r="BJ315" s="95" t="s">
        <v>30</v>
      </c>
      <c r="BK315" s="40">
        <f>EXP(BK312)</f>
        <v>1.063891966915784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214.03752605976374</v>
      </c>
      <c r="C317" s="189">
        <f t="shared" ref="C317:C326" si="161">LN($F$309-B317)</f>
        <v>6.0425436941756931</v>
      </c>
      <c r="D317" s="20">
        <v>1</v>
      </c>
      <c r="E317" s="637" t="s">
        <v>7</v>
      </c>
      <c r="F317" s="638"/>
      <c r="G317" s="641">
        <f>I305</f>
        <v>0.12773461800196978</v>
      </c>
      <c r="H317" s="642"/>
      <c r="I317" s="177">
        <f t="shared" ref="I317:I348" si="162">ROUND($F$309-$F$314*$F$315^D317,$G$1)</f>
        <v>417</v>
      </c>
      <c r="J317" s="178">
        <f t="shared" ref="J317:J326" si="163">ABS(B317-I317)/B317*100</f>
        <v>94.825649350649343</v>
      </c>
      <c r="K317" s="177">
        <f t="shared" ref="K317:K326" si="164">(B317-I317)^2/1000</f>
        <v>41.193765827941085</v>
      </c>
      <c r="M317" s="216">
        <f t="shared" ref="M317:M326" si="165">LN(O$309-$B317)</f>
        <v>5.6662968317237965</v>
      </c>
      <c r="N317" s="21" t="s">
        <v>36</v>
      </c>
      <c r="O317" s="42">
        <f>P305</f>
        <v>9.9925801913488752E-2</v>
      </c>
      <c r="P317" s="185">
        <f t="shared" ref="P317:P326" si="166">ROUND(O$309-O$314*O$315^$D317,$G$1)</f>
        <v>470</v>
      </c>
      <c r="Q317" s="177">
        <f t="shared" ref="Q317:Q326" si="167">($B317-P317)^2/1000</f>
        <v>65.516788065606136</v>
      </c>
      <c r="S317" s="216">
        <f t="shared" ref="S317:S326" si="168">LN(U$309-$B317)</f>
        <v>5.955740146967468</v>
      </c>
      <c r="T317" s="21" t="s">
        <v>36</v>
      </c>
      <c r="U317" s="42">
        <f>V305</f>
        <v>0.12682170490005618</v>
      </c>
      <c r="V317" s="185">
        <f t="shared" ref="V317:V326" si="169">ROUND(U$309-U$314*U$315^$D317,$G$1)</f>
        <v>422</v>
      </c>
      <c r="W317" s="177">
        <f t="shared" ref="W317:W326" si="170">($B317-V317)^2/1000</f>
        <v>43.248390567343449</v>
      </c>
      <c r="Y317" s="216">
        <f t="shared" ref="Y317:Y326" si="171">LN(AA$309-$B317)</f>
        <v>5.9686115808021105</v>
      </c>
      <c r="Z317" s="21" t="s">
        <v>36</v>
      </c>
      <c r="AA317" s="42">
        <f>AB305</f>
        <v>0.12355326782864537</v>
      </c>
      <c r="AB317" s="185">
        <f t="shared" ref="AB317:AB326" si="172">ROUND(AA$309-AA$314*AA$315^$D317,$G$1)</f>
        <v>422</v>
      </c>
      <c r="AC317" s="177">
        <f t="shared" ref="AC317:AC326" si="173">($B317-AB317)^2/1000</f>
        <v>43.248390567343449</v>
      </c>
      <c r="AE317" s="216">
        <f t="shared" ref="AE317:AE326" si="174">LN(AG$309-$B317)</f>
        <v>5.9813194439870241</v>
      </c>
      <c r="AF317" s="21" t="s">
        <v>36</v>
      </c>
      <c r="AG317" s="42">
        <f>AH305</f>
        <v>0.12533971025580201</v>
      </c>
      <c r="AH317" s="185">
        <f t="shared" ref="AH317:AH326" si="175">ROUND(AG$309-AG$314*AG$315^$D317,$G$1)</f>
        <v>421</v>
      </c>
      <c r="AI317" s="177">
        <f t="shared" ref="AI317:AI326" si="176">($B317-AH317)^2/1000</f>
        <v>42.83346561946297</v>
      </c>
      <c r="AK317" s="216">
        <f t="shared" ref="AK317:AK326" si="177">LN(AM$309-$B317)</f>
        <v>5.9938678417311575</v>
      </c>
      <c r="AL317" s="21" t="s">
        <v>36</v>
      </c>
      <c r="AM317" s="42">
        <f>AN305</f>
        <v>0.12546197507514631</v>
      </c>
      <c r="AN317" s="185">
        <f t="shared" ref="AN317:AN326" si="178">ROUND(AM$309-AM$314*AM$315^$D317,$G$1)</f>
        <v>420</v>
      </c>
      <c r="AO317" s="177">
        <f t="shared" ref="AO317:AO326" si="179">($B317-AN317)^2/1000</f>
        <v>42.420540671582501</v>
      </c>
      <c r="AQ317" s="216">
        <f t="shared" ref="AQ317:AQ326" si="180">LN(AS$309-$B317)</f>
        <v>6.0062607266113055</v>
      </c>
      <c r="AR317" s="21" t="s">
        <v>36</v>
      </c>
      <c r="AS317" s="42">
        <f>AT305</f>
        <v>0.12545193814495481</v>
      </c>
      <c r="AT317" s="185">
        <f t="shared" ref="AT317:AT326" si="181">ROUND(AS$309-AS$314*AS$315^$D317,$G$1)</f>
        <v>419</v>
      </c>
      <c r="AU317" s="177">
        <f t="shared" ref="AU317:AU326" si="182">($B317-AT317)^2/1000</f>
        <v>42.009615723702034</v>
      </c>
      <c r="AW317" s="216">
        <f t="shared" ref="AW317:AW326" si="183">LN(AY$309-$B317)</f>
        <v>6.0185019060460814</v>
      </c>
      <c r="AX317" s="21" t="s">
        <v>36</v>
      </c>
      <c r="AY317" s="42">
        <f>AZ305</f>
        <v>0.12521750292260436</v>
      </c>
      <c r="AZ317" s="185">
        <f t="shared" ref="AZ317:AZ326" si="184">ROUND(AY$309-AY$314*AY$315^$D317,$G$1)</f>
        <v>419</v>
      </c>
      <c r="BA317" s="177">
        <f t="shared" ref="BA317:BA326" si="185">($B317-AZ317)^2/1000</f>
        <v>42.009615723702034</v>
      </c>
      <c r="BC317" s="216">
        <f t="shared" ref="BC317:BC326" si="186">LN(BE$309-$B317)</f>
        <v>6.0305950493179461</v>
      </c>
      <c r="BD317" s="21" t="s">
        <v>36</v>
      </c>
      <c r="BE317" s="42">
        <f>BF305</f>
        <v>0.12597968427004072</v>
      </c>
      <c r="BF317" s="185">
        <f t="shared" ref="BF317:BF326" si="187">ROUND(BE$309-BE$314*BE$315^$D317,$G$1)</f>
        <v>418</v>
      </c>
      <c r="BG317" s="177">
        <f t="shared" ref="BG317:BG326" si="188">($B317-BF317)^2/1000</f>
        <v>41.600690775821562</v>
      </c>
      <c r="BI317" s="216">
        <f t="shared" ref="BI317:BI326" si="189">LN(BK$309-$B317)</f>
        <v>6.0425436941756931</v>
      </c>
      <c r="BJ317" s="21" t="s">
        <v>36</v>
      </c>
      <c r="BK317" s="42">
        <f>BL305</f>
        <v>0.12773461800196978</v>
      </c>
      <c r="BL317" s="185">
        <f t="shared" ref="BL317:BL326" si="190">ROUND(BK$309-BK$314*BK$315^$D317,$G$1)</f>
        <v>417</v>
      </c>
      <c r="BM317" s="177">
        <f t="shared" ref="BM317:BM326" si="191">($B317-BL317)^2/1000</f>
        <v>41.193765827941085</v>
      </c>
    </row>
    <row r="318" spans="1:65" ht="15" customHeight="1">
      <c r="A318" s="19">
        <f t="shared" si="160"/>
        <v>2004</v>
      </c>
      <c r="B318" s="174">
        <f t="shared" si="160"/>
        <v>480.30303030303031</v>
      </c>
      <c r="C318" s="189">
        <f t="shared" si="161"/>
        <v>5.041468169132286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107.76876304646996</v>
      </c>
      <c r="H318" s="640"/>
      <c r="I318" s="177">
        <f t="shared" si="162"/>
        <v>403</v>
      </c>
      <c r="J318" s="178">
        <f t="shared" si="163"/>
        <v>16.094637223974765</v>
      </c>
      <c r="K318" s="177">
        <f t="shared" si="164"/>
        <v>5.9757584940312229</v>
      </c>
      <c r="M318" s="216">
        <f t="shared" si="165"/>
        <v>3.122231422050739</v>
      </c>
      <c r="N318" s="21" t="s">
        <v>37</v>
      </c>
      <c r="O318" s="199">
        <f>SUM(Q317:Q326)</f>
        <v>163.83659213032411</v>
      </c>
      <c r="P318" s="185">
        <f t="shared" si="166"/>
        <v>462</v>
      </c>
      <c r="Q318" s="177">
        <f t="shared" si="167"/>
        <v>0.33500091827364586</v>
      </c>
      <c r="S318" s="216">
        <f t="shared" si="168"/>
        <v>4.7849632964286872</v>
      </c>
      <c r="T318" s="21" t="s">
        <v>37</v>
      </c>
      <c r="U318" s="199">
        <f>SUM(W317:W326)</f>
        <v>109.94976123813619</v>
      </c>
      <c r="V318" s="185">
        <f t="shared" si="169"/>
        <v>409</v>
      </c>
      <c r="W318" s="177">
        <f t="shared" si="170"/>
        <v>5.0841221303948583</v>
      </c>
      <c r="Y318" s="216">
        <f t="shared" si="171"/>
        <v>4.8258865516446896</v>
      </c>
      <c r="Z318" s="21" t="s">
        <v>37</v>
      </c>
      <c r="AA318" s="199">
        <f>SUM(AC317:AC326)</f>
        <v>110.21922227887609</v>
      </c>
      <c r="AB318" s="185">
        <f t="shared" si="172"/>
        <v>408</v>
      </c>
      <c r="AC318" s="177">
        <f t="shared" si="173"/>
        <v>5.2277281910009199</v>
      </c>
      <c r="AE318" s="216">
        <f t="shared" si="174"/>
        <v>4.8652007271093618</v>
      </c>
      <c r="AF318" s="21" t="s">
        <v>37</v>
      </c>
      <c r="AG318" s="199">
        <f>SUM(AI317:AI326)</f>
        <v>109.47659455483067</v>
      </c>
      <c r="AH318" s="185">
        <f t="shared" si="175"/>
        <v>407</v>
      </c>
      <c r="AI318" s="177">
        <f t="shared" si="176"/>
        <v>5.3733342516069795</v>
      </c>
      <c r="AK318" s="216">
        <f t="shared" si="177"/>
        <v>4.9030275864815245</v>
      </c>
      <c r="AL318" s="21" t="s">
        <v>37</v>
      </c>
      <c r="AM318" s="199">
        <f>SUM(AO317:AO326)</f>
        <v>109.18633697214993</v>
      </c>
      <c r="AN318" s="185">
        <f t="shared" si="178"/>
        <v>406</v>
      </c>
      <c r="AO318" s="177">
        <f t="shared" si="179"/>
        <v>5.5209403122130407</v>
      </c>
      <c r="AQ318" s="216">
        <f t="shared" si="180"/>
        <v>4.9394755745242138</v>
      </c>
      <c r="AR318" s="21" t="s">
        <v>37</v>
      </c>
      <c r="AS318" s="199">
        <f>SUM(AU317:AU326)</f>
        <v>108.92163064076694</v>
      </c>
      <c r="AT318" s="185">
        <f t="shared" si="181"/>
        <v>405</v>
      </c>
      <c r="AU318" s="177">
        <f t="shared" si="182"/>
        <v>5.6705463728191017</v>
      </c>
      <c r="AW318" s="216">
        <f t="shared" si="183"/>
        <v>4.9746416914483502</v>
      </c>
      <c r="AX318" s="21" t="s">
        <v>37</v>
      </c>
      <c r="AY318" s="199">
        <f>SUM(BA317:BA326)</f>
        <v>108.7207096577898</v>
      </c>
      <c r="AZ318" s="185">
        <f t="shared" si="184"/>
        <v>405</v>
      </c>
      <c r="BA318" s="177">
        <f t="shared" si="185"/>
        <v>5.6705463728191017</v>
      </c>
      <c r="BC318" s="216">
        <f t="shared" si="186"/>
        <v>5.0086130487154881</v>
      </c>
      <c r="BD318" s="21" t="s">
        <v>37</v>
      </c>
      <c r="BE318" s="199">
        <f>SUM(BG317:BG326)</f>
        <v>108.35824534096393</v>
      </c>
      <c r="BF318" s="185">
        <f t="shared" si="187"/>
        <v>404</v>
      </c>
      <c r="BG318" s="177">
        <f t="shared" si="188"/>
        <v>5.8221524334251615</v>
      </c>
      <c r="BI318" s="216">
        <f t="shared" si="189"/>
        <v>5.041468169132286</v>
      </c>
      <c r="BJ318" s="21" t="s">
        <v>37</v>
      </c>
      <c r="BK318" s="199">
        <f>SUM(BM317:BM326)</f>
        <v>107.76876304646996</v>
      </c>
      <c r="BL318" s="185">
        <f t="shared" si="190"/>
        <v>403</v>
      </c>
      <c r="BM318" s="177">
        <f t="shared" si="191"/>
        <v>5.9757584940312229</v>
      </c>
    </row>
    <row r="319" spans="1:65" ht="15" customHeight="1">
      <c r="A319" s="19">
        <f t="shared" si="160"/>
        <v>2005</v>
      </c>
      <c r="B319" s="174">
        <f t="shared" si="160"/>
        <v>462.12121212121212</v>
      </c>
      <c r="C319" s="189">
        <f t="shared" si="161"/>
        <v>5.1525907008296956</v>
      </c>
      <c r="D319" s="20">
        <f t="shared" si="192"/>
        <v>3</v>
      </c>
      <c r="E319" s="637" t="s">
        <v>9</v>
      </c>
      <c r="F319" s="638"/>
      <c r="G319" s="639">
        <f>SUM(K317:K326)</f>
        <v>107.76876304646996</v>
      </c>
      <c r="H319" s="640"/>
      <c r="I319" s="177">
        <f t="shared" si="162"/>
        <v>389</v>
      </c>
      <c r="J319" s="178">
        <f t="shared" si="163"/>
        <v>15.822950819672133</v>
      </c>
      <c r="K319" s="177">
        <f t="shared" si="164"/>
        <v>5.3467116620752986</v>
      </c>
      <c r="M319" s="216">
        <f t="shared" si="165"/>
        <v>3.7106112947412755</v>
      </c>
      <c r="O319" s="98"/>
      <c r="P319" s="185">
        <f t="shared" si="166"/>
        <v>451</v>
      </c>
      <c r="Q319" s="177">
        <f t="shared" si="167"/>
        <v>0.12368135904499548</v>
      </c>
      <c r="S319" s="216">
        <f t="shared" si="168"/>
        <v>4.9263749504785155</v>
      </c>
      <c r="U319" s="98"/>
      <c r="V319" s="185">
        <f t="shared" si="169"/>
        <v>394</v>
      </c>
      <c r="W319" s="177">
        <f t="shared" si="170"/>
        <v>4.6404995408631775</v>
      </c>
      <c r="Y319" s="216">
        <f t="shared" si="171"/>
        <v>4.9619966336010775</v>
      </c>
      <c r="AA319" s="98"/>
      <c r="AB319" s="185">
        <f t="shared" si="172"/>
        <v>393</v>
      </c>
      <c r="AC319" s="177">
        <f t="shared" si="173"/>
        <v>4.7777419651056015</v>
      </c>
      <c r="AE319" s="216">
        <f t="shared" si="174"/>
        <v>4.9963929373807128</v>
      </c>
      <c r="AG319" s="98"/>
      <c r="AH319" s="185">
        <f t="shared" si="175"/>
        <v>392</v>
      </c>
      <c r="AI319" s="177">
        <f t="shared" si="176"/>
        <v>4.916984389348027</v>
      </c>
      <c r="AK319" s="216">
        <f t="shared" si="177"/>
        <v>5.0296453713212292</v>
      </c>
      <c r="AM319" s="98"/>
      <c r="AN319" s="185">
        <f t="shared" si="178"/>
        <v>391</v>
      </c>
      <c r="AO319" s="177">
        <f t="shared" si="179"/>
        <v>5.0582268135904505</v>
      </c>
      <c r="AQ319" s="216">
        <f t="shared" si="180"/>
        <v>5.0618275732809321</v>
      </c>
      <c r="AS319" s="98"/>
      <c r="AT319" s="185">
        <f t="shared" si="181"/>
        <v>391</v>
      </c>
      <c r="AU319" s="177">
        <f t="shared" si="182"/>
        <v>5.0582268135904505</v>
      </c>
      <c r="AW319" s="216">
        <f t="shared" si="183"/>
        <v>5.0930062915293837</v>
      </c>
      <c r="AY319" s="98"/>
      <c r="AZ319" s="185">
        <f t="shared" si="184"/>
        <v>390</v>
      </c>
      <c r="BA319" s="177">
        <f t="shared" si="185"/>
        <v>5.2014692378328746</v>
      </c>
      <c r="BC319" s="216">
        <f t="shared" si="186"/>
        <v>5.1232422182748492</v>
      </c>
      <c r="BE319" s="98"/>
      <c r="BF319" s="185">
        <f t="shared" si="187"/>
        <v>389</v>
      </c>
      <c r="BG319" s="177">
        <f t="shared" si="188"/>
        <v>5.3467116620752986</v>
      </c>
      <c r="BI319" s="216">
        <f t="shared" si="189"/>
        <v>5.1525907008296956</v>
      </c>
      <c r="BK319" s="98"/>
      <c r="BL319" s="185">
        <f t="shared" si="190"/>
        <v>389</v>
      </c>
      <c r="BM319" s="177">
        <f t="shared" si="191"/>
        <v>5.3467116620752986</v>
      </c>
    </row>
    <row r="320" spans="1:65" ht="15" customHeight="1">
      <c r="A320" s="19">
        <f t="shared" si="160"/>
        <v>2006</v>
      </c>
      <c r="B320" s="174">
        <f t="shared" si="160"/>
        <v>502.15208034433283</v>
      </c>
      <c r="C320" s="189">
        <f t="shared" si="161"/>
        <v>4.8892050127355819</v>
      </c>
      <c r="D320" s="20">
        <f t="shared" si="192"/>
        <v>4</v>
      </c>
      <c r="E320" s="637" t="s">
        <v>10</v>
      </c>
      <c r="F320" s="638"/>
      <c r="G320" s="639">
        <f>SUM(J317:J326)/D326</f>
        <v>32.153015083300396</v>
      </c>
      <c r="H320" s="640"/>
      <c r="I320" s="177">
        <f t="shared" si="162"/>
        <v>373</v>
      </c>
      <c r="J320" s="178">
        <f t="shared" si="163"/>
        <v>25.719714285714286</v>
      </c>
      <c r="K320" s="177">
        <f t="shared" si="164"/>
        <v>16.680259857269004</v>
      </c>
      <c r="M320" s="216">
        <f t="shared" si="165"/>
        <v>-0.16496939335439664</v>
      </c>
      <c r="P320" s="185">
        <f t="shared" si="166"/>
        <v>438</v>
      </c>
      <c r="Q320" s="177">
        <f t="shared" si="167"/>
        <v>4.1154894125057346</v>
      </c>
      <c r="S320" s="216">
        <f t="shared" si="168"/>
        <v>4.58341443307103</v>
      </c>
      <c r="V320" s="185">
        <f t="shared" si="169"/>
        <v>378</v>
      </c>
      <c r="W320" s="177">
        <f t="shared" si="170"/>
        <v>15.413739053825674</v>
      </c>
      <c r="Y320" s="216">
        <f t="shared" si="171"/>
        <v>4.6332513889198443</v>
      </c>
      <c r="AB320" s="185">
        <f t="shared" si="172"/>
        <v>377</v>
      </c>
      <c r="AC320" s="177">
        <f t="shared" si="173"/>
        <v>15.663043214514341</v>
      </c>
      <c r="AE320" s="216">
        <f t="shared" si="174"/>
        <v>4.6807220834109913</v>
      </c>
      <c r="AH320" s="185">
        <f t="shared" si="175"/>
        <v>376</v>
      </c>
      <c r="AI320" s="177">
        <f t="shared" si="176"/>
        <v>15.914347375203006</v>
      </c>
      <c r="AK320" s="216">
        <f t="shared" si="177"/>
        <v>4.7260410684960812</v>
      </c>
      <c r="AN320" s="185">
        <f t="shared" si="178"/>
        <v>376</v>
      </c>
      <c r="AO320" s="177">
        <f t="shared" si="179"/>
        <v>15.914347375203006</v>
      </c>
      <c r="AQ320" s="216">
        <f t="shared" si="180"/>
        <v>4.7693949767500259</v>
      </c>
      <c r="AT320" s="185">
        <f t="shared" si="181"/>
        <v>375</v>
      </c>
      <c r="AU320" s="177">
        <f t="shared" si="182"/>
        <v>16.167651535891672</v>
      </c>
      <c r="AW320" s="216">
        <f t="shared" si="183"/>
        <v>4.810947164804003</v>
      </c>
      <c r="AZ320" s="185">
        <f t="shared" si="184"/>
        <v>374</v>
      </c>
      <c r="BA320" s="177">
        <f t="shared" si="185"/>
        <v>16.422955696580338</v>
      </c>
      <c r="BC320" s="216">
        <f t="shared" si="186"/>
        <v>4.8508414298462421</v>
      </c>
      <c r="BF320" s="185">
        <f t="shared" si="187"/>
        <v>374</v>
      </c>
      <c r="BG320" s="177">
        <f t="shared" si="188"/>
        <v>16.422955696580338</v>
      </c>
      <c r="BI320" s="216">
        <f t="shared" si="189"/>
        <v>4.8892050127355819</v>
      </c>
      <c r="BL320" s="185">
        <f t="shared" si="190"/>
        <v>373</v>
      </c>
      <c r="BM320" s="177">
        <f t="shared" si="191"/>
        <v>16.680259857269004</v>
      </c>
    </row>
    <row r="321" spans="1:65" ht="15" customHeight="1">
      <c r="A321" s="19">
        <f t="shared" si="160"/>
        <v>2007</v>
      </c>
      <c r="B321" s="174">
        <f t="shared" si="160"/>
        <v>230.15419760137064</v>
      </c>
      <c r="C321" s="189">
        <f t="shared" si="161"/>
        <v>6.0035062597904369</v>
      </c>
      <c r="D321" s="20">
        <f t="shared" si="192"/>
        <v>5</v>
      </c>
      <c r="E321" s="637" t="s">
        <v>11</v>
      </c>
      <c r="F321" s="638"/>
      <c r="G321" s="639">
        <f>SUM(J317:J326)/10</f>
        <v>32.153015083300396</v>
      </c>
      <c r="H321" s="640"/>
      <c r="I321" s="177">
        <f t="shared" si="162"/>
        <v>356</v>
      </c>
      <c r="J321" s="178">
        <f t="shared" si="163"/>
        <v>54.678908188585609</v>
      </c>
      <c r="K321" s="177">
        <f t="shared" si="164"/>
        <v>15.837165981354866</v>
      </c>
      <c r="M321" s="216">
        <f t="shared" si="165"/>
        <v>5.6089068092318026</v>
      </c>
      <c r="N321" s="21"/>
      <c r="O321" s="55"/>
      <c r="P321" s="185">
        <f t="shared" si="166"/>
        <v>421</v>
      </c>
      <c r="Q321" s="177">
        <f t="shared" si="167"/>
        <v>36.422120293176683</v>
      </c>
      <c r="S321" s="216">
        <f t="shared" si="168"/>
        <v>5.9130861684997651</v>
      </c>
      <c r="T321" s="21"/>
      <c r="U321" s="55"/>
      <c r="V321" s="185">
        <f t="shared" si="169"/>
        <v>361</v>
      </c>
      <c r="W321" s="177">
        <f t="shared" si="170"/>
        <v>17.12062400534116</v>
      </c>
      <c r="Y321" s="216">
        <f t="shared" si="171"/>
        <v>5.9265147478034841</v>
      </c>
      <c r="Z321" s="21"/>
      <c r="AA321" s="55"/>
      <c r="AB321" s="185">
        <f t="shared" si="172"/>
        <v>360</v>
      </c>
      <c r="AC321" s="177">
        <f t="shared" si="173"/>
        <v>16.859932400543901</v>
      </c>
      <c r="AE321" s="216">
        <f t="shared" si="174"/>
        <v>5.9397653872066636</v>
      </c>
      <c r="AF321" s="21"/>
      <c r="AG321" s="55"/>
      <c r="AH321" s="185">
        <f t="shared" si="175"/>
        <v>359</v>
      </c>
      <c r="AI321" s="177">
        <f t="shared" si="176"/>
        <v>16.601240795746641</v>
      </c>
      <c r="AK321" s="216">
        <f t="shared" si="177"/>
        <v>5.9528427408106168</v>
      </c>
      <c r="AL321" s="21"/>
      <c r="AM321" s="55"/>
      <c r="AN321" s="185">
        <f t="shared" si="178"/>
        <v>359</v>
      </c>
      <c r="AO321" s="177">
        <f t="shared" si="179"/>
        <v>16.601240795746641</v>
      </c>
      <c r="AQ321" s="216">
        <f t="shared" si="180"/>
        <v>5.9657512824759653</v>
      </c>
      <c r="AR321" s="21"/>
      <c r="AS321" s="55"/>
      <c r="AT321" s="185">
        <f t="shared" si="181"/>
        <v>358</v>
      </c>
      <c r="AU321" s="177">
        <f t="shared" si="182"/>
        <v>16.344549190949383</v>
      </c>
      <c r="AW321" s="216">
        <f t="shared" si="183"/>
        <v>5.9784953150111271</v>
      </c>
      <c r="AX321" s="21"/>
      <c r="AY321" s="55"/>
      <c r="AZ321" s="185">
        <f t="shared" si="184"/>
        <v>357</v>
      </c>
      <c r="BA321" s="177">
        <f t="shared" si="185"/>
        <v>16.089857586152124</v>
      </c>
      <c r="BC321" s="216">
        <f t="shared" si="186"/>
        <v>5.9910789787826406</v>
      </c>
      <c r="BD321" s="21"/>
      <c r="BE321" s="55"/>
      <c r="BF321" s="185">
        <f t="shared" si="187"/>
        <v>357</v>
      </c>
      <c r="BG321" s="177">
        <f t="shared" si="188"/>
        <v>16.089857586152124</v>
      </c>
      <c r="BI321" s="216">
        <f t="shared" si="189"/>
        <v>6.0035062597904369</v>
      </c>
      <c r="BJ321" s="21"/>
      <c r="BK321" s="55"/>
      <c r="BL321" s="185">
        <f t="shared" si="190"/>
        <v>356</v>
      </c>
      <c r="BM321" s="177">
        <f t="shared" si="191"/>
        <v>15.837165981354866</v>
      </c>
    </row>
    <row r="322" spans="1:65" ht="15" customHeight="1">
      <c r="A322" s="19">
        <f t="shared" si="160"/>
        <v>2008</v>
      </c>
      <c r="B322" s="174">
        <f t="shared" si="160"/>
        <v>257.40944017563118</v>
      </c>
      <c r="C322" s="189">
        <f t="shared" si="161"/>
        <v>5.9338104334937043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338</v>
      </c>
      <c r="J322" s="178">
        <f t="shared" si="163"/>
        <v>31.308315565031979</v>
      </c>
      <c r="K322" s="177">
        <f t="shared" si="164"/>
        <v>6.4948383328051706</v>
      </c>
      <c r="M322" s="216">
        <f t="shared" si="165"/>
        <v>5.5036657583370641</v>
      </c>
      <c r="N322" s="21"/>
      <c r="O322" s="55"/>
      <c r="P322" s="185">
        <f t="shared" si="166"/>
        <v>401</v>
      </c>
      <c r="Q322" s="177">
        <f>($B322-P322)^2/1000</f>
        <v>20.618248870675639</v>
      </c>
      <c r="S322" s="216">
        <f t="shared" si="168"/>
        <v>5.8365360309989125</v>
      </c>
      <c r="T322" s="21"/>
      <c r="U322" s="55"/>
      <c r="V322" s="185">
        <f t="shared" si="169"/>
        <v>342</v>
      </c>
      <c r="W322" s="177">
        <f t="shared" si="170"/>
        <v>7.1555628114001211</v>
      </c>
      <c r="Y322" s="216">
        <f t="shared" si="171"/>
        <v>5.8510252348647054</v>
      </c>
      <c r="Z322" s="21"/>
      <c r="AA322" s="55"/>
      <c r="AB322" s="185">
        <f t="shared" si="172"/>
        <v>342</v>
      </c>
      <c r="AC322" s="177">
        <f t="shared" si="173"/>
        <v>7.1555628114001211</v>
      </c>
      <c r="AE322" s="216">
        <f t="shared" si="174"/>
        <v>5.865307496560467</v>
      </c>
      <c r="AF322" s="21"/>
      <c r="AG322" s="55"/>
      <c r="AH322" s="185">
        <f t="shared" si="175"/>
        <v>341</v>
      </c>
      <c r="AI322" s="177">
        <f t="shared" si="176"/>
        <v>6.9873816917513834</v>
      </c>
      <c r="AK322" s="216">
        <f t="shared" si="177"/>
        <v>5.8793886442494774</v>
      </c>
      <c r="AL322" s="21"/>
      <c r="AM322" s="55"/>
      <c r="AN322" s="185">
        <f t="shared" si="178"/>
        <v>340</v>
      </c>
      <c r="AO322" s="177">
        <f t="shared" si="179"/>
        <v>6.8212005721026463</v>
      </c>
      <c r="AQ322" s="216">
        <f t="shared" si="180"/>
        <v>5.8932742633000137</v>
      </c>
      <c r="AR322" s="21"/>
      <c r="AS322" s="55"/>
      <c r="AT322" s="185">
        <f t="shared" si="181"/>
        <v>340</v>
      </c>
      <c r="AU322" s="177">
        <f t="shared" si="182"/>
        <v>6.8212005721026463</v>
      </c>
      <c r="AW322" s="216">
        <f t="shared" si="183"/>
        <v>5.9069697095869511</v>
      </c>
      <c r="AX322" s="21"/>
      <c r="AY322" s="55"/>
      <c r="AZ322" s="185">
        <f t="shared" si="184"/>
        <v>339</v>
      </c>
      <c r="BA322" s="177">
        <f t="shared" si="185"/>
        <v>6.6570194524539081</v>
      </c>
      <c r="BC322" s="216">
        <f t="shared" si="186"/>
        <v>5.9204801218947534</v>
      </c>
      <c r="BD322" s="21"/>
      <c r="BE322" s="55"/>
      <c r="BF322" s="185">
        <f t="shared" si="187"/>
        <v>339</v>
      </c>
      <c r="BG322" s="177">
        <f t="shared" si="188"/>
        <v>6.6570194524539081</v>
      </c>
      <c r="BI322" s="216">
        <f t="shared" si="189"/>
        <v>5.9338104334937043</v>
      </c>
      <c r="BJ322" s="21"/>
      <c r="BK322" s="55"/>
      <c r="BL322" s="185">
        <f t="shared" si="190"/>
        <v>338</v>
      </c>
      <c r="BM322" s="177">
        <f t="shared" si="191"/>
        <v>6.4948383328051706</v>
      </c>
    </row>
    <row r="323" spans="1:65" ht="15" customHeight="1">
      <c r="A323" s="19">
        <f t="shared" si="160"/>
        <v>2009</v>
      </c>
      <c r="B323" s="174">
        <f t="shared" si="160"/>
        <v>230.20257826887661</v>
      </c>
      <c r="C323" s="189">
        <f t="shared" si="161"/>
        <v>6.0033867487116765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319</v>
      </c>
      <c r="J323" s="178">
        <f t="shared" si="163"/>
        <v>38.573599999999999</v>
      </c>
      <c r="K323" s="177">
        <f t="shared" si="164"/>
        <v>7.8849821060949852</v>
      </c>
      <c r="M323" s="216">
        <f t="shared" si="165"/>
        <v>5.6087294747923995</v>
      </c>
      <c r="N323" s="21"/>
      <c r="O323" s="55"/>
      <c r="P323" s="185">
        <f t="shared" si="166"/>
        <v>374</v>
      </c>
      <c r="Q323" s="177">
        <f t="shared" si="167"/>
        <v>20.677698496518559</v>
      </c>
      <c r="S323" s="216">
        <f t="shared" si="168"/>
        <v>5.9129553468657754</v>
      </c>
      <c r="T323" s="21"/>
      <c r="U323" s="55"/>
      <c r="V323" s="185">
        <f t="shared" si="169"/>
        <v>322</v>
      </c>
      <c r="W323" s="177">
        <f t="shared" si="170"/>
        <v>8.4267666364817249</v>
      </c>
      <c r="Y323" s="216">
        <f t="shared" si="171"/>
        <v>5.9263856712881076</v>
      </c>
      <c r="Z323" s="21"/>
      <c r="AA323" s="55"/>
      <c r="AB323" s="185">
        <f t="shared" si="172"/>
        <v>322</v>
      </c>
      <c r="AC323" s="177">
        <f t="shared" si="173"/>
        <v>8.4267666364817249</v>
      </c>
      <c r="AE323" s="216">
        <f t="shared" si="174"/>
        <v>5.939638009864157</v>
      </c>
      <c r="AF323" s="21"/>
      <c r="AG323" s="55"/>
      <c r="AH323" s="185">
        <f t="shared" si="175"/>
        <v>321</v>
      </c>
      <c r="AI323" s="177">
        <f t="shared" si="176"/>
        <v>8.2441717930194791</v>
      </c>
      <c r="AK323" s="216">
        <f t="shared" si="177"/>
        <v>5.9527170184861609</v>
      </c>
      <c r="AL323" s="21"/>
      <c r="AM323" s="55"/>
      <c r="AN323" s="185">
        <f t="shared" si="178"/>
        <v>321</v>
      </c>
      <c r="AO323" s="177">
        <f t="shared" si="179"/>
        <v>8.2441717930194791</v>
      </c>
      <c r="AQ323" s="216">
        <f t="shared" si="180"/>
        <v>5.9656271727137797</v>
      </c>
      <c r="AR323" s="21"/>
      <c r="AS323" s="55"/>
      <c r="AT323" s="185">
        <f t="shared" si="181"/>
        <v>321</v>
      </c>
      <c r="AU323" s="177">
        <f t="shared" si="182"/>
        <v>8.2441717930194791</v>
      </c>
      <c r="AW323" s="216">
        <f t="shared" si="183"/>
        <v>5.9783727769684063</v>
      </c>
      <c r="AX323" s="21"/>
      <c r="AY323" s="55"/>
      <c r="AZ323" s="185">
        <f t="shared" si="184"/>
        <v>320</v>
      </c>
      <c r="BA323" s="177">
        <f t="shared" si="185"/>
        <v>8.0635769495572323</v>
      </c>
      <c r="BC323" s="216">
        <f t="shared" si="186"/>
        <v>5.9909579731488654</v>
      </c>
      <c r="BD323" s="21"/>
      <c r="BE323" s="55"/>
      <c r="BF323" s="185">
        <f t="shared" si="187"/>
        <v>320</v>
      </c>
      <c r="BG323" s="177">
        <f t="shared" si="188"/>
        <v>8.0635769495572323</v>
      </c>
      <c r="BI323" s="216">
        <f t="shared" si="189"/>
        <v>6.0033867487116765</v>
      </c>
      <c r="BJ323" s="21"/>
      <c r="BK323" s="55"/>
      <c r="BL323" s="185">
        <f t="shared" si="190"/>
        <v>319</v>
      </c>
      <c r="BM323" s="177">
        <f t="shared" si="191"/>
        <v>7.8849821060949852</v>
      </c>
    </row>
    <row r="324" spans="1:65" ht="15" customHeight="1">
      <c r="A324" s="19">
        <f t="shared" si="160"/>
        <v>2010</v>
      </c>
      <c r="B324" s="174">
        <f t="shared" si="160"/>
        <v>253.86012715712988</v>
      </c>
      <c r="C324" s="189">
        <f t="shared" si="161"/>
        <v>5.943166428077018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299</v>
      </c>
      <c r="J324" s="178">
        <f t="shared" si="163"/>
        <v>17.781395348837208</v>
      </c>
      <c r="K324" s="177">
        <f t="shared" si="164"/>
        <v>2.0376081202704834</v>
      </c>
      <c r="M324" s="216">
        <f t="shared" si="165"/>
        <v>5.5180144770735753</v>
      </c>
      <c r="N324" s="21"/>
      <c r="O324" s="55"/>
      <c r="P324" s="185">
        <f t="shared" si="166"/>
        <v>341</v>
      </c>
      <c r="Q324" s="177">
        <f t="shared" si="167"/>
        <v>7.593357439071573</v>
      </c>
      <c r="S324" s="216">
        <f t="shared" si="168"/>
        <v>5.8468429501392718</v>
      </c>
      <c r="T324" s="21"/>
      <c r="U324" s="55"/>
      <c r="V324" s="185">
        <f t="shared" si="169"/>
        <v>301</v>
      </c>
      <c r="W324" s="177">
        <f t="shared" si="170"/>
        <v>2.222167611641964</v>
      </c>
      <c r="Y324" s="216">
        <f t="shared" si="171"/>
        <v>5.8611846422144094</v>
      </c>
      <c r="Z324" s="21"/>
      <c r="AA324" s="55"/>
      <c r="AB324" s="185">
        <f t="shared" si="172"/>
        <v>301</v>
      </c>
      <c r="AC324" s="177">
        <f t="shared" si="173"/>
        <v>2.222167611641964</v>
      </c>
      <c r="AE324" s="216">
        <f t="shared" si="174"/>
        <v>5.8753235549305654</v>
      </c>
      <c r="AF324" s="21"/>
      <c r="AG324" s="55"/>
      <c r="AH324" s="185">
        <f t="shared" si="175"/>
        <v>300</v>
      </c>
      <c r="AI324" s="177">
        <f t="shared" si="176"/>
        <v>2.1288878659562234</v>
      </c>
      <c r="AK324" s="216">
        <f t="shared" si="177"/>
        <v>5.8892653426884038</v>
      </c>
      <c r="AL324" s="21"/>
      <c r="AM324" s="55"/>
      <c r="AN324" s="185">
        <f t="shared" si="178"/>
        <v>300</v>
      </c>
      <c r="AO324" s="177">
        <f t="shared" si="179"/>
        <v>2.1288878659562234</v>
      </c>
      <c r="AQ324" s="216">
        <f t="shared" si="180"/>
        <v>5.9030154266318</v>
      </c>
      <c r="AR324" s="21"/>
      <c r="AS324" s="55"/>
      <c r="AT324" s="185">
        <f t="shared" si="181"/>
        <v>300</v>
      </c>
      <c r="AU324" s="177">
        <f t="shared" si="182"/>
        <v>2.1288878659562234</v>
      </c>
      <c r="AW324" s="216">
        <f t="shared" si="183"/>
        <v>5.9165790073038318</v>
      </c>
      <c r="AX324" s="21"/>
      <c r="AY324" s="55"/>
      <c r="AZ324" s="185">
        <f t="shared" si="184"/>
        <v>300</v>
      </c>
      <c r="BA324" s="177">
        <f t="shared" si="185"/>
        <v>2.1288878659562234</v>
      </c>
      <c r="BC324" s="216">
        <f t="shared" si="186"/>
        <v>5.9299610764558919</v>
      </c>
      <c r="BD324" s="21"/>
      <c r="BE324" s="55"/>
      <c r="BF324" s="185">
        <f t="shared" si="187"/>
        <v>299</v>
      </c>
      <c r="BG324" s="177">
        <f t="shared" si="188"/>
        <v>2.0376081202704834</v>
      </c>
      <c r="BI324" s="216">
        <f t="shared" si="189"/>
        <v>5.943166428077018</v>
      </c>
      <c r="BJ324" s="21"/>
      <c r="BK324" s="55"/>
      <c r="BL324" s="185">
        <f t="shared" si="190"/>
        <v>299</v>
      </c>
      <c r="BM324" s="177">
        <f t="shared" si="191"/>
        <v>2.0376081202704834</v>
      </c>
    </row>
    <row r="325" spans="1:65" ht="15" customHeight="1">
      <c r="A325" s="19">
        <f t="shared" si="160"/>
        <v>2011</v>
      </c>
      <c r="B325" s="174">
        <f t="shared" si="160"/>
        <v>269.7459584295612</v>
      </c>
      <c r="C325" s="189">
        <f t="shared" si="161"/>
        <v>5.9005931157863971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278</v>
      </c>
      <c r="J325" s="178">
        <f t="shared" si="163"/>
        <v>3.0599315068493156</v>
      </c>
      <c r="K325" s="177">
        <f t="shared" si="164"/>
        <v>6.8129202246531836E-2</v>
      </c>
      <c r="M325" s="216">
        <f t="shared" si="165"/>
        <v>5.4521281667817929</v>
      </c>
      <c r="N325" s="21"/>
      <c r="O325" s="55"/>
      <c r="P325" s="185">
        <f t="shared" si="166"/>
        <v>299</v>
      </c>
      <c r="Q325" s="177">
        <f t="shared" si="167"/>
        <v>0.8557989482049615</v>
      </c>
      <c r="S325" s="216">
        <f t="shared" si="168"/>
        <v>5.7998621812395541</v>
      </c>
      <c r="T325" s="21"/>
      <c r="U325" s="55"/>
      <c r="V325" s="185">
        <f t="shared" si="169"/>
        <v>278</v>
      </c>
      <c r="W325" s="177">
        <f t="shared" si="170"/>
        <v>6.8129202246531836E-2</v>
      </c>
      <c r="Y325" s="216">
        <f t="shared" si="171"/>
        <v>5.8148885774819297</v>
      </c>
      <c r="Z325" s="21"/>
      <c r="AA325" s="55"/>
      <c r="AB325" s="185">
        <f t="shared" si="172"/>
        <v>278</v>
      </c>
      <c r="AC325" s="177">
        <f t="shared" si="173"/>
        <v>6.8129202246531836E-2</v>
      </c>
      <c r="AE325" s="216">
        <f t="shared" si="174"/>
        <v>5.8296925196989102</v>
      </c>
      <c r="AF325" s="21"/>
      <c r="AG325" s="55"/>
      <c r="AH325" s="185">
        <f t="shared" si="175"/>
        <v>278</v>
      </c>
      <c r="AI325" s="177">
        <f t="shared" si="176"/>
        <v>6.8129202246531836E-2</v>
      </c>
      <c r="AK325" s="216">
        <f t="shared" si="177"/>
        <v>5.8442804984350447</v>
      </c>
      <c r="AL325" s="21"/>
      <c r="AM325" s="55"/>
      <c r="AN325" s="185">
        <f t="shared" si="178"/>
        <v>278</v>
      </c>
      <c r="AO325" s="177">
        <f t="shared" si="179"/>
        <v>6.8129202246531836E-2</v>
      </c>
      <c r="AQ325" s="216">
        <f t="shared" si="180"/>
        <v>5.8586587242524368</v>
      </c>
      <c r="AR325" s="21"/>
      <c r="AS325" s="55"/>
      <c r="AT325" s="185">
        <f t="shared" si="181"/>
        <v>278</v>
      </c>
      <c r="AU325" s="177">
        <f t="shared" si="182"/>
        <v>6.8129202246531836E-2</v>
      </c>
      <c r="AW325" s="216">
        <f t="shared" si="183"/>
        <v>5.8728331436062016</v>
      </c>
      <c r="AX325" s="21"/>
      <c r="AY325" s="55"/>
      <c r="AZ325" s="185">
        <f t="shared" si="184"/>
        <v>278</v>
      </c>
      <c r="BA325" s="177">
        <f t="shared" si="185"/>
        <v>6.8129202246531836E-2</v>
      </c>
      <c r="BC325" s="216">
        <f t="shared" si="186"/>
        <v>5.8868094536104243</v>
      </c>
      <c r="BD325" s="21"/>
      <c r="BE325" s="55"/>
      <c r="BF325" s="185">
        <f t="shared" si="187"/>
        <v>278</v>
      </c>
      <c r="BG325" s="177">
        <f t="shared" si="188"/>
        <v>6.8129202246531836E-2</v>
      </c>
      <c r="BI325" s="216">
        <f t="shared" si="189"/>
        <v>5.9005931157863971</v>
      </c>
      <c r="BJ325" s="21"/>
      <c r="BK325" s="55"/>
      <c r="BL325" s="185">
        <f t="shared" si="190"/>
        <v>278</v>
      </c>
      <c r="BM325" s="177">
        <f t="shared" si="191"/>
        <v>6.8129202246531836E-2</v>
      </c>
    </row>
    <row r="326" spans="1:65" ht="15" customHeight="1" thickBot="1">
      <c r="A326" s="28">
        <f t="shared" si="160"/>
        <v>2012</v>
      </c>
      <c r="B326" s="182">
        <f t="shared" si="160"/>
        <v>334.05405405405406</v>
      </c>
      <c r="C326" s="217">
        <f t="shared" si="161"/>
        <v>5.7069306670472439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255</v>
      </c>
      <c r="J326" s="184">
        <f t="shared" si="163"/>
        <v>23.665048543689323</v>
      </c>
      <c r="K326" s="183">
        <f t="shared" si="164"/>
        <v>6.2495434623813013</v>
      </c>
      <c r="M326" s="218">
        <f t="shared" si="165"/>
        <v>5.1295788172875882</v>
      </c>
      <c r="N326" s="101"/>
      <c r="O326" s="100"/>
      <c r="P326" s="205">
        <f t="shared" si="166"/>
        <v>247</v>
      </c>
      <c r="Q326" s="183">
        <f t="shared" si="167"/>
        <v>7.5784083272461666</v>
      </c>
      <c r="S326" s="218">
        <f t="shared" si="168"/>
        <v>5.5832930774020744</v>
      </c>
      <c r="T326" s="101"/>
      <c r="U326" s="100"/>
      <c r="V326" s="205">
        <f t="shared" si="169"/>
        <v>253</v>
      </c>
      <c r="W326" s="183">
        <f t="shared" si="170"/>
        <v>6.5697596785975181</v>
      </c>
      <c r="Y326" s="218">
        <f t="shared" si="171"/>
        <v>5.6019193395305455</v>
      </c>
      <c r="Z326" s="101"/>
      <c r="AA326" s="100"/>
      <c r="AB326" s="205">
        <f t="shared" si="172"/>
        <v>253</v>
      </c>
      <c r="AC326" s="183">
        <f t="shared" si="173"/>
        <v>6.5697596785975181</v>
      </c>
      <c r="AE326" s="218">
        <f t="shared" si="174"/>
        <v>5.6202049985144864</v>
      </c>
      <c r="AF326" s="101"/>
      <c r="AG326" s="100"/>
      <c r="AH326" s="205">
        <f t="shared" si="175"/>
        <v>254</v>
      </c>
      <c r="AI326" s="183">
        <f t="shared" si="176"/>
        <v>6.4086515704894103</v>
      </c>
      <c r="AK326" s="218">
        <f t="shared" si="177"/>
        <v>5.638162287647889</v>
      </c>
      <c r="AL326" s="101"/>
      <c r="AM326" s="100"/>
      <c r="AN326" s="205">
        <f t="shared" si="178"/>
        <v>254</v>
      </c>
      <c r="AO326" s="183">
        <f t="shared" si="179"/>
        <v>6.4086515704894103</v>
      </c>
      <c r="AQ326" s="218">
        <f t="shared" si="180"/>
        <v>5.6558027927680659</v>
      </c>
      <c r="AR326" s="101"/>
      <c r="AS326" s="100"/>
      <c r="AT326" s="205">
        <f t="shared" si="181"/>
        <v>254</v>
      </c>
      <c r="AU326" s="183">
        <f t="shared" si="182"/>
        <v>6.4086515704894103</v>
      </c>
      <c r="AW326" s="218">
        <f t="shared" si="183"/>
        <v>5.6731374971542392</v>
      </c>
      <c r="AX326" s="101"/>
      <c r="AY326" s="100"/>
      <c r="AZ326" s="205">
        <f t="shared" si="184"/>
        <v>254</v>
      </c>
      <c r="BA326" s="183">
        <f t="shared" si="185"/>
        <v>6.4086515704894103</v>
      </c>
      <c r="BC326" s="218">
        <f t="shared" si="186"/>
        <v>5.6901768226004226</v>
      </c>
      <c r="BD326" s="101"/>
      <c r="BE326" s="100"/>
      <c r="BF326" s="205">
        <f t="shared" si="187"/>
        <v>255</v>
      </c>
      <c r="BG326" s="183">
        <f t="shared" si="188"/>
        <v>6.2495434623813013</v>
      </c>
      <c r="BI326" s="218">
        <f t="shared" si="189"/>
        <v>5.7069306670472439</v>
      </c>
      <c r="BJ326" s="101"/>
      <c r="BK326" s="100"/>
      <c r="BL326" s="205">
        <f t="shared" si="190"/>
        <v>255</v>
      </c>
      <c r="BM326" s="183">
        <f t="shared" si="191"/>
        <v>6.2495434623813013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231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231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205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205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177</v>
      </c>
      <c r="C329" s="219"/>
      <c r="D329" s="20">
        <f t="shared" si="192"/>
        <v>13</v>
      </c>
      <c r="E329" s="198">
        <f>O309</f>
        <v>503</v>
      </c>
      <c r="F329" s="201">
        <f>O317</f>
        <v>9.9925801913488752E-2</v>
      </c>
      <c r="G329" s="635">
        <f>O318</f>
        <v>163.83659213032411</v>
      </c>
      <c r="H329" s="636"/>
      <c r="I329" s="177">
        <f t="shared" si="162"/>
        <v>177</v>
      </c>
      <c r="J329" s="185"/>
      <c r="K329" s="185"/>
      <c r="M329" s="198" t="str">
        <f>M282</f>
        <v>max(y) =</v>
      </c>
      <c r="N329" s="198">
        <f>N282</f>
        <v>502.15208034433283</v>
      </c>
      <c r="S329" s="198" t="str">
        <f>S282</f>
        <v>max(y) =</v>
      </c>
      <c r="T329" s="198">
        <f>N329</f>
        <v>502.15208034433283</v>
      </c>
      <c r="Y329" s="198" t="str">
        <f>Y282</f>
        <v>max(y) =</v>
      </c>
      <c r="Z329" s="198">
        <f>T329</f>
        <v>502.15208034433283</v>
      </c>
      <c r="AE329" s="198" t="str">
        <f>AE282</f>
        <v>max(y) =</v>
      </c>
      <c r="AF329" s="198">
        <f>Z329</f>
        <v>502.15208034433283</v>
      </c>
      <c r="AK329" s="198" t="str">
        <f>AK282</f>
        <v>max(y) =</v>
      </c>
      <c r="AL329" s="198">
        <f>AF329</f>
        <v>502.15208034433283</v>
      </c>
      <c r="AQ329" s="198" t="str">
        <f>AQ282</f>
        <v>max(y) =</v>
      </c>
      <c r="AR329" s="198">
        <f>AL329</f>
        <v>502.15208034433283</v>
      </c>
      <c r="AW329" s="198" t="str">
        <f>AW282</f>
        <v>max(y) =</v>
      </c>
      <c r="AX329" s="198">
        <f>AR329</f>
        <v>502.15208034433283</v>
      </c>
      <c r="BC329" s="198" t="str">
        <f>BC282</f>
        <v>max(y) =</v>
      </c>
      <c r="BD329" s="198">
        <f>AX329</f>
        <v>502.15208034433283</v>
      </c>
      <c r="BI329" s="198" t="str">
        <f>BI282</f>
        <v>max(y) =</v>
      </c>
      <c r="BJ329" s="198">
        <f>BD329</f>
        <v>502.15208034433283</v>
      </c>
    </row>
    <row r="330" spans="1:65" ht="15" customHeight="1">
      <c r="A330" s="19">
        <f t="shared" si="160"/>
        <v>2016</v>
      </c>
      <c r="B330" s="174">
        <f t="shared" si="193"/>
        <v>148</v>
      </c>
      <c r="C330" s="219"/>
      <c r="D330" s="20">
        <f t="shared" si="192"/>
        <v>14</v>
      </c>
      <c r="E330" s="198">
        <f>U309</f>
        <v>600</v>
      </c>
      <c r="F330" s="201">
        <f>U317</f>
        <v>0.12682170490005618</v>
      </c>
      <c r="G330" s="631">
        <f>U318</f>
        <v>109.94976123813619</v>
      </c>
      <c r="H330" s="632"/>
      <c r="I330" s="177">
        <f t="shared" si="162"/>
        <v>148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117</v>
      </c>
      <c r="C331" s="219"/>
      <c r="D331" s="20">
        <f t="shared" si="192"/>
        <v>15</v>
      </c>
      <c r="E331" s="198">
        <f>AA309</f>
        <v>605</v>
      </c>
      <c r="F331" s="201">
        <f>AA317</f>
        <v>0.12355326782864537</v>
      </c>
      <c r="G331" s="631">
        <f>AA318</f>
        <v>110.21922227887609</v>
      </c>
      <c r="H331" s="632"/>
      <c r="I331" s="177">
        <f t="shared" si="162"/>
        <v>117</v>
      </c>
      <c r="J331" s="185"/>
      <c r="K331" s="185"/>
      <c r="M331" s="198" t="s">
        <v>60</v>
      </c>
      <c r="N331" s="212">
        <v>5</v>
      </c>
      <c r="S331" s="198" t="s">
        <v>60</v>
      </c>
      <c r="T331" s="212">
        <f>N331</f>
        <v>5</v>
      </c>
      <c r="Y331" s="198" t="s">
        <v>60</v>
      </c>
      <c r="Z331" s="212">
        <f>T331</f>
        <v>5</v>
      </c>
      <c r="AE331" s="198" t="s">
        <v>60</v>
      </c>
      <c r="AF331" s="212">
        <f>Z331</f>
        <v>5</v>
      </c>
      <c r="AK331" s="198" t="s">
        <v>60</v>
      </c>
      <c r="AL331" s="212">
        <f>AF331</f>
        <v>5</v>
      </c>
      <c r="AQ331" s="198" t="s">
        <v>60</v>
      </c>
      <c r="AR331" s="212">
        <f>AL331</f>
        <v>5</v>
      </c>
      <c r="AW331" s="198" t="s">
        <v>60</v>
      </c>
      <c r="AX331" s="212">
        <f>AR331</f>
        <v>5</v>
      </c>
      <c r="BC331" s="198" t="s">
        <v>60</v>
      </c>
      <c r="BD331" s="212">
        <f>AX331</f>
        <v>5</v>
      </c>
      <c r="BI331" s="198" t="s">
        <v>60</v>
      </c>
      <c r="BJ331" s="212">
        <f>BD331</f>
        <v>5</v>
      </c>
    </row>
    <row r="332" spans="1:65" ht="15" customHeight="1">
      <c r="A332" s="19">
        <f t="shared" si="160"/>
        <v>2018</v>
      </c>
      <c r="B332" s="174">
        <f t="shared" si="193"/>
        <v>84</v>
      </c>
      <c r="C332" s="219"/>
      <c r="D332" s="20">
        <f t="shared" si="192"/>
        <v>16</v>
      </c>
      <c r="E332" s="198">
        <f>AG309</f>
        <v>610</v>
      </c>
      <c r="F332" s="201">
        <f>AG317</f>
        <v>0.12533971025580201</v>
      </c>
      <c r="G332" s="631">
        <f>AG318</f>
        <v>109.47659455483067</v>
      </c>
      <c r="H332" s="632"/>
      <c r="I332" s="177">
        <f t="shared" si="162"/>
        <v>84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49</v>
      </c>
      <c r="C333" s="219"/>
      <c r="D333" s="20">
        <f t="shared" si="192"/>
        <v>17</v>
      </c>
      <c r="E333" s="198">
        <f>AM309</f>
        <v>615</v>
      </c>
      <c r="F333" s="201">
        <f>AM317</f>
        <v>0.12546197507514631</v>
      </c>
      <c r="G333" s="631">
        <f>AM318</f>
        <v>109.18633697214993</v>
      </c>
      <c r="H333" s="632"/>
      <c r="I333" s="177">
        <f t="shared" si="162"/>
        <v>49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11</v>
      </c>
      <c r="C334" s="219"/>
      <c r="D334" s="20">
        <f t="shared" si="192"/>
        <v>18</v>
      </c>
      <c r="E334" s="198">
        <f>AS309</f>
        <v>620</v>
      </c>
      <c r="F334" s="201">
        <f>AS317</f>
        <v>0.12545193814495481</v>
      </c>
      <c r="G334" s="631">
        <f>AS318</f>
        <v>108.92163064076694</v>
      </c>
      <c r="H334" s="632"/>
      <c r="I334" s="177">
        <f t="shared" si="162"/>
        <v>11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-29</v>
      </c>
      <c r="C335" s="219"/>
      <c r="D335" s="20">
        <f t="shared" si="192"/>
        <v>19</v>
      </c>
      <c r="E335" s="198">
        <f>AY309</f>
        <v>625</v>
      </c>
      <c r="F335" s="201">
        <f>AY317</f>
        <v>0.12521750292260436</v>
      </c>
      <c r="G335" s="631">
        <f>AY318</f>
        <v>108.7207096577898</v>
      </c>
      <c r="H335" s="632"/>
      <c r="I335" s="177">
        <f t="shared" si="162"/>
        <v>-29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-71</v>
      </c>
      <c r="C336" s="219"/>
      <c r="D336" s="20">
        <f t="shared" si="192"/>
        <v>20</v>
      </c>
      <c r="E336" s="198">
        <f>BE309</f>
        <v>630</v>
      </c>
      <c r="F336" s="201">
        <f>BE317</f>
        <v>0.12597968427004072</v>
      </c>
      <c r="G336" s="631">
        <f>BE318</f>
        <v>108.35824534096393</v>
      </c>
      <c r="H336" s="632"/>
      <c r="I336" s="177">
        <f t="shared" si="162"/>
        <v>-71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-116</v>
      </c>
      <c r="C337" s="219"/>
      <c r="D337" s="20">
        <f t="shared" si="192"/>
        <v>21</v>
      </c>
      <c r="E337" s="198">
        <f>BK309</f>
        <v>635</v>
      </c>
      <c r="F337" s="201">
        <f>BK317</f>
        <v>0.12773461800196978</v>
      </c>
      <c r="G337" s="631">
        <f>BK318</f>
        <v>107.76876304646996</v>
      </c>
      <c r="H337" s="632"/>
      <c r="I337" s="177">
        <f t="shared" si="162"/>
        <v>-116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-164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-164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-215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-215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-270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-270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-327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-327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-389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-389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-454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-454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-524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-524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-598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-598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-677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-677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-761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-761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-850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-850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workbookViewId="0"/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340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'!BL21</f>
        <v>76.019350380096753</v>
      </c>
      <c r="C15" s="119">
        <f t="shared" ref="C15:C46" si="0">I87</f>
        <v>179</v>
      </c>
      <c r="D15" s="120">
        <f t="shared" ref="D15:D46" si="1">I133</f>
        <v>146</v>
      </c>
      <c r="E15" s="120">
        <f t="shared" ref="E15:E46" si="2">I179</f>
        <v>142</v>
      </c>
      <c r="F15" s="121">
        <f>I225</f>
        <v>98</v>
      </c>
      <c r="G15" s="121">
        <f>I271</f>
        <v>189</v>
      </c>
      <c r="H15" s="121">
        <f t="shared" ref="H15:H46" si="3">I317</f>
        <v>196</v>
      </c>
      <c r="I15" s="122">
        <f t="shared" ref="I15:I46" si="4">ROUND(SUMIF(C$47:H$47,"○",C15:H15),$G$1)</f>
        <v>98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'!BL22</f>
        <v>361.38613861386136</v>
      </c>
      <c r="C16" s="119">
        <f t="shared" si="0"/>
        <v>174</v>
      </c>
      <c r="D16" s="120">
        <f t="shared" si="1"/>
        <v>146</v>
      </c>
      <c r="E16" s="120">
        <f t="shared" si="2"/>
        <v>142</v>
      </c>
      <c r="F16" s="121">
        <f t="shared" ref="F16:F46" si="6">I226</f>
        <v>111</v>
      </c>
      <c r="G16" s="121">
        <f t="shared" ref="G16:G46" si="7">I272</f>
        <v>183</v>
      </c>
      <c r="H16" s="121">
        <f t="shared" si="3"/>
        <v>189</v>
      </c>
      <c r="I16" s="122">
        <f t="shared" si="4"/>
        <v>111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'!BL23</f>
        <v>142.60249554367201</v>
      </c>
      <c r="C17" s="119">
        <f t="shared" si="0"/>
        <v>169</v>
      </c>
      <c r="D17" s="120">
        <f t="shared" si="1"/>
        <v>146</v>
      </c>
      <c r="E17" s="120">
        <f t="shared" si="2"/>
        <v>143</v>
      </c>
      <c r="F17" s="121">
        <f t="shared" si="6"/>
        <v>121</v>
      </c>
      <c r="G17" s="121">
        <f t="shared" si="7"/>
        <v>176</v>
      </c>
      <c r="H17" s="121">
        <f t="shared" si="3"/>
        <v>181</v>
      </c>
      <c r="I17" s="122">
        <f t="shared" si="4"/>
        <v>121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'!BL24</f>
        <v>145.2513966480447</v>
      </c>
      <c r="C18" s="119">
        <f t="shared" si="0"/>
        <v>164</v>
      </c>
      <c r="D18" s="120">
        <f t="shared" si="1"/>
        <v>146</v>
      </c>
      <c r="E18" s="120">
        <f t="shared" si="2"/>
        <v>143</v>
      </c>
      <c r="F18" s="121">
        <f t="shared" si="6"/>
        <v>129</v>
      </c>
      <c r="G18" s="121">
        <f t="shared" si="7"/>
        <v>169</v>
      </c>
      <c r="H18" s="121">
        <f t="shared" si="3"/>
        <v>174</v>
      </c>
      <c r="I18" s="122">
        <f t="shared" si="4"/>
        <v>129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'!BL25</f>
        <v>146.55172413793105</v>
      </c>
      <c r="C19" s="119">
        <f t="shared" si="0"/>
        <v>159</v>
      </c>
      <c r="D19" s="120">
        <f t="shared" si="1"/>
        <v>145</v>
      </c>
      <c r="E19" s="120">
        <f t="shared" si="2"/>
        <v>143</v>
      </c>
      <c r="F19" s="121">
        <f t="shared" si="6"/>
        <v>136</v>
      </c>
      <c r="G19" s="121">
        <f t="shared" si="7"/>
        <v>163</v>
      </c>
      <c r="H19" s="121">
        <f t="shared" si="3"/>
        <v>167</v>
      </c>
      <c r="I19" s="122">
        <f t="shared" si="4"/>
        <v>136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'!BL26</f>
        <v>123.99049881235155</v>
      </c>
      <c r="C20" s="119">
        <f t="shared" si="0"/>
        <v>154</v>
      </c>
      <c r="D20" s="120">
        <f t="shared" si="1"/>
        <v>145</v>
      </c>
      <c r="E20" s="120">
        <f t="shared" si="2"/>
        <v>144</v>
      </c>
      <c r="F20" s="121">
        <f t="shared" si="6"/>
        <v>143</v>
      </c>
      <c r="G20" s="121">
        <f t="shared" si="7"/>
        <v>156</v>
      </c>
      <c r="H20" s="121">
        <f t="shared" si="3"/>
        <v>159</v>
      </c>
      <c r="I20" s="122">
        <f t="shared" si="4"/>
        <v>143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'!BL27</f>
        <v>121.30304329189885</v>
      </c>
      <c r="C21" s="119">
        <f t="shared" si="0"/>
        <v>149</v>
      </c>
      <c r="D21" s="120">
        <f t="shared" si="1"/>
        <v>145</v>
      </c>
      <c r="E21" s="120">
        <f t="shared" si="2"/>
        <v>144</v>
      </c>
      <c r="F21" s="121">
        <f t="shared" si="6"/>
        <v>150</v>
      </c>
      <c r="G21" s="121">
        <f t="shared" si="7"/>
        <v>150</v>
      </c>
      <c r="H21" s="121">
        <f t="shared" si="3"/>
        <v>151</v>
      </c>
      <c r="I21" s="122">
        <f t="shared" si="4"/>
        <v>150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'!BL28</f>
        <v>137.30084348641049</v>
      </c>
      <c r="C22" s="119">
        <f t="shared" si="0"/>
        <v>144</v>
      </c>
      <c r="D22" s="120">
        <f t="shared" si="1"/>
        <v>144</v>
      </c>
      <c r="E22" s="120">
        <f t="shared" si="2"/>
        <v>145</v>
      </c>
      <c r="F22" s="121">
        <f t="shared" si="6"/>
        <v>155</v>
      </c>
      <c r="G22" s="121">
        <f t="shared" si="7"/>
        <v>144</v>
      </c>
      <c r="H22" s="121">
        <f t="shared" si="3"/>
        <v>143</v>
      </c>
      <c r="I22" s="122">
        <f t="shared" si="4"/>
        <v>155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'!BL29</f>
        <v>148.6229819563153</v>
      </c>
      <c r="C23" s="119">
        <f t="shared" si="0"/>
        <v>139</v>
      </c>
      <c r="D23" s="120">
        <f t="shared" si="1"/>
        <v>144</v>
      </c>
      <c r="E23" s="120">
        <f t="shared" si="2"/>
        <v>145</v>
      </c>
      <c r="F23" s="121">
        <f t="shared" si="6"/>
        <v>161</v>
      </c>
      <c r="G23" s="121">
        <f t="shared" si="7"/>
        <v>137</v>
      </c>
      <c r="H23" s="121">
        <f t="shared" si="3"/>
        <v>135</v>
      </c>
      <c r="I23" s="122">
        <f t="shared" si="4"/>
        <v>161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'!BL30</f>
        <v>161.67379933428435</v>
      </c>
      <c r="C24" s="128">
        <f t="shared" si="0"/>
        <v>134</v>
      </c>
      <c r="D24" s="129">
        <f t="shared" si="1"/>
        <v>144</v>
      </c>
      <c r="E24" s="129">
        <f t="shared" si="2"/>
        <v>145</v>
      </c>
      <c r="F24" s="130">
        <f t="shared" si="6"/>
        <v>166</v>
      </c>
      <c r="G24" s="130">
        <f t="shared" si="7"/>
        <v>131</v>
      </c>
      <c r="H24" s="130">
        <f t="shared" si="3"/>
        <v>127</v>
      </c>
      <c r="I24" s="131">
        <f t="shared" si="4"/>
        <v>166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498"/>
      <c r="C25" s="224">
        <f>I97</f>
        <v>128</v>
      </c>
      <c r="D25" s="225">
        <f t="shared" si="1"/>
        <v>144</v>
      </c>
      <c r="E25" s="224">
        <f t="shared" si="2"/>
        <v>146</v>
      </c>
      <c r="F25" s="224">
        <f t="shared" si="6"/>
        <v>171</v>
      </c>
      <c r="G25" s="224">
        <f t="shared" si="7"/>
        <v>126</v>
      </c>
      <c r="H25" s="224">
        <f t="shared" si="3"/>
        <v>119</v>
      </c>
      <c r="I25" s="226">
        <f t="shared" si="4"/>
        <v>171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123</v>
      </c>
      <c r="D26" s="146">
        <f t="shared" si="1"/>
        <v>143</v>
      </c>
      <c r="E26" s="119">
        <f t="shared" si="2"/>
        <v>146</v>
      </c>
      <c r="F26" s="119">
        <f t="shared" si="6"/>
        <v>176</v>
      </c>
      <c r="G26" s="119">
        <f t="shared" si="7"/>
        <v>120</v>
      </c>
      <c r="H26" s="119">
        <f t="shared" si="3"/>
        <v>111</v>
      </c>
      <c r="I26" s="144">
        <f t="shared" si="4"/>
        <v>176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118</v>
      </c>
      <c r="D27" s="315">
        <f t="shared" si="1"/>
        <v>143</v>
      </c>
      <c r="E27" s="314">
        <f t="shared" si="2"/>
        <v>146</v>
      </c>
      <c r="F27" s="314">
        <f t="shared" si="6"/>
        <v>181</v>
      </c>
      <c r="G27" s="314">
        <f t="shared" si="7"/>
        <v>114</v>
      </c>
      <c r="H27" s="314">
        <f t="shared" si="3"/>
        <v>102</v>
      </c>
      <c r="I27" s="316">
        <f t="shared" si="4"/>
        <v>181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113</v>
      </c>
      <c r="D28" s="146">
        <f t="shared" si="1"/>
        <v>143</v>
      </c>
      <c r="E28" s="119">
        <f t="shared" si="2"/>
        <v>147</v>
      </c>
      <c r="F28" s="119">
        <f t="shared" si="6"/>
        <v>186</v>
      </c>
      <c r="G28" s="119">
        <f t="shared" si="7"/>
        <v>109</v>
      </c>
      <c r="H28" s="119">
        <f t="shared" si="3"/>
        <v>94</v>
      </c>
      <c r="I28" s="144">
        <f t="shared" si="4"/>
        <v>186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108</v>
      </c>
      <c r="D29" s="146">
        <f t="shared" si="1"/>
        <v>142</v>
      </c>
      <c r="E29" s="119">
        <f t="shared" si="2"/>
        <v>147</v>
      </c>
      <c r="F29" s="119">
        <f t="shared" si="6"/>
        <v>190</v>
      </c>
      <c r="G29" s="119">
        <f t="shared" si="7"/>
        <v>104</v>
      </c>
      <c r="H29" s="119">
        <f t="shared" si="3"/>
        <v>85</v>
      </c>
      <c r="I29" s="144">
        <f t="shared" si="4"/>
        <v>190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103</v>
      </c>
      <c r="D30" s="146">
        <f t="shared" si="1"/>
        <v>142</v>
      </c>
      <c r="E30" s="119">
        <f t="shared" si="2"/>
        <v>147</v>
      </c>
      <c r="F30" s="119">
        <f t="shared" si="6"/>
        <v>194</v>
      </c>
      <c r="G30" s="119">
        <f t="shared" si="7"/>
        <v>98</v>
      </c>
      <c r="H30" s="119">
        <f t="shared" si="3"/>
        <v>76</v>
      </c>
      <c r="I30" s="144">
        <f t="shared" si="4"/>
        <v>194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98</v>
      </c>
      <c r="D31" s="146">
        <f t="shared" si="1"/>
        <v>142</v>
      </c>
      <c r="E31" s="119">
        <f t="shared" si="2"/>
        <v>148</v>
      </c>
      <c r="F31" s="119">
        <f t="shared" si="6"/>
        <v>198</v>
      </c>
      <c r="G31" s="119">
        <f t="shared" si="7"/>
        <v>94</v>
      </c>
      <c r="H31" s="119">
        <f t="shared" si="3"/>
        <v>68</v>
      </c>
      <c r="I31" s="144">
        <f t="shared" si="4"/>
        <v>198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93</v>
      </c>
      <c r="D32" s="315">
        <f t="shared" si="1"/>
        <v>142</v>
      </c>
      <c r="E32" s="314">
        <f t="shared" si="2"/>
        <v>148</v>
      </c>
      <c r="F32" s="314">
        <f t="shared" si="6"/>
        <v>202</v>
      </c>
      <c r="G32" s="314">
        <f t="shared" si="7"/>
        <v>89</v>
      </c>
      <c r="H32" s="314">
        <f t="shared" si="3"/>
        <v>58</v>
      </c>
      <c r="I32" s="316">
        <f t="shared" si="4"/>
        <v>202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88</v>
      </c>
      <c r="D33" s="146">
        <f t="shared" si="1"/>
        <v>141</v>
      </c>
      <c r="E33" s="119">
        <f t="shared" si="2"/>
        <v>148</v>
      </c>
      <c r="F33" s="119">
        <f t="shared" si="6"/>
        <v>206</v>
      </c>
      <c r="G33" s="119">
        <f t="shared" si="7"/>
        <v>84</v>
      </c>
      <c r="H33" s="119">
        <f t="shared" si="3"/>
        <v>49</v>
      </c>
      <c r="I33" s="144">
        <f t="shared" si="4"/>
        <v>206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83</v>
      </c>
      <c r="D34" s="146">
        <f t="shared" si="1"/>
        <v>141</v>
      </c>
      <c r="E34" s="119">
        <f t="shared" si="2"/>
        <v>149</v>
      </c>
      <c r="F34" s="119">
        <f t="shared" si="6"/>
        <v>209</v>
      </c>
      <c r="G34" s="119">
        <f t="shared" si="7"/>
        <v>80</v>
      </c>
      <c r="H34" s="119">
        <f t="shared" si="3"/>
        <v>40</v>
      </c>
      <c r="I34" s="144">
        <f t="shared" si="4"/>
        <v>209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78</v>
      </c>
      <c r="D35" s="146">
        <f t="shared" si="1"/>
        <v>141</v>
      </c>
      <c r="E35" s="119">
        <f t="shared" si="2"/>
        <v>149</v>
      </c>
      <c r="F35" s="119">
        <f t="shared" si="6"/>
        <v>213</v>
      </c>
      <c r="G35" s="119">
        <f t="shared" si="7"/>
        <v>76</v>
      </c>
      <c r="H35" s="119">
        <f t="shared" si="3"/>
        <v>30</v>
      </c>
      <c r="I35" s="144">
        <f t="shared" si="4"/>
        <v>213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73</v>
      </c>
      <c r="D36" s="146">
        <f t="shared" si="1"/>
        <v>140</v>
      </c>
      <c r="E36" s="119">
        <f t="shared" si="2"/>
        <v>150</v>
      </c>
      <c r="F36" s="119">
        <f t="shared" si="6"/>
        <v>217</v>
      </c>
      <c r="G36" s="119">
        <f t="shared" si="7"/>
        <v>72</v>
      </c>
      <c r="H36" s="119">
        <f t="shared" si="3"/>
        <v>21</v>
      </c>
      <c r="I36" s="144">
        <f t="shared" si="4"/>
        <v>217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67</v>
      </c>
      <c r="D37" s="315">
        <f t="shared" si="1"/>
        <v>140</v>
      </c>
      <c r="E37" s="314">
        <f t="shared" si="2"/>
        <v>150</v>
      </c>
      <c r="F37" s="314">
        <f t="shared" si="6"/>
        <v>220</v>
      </c>
      <c r="G37" s="314">
        <f t="shared" si="7"/>
        <v>68</v>
      </c>
      <c r="H37" s="314">
        <f t="shared" si="3"/>
        <v>11</v>
      </c>
      <c r="I37" s="316">
        <f t="shared" si="4"/>
        <v>220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62</v>
      </c>
      <c r="D38" s="146">
        <f t="shared" si="1"/>
        <v>140</v>
      </c>
      <c r="E38" s="119">
        <f t="shared" si="2"/>
        <v>150</v>
      </c>
      <c r="F38" s="119">
        <f t="shared" si="6"/>
        <v>224</v>
      </c>
      <c r="G38" s="119">
        <f t="shared" si="7"/>
        <v>64</v>
      </c>
      <c r="H38" s="119">
        <f t="shared" si="3"/>
        <v>1</v>
      </c>
      <c r="I38" s="144">
        <f t="shared" si="4"/>
        <v>224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57</v>
      </c>
      <c r="D39" s="146">
        <f t="shared" si="1"/>
        <v>140</v>
      </c>
      <c r="E39" s="119">
        <f t="shared" si="2"/>
        <v>151</v>
      </c>
      <c r="F39" s="119">
        <f t="shared" si="6"/>
        <v>227</v>
      </c>
      <c r="G39" s="119">
        <f t="shared" si="7"/>
        <v>60</v>
      </c>
      <c r="H39" s="119">
        <f t="shared" si="3"/>
        <v>-9</v>
      </c>
      <c r="I39" s="144">
        <f t="shared" si="4"/>
        <v>227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52</v>
      </c>
      <c r="D40" s="146">
        <f t="shared" si="1"/>
        <v>139</v>
      </c>
      <c r="E40" s="119">
        <f t="shared" si="2"/>
        <v>151</v>
      </c>
      <c r="F40" s="119">
        <f t="shared" si="6"/>
        <v>231</v>
      </c>
      <c r="G40" s="119">
        <f t="shared" si="7"/>
        <v>57</v>
      </c>
      <c r="H40" s="119">
        <f t="shared" si="3"/>
        <v>-19</v>
      </c>
      <c r="I40" s="144">
        <f t="shared" si="4"/>
        <v>231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47</v>
      </c>
      <c r="D41" s="146">
        <f t="shared" si="1"/>
        <v>139</v>
      </c>
      <c r="E41" s="119">
        <f t="shared" si="2"/>
        <v>151</v>
      </c>
      <c r="F41" s="119">
        <f t="shared" si="6"/>
        <v>234</v>
      </c>
      <c r="G41" s="119">
        <f t="shared" si="7"/>
        <v>54</v>
      </c>
      <c r="H41" s="119">
        <f t="shared" si="3"/>
        <v>-29</v>
      </c>
      <c r="I41" s="144">
        <f t="shared" si="4"/>
        <v>234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42</v>
      </c>
      <c r="D42" s="315">
        <f t="shared" si="1"/>
        <v>139</v>
      </c>
      <c r="E42" s="314">
        <f t="shared" si="2"/>
        <v>152</v>
      </c>
      <c r="F42" s="314">
        <f t="shared" si="6"/>
        <v>237</v>
      </c>
      <c r="G42" s="314">
        <f t="shared" si="7"/>
        <v>51</v>
      </c>
      <c r="H42" s="314">
        <f t="shared" si="3"/>
        <v>-40</v>
      </c>
      <c r="I42" s="316">
        <f t="shared" si="4"/>
        <v>237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37</v>
      </c>
      <c r="D43" s="146">
        <f t="shared" si="1"/>
        <v>139</v>
      </c>
      <c r="E43" s="119">
        <f t="shared" si="2"/>
        <v>152</v>
      </c>
      <c r="F43" s="119">
        <f t="shared" si="6"/>
        <v>240</v>
      </c>
      <c r="G43" s="119">
        <f t="shared" si="7"/>
        <v>48</v>
      </c>
      <c r="H43" s="119">
        <f t="shared" si="3"/>
        <v>-51</v>
      </c>
      <c r="I43" s="144">
        <f t="shared" si="4"/>
        <v>240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32</v>
      </c>
      <c r="D44" s="146">
        <f t="shared" si="1"/>
        <v>138</v>
      </c>
      <c r="E44" s="119">
        <f t="shared" si="2"/>
        <v>152</v>
      </c>
      <c r="F44" s="119">
        <f t="shared" si="6"/>
        <v>243</v>
      </c>
      <c r="G44" s="119">
        <f t="shared" si="7"/>
        <v>45</v>
      </c>
      <c r="H44" s="119">
        <f t="shared" si="3"/>
        <v>-61</v>
      </c>
      <c r="I44" s="144">
        <f t="shared" si="4"/>
        <v>243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27</v>
      </c>
      <c r="D45" s="146">
        <f t="shared" si="1"/>
        <v>138</v>
      </c>
      <c r="E45" s="119">
        <f t="shared" si="2"/>
        <v>153</v>
      </c>
      <c r="F45" s="119">
        <f t="shared" si="6"/>
        <v>246</v>
      </c>
      <c r="G45" s="119">
        <f t="shared" si="7"/>
        <v>42</v>
      </c>
      <c r="H45" s="119">
        <f t="shared" si="3"/>
        <v>-72</v>
      </c>
      <c r="I45" s="144">
        <f t="shared" si="4"/>
        <v>246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22</v>
      </c>
      <c r="D46" s="146">
        <f t="shared" si="1"/>
        <v>138</v>
      </c>
      <c r="E46" s="119">
        <f t="shared" si="2"/>
        <v>153</v>
      </c>
      <c r="F46" s="119">
        <f t="shared" si="6"/>
        <v>249</v>
      </c>
      <c r="G46" s="119">
        <f t="shared" si="7"/>
        <v>40</v>
      </c>
      <c r="H46" s="119">
        <f t="shared" si="3"/>
        <v>-84</v>
      </c>
      <c r="I46" s="144">
        <f t="shared" si="4"/>
        <v>249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/>
      <c r="E47" s="151"/>
      <c r="F47" s="149" t="s">
        <v>76</v>
      </c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4.1353355323753539E-2</v>
      </c>
      <c r="D48" s="261">
        <f>G132</f>
        <v>4.1230325520119605E-2</v>
      </c>
      <c r="E48" s="261">
        <f>G179</f>
        <v>8.6807860228889408E-2</v>
      </c>
      <c r="F48" s="260">
        <f>H224</f>
        <v>3.6572388489992093E-2</v>
      </c>
      <c r="G48" s="261">
        <f>G271</f>
        <v>4.5351562746630852E-2</v>
      </c>
      <c r="H48" s="239">
        <f>G317</f>
        <v>4.1530973690951142E-2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49.492888303600807</v>
      </c>
      <c r="D49" s="259">
        <f>G133</f>
        <v>52.684550059972679</v>
      </c>
      <c r="E49" s="250">
        <f>G180</f>
        <v>53.767516056280861</v>
      </c>
      <c r="F49" s="250">
        <f>H225</f>
        <v>65.688525145538307</v>
      </c>
      <c r="G49" s="250">
        <f>G272</f>
        <v>49.505154745751824</v>
      </c>
      <c r="H49" s="250">
        <f>G318</f>
        <v>50.359232392057962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49.492888303600807</v>
      </c>
      <c r="D50" s="258">
        <f>G134</f>
        <v>52.684550059972679</v>
      </c>
      <c r="E50" s="229">
        <f>G181</f>
        <v>53.767516056280861</v>
      </c>
      <c r="F50" s="229">
        <f>H226</f>
        <v>65.688525145538307</v>
      </c>
      <c r="G50" s="229">
        <f>G273</f>
        <v>49.505154745751824</v>
      </c>
      <c r="H50" s="229">
        <f>G319</f>
        <v>50.359232392057962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30.273840580483562</v>
      </c>
      <c r="D51" s="258">
        <f>G135</f>
        <v>21.101434063889521</v>
      </c>
      <c r="E51" s="229">
        <f>G182</f>
        <v>20.496100278651774</v>
      </c>
      <c r="F51" s="229">
        <f>H227</f>
        <v>19.461981280366469</v>
      </c>
      <c r="G51" s="229">
        <f>G274</f>
        <v>33.012169333910819</v>
      </c>
      <c r="H51" s="229">
        <f>G320</f>
        <v>35.368296939999368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30.273840580483562</v>
      </c>
      <c r="D52" s="258">
        <f>G136</f>
        <v>21.101434063889521</v>
      </c>
      <c r="E52" s="229">
        <f>G183</f>
        <v>20.496100278651774</v>
      </c>
      <c r="F52" s="229">
        <f>H228</f>
        <v>19.461981280366469</v>
      </c>
      <c r="G52" s="229">
        <f>G275</f>
        <v>33.012169333910819</v>
      </c>
      <c r="H52" s="234">
        <f>G321</f>
        <v>35.368296939999368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4.1353355323753539E-2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-5.0870703133058113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184.44911394366861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4.1353355323753539E-2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49.492888303600807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49.492888303600807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30.273840580483562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30.273840580483562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76.019350380096753</v>
      </c>
      <c r="C87" s="20">
        <v>1</v>
      </c>
      <c r="F87" s="25"/>
      <c r="G87" s="21"/>
      <c r="H87" s="25"/>
      <c r="I87" s="177">
        <f t="shared" ref="I87:I118" si="8">ROUND($E$78*C87+$E$79,$G$1)</f>
        <v>179</v>
      </c>
      <c r="J87" s="178">
        <f t="shared" ref="J87:J96" si="9">ABS(B87-I87)/B87*100</f>
        <v>135.46636363636364</v>
      </c>
      <c r="K87" s="177">
        <f t="shared" ref="K87:K96" si="10">(B87-I87)^2/1000</f>
        <v>10.605014196137279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361.38613861386136</v>
      </c>
      <c r="C88" s="20">
        <v>2</v>
      </c>
      <c r="F88" s="25"/>
      <c r="G88" s="21"/>
      <c r="H88" s="25"/>
      <c r="I88" s="177">
        <f t="shared" si="8"/>
        <v>174</v>
      </c>
      <c r="J88" s="178">
        <f t="shared" si="9"/>
        <v>51.852054794520541</v>
      </c>
      <c r="K88" s="177">
        <f t="shared" si="10"/>
        <v>35.113564944613266</v>
      </c>
    </row>
    <row r="89" spans="1:11" ht="15" customHeight="1">
      <c r="A89" s="19">
        <f t="shared" si="11"/>
        <v>2005</v>
      </c>
      <c r="B89" s="174">
        <f t="shared" si="12"/>
        <v>142.60249554367201</v>
      </c>
      <c r="C89" s="20">
        <v>3</v>
      </c>
      <c r="F89" s="25"/>
      <c r="G89" s="21"/>
      <c r="H89" s="25"/>
      <c r="I89" s="177">
        <f t="shared" si="8"/>
        <v>169</v>
      </c>
      <c r="J89" s="178">
        <f t="shared" si="9"/>
        <v>18.511250000000008</v>
      </c>
      <c r="K89" s="177">
        <f t="shared" si="10"/>
        <v>0.6968282415218563</v>
      </c>
    </row>
    <row r="90" spans="1:11" ht="15" customHeight="1">
      <c r="A90" s="19">
        <f t="shared" si="11"/>
        <v>2006</v>
      </c>
      <c r="B90" s="174">
        <f t="shared" si="12"/>
        <v>145.2513966480447</v>
      </c>
      <c r="C90" s="20">
        <v>4</v>
      </c>
      <c r="F90" s="25"/>
      <c r="G90" s="21"/>
      <c r="H90" s="25"/>
      <c r="I90" s="177">
        <f t="shared" si="8"/>
        <v>164</v>
      </c>
      <c r="J90" s="178">
        <f t="shared" si="9"/>
        <v>12.907692307692297</v>
      </c>
      <c r="K90" s="177">
        <f t="shared" si="10"/>
        <v>0.3515101276489494</v>
      </c>
    </row>
    <row r="91" spans="1:11" ht="15" customHeight="1">
      <c r="A91" s="19">
        <f t="shared" si="11"/>
        <v>2007</v>
      </c>
      <c r="B91" s="174">
        <f t="shared" si="12"/>
        <v>146.55172413793105</v>
      </c>
      <c r="C91" s="20">
        <v>5</v>
      </c>
      <c r="D91" s="21"/>
      <c r="E91" s="21"/>
      <c r="F91" s="25"/>
      <c r="G91" s="21"/>
      <c r="H91" s="25"/>
      <c r="I91" s="177">
        <f t="shared" si="8"/>
        <v>159</v>
      </c>
      <c r="J91" s="178">
        <f t="shared" si="9"/>
        <v>8.4941176470588147</v>
      </c>
      <c r="K91" s="177">
        <f t="shared" si="10"/>
        <v>0.15495957193816856</v>
      </c>
    </row>
    <row r="92" spans="1:11" ht="15" customHeight="1">
      <c r="A92" s="19">
        <f t="shared" si="11"/>
        <v>2008</v>
      </c>
      <c r="B92" s="174">
        <f t="shared" si="12"/>
        <v>123.99049881235155</v>
      </c>
      <c r="C92" s="20">
        <v>6</v>
      </c>
      <c r="D92" s="21"/>
      <c r="E92" s="21"/>
      <c r="F92" s="25"/>
      <c r="G92" s="21"/>
      <c r="H92" s="25"/>
      <c r="I92" s="177">
        <f t="shared" si="8"/>
        <v>154</v>
      </c>
      <c r="J92" s="178">
        <f t="shared" si="9"/>
        <v>24.203065134099614</v>
      </c>
      <c r="K92" s="177">
        <f t="shared" si="10"/>
        <v>0.90057016153147385</v>
      </c>
    </row>
    <row r="93" spans="1:11" s="25" customFormat="1" ht="15" customHeight="1">
      <c r="A93" s="19">
        <f t="shared" si="11"/>
        <v>2009</v>
      </c>
      <c r="B93" s="174">
        <f t="shared" si="12"/>
        <v>121.30304329189885</v>
      </c>
      <c r="C93" s="20">
        <v>7</v>
      </c>
      <c r="G93" s="21"/>
      <c r="H93" s="21"/>
      <c r="I93" s="177">
        <f t="shared" si="8"/>
        <v>149</v>
      </c>
      <c r="J93" s="178">
        <f t="shared" si="9"/>
        <v>22.832862190812719</v>
      </c>
      <c r="K93" s="177">
        <f t="shared" si="10"/>
        <v>0.76712141089042951</v>
      </c>
    </row>
    <row r="94" spans="1:11" ht="15" customHeight="1">
      <c r="A94" s="19">
        <f t="shared" si="11"/>
        <v>2010</v>
      </c>
      <c r="B94" s="174">
        <f t="shared" si="12"/>
        <v>137.30084348641049</v>
      </c>
      <c r="C94" s="20">
        <v>8</v>
      </c>
      <c r="D94" s="25"/>
      <c r="E94" s="25"/>
      <c r="F94" s="25"/>
      <c r="G94" s="21"/>
      <c r="H94" s="25"/>
      <c r="I94" s="177">
        <f t="shared" si="8"/>
        <v>144</v>
      </c>
      <c r="J94" s="178">
        <f t="shared" si="9"/>
        <v>4.8791808873720219</v>
      </c>
      <c r="K94" s="177">
        <f t="shared" si="10"/>
        <v>4.4878697993568813E-2</v>
      </c>
    </row>
    <row r="95" spans="1:11" s="25" customFormat="1" ht="15" customHeight="1">
      <c r="A95" s="19">
        <f t="shared" si="11"/>
        <v>2011</v>
      </c>
      <c r="B95" s="174">
        <f t="shared" si="12"/>
        <v>148.6229819563153</v>
      </c>
      <c r="C95" s="20">
        <v>9</v>
      </c>
      <c r="G95" s="21"/>
      <c r="I95" s="177">
        <f t="shared" si="8"/>
        <v>139</v>
      </c>
      <c r="J95" s="178">
        <f t="shared" si="9"/>
        <v>6.4747603833865881</v>
      </c>
      <c r="K95" s="177">
        <f t="shared" si="10"/>
        <v>9.260178173156984E-2</v>
      </c>
    </row>
    <row r="96" spans="1:11" s="25" customFormat="1" ht="15" customHeight="1" thickBot="1">
      <c r="A96" s="28">
        <f t="shared" si="11"/>
        <v>2012</v>
      </c>
      <c r="B96" s="182">
        <f t="shared" si="12"/>
        <v>161.67379933428435</v>
      </c>
      <c r="C96" s="29">
        <v>10</v>
      </c>
      <c r="D96" s="30"/>
      <c r="E96" s="30"/>
      <c r="F96" s="30"/>
      <c r="G96" s="30"/>
      <c r="H96" s="30"/>
      <c r="I96" s="183">
        <f t="shared" si="8"/>
        <v>134</v>
      </c>
      <c r="J96" s="184">
        <f t="shared" si="9"/>
        <v>17.117058823529412</v>
      </c>
      <c r="K96" s="183">
        <f t="shared" si="10"/>
        <v>0.76583916959423715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128</v>
      </c>
      <c r="C97" s="20">
        <f t="shared" ref="C97:C118" si="14">C96+1</f>
        <v>11</v>
      </c>
      <c r="D97" s="31"/>
      <c r="E97" s="31"/>
      <c r="I97" s="177">
        <f t="shared" si="8"/>
        <v>128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123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123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118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118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113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113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108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108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103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103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98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98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93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93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88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88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83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83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78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78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73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73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67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67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62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62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57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57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52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52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47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47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42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42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37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37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32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32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27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27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22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22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4.1230325520119605E-2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4.9883016213410709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-1.9729276847696331E-3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146.68708160821592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-1.9709827422321746E-3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4.1230325520119605E-2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76.019350380096753</v>
      </c>
      <c r="C133" s="191">
        <f t="shared" ref="C133:C142" si="16">LN(B133)</f>
        <v>4.3309879181430695</v>
      </c>
      <c r="D133" s="20">
        <v>1</v>
      </c>
      <c r="E133" s="637" t="s">
        <v>8</v>
      </c>
      <c r="F133" s="638"/>
      <c r="G133" s="639">
        <f>SUM(K122:K142)</f>
        <v>52.684550059972679</v>
      </c>
      <c r="H133" s="640"/>
      <c r="I133" s="177">
        <f t="shared" ref="I133:I164" si="17">ROUND($F$129*(1+$F$130)^D133,$G$1)</f>
        <v>146</v>
      </c>
      <c r="J133" s="178">
        <f t="shared" ref="J133:J142" si="18">ABS(B133-I133)/B133*100</f>
        <v>92.056363636363642</v>
      </c>
      <c r="K133" s="177">
        <f t="shared" ref="K133:K142" si="19">(B133-I133)^2/1000</f>
        <v>4.8972913212236646</v>
      </c>
    </row>
    <row r="134" spans="1:11" ht="15" customHeight="1">
      <c r="A134" s="19">
        <f t="shared" si="15"/>
        <v>2004</v>
      </c>
      <c r="B134" s="174">
        <f t="shared" si="15"/>
        <v>361.38613861386136</v>
      </c>
      <c r="C134" s="191">
        <f t="shared" si="16"/>
        <v>5.8899470227293236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52.684550059972679</v>
      </c>
      <c r="H134" s="640"/>
      <c r="I134" s="177">
        <f t="shared" si="17"/>
        <v>146</v>
      </c>
      <c r="J134" s="178">
        <f t="shared" si="18"/>
        <v>59.599999999999994</v>
      </c>
      <c r="K134" s="177">
        <f t="shared" si="19"/>
        <v>46.391188706989503</v>
      </c>
    </row>
    <row r="135" spans="1:11" ht="15" customHeight="1">
      <c r="A135" s="19">
        <f t="shared" si="15"/>
        <v>2005</v>
      </c>
      <c r="B135" s="174">
        <f t="shared" si="15"/>
        <v>142.60249554367201</v>
      </c>
      <c r="C135" s="191">
        <f t="shared" si="16"/>
        <v>4.9600610081333221</v>
      </c>
      <c r="D135" s="20">
        <f t="shared" si="20"/>
        <v>3</v>
      </c>
      <c r="E135" s="637" t="s">
        <v>10</v>
      </c>
      <c r="F135" s="638"/>
      <c r="G135" s="639">
        <f>SUM(J122:J142)/D142</f>
        <v>21.101434063889521</v>
      </c>
      <c r="H135" s="640"/>
      <c r="I135" s="177">
        <f t="shared" si="17"/>
        <v>146</v>
      </c>
      <c r="J135" s="178">
        <f t="shared" si="18"/>
        <v>2.3825000000000056</v>
      </c>
      <c r="K135" s="177">
        <f t="shared" si="19"/>
        <v>1.1543036530768576E-2</v>
      </c>
    </row>
    <row r="136" spans="1:11" ht="15" customHeight="1">
      <c r="A136" s="19">
        <f t="shared" si="15"/>
        <v>2006</v>
      </c>
      <c r="B136" s="174">
        <f t="shared" si="15"/>
        <v>145.2513966480447</v>
      </c>
      <c r="C136" s="191">
        <f t="shared" si="16"/>
        <v>4.9784660111628645</v>
      </c>
      <c r="D136" s="20">
        <f t="shared" si="20"/>
        <v>4</v>
      </c>
      <c r="E136" s="637" t="s">
        <v>11</v>
      </c>
      <c r="F136" s="638"/>
      <c r="G136" s="639">
        <f>SUM(J133:J142)/10</f>
        <v>21.101434063889521</v>
      </c>
      <c r="H136" s="640"/>
      <c r="I136" s="177">
        <f t="shared" si="17"/>
        <v>146</v>
      </c>
      <c r="J136" s="178">
        <f t="shared" si="18"/>
        <v>0.51538461538460767</v>
      </c>
      <c r="K136" s="177">
        <f t="shared" si="19"/>
        <v>5.6040697855870504E-4</v>
      </c>
    </row>
    <row r="137" spans="1:11" ht="15" customHeight="1">
      <c r="A137" s="19">
        <f t="shared" si="15"/>
        <v>2007</v>
      </c>
      <c r="B137" s="174">
        <f t="shared" si="15"/>
        <v>146.55172413793105</v>
      </c>
      <c r="C137" s="191">
        <f t="shared" si="16"/>
        <v>4.9873784319319885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145</v>
      </c>
      <c r="J137" s="178">
        <f t="shared" si="18"/>
        <v>1.0588235294117727</v>
      </c>
      <c r="K137" s="177">
        <f t="shared" si="19"/>
        <v>2.4078478002378489E-3</v>
      </c>
    </row>
    <row r="138" spans="1:11" ht="15" customHeight="1">
      <c r="A138" s="19">
        <f t="shared" si="15"/>
        <v>2008</v>
      </c>
      <c r="B138" s="174">
        <f t="shared" si="15"/>
        <v>123.99049881235155</v>
      </c>
      <c r="C138" s="191">
        <f t="shared" si="16"/>
        <v>4.8202049401883489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145</v>
      </c>
      <c r="J138" s="178">
        <f t="shared" si="18"/>
        <v>16.944444444444443</v>
      </c>
      <c r="K138" s="177">
        <f t="shared" si="19"/>
        <v>0.44139914015380177</v>
      </c>
    </row>
    <row r="139" spans="1:11" s="25" customFormat="1" ht="15" customHeight="1">
      <c r="A139" s="19">
        <f t="shared" si="15"/>
        <v>2009</v>
      </c>
      <c r="B139" s="174">
        <f t="shared" si="15"/>
        <v>121.30304329189885</v>
      </c>
      <c r="C139" s="191">
        <f t="shared" si="16"/>
        <v>4.7982919046039445</v>
      </c>
      <c r="D139" s="20">
        <f t="shared" si="20"/>
        <v>7</v>
      </c>
      <c r="G139" s="49"/>
      <c r="H139" s="45"/>
      <c r="I139" s="177">
        <f t="shared" si="17"/>
        <v>145</v>
      </c>
      <c r="J139" s="178">
        <f t="shared" si="18"/>
        <v>19.535335689045937</v>
      </c>
      <c r="K139" s="177">
        <f t="shared" si="19"/>
        <v>0.56154575722562028</v>
      </c>
    </row>
    <row r="140" spans="1:11" ht="15" customHeight="1">
      <c r="A140" s="19">
        <f t="shared" si="15"/>
        <v>2010</v>
      </c>
      <c r="B140" s="174">
        <f t="shared" si="15"/>
        <v>137.30084348641049</v>
      </c>
      <c r="C140" s="191">
        <f t="shared" si="16"/>
        <v>4.9221744561375056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144</v>
      </c>
      <c r="J140" s="178">
        <f t="shared" si="18"/>
        <v>4.8791808873720219</v>
      </c>
      <c r="K140" s="177">
        <f t="shared" si="19"/>
        <v>4.4878697993568813E-2</v>
      </c>
    </row>
    <row r="141" spans="1:11" s="25" customFormat="1" ht="15" customHeight="1">
      <c r="A141" s="19">
        <f t="shared" si="15"/>
        <v>2011</v>
      </c>
      <c r="B141" s="174">
        <f t="shared" si="15"/>
        <v>148.6229819563153</v>
      </c>
      <c r="C141" s="191">
        <f t="shared" si="16"/>
        <v>5.0014127768283698</v>
      </c>
      <c r="D141" s="20">
        <f t="shared" si="20"/>
        <v>9</v>
      </c>
      <c r="E141" s="50"/>
      <c r="I141" s="177">
        <f t="shared" si="17"/>
        <v>144</v>
      </c>
      <c r="J141" s="178">
        <f t="shared" si="18"/>
        <v>3.1105431309904219</v>
      </c>
      <c r="K141" s="177">
        <f t="shared" si="19"/>
        <v>2.1371962168416841E-2</v>
      </c>
    </row>
    <row r="142" spans="1:11" s="25" customFormat="1" ht="15" customHeight="1" thickBot="1">
      <c r="A142" s="28">
        <f t="shared" si="15"/>
        <v>2012</v>
      </c>
      <c r="B142" s="182">
        <f t="shared" si="15"/>
        <v>161.67379933428435</v>
      </c>
      <c r="C142" s="192">
        <f t="shared" si="16"/>
        <v>5.0855807208896442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144</v>
      </c>
      <c r="J142" s="184">
        <f t="shared" si="18"/>
        <v>10.931764705882351</v>
      </c>
      <c r="K142" s="183">
        <f t="shared" si="19"/>
        <v>0.31236318290855009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144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144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143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143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143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143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143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143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142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142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142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142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142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142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142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142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141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141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141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141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141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141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140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140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140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140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140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140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140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140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139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139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139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139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139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139</v>
      </c>
      <c r="J160" s="185"/>
      <c r="K160" s="185"/>
    </row>
    <row r="161" spans="1:109" ht="15" customHeight="1">
      <c r="A161" s="19">
        <f t="shared" si="22"/>
        <v>2031</v>
      </c>
      <c r="B161" s="174">
        <f t="shared" si="21"/>
        <v>139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139</v>
      </c>
      <c r="J161" s="185"/>
      <c r="K161" s="185"/>
    </row>
    <row r="162" spans="1:109" ht="15" customHeight="1">
      <c r="A162" s="19">
        <f t="shared" si="22"/>
        <v>2032</v>
      </c>
      <c r="B162" s="174">
        <f t="shared" si="21"/>
        <v>138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138</v>
      </c>
      <c r="J162" s="185"/>
      <c r="K162" s="185"/>
    </row>
    <row r="163" spans="1:109" ht="15" customHeight="1">
      <c r="A163" s="19">
        <f t="shared" si="22"/>
        <v>2033</v>
      </c>
      <c r="B163" s="174">
        <f t="shared" si="21"/>
        <v>138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138</v>
      </c>
      <c r="J163" s="185"/>
      <c r="K163" s="185"/>
    </row>
    <row r="164" spans="1:109" ht="15" customHeight="1">
      <c r="A164" s="103">
        <f t="shared" si="22"/>
        <v>2034</v>
      </c>
      <c r="B164" s="186">
        <f t="shared" si="21"/>
        <v>138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138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8.6807860228889408E-2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4.1230325520119605E-2</v>
      </c>
      <c r="R167" s="18" t="s">
        <v>16</v>
      </c>
      <c r="T167" s="57" t="s">
        <v>32</v>
      </c>
      <c r="U167" s="14"/>
      <c r="V167" s="14"/>
      <c r="W167" s="107" t="s">
        <v>74</v>
      </c>
      <c r="X167" s="108" t="e">
        <f>RSQ($B168:$B188,X168:X188)</f>
        <v>#DIV/0!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7.8236954931104677E-2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8.6807860228889408E-2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7.5026339596139691E-2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4.0635393486527567E-2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4.1353355323753532E-2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RSQ($B168:$B188,BN168:BN188)</f>
        <v>4.4916152457154877E-2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RSQ($B168:$B188,BU168:BU188)</f>
        <v>5.1234472081573619E-2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RSQ($B168:$B188,CB168:CB188)</f>
        <v>5.2374401855566695E-2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RSQ($B168:$B188,CI168:CI188)</f>
        <v>3.8667816220631777E-2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RSQ($B168:$B188,CP168:CP188)</f>
        <v>3.2538435569271044E-2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RSQ($B168:$B188,CW168:CW188)</f>
        <v>3.5964076806557284E-2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RSQ($B168:$B188,DD168:DD188)</f>
        <v>3.8895044601689847E-2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20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15</v>
      </c>
      <c r="AD172" s="25"/>
      <c r="AE172" s="177"/>
      <c r="AF172" s="177"/>
      <c r="AH172" s="197"/>
      <c r="AI172" s="27" t="s">
        <v>35</v>
      </c>
      <c r="AJ172" s="83">
        <f>AC172+AI193</f>
        <v>20</v>
      </c>
      <c r="AK172" s="25"/>
      <c r="AL172" s="177"/>
      <c r="AM172" s="177"/>
      <c r="AO172" s="197"/>
      <c r="AP172" s="27" t="s">
        <v>35</v>
      </c>
      <c r="AQ172" s="83">
        <f>AJ172+AP193</f>
        <v>25</v>
      </c>
      <c r="AR172" s="25"/>
      <c r="AS172" s="177"/>
      <c r="AT172" s="177"/>
      <c r="AV172" s="197"/>
      <c r="AW172" s="27" t="s">
        <v>35</v>
      </c>
      <c r="AX172" s="83">
        <f>AQ172+AW193</f>
        <v>30</v>
      </c>
      <c r="AY172" s="25"/>
      <c r="AZ172" s="177"/>
      <c r="BA172" s="177"/>
      <c r="BC172" s="197"/>
      <c r="BD172" s="27" t="s">
        <v>35</v>
      </c>
      <c r="BE172" s="83">
        <f>AX172+BD193</f>
        <v>35</v>
      </c>
      <c r="BF172" s="25"/>
      <c r="BG172" s="177"/>
      <c r="BH172" s="177"/>
      <c r="BJ172" s="197"/>
      <c r="BK172" s="27" t="s">
        <v>35</v>
      </c>
      <c r="BL172" s="83">
        <f>BE172+BK193</f>
        <v>40</v>
      </c>
      <c r="BM172" s="25"/>
      <c r="BN172" s="177"/>
      <c r="BO172" s="177"/>
      <c r="BQ172" s="197"/>
      <c r="BR172" s="27" t="s">
        <v>35</v>
      </c>
      <c r="BS172" s="83">
        <f>BL172+BR193</f>
        <v>45</v>
      </c>
      <c r="BT172" s="25"/>
      <c r="BU172" s="177"/>
      <c r="BV172" s="177"/>
      <c r="BX172" s="197"/>
      <c r="BY172" s="27" t="s">
        <v>35</v>
      </c>
      <c r="BZ172" s="83">
        <f>BS172+BY193</f>
        <v>50</v>
      </c>
      <c r="CA172" s="25"/>
      <c r="CB172" s="177"/>
      <c r="CC172" s="177"/>
      <c r="CE172" s="197"/>
      <c r="CF172" s="27" t="s">
        <v>35</v>
      </c>
      <c r="CG172" s="83">
        <f>BZ172+CF193</f>
        <v>55</v>
      </c>
      <c r="CH172" s="25"/>
      <c r="CI172" s="177"/>
      <c r="CJ172" s="177"/>
      <c r="CL172" s="197"/>
      <c r="CM172" s="27" t="s">
        <v>35</v>
      </c>
      <c r="CN172" s="83">
        <f>CG172+CM193</f>
        <v>60</v>
      </c>
      <c r="CO172" s="25"/>
      <c r="CP172" s="177"/>
      <c r="CQ172" s="177"/>
      <c r="CS172" s="197"/>
      <c r="CT172" s="27" t="s">
        <v>35</v>
      </c>
      <c r="CU172" s="83">
        <f>CN172+CT193</f>
        <v>65</v>
      </c>
      <c r="CV172" s="25"/>
      <c r="CW172" s="177"/>
      <c r="CX172" s="177"/>
      <c r="CZ172" s="197"/>
      <c r="DA172" s="27" t="s">
        <v>35</v>
      </c>
      <c r="DB172" s="83">
        <f>CU172+DA193</f>
        <v>70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4.8021679592797435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INDEX(LINEST(M179:M188,$D179:$D188),2)</f>
        <v>4.9883016213410709</v>
      </c>
      <c r="Q173" s="177"/>
      <c r="R173" s="177"/>
      <c r="T173" s="197"/>
      <c r="U173" s="27" t="s">
        <v>25</v>
      </c>
      <c r="V173" s="27" t="s">
        <v>26</v>
      </c>
      <c r="W173" s="42">
        <f>INDEX(LINEST(T179:T188,$D179:$D188),2)</f>
        <v>4.9009467970433587</v>
      </c>
      <c r="X173" s="177"/>
      <c r="Y173" s="177"/>
      <c r="AA173" s="197"/>
      <c r="AB173" s="27" t="s">
        <v>25</v>
      </c>
      <c r="AC173" s="27" t="s">
        <v>26</v>
      </c>
      <c r="AD173" s="42">
        <f>INDEX(LINEST(AA179:AA188,$D179:$D188),2)</f>
        <v>4.8531930122162237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INDEX(LINEST(AH179:AH188,$D179:$D188),2)</f>
        <v>4.8021679592797435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INDEX(LINEST(AO179:AO188,$D179:$D188),2)</f>
        <v>4.7473187496475635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INDEX(LINEST(AV179:AV188,$D179:$D188),2)</f>
        <v>4.6879293458966051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INDEX(LINEST(BC179:BC188,$D179:$D188),2)</f>
        <v>4.6230470145810472</v>
      </c>
      <c r="BG173" s="177"/>
      <c r="BH173" s="177"/>
      <c r="BJ173" s="197"/>
      <c r="BK173" s="27" t="s">
        <v>25</v>
      </c>
      <c r="BL173" s="27" t="s">
        <v>26</v>
      </c>
      <c r="BM173" s="42">
        <f>INDEX(LINEST(BJ179:BJ188,$D179:$D188),2)</f>
        <v>4.5513612485406139</v>
      </c>
      <c r="BN173" s="177"/>
      <c r="BO173" s="177"/>
      <c r="BQ173" s="197"/>
      <c r="BR173" s="27" t="s">
        <v>25</v>
      </c>
      <c r="BS173" s="27" t="s">
        <v>26</v>
      </c>
      <c r="BT173" s="42">
        <f>INDEX(LINEST(BQ179:BQ188,$D179:$D188),2)</f>
        <v>4.4709924139952371</v>
      </c>
      <c r="BU173" s="177"/>
      <c r="BV173" s="177"/>
      <c r="BX173" s="197"/>
      <c r="BY173" s="27" t="s">
        <v>25</v>
      </c>
      <c r="BZ173" s="27" t="s">
        <v>26</v>
      </c>
      <c r="CA173" s="42">
        <f>INDEX(LINEST(BX179:BX188,$D179:$D188),2)</f>
        <v>4.3790942984805596</v>
      </c>
      <c r="CB173" s="177"/>
      <c r="CC173" s="177"/>
      <c r="CE173" s="197"/>
      <c r="CF173" s="27" t="s">
        <v>25</v>
      </c>
      <c r="CG173" s="27" t="s">
        <v>26</v>
      </c>
      <c r="CH173" s="42">
        <f>INDEX(LINEST(CE179:CE188,$D179:$D188),2)</f>
        <v>4.271029603937083</v>
      </c>
      <c r="CI173" s="177"/>
      <c r="CJ173" s="177"/>
      <c r="CL173" s="197"/>
      <c r="CM173" s="27" t="s">
        <v>25</v>
      </c>
      <c r="CN173" s="27" t="s">
        <v>26</v>
      </c>
      <c r="CO173" s="42">
        <f>INDEX(LINEST(CL179:CL188,$D179:$D188),2)</f>
        <v>4.1384094453778388</v>
      </c>
      <c r="CP173" s="177"/>
      <c r="CQ173" s="177"/>
      <c r="CS173" s="197"/>
      <c r="CT173" s="27" t="s">
        <v>25</v>
      </c>
      <c r="CU173" s="27" t="s">
        <v>26</v>
      </c>
      <c r="CV173" s="42">
        <f>INDEX(LINEST(CS179:CS188,$D179:$D188),2)</f>
        <v>3.9633650069130768</v>
      </c>
      <c r="CW173" s="177"/>
      <c r="CX173" s="177"/>
      <c r="CZ173" s="197"/>
      <c r="DA173" s="27" t="s">
        <v>25</v>
      </c>
      <c r="DB173" s="27" t="s">
        <v>26</v>
      </c>
      <c r="DC173" s="42">
        <f>INDEX(LINEST(CZ179:CZ188,$D179:$D188),2)</f>
        <v>3.6944769272561873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2.8095243263982364E-3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INDEX(LINEST(M179:M188,$D179:$D188),1)</f>
        <v>-1.9729276847696331E-3</v>
      </c>
      <c r="Q174" s="177"/>
      <c r="R174" s="177"/>
      <c r="T174" s="197"/>
      <c r="U174" s="27" t="s">
        <v>27</v>
      </c>
      <c r="V174" s="27" t="s">
        <v>28</v>
      </c>
      <c r="W174" s="42">
        <f>INDEX(LINEST(T179:T188,$D179:$D188),1)</f>
        <v>3.5911645379199357E-5</v>
      </c>
      <c r="X174" s="177"/>
      <c r="Y174" s="177"/>
      <c r="AA174" s="197"/>
      <c r="AB174" s="27" t="s">
        <v>27</v>
      </c>
      <c r="AC174" s="27" t="s">
        <v>28</v>
      </c>
      <c r="AD174" s="42">
        <f>INDEX(LINEST(AA179:AA188,$D179:$D188),1)</f>
        <v>1.3067894170959223E-3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INDEX(LINEST(AH179:AH188,$D179:$D188),1)</f>
        <v>2.8095243263982364E-3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INDEX(LINEST(AO179:AO188,$D179:$D188),1)</f>
        <v>4.600919331476141E-3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INDEX(LINEST(AV179:AV188,$D179:$D188),1)</f>
        <v>6.7574517626432821E-3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INDEX(LINEST(BC179:BC188,$D179:$D188),1)</f>
        <v>9.384795960227765E-3</v>
      </c>
      <c r="BG174" s="177"/>
      <c r="BH174" s="177"/>
      <c r="BJ174" s="197"/>
      <c r="BK174" s="27" t="s">
        <v>27</v>
      </c>
      <c r="BL174" s="27" t="s">
        <v>28</v>
      </c>
      <c r="BM174" s="42">
        <f>INDEX(LINEST(BJ179:BJ188,$D179:$D188),1)</f>
        <v>1.2633693893913292E-2</v>
      </c>
      <c r="BN174" s="177"/>
      <c r="BO174" s="177"/>
      <c r="BQ174" s="197"/>
      <c r="BR174" s="27" t="s">
        <v>27</v>
      </c>
      <c r="BS174" s="27" t="s">
        <v>28</v>
      </c>
      <c r="BT174" s="42">
        <f>INDEX(LINEST(BQ179:BQ188,$D179:$D188),1)</f>
        <v>1.6727957220972343E-2</v>
      </c>
      <c r="BU174" s="177"/>
      <c r="BV174" s="177"/>
      <c r="BX174" s="197"/>
      <c r="BY174" s="27" t="s">
        <v>27</v>
      </c>
      <c r="BZ174" s="27" t="s">
        <v>28</v>
      </c>
      <c r="CA174" s="42">
        <f>INDEX(LINEST(BX179:BX188,$D179:$D188),1)</f>
        <v>2.2017602886178392E-2</v>
      </c>
      <c r="CB174" s="177"/>
      <c r="CC174" s="177"/>
      <c r="CE174" s="197"/>
      <c r="CF174" s="27" t="s">
        <v>27</v>
      </c>
      <c r="CG174" s="27" t="s">
        <v>28</v>
      </c>
      <c r="CH174" s="42">
        <f>INDEX(LINEST(CE179:CE188,$D179:$D188),1)</f>
        <v>2.9089885302923377E-2</v>
      </c>
      <c r="CI174" s="177"/>
      <c r="CJ174" s="177"/>
      <c r="CL174" s="197"/>
      <c r="CM174" s="27" t="s">
        <v>27</v>
      </c>
      <c r="CN174" s="27" t="s">
        <v>28</v>
      </c>
      <c r="CO174" s="42">
        <f>INDEX(LINEST(CL179:CL188,$D179:$D188),1)</f>
        <v>3.9034757333402885E-2</v>
      </c>
      <c r="CP174" s="177"/>
      <c r="CQ174" s="177"/>
      <c r="CS174" s="197"/>
      <c r="CT174" s="27" t="s">
        <v>27</v>
      </c>
      <c r="CU174" s="27" t="s">
        <v>28</v>
      </c>
      <c r="CV174" s="42">
        <f>INDEX(LINEST(CS179:CS188,$D179:$D188),1)</f>
        <v>5.4223431170764447E-2</v>
      </c>
      <c r="CW174" s="177"/>
      <c r="CX174" s="177"/>
      <c r="CZ174" s="197"/>
      <c r="DA174" s="27" t="s">
        <v>27</v>
      </c>
      <c r="DB174" s="27" t="s">
        <v>28</v>
      </c>
      <c r="DC174" s="42">
        <f>INDEX(LINEST(CZ179:CZ188,$D179:$D188),1)</f>
        <v>8.158711618736772E-2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121.77413291481064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146.68708160821592</v>
      </c>
      <c r="P176" s="25"/>
      <c r="Q176" s="177"/>
      <c r="R176" s="177"/>
      <c r="T176" s="197"/>
      <c r="U176" s="27" t="s">
        <v>29</v>
      </c>
      <c r="V176" s="59">
        <f>EXP(W173)</f>
        <v>134.41698506062878</v>
      </c>
      <c r="W176" s="25"/>
      <c r="X176" s="177"/>
      <c r="Y176" s="177"/>
      <c r="AA176" s="197"/>
      <c r="AB176" s="27" t="s">
        <v>29</v>
      </c>
      <c r="AC176" s="59">
        <f>EXP(AD173)</f>
        <v>128.14891834246222</v>
      </c>
      <c r="AD176" s="25"/>
      <c r="AE176" s="177"/>
      <c r="AF176" s="177"/>
      <c r="AH176" s="197"/>
      <c r="AI176" s="27" t="s">
        <v>29</v>
      </c>
      <c r="AJ176" s="59">
        <f>EXP(AK173)</f>
        <v>121.77413291481064</v>
      </c>
      <c r="AK176" s="25"/>
      <c r="AL176" s="177"/>
      <c r="AM176" s="177"/>
      <c r="AO176" s="197"/>
      <c r="AP176" s="27" t="s">
        <v>29</v>
      </c>
      <c r="AQ176" s="59">
        <f>EXP(AR173)</f>
        <v>115.27478922617161</v>
      </c>
      <c r="AR176" s="25"/>
      <c r="AS176" s="177"/>
      <c r="AT176" s="177"/>
      <c r="AV176" s="197"/>
      <c r="AW176" s="27" t="s">
        <v>29</v>
      </c>
      <c r="AX176" s="59">
        <f>EXP(AY173)</f>
        <v>108.62801572289922</v>
      </c>
      <c r="AY176" s="25"/>
      <c r="AZ176" s="177"/>
      <c r="BA176" s="177"/>
      <c r="BC176" s="197"/>
      <c r="BD176" s="27" t="s">
        <v>29</v>
      </c>
      <c r="BE176" s="59">
        <f>EXP(BF173)</f>
        <v>101.80375755464492</v>
      </c>
      <c r="BF176" s="25"/>
      <c r="BG176" s="177"/>
      <c r="BH176" s="177"/>
      <c r="BJ176" s="197"/>
      <c r="BK176" s="27" t="s">
        <v>29</v>
      </c>
      <c r="BL176" s="59">
        <f>EXP(BM173)</f>
        <v>94.761314259246632</v>
      </c>
      <c r="BM176" s="25"/>
      <c r="BN176" s="177"/>
      <c r="BO176" s="177"/>
      <c r="BQ176" s="197"/>
      <c r="BR176" s="27" t="s">
        <v>29</v>
      </c>
      <c r="BS176" s="59">
        <f>EXP(BT173)</f>
        <v>87.443460080358307</v>
      </c>
      <c r="BT176" s="25"/>
      <c r="BU176" s="177"/>
      <c r="BV176" s="177"/>
      <c r="BX176" s="197"/>
      <c r="BY176" s="27" t="s">
        <v>29</v>
      </c>
      <c r="BZ176" s="59">
        <f>EXP(CA173)</f>
        <v>79.765756712416277</v>
      </c>
      <c r="CA176" s="25"/>
      <c r="CB176" s="177"/>
      <c r="CC176" s="177"/>
      <c r="CE176" s="197"/>
      <c r="CF176" s="27" t="s">
        <v>29</v>
      </c>
      <c r="CG176" s="59">
        <f>EXP(CH173)</f>
        <v>71.595312499333659</v>
      </c>
      <c r="CH176" s="25"/>
      <c r="CI176" s="177"/>
      <c r="CJ176" s="177"/>
      <c r="CL176" s="197"/>
      <c r="CM176" s="27" t="s">
        <v>29</v>
      </c>
      <c r="CN176" s="59">
        <f>EXP(CO173)</f>
        <v>62.703009530457784</v>
      </c>
      <c r="CO176" s="25"/>
      <c r="CP176" s="177"/>
      <c r="CQ176" s="177"/>
      <c r="CS176" s="197"/>
      <c r="CT176" s="27" t="s">
        <v>29</v>
      </c>
      <c r="CU176" s="59">
        <f>EXP(CV173)</f>
        <v>52.634142541241587</v>
      </c>
      <c r="CV176" s="25"/>
      <c r="CW176" s="177"/>
      <c r="CX176" s="177"/>
      <c r="CZ176" s="197"/>
      <c r="DA176" s="27" t="s">
        <v>29</v>
      </c>
      <c r="DB176" s="59">
        <f>EXP(DC173)</f>
        <v>40.224526730628767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2.8134747385952785E-3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-1.9709827422321746E-3</v>
      </c>
      <c r="P177" s="25"/>
      <c r="Q177" s="177"/>
      <c r="R177" s="177"/>
      <c r="T177" s="197"/>
      <c r="U177" s="27" t="s">
        <v>30</v>
      </c>
      <c r="V177" s="60">
        <f>EXP(W174)-1</f>
        <v>3.5912290210049491E-5</v>
      </c>
      <c r="W177" s="25"/>
      <c r="X177" s="177"/>
      <c r="Y177" s="177"/>
      <c r="AA177" s="197"/>
      <c r="AB177" s="27" t="s">
        <v>30</v>
      </c>
      <c r="AC177" s="60">
        <f>EXP(AD174)-1</f>
        <v>1.3076436384416024E-3</v>
      </c>
      <c r="AD177" s="25"/>
      <c r="AE177" s="177"/>
      <c r="AF177" s="177"/>
      <c r="AH177" s="197"/>
      <c r="AI177" s="27" t="s">
        <v>30</v>
      </c>
      <c r="AJ177" s="60">
        <f>EXP(AK174)-1</f>
        <v>2.8134747385952785E-3</v>
      </c>
      <c r="AK177" s="25"/>
      <c r="AL177" s="177"/>
      <c r="AM177" s="177"/>
      <c r="AO177" s="197"/>
      <c r="AP177" s="27" t="s">
        <v>30</v>
      </c>
      <c r="AQ177" s="60">
        <f>EXP(AR174)-1</f>
        <v>4.6115198119067724E-3</v>
      </c>
      <c r="AR177" s="25"/>
      <c r="AS177" s="177"/>
      <c r="AT177" s="177"/>
      <c r="AV177" s="197"/>
      <c r="AW177" s="27" t="s">
        <v>30</v>
      </c>
      <c r="AX177" s="60">
        <f>EXP(AY174)-1</f>
        <v>6.780334854563641E-3</v>
      </c>
      <c r="AY177" s="25"/>
      <c r="AZ177" s="177"/>
      <c r="BA177" s="177"/>
      <c r="BC177" s="197"/>
      <c r="BD177" s="27" t="s">
        <v>30</v>
      </c>
      <c r="BE177" s="60">
        <f>EXP(BF174)-1</f>
        <v>9.4289712416935068E-3</v>
      </c>
      <c r="BF177" s="25"/>
      <c r="BG177" s="177"/>
      <c r="BH177" s="177"/>
      <c r="BJ177" s="197"/>
      <c r="BK177" s="27" t="s">
        <v>30</v>
      </c>
      <c r="BL177" s="60">
        <f>EXP(BM174)-1</f>
        <v>1.2713836146559521E-2</v>
      </c>
      <c r="BM177" s="25"/>
      <c r="BN177" s="177"/>
      <c r="BO177" s="177"/>
      <c r="BQ177" s="197"/>
      <c r="BR177" s="27" t="s">
        <v>30</v>
      </c>
      <c r="BS177" s="60">
        <f>EXP(BT174)-1</f>
        <v>1.686865291974371E-2</v>
      </c>
      <c r="BT177" s="25"/>
      <c r="BU177" s="177"/>
      <c r="BV177" s="177"/>
      <c r="BX177" s="197"/>
      <c r="BY177" s="27" t="s">
        <v>30</v>
      </c>
      <c r="BZ177" s="60">
        <f>EXP(CA174)-1</f>
        <v>2.2261779069800758E-2</v>
      </c>
      <c r="CA177" s="25"/>
      <c r="CB177" s="177"/>
      <c r="CC177" s="177"/>
      <c r="CE177" s="197"/>
      <c r="CF177" s="27" t="s">
        <v>30</v>
      </c>
      <c r="CG177" s="60">
        <f>EXP(CH174)-1</f>
        <v>2.9517128775316426E-2</v>
      </c>
      <c r="CH177" s="25"/>
      <c r="CI177" s="177"/>
      <c r="CJ177" s="177"/>
      <c r="CL177" s="197"/>
      <c r="CM177" s="27" t="s">
        <v>30</v>
      </c>
      <c r="CN177" s="60">
        <f>EXP(CO174)-1</f>
        <v>3.9806623927586715E-2</v>
      </c>
      <c r="CO177" s="25"/>
      <c r="CP177" s="177"/>
      <c r="CQ177" s="177"/>
      <c r="CS177" s="197"/>
      <c r="CT177" s="27" t="s">
        <v>30</v>
      </c>
      <c r="CU177" s="60">
        <f>EXP(CV174)-1</f>
        <v>5.5720456663106654E-2</v>
      </c>
      <c r="CV177" s="25"/>
      <c r="CW177" s="177"/>
      <c r="CX177" s="177"/>
      <c r="CZ177" s="197"/>
      <c r="DA177" s="27" t="s">
        <v>30</v>
      </c>
      <c r="DB177" s="60">
        <f>EXP(DC174)-1</f>
        <v>8.5007735204088108E-2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76.019350380096753</v>
      </c>
      <c r="C179" s="191">
        <f t="shared" ref="C179:C188" si="24">LN(B179-$F$172)</f>
        <v>4.0256971735508156</v>
      </c>
      <c r="D179" s="20">
        <v>1</v>
      </c>
      <c r="E179" s="637" t="s">
        <v>7</v>
      </c>
      <c r="F179" s="638"/>
      <c r="G179" s="641">
        <f>I167</f>
        <v>8.6807860228889408E-2</v>
      </c>
      <c r="H179" s="642"/>
      <c r="I179" s="177">
        <f t="shared" ref="I179:I210" si="25">ROUND($F$176*(1+$F$177)^D179+$F$172,$G$1)</f>
        <v>142</v>
      </c>
      <c r="J179" s="178">
        <f t="shared" ref="J179:J188" si="26">ABS(B179-I179)/B179*100</f>
        <v>86.794545454545442</v>
      </c>
      <c r="K179" s="177">
        <f t="shared" ref="K179:K188" si="27">(B179-I179)^2/1000</f>
        <v>4.3534461242644387</v>
      </c>
      <c r="M179" s="197">
        <f t="shared" ref="M179:M188" si="28">LN($B179-O$172)</f>
        <v>4.3309879181430695</v>
      </c>
      <c r="N179" s="21" t="s">
        <v>36</v>
      </c>
      <c r="O179" s="42">
        <f>Q167</f>
        <v>4.1230325520119605E-2</v>
      </c>
      <c r="P179" s="46"/>
      <c r="Q179" s="177">
        <f t="shared" ref="Q179:Q188" si="29">ROUND(O$176*(1+O$177)^$D179+O$172,$G$1)</f>
        <v>146</v>
      </c>
      <c r="R179" s="177">
        <f t="shared" ref="R179:R188" si="30">($B179-Q179)^2/1000</f>
        <v>4.8972913212236646</v>
      </c>
      <c r="T179" s="197">
        <f t="shared" ref="T179:T188" si="31">LN($B179-V$172)</f>
        <v>4.1899478866325701</v>
      </c>
      <c r="U179" s="21" t="s">
        <v>36</v>
      </c>
      <c r="V179" s="42" t="e">
        <f>X167</f>
        <v>#DIV/0!</v>
      </c>
      <c r="W179" s="46"/>
      <c r="X179" s="177">
        <f t="shared" ref="X179:X188" si="32">ROUND(V$176*(1+V$177)^$D179+V$172,$G$1)</f>
        <v>144</v>
      </c>
      <c r="Y179" s="177">
        <f t="shared" ref="Y179:Y188" si="33">($B179-X179)^2/1000</f>
        <v>4.6213687227440516</v>
      </c>
      <c r="AA179" s="197">
        <f t="shared" ref="AA179:AA188" si="34">LN($B179-AC$172)</f>
        <v>4.1111910332157411</v>
      </c>
      <c r="AB179" s="21" t="s">
        <v>36</v>
      </c>
      <c r="AC179" s="42">
        <f>AE167</f>
        <v>7.8236954931104677E-2</v>
      </c>
      <c r="AD179" s="46"/>
      <c r="AE179" s="177">
        <f t="shared" ref="AE179:AE188" si="35">ROUND(AC$176*(1+AC$177)^$D179+AC$172,$G$1)</f>
        <v>143</v>
      </c>
      <c r="AF179" s="177">
        <f t="shared" ref="AF179:AF188" si="36">($B179-AE179)^2/1000</f>
        <v>4.4864074235042457</v>
      </c>
      <c r="AH179" s="197">
        <f t="shared" ref="AH179:AH188" si="37">LN($B179-AJ$172)</f>
        <v>4.0256971735508156</v>
      </c>
      <c r="AI179" s="21" t="s">
        <v>36</v>
      </c>
      <c r="AJ179" s="42">
        <f>AL167</f>
        <v>8.6807860228889408E-2</v>
      </c>
      <c r="AK179" s="46"/>
      <c r="AL179" s="177">
        <f t="shared" ref="AL179:AL188" si="38">ROUND(AJ$176*(1+AJ$177)^$D179+AJ$172,$G$1)</f>
        <v>142</v>
      </c>
      <c r="AM179" s="177">
        <f t="shared" ref="AM179:AM188" si="39">($B179-AL179)^2/1000</f>
        <v>4.3534461242644387</v>
      </c>
      <c r="AO179" s="197">
        <f t="shared" ref="AO179:AO188" si="40">LN($B179-AQ$172)</f>
        <v>3.9322049799806398</v>
      </c>
      <c r="AP179" s="21" t="s">
        <v>36</v>
      </c>
      <c r="AQ179" s="42">
        <f>AS167</f>
        <v>7.5026339596139691E-2</v>
      </c>
      <c r="AR179" s="46"/>
      <c r="AS179" s="177">
        <f t="shared" ref="AS179:AS188" si="41">ROUND(AQ$176*(1+AQ$177)^$D179+AQ$172,$G$1)</f>
        <v>141</v>
      </c>
      <c r="AT179" s="177">
        <f t="shared" ref="AT179:AT188" si="42">($B179-AS179)^2/1000</f>
        <v>4.2224848250246323</v>
      </c>
      <c r="AV179" s="197">
        <f t="shared" ref="AV179:AV188" si="43">LN($B179-AX$172)</f>
        <v>3.8290619684731841</v>
      </c>
      <c r="AW179" s="21" t="s">
        <v>36</v>
      </c>
      <c r="AX179" s="42">
        <f>AZ167</f>
        <v>4.0635393486527567E-2</v>
      </c>
      <c r="AY179" s="46"/>
      <c r="AZ179" s="177">
        <f t="shared" ref="AZ179:AZ188" si="44">ROUND(AX$176*(1+AX$177)^$D179+AX$172,$G$1)</f>
        <v>139</v>
      </c>
      <c r="BA179" s="177">
        <f t="shared" ref="BA179:BA188" si="45">($B179-AZ179)^2/1000</f>
        <v>3.9665622265450189</v>
      </c>
      <c r="BC179" s="197">
        <f t="shared" ref="BC179:BC188" si="46">LN($B179-BE$172)</f>
        <v>3.7140439158561507</v>
      </c>
      <c r="BD179" s="21" t="s">
        <v>36</v>
      </c>
      <c r="BE179" s="42">
        <f>BG167</f>
        <v>4.1353355323753532E-2</v>
      </c>
      <c r="BF179" s="46"/>
      <c r="BG179" s="177">
        <f t="shared" ref="BG179:BG188" si="47">ROUND(BE$176*(1+BE$177)^$D179+BE$172,$G$1)</f>
        <v>138</v>
      </c>
      <c r="BH179" s="177">
        <f t="shared" ref="BH179:BH188" si="48">($B179-BG179)^2/1000</f>
        <v>3.8416009273052123</v>
      </c>
      <c r="BJ179" s="197">
        <f t="shared" ref="BJ179:BJ188" si="49">LN($B179-BL$172)</f>
        <v>3.5840563046072975</v>
      </c>
      <c r="BK179" s="21" t="s">
        <v>36</v>
      </c>
      <c r="BL179" s="42">
        <f>BN167</f>
        <v>4.4916152457154877E-2</v>
      </c>
      <c r="BM179" s="46"/>
      <c r="BN179" s="177">
        <f t="shared" ref="BN179:BN188" si="50">ROUND(BL$176*(1+BL$177)^$D179+BL$172,$G$1)</f>
        <v>136</v>
      </c>
      <c r="BO179" s="177">
        <f t="shared" ref="BO179:BO188" si="51">($B179-BN179)^2/1000</f>
        <v>3.5976783288255998</v>
      </c>
      <c r="BQ179" s="197">
        <f t="shared" ref="BQ179:BQ188" si="52">LN($B179-BS$172)</f>
        <v>3.4346112155593049</v>
      </c>
      <c r="BR179" s="21" t="s">
        <v>36</v>
      </c>
      <c r="BS179" s="42">
        <f>BU167</f>
        <v>5.1234472081573619E-2</v>
      </c>
      <c r="BT179" s="46"/>
      <c r="BU179" s="177">
        <f t="shared" ref="BU179:BU188" si="53">ROUND(BS$176*(1+BS$177)^$D179+BS$172,$G$1)</f>
        <v>134</v>
      </c>
      <c r="BV179" s="177">
        <f t="shared" ref="BV179:BV188" si="54">($B179-BU179)^2/1000</f>
        <v>3.3617557303459868</v>
      </c>
      <c r="BX179" s="197">
        <f t="shared" ref="BX179:BX188" si="55">LN($B179-BZ$172)</f>
        <v>3.258840506596556</v>
      </c>
      <c r="BY179" s="21" t="s">
        <v>36</v>
      </c>
      <c r="BZ179" s="42">
        <f>CB167</f>
        <v>5.2374401855566695E-2</v>
      </c>
      <c r="CA179" s="46"/>
      <c r="CB179" s="177">
        <f t="shared" ref="CB179:CB188" si="56">ROUND(BZ$176*(1+BZ$177)^$D179+BZ$172,$G$1)</f>
        <v>132</v>
      </c>
      <c r="CC179" s="177">
        <f t="shared" ref="CC179:CC188" si="57">($B179-CB179)^2/1000</f>
        <v>3.1338331318663735</v>
      </c>
      <c r="CE179" s="197">
        <f t="shared" ref="CE179:CE188" si="58">LN($B179-CG$172)</f>
        <v>3.0454434601233218</v>
      </c>
      <c r="CF179" s="21" t="s">
        <v>36</v>
      </c>
      <c r="CG179" s="42">
        <f>CI167</f>
        <v>3.8667816220631777E-2</v>
      </c>
      <c r="CH179" s="46"/>
      <c r="CI179" s="177">
        <f t="shared" ref="CI179:CI188" si="59">ROUND(CG$176*(1+CG$177)^$D179+CG$172,$G$1)</f>
        <v>129</v>
      </c>
      <c r="CJ179" s="177">
        <f t="shared" ref="CJ179:CJ188" si="60">($B179-CI179)^2/1000</f>
        <v>2.8069492341469542</v>
      </c>
      <c r="CL179" s="197">
        <f t="shared" ref="CL179:CL188" si="61">LN($B179-CN$172)</f>
        <v>2.773797390262259</v>
      </c>
      <c r="CM179" s="21" t="s">
        <v>36</v>
      </c>
      <c r="CN179" s="42">
        <f>CP167</f>
        <v>3.2538435569271044E-2</v>
      </c>
      <c r="CO179" s="46"/>
      <c r="CP179" s="177">
        <f t="shared" ref="CP179:CP188" si="62">ROUND(CN$176*(1+CN$177)^$D179+CN$172,$G$1)</f>
        <v>125</v>
      </c>
      <c r="CQ179" s="177">
        <f t="shared" ref="CQ179:CQ188" si="63">($B179-CP179)^2/1000</f>
        <v>2.3991040371877279</v>
      </c>
      <c r="CS179" s="197">
        <f t="shared" ref="CS179:CS188" si="64">LN($B179-CU$172)</f>
        <v>2.3996528528126744</v>
      </c>
      <c r="CT179" s="21" t="s">
        <v>36</v>
      </c>
      <c r="CU179" s="42">
        <f>CW167</f>
        <v>3.5964076806557284E-2</v>
      </c>
      <c r="CV179" s="46"/>
      <c r="CW179" s="177">
        <f t="shared" ref="CW179:CW188" si="65">ROUND(CU$176*(1+CU$177)^$D179+CU$172,$G$1)</f>
        <v>121</v>
      </c>
      <c r="CX179" s="177">
        <f t="shared" ref="CX179:CX188" si="66">($B179-CW179)^2/1000</f>
        <v>2.0232588402285021</v>
      </c>
      <c r="CZ179" s="197">
        <f t="shared" ref="CZ179:CZ188" si="67">LN($B179-DB$172)</f>
        <v>1.7949793432150649</v>
      </c>
      <c r="DA179" s="21" t="s">
        <v>36</v>
      </c>
      <c r="DB179" s="42">
        <f>DD167</f>
        <v>3.8895044601689847E-2</v>
      </c>
      <c r="DC179" s="46"/>
      <c r="DD179" s="177">
        <f t="shared" ref="DD179:DD188" si="68">ROUND(DB$176*(1+DB$177)^$D179+DB$172,$G$1)</f>
        <v>114</v>
      </c>
      <c r="DE179" s="177">
        <f t="shared" ref="DE179:DE188" si="69">($B179-DD179)^2/1000</f>
        <v>1.4425297455498567</v>
      </c>
    </row>
    <row r="180" spans="1:109" ht="15" customHeight="1">
      <c r="A180" s="19">
        <f t="shared" si="23"/>
        <v>2004</v>
      </c>
      <c r="B180" s="174">
        <f t="shared" si="23"/>
        <v>361.38613861386136</v>
      </c>
      <c r="C180" s="191">
        <f t="shared" si="24"/>
        <v>5.8330142079363698</v>
      </c>
      <c r="D180" s="20">
        <f t="shared" ref="D180:D210" si="70">D179+1</f>
        <v>2</v>
      </c>
      <c r="E180" s="637" t="s">
        <v>8</v>
      </c>
      <c r="F180" s="638"/>
      <c r="G180" s="639">
        <f>SUM(K168:K188)</f>
        <v>53.767516056280861</v>
      </c>
      <c r="H180" s="640"/>
      <c r="I180" s="177">
        <f t="shared" si="25"/>
        <v>142</v>
      </c>
      <c r="J180" s="178">
        <f t="shared" si="26"/>
        <v>60.706849315068489</v>
      </c>
      <c r="K180" s="177">
        <f t="shared" si="27"/>
        <v>48.130277815900392</v>
      </c>
      <c r="M180" s="197">
        <f t="shared" si="28"/>
        <v>5.8899470227293236</v>
      </c>
      <c r="N180" s="21" t="s">
        <v>37</v>
      </c>
      <c r="O180" s="199">
        <f>SUM(R168:R188)</f>
        <v>52.684550059972679</v>
      </c>
      <c r="P180" s="45"/>
      <c r="Q180" s="177">
        <f t="shared" si="29"/>
        <v>146</v>
      </c>
      <c r="R180" s="177">
        <f t="shared" si="30"/>
        <v>46.391188706989503</v>
      </c>
      <c r="T180" s="197">
        <f t="shared" si="31"/>
        <v>5.8618857287992823</v>
      </c>
      <c r="U180" s="21" t="s">
        <v>37</v>
      </c>
      <c r="V180" s="199">
        <f>SUM(Y168:Y188)</f>
        <v>53.182278117199751</v>
      </c>
      <c r="W180" s="45"/>
      <c r="X180" s="177">
        <f t="shared" si="32"/>
        <v>144</v>
      </c>
      <c r="Y180" s="177">
        <f t="shared" si="33"/>
        <v>47.25673326144495</v>
      </c>
      <c r="AA180" s="197">
        <f t="shared" si="34"/>
        <v>5.8475541603387375</v>
      </c>
      <c r="AB180" s="21" t="s">
        <v>37</v>
      </c>
      <c r="AC180" s="199">
        <f>SUM(AF168:AF188)</f>
        <v>53.440495532606469</v>
      </c>
      <c r="AD180" s="45"/>
      <c r="AE180" s="177">
        <f t="shared" si="35"/>
        <v>143</v>
      </c>
      <c r="AF180" s="177">
        <f t="shared" si="36"/>
        <v>47.69250553867267</v>
      </c>
      <c r="AH180" s="197">
        <f t="shared" si="37"/>
        <v>5.8330142079363698</v>
      </c>
      <c r="AI180" s="21" t="s">
        <v>37</v>
      </c>
      <c r="AJ180" s="199">
        <f>SUM(AM168:AM188)</f>
        <v>53.767516056280861</v>
      </c>
      <c r="AK180" s="45"/>
      <c r="AL180" s="177">
        <f t="shared" si="38"/>
        <v>142</v>
      </c>
      <c r="AM180" s="177">
        <f t="shared" si="39"/>
        <v>48.130277815900392</v>
      </c>
      <c r="AO180" s="197">
        <f t="shared" si="40"/>
        <v>5.8182597221780847</v>
      </c>
      <c r="AP180" s="21" t="s">
        <v>37</v>
      </c>
      <c r="AQ180" s="199">
        <f>SUM(AT168:AT188)</f>
        <v>54.049687219983639</v>
      </c>
      <c r="AR180" s="45"/>
      <c r="AS180" s="177">
        <f t="shared" si="41"/>
        <v>141</v>
      </c>
      <c r="AT180" s="177">
        <f t="shared" si="42"/>
        <v>48.57005009312811</v>
      </c>
      <c r="AV180" s="197">
        <f t="shared" si="43"/>
        <v>5.8032842773641127</v>
      </c>
      <c r="AW180" s="21" t="s">
        <v>37</v>
      </c>
      <c r="AX180" s="199">
        <f>SUM(BA168:BA188)</f>
        <v>54.206826335719661</v>
      </c>
      <c r="AY180" s="45"/>
      <c r="AZ180" s="177">
        <f t="shared" si="44"/>
        <v>140</v>
      </c>
      <c r="BA180" s="177">
        <f t="shared" si="45"/>
        <v>49.011822370355837</v>
      </c>
      <c r="BC180" s="197">
        <f t="shared" si="46"/>
        <v>5.7880811547061404</v>
      </c>
      <c r="BD180" s="21" t="s">
        <v>37</v>
      </c>
      <c r="BE180" s="199">
        <f>SUM(BH168:BH188)</f>
        <v>54.500751535509814</v>
      </c>
      <c r="BF180" s="45"/>
      <c r="BG180" s="177">
        <f t="shared" si="47"/>
        <v>139</v>
      </c>
      <c r="BH180" s="177">
        <f t="shared" si="48"/>
        <v>49.45559464758356</v>
      </c>
      <c r="BJ180" s="197">
        <f t="shared" si="49"/>
        <v>5.7726433242273227</v>
      </c>
      <c r="BK180" s="21" t="s">
        <v>37</v>
      </c>
      <c r="BL180" s="199">
        <f>SUM(BO168:BO188)</f>
        <v>55.119023114188423</v>
      </c>
      <c r="BM180" s="45"/>
      <c r="BN180" s="177">
        <f t="shared" si="50"/>
        <v>137</v>
      </c>
      <c r="BO180" s="177">
        <f t="shared" si="51"/>
        <v>50.349139202039005</v>
      </c>
      <c r="BQ180" s="197">
        <f t="shared" si="52"/>
        <v>5.7569634252431223</v>
      </c>
      <c r="BR180" s="21" t="s">
        <v>37</v>
      </c>
      <c r="BS180" s="199">
        <f>SUM(BV168:BV188)</f>
        <v>55.783319218790808</v>
      </c>
      <c r="BT180" s="45"/>
      <c r="BU180" s="177">
        <f t="shared" si="53"/>
        <v>135</v>
      </c>
      <c r="BV180" s="177">
        <f t="shared" si="54"/>
        <v>51.250683756494453</v>
      </c>
      <c r="BX180" s="197">
        <f t="shared" si="55"/>
        <v>5.7410337452873268</v>
      </c>
      <c r="BY180" s="21" t="s">
        <v>37</v>
      </c>
      <c r="BZ180" s="199">
        <f>SUM(CC168:CC188)</f>
        <v>56.459590797469403</v>
      </c>
      <c r="CA180" s="45"/>
      <c r="CB180" s="177">
        <f t="shared" si="56"/>
        <v>133</v>
      </c>
      <c r="CC180" s="177">
        <f t="shared" si="57"/>
        <v>52.160228310949897</v>
      </c>
      <c r="CE180" s="197">
        <f t="shared" si="58"/>
        <v>5.7248461973322025</v>
      </c>
      <c r="CF180" s="21" t="s">
        <v>37</v>
      </c>
      <c r="CG180" s="199">
        <f>SUM(CJ168:CJ188)</f>
        <v>57.055810307623098</v>
      </c>
      <c r="CH180" s="45"/>
      <c r="CI180" s="177">
        <f t="shared" si="59"/>
        <v>131</v>
      </c>
      <c r="CJ180" s="177">
        <f t="shared" si="60"/>
        <v>53.077772865405343</v>
      </c>
      <c r="CL180" s="197">
        <f t="shared" si="61"/>
        <v>5.7083922951343622</v>
      </c>
      <c r="CM180" s="21" t="s">
        <v>37</v>
      </c>
      <c r="CN180" s="199">
        <f>SUM(CQ168:CQ188)</f>
        <v>58.093153634738876</v>
      </c>
      <c r="CO180" s="45"/>
      <c r="CP180" s="177">
        <f t="shared" si="62"/>
        <v>128</v>
      </c>
      <c r="CQ180" s="177">
        <f t="shared" si="63"/>
        <v>54.469089697088506</v>
      </c>
      <c r="CS180" s="197">
        <f t="shared" si="64"/>
        <v>5.6916631265181925</v>
      </c>
      <c r="CT180" s="21" t="s">
        <v>37</v>
      </c>
      <c r="CU180" s="199">
        <f>SUM(CX168:CX188)</f>
        <v>59.747174070186318</v>
      </c>
      <c r="CV180" s="45"/>
      <c r="CW180" s="177">
        <f t="shared" si="65"/>
        <v>124</v>
      </c>
      <c r="CX180" s="177">
        <f t="shared" si="66"/>
        <v>56.352178805999401</v>
      </c>
      <c r="CZ180" s="197">
        <f t="shared" si="67"/>
        <v>5.6746493243862588</v>
      </c>
      <c r="DA180" s="21" t="s">
        <v>37</v>
      </c>
      <c r="DB180" s="199">
        <f>SUM(DE168:DE188)</f>
        <v>62.933996338693241</v>
      </c>
      <c r="DC180" s="45"/>
      <c r="DD180" s="177">
        <f t="shared" si="68"/>
        <v>117</v>
      </c>
      <c r="DE180" s="177">
        <f t="shared" si="69"/>
        <v>59.724584746593457</v>
      </c>
    </row>
    <row r="181" spans="1:109" ht="15" customHeight="1">
      <c r="A181" s="19">
        <f t="shared" si="23"/>
        <v>2005</v>
      </c>
      <c r="B181" s="174">
        <f t="shared" si="23"/>
        <v>142.60249554367201</v>
      </c>
      <c r="C181" s="191">
        <f t="shared" si="24"/>
        <v>4.8089473784635608</v>
      </c>
      <c r="D181" s="20">
        <f t="shared" si="70"/>
        <v>3</v>
      </c>
      <c r="E181" s="637" t="s">
        <v>9</v>
      </c>
      <c r="F181" s="638"/>
      <c r="G181" s="639">
        <f>SUM(K179:K188)</f>
        <v>53.767516056280861</v>
      </c>
      <c r="H181" s="640"/>
      <c r="I181" s="177">
        <f t="shared" si="25"/>
        <v>143</v>
      </c>
      <c r="J181" s="178">
        <f t="shared" si="26"/>
        <v>0.2787500000000056</v>
      </c>
      <c r="K181" s="177">
        <f t="shared" si="27"/>
        <v>1.5800979280061384E-4</v>
      </c>
      <c r="M181" s="197">
        <f t="shared" si="28"/>
        <v>4.9600610081333221</v>
      </c>
      <c r="N181" s="25"/>
      <c r="O181" s="61"/>
      <c r="P181" s="25"/>
      <c r="Q181" s="177">
        <f t="shared" si="29"/>
        <v>146</v>
      </c>
      <c r="R181" s="177">
        <f t="shared" si="30"/>
        <v>1.1543036530768576E-2</v>
      </c>
      <c r="T181" s="197">
        <f t="shared" si="31"/>
        <v>4.8873558976626903</v>
      </c>
      <c r="U181" s="25"/>
      <c r="V181" s="61"/>
      <c r="W181" s="25"/>
      <c r="X181" s="177">
        <f t="shared" si="32"/>
        <v>144</v>
      </c>
      <c r="Y181" s="177">
        <f t="shared" si="33"/>
        <v>1.9530187054566013E-3</v>
      </c>
      <c r="AA181" s="197">
        <f t="shared" si="34"/>
        <v>4.8489199282717319</v>
      </c>
      <c r="AB181" s="25"/>
      <c r="AC181" s="61"/>
      <c r="AD181" s="25"/>
      <c r="AE181" s="177">
        <f t="shared" si="35"/>
        <v>144</v>
      </c>
      <c r="AF181" s="177">
        <f t="shared" si="36"/>
        <v>1.9530187054566013E-3</v>
      </c>
      <c r="AH181" s="197">
        <f t="shared" si="37"/>
        <v>4.8089473784635608</v>
      </c>
      <c r="AI181" s="25"/>
      <c r="AJ181" s="61"/>
      <c r="AK181" s="25"/>
      <c r="AL181" s="177">
        <f t="shared" si="38"/>
        <v>143</v>
      </c>
      <c r="AM181" s="177">
        <f t="shared" si="39"/>
        <v>1.5800979280061384E-4</v>
      </c>
      <c r="AO181" s="197">
        <f t="shared" si="40"/>
        <v>4.7673102558488285</v>
      </c>
      <c r="AP181" s="25"/>
      <c r="AQ181" s="61"/>
      <c r="AR181" s="25"/>
      <c r="AS181" s="177">
        <f t="shared" si="41"/>
        <v>142</v>
      </c>
      <c r="AT181" s="177">
        <f t="shared" si="42"/>
        <v>3.6300088014462644E-4</v>
      </c>
      <c r="AV181" s="197">
        <f t="shared" si="43"/>
        <v>4.7238638783700493</v>
      </c>
      <c r="AW181" s="25"/>
      <c r="AX181" s="61"/>
      <c r="AY181" s="25"/>
      <c r="AZ181" s="177">
        <f t="shared" si="44"/>
        <v>141</v>
      </c>
      <c r="BA181" s="177">
        <f t="shared" si="45"/>
        <v>2.5679919674886391E-3</v>
      </c>
      <c r="BC181" s="197">
        <f t="shared" si="46"/>
        <v>4.6784438402437916</v>
      </c>
      <c r="BD181" s="25"/>
      <c r="BE181" s="61"/>
      <c r="BF181" s="25"/>
      <c r="BG181" s="177">
        <f t="shared" si="47"/>
        <v>140</v>
      </c>
      <c r="BH181" s="177">
        <f t="shared" si="48"/>
        <v>6.7729830548326512E-3</v>
      </c>
      <c r="BJ181" s="197">
        <f t="shared" si="49"/>
        <v>4.6308622554786076</v>
      </c>
      <c r="BK181" s="25"/>
      <c r="BL181" s="61"/>
      <c r="BM181" s="25"/>
      <c r="BN181" s="177">
        <f t="shared" si="50"/>
        <v>138</v>
      </c>
      <c r="BO181" s="177">
        <f t="shared" si="51"/>
        <v>2.1182965229520675E-2</v>
      </c>
      <c r="BQ181" s="197">
        <f t="shared" si="52"/>
        <v>4.5809030621871631</v>
      </c>
      <c r="BR181" s="25"/>
      <c r="BS181" s="61"/>
      <c r="BT181" s="25"/>
      <c r="BU181" s="177">
        <f t="shared" si="53"/>
        <v>137</v>
      </c>
      <c r="BV181" s="177">
        <f t="shared" si="54"/>
        <v>3.1387956316864689E-2</v>
      </c>
      <c r="BX181" s="197">
        <f t="shared" si="55"/>
        <v>4.5283160910046769</v>
      </c>
      <c r="BY181" s="25"/>
      <c r="BZ181" s="61"/>
      <c r="CA181" s="25"/>
      <c r="CB181" s="177">
        <f t="shared" si="56"/>
        <v>135</v>
      </c>
      <c r="CC181" s="177">
        <f t="shared" si="57"/>
        <v>5.7797938491552715E-2</v>
      </c>
      <c r="CE181" s="197">
        <f t="shared" si="58"/>
        <v>4.4728094854780336</v>
      </c>
      <c r="CF181" s="25"/>
      <c r="CG181" s="61"/>
      <c r="CH181" s="25"/>
      <c r="CI181" s="177">
        <f t="shared" si="59"/>
        <v>133</v>
      </c>
      <c r="CJ181" s="177">
        <f t="shared" si="60"/>
        <v>9.2207920666240742E-2</v>
      </c>
      <c r="CL181" s="197">
        <f t="shared" si="61"/>
        <v>4.4140398924636708</v>
      </c>
      <c r="CM181" s="25"/>
      <c r="CN181" s="61"/>
      <c r="CO181" s="25"/>
      <c r="CP181" s="177">
        <f t="shared" si="62"/>
        <v>130</v>
      </c>
      <c r="CQ181" s="177">
        <f t="shared" si="63"/>
        <v>0.15882289392827278</v>
      </c>
      <c r="CS181" s="197">
        <f t="shared" si="64"/>
        <v>4.3515995857400194</v>
      </c>
      <c r="CT181" s="25"/>
      <c r="CU181" s="61"/>
      <c r="CV181" s="25"/>
      <c r="CW181" s="177">
        <f t="shared" si="65"/>
        <v>127</v>
      </c>
      <c r="CX181" s="177">
        <f t="shared" si="66"/>
        <v>0.2434378671903048</v>
      </c>
      <c r="CZ181" s="197">
        <f t="shared" si="67"/>
        <v>4.2849992951197615</v>
      </c>
      <c r="DA181" s="25"/>
      <c r="DB181" s="61"/>
      <c r="DC181" s="25"/>
      <c r="DD181" s="177">
        <f t="shared" si="68"/>
        <v>121</v>
      </c>
      <c r="DE181" s="177">
        <f t="shared" si="69"/>
        <v>0.46666781371436888</v>
      </c>
    </row>
    <row r="182" spans="1:109" ht="15" customHeight="1">
      <c r="A182" s="19">
        <f t="shared" si="23"/>
        <v>2006</v>
      </c>
      <c r="B182" s="174">
        <f t="shared" si="23"/>
        <v>145.2513966480447</v>
      </c>
      <c r="C182" s="191">
        <f t="shared" si="24"/>
        <v>4.8303228907853963</v>
      </c>
      <c r="D182" s="20">
        <f t="shared" si="70"/>
        <v>4</v>
      </c>
      <c r="E182" s="637" t="s">
        <v>10</v>
      </c>
      <c r="F182" s="638"/>
      <c r="G182" s="639">
        <f>SUM(J168:J188)/D188</f>
        <v>20.496100278651774</v>
      </c>
      <c r="H182" s="640"/>
      <c r="I182" s="177">
        <f t="shared" si="25"/>
        <v>143</v>
      </c>
      <c r="J182" s="178">
        <f t="shared" si="26"/>
        <v>1.5500000000000074</v>
      </c>
      <c r="K182" s="177">
        <f t="shared" si="27"/>
        <v>5.0687868668269275E-3</v>
      </c>
      <c r="M182" s="197">
        <f t="shared" si="28"/>
        <v>4.9784660111628645</v>
      </c>
      <c r="N182" s="25"/>
      <c r="O182" s="25"/>
      <c r="P182" s="25"/>
      <c r="Q182" s="177">
        <f t="shared" si="29"/>
        <v>146</v>
      </c>
      <c r="R182" s="177">
        <f t="shared" si="30"/>
        <v>5.6040697855870504E-4</v>
      </c>
      <c r="T182" s="197">
        <f t="shared" si="31"/>
        <v>4.9071352440913492</v>
      </c>
      <c r="U182" s="25"/>
      <c r="V182" s="25"/>
      <c r="W182" s="25"/>
      <c r="X182" s="177">
        <f t="shared" si="32"/>
        <v>144</v>
      </c>
      <c r="Y182" s="177">
        <f t="shared" si="33"/>
        <v>1.5659935707375203E-3</v>
      </c>
      <c r="AA182" s="197">
        <f t="shared" si="34"/>
        <v>4.8694664034016659</v>
      </c>
      <c r="AB182" s="25"/>
      <c r="AC182" s="25"/>
      <c r="AD182" s="25"/>
      <c r="AE182" s="177">
        <f t="shared" si="35"/>
        <v>144</v>
      </c>
      <c r="AF182" s="177">
        <f t="shared" si="36"/>
        <v>1.5659935707375203E-3</v>
      </c>
      <c r="AH182" s="197">
        <f t="shared" si="37"/>
        <v>4.8303228907853963</v>
      </c>
      <c r="AI182" s="25"/>
      <c r="AJ182" s="25"/>
      <c r="AK182" s="25"/>
      <c r="AL182" s="177">
        <f t="shared" si="38"/>
        <v>143</v>
      </c>
      <c r="AM182" s="177">
        <f t="shared" si="39"/>
        <v>5.0687868668269275E-3</v>
      </c>
      <c r="AO182" s="197">
        <f t="shared" si="40"/>
        <v>4.7895845234551766</v>
      </c>
      <c r="AP182" s="25"/>
      <c r="AQ182" s="25"/>
      <c r="AR182" s="25"/>
      <c r="AS182" s="177">
        <f t="shared" si="41"/>
        <v>142</v>
      </c>
      <c r="AT182" s="177">
        <f t="shared" si="42"/>
        <v>1.0571580162916335E-2</v>
      </c>
      <c r="AV182" s="197">
        <f t="shared" si="43"/>
        <v>4.7471158002245426</v>
      </c>
      <c r="AW182" s="25"/>
      <c r="AX182" s="25"/>
      <c r="AY182" s="25"/>
      <c r="AZ182" s="177">
        <f t="shared" si="44"/>
        <v>142</v>
      </c>
      <c r="BA182" s="177">
        <f t="shared" si="45"/>
        <v>1.0571580162916335E-2</v>
      </c>
      <c r="BC182" s="197">
        <f t="shared" si="46"/>
        <v>4.7027631822561924</v>
      </c>
      <c r="BD182" s="25"/>
      <c r="BE182" s="25"/>
      <c r="BF182" s="25"/>
      <c r="BG182" s="177">
        <f t="shared" si="47"/>
        <v>141</v>
      </c>
      <c r="BH182" s="177">
        <f t="shared" si="48"/>
        <v>1.8074373459005744E-2</v>
      </c>
      <c r="BJ182" s="197">
        <f t="shared" si="49"/>
        <v>4.6563517422895995</v>
      </c>
      <c r="BK182" s="25"/>
      <c r="BL182" s="25"/>
      <c r="BM182" s="25"/>
      <c r="BN182" s="177">
        <f t="shared" si="50"/>
        <v>140</v>
      </c>
      <c r="BO182" s="177">
        <f t="shared" si="51"/>
        <v>2.7577166755095153E-2</v>
      </c>
      <c r="BQ182" s="197">
        <f t="shared" si="52"/>
        <v>4.6076809977409532</v>
      </c>
      <c r="BR182" s="25"/>
      <c r="BS182" s="25"/>
      <c r="BT182" s="25"/>
      <c r="BU182" s="177">
        <f t="shared" si="53"/>
        <v>138</v>
      </c>
      <c r="BV182" s="177">
        <f t="shared" si="54"/>
        <v>5.2582753347273962E-2</v>
      </c>
      <c r="BX182" s="197">
        <f t="shared" si="55"/>
        <v>4.5565196768709075</v>
      </c>
      <c r="BY182" s="25"/>
      <c r="BZ182" s="25"/>
      <c r="CA182" s="25"/>
      <c r="CB182" s="177">
        <f t="shared" si="56"/>
        <v>137</v>
      </c>
      <c r="CC182" s="177">
        <f t="shared" si="57"/>
        <v>6.8085546643363373E-2</v>
      </c>
      <c r="CE182" s="197">
        <f t="shared" si="58"/>
        <v>4.5025990724178442</v>
      </c>
      <c r="CF182" s="25"/>
      <c r="CG182" s="25"/>
      <c r="CH182" s="25"/>
      <c r="CI182" s="177">
        <f t="shared" si="59"/>
        <v>135</v>
      </c>
      <c r="CJ182" s="177">
        <f t="shared" si="60"/>
        <v>0.10509113323554219</v>
      </c>
      <c r="CL182" s="197">
        <f t="shared" si="61"/>
        <v>4.4456044989976933</v>
      </c>
      <c r="CM182" s="25"/>
      <c r="CN182" s="25"/>
      <c r="CO182" s="25"/>
      <c r="CP182" s="177">
        <f t="shared" si="62"/>
        <v>133</v>
      </c>
      <c r="CQ182" s="177">
        <f t="shared" si="63"/>
        <v>0.15009671982772102</v>
      </c>
      <c r="CS182" s="197">
        <f t="shared" si="64"/>
        <v>4.3851641655726352</v>
      </c>
      <c r="CT182" s="25"/>
      <c r="CU182" s="25"/>
      <c r="CV182" s="25"/>
      <c r="CW182" s="177">
        <f t="shared" si="65"/>
        <v>130</v>
      </c>
      <c r="CX182" s="177">
        <f t="shared" si="66"/>
        <v>0.23260509971598925</v>
      </c>
      <c r="CZ182" s="197">
        <f t="shared" si="67"/>
        <v>4.3208344635636546</v>
      </c>
      <c r="DA182" s="25"/>
      <c r="DB182" s="25"/>
      <c r="DC182" s="25"/>
      <c r="DD182" s="177">
        <f t="shared" si="68"/>
        <v>126</v>
      </c>
      <c r="DE182" s="177">
        <f t="shared" si="69"/>
        <v>0.37061627290034688</v>
      </c>
    </row>
    <row r="183" spans="1:109" ht="15" customHeight="1">
      <c r="A183" s="19">
        <f t="shared" si="23"/>
        <v>2007</v>
      </c>
      <c r="B183" s="174">
        <f t="shared" si="23"/>
        <v>146.55172413793105</v>
      </c>
      <c r="C183" s="191">
        <f t="shared" si="24"/>
        <v>4.840651111062142</v>
      </c>
      <c r="D183" s="20">
        <f t="shared" si="70"/>
        <v>5</v>
      </c>
      <c r="E183" s="637" t="s">
        <v>11</v>
      </c>
      <c r="F183" s="638"/>
      <c r="G183" s="639">
        <f>SUM(J179:J188)/10</f>
        <v>20.496100278651774</v>
      </c>
      <c r="H183" s="640"/>
      <c r="I183" s="177">
        <f t="shared" si="25"/>
        <v>143</v>
      </c>
      <c r="J183" s="178">
        <f t="shared" si="26"/>
        <v>2.4235294117647137</v>
      </c>
      <c r="K183" s="177">
        <f t="shared" si="27"/>
        <v>1.2614744351962033E-2</v>
      </c>
      <c r="M183" s="197">
        <f t="shared" si="28"/>
        <v>4.9873784319319885</v>
      </c>
      <c r="N183" s="25"/>
      <c r="O183" s="25"/>
      <c r="P183" s="25"/>
      <c r="Q183" s="177">
        <f t="shared" si="29"/>
        <v>145</v>
      </c>
      <c r="R183" s="177">
        <f t="shared" si="30"/>
        <v>2.4078478002378489E-3</v>
      </c>
      <c r="T183" s="197">
        <f t="shared" si="31"/>
        <v>4.9167034742620519</v>
      </c>
      <c r="U183" s="25"/>
      <c r="V183" s="25"/>
      <c r="W183" s="25"/>
      <c r="X183" s="177">
        <f t="shared" si="32"/>
        <v>144</v>
      </c>
      <c r="Y183" s="177">
        <f t="shared" si="33"/>
        <v>6.5112960760999412E-3</v>
      </c>
      <c r="AA183" s="197">
        <f t="shared" si="34"/>
        <v>4.8794001137320837</v>
      </c>
      <c r="AB183" s="25"/>
      <c r="AC183" s="25"/>
      <c r="AD183" s="25"/>
      <c r="AE183" s="177">
        <f t="shared" si="35"/>
        <v>144</v>
      </c>
      <c r="AF183" s="177">
        <f t="shared" si="36"/>
        <v>6.5112960760999412E-3</v>
      </c>
      <c r="AH183" s="197">
        <f t="shared" si="37"/>
        <v>4.840651111062142</v>
      </c>
      <c r="AI183" s="25"/>
      <c r="AJ183" s="25"/>
      <c r="AK183" s="25"/>
      <c r="AL183" s="177">
        <f t="shared" si="38"/>
        <v>143</v>
      </c>
      <c r="AM183" s="177">
        <f t="shared" si="39"/>
        <v>1.2614744351962033E-2</v>
      </c>
      <c r="AO183" s="197">
        <f t="shared" si="40"/>
        <v>4.8003398852598949</v>
      </c>
      <c r="AP183" s="25"/>
      <c r="AQ183" s="25"/>
      <c r="AR183" s="25"/>
      <c r="AS183" s="177">
        <f t="shared" si="41"/>
        <v>143</v>
      </c>
      <c r="AT183" s="177">
        <f t="shared" si="42"/>
        <v>1.2614744351962033E-2</v>
      </c>
      <c r="AV183" s="197">
        <f t="shared" si="43"/>
        <v>4.7583351584905902</v>
      </c>
      <c r="AW183" s="25"/>
      <c r="AX183" s="25"/>
      <c r="AY183" s="25"/>
      <c r="AZ183" s="177">
        <f t="shared" si="44"/>
        <v>142</v>
      </c>
      <c r="BA183" s="177">
        <f t="shared" si="45"/>
        <v>2.0718192627824126E-2</v>
      </c>
      <c r="BC183" s="197">
        <f t="shared" si="46"/>
        <v>4.7144883769485268</v>
      </c>
      <c r="BD183" s="25"/>
      <c r="BE183" s="25"/>
      <c r="BF183" s="25"/>
      <c r="BG183" s="177">
        <f t="shared" si="47"/>
        <v>142</v>
      </c>
      <c r="BH183" s="177">
        <f t="shared" si="48"/>
        <v>2.0718192627824126E-2</v>
      </c>
      <c r="BJ183" s="197">
        <f t="shared" si="49"/>
        <v>4.6686305399053172</v>
      </c>
      <c r="BK183" s="25"/>
      <c r="BL183" s="25"/>
      <c r="BM183" s="25"/>
      <c r="BN183" s="177">
        <f t="shared" si="50"/>
        <v>141</v>
      </c>
      <c r="BO183" s="177">
        <f t="shared" si="51"/>
        <v>3.082164090368622E-2</v>
      </c>
      <c r="BQ183" s="197">
        <f t="shared" si="52"/>
        <v>4.6205682660992133</v>
      </c>
      <c r="BR183" s="25"/>
      <c r="BS183" s="25"/>
      <c r="BT183" s="25"/>
      <c r="BU183" s="177">
        <f t="shared" si="53"/>
        <v>140</v>
      </c>
      <c r="BV183" s="177">
        <f t="shared" si="54"/>
        <v>4.2925089179548306E-2</v>
      </c>
      <c r="BX183" s="197">
        <f t="shared" si="55"/>
        <v>4.5700788661768215</v>
      </c>
      <c r="BY183" s="25"/>
      <c r="BZ183" s="25"/>
      <c r="CA183" s="25"/>
      <c r="CB183" s="177">
        <f t="shared" si="56"/>
        <v>139</v>
      </c>
      <c r="CC183" s="177">
        <f t="shared" si="57"/>
        <v>5.7028537455410401E-2</v>
      </c>
      <c r="CE183" s="197">
        <f t="shared" si="58"/>
        <v>4.5169041036895656</v>
      </c>
      <c r="CF183" s="25"/>
      <c r="CG183" s="25"/>
      <c r="CH183" s="25"/>
      <c r="CI183" s="177">
        <f t="shared" si="59"/>
        <v>138</v>
      </c>
      <c r="CJ183" s="177">
        <f t="shared" si="60"/>
        <v>7.3131985731272497E-2</v>
      </c>
      <c r="CL183" s="197">
        <f t="shared" si="61"/>
        <v>4.4607422021393557</v>
      </c>
      <c r="CM183" s="25"/>
      <c r="CN183" s="25"/>
      <c r="CO183" s="25"/>
      <c r="CP183" s="177">
        <f t="shared" si="62"/>
        <v>136</v>
      </c>
      <c r="CQ183" s="177">
        <f t="shared" si="63"/>
        <v>0.11133888228299668</v>
      </c>
      <c r="CS183" s="197">
        <f t="shared" si="64"/>
        <v>4.4012374709395594</v>
      </c>
      <c r="CT183" s="25"/>
      <c r="CU183" s="25"/>
      <c r="CV183" s="25"/>
      <c r="CW183" s="177">
        <f t="shared" si="65"/>
        <v>134</v>
      </c>
      <c r="CX183" s="177">
        <f t="shared" si="66"/>
        <v>0.15754577883472087</v>
      </c>
      <c r="CZ183" s="197">
        <f t="shared" si="67"/>
        <v>4.3379666448798515</v>
      </c>
      <c r="DA183" s="25"/>
      <c r="DB183" s="25"/>
      <c r="DC183" s="25"/>
      <c r="DD183" s="177">
        <f t="shared" si="68"/>
        <v>130</v>
      </c>
      <c r="DE183" s="177">
        <f t="shared" si="69"/>
        <v>0.27395957193816922</v>
      </c>
    </row>
    <row r="184" spans="1:109" ht="15" customHeight="1">
      <c r="A184" s="19">
        <f t="shared" si="23"/>
        <v>2008</v>
      </c>
      <c r="B184" s="174">
        <f t="shared" si="23"/>
        <v>123.99049881235155</v>
      </c>
      <c r="C184" s="191">
        <f t="shared" si="24"/>
        <v>4.6442995373944722</v>
      </c>
      <c r="D184" s="20">
        <f t="shared" si="70"/>
        <v>6</v>
      </c>
      <c r="E184" s="45"/>
      <c r="F184" s="45"/>
      <c r="G184" s="49"/>
      <c r="H184" s="45"/>
      <c r="I184" s="177">
        <f t="shared" si="25"/>
        <v>144</v>
      </c>
      <c r="J184" s="178">
        <f t="shared" si="26"/>
        <v>16.137931034482754</v>
      </c>
      <c r="K184" s="177">
        <f t="shared" si="27"/>
        <v>0.4003801377785049</v>
      </c>
      <c r="M184" s="197">
        <f t="shared" si="28"/>
        <v>4.8202049401883489</v>
      </c>
      <c r="N184" s="25"/>
      <c r="O184" s="25"/>
      <c r="P184" s="25"/>
      <c r="Q184" s="177">
        <f t="shared" si="29"/>
        <v>145</v>
      </c>
      <c r="R184" s="177">
        <f t="shared" si="30"/>
        <v>0.44139914015380177</v>
      </c>
      <c r="T184" s="197">
        <f t="shared" si="31"/>
        <v>4.7361151011699096</v>
      </c>
      <c r="U184" s="25"/>
      <c r="V184" s="25"/>
      <c r="W184" s="25"/>
      <c r="X184" s="177">
        <f t="shared" si="32"/>
        <v>144</v>
      </c>
      <c r="Y184" s="177">
        <f t="shared" si="33"/>
        <v>0.4003801377785049</v>
      </c>
      <c r="AA184" s="197">
        <f t="shared" si="34"/>
        <v>4.6912607115707319</v>
      </c>
      <c r="AB184" s="25"/>
      <c r="AC184" s="25"/>
      <c r="AD184" s="25"/>
      <c r="AE184" s="177">
        <f t="shared" si="35"/>
        <v>144</v>
      </c>
      <c r="AF184" s="177">
        <f t="shared" si="36"/>
        <v>0.4003801377785049</v>
      </c>
      <c r="AH184" s="197">
        <f t="shared" si="37"/>
        <v>4.6442995373944722</v>
      </c>
      <c r="AI184" s="25"/>
      <c r="AJ184" s="25"/>
      <c r="AK184" s="25"/>
      <c r="AL184" s="177">
        <f t="shared" si="38"/>
        <v>144</v>
      </c>
      <c r="AM184" s="177">
        <f t="shared" si="39"/>
        <v>0.4003801377785049</v>
      </c>
      <c r="AO184" s="197">
        <f t="shared" si="40"/>
        <v>4.5950238739366132</v>
      </c>
      <c r="AP184" s="25"/>
      <c r="AQ184" s="25"/>
      <c r="AR184" s="25"/>
      <c r="AS184" s="177">
        <f t="shared" si="41"/>
        <v>144</v>
      </c>
      <c r="AT184" s="177">
        <f t="shared" si="42"/>
        <v>0.4003801377785049</v>
      </c>
      <c r="AV184" s="197">
        <f t="shared" si="43"/>
        <v>4.5431937006970884</v>
      </c>
      <c r="AW184" s="25"/>
      <c r="AX184" s="25"/>
      <c r="AY184" s="25"/>
      <c r="AZ184" s="177">
        <f t="shared" si="44"/>
        <v>143</v>
      </c>
      <c r="BA184" s="177">
        <f t="shared" si="45"/>
        <v>0.36136113540320797</v>
      </c>
      <c r="BC184" s="197">
        <f t="shared" si="46"/>
        <v>4.4885296091160294</v>
      </c>
      <c r="BD184" s="25"/>
      <c r="BE184" s="25"/>
      <c r="BF184" s="25"/>
      <c r="BG184" s="177">
        <f t="shared" si="47"/>
        <v>143</v>
      </c>
      <c r="BH184" s="177">
        <f t="shared" si="48"/>
        <v>0.36136113540320797</v>
      </c>
      <c r="BJ184" s="197">
        <f t="shared" si="49"/>
        <v>4.4307036830691979</v>
      </c>
      <c r="BK184" s="25"/>
      <c r="BL184" s="25"/>
      <c r="BM184" s="25"/>
      <c r="BN184" s="177">
        <f t="shared" si="50"/>
        <v>142</v>
      </c>
      <c r="BO184" s="177">
        <f t="shared" si="51"/>
        <v>0.32434213302791109</v>
      </c>
      <c r="BQ184" s="197">
        <f t="shared" si="52"/>
        <v>4.3693275770361399</v>
      </c>
      <c r="BR184" s="25"/>
      <c r="BS184" s="25"/>
      <c r="BT184" s="25"/>
      <c r="BU184" s="177">
        <f t="shared" si="53"/>
        <v>142</v>
      </c>
      <c r="BV184" s="177">
        <f t="shared" si="54"/>
        <v>0.32434213302791109</v>
      </c>
      <c r="BX184" s="197">
        <f t="shared" si="55"/>
        <v>4.3039366905332175</v>
      </c>
      <c r="BY184" s="25"/>
      <c r="BZ184" s="25"/>
      <c r="CA184" s="25"/>
      <c r="CB184" s="177">
        <f t="shared" si="56"/>
        <v>141</v>
      </c>
      <c r="CC184" s="177">
        <f t="shared" si="57"/>
        <v>0.28932313065261417</v>
      </c>
      <c r="CE184" s="197">
        <f t="shared" si="58"/>
        <v>4.2339687967442519</v>
      </c>
      <c r="CF184" s="25"/>
      <c r="CG184" s="25"/>
      <c r="CH184" s="25"/>
      <c r="CI184" s="177">
        <f t="shared" si="59"/>
        <v>140</v>
      </c>
      <c r="CJ184" s="177">
        <f t="shared" si="60"/>
        <v>0.25630412827731724</v>
      </c>
      <c r="CL184" s="197">
        <f t="shared" si="61"/>
        <v>4.1587346162819738</v>
      </c>
      <c r="CM184" s="25"/>
      <c r="CN184" s="25"/>
      <c r="CO184" s="25"/>
      <c r="CP184" s="177">
        <f t="shared" si="62"/>
        <v>139</v>
      </c>
      <c r="CQ184" s="177">
        <f t="shared" si="63"/>
        <v>0.22528512590202032</v>
      </c>
      <c r="CS184" s="197">
        <f t="shared" si="64"/>
        <v>4.0773763938590699</v>
      </c>
      <c r="CT184" s="25"/>
      <c r="CU184" s="25"/>
      <c r="CV184" s="25"/>
      <c r="CW184" s="177">
        <f t="shared" si="65"/>
        <v>138</v>
      </c>
      <c r="CX184" s="177">
        <f t="shared" si="66"/>
        <v>0.19626612352672343</v>
      </c>
      <c r="CZ184" s="197">
        <f t="shared" si="67"/>
        <v>3.9888080831642077</v>
      </c>
      <c r="DA184" s="25"/>
      <c r="DB184" s="25"/>
      <c r="DC184" s="25"/>
      <c r="DD184" s="177">
        <f t="shared" si="68"/>
        <v>136</v>
      </c>
      <c r="DE184" s="177">
        <f t="shared" si="69"/>
        <v>0.14422811877612959</v>
      </c>
    </row>
    <row r="185" spans="1:109" s="25" customFormat="1" ht="15" customHeight="1">
      <c r="A185" s="19">
        <f t="shared" si="23"/>
        <v>2009</v>
      </c>
      <c r="B185" s="174">
        <f t="shared" si="23"/>
        <v>121.30304329189885</v>
      </c>
      <c r="C185" s="191">
        <f t="shared" si="24"/>
        <v>4.6181164531715764</v>
      </c>
      <c r="D185" s="20">
        <f t="shared" si="70"/>
        <v>7</v>
      </c>
      <c r="G185" s="49"/>
      <c r="H185" s="45"/>
      <c r="I185" s="177">
        <f t="shared" si="25"/>
        <v>144</v>
      </c>
      <c r="J185" s="178">
        <f t="shared" si="26"/>
        <v>18.710954063604238</v>
      </c>
      <c r="K185" s="177">
        <f t="shared" si="27"/>
        <v>0.51515184380941803</v>
      </c>
      <c r="M185" s="197">
        <f t="shared" si="28"/>
        <v>4.7982919046039445</v>
      </c>
      <c r="Q185" s="177">
        <f t="shared" si="29"/>
        <v>145</v>
      </c>
      <c r="R185" s="177">
        <f t="shared" si="30"/>
        <v>0.56154575722562028</v>
      </c>
      <c r="T185" s="197">
        <f t="shared" si="31"/>
        <v>4.7122566010514273</v>
      </c>
      <c r="X185" s="177">
        <f t="shared" si="32"/>
        <v>144</v>
      </c>
      <c r="Y185" s="177">
        <f t="shared" si="33"/>
        <v>0.51515184380941803</v>
      </c>
      <c r="AA185" s="197">
        <f t="shared" si="34"/>
        <v>4.6662939142127762</v>
      </c>
      <c r="AE185" s="177">
        <f t="shared" si="35"/>
        <v>144</v>
      </c>
      <c r="AF185" s="177">
        <f t="shared" si="36"/>
        <v>0.51515184380941803</v>
      </c>
      <c r="AH185" s="197">
        <f t="shared" si="37"/>
        <v>4.6181164531715764</v>
      </c>
      <c r="AL185" s="177">
        <f t="shared" si="38"/>
        <v>144</v>
      </c>
      <c r="AM185" s="177">
        <f t="shared" si="39"/>
        <v>0.51515184380941803</v>
      </c>
      <c r="AO185" s="197">
        <f t="shared" si="40"/>
        <v>4.5674999205051439</v>
      </c>
      <c r="AS185" s="177">
        <f t="shared" si="41"/>
        <v>144</v>
      </c>
      <c r="AT185" s="177">
        <f t="shared" si="42"/>
        <v>0.51515184380941803</v>
      </c>
      <c r="AV185" s="197">
        <f t="shared" si="43"/>
        <v>4.5141841199249004</v>
      </c>
      <c r="AZ185" s="177">
        <f t="shared" si="44"/>
        <v>144</v>
      </c>
      <c r="BA185" s="177">
        <f t="shared" si="45"/>
        <v>0.51515184380941803</v>
      </c>
      <c r="BC185" s="197">
        <f t="shared" si="46"/>
        <v>4.4578648615684164</v>
      </c>
      <c r="BG185" s="177">
        <f t="shared" si="47"/>
        <v>144</v>
      </c>
      <c r="BH185" s="177">
        <f t="shared" si="48"/>
        <v>0.51515184380941803</v>
      </c>
      <c r="BJ185" s="197">
        <f t="shared" si="49"/>
        <v>4.398183448717857</v>
      </c>
      <c r="BN185" s="177">
        <f t="shared" si="50"/>
        <v>144</v>
      </c>
      <c r="BO185" s="177">
        <f t="shared" si="51"/>
        <v>0.51515184380941803</v>
      </c>
      <c r="BQ185" s="197">
        <f t="shared" si="52"/>
        <v>4.3347128233652255</v>
      </c>
      <c r="BU185" s="177">
        <f t="shared" si="53"/>
        <v>143</v>
      </c>
      <c r="BV185" s="177">
        <f t="shared" si="54"/>
        <v>0.47075793039321573</v>
      </c>
      <c r="BX185" s="197">
        <f t="shared" si="55"/>
        <v>4.2669390094251929</v>
      </c>
      <c r="CB185" s="177">
        <f t="shared" si="56"/>
        <v>143</v>
      </c>
      <c r="CC185" s="177">
        <f t="shared" si="57"/>
        <v>0.47075793039321573</v>
      </c>
      <c r="CE185" s="197">
        <f t="shared" si="58"/>
        <v>4.1942357979769547</v>
      </c>
      <c r="CI185" s="177">
        <f t="shared" si="59"/>
        <v>143</v>
      </c>
      <c r="CJ185" s="177">
        <f t="shared" si="60"/>
        <v>0.47075793039321573</v>
      </c>
      <c r="CL185" s="197">
        <f t="shared" si="61"/>
        <v>4.1158294875809567</v>
      </c>
      <c r="CP185" s="177">
        <f t="shared" si="62"/>
        <v>142</v>
      </c>
      <c r="CQ185" s="177">
        <f t="shared" si="63"/>
        <v>0.42836401697701337</v>
      </c>
      <c r="CS185" s="197">
        <f t="shared" si="64"/>
        <v>4.0307485886030046</v>
      </c>
      <c r="CW185" s="177">
        <f t="shared" si="65"/>
        <v>142</v>
      </c>
      <c r="CX185" s="177">
        <f t="shared" si="66"/>
        <v>0.42836401697701337</v>
      </c>
      <c r="CZ185" s="197">
        <f t="shared" si="67"/>
        <v>3.9377500738459861</v>
      </c>
      <c r="DD185" s="177">
        <f t="shared" si="68"/>
        <v>141</v>
      </c>
      <c r="DE185" s="177">
        <f t="shared" si="69"/>
        <v>0.38797010356081107</v>
      </c>
    </row>
    <row r="186" spans="1:109" ht="15" customHeight="1">
      <c r="A186" s="19">
        <f t="shared" si="23"/>
        <v>2010</v>
      </c>
      <c r="B186" s="174">
        <f t="shared" si="23"/>
        <v>137.30084348641049</v>
      </c>
      <c r="C186" s="191">
        <f t="shared" si="24"/>
        <v>4.764741946481065</v>
      </c>
      <c r="D186" s="20">
        <f t="shared" si="70"/>
        <v>8</v>
      </c>
      <c r="E186" s="50"/>
      <c r="F186" s="25"/>
      <c r="G186" s="25"/>
      <c r="H186" s="25"/>
      <c r="I186" s="177">
        <f t="shared" si="25"/>
        <v>145</v>
      </c>
      <c r="J186" s="178">
        <f t="shared" si="26"/>
        <v>5.6075085324232168</v>
      </c>
      <c r="K186" s="177">
        <f t="shared" si="27"/>
        <v>5.9277011020747845E-2</v>
      </c>
      <c r="M186" s="197">
        <f t="shared" si="28"/>
        <v>4.9221744561375056</v>
      </c>
      <c r="N186" s="25"/>
      <c r="O186" s="25"/>
      <c r="P186" s="25"/>
      <c r="Q186" s="177">
        <f t="shared" si="29"/>
        <v>144</v>
      </c>
      <c r="R186" s="177">
        <f t="shared" si="30"/>
        <v>4.4878697993568813E-2</v>
      </c>
      <c r="T186" s="197">
        <f t="shared" si="31"/>
        <v>4.8465531315147832</v>
      </c>
      <c r="U186" s="25"/>
      <c r="V186" s="25"/>
      <c r="W186" s="25"/>
      <c r="X186" s="177">
        <f t="shared" si="32"/>
        <v>144</v>
      </c>
      <c r="Y186" s="177">
        <f t="shared" si="33"/>
        <v>4.4878697993568813E-2</v>
      </c>
      <c r="AA186" s="197">
        <f t="shared" si="34"/>
        <v>4.80648393953288</v>
      </c>
      <c r="AB186" s="25"/>
      <c r="AC186" s="25"/>
      <c r="AD186" s="25"/>
      <c r="AE186" s="177">
        <f t="shared" si="35"/>
        <v>144</v>
      </c>
      <c r="AF186" s="177">
        <f t="shared" si="36"/>
        <v>4.4878697993568813E-2</v>
      </c>
      <c r="AH186" s="197">
        <f t="shared" si="37"/>
        <v>4.764741946481065</v>
      </c>
      <c r="AI186" s="25"/>
      <c r="AJ186" s="25"/>
      <c r="AK186" s="25"/>
      <c r="AL186" s="177">
        <f t="shared" si="38"/>
        <v>145</v>
      </c>
      <c r="AM186" s="177">
        <f t="shared" si="39"/>
        <v>5.9277011020747845E-2</v>
      </c>
      <c r="AO186" s="197">
        <f t="shared" si="40"/>
        <v>4.721181372726079</v>
      </c>
      <c r="AP186" s="25"/>
      <c r="AQ186" s="25"/>
      <c r="AR186" s="25"/>
      <c r="AS186" s="177">
        <f t="shared" si="41"/>
        <v>145</v>
      </c>
      <c r="AT186" s="177">
        <f t="shared" si="42"/>
        <v>5.9277011020747845E-2</v>
      </c>
      <c r="AV186" s="197">
        <f t="shared" si="43"/>
        <v>4.6756365106161049</v>
      </c>
      <c r="AW186" s="25"/>
      <c r="AX186" s="25"/>
      <c r="AY186" s="25"/>
      <c r="AZ186" s="177">
        <f t="shared" si="44"/>
        <v>145</v>
      </c>
      <c r="BA186" s="177">
        <f t="shared" si="45"/>
        <v>5.9277011020747845E-2</v>
      </c>
      <c r="BC186" s="197">
        <f t="shared" si="46"/>
        <v>4.6279179181475429</v>
      </c>
      <c r="BD186" s="25"/>
      <c r="BE186" s="25"/>
      <c r="BF186" s="25"/>
      <c r="BG186" s="177">
        <f t="shared" si="47"/>
        <v>145</v>
      </c>
      <c r="BH186" s="177">
        <f t="shared" si="48"/>
        <v>5.9277011020747845E-2</v>
      </c>
      <c r="BJ186" s="197">
        <f t="shared" si="49"/>
        <v>4.5778076580794664</v>
      </c>
      <c r="BK186" s="25"/>
      <c r="BL186" s="25"/>
      <c r="BM186" s="25"/>
      <c r="BN186" s="177">
        <f t="shared" si="50"/>
        <v>145</v>
      </c>
      <c r="BO186" s="177">
        <f t="shared" si="51"/>
        <v>5.9277011020747845E-2</v>
      </c>
      <c r="BQ186" s="197">
        <f t="shared" si="52"/>
        <v>4.5250532799980414</v>
      </c>
      <c r="BR186" s="25"/>
      <c r="BS186" s="25"/>
      <c r="BT186" s="25"/>
      <c r="BU186" s="177">
        <f t="shared" si="53"/>
        <v>145</v>
      </c>
      <c r="BV186" s="177">
        <f t="shared" si="54"/>
        <v>5.9277011020747845E-2</v>
      </c>
      <c r="BX186" s="197">
        <f t="shared" si="55"/>
        <v>4.4693601247279808</v>
      </c>
      <c r="BY186" s="25"/>
      <c r="BZ186" s="25"/>
      <c r="CA186" s="25"/>
      <c r="CB186" s="177">
        <f t="shared" si="56"/>
        <v>145</v>
      </c>
      <c r="CC186" s="177">
        <f t="shared" si="57"/>
        <v>5.9277011020747845E-2</v>
      </c>
      <c r="CE186" s="197">
        <f t="shared" si="58"/>
        <v>4.4103813565540824</v>
      </c>
      <c r="CF186" s="25"/>
      <c r="CG186" s="25"/>
      <c r="CH186" s="25"/>
      <c r="CI186" s="177">
        <f t="shared" si="59"/>
        <v>145</v>
      </c>
      <c r="CJ186" s="177">
        <f t="shared" si="60"/>
        <v>5.9277011020747845E-2</v>
      </c>
      <c r="CL186" s="197">
        <f t="shared" si="61"/>
        <v>4.3477048673890879</v>
      </c>
      <c r="CM186" s="25"/>
      <c r="CN186" s="25"/>
      <c r="CO186" s="25"/>
      <c r="CP186" s="177">
        <f t="shared" si="62"/>
        <v>146</v>
      </c>
      <c r="CQ186" s="177">
        <f t="shared" si="63"/>
        <v>7.5675324047926873E-2</v>
      </c>
      <c r="CS186" s="197">
        <f t="shared" si="64"/>
        <v>4.2808357955753724</v>
      </c>
      <c r="CT186" s="25"/>
      <c r="CU186" s="25"/>
      <c r="CV186" s="25"/>
      <c r="CW186" s="177">
        <f t="shared" si="65"/>
        <v>146</v>
      </c>
      <c r="CX186" s="177">
        <f t="shared" si="66"/>
        <v>7.5675324047926873E-2</v>
      </c>
      <c r="CZ186" s="197">
        <f t="shared" si="67"/>
        <v>4.2091727698026098</v>
      </c>
      <c r="DA186" s="25"/>
      <c r="DB186" s="25"/>
      <c r="DC186" s="25"/>
      <c r="DD186" s="177">
        <f t="shared" si="68"/>
        <v>147</v>
      </c>
      <c r="DE186" s="177">
        <f t="shared" si="69"/>
        <v>9.4073637075105909E-2</v>
      </c>
    </row>
    <row r="187" spans="1:109" s="25" customFormat="1" ht="15" customHeight="1">
      <c r="A187" s="19">
        <f t="shared" si="23"/>
        <v>2011</v>
      </c>
      <c r="B187" s="174">
        <f t="shared" si="23"/>
        <v>148.6229819563153</v>
      </c>
      <c r="C187" s="191">
        <f t="shared" si="24"/>
        <v>4.8568855046730413</v>
      </c>
      <c r="D187" s="20">
        <f t="shared" si="70"/>
        <v>9</v>
      </c>
      <c r="E187" s="50"/>
      <c r="I187" s="177">
        <f t="shared" si="25"/>
        <v>145</v>
      </c>
      <c r="J187" s="178">
        <f t="shared" si="26"/>
        <v>2.437699680511189</v>
      </c>
      <c r="K187" s="177">
        <f t="shared" si="27"/>
        <v>1.3125998255786239E-2</v>
      </c>
      <c r="M187" s="197">
        <f t="shared" si="28"/>
        <v>5.0014127768283698</v>
      </c>
      <c r="Q187" s="177">
        <f t="shared" si="29"/>
        <v>144</v>
      </c>
      <c r="R187" s="177">
        <f t="shared" si="30"/>
        <v>2.1371962168416841E-2</v>
      </c>
      <c r="T187" s="197">
        <f t="shared" si="31"/>
        <v>4.9317578879906483</v>
      </c>
      <c r="X187" s="177">
        <f t="shared" si="32"/>
        <v>144</v>
      </c>
      <c r="Y187" s="177">
        <f t="shared" si="33"/>
        <v>2.1371962168416841E-2</v>
      </c>
      <c r="AA187" s="197">
        <f t="shared" si="34"/>
        <v>4.8950222669397956</v>
      </c>
      <c r="AE187" s="177">
        <f t="shared" si="35"/>
        <v>145</v>
      </c>
      <c r="AF187" s="177">
        <f t="shared" si="36"/>
        <v>1.3125998255786239E-2</v>
      </c>
      <c r="AH187" s="197">
        <f t="shared" si="37"/>
        <v>4.8568855046730413</v>
      </c>
      <c r="AL187" s="177">
        <f t="shared" si="38"/>
        <v>145</v>
      </c>
      <c r="AM187" s="177">
        <f t="shared" si="39"/>
        <v>1.3125998255786239E-2</v>
      </c>
      <c r="AO187" s="197">
        <f t="shared" si="40"/>
        <v>4.8172364658971247</v>
      </c>
      <c r="AS187" s="177">
        <f t="shared" si="41"/>
        <v>145</v>
      </c>
      <c r="AT187" s="177">
        <f t="shared" si="42"/>
        <v>1.3125998255786239E-2</v>
      </c>
      <c r="AV187" s="197">
        <f t="shared" si="43"/>
        <v>4.7759502448259799</v>
      </c>
      <c r="AZ187" s="177">
        <f t="shared" si="44"/>
        <v>145</v>
      </c>
      <c r="BA187" s="177">
        <f t="shared" si="45"/>
        <v>1.3125998255786239E-2</v>
      </c>
      <c r="BC187" s="197">
        <f t="shared" si="46"/>
        <v>4.7328857917794407</v>
      </c>
      <c r="BG187" s="177">
        <f t="shared" si="47"/>
        <v>146</v>
      </c>
      <c r="BH187" s="177">
        <f t="shared" si="48"/>
        <v>6.8800343431556386E-3</v>
      </c>
      <c r="BJ187" s="197">
        <f t="shared" si="49"/>
        <v>4.6878830053353315</v>
      </c>
      <c r="BN187" s="177">
        <f t="shared" si="50"/>
        <v>146</v>
      </c>
      <c r="BO187" s="177">
        <f t="shared" si="51"/>
        <v>6.8800343431556386E-3</v>
      </c>
      <c r="BQ187" s="197">
        <f t="shared" si="52"/>
        <v>4.6407591387791252</v>
      </c>
      <c r="BU187" s="177">
        <f t="shared" si="53"/>
        <v>147</v>
      </c>
      <c r="BV187" s="177">
        <f t="shared" si="54"/>
        <v>2.6340704305250384E-3</v>
      </c>
      <c r="BX187" s="197">
        <f t="shared" si="55"/>
        <v>4.591304317170283</v>
      </c>
      <c r="CB187" s="177">
        <f t="shared" si="56"/>
        <v>147</v>
      </c>
      <c r="CC187" s="177">
        <f t="shared" si="57"/>
        <v>2.6340704305250384E-3</v>
      </c>
      <c r="CE187" s="197">
        <f t="shared" si="58"/>
        <v>4.5392758870663927</v>
      </c>
      <c r="CI187" s="177">
        <f t="shared" si="59"/>
        <v>148</v>
      </c>
      <c r="CJ187" s="177">
        <f t="shared" si="60"/>
        <v>3.8810651789443848E-4</v>
      </c>
      <c r="CL187" s="197">
        <f t="shared" si="61"/>
        <v>4.4843912140013913</v>
      </c>
      <c r="CP187" s="177">
        <f t="shared" si="62"/>
        <v>149</v>
      </c>
      <c r="CQ187" s="177">
        <f t="shared" si="63"/>
        <v>1.4214260526383831E-4</v>
      </c>
      <c r="CS187" s="197">
        <f t="shared" si="64"/>
        <v>4.4263183860952102</v>
      </c>
      <c r="CW187" s="177">
        <f t="shared" si="65"/>
        <v>151</v>
      </c>
      <c r="CX187" s="177">
        <f t="shared" si="66"/>
        <v>5.6502147800026378E-3</v>
      </c>
      <c r="CZ187" s="197">
        <f t="shared" si="67"/>
        <v>4.3646640479988763</v>
      </c>
      <c r="DD187" s="177">
        <f t="shared" si="68"/>
        <v>154</v>
      </c>
      <c r="DE187" s="177">
        <f t="shared" si="69"/>
        <v>2.8912323042110839E-2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161.67379933428435</v>
      </c>
      <c r="C188" s="192">
        <f t="shared" si="24"/>
        <v>4.9535272272308841</v>
      </c>
      <c r="D188" s="29">
        <f t="shared" si="70"/>
        <v>10</v>
      </c>
      <c r="E188" s="51"/>
      <c r="F188" s="30"/>
      <c r="G188" s="30"/>
      <c r="H188" s="30"/>
      <c r="I188" s="183">
        <f t="shared" si="25"/>
        <v>145</v>
      </c>
      <c r="J188" s="184">
        <f t="shared" si="26"/>
        <v>10.313235294117646</v>
      </c>
      <c r="K188" s="183">
        <f t="shared" si="27"/>
        <v>0.27801558423998135</v>
      </c>
      <c r="M188" s="200">
        <f t="shared" si="28"/>
        <v>5.0855807208896442</v>
      </c>
      <c r="N188" s="9"/>
      <c r="O188" s="9"/>
      <c r="P188" s="9"/>
      <c r="Q188" s="187">
        <f t="shared" si="29"/>
        <v>144</v>
      </c>
      <c r="R188" s="187">
        <f t="shared" si="30"/>
        <v>0.31236318290855009</v>
      </c>
      <c r="T188" s="200">
        <f t="shared" si="31"/>
        <v>5.0217321577547311</v>
      </c>
      <c r="U188" s="9"/>
      <c r="V188" s="9"/>
      <c r="W188" s="9"/>
      <c r="X188" s="187">
        <f t="shared" si="32"/>
        <v>144</v>
      </c>
      <c r="Y188" s="187">
        <f t="shared" si="33"/>
        <v>0.31236318290855009</v>
      </c>
      <c r="AA188" s="200">
        <f t="shared" si="34"/>
        <v>4.9882110688863746</v>
      </c>
      <c r="AB188" s="9"/>
      <c r="AC188" s="9"/>
      <c r="AD188" s="9"/>
      <c r="AE188" s="187">
        <f t="shared" si="35"/>
        <v>145</v>
      </c>
      <c r="AF188" s="187">
        <f t="shared" si="36"/>
        <v>0.27801558423998135</v>
      </c>
      <c r="AH188" s="200">
        <f t="shared" si="37"/>
        <v>4.9535272272308841</v>
      </c>
      <c r="AI188" s="9"/>
      <c r="AJ188" s="9"/>
      <c r="AK188" s="9"/>
      <c r="AL188" s="187">
        <f t="shared" si="38"/>
        <v>145</v>
      </c>
      <c r="AM188" s="187">
        <f t="shared" si="39"/>
        <v>0.27801558423998135</v>
      </c>
      <c r="AO188" s="200">
        <f t="shared" si="40"/>
        <v>4.9175970599192409</v>
      </c>
      <c r="AP188" s="9"/>
      <c r="AQ188" s="9"/>
      <c r="AR188" s="9"/>
      <c r="AS188" s="187">
        <f t="shared" si="41"/>
        <v>146</v>
      </c>
      <c r="AT188" s="187">
        <f t="shared" si="42"/>
        <v>0.24566798557141264</v>
      </c>
      <c r="AV188" s="200">
        <f t="shared" si="43"/>
        <v>4.8803276469248758</v>
      </c>
      <c r="AW188" s="9"/>
      <c r="AX188" s="9"/>
      <c r="AY188" s="9"/>
      <c r="AZ188" s="187">
        <f t="shared" si="44"/>
        <v>146</v>
      </c>
      <c r="BA188" s="187">
        <f t="shared" si="45"/>
        <v>0.24566798557141264</v>
      </c>
      <c r="BC188" s="200">
        <f t="shared" si="46"/>
        <v>4.8416152730007669</v>
      </c>
      <c r="BD188" s="9"/>
      <c r="BE188" s="9"/>
      <c r="BF188" s="9"/>
      <c r="BG188" s="187">
        <f t="shared" si="47"/>
        <v>147</v>
      </c>
      <c r="BH188" s="187">
        <f t="shared" si="48"/>
        <v>0.21532038690284394</v>
      </c>
      <c r="BJ188" s="200">
        <f t="shared" si="49"/>
        <v>4.8013436878613742</v>
      </c>
      <c r="BK188" s="9"/>
      <c r="BL188" s="9"/>
      <c r="BM188" s="9"/>
      <c r="BN188" s="187">
        <f t="shared" si="50"/>
        <v>148</v>
      </c>
      <c r="BO188" s="187">
        <f t="shared" si="51"/>
        <v>0.18697278823427524</v>
      </c>
      <c r="BQ188" s="200">
        <f t="shared" si="52"/>
        <v>4.7593820010975589</v>
      </c>
      <c r="BR188" s="9"/>
      <c r="BS188" s="9"/>
      <c r="BT188" s="9"/>
      <c r="BU188" s="187">
        <f t="shared" si="53"/>
        <v>148</v>
      </c>
      <c r="BV188" s="187">
        <f t="shared" si="54"/>
        <v>0.18697278823427524</v>
      </c>
      <c r="BX188" s="200">
        <f t="shared" si="55"/>
        <v>4.7155821157524418</v>
      </c>
      <c r="BY188" s="9"/>
      <c r="BZ188" s="9"/>
      <c r="CA188" s="9"/>
      <c r="CB188" s="187">
        <f t="shared" si="56"/>
        <v>149</v>
      </c>
      <c r="CC188" s="187">
        <f t="shared" si="57"/>
        <v>0.16062518956570654</v>
      </c>
      <c r="CE188" s="200">
        <f t="shared" si="58"/>
        <v>4.6697755736489626</v>
      </c>
      <c r="CF188" s="9"/>
      <c r="CG188" s="9"/>
      <c r="CH188" s="9"/>
      <c r="CI188" s="187">
        <f t="shared" si="59"/>
        <v>151</v>
      </c>
      <c r="CJ188" s="187">
        <f t="shared" si="60"/>
        <v>0.11392999222856912</v>
      </c>
      <c r="CL188" s="200">
        <f t="shared" si="61"/>
        <v>4.6217696428647912</v>
      </c>
      <c r="CM188" s="9"/>
      <c r="CN188" s="9"/>
      <c r="CO188" s="9"/>
      <c r="CP188" s="187">
        <f t="shared" si="62"/>
        <v>153</v>
      </c>
      <c r="CQ188" s="187">
        <f t="shared" si="63"/>
        <v>7.52347948914317E-2</v>
      </c>
      <c r="CS188" s="200">
        <f t="shared" si="64"/>
        <v>4.5713424178070756</v>
      </c>
      <c r="CT188" s="9"/>
      <c r="CU188" s="9"/>
      <c r="CV188" s="9"/>
      <c r="CW188" s="187">
        <f t="shared" si="65"/>
        <v>156</v>
      </c>
      <c r="CX188" s="187">
        <f t="shared" si="66"/>
        <v>3.2191998885725576E-2</v>
      </c>
      <c r="CZ188" s="200">
        <f t="shared" si="67"/>
        <v>4.5182366168908148</v>
      </c>
      <c r="DA188" s="9"/>
      <c r="DB188" s="9"/>
      <c r="DC188" s="9"/>
      <c r="DD188" s="187">
        <f t="shared" si="68"/>
        <v>161</v>
      </c>
      <c r="DE188" s="187">
        <f t="shared" si="69"/>
        <v>4.5400554288203837E-4</v>
      </c>
    </row>
    <row r="189" spans="1:109" ht="15" customHeight="1" thickTop="1">
      <c r="A189" s="19">
        <f t="shared" si="23"/>
        <v>2013</v>
      </c>
      <c r="B189" s="174">
        <f t="shared" ref="B189:B210" si="71">ROUND($F$176*(1+$F$177)^D189+$F$172,$G$1)</f>
        <v>146</v>
      </c>
      <c r="C189" s="52"/>
      <c r="D189" s="20">
        <f t="shared" si="70"/>
        <v>11</v>
      </c>
      <c r="E189" s="53"/>
      <c r="F189" s="31"/>
      <c r="G189" s="25"/>
      <c r="H189" s="25"/>
      <c r="I189" s="177">
        <f t="shared" si="25"/>
        <v>146</v>
      </c>
      <c r="J189" s="185"/>
      <c r="K189" s="185"/>
    </row>
    <row r="190" spans="1:109" ht="15" customHeight="1" thickBot="1">
      <c r="A190" s="19">
        <f t="shared" si="23"/>
        <v>2014</v>
      </c>
      <c r="B190" s="174">
        <f t="shared" si="71"/>
        <v>146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146</v>
      </c>
      <c r="J190" s="185"/>
      <c r="K190" s="185"/>
    </row>
    <row r="191" spans="1:109" ht="15" customHeight="1" thickTop="1">
      <c r="A191" s="19">
        <f t="shared" si="23"/>
        <v>2015</v>
      </c>
      <c r="B191" s="174">
        <f t="shared" si="71"/>
        <v>146</v>
      </c>
      <c r="C191" s="52"/>
      <c r="D191" s="20">
        <f t="shared" si="70"/>
        <v>13</v>
      </c>
      <c r="E191" s="198">
        <f>O172</f>
        <v>0</v>
      </c>
      <c r="F191" s="201">
        <f>O179</f>
        <v>4.1230325520119605E-2</v>
      </c>
      <c r="G191" s="643">
        <f>O180</f>
        <v>52.684550059972679</v>
      </c>
      <c r="H191" s="644"/>
      <c r="I191" s="177">
        <f t="shared" si="25"/>
        <v>146</v>
      </c>
      <c r="J191" s="185"/>
      <c r="K191" s="185"/>
      <c r="M191" s="198" t="s">
        <v>72</v>
      </c>
      <c r="N191" s="198">
        <f>MIN(B168:B188)</f>
        <v>76.019350380096753</v>
      </c>
      <c r="T191" s="198" t="s">
        <v>72</v>
      </c>
      <c r="U191" s="198">
        <f>N191</f>
        <v>76.019350380096753</v>
      </c>
      <c r="AA191" s="198" t="s">
        <v>72</v>
      </c>
      <c r="AB191" s="198">
        <f>U191</f>
        <v>76.019350380096753</v>
      </c>
      <c r="AH191" s="198" t="s">
        <v>72</v>
      </c>
      <c r="AI191" s="198">
        <f>AB191</f>
        <v>76.019350380096753</v>
      </c>
      <c r="AO191" s="198" t="s">
        <v>72</v>
      </c>
      <c r="AP191" s="198">
        <f>AI191</f>
        <v>76.019350380096753</v>
      </c>
      <c r="AV191" s="198" t="s">
        <v>72</v>
      </c>
      <c r="AW191" s="198">
        <f>AP191</f>
        <v>76.019350380096753</v>
      </c>
      <c r="BC191" s="198" t="s">
        <v>72</v>
      </c>
      <c r="BD191" s="198">
        <f>AW191</f>
        <v>76.019350380096753</v>
      </c>
      <c r="BJ191" s="198" t="s">
        <v>72</v>
      </c>
      <c r="BK191" s="198">
        <f>BD191</f>
        <v>76.019350380096753</v>
      </c>
      <c r="BQ191" s="198" t="s">
        <v>72</v>
      </c>
      <c r="BR191" s="198">
        <f>BK191</f>
        <v>76.019350380096753</v>
      </c>
      <c r="BX191" s="198" t="s">
        <v>72</v>
      </c>
      <c r="BY191" s="198">
        <f>BR191</f>
        <v>76.019350380096753</v>
      </c>
      <c r="CE191" s="198" t="s">
        <v>72</v>
      </c>
      <c r="CF191" s="198">
        <f>BY191</f>
        <v>76.019350380096753</v>
      </c>
      <c r="CL191" s="198" t="s">
        <v>72</v>
      </c>
      <c r="CM191" s="198">
        <f>CF191</f>
        <v>76.019350380096753</v>
      </c>
      <c r="CS191" s="198" t="s">
        <v>72</v>
      </c>
      <c r="CT191" s="198">
        <f>CM191</f>
        <v>76.019350380096753</v>
      </c>
      <c r="CZ191" s="198" t="s">
        <v>72</v>
      </c>
      <c r="DA191" s="198">
        <f>CT191</f>
        <v>76.019350380096753</v>
      </c>
    </row>
    <row r="192" spans="1:109" ht="15" customHeight="1">
      <c r="A192" s="19">
        <f t="shared" si="23"/>
        <v>2016</v>
      </c>
      <c r="B192" s="174">
        <f t="shared" si="71"/>
        <v>147</v>
      </c>
      <c r="C192" s="52"/>
      <c r="D192" s="20">
        <f t="shared" si="70"/>
        <v>14</v>
      </c>
      <c r="E192" s="198">
        <f>V172</f>
        <v>10</v>
      </c>
      <c r="F192" s="201" t="e">
        <f>V179</f>
        <v>#DIV/0!</v>
      </c>
      <c r="G192" s="643">
        <f>V180</f>
        <v>53.182278117199751</v>
      </c>
      <c r="H192" s="644"/>
      <c r="I192" s="177">
        <f t="shared" si="25"/>
        <v>147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>
        <f t="shared" si="71"/>
        <v>147</v>
      </c>
      <c r="C193" s="52"/>
      <c r="D193" s="20">
        <f t="shared" si="70"/>
        <v>15</v>
      </c>
      <c r="E193" s="198">
        <f>AC172</f>
        <v>15</v>
      </c>
      <c r="F193" s="201">
        <f>AC179</f>
        <v>7.8236954931104677E-2</v>
      </c>
      <c r="G193" s="643">
        <f>AC180</f>
        <v>53.440495532606469</v>
      </c>
      <c r="H193" s="644"/>
      <c r="I193" s="177">
        <f t="shared" si="25"/>
        <v>147</v>
      </c>
      <c r="J193" s="185"/>
      <c r="K193" s="185"/>
      <c r="M193" s="198" t="s">
        <v>50</v>
      </c>
      <c r="N193" s="212">
        <v>5</v>
      </c>
      <c r="T193" s="198" t="s">
        <v>50</v>
      </c>
      <c r="U193" s="198">
        <f>N193</f>
        <v>5</v>
      </c>
      <c r="AA193" s="198" t="s">
        <v>50</v>
      </c>
      <c r="AB193" s="198">
        <f>U193</f>
        <v>5</v>
      </c>
      <c r="AH193" s="198" t="s">
        <v>50</v>
      </c>
      <c r="AI193" s="198">
        <f>AB193</f>
        <v>5</v>
      </c>
      <c r="AO193" s="198" t="s">
        <v>50</v>
      </c>
      <c r="AP193" s="198">
        <f>AI193</f>
        <v>5</v>
      </c>
      <c r="AV193" s="198" t="s">
        <v>50</v>
      </c>
      <c r="AW193" s="198">
        <f>AP193</f>
        <v>5</v>
      </c>
      <c r="BC193" s="198" t="s">
        <v>50</v>
      </c>
      <c r="BD193" s="198">
        <f>AW193</f>
        <v>5</v>
      </c>
      <c r="BJ193" s="198" t="s">
        <v>50</v>
      </c>
      <c r="BK193" s="198">
        <f>BD193</f>
        <v>5</v>
      </c>
      <c r="BQ193" s="198" t="s">
        <v>50</v>
      </c>
      <c r="BR193" s="198">
        <f>BK193</f>
        <v>5</v>
      </c>
      <c r="BX193" s="198" t="s">
        <v>50</v>
      </c>
      <c r="BY193" s="198">
        <f>BR193</f>
        <v>5</v>
      </c>
      <c r="CE193" s="198" t="s">
        <v>50</v>
      </c>
      <c r="CF193" s="198">
        <f>BY193</f>
        <v>5</v>
      </c>
      <c r="CL193" s="198" t="s">
        <v>50</v>
      </c>
      <c r="CM193" s="198">
        <f>CF193</f>
        <v>5</v>
      </c>
      <c r="CS193" s="198" t="s">
        <v>50</v>
      </c>
      <c r="CT193" s="198">
        <f>CM193</f>
        <v>5</v>
      </c>
      <c r="CZ193" s="198" t="s">
        <v>50</v>
      </c>
      <c r="DA193" s="198">
        <f>CT193</f>
        <v>5</v>
      </c>
    </row>
    <row r="194" spans="1:105" ht="15" customHeight="1">
      <c r="A194" s="19">
        <f t="shared" si="23"/>
        <v>2018</v>
      </c>
      <c r="B194" s="174">
        <f t="shared" si="71"/>
        <v>147</v>
      </c>
      <c r="C194" s="52"/>
      <c r="D194" s="20">
        <f t="shared" si="70"/>
        <v>16</v>
      </c>
      <c r="E194" s="198">
        <f>AJ172</f>
        <v>20</v>
      </c>
      <c r="F194" s="201">
        <f>AJ179</f>
        <v>8.6807860228889408E-2</v>
      </c>
      <c r="G194" s="643">
        <f>AJ180</f>
        <v>53.767516056280861</v>
      </c>
      <c r="H194" s="644"/>
      <c r="I194" s="177">
        <f t="shared" si="25"/>
        <v>147</v>
      </c>
      <c r="J194" s="185"/>
      <c r="K194" s="185"/>
    </row>
    <row r="195" spans="1:105" ht="15" customHeight="1">
      <c r="A195" s="19">
        <f t="shared" ref="A195:A210" si="72">A149</f>
        <v>2019</v>
      </c>
      <c r="B195" s="174">
        <f t="shared" si="71"/>
        <v>148</v>
      </c>
      <c r="C195" s="52"/>
      <c r="D195" s="20">
        <f t="shared" si="70"/>
        <v>17</v>
      </c>
      <c r="E195" s="198">
        <f>AQ172</f>
        <v>25</v>
      </c>
      <c r="F195" s="201">
        <f>AQ179</f>
        <v>7.5026339596139691E-2</v>
      </c>
      <c r="G195" s="643">
        <f>AQ180</f>
        <v>54.049687219983639</v>
      </c>
      <c r="H195" s="644"/>
      <c r="I195" s="177">
        <f t="shared" si="25"/>
        <v>148</v>
      </c>
      <c r="J195" s="185"/>
      <c r="K195" s="185"/>
    </row>
    <row r="196" spans="1:105" ht="15" customHeight="1">
      <c r="A196" s="19">
        <f t="shared" si="72"/>
        <v>2020</v>
      </c>
      <c r="B196" s="174">
        <f t="shared" si="71"/>
        <v>148</v>
      </c>
      <c r="C196" s="52"/>
      <c r="D196" s="20">
        <f t="shared" si="70"/>
        <v>18</v>
      </c>
      <c r="E196" s="198">
        <f>AX172</f>
        <v>30</v>
      </c>
      <c r="F196" s="201">
        <f>AX179</f>
        <v>4.0635393486527567E-2</v>
      </c>
      <c r="G196" s="643">
        <f>AX180</f>
        <v>54.206826335719661</v>
      </c>
      <c r="H196" s="644"/>
      <c r="I196" s="177">
        <f t="shared" si="25"/>
        <v>148</v>
      </c>
      <c r="J196" s="185"/>
      <c r="K196" s="185"/>
    </row>
    <row r="197" spans="1:105" ht="15" customHeight="1">
      <c r="A197" s="19">
        <f t="shared" si="72"/>
        <v>2021</v>
      </c>
      <c r="B197" s="174">
        <f t="shared" si="71"/>
        <v>148</v>
      </c>
      <c r="C197" s="52"/>
      <c r="D197" s="20">
        <f t="shared" si="70"/>
        <v>19</v>
      </c>
      <c r="E197" s="198">
        <f>BE172</f>
        <v>35</v>
      </c>
      <c r="F197" s="201">
        <f>BE179</f>
        <v>4.1353355323753532E-2</v>
      </c>
      <c r="G197" s="643">
        <f>BE180</f>
        <v>54.500751535509814</v>
      </c>
      <c r="H197" s="644"/>
      <c r="I197" s="177">
        <f t="shared" si="25"/>
        <v>148</v>
      </c>
      <c r="J197" s="185"/>
      <c r="K197" s="185"/>
    </row>
    <row r="198" spans="1:105" ht="15" customHeight="1">
      <c r="A198" s="19">
        <f t="shared" si="72"/>
        <v>2022</v>
      </c>
      <c r="B198" s="174">
        <f t="shared" si="71"/>
        <v>149</v>
      </c>
      <c r="C198" s="52"/>
      <c r="D198" s="20">
        <f t="shared" si="70"/>
        <v>20</v>
      </c>
      <c r="E198" s="198">
        <f>BL172</f>
        <v>40</v>
      </c>
      <c r="F198" s="201">
        <f>BL179</f>
        <v>4.4916152457154877E-2</v>
      </c>
      <c r="G198" s="643">
        <f>BL180</f>
        <v>55.119023114188423</v>
      </c>
      <c r="H198" s="644"/>
      <c r="I198" s="177">
        <f t="shared" si="25"/>
        <v>149</v>
      </c>
      <c r="J198" s="185"/>
      <c r="K198" s="185"/>
    </row>
    <row r="199" spans="1:105" ht="15" customHeight="1">
      <c r="A199" s="19">
        <f t="shared" si="72"/>
        <v>2023</v>
      </c>
      <c r="B199" s="174">
        <f t="shared" si="71"/>
        <v>149</v>
      </c>
      <c r="C199" s="52"/>
      <c r="D199" s="20">
        <f t="shared" si="70"/>
        <v>21</v>
      </c>
      <c r="E199" s="198">
        <f>BS172</f>
        <v>45</v>
      </c>
      <c r="F199" s="201">
        <f>BS179</f>
        <v>5.1234472081573619E-2</v>
      </c>
      <c r="G199" s="643">
        <f>BS180</f>
        <v>55.783319218790808</v>
      </c>
      <c r="H199" s="644"/>
      <c r="I199" s="177">
        <f t="shared" si="25"/>
        <v>149</v>
      </c>
      <c r="J199" s="185"/>
      <c r="K199" s="185"/>
    </row>
    <row r="200" spans="1:105" ht="15" customHeight="1">
      <c r="A200" s="19">
        <f t="shared" si="72"/>
        <v>2024</v>
      </c>
      <c r="B200" s="174">
        <f t="shared" si="71"/>
        <v>150</v>
      </c>
      <c r="C200" s="52"/>
      <c r="D200" s="20">
        <f t="shared" si="70"/>
        <v>22</v>
      </c>
      <c r="E200" s="198">
        <f>BZ172</f>
        <v>50</v>
      </c>
      <c r="F200" s="201">
        <f>BZ179</f>
        <v>5.2374401855566695E-2</v>
      </c>
      <c r="G200" s="643">
        <f>BZ180</f>
        <v>56.459590797469403</v>
      </c>
      <c r="H200" s="644"/>
      <c r="I200" s="177">
        <f t="shared" si="25"/>
        <v>150</v>
      </c>
      <c r="J200" s="185"/>
      <c r="K200" s="185"/>
    </row>
    <row r="201" spans="1:105" ht="15" customHeight="1">
      <c r="A201" s="19">
        <f t="shared" si="72"/>
        <v>2025</v>
      </c>
      <c r="B201" s="174">
        <f t="shared" si="71"/>
        <v>150</v>
      </c>
      <c r="C201" s="52"/>
      <c r="D201" s="20">
        <f t="shared" si="70"/>
        <v>23</v>
      </c>
      <c r="E201" s="198">
        <f>CG172</f>
        <v>55</v>
      </c>
      <c r="F201" s="201">
        <f>CG179</f>
        <v>3.8667816220631777E-2</v>
      </c>
      <c r="G201" s="643">
        <f>CG180</f>
        <v>57.055810307623098</v>
      </c>
      <c r="H201" s="644"/>
      <c r="I201" s="177">
        <f t="shared" si="25"/>
        <v>150</v>
      </c>
      <c r="J201" s="185"/>
      <c r="K201" s="185"/>
    </row>
    <row r="202" spans="1:105" ht="15" customHeight="1">
      <c r="A202" s="19">
        <f t="shared" si="72"/>
        <v>2026</v>
      </c>
      <c r="B202" s="174">
        <f t="shared" si="71"/>
        <v>150</v>
      </c>
      <c r="C202" s="52"/>
      <c r="D202" s="20">
        <f t="shared" si="70"/>
        <v>24</v>
      </c>
      <c r="E202" s="198">
        <f>CN172</f>
        <v>60</v>
      </c>
      <c r="F202" s="201">
        <f>CN179</f>
        <v>3.2538435569271044E-2</v>
      </c>
      <c r="G202" s="643">
        <f>CN180</f>
        <v>58.093153634738876</v>
      </c>
      <c r="H202" s="644"/>
      <c r="I202" s="177">
        <f t="shared" si="25"/>
        <v>150</v>
      </c>
      <c r="J202" s="185"/>
      <c r="K202" s="185"/>
    </row>
    <row r="203" spans="1:105" ht="15" customHeight="1">
      <c r="A203" s="19">
        <f t="shared" si="72"/>
        <v>2027</v>
      </c>
      <c r="B203" s="174">
        <f t="shared" si="71"/>
        <v>151</v>
      </c>
      <c r="C203" s="52"/>
      <c r="D203" s="20">
        <f t="shared" si="70"/>
        <v>25</v>
      </c>
      <c r="E203" s="198">
        <f>CU172</f>
        <v>65</v>
      </c>
      <c r="F203" s="201">
        <f>CU179</f>
        <v>3.5964076806557284E-2</v>
      </c>
      <c r="G203" s="643">
        <f>CU180</f>
        <v>59.747174070186318</v>
      </c>
      <c r="H203" s="644"/>
      <c r="I203" s="177">
        <f t="shared" si="25"/>
        <v>151</v>
      </c>
      <c r="J203" s="185"/>
      <c r="K203" s="185"/>
    </row>
    <row r="204" spans="1:105" ht="15" customHeight="1">
      <c r="A204" s="19">
        <f t="shared" si="72"/>
        <v>2028</v>
      </c>
      <c r="B204" s="174">
        <f t="shared" si="71"/>
        <v>151</v>
      </c>
      <c r="C204" s="52"/>
      <c r="D204" s="20">
        <f t="shared" si="70"/>
        <v>26</v>
      </c>
      <c r="E204" s="198">
        <f>DB172</f>
        <v>70</v>
      </c>
      <c r="F204" s="201">
        <f>DB179</f>
        <v>3.8895044601689847E-2</v>
      </c>
      <c r="G204" s="643">
        <f>DB180</f>
        <v>62.933996338693241</v>
      </c>
      <c r="H204" s="644"/>
      <c r="I204" s="177">
        <f t="shared" si="25"/>
        <v>151</v>
      </c>
      <c r="J204" s="185"/>
      <c r="K204" s="185"/>
    </row>
    <row r="205" spans="1:105" ht="15" customHeight="1">
      <c r="A205" s="19">
        <f t="shared" si="72"/>
        <v>2029</v>
      </c>
      <c r="B205" s="174">
        <f t="shared" si="71"/>
        <v>151</v>
      </c>
      <c r="C205" s="52"/>
      <c r="D205" s="20">
        <f t="shared" si="70"/>
        <v>27</v>
      </c>
      <c r="E205" s="53"/>
      <c r="F205" s="31"/>
      <c r="G205" s="25"/>
      <c r="H205" s="25"/>
      <c r="I205" s="177">
        <f t="shared" si="25"/>
        <v>151</v>
      </c>
      <c r="J205" s="185"/>
      <c r="K205" s="185"/>
    </row>
    <row r="206" spans="1:105" ht="15" customHeight="1">
      <c r="A206" s="19">
        <f t="shared" si="72"/>
        <v>2030</v>
      </c>
      <c r="B206" s="174">
        <f t="shared" si="71"/>
        <v>152</v>
      </c>
      <c r="C206" s="52"/>
      <c r="D206" s="20">
        <f t="shared" si="70"/>
        <v>28</v>
      </c>
      <c r="E206" s="53"/>
      <c r="F206" s="31"/>
      <c r="G206" s="25"/>
      <c r="H206" s="25"/>
      <c r="I206" s="177">
        <f t="shared" si="25"/>
        <v>152</v>
      </c>
      <c r="J206" s="185"/>
      <c r="K206" s="185"/>
    </row>
    <row r="207" spans="1:105" ht="15" customHeight="1">
      <c r="A207" s="19">
        <f t="shared" si="72"/>
        <v>2031</v>
      </c>
      <c r="B207" s="174">
        <f t="shared" si="71"/>
        <v>152</v>
      </c>
      <c r="C207" s="52"/>
      <c r="D207" s="20">
        <f t="shared" si="70"/>
        <v>29</v>
      </c>
      <c r="E207" s="53"/>
      <c r="F207" s="31"/>
      <c r="G207" s="25"/>
      <c r="H207" s="25"/>
      <c r="I207" s="177">
        <f t="shared" si="25"/>
        <v>152</v>
      </c>
      <c r="J207" s="185"/>
      <c r="K207" s="185"/>
    </row>
    <row r="208" spans="1:105" ht="15" customHeight="1">
      <c r="A208" s="19">
        <f t="shared" si="72"/>
        <v>2032</v>
      </c>
      <c r="B208" s="174">
        <f t="shared" si="71"/>
        <v>152</v>
      </c>
      <c r="C208" s="52"/>
      <c r="D208" s="20">
        <f t="shared" si="70"/>
        <v>30</v>
      </c>
      <c r="E208" s="53"/>
      <c r="F208" s="31"/>
      <c r="G208" s="25"/>
      <c r="H208" s="25"/>
      <c r="I208" s="177">
        <f t="shared" si="25"/>
        <v>152</v>
      </c>
      <c r="J208" s="185"/>
      <c r="K208" s="185"/>
    </row>
    <row r="209" spans="1:109" ht="15" customHeight="1">
      <c r="A209" s="19">
        <f t="shared" si="72"/>
        <v>2033</v>
      </c>
      <c r="B209" s="174">
        <f t="shared" si="71"/>
        <v>153</v>
      </c>
      <c r="C209" s="52"/>
      <c r="D209" s="20">
        <f t="shared" si="70"/>
        <v>31</v>
      </c>
      <c r="E209" s="53"/>
      <c r="F209" s="31"/>
      <c r="G209" s="25"/>
      <c r="H209" s="25"/>
      <c r="I209" s="177">
        <f t="shared" si="25"/>
        <v>153</v>
      </c>
      <c r="J209" s="185"/>
      <c r="K209" s="185"/>
    </row>
    <row r="210" spans="1:109" ht="15" customHeight="1">
      <c r="A210" s="103">
        <f t="shared" si="72"/>
        <v>2034</v>
      </c>
      <c r="B210" s="186">
        <f t="shared" si="71"/>
        <v>153</v>
      </c>
      <c r="C210" s="193"/>
      <c r="D210" s="33">
        <f t="shared" si="70"/>
        <v>32</v>
      </c>
      <c r="E210" s="54"/>
      <c r="F210" s="34"/>
      <c r="G210" s="9"/>
      <c r="H210" s="9"/>
      <c r="I210" s="187">
        <f t="shared" si="25"/>
        <v>153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3.6572388489992093E-2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1.892162803517438E-2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2.0933823732486759E-2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2.61209230405277E-2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2.1942882952278645E-2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2.5012395745895474E-2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3.275228236340786E-2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2.8963122599000371E-2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RSQ($B214:$B234,BN214:BN234)</f>
        <v>2.788608149748175E-2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RSQ($B214:$B234,BU214:BU234)</f>
        <v>3.4287100971031319E-2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RSQ($B214:$B234,CB214:CB234)</f>
        <v>3.3047720721406021E-2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RSQ($B214:$B234,CI214:CI234)</f>
        <v>2.7032481060866267E-2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RSQ($B214:$B234,CP214:CP234)</f>
        <v>3.3420133374972495E-2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RSQ($B214:$B234,CW214:CW234)</f>
        <v>3.5536281184633603E-2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RSQ($B214:$B234,DD214:DD234)</f>
        <v>3.6572388489992093E-2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70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15</v>
      </c>
      <c r="AD218" s="21"/>
      <c r="AE218" s="185"/>
      <c r="AF218" s="177"/>
      <c r="AH218" s="68"/>
      <c r="AI218" s="71" t="s">
        <v>35</v>
      </c>
      <c r="AJ218" s="204">
        <f>AC218+AI239</f>
        <v>20</v>
      </c>
      <c r="AK218" s="21"/>
      <c r="AL218" s="185"/>
      <c r="AM218" s="177"/>
      <c r="AO218" s="68"/>
      <c r="AP218" s="71" t="s">
        <v>35</v>
      </c>
      <c r="AQ218" s="204">
        <f>AJ218+AP239</f>
        <v>25</v>
      </c>
      <c r="AR218" s="21"/>
      <c r="AS218" s="185"/>
      <c r="AT218" s="177"/>
      <c r="AV218" s="68"/>
      <c r="AW218" s="71" t="s">
        <v>35</v>
      </c>
      <c r="AX218" s="204">
        <f>AQ218+AW239</f>
        <v>30</v>
      </c>
      <c r="AY218" s="21"/>
      <c r="AZ218" s="185"/>
      <c r="BA218" s="177"/>
      <c r="BC218" s="68"/>
      <c r="BD218" s="71" t="s">
        <v>35</v>
      </c>
      <c r="BE218" s="204">
        <f>AX218+BD239</f>
        <v>35</v>
      </c>
      <c r="BF218" s="21"/>
      <c r="BG218" s="185"/>
      <c r="BH218" s="177"/>
      <c r="BJ218" s="68"/>
      <c r="BK218" s="71" t="s">
        <v>35</v>
      </c>
      <c r="BL218" s="204">
        <f>BE218+BK239</f>
        <v>40</v>
      </c>
      <c r="BM218" s="21"/>
      <c r="BN218" s="185"/>
      <c r="BO218" s="177"/>
      <c r="BQ218" s="68"/>
      <c r="BR218" s="71" t="s">
        <v>35</v>
      </c>
      <c r="BS218" s="204">
        <f>BL218+BR239</f>
        <v>45</v>
      </c>
      <c r="BT218" s="21"/>
      <c r="BU218" s="185"/>
      <c r="BV218" s="177"/>
      <c r="BX218" s="68"/>
      <c r="BY218" s="71" t="s">
        <v>35</v>
      </c>
      <c r="BZ218" s="204">
        <f>BS218+BY239</f>
        <v>50</v>
      </c>
      <c r="CA218" s="21"/>
      <c r="CB218" s="185"/>
      <c r="CC218" s="177"/>
      <c r="CE218" s="68"/>
      <c r="CF218" s="71" t="s">
        <v>35</v>
      </c>
      <c r="CG218" s="204">
        <f>BZ218+CF239</f>
        <v>55</v>
      </c>
      <c r="CH218" s="21"/>
      <c r="CI218" s="185"/>
      <c r="CJ218" s="177"/>
      <c r="CL218" s="68"/>
      <c r="CM218" s="71" t="s">
        <v>35</v>
      </c>
      <c r="CN218" s="204">
        <f>CG218+CM239</f>
        <v>60</v>
      </c>
      <c r="CO218" s="21"/>
      <c r="CP218" s="185"/>
      <c r="CQ218" s="177"/>
      <c r="CS218" s="68"/>
      <c r="CT218" s="71" t="s">
        <v>35</v>
      </c>
      <c r="CU218" s="204">
        <f>CN218+CT239</f>
        <v>65</v>
      </c>
      <c r="CV218" s="21"/>
      <c r="CW218" s="185"/>
      <c r="CX218" s="177"/>
      <c r="CZ218" s="68"/>
      <c r="DA218" s="71" t="s">
        <v>35</v>
      </c>
      <c r="DB218" s="204">
        <f>CU218+DA239</f>
        <v>70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0.53513240385866656</v>
      </c>
      <c r="H219" s="21"/>
      <c r="I219" s="177"/>
      <c r="J219" s="178"/>
      <c r="K219" s="177"/>
      <c r="M219" s="68"/>
      <c r="N219" s="71" t="s">
        <v>30</v>
      </c>
      <c r="O219" s="42">
        <f>INDEX(LINEST(M225:M234,$E225:$E234),1)</f>
        <v>3.8687494307835607E-2</v>
      </c>
      <c r="P219" s="21"/>
      <c r="Q219" s="185"/>
      <c r="R219" s="177"/>
      <c r="T219" s="68"/>
      <c r="U219" s="71" t="s">
        <v>30</v>
      </c>
      <c r="V219" s="42">
        <f>INDEX(LINEST(T225:T234,$E225:$E234),1)</f>
        <v>5.2170498301591248E-2</v>
      </c>
      <c r="W219" s="21"/>
      <c r="X219" s="185"/>
      <c r="Y219" s="177"/>
      <c r="AA219" s="68"/>
      <c r="AB219" s="71" t="s">
        <v>30</v>
      </c>
      <c r="AC219" s="42">
        <f>INDEX(LINEST(AA225:AA234,$E225:$E234),1)</f>
        <v>6.0497218759392152E-2</v>
      </c>
      <c r="AD219" s="21"/>
      <c r="AE219" s="185"/>
      <c r="AF219" s="177"/>
      <c r="AH219" s="68"/>
      <c r="AI219" s="71" t="s">
        <v>30</v>
      </c>
      <c r="AJ219" s="42">
        <f>INDEX(LINEST(AH225:AH234,$E225:$E234),1)</f>
        <v>7.0194231741827831E-2</v>
      </c>
      <c r="AK219" s="21"/>
      <c r="AL219" s="185"/>
      <c r="AM219" s="177"/>
      <c r="AO219" s="68"/>
      <c r="AP219" s="71" t="s">
        <v>30</v>
      </c>
      <c r="AQ219" s="42">
        <f>INDEX(LINEST(AO225:AO234,$E225:$E234),1)</f>
        <v>8.1589230181551176E-2</v>
      </c>
      <c r="AR219" s="21"/>
      <c r="AS219" s="185"/>
      <c r="AT219" s="177"/>
      <c r="AV219" s="68"/>
      <c r="AW219" s="71" t="s">
        <v>30</v>
      </c>
      <c r="AX219" s="42">
        <f>INDEX(LINEST(AV225:AV234,$E225:$E234),1)</f>
        <v>9.5122696414646241E-2</v>
      </c>
      <c r="AY219" s="21"/>
      <c r="AZ219" s="185"/>
      <c r="BA219" s="177"/>
      <c r="BC219" s="68"/>
      <c r="BD219" s="71" t="s">
        <v>30</v>
      </c>
      <c r="BE219" s="42">
        <f>INDEX(LINEST(BC225:BC234,$E225:$E234),1)</f>
        <v>0.11140242085529689</v>
      </c>
      <c r="BF219" s="21"/>
      <c r="BG219" s="185"/>
      <c r="BH219" s="177"/>
      <c r="BJ219" s="68"/>
      <c r="BK219" s="71" t="s">
        <v>30</v>
      </c>
      <c r="BL219" s="42">
        <f>INDEX(LINEST(BJ225:BJ234,$E225:$E234),1)</f>
        <v>0.13129436092080882</v>
      </c>
      <c r="BM219" s="21"/>
      <c r="BN219" s="185"/>
      <c r="BO219" s="177"/>
      <c r="BQ219" s="68"/>
      <c r="BR219" s="71" t="s">
        <v>30</v>
      </c>
      <c r="BS219" s="42">
        <f>INDEX(LINEST(BQ225:BQ234,$E225:$E234),1)</f>
        <v>0.15608295270647393</v>
      </c>
      <c r="BT219" s="21"/>
      <c r="BU219" s="185"/>
      <c r="BV219" s="177"/>
      <c r="BX219" s="68"/>
      <c r="BY219" s="71" t="s">
        <v>30</v>
      </c>
      <c r="BZ219" s="42">
        <f>INDEX(LINEST(BX225:BX234,$E225:$E234),1)</f>
        <v>0.18777532100900343</v>
      </c>
      <c r="CA219" s="21"/>
      <c r="CB219" s="185"/>
      <c r="CC219" s="177"/>
      <c r="CE219" s="68"/>
      <c r="CF219" s="71" t="s">
        <v>30</v>
      </c>
      <c r="CG219" s="42">
        <f>INDEX(LINEST(CE225:CE234,$E225:$E234),1)</f>
        <v>0.229736984854086</v>
      </c>
      <c r="CH219" s="21"/>
      <c r="CI219" s="185"/>
      <c r="CJ219" s="177"/>
      <c r="CL219" s="68"/>
      <c r="CM219" s="71" t="s">
        <v>30</v>
      </c>
      <c r="CN219" s="42">
        <f>INDEX(LINEST(CL225:CL234,$E225:$E234),1)</f>
        <v>0.28821180533038365</v>
      </c>
      <c r="CO219" s="21"/>
      <c r="CP219" s="185"/>
      <c r="CQ219" s="177"/>
      <c r="CS219" s="68"/>
      <c r="CT219" s="71" t="s">
        <v>30</v>
      </c>
      <c r="CU219" s="42">
        <f>INDEX(LINEST(CS225:CS234,$E225:$E234),1)</f>
        <v>0.37677997379901651</v>
      </c>
      <c r="CV219" s="21"/>
      <c r="CW219" s="185"/>
      <c r="CX219" s="177"/>
      <c r="CZ219" s="68"/>
      <c r="DA219" s="71" t="s">
        <v>30</v>
      </c>
      <c r="DB219" s="42">
        <f>INDEX(LINEST(CZ225:CZ234,$E225:$E234),1)</f>
        <v>0.53513240385866656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3.3349200053764125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INDEX(LINEST(M225:M234,$E225:$E234),2)</f>
        <v>4.9190153315304315</v>
      </c>
      <c r="P220" s="72" t="s">
        <v>46</v>
      </c>
      <c r="Q220" s="185"/>
      <c r="R220" s="177"/>
      <c r="T220" s="68"/>
      <c r="U220" s="71" t="s">
        <v>25</v>
      </c>
      <c r="V220" s="42">
        <f>INDEX(LINEST(T225:T234,$E225:$E234),2)</f>
        <v>4.8223438380439276</v>
      </c>
      <c r="W220" s="72" t="s">
        <v>46</v>
      </c>
      <c r="X220" s="185"/>
      <c r="Y220" s="177"/>
      <c r="AA220" s="68"/>
      <c r="AB220" s="71" t="s">
        <v>25</v>
      </c>
      <c r="AC220" s="42">
        <f>INDEX(LINEST(AA225:AA234,$E225:$E234),2)</f>
        <v>4.769002858843705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INDEX(LINEST(AH225:AH234,$E225:$E234),2)</f>
        <v>4.7115960794270695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INDEX(LINEST(AO225:AO234,$E225:$E234),2)</f>
        <v>4.6493880665525049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INDEX(LINEST(AV225:AV234,$E225:$E234),2)</f>
        <v>4.581418085420121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INDEX(LINEST(BC225:BC234,$E225:$E234),2)</f>
        <v>4.5063965797385199</v>
      </c>
      <c r="BF220" s="72" t="s">
        <v>46</v>
      </c>
      <c r="BG220" s="185"/>
      <c r="BH220" s="177"/>
      <c r="BJ220" s="68"/>
      <c r="BK220" s="71" t="s">
        <v>25</v>
      </c>
      <c r="BL220" s="42">
        <f>INDEX(LINEST(BJ225:BJ234,$E225:$E234),2)</f>
        <v>4.4225341453705189</v>
      </c>
      <c r="BM220" s="72" t="s">
        <v>46</v>
      </c>
      <c r="BN220" s="185"/>
      <c r="BO220" s="177"/>
      <c r="BQ220" s="68"/>
      <c r="BR220" s="71" t="s">
        <v>25</v>
      </c>
      <c r="BS220" s="42">
        <f>INDEX(LINEST(BQ225:BQ234,$E225:$E234),2)</f>
        <v>4.3272420473803432</v>
      </c>
      <c r="BT220" s="72" t="s">
        <v>46</v>
      </c>
      <c r="BU220" s="185"/>
      <c r="BV220" s="177"/>
      <c r="BX220" s="68"/>
      <c r="BY220" s="71" t="s">
        <v>25</v>
      </c>
      <c r="BZ220" s="42">
        <f>INDEX(LINEST(BX225:BX234,$E225:$E234),2)</f>
        <v>4.216567522398373</v>
      </c>
      <c r="CA220" s="72" t="s">
        <v>46</v>
      </c>
      <c r="CB220" s="185"/>
      <c r="CC220" s="177"/>
      <c r="CE220" s="68"/>
      <c r="CF220" s="71" t="s">
        <v>25</v>
      </c>
      <c r="CG220" s="42">
        <f>INDEX(LINEST(CE225:CE234,$E225:$E234),2)</f>
        <v>4.0840197528501099</v>
      </c>
      <c r="CH220" s="72" t="s">
        <v>46</v>
      </c>
      <c r="CI220" s="185"/>
      <c r="CJ220" s="177"/>
      <c r="CL220" s="68"/>
      <c r="CM220" s="71" t="s">
        <v>25</v>
      </c>
      <c r="CN220" s="42">
        <f>INDEX(LINEST(CL225:CL234,$E225:$E234),2)</f>
        <v>3.9177736090974506</v>
      </c>
      <c r="CO220" s="72" t="s">
        <v>46</v>
      </c>
      <c r="CP220" s="185"/>
      <c r="CQ220" s="177"/>
      <c r="CS220" s="68"/>
      <c r="CT220" s="71" t="s">
        <v>25</v>
      </c>
      <c r="CU220" s="42">
        <f>INDEX(LINEST(CS225:CS234,$E225:$E234),2)</f>
        <v>3.6924898609989882</v>
      </c>
      <c r="CV220" s="72" t="s">
        <v>46</v>
      </c>
      <c r="CW220" s="185"/>
      <c r="CX220" s="177"/>
      <c r="CZ220" s="68"/>
      <c r="DA220" s="71" t="s">
        <v>25</v>
      </c>
      <c r="DB220" s="42">
        <f>INDEX(LINEST(CZ225:CZ234,$E225:$E234),2)</f>
        <v>3.3349200053764125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28.076137193940475</v>
      </c>
      <c r="I221" s="177"/>
      <c r="J221" s="178"/>
      <c r="K221" s="177"/>
      <c r="M221" s="68"/>
      <c r="N221" s="71" t="s">
        <v>29</v>
      </c>
      <c r="O221" s="73">
        <f>EXP(O220)</f>
        <v>136.86777742817009</v>
      </c>
      <c r="Q221" s="185"/>
      <c r="R221" s="177"/>
      <c r="T221" s="68"/>
      <c r="U221" s="71" t="s">
        <v>29</v>
      </c>
      <c r="V221" s="73">
        <f>EXP(V220)</f>
        <v>124.25598564777064</v>
      </c>
      <c r="X221" s="185"/>
      <c r="Y221" s="177"/>
      <c r="AA221" s="68"/>
      <c r="AB221" s="71" t="s">
        <v>29</v>
      </c>
      <c r="AC221" s="73">
        <f>EXP(AC220)</f>
        <v>117.80171843490247</v>
      </c>
      <c r="AE221" s="185"/>
      <c r="AF221" s="177"/>
      <c r="AH221" s="68"/>
      <c r="AI221" s="71" t="s">
        <v>29</v>
      </c>
      <c r="AJ221" s="73">
        <f>EXP(AJ220)</f>
        <v>111.22954949973922</v>
      </c>
      <c r="AL221" s="185"/>
      <c r="AM221" s="177"/>
      <c r="AO221" s="68"/>
      <c r="AP221" s="71" t="s">
        <v>29</v>
      </c>
      <c r="AQ221" s="73">
        <f>EXP(AQ220)</f>
        <v>104.52100610392006</v>
      </c>
      <c r="AS221" s="185"/>
      <c r="AT221" s="177"/>
      <c r="AV221" s="68"/>
      <c r="AW221" s="71" t="s">
        <v>29</v>
      </c>
      <c r="AX221" s="73">
        <f>EXP(AX220)</f>
        <v>97.652776043172963</v>
      </c>
      <c r="AZ221" s="185"/>
      <c r="BA221" s="177"/>
      <c r="BC221" s="68"/>
      <c r="BD221" s="71" t="s">
        <v>29</v>
      </c>
      <c r="BE221" s="73">
        <f>EXP(BE220)</f>
        <v>90.59477857254204</v>
      </c>
      <c r="BG221" s="185"/>
      <c r="BH221" s="177"/>
      <c r="BJ221" s="68"/>
      <c r="BK221" s="71" t="s">
        <v>29</v>
      </c>
      <c r="BL221" s="73">
        <f>EXP(BL220)</f>
        <v>83.30713046843637</v>
      </c>
      <c r="BN221" s="185"/>
      <c r="BO221" s="177"/>
      <c r="BQ221" s="68"/>
      <c r="BR221" s="71" t="s">
        <v>29</v>
      </c>
      <c r="BS221" s="73">
        <f>EXP(BS220)</f>
        <v>75.735124387368728</v>
      </c>
      <c r="BU221" s="185"/>
      <c r="BV221" s="177"/>
      <c r="BX221" s="68"/>
      <c r="BY221" s="71" t="s">
        <v>29</v>
      </c>
      <c r="BZ221" s="73">
        <f>EXP(BZ220)</f>
        <v>67.800361202209302</v>
      </c>
      <c r="CB221" s="185"/>
      <c r="CC221" s="177"/>
      <c r="CE221" s="68"/>
      <c r="CF221" s="71" t="s">
        <v>29</v>
      </c>
      <c r="CG221" s="73">
        <f>EXP(CG220)</f>
        <v>59.383698510267692</v>
      </c>
      <c r="CI221" s="185"/>
      <c r="CJ221" s="177"/>
      <c r="CL221" s="68"/>
      <c r="CM221" s="71" t="s">
        <v>29</v>
      </c>
      <c r="CN221" s="73">
        <f>EXP(CN220)</f>
        <v>50.288358506554012</v>
      </c>
      <c r="CP221" s="185"/>
      <c r="CQ221" s="177"/>
      <c r="CS221" s="68"/>
      <c r="CT221" s="71" t="s">
        <v>29</v>
      </c>
      <c r="CU221" s="73">
        <f>EXP(CU220)</f>
        <v>40.144677290188248</v>
      </c>
      <c r="CW221" s="185"/>
      <c r="CX221" s="177"/>
      <c r="CZ221" s="68"/>
      <c r="DA221" s="71" t="s">
        <v>29</v>
      </c>
      <c r="DB221" s="73">
        <f>EXP(DB220)</f>
        <v>28.076137193940475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3.6572388489992093E-2</v>
      </c>
      <c r="I224" s="177"/>
      <c r="J224" s="178"/>
      <c r="K224" s="177"/>
      <c r="M224" s="68"/>
      <c r="N224" s="21" t="s">
        <v>36</v>
      </c>
      <c r="O224" s="42">
        <f>Q213</f>
        <v>1.892162803517438E-2</v>
      </c>
      <c r="Q224" s="185"/>
      <c r="R224" s="177"/>
      <c r="T224" s="68"/>
      <c r="U224" s="21" t="s">
        <v>36</v>
      </c>
      <c r="V224" s="42">
        <f>X213</f>
        <v>2.0933823732486759E-2</v>
      </c>
      <c r="X224" s="185"/>
      <c r="Y224" s="177"/>
      <c r="AA224" s="68"/>
      <c r="AB224" s="21" t="s">
        <v>36</v>
      </c>
      <c r="AC224" s="42">
        <f>AE213</f>
        <v>2.61209230405277E-2</v>
      </c>
      <c r="AE224" s="185"/>
      <c r="AF224" s="177"/>
      <c r="AH224" s="68"/>
      <c r="AI224" s="21" t="s">
        <v>36</v>
      </c>
      <c r="AJ224" s="42">
        <f>AL213</f>
        <v>2.1942882952278645E-2</v>
      </c>
      <c r="AL224" s="185"/>
      <c r="AM224" s="177"/>
      <c r="AO224" s="68"/>
      <c r="AP224" s="21" t="s">
        <v>36</v>
      </c>
      <c r="AQ224" s="42">
        <f>AS213</f>
        <v>2.5012395745895474E-2</v>
      </c>
      <c r="AS224" s="185"/>
      <c r="AT224" s="177"/>
      <c r="AV224" s="68"/>
      <c r="AW224" s="21" t="s">
        <v>36</v>
      </c>
      <c r="AX224" s="42">
        <f>AZ213</f>
        <v>3.275228236340786E-2</v>
      </c>
      <c r="AZ224" s="185"/>
      <c r="BA224" s="177"/>
      <c r="BC224" s="68"/>
      <c r="BD224" s="21" t="s">
        <v>36</v>
      </c>
      <c r="BE224" s="42">
        <f>BG213</f>
        <v>2.8963122599000371E-2</v>
      </c>
      <c r="BG224" s="185"/>
      <c r="BH224" s="177"/>
      <c r="BJ224" s="68"/>
      <c r="BK224" s="21" t="s">
        <v>36</v>
      </c>
      <c r="BL224" s="42">
        <f>BN213</f>
        <v>2.788608149748175E-2</v>
      </c>
      <c r="BN224" s="185"/>
      <c r="BO224" s="177"/>
      <c r="BQ224" s="68"/>
      <c r="BR224" s="21" t="s">
        <v>36</v>
      </c>
      <c r="BS224" s="42">
        <f>BU213</f>
        <v>3.4287100971031319E-2</v>
      </c>
      <c r="BU224" s="185"/>
      <c r="BV224" s="177"/>
      <c r="BX224" s="68"/>
      <c r="BY224" s="21" t="s">
        <v>36</v>
      </c>
      <c r="BZ224" s="42">
        <f>CB213</f>
        <v>3.3047720721406021E-2</v>
      </c>
      <c r="CB224" s="185"/>
      <c r="CC224" s="177"/>
      <c r="CE224" s="68"/>
      <c r="CF224" s="21" t="s">
        <v>36</v>
      </c>
      <c r="CG224" s="42">
        <f>CI213</f>
        <v>2.7032481060866267E-2</v>
      </c>
      <c r="CI224" s="185"/>
      <c r="CJ224" s="177"/>
      <c r="CL224" s="68"/>
      <c r="CM224" s="21" t="s">
        <v>36</v>
      </c>
      <c r="CN224" s="42">
        <f>CP213</f>
        <v>3.3420133374972495E-2</v>
      </c>
      <c r="CP224" s="185"/>
      <c r="CQ224" s="177"/>
      <c r="CS224" s="68"/>
      <c r="CT224" s="21" t="s">
        <v>36</v>
      </c>
      <c r="CU224" s="42">
        <f>CW213</f>
        <v>3.5536281184633603E-2</v>
      </c>
      <c r="CW224" s="185"/>
      <c r="CX224" s="177"/>
      <c r="CZ224" s="68"/>
      <c r="DA224" s="21" t="s">
        <v>36</v>
      </c>
      <c r="DB224" s="42">
        <f>DD213</f>
        <v>3.6572388489992093E-2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76.019350380096753</v>
      </c>
      <c r="C225" s="67">
        <f t="shared" ref="C225:C234" si="74">LN(B225-$G$218)</f>
        <v>1.7949793432150649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>
        <f>SUM(K214:K234)</f>
        <v>65.688525145538307</v>
      </c>
      <c r="I225" s="177">
        <f t="shared" ref="I225:I237" si="76">ROUND($G$218+$G$221*D225^$G$219,$G$1)</f>
        <v>98</v>
      </c>
      <c r="J225" s="178">
        <f t="shared" ref="J225:J234" si="77">ABS(B225-I225)/B225*100</f>
        <v>28.914545454545454</v>
      </c>
      <c r="K225" s="177">
        <f t="shared" ref="K225:K234" si="78">(B225-I225)^2/1000</f>
        <v>0.48314895771295274</v>
      </c>
      <c r="M225" s="68">
        <f t="shared" ref="M225:M234" si="79">LN($B225-O$218)</f>
        <v>4.3309879181430695</v>
      </c>
      <c r="N225" s="21" t="s">
        <v>37</v>
      </c>
      <c r="O225" s="198">
        <f>SUM(R214:R234)</f>
        <v>53.783774450064726</v>
      </c>
      <c r="Q225" s="185">
        <f t="shared" ref="Q225:Q234" si="80">ROUND(O$218+O$221*$D225^O$219,$G$1)</f>
        <v>137</v>
      </c>
      <c r="R225" s="177">
        <f t="shared" ref="R225:R234" si="81">($B225-Q225)^2/1000</f>
        <v>3.7186396280654059</v>
      </c>
      <c r="T225" s="68">
        <f t="shared" ref="T225:T234" si="82">LN($B225-V$218)</f>
        <v>4.1899478866325701</v>
      </c>
      <c r="U225" s="21" t="s">
        <v>37</v>
      </c>
      <c r="V225" s="198">
        <f>SUM(Y214:Y234)</f>
        <v>54.269724543788669</v>
      </c>
      <c r="X225" s="185">
        <f t="shared" ref="X225:X234" si="83">ROUND(V$218+V$221*$D225^V$219,$G$1)</f>
        <v>134</v>
      </c>
      <c r="Y225" s="177">
        <f t="shared" ref="Y225:Y234" si="84">($B225-X225)^2/1000</f>
        <v>3.3617557303459868</v>
      </c>
      <c r="AA225" s="68">
        <f t="shared" ref="AA225:AA234" si="85">LN($B225-AC$218)</f>
        <v>4.1111910332157411</v>
      </c>
      <c r="AB225" s="21" t="s">
        <v>37</v>
      </c>
      <c r="AC225" s="198">
        <f>SUM(AF214:AF234)</f>
        <v>54.630395655274583</v>
      </c>
      <c r="AE225" s="185">
        <f t="shared" ref="AE225:AE234" si="86">ROUND(AC$218+AC$221*$D225^AC$219,$G$1)</f>
        <v>133</v>
      </c>
      <c r="AF225" s="177">
        <f t="shared" ref="AF225:AF234" si="87">($B225-AE225)^2/1000</f>
        <v>3.24679443110618</v>
      </c>
      <c r="AH225" s="68">
        <f t="shared" ref="AH225:AH234" si="88">LN($B225-AJ$218)</f>
        <v>4.0256971735508156</v>
      </c>
      <c r="AI225" s="21" t="s">
        <v>37</v>
      </c>
      <c r="AJ225" s="198">
        <f>SUM(AM214:AM234)</f>
        <v>54.836102726441467</v>
      </c>
      <c r="AL225" s="185">
        <f t="shared" ref="AL225:AL234" si="89">ROUND(AJ$218+AJ$221*$D225^AJ$219,$G$1)</f>
        <v>131</v>
      </c>
      <c r="AM225" s="177">
        <f t="shared" ref="AM225:AM234" si="90">($B225-AL225)^2/1000</f>
        <v>3.0228718326265671</v>
      </c>
      <c r="AO225" s="68">
        <f t="shared" ref="AO225:AO234" si="91">LN($B225-AQ$218)</f>
        <v>3.9322049799806398</v>
      </c>
      <c r="AP225" s="21" t="s">
        <v>37</v>
      </c>
      <c r="AQ225" s="198">
        <f>SUM(AT214:AT234)</f>
        <v>55.192724937088677</v>
      </c>
      <c r="AS225" s="185">
        <f t="shared" ref="AS225:AS234" si="92">ROUND(AQ$218+AQ$221*$D225^AQ$219,$G$1)</f>
        <v>130</v>
      </c>
      <c r="AT225" s="177">
        <f t="shared" ref="AT225:AT234" si="93">($B225-AS225)^2/1000</f>
        <v>2.9139105333867605</v>
      </c>
      <c r="AV225" s="68">
        <f t="shared" ref="AV225:AV234" si="94">LN($B225-AX$218)</f>
        <v>3.8290619684731841</v>
      </c>
      <c r="AW225" s="21" t="s">
        <v>37</v>
      </c>
      <c r="AX225" s="198">
        <f>SUM(BA214:BA234)</f>
        <v>55.881707078779364</v>
      </c>
      <c r="AZ225" s="185">
        <f t="shared" ref="AZ225:AZ234" si="95">ROUND(AX$218+AX$221*$D225^AX$219,$G$1)</f>
        <v>128</v>
      </c>
      <c r="BA225" s="177">
        <f t="shared" ref="BA225:BA234" si="96">($B225-AZ225)^2/1000</f>
        <v>2.7019879349071476</v>
      </c>
      <c r="BC225" s="68">
        <f t="shared" ref="BC225:BC234" si="97">LN($B225-BE$218)</f>
        <v>3.7140439158561507</v>
      </c>
      <c r="BD225" s="21" t="s">
        <v>37</v>
      </c>
      <c r="BE225" s="198">
        <f>SUM(BH214:BH234)</f>
        <v>56.153619232978066</v>
      </c>
      <c r="BG225" s="185">
        <f t="shared" ref="BG225:BG234" si="98">ROUND(BE$218+BE$221*$D225^BE$219,$G$1)</f>
        <v>126</v>
      </c>
      <c r="BH225" s="177">
        <f t="shared" ref="BH225:BH234" si="99">($B225-BG225)^2/1000</f>
        <v>2.4980653364275343</v>
      </c>
      <c r="BJ225" s="68">
        <f t="shared" ref="BJ225:BJ234" si="100">LN($B225-BL$218)</f>
        <v>3.5840563046072975</v>
      </c>
      <c r="BK225" s="21" t="s">
        <v>37</v>
      </c>
      <c r="BL225" s="198">
        <f>SUM(BO214:BO234)</f>
        <v>56.740621073053646</v>
      </c>
      <c r="BN225" s="185">
        <f t="shared" ref="BN225:BN234" si="101">ROUND(BL$218+BL$221*$D225^BL$219,$G$1)</f>
        <v>123</v>
      </c>
      <c r="BO225" s="177">
        <f t="shared" ref="BO225:BO234" si="102">($B225-BN225)^2/1000</f>
        <v>2.207181438708115</v>
      </c>
      <c r="BQ225" s="68">
        <f t="shared" ref="BQ225:BQ234" si="103">LN($B225-BS$218)</f>
        <v>3.4346112155593049</v>
      </c>
      <c r="BR225" s="21" t="s">
        <v>37</v>
      </c>
      <c r="BS225" s="198">
        <f>SUM(BV214:BV234)</f>
        <v>57.546206610803317</v>
      </c>
      <c r="BU225" s="185">
        <f t="shared" ref="BU225:BU234" si="104">ROUND(BS$218+BS$221*$D225^BS$219,$G$1)</f>
        <v>121</v>
      </c>
      <c r="BV225" s="177">
        <f t="shared" ref="BV225:BV234" si="105">($B225-BU225)^2/1000</f>
        <v>2.0232588402285021</v>
      </c>
      <c r="BX225" s="68">
        <f t="shared" ref="BX225:BX234" si="106">LN($B225-BZ$218)</f>
        <v>3.258840506596556</v>
      </c>
      <c r="BY225" s="21" t="s">
        <v>37</v>
      </c>
      <c r="BZ225" s="198">
        <f>SUM(CC214:CC234)</f>
        <v>58.250432444341563</v>
      </c>
      <c r="CB225" s="185">
        <f t="shared" ref="CB225:CB234" si="107">ROUND(BZ$218+BZ$221*$D225^BZ$219,$G$1)</f>
        <v>118</v>
      </c>
      <c r="CC225" s="177">
        <f t="shared" ref="CC225:CC234" si="108">($B225-CB225)^2/1000</f>
        <v>1.7623749425090824</v>
      </c>
      <c r="CE225" s="68">
        <f t="shared" ref="CE225:CE234" si="109">LN($B225-CG$218)</f>
        <v>3.0454434601233218</v>
      </c>
      <c r="CF225" s="21" t="s">
        <v>37</v>
      </c>
      <c r="CG225" s="198">
        <f>SUM(CJ214:CJ234)</f>
        <v>58.947605177361829</v>
      </c>
      <c r="CI225" s="185">
        <f t="shared" ref="CI225:CI234" si="110">ROUND(CG$218+CG$221*$D225^CG$219,$G$1)</f>
        <v>114</v>
      </c>
      <c r="CJ225" s="177">
        <f t="shared" ref="CJ225:CJ234" si="111">($B225-CI225)^2/1000</f>
        <v>1.4425297455498567</v>
      </c>
      <c r="CL225" s="68">
        <f t="shared" ref="CL225:CL234" si="112">LN($B225-CN$218)</f>
        <v>2.773797390262259</v>
      </c>
      <c r="CM225" s="21" t="s">
        <v>37</v>
      </c>
      <c r="CN225" s="198">
        <f>SUM(CQ214:CQ234)</f>
        <v>60.656560291845707</v>
      </c>
      <c r="CP225" s="185">
        <f t="shared" ref="CP225:CP234" si="113">ROUND(CN$218+CN$221*$D225^CN$219,$G$1)</f>
        <v>110</v>
      </c>
      <c r="CQ225" s="177">
        <f t="shared" ref="CQ225:CQ234" si="114">($B225-CP225)^2/1000</f>
        <v>1.1546845485906305</v>
      </c>
      <c r="CS225" s="68">
        <f t="shared" ref="CS225:CS234" si="115">LN($B225-CU$218)</f>
        <v>2.3996528528126744</v>
      </c>
      <c r="CT225" s="21" t="s">
        <v>37</v>
      </c>
      <c r="CU225" s="198">
        <f>SUM(CX214:CX234)</f>
        <v>62.531824415300058</v>
      </c>
      <c r="CW225" s="185">
        <f t="shared" ref="CW225:CW234" si="116">ROUND(CU$218+CU$221*$D225^CU$219,$G$1)</f>
        <v>105</v>
      </c>
      <c r="CX225" s="177">
        <f t="shared" ref="CX225:CX234" si="117">($B225-CW225)^2/1000</f>
        <v>0.83987805239159818</v>
      </c>
      <c r="CZ225" s="68">
        <f t="shared" ref="CZ225:CZ234" si="118">LN($B225-DB$218)</f>
        <v>1.7949793432150649</v>
      </c>
      <c r="DA225" s="21" t="s">
        <v>37</v>
      </c>
      <c r="DB225" s="198">
        <f>SUM(DE214:DE234)</f>
        <v>65.688525145538307</v>
      </c>
      <c r="DD225" s="185">
        <f t="shared" ref="DD225:DD234" si="119">ROUND(DB$218+DB$221*$D225^DB$219,$G$1)</f>
        <v>98</v>
      </c>
      <c r="DE225" s="177">
        <f t="shared" ref="DE225:DE234" si="120">($B225-DD225)^2/1000</f>
        <v>0.48314895771295274</v>
      </c>
    </row>
    <row r="226" spans="1:109" ht="15" customHeight="1">
      <c r="A226" s="19">
        <f t="shared" si="73"/>
        <v>2004</v>
      </c>
      <c r="B226" s="174">
        <f t="shared" si="73"/>
        <v>361.38613861386136</v>
      </c>
      <c r="C226" s="67">
        <f t="shared" si="74"/>
        <v>5.6746493243862588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>
        <f>SUM(K225:K234)</f>
        <v>65.688525145538307</v>
      </c>
      <c r="I226" s="177">
        <f t="shared" si="76"/>
        <v>111</v>
      </c>
      <c r="J226" s="178">
        <f t="shared" si="77"/>
        <v>69.284931506849318</v>
      </c>
      <c r="K226" s="177">
        <f t="shared" si="78"/>
        <v>62.693218409959798</v>
      </c>
      <c r="M226" s="68">
        <f t="shared" si="79"/>
        <v>5.8899470227293236</v>
      </c>
      <c r="O226" s="74"/>
      <c r="Q226" s="185">
        <f t="shared" si="80"/>
        <v>141</v>
      </c>
      <c r="R226" s="177">
        <f t="shared" si="81"/>
        <v>48.57005009312811</v>
      </c>
      <c r="T226" s="68">
        <f t="shared" si="82"/>
        <v>5.8618857287992823</v>
      </c>
      <c r="V226" s="74"/>
      <c r="X226" s="185">
        <f t="shared" si="83"/>
        <v>139</v>
      </c>
      <c r="Y226" s="177">
        <f t="shared" si="84"/>
        <v>49.45559464758356</v>
      </c>
      <c r="AA226" s="68">
        <f t="shared" si="85"/>
        <v>5.8475541603387375</v>
      </c>
      <c r="AC226" s="74"/>
      <c r="AE226" s="185">
        <f t="shared" si="86"/>
        <v>138</v>
      </c>
      <c r="AF226" s="177">
        <f t="shared" si="87"/>
        <v>49.901366924811285</v>
      </c>
      <c r="AH226" s="68">
        <f t="shared" si="88"/>
        <v>5.8330142079363698</v>
      </c>
      <c r="AJ226" s="74"/>
      <c r="AL226" s="185">
        <f t="shared" si="89"/>
        <v>137</v>
      </c>
      <c r="AM226" s="177">
        <f t="shared" si="90"/>
        <v>50.349139202039005</v>
      </c>
      <c r="AO226" s="68">
        <f t="shared" si="91"/>
        <v>5.8182597221780847</v>
      </c>
      <c r="AQ226" s="74"/>
      <c r="AS226" s="185">
        <f t="shared" si="92"/>
        <v>136</v>
      </c>
      <c r="AT226" s="177">
        <f t="shared" si="93"/>
        <v>50.798911479266728</v>
      </c>
      <c r="AV226" s="68">
        <f t="shared" si="94"/>
        <v>5.8032842773641127</v>
      </c>
      <c r="AX226" s="74"/>
      <c r="AZ226" s="185">
        <f t="shared" si="95"/>
        <v>134</v>
      </c>
      <c r="BA226" s="177">
        <f t="shared" si="96"/>
        <v>51.704456033722167</v>
      </c>
      <c r="BC226" s="68">
        <f t="shared" si="97"/>
        <v>5.7880811547061404</v>
      </c>
      <c r="BE226" s="74"/>
      <c r="BG226" s="185">
        <f t="shared" si="98"/>
        <v>133</v>
      </c>
      <c r="BH226" s="177">
        <f t="shared" si="99"/>
        <v>52.160228310949897</v>
      </c>
      <c r="BJ226" s="68">
        <f t="shared" si="100"/>
        <v>5.7726433242273227</v>
      </c>
      <c r="BL226" s="74"/>
      <c r="BN226" s="185">
        <f t="shared" si="101"/>
        <v>131</v>
      </c>
      <c r="BO226" s="177">
        <f t="shared" si="102"/>
        <v>53.077772865405343</v>
      </c>
      <c r="BQ226" s="68">
        <f t="shared" si="103"/>
        <v>5.7569634252431223</v>
      </c>
      <c r="BS226" s="74"/>
      <c r="BU226" s="185">
        <f t="shared" si="104"/>
        <v>129</v>
      </c>
      <c r="BV226" s="177">
        <f t="shared" si="105"/>
        <v>54.003317419860785</v>
      </c>
      <c r="BX226" s="68">
        <f t="shared" si="106"/>
        <v>5.7410337452873268</v>
      </c>
      <c r="BZ226" s="74"/>
      <c r="CB226" s="185">
        <f t="shared" si="107"/>
        <v>127</v>
      </c>
      <c r="CC226" s="177">
        <f t="shared" si="108"/>
        <v>54.936861974316237</v>
      </c>
      <c r="CE226" s="68">
        <f t="shared" si="109"/>
        <v>5.7248461973322025</v>
      </c>
      <c r="CG226" s="74"/>
      <c r="CI226" s="185">
        <f t="shared" si="110"/>
        <v>125</v>
      </c>
      <c r="CJ226" s="177">
        <f t="shared" si="111"/>
        <v>55.878406528771677</v>
      </c>
      <c r="CL226" s="68">
        <f t="shared" si="112"/>
        <v>5.7083922951343622</v>
      </c>
      <c r="CN226" s="74"/>
      <c r="CP226" s="185">
        <f t="shared" si="113"/>
        <v>121</v>
      </c>
      <c r="CQ226" s="177">
        <f t="shared" si="114"/>
        <v>57.785495637682573</v>
      </c>
      <c r="CS226" s="68">
        <f t="shared" si="115"/>
        <v>5.6916631265181925</v>
      </c>
      <c r="CU226" s="74"/>
      <c r="CW226" s="185">
        <f t="shared" si="116"/>
        <v>117</v>
      </c>
      <c r="CX226" s="177">
        <f t="shared" si="117"/>
        <v>59.724584746593457</v>
      </c>
      <c r="CZ226" s="68">
        <f t="shared" si="118"/>
        <v>5.6746493243862588</v>
      </c>
      <c r="DB226" s="74"/>
      <c r="DD226" s="185">
        <f t="shared" si="119"/>
        <v>111</v>
      </c>
      <c r="DE226" s="177">
        <f t="shared" si="120"/>
        <v>62.693218409959798</v>
      </c>
    </row>
    <row r="227" spans="1:109" ht="15" customHeight="1">
      <c r="A227" s="19">
        <f t="shared" si="73"/>
        <v>2005</v>
      </c>
      <c r="B227" s="174">
        <f t="shared" si="73"/>
        <v>142.60249554367201</v>
      </c>
      <c r="C227" s="67">
        <f t="shared" si="74"/>
        <v>4.2849992951197615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>
        <f>SUM(J214:J234)/D234</f>
        <v>19.461981280366469</v>
      </c>
      <c r="I227" s="177">
        <f t="shared" si="76"/>
        <v>121</v>
      </c>
      <c r="J227" s="178">
        <f t="shared" si="77"/>
        <v>15.148749999999994</v>
      </c>
      <c r="K227" s="177">
        <f t="shared" si="78"/>
        <v>0.46666781371436888</v>
      </c>
      <c r="M227" s="68">
        <f t="shared" si="79"/>
        <v>4.9600610081333221</v>
      </c>
      <c r="Q227" s="185">
        <f t="shared" si="80"/>
        <v>143</v>
      </c>
      <c r="R227" s="177">
        <f t="shared" si="81"/>
        <v>1.5800979280061384E-4</v>
      </c>
      <c r="T227" s="68">
        <f t="shared" si="82"/>
        <v>4.8873558976626903</v>
      </c>
      <c r="X227" s="185">
        <f t="shared" si="83"/>
        <v>142</v>
      </c>
      <c r="Y227" s="177">
        <f t="shared" si="84"/>
        <v>3.6300088014462644E-4</v>
      </c>
      <c r="AA227" s="68">
        <f t="shared" si="85"/>
        <v>4.8489199282717319</v>
      </c>
      <c r="AE227" s="185">
        <f t="shared" si="86"/>
        <v>141</v>
      </c>
      <c r="AF227" s="177">
        <f t="shared" si="87"/>
        <v>2.5679919674886391E-3</v>
      </c>
      <c r="AH227" s="68">
        <f t="shared" si="88"/>
        <v>4.8089473784635608</v>
      </c>
      <c r="AL227" s="185">
        <f t="shared" si="89"/>
        <v>140</v>
      </c>
      <c r="AM227" s="177">
        <f t="shared" si="90"/>
        <v>6.7729830548326512E-3</v>
      </c>
      <c r="AO227" s="68">
        <f t="shared" si="91"/>
        <v>4.7673102558488285</v>
      </c>
      <c r="AS227" s="185">
        <f t="shared" si="92"/>
        <v>139</v>
      </c>
      <c r="AT227" s="177">
        <f t="shared" si="93"/>
        <v>1.2977974142176664E-2</v>
      </c>
      <c r="AV227" s="68">
        <f t="shared" si="94"/>
        <v>4.7238638783700493</v>
      </c>
      <c r="AZ227" s="185">
        <f t="shared" si="95"/>
        <v>138</v>
      </c>
      <c r="BA227" s="177">
        <f t="shared" si="96"/>
        <v>2.1182965229520675E-2</v>
      </c>
      <c r="BC227" s="68">
        <f t="shared" si="97"/>
        <v>4.6784438402437916</v>
      </c>
      <c r="BG227" s="185">
        <f t="shared" si="98"/>
        <v>137</v>
      </c>
      <c r="BH227" s="177">
        <f t="shared" si="99"/>
        <v>3.1387956316864689E-2</v>
      </c>
      <c r="BJ227" s="68">
        <f t="shared" si="100"/>
        <v>4.6308622554786076</v>
      </c>
      <c r="BN227" s="185">
        <f t="shared" si="101"/>
        <v>136</v>
      </c>
      <c r="BO227" s="177">
        <f t="shared" si="102"/>
        <v>4.3592947404208701E-2</v>
      </c>
      <c r="BQ227" s="68">
        <f t="shared" si="103"/>
        <v>4.5809030621871631</v>
      </c>
      <c r="BU227" s="185">
        <f t="shared" si="104"/>
        <v>135</v>
      </c>
      <c r="BV227" s="177">
        <f t="shared" si="105"/>
        <v>5.7797938491552715E-2</v>
      </c>
      <c r="BX227" s="68">
        <f t="shared" si="106"/>
        <v>4.5283160910046769</v>
      </c>
      <c r="CB227" s="185">
        <f t="shared" si="107"/>
        <v>133</v>
      </c>
      <c r="CC227" s="177">
        <f t="shared" si="108"/>
        <v>9.2207920666240742E-2</v>
      </c>
      <c r="CE227" s="68">
        <f t="shared" si="109"/>
        <v>4.4728094854780336</v>
      </c>
      <c r="CI227" s="185">
        <f t="shared" si="110"/>
        <v>131</v>
      </c>
      <c r="CJ227" s="177">
        <f t="shared" si="111"/>
        <v>0.13461790284092875</v>
      </c>
      <c r="CL227" s="68">
        <f t="shared" si="112"/>
        <v>4.4140398924636708</v>
      </c>
      <c r="CP227" s="185">
        <f t="shared" si="113"/>
        <v>129</v>
      </c>
      <c r="CQ227" s="177">
        <f t="shared" si="114"/>
        <v>0.18502788501561679</v>
      </c>
      <c r="CS227" s="68">
        <f t="shared" si="115"/>
        <v>4.3515995857400194</v>
      </c>
      <c r="CW227" s="185">
        <f t="shared" si="116"/>
        <v>126</v>
      </c>
      <c r="CX227" s="177">
        <f t="shared" si="117"/>
        <v>0.27564285827764884</v>
      </c>
      <c r="CZ227" s="68">
        <f t="shared" si="118"/>
        <v>4.2849992951197615</v>
      </c>
      <c r="DD227" s="185">
        <f t="shared" si="119"/>
        <v>121</v>
      </c>
      <c r="DE227" s="177">
        <f t="shared" si="120"/>
        <v>0.46666781371436888</v>
      </c>
    </row>
    <row r="228" spans="1:109" ht="15" customHeight="1">
      <c r="A228" s="19">
        <f t="shared" si="73"/>
        <v>2006</v>
      </c>
      <c r="B228" s="174">
        <f t="shared" si="73"/>
        <v>145.2513966480447</v>
      </c>
      <c r="C228" s="67">
        <f t="shared" si="74"/>
        <v>4.3208344635636546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>
        <f>SUM(J225:J234)/10</f>
        <v>19.461981280366469</v>
      </c>
      <c r="I228" s="177">
        <f t="shared" si="76"/>
        <v>129</v>
      </c>
      <c r="J228" s="178">
        <f t="shared" si="77"/>
        <v>11.188461538461546</v>
      </c>
      <c r="K228" s="177">
        <f t="shared" si="78"/>
        <v>0.26410789301207865</v>
      </c>
      <c r="M228" s="68">
        <f t="shared" si="79"/>
        <v>4.9784660111628645</v>
      </c>
      <c r="Q228" s="185">
        <f t="shared" si="80"/>
        <v>144</v>
      </c>
      <c r="R228" s="177">
        <f t="shared" si="81"/>
        <v>1.5659935707375203E-3</v>
      </c>
      <c r="T228" s="68">
        <f t="shared" si="82"/>
        <v>4.9071352440913492</v>
      </c>
      <c r="X228" s="185">
        <f t="shared" si="83"/>
        <v>144</v>
      </c>
      <c r="Y228" s="177">
        <f t="shared" si="84"/>
        <v>1.5659935707375203E-3</v>
      </c>
      <c r="AA228" s="68">
        <f t="shared" si="85"/>
        <v>4.8694664034016659</v>
      </c>
      <c r="AE228" s="185">
        <f t="shared" si="86"/>
        <v>143</v>
      </c>
      <c r="AF228" s="177">
        <f t="shared" si="87"/>
        <v>5.0687868668269275E-3</v>
      </c>
      <c r="AH228" s="68">
        <f t="shared" si="88"/>
        <v>4.8303228907853963</v>
      </c>
      <c r="AL228" s="185">
        <f t="shared" si="89"/>
        <v>143</v>
      </c>
      <c r="AM228" s="177">
        <f t="shared" si="90"/>
        <v>5.0687868668269275E-3</v>
      </c>
      <c r="AO228" s="68">
        <f t="shared" si="91"/>
        <v>4.7895845234551766</v>
      </c>
      <c r="AS228" s="185">
        <f t="shared" si="92"/>
        <v>142</v>
      </c>
      <c r="AT228" s="177">
        <f t="shared" si="93"/>
        <v>1.0571580162916335E-2</v>
      </c>
      <c r="AV228" s="68">
        <f t="shared" si="94"/>
        <v>4.7471158002245426</v>
      </c>
      <c r="AZ228" s="185">
        <f t="shared" si="95"/>
        <v>141</v>
      </c>
      <c r="BA228" s="177">
        <f t="shared" si="96"/>
        <v>1.8074373459005744E-2</v>
      </c>
      <c r="BC228" s="68">
        <f t="shared" si="97"/>
        <v>4.7027631822561924</v>
      </c>
      <c r="BG228" s="185">
        <f t="shared" si="98"/>
        <v>141</v>
      </c>
      <c r="BH228" s="177">
        <f t="shared" si="99"/>
        <v>1.8074373459005744E-2</v>
      </c>
      <c r="BJ228" s="68">
        <f t="shared" si="100"/>
        <v>4.6563517422895995</v>
      </c>
      <c r="BN228" s="185">
        <f t="shared" si="101"/>
        <v>140</v>
      </c>
      <c r="BO228" s="177">
        <f t="shared" si="102"/>
        <v>2.7577166755095153E-2</v>
      </c>
      <c r="BQ228" s="68">
        <f t="shared" si="103"/>
        <v>4.6076809977409532</v>
      </c>
      <c r="BU228" s="185">
        <f t="shared" si="104"/>
        <v>139</v>
      </c>
      <c r="BV228" s="177">
        <f t="shared" si="105"/>
        <v>3.9079960051184554E-2</v>
      </c>
      <c r="BX228" s="68">
        <f t="shared" si="106"/>
        <v>4.5565196768709075</v>
      </c>
      <c r="CB228" s="185">
        <f t="shared" si="107"/>
        <v>138</v>
      </c>
      <c r="CC228" s="177">
        <f t="shared" si="108"/>
        <v>5.2582753347273962E-2</v>
      </c>
      <c r="CE228" s="68">
        <f t="shared" si="109"/>
        <v>4.5025990724178442</v>
      </c>
      <c r="CI228" s="185">
        <f t="shared" si="110"/>
        <v>137</v>
      </c>
      <c r="CJ228" s="177">
        <f t="shared" si="111"/>
        <v>6.8085546643363373E-2</v>
      </c>
      <c r="CL228" s="68">
        <f t="shared" si="112"/>
        <v>4.4456044989976933</v>
      </c>
      <c r="CP228" s="185">
        <f t="shared" si="113"/>
        <v>135</v>
      </c>
      <c r="CQ228" s="177">
        <f t="shared" si="114"/>
        <v>0.10509113323554219</v>
      </c>
      <c r="CS228" s="68">
        <f t="shared" si="115"/>
        <v>4.3851641655726352</v>
      </c>
      <c r="CW228" s="185">
        <f t="shared" si="116"/>
        <v>133</v>
      </c>
      <c r="CX228" s="177">
        <f t="shared" si="117"/>
        <v>0.15009671982772102</v>
      </c>
      <c r="CZ228" s="68">
        <f t="shared" si="118"/>
        <v>4.3208344635636546</v>
      </c>
      <c r="DD228" s="185">
        <f t="shared" si="119"/>
        <v>129</v>
      </c>
      <c r="DE228" s="177">
        <f t="shared" si="120"/>
        <v>0.26410789301207865</v>
      </c>
    </row>
    <row r="229" spans="1:109" ht="15" customHeight="1">
      <c r="A229" s="19">
        <f t="shared" si="73"/>
        <v>2007</v>
      </c>
      <c r="B229" s="174">
        <f t="shared" si="73"/>
        <v>146.55172413793105</v>
      </c>
      <c r="C229" s="67">
        <f t="shared" si="74"/>
        <v>4.3379666448798515</v>
      </c>
      <c r="D229" s="20">
        <f t="shared" si="121"/>
        <v>5</v>
      </c>
      <c r="E229" s="69">
        <f t="shared" si="75"/>
        <v>1.6094379124341003</v>
      </c>
      <c r="I229" s="177">
        <f t="shared" si="76"/>
        <v>136</v>
      </c>
      <c r="J229" s="178">
        <f t="shared" si="77"/>
        <v>7.2000000000000082</v>
      </c>
      <c r="K229" s="177">
        <f t="shared" si="78"/>
        <v>0.11133888228299668</v>
      </c>
      <c r="M229" s="68">
        <f t="shared" si="79"/>
        <v>4.9873784319319885</v>
      </c>
      <c r="Q229" s="185">
        <f t="shared" si="80"/>
        <v>146</v>
      </c>
      <c r="R229" s="177">
        <f t="shared" si="81"/>
        <v>3.0439952437575615E-4</v>
      </c>
      <c r="T229" s="68">
        <f t="shared" si="82"/>
        <v>4.9167034742620519</v>
      </c>
      <c r="X229" s="185">
        <f t="shared" si="83"/>
        <v>145</v>
      </c>
      <c r="Y229" s="177">
        <f t="shared" si="84"/>
        <v>2.4078478002378489E-3</v>
      </c>
      <c r="AA229" s="68">
        <f t="shared" si="85"/>
        <v>4.8794001137320837</v>
      </c>
      <c r="AE229" s="185">
        <f t="shared" si="86"/>
        <v>145</v>
      </c>
      <c r="AF229" s="177">
        <f t="shared" si="87"/>
        <v>2.4078478002378489E-3</v>
      </c>
      <c r="AH229" s="68">
        <f t="shared" si="88"/>
        <v>4.840651111062142</v>
      </c>
      <c r="AL229" s="185">
        <f t="shared" si="89"/>
        <v>145</v>
      </c>
      <c r="AM229" s="177">
        <f t="shared" si="90"/>
        <v>2.4078478002378489E-3</v>
      </c>
      <c r="AO229" s="68">
        <f t="shared" si="91"/>
        <v>4.8003398852598949</v>
      </c>
      <c r="AS229" s="185">
        <f t="shared" si="92"/>
        <v>144</v>
      </c>
      <c r="AT229" s="177">
        <f t="shared" si="93"/>
        <v>6.5112960760999412E-3</v>
      </c>
      <c r="AV229" s="68">
        <f t="shared" si="94"/>
        <v>4.7583351584905902</v>
      </c>
      <c r="AZ229" s="185">
        <f t="shared" si="95"/>
        <v>144</v>
      </c>
      <c r="BA229" s="177">
        <f t="shared" si="96"/>
        <v>6.5112960760999412E-3</v>
      </c>
      <c r="BC229" s="68">
        <f t="shared" si="97"/>
        <v>4.7144883769485268</v>
      </c>
      <c r="BG229" s="185">
        <f t="shared" si="98"/>
        <v>143</v>
      </c>
      <c r="BH229" s="177">
        <f t="shared" si="99"/>
        <v>1.2614744351962033E-2</v>
      </c>
      <c r="BJ229" s="68">
        <f t="shared" si="100"/>
        <v>4.6686305399053172</v>
      </c>
      <c r="BN229" s="185">
        <f t="shared" si="101"/>
        <v>143</v>
      </c>
      <c r="BO229" s="177">
        <f t="shared" si="102"/>
        <v>1.2614744351962033E-2</v>
      </c>
      <c r="BQ229" s="68">
        <f t="shared" si="103"/>
        <v>4.6205682660992133</v>
      </c>
      <c r="BU229" s="185">
        <f t="shared" si="104"/>
        <v>142</v>
      </c>
      <c r="BV229" s="177">
        <f t="shared" si="105"/>
        <v>2.0718192627824126E-2</v>
      </c>
      <c r="BX229" s="68">
        <f t="shared" si="106"/>
        <v>4.5700788661768215</v>
      </c>
      <c r="CB229" s="185">
        <f t="shared" si="107"/>
        <v>142</v>
      </c>
      <c r="CC229" s="177">
        <f t="shared" si="108"/>
        <v>2.0718192627824126E-2</v>
      </c>
      <c r="CE229" s="68">
        <f t="shared" si="109"/>
        <v>4.5169041036895656</v>
      </c>
      <c r="CI229" s="185">
        <f t="shared" si="110"/>
        <v>141</v>
      </c>
      <c r="CJ229" s="177">
        <f t="shared" si="111"/>
        <v>3.082164090368622E-2</v>
      </c>
      <c r="CL229" s="68">
        <f t="shared" si="112"/>
        <v>4.4607422021393557</v>
      </c>
      <c r="CP229" s="185">
        <f t="shared" si="113"/>
        <v>140</v>
      </c>
      <c r="CQ229" s="177">
        <f t="shared" si="114"/>
        <v>4.2925089179548306E-2</v>
      </c>
      <c r="CS229" s="68">
        <f t="shared" si="115"/>
        <v>4.4012374709395594</v>
      </c>
      <c r="CW229" s="185">
        <f t="shared" si="116"/>
        <v>139</v>
      </c>
      <c r="CX229" s="177">
        <f t="shared" si="117"/>
        <v>5.7028537455410401E-2</v>
      </c>
      <c r="CZ229" s="68">
        <f t="shared" si="118"/>
        <v>4.3379666448798515</v>
      </c>
      <c r="DD229" s="185">
        <f t="shared" si="119"/>
        <v>136</v>
      </c>
      <c r="DE229" s="177">
        <f t="shared" si="120"/>
        <v>0.11133888228299668</v>
      </c>
    </row>
    <row r="230" spans="1:109" ht="15" customHeight="1">
      <c r="A230" s="19">
        <f t="shared" si="73"/>
        <v>2008</v>
      </c>
      <c r="B230" s="174">
        <f t="shared" si="73"/>
        <v>123.99049881235155</v>
      </c>
      <c r="C230" s="67">
        <f t="shared" si="74"/>
        <v>3.9888080831642077</v>
      </c>
      <c r="D230" s="20">
        <f t="shared" si="121"/>
        <v>6</v>
      </c>
      <c r="E230" s="69">
        <f t="shared" si="75"/>
        <v>1.791759469228055</v>
      </c>
      <c r="I230" s="177">
        <f t="shared" si="76"/>
        <v>143</v>
      </c>
      <c r="J230" s="178">
        <f t="shared" si="77"/>
        <v>15.331417624521071</v>
      </c>
      <c r="K230" s="177">
        <f t="shared" si="78"/>
        <v>0.36136113540320797</v>
      </c>
      <c r="M230" s="68">
        <f t="shared" si="79"/>
        <v>4.8202049401883489</v>
      </c>
      <c r="Q230" s="185">
        <f t="shared" si="80"/>
        <v>147</v>
      </c>
      <c r="R230" s="177">
        <f t="shared" si="81"/>
        <v>0.52943714490439564</v>
      </c>
      <c r="T230" s="68">
        <f t="shared" si="82"/>
        <v>4.7361151011699096</v>
      </c>
      <c r="X230" s="185">
        <f t="shared" si="83"/>
        <v>146</v>
      </c>
      <c r="Y230" s="177">
        <f t="shared" si="84"/>
        <v>0.48441814252909871</v>
      </c>
      <c r="AA230" s="68">
        <f t="shared" si="85"/>
        <v>4.6912607115707319</v>
      </c>
      <c r="AE230" s="185">
        <f t="shared" si="86"/>
        <v>146</v>
      </c>
      <c r="AF230" s="177">
        <f t="shared" si="87"/>
        <v>0.48441814252909871</v>
      </c>
      <c r="AH230" s="68">
        <f t="shared" si="88"/>
        <v>4.6442995373944722</v>
      </c>
      <c r="AL230" s="185">
        <f t="shared" si="89"/>
        <v>146</v>
      </c>
      <c r="AM230" s="177">
        <f t="shared" si="90"/>
        <v>0.48441814252909871</v>
      </c>
      <c r="AO230" s="68">
        <f t="shared" si="91"/>
        <v>4.5950238739366132</v>
      </c>
      <c r="AS230" s="185">
        <f t="shared" si="92"/>
        <v>146</v>
      </c>
      <c r="AT230" s="177">
        <f t="shared" si="93"/>
        <v>0.48441814252909871</v>
      </c>
      <c r="AV230" s="68">
        <f t="shared" si="94"/>
        <v>4.5431937006970884</v>
      </c>
      <c r="AZ230" s="185">
        <f t="shared" si="95"/>
        <v>146</v>
      </c>
      <c r="BA230" s="177">
        <f t="shared" si="96"/>
        <v>0.48441814252909871</v>
      </c>
      <c r="BC230" s="68">
        <f t="shared" si="97"/>
        <v>4.4885296091160294</v>
      </c>
      <c r="BG230" s="185">
        <f t="shared" si="98"/>
        <v>146</v>
      </c>
      <c r="BH230" s="177">
        <f t="shared" si="99"/>
        <v>0.48441814252909871</v>
      </c>
      <c r="BJ230" s="68">
        <f t="shared" si="100"/>
        <v>4.4307036830691979</v>
      </c>
      <c r="BN230" s="185">
        <f t="shared" si="101"/>
        <v>145</v>
      </c>
      <c r="BO230" s="177">
        <f t="shared" si="102"/>
        <v>0.44139914015380177</v>
      </c>
      <c r="BQ230" s="68">
        <f t="shared" si="103"/>
        <v>4.3693275770361399</v>
      </c>
      <c r="BU230" s="185">
        <f t="shared" si="104"/>
        <v>145</v>
      </c>
      <c r="BV230" s="177">
        <f t="shared" si="105"/>
        <v>0.44139914015380177</v>
      </c>
      <c r="BX230" s="68">
        <f t="shared" si="106"/>
        <v>4.3039366905332175</v>
      </c>
      <c r="CB230" s="185">
        <f t="shared" si="107"/>
        <v>145</v>
      </c>
      <c r="CC230" s="177">
        <f t="shared" si="108"/>
        <v>0.44139914015380177</v>
      </c>
      <c r="CE230" s="68">
        <f t="shared" si="109"/>
        <v>4.2339687967442519</v>
      </c>
      <c r="CI230" s="185">
        <f t="shared" si="110"/>
        <v>145</v>
      </c>
      <c r="CJ230" s="177">
        <f t="shared" si="111"/>
        <v>0.44139914015380177</v>
      </c>
      <c r="CL230" s="68">
        <f t="shared" si="112"/>
        <v>4.1587346162819738</v>
      </c>
      <c r="CP230" s="185">
        <f t="shared" si="113"/>
        <v>144</v>
      </c>
      <c r="CQ230" s="177">
        <f t="shared" si="114"/>
        <v>0.4003801377785049</v>
      </c>
      <c r="CS230" s="68">
        <f t="shared" si="115"/>
        <v>4.0773763938590699</v>
      </c>
      <c r="CW230" s="185">
        <f t="shared" si="116"/>
        <v>144</v>
      </c>
      <c r="CX230" s="177">
        <f t="shared" si="117"/>
        <v>0.4003801377785049</v>
      </c>
      <c r="CZ230" s="68">
        <f t="shared" si="118"/>
        <v>3.9888080831642077</v>
      </c>
      <c r="DD230" s="185">
        <f t="shared" si="119"/>
        <v>143</v>
      </c>
      <c r="DE230" s="177">
        <f t="shared" si="120"/>
        <v>0.36136113540320797</v>
      </c>
    </row>
    <row r="231" spans="1:109" s="25" customFormat="1" ht="15" customHeight="1">
      <c r="A231" s="19">
        <f t="shared" si="73"/>
        <v>2009</v>
      </c>
      <c r="B231" s="174">
        <f t="shared" si="73"/>
        <v>121.30304329189885</v>
      </c>
      <c r="C231" s="67">
        <f t="shared" si="74"/>
        <v>3.9377500738459861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>
        <f t="shared" si="76"/>
        <v>150</v>
      </c>
      <c r="J231" s="178">
        <f t="shared" si="77"/>
        <v>23.657243816254415</v>
      </c>
      <c r="K231" s="177">
        <f t="shared" si="78"/>
        <v>0.82351532430663188</v>
      </c>
      <c r="M231" s="68">
        <f t="shared" si="79"/>
        <v>4.7982919046039445</v>
      </c>
      <c r="N231" s="50"/>
      <c r="P231" s="75"/>
      <c r="Q231" s="185">
        <f t="shared" si="80"/>
        <v>148</v>
      </c>
      <c r="R231" s="177">
        <f t="shared" si="81"/>
        <v>0.71272749747422726</v>
      </c>
      <c r="T231" s="68">
        <f t="shared" si="82"/>
        <v>4.7122566010514273</v>
      </c>
      <c r="U231" s="50"/>
      <c r="W231" s="75"/>
      <c r="X231" s="185">
        <f t="shared" si="83"/>
        <v>148</v>
      </c>
      <c r="Y231" s="177">
        <f t="shared" si="84"/>
        <v>0.71272749747422726</v>
      </c>
      <c r="AA231" s="68">
        <f t="shared" si="85"/>
        <v>4.6662939142127762</v>
      </c>
      <c r="AB231" s="50"/>
      <c r="AD231" s="75"/>
      <c r="AE231" s="185">
        <f t="shared" si="86"/>
        <v>148</v>
      </c>
      <c r="AF231" s="177">
        <f t="shared" si="87"/>
        <v>0.71272749747422726</v>
      </c>
      <c r="AH231" s="68">
        <f t="shared" si="88"/>
        <v>4.6181164531715764</v>
      </c>
      <c r="AI231" s="50"/>
      <c r="AK231" s="75"/>
      <c r="AL231" s="185">
        <f t="shared" si="89"/>
        <v>148</v>
      </c>
      <c r="AM231" s="177">
        <f t="shared" si="90"/>
        <v>0.71272749747422726</v>
      </c>
      <c r="AO231" s="68">
        <f t="shared" si="91"/>
        <v>4.5674999205051439</v>
      </c>
      <c r="AP231" s="50"/>
      <c r="AR231" s="75"/>
      <c r="AS231" s="185">
        <f t="shared" si="92"/>
        <v>148</v>
      </c>
      <c r="AT231" s="177">
        <f t="shared" si="93"/>
        <v>0.71272749747422726</v>
      </c>
      <c r="AV231" s="68">
        <f t="shared" si="94"/>
        <v>4.5141841199249004</v>
      </c>
      <c r="AW231" s="50"/>
      <c r="AY231" s="75"/>
      <c r="AZ231" s="185">
        <f t="shared" si="95"/>
        <v>148</v>
      </c>
      <c r="BA231" s="177">
        <f t="shared" si="96"/>
        <v>0.71272749747422726</v>
      </c>
      <c r="BC231" s="68">
        <f t="shared" si="97"/>
        <v>4.4578648615684164</v>
      </c>
      <c r="BD231" s="50"/>
      <c r="BF231" s="75"/>
      <c r="BG231" s="185">
        <f t="shared" si="98"/>
        <v>148</v>
      </c>
      <c r="BH231" s="177">
        <f t="shared" si="99"/>
        <v>0.71272749747422726</v>
      </c>
      <c r="BJ231" s="68">
        <f t="shared" si="100"/>
        <v>4.398183448717857</v>
      </c>
      <c r="BK231" s="50"/>
      <c r="BM231" s="75"/>
      <c r="BN231" s="185">
        <f t="shared" si="101"/>
        <v>148</v>
      </c>
      <c r="BO231" s="177">
        <f t="shared" si="102"/>
        <v>0.71272749747422726</v>
      </c>
      <c r="BQ231" s="68">
        <f t="shared" si="103"/>
        <v>4.3347128233652255</v>
      </c>
      <c r="BR231" s="50"/>
      <c r="BT231" s="75"/>
      <c r="BU231" s="185">
        <f t="shared" si="104"/>
        <v>148</v>
      </c>
      <c r="BV231" s="177">
        <f t="shared" si="105"/>
        <v>0.71272749747422726</v>
      </c>
      <c r="BX231" s="68">
        <f t="shared" si="106"/>
        <v>4.2669390094251929</v>
      </c>
      <c r="BY231" s="50"/>
      <c r="CA231" s="75"/>
      <c r="CB231" s="185">
        <f t="shared" si="107"/>
        <v>148</v>
      </c>
      <c r="CC231" s="177">
        <f t="shared" si="108"/>
        <v>0.71272749747422726</v>
      </c>
      <c r="CE231" s="68">
        <f t="shared" si="109"/>
        <v>4.1942357979769547</v>
      </c>
      <c r="CF231" s="50"/>
      <c r="CH231" s="75"/>
      <c r="CI231" s="185">
        <f t="shared" si="110"/>
        <v>148</v>
      </c>
      <c r="CJ231" s="177">
        <f t="shared" si="111"/>
        <v>0.71272749747422726</v>
      </c>
      <c r="CL231" s="68">
        <f t="shared" si="112"/>
        <v>4.1158294875809567</v>
      </c>
      <c r="CM231" s="50"/>
      <c r="CO231" s="75"/>
      <c r="CP231" s="185">
        <f t="shared" si="113"/>
        <v>148</v>
      </c>
      <c r="CQ231" s="177">
        <f t="shared" si="114"/>
        <v>0.71272749747422726</v>
      </c>
      <c r="CS231" s="68">
        <f t="shared" si="115"/>
        <v>4.0307485886030046</v>
      </c>
      <c r="CT231" s="50"/>
      <c r="CV231" s="75"/>
      <c r="CW231" s="185">
        <f t="shared" si="116"/>
        <v>149</v>
      </c>
      <c r="CX231" s="177">
        <f t="shared" si="117"/>
        <v>0.76712141089042951</v>
      </c>
      <c r="CZ231" s="68">
        <f t="shared" si="118"/>
        <v>3.9377500738459861</v>
      </c>
      <c r="DA231" s="50"/>
      <c r="DC231" s="75"/>
      <c r="DD231" s="185">
        <f t="shared" si="119"/>
        <v>150</v>
      </c>
      <c r="DE231" s="177">
        <f t="shared" si="120"/>
        <v>0.82351532430663188</v>
      </c>
    </row>
    <row r="232" spans="1:109" ht="15" customHeight="1">
      <c r="A232" s="19">
        <f t="shared" si="73"/>
        <v>2010</v>
      </c>
      <c r="B232" s="174">
        <f t="shared" si="73"/>
        <v>137.30084348641049</v>
      </c>
      <c r="C232" s="67">
        <f t="shared" si="74"/>
        <v>4.2091727698026098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>
        <f t="shared" si="76"/>
        <v>155</v>
      </c>
      <c r="J232" s="178">
        <f t="shared" si="77"/>
        <v>12.890784982935163</v>
      </c>
      <c r="K232" s="177">
        <f t="shared" si="78"/>
        <v>0.31326014129253815</v>
      </c>
      <c r="M232" s="68">
        <f t="shared" si="79"/>
        <v>4.9221744561375056</v>
      </c>
      <c r="N232" s="50"/>
      <c r="O232" s="25"/>
      <c r="P232" s="75"/>
      <c r="Q232" s="185">
        <f t="shared" si="80"/>
        <v>148</v>
      </c>
      <c r="R232" s="177">
        <f t="shared" si="81"/>
        <v>0.11447195010228493</v>
      </c>
      <c r="T232" s="68">
        <f t="shared" si="82"/>
        <v>4.8465531315147832</v>
      </c>
      <c r="U232" s="50"/>
      <c r="V232" s="25"/>
      <c r="W232" s="75"/>
      <c r="X232" s="185">
        <f t="shared" si="83"/>
        <v>148</v>
      </c>
      <c r="Y232" s="177">
        <f t="shared" si="84"/>
        <v>0.11447195010228493</v>
      </c>
      <c r="AA232" s="68">
        <f t="shared" si="85"/>
        <v>4.80648393953288</v>
      </c>
      <c r="AB232" s="50"/>
      <c r="AC232" s="25"/>
      <c r="AD232" s="75"/>
      <c r="AE232" s="185">
        <f t="shared" si="86"/>
        <v>149</v>
      </c>
      <c r="AF232" s="177">
        <f t="shared" si="87"/>
        <v>0.13687026312946396</v>
      </c>
      <c r="AH232" s="68">
        <f t="shared" si="88"/>
        <v>4.764741946481065</v>
      </c>
      <c r="AI232" s="50"/>
      <c r="AJ232" s="25"/>
      <c r="AK232" s="75"/>
      <c r="AL232" s="185">
        <f t="shared" si="89"/>
        <v>149</v>
      </c>
      <c r="AM232" s="177">
        <f t="shared" si="90"/>
        <v>0.13687026312946396</v>
      </c>
      <c r="AO232" s="68">
        <f t="shared" si="91"/>
        <v>4.721181372726079</v>
      </c>
      <c r="AP232" s="50"/>
      <c r="AQ232" s="25"/>
      <c r="AR232" s="75"/>
      <c r="AS232" s="185">
        <f t="shared" si="92"/>
        <v>149</v>
      </c>
      <c r="AT232" s="177">
        <f t="shared" si="93"/>
        <v>0.13687026312946396</v>
      </c>
      <c r="AV232" s="68">
        <f t="shared" si="94"/>
        <v>4.6756365106161049</v>
      </c>
      <c r="AW232" s="50"/>
      <c r="AX232" s="25"/>
      <c r="AY232" s="75"/>
      <c r="AZ232" s="185">
        <f t="shared" si="95"/>
        <v>149</v>
      </c>
      <c r="BA232" s="177">
        <f t="shared" si="96"/>
        <v>0.13687026312946396</v>
      </c>
      <c r="BC232" s="68">
        <f t="shared" si="97"/>
        <v>4.6279179181475429</v>
      </c>
      <c r="BD232" s="50"/>
      <c r="BE232" s="25"/>
      <c r="BF232" s="75"/>
      <c r="BG232" s="185">
        <f t="shared" si="98"/>
        <v>149</v>
      </c>
      <c r="BH232" s="177">
        <f t="shared" si="99"/>
        <v>0.13687026312946396</v>
      </c>
      <c r="BJ232" s="68">
        <f t="shared" si="100"/>
        <v>4.5778076580794664</v>
      </c>
      <c r="BK232" s="50"/>
      <c r="BL232" s="25"/>
      <c r="BM232" s="75"/>
      <c r="BN232" s="185">
        <f t="shared" si="101"/>
        <v>149</v>
      </c>
      <c r="BO232" s="177">
        <f t="shared" si="102"/>
        <v>0.13687026312946396</v>
      </c>
      <c r="BQ232" s="68">
        <f t="shared" si="103"/>
        <v>4.5250532799980414</v>
      </c>
      <c r="BR232" s="50"/>
      <c r="BS232" s="25"/>
      <c r="BT232" s="75"/>
      <c r="BU232" s="185">
        <f t="shared" si="104"/>
        <v>150</v>
      </c>
      <c r="BV232" s="177">
        <f t="shared" si="105"/>
        <v>0.16126857615664297</v>
      </c>
      <c r="BX232" s="68">
        <f t="shared" si="106"/>
        <v>4.4693601247279808</v>
      </c>
      <c r="BY232" s="50"/>
      <c r="BZ232" s="25"/>
      <c r="CA232" s="75"/>
      <c r="CB232" s="185">
        <f t="shared" si="107"/>
        <v>150</v>
      </c>
      <c r="CC232" s="177">
        <f t="shared" si="108"/>
        <v>0.16126857615664297</v>
      </c>
      <c r="CE232" s="68">
        <f t="shared" si="109"/>
        <v>4.4103813565540824</v>
      </c>
      <c r="CF232" s="50"/>
      <c r="CG232" s="25"/>
      <c r="CH232" s="75"/>
      <c r="CI232" s="185">
        <f t="shared" si="110"/>
        <v>151</v>
      </c>
      <c r="CJ232" s="177">
        <f t="shared" si="111"/>
        <v>0.18766688918382202</v>
      </c>
      <c r="CL232" s="68">
        <f t="shared" si="112"/>
        <v>4.3477048673890879</v>
      </c>
      <c r="CM232" s="50"/>
      <c r="CN232" s="25"/>
      <c r="CO232" s="75"/>
      <c r="CP232" s="185">
        <f t="shared" si="113"/>
        <v>152</v>
      </c>
      <c r="CQ232" s="177">
        <f t="shared" si="114"/>
        <v>0.21606520221100103</v>
      </c>
      <c r="CS232" s="68">
        <f t="shared" si="115"/>
        <v>4.2808357955753724</v>
      </c>
      <c r="CT232" s="50"/>
      <c r="CU232" s="25"/>
      <c r="CV232" s="75"/>
      <c r="CW232" s="185">
        <f t="shared" si="116"/>
        <v>153</v>
      </c>
      <c r="CX232" s="177">
        <f t="shared" si="117"/>
        <v>0.24646351523818005</v>
      </c>
      <c r="CZ232" s="68">
        <f t="shared" si="118"/>
        <v>4.2091727698026098</v>
      </c>
      <c r="DA232" s="50"/>
      <c r="DB232" s="25"/>
      <c r="DC232" s="75"/>
      <c r="DD232" s="185">
        <f t="shared" si="119"/>
        <v>155</v>
      </c>
      <c r="DE232" s="177">
        <f t="shared" si="120"/>
        <v>0.31326014129253815</v>
      </c>
    </row>
    <row r="233" spans="1:109" s="25" customFormat="1" ht="15" customHeight="1">
      <c r="A233" s="19">
        <f t="shared" si="73"/>
        <v>2011</v>
      </c>
      <c r="B233" s="174">
        <f t="shared" si="73"/>
        <v>148.6229819563153</v>
      </c>
      <c r="C233" s="67">
        <f t="shared" si="74"/>
        <v>4.3646640479988763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>
        <f t="shared" si="76"/>
        <v>161</v>
      </c>
      <c r="J233" s="178">
        <f t="shared" si="77"/>
        <v>8.3277955271565425</v>
      </c>
      <c r="K233" s="177">
        <f t="shared" si="78"/>
        <v>0.15319057565369665</v>
      </c>
      <c r="M233" s="68">
        <f t="shared" si="79"/>
        <v>5.0014127768283698</v>
      </c>
      <c r="N233" s="50"/>
      <c r="P233" s="32"/>
      <c r="Q233" s="185">
        <f t="shared" si="80"/>
        <v>149</v>
      </c>
      <c r="R233" s="177">
        <f t="shared" si="81"/>
        <v>1.4214260526383831E-4</v>
      </c>
      <c r="T233" s="68">
        <f t="shared" si="82"/>
        <v>4.9317578879906483</v>
      </c>
      <c r="U233" s="50"/>
      <c r="W233" s="32"/>
      <c r="X233" s="185">
        <f t="shared" si="83"/>
        <v>149</v>
      </c>
      <c r="Y233" s="177">
        <f t="shared" si="84"/>
        <v>1.4214260526383831E-4</v>
      </c>
      <c r="AA233" s="68">
        <f t="shared" si="85"/>
        <v>4.8950222669397956</v>
      </c>
      <c r="AB233" s="50"/>
      <c r="AD233" s="32"/>
      <c r="AE233" s="185">
        <f t="shared" si="86"/>
        <v>150</v>
      </c>
      <c r="AF233" s="177">
        <f t="shared" si="87"/>
        <v>1.8961786926332382E-3</v>
      </c>
      <c r="AH233" s="68">
        <f t="shared" si="88"/>
        <v>4.8568855046730413</v>
      </c>
      <c r="AI233" s="50"/>
      <c r="AK233" s="32"/>
      <c r="AL233" s="185">
        <f t="shared" si="89"/>
        <v>150</v>
      </c>
      <c r="AM233" s="177">
        <f t="shared" si="90"/>
        <v>1.8961786926332382E-3</v>
      </c>
      <c r="AO233" s="68">
        <f t="shared" si="91"/>
        <v>4.8172364658971247</v>
      </c>
      <c r="AP233" s="50"/>
      <c r="AR233" s="32"/>
      <c r="AS233" s="185">
        <f t="shared" si="92"/>
        <v>150</v>
      </c>
      <c r="AT233" s="177">
        <f t="shared" si="93"/>
        <v>1.8961786926332382E-3</v>
      </c>
      <c r="AV233" s="68">
        <f t="shared" si="94"/>
        <v>4.7759502448259799</v>
      </c>
      <c r="AW233" s="50"/>
      <c r="AY233" s="32"/>
      <c r="AZ233" s="185">
        <f t="shared" si="95"/>
        <v>150</v>
      </c>
      <c r="BA233" s="177">
        <f t="shared" si="96"/>
        <v>1.8961786926332382E-3</v>
      </c>
      <c r="BC233" s="68">
        <f t="shared" si="97"/>
        <v>4.7328857917794407</v>
      </c>
      <c r="BD233" s="50"/>
      <c r="BF233" s="32"/>
      <c r="BG233" s="185">
        <f t="shared" si="98"/>
        <v>151</v>
      </c>
      <c r="BH233" s="177">
        <f t="shared" si="99"/>
        <v>5.6502147800026378E-3</v>
      </c>
      <c r="BJ233" s="68">
        <f t="shared" si="100"/>
        <v>4.6878830053353315</v>
      </c>
      <c r="BK233" s="50"/>
      <c r="BM233" s="32"/>
      <c r="BN233" s="185">
        <f t="shared" si="101"/>
        <v>151</v>
      </c>
      <c r="BO233" s="177">
        <f t="shared" si="102"/>
        <v>5.6502147800026378E-3</v>
      </c>
      <c r="BQ233" s="68">
        <f t="shared" si="103"/>
        <v>4.6407591387791252</v>
      </c>
      <c r="BR233" s="50"/>
      <c r="BT233" s="32"/>
      <c r="BU233" s="185">
        <f t="shared" si="104"/>
        <v>152</v>
      </c>
      <c r="BV233" s="177">
        <f t="shared" si="105"/>
        <v>1.1404250867372038E-2</v>
      </c>
      <c r="BX233" s="68">
        <f t="shared" si="106"/>
        <v>4.591304317170283</v>
      </c>
      <c r="BY233" s="50"/>
      <c r="CA233" s="32"/>
      <c r="CB233" s="185">
        <f t="shared" si="107"/>
        <v>152</v>
      </c>
      <c r="CC233" s="177">
        <f t="shared" si="108"/>
        <v>1.1404250867372038E-2</v>
      </c>
      <c r="CE233" s="68">
        <f t="shared" si="109"/>
        <v>4.5392758870663927</v>
      </c>
      <c r="CF233" s="50"/>
      <c r="CH233" s="32"/>
      <c r="CI233" s="185">
        <f t="shared" si="110"/>
        <v>153</v>
      </c>
      <c r="CJ233" s="177">
        <f t="shared" si="111"/>
        <v>1.9158286954741439E-2</v>
      </c>
      <c r="CL233" s="68">
        <f t="shared" si="112"/>
        <v>4.4843912140013913</v>
      </c>
      <c r="CM233" s="50"/>
      <c r="CO233" s="32"/>
      <c r="CP233" s="185">
        <f t="shared" si="113"/>
        <v>155</v>
      </c>
      <c r="CQ233" s="177">
        <f t="shared" si="114"/>
        <v>4.0666359129480231E-2</v>
      </c>
      <c r="CS233" s="68">
        <f t="shared" si="115"/>
        <v>4.4263183860952102</v>
      </c>
      <c r="CT233" s="50"/>
      <c r="CV233" s="32"/>
      <c r="CW233" s="185">
        <f t="shared" si="116"/>
        <v>157</v>
      </c>
      <c r="CX233" s="177">
        <f t="shared" si="117"/>
        <v>7.0174431304219048E-2</v>
      </c>
      <c r="CZ233" s="68">
        <f t="shared" si="118"/>
        <v>4.3646640479988763</v>
      </c>
      <c r="DA233" s="50"/>
      <c r="DC233" s="32"/>
      <c r="DD233" s="185">
        <f t="shared" si="119"/>
        <v>161</v>
      </c>
      <c r="DE233" s="177">
        <f t="shared" si="120"/>
        <v>0.15319057565369665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161.67379933428435</v>
      </c>
      <c r="C234" s="76">
        <f t="shared" si="74"/>
        <v>4.5182366168908148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>
        <f t="shared" si="76"/>
        <v>166</v>
      </c>
      <c r="J234" s="184">
        <f t="shared" si="77"/>
        <v>2.6758823529411777</v>
      </c>
      <c r="K234" s="183">
        <f t="shared" si="78"/>
        <v>1.87160122000385E-2</v>
      </c>
      <c r="M234" s="79">
        <f t="shared" si="79"/>
        <v>5.0855807208896442</v>
      </c>
      <c r="N234" s="51"/>
      <c r="O234" s="30"/>
      <c r="P234" s="78"/>
      <c r="Q234" s="205">
        <f t="shared" si="80"/>
        <v>150</v>
      </c>
      <c r="R234" s="183">
        <f t="shared" si="81"/>
        <v>0.13627759089713784</v>
      </c>
      <c r="T234" s="79">
        <f t="shared" si="82"/>
        <v>5.0217321577547311</v>
      </c>
      <c r="U234" s="51"/>
      <c r="V234" s="30"/>
      <c r="W234" s="78"/>
      <c r="X234" s="205">
        <f t="shared" si="83"/>
        <v>150</v>
      </c>
      <c r="Y234" s="183">
        <f t="shared" si="84"/>
        <v>0.13627759089713784</v>
      </c>
      <c r="AA234" s="79">
        <f t="shared" si="85"/>
        <v>4.9882110688863746</v>
      </c>
      <c r="AB234" s="51"/>
      <c r="AC234" s="30"/>
      <c r="AD234" s="78"/>
      <c r="AE234" s="205">
        <f t="shared" si="86"/>
        <v>150</v>
      </c>
      <c r="AF234" s="183">
        <f t="shared" si="87"/>
        <v>0.13627759089713784</v>
      </c>
      <c r="AH234" s="79">
        <f t="shared" si="88"/>
        <v>4.9535272272308841</v>
      </c>
      <c r="AI234" s="51"/>
      <c r="AJ234" s="30"/>
      <c r="AK234" s="78"/>
      <c r="AL234" s="205">
        <f t="shared" si="89"/>
        <v>151</v>
      </c>
      <c r="AM234" s="183">
        <f t="shared" si="90"/>
        <v>0.11392999222856912</v>
      </c>
      <c r="AO234" s="79">
        <f t="shared" si="91"/>
        <v>4.9175970599192409</v>
      </c>
      <c r="AP234" s="51"/>
      <c r="AQ234" s="30"/>
      <c r="AR234" s="78"/>
      <c r="AS234" s="205">
        <f t="shared" si="92"/>
        <v>151</v>
      </c>
      <c r="AT234" s="183">
        <f t="shared" si="93"/>
        <v>0.11392999222856912</v>
      </c>
      <c r="AV234" s="79">
        <f t="shared" si="94"/>
        <v>4.8803276469248758</v>
      </c>
      <c r="AW234" s="51"/>
      <c r="AX234" s="30"/>
      <c r="AY234" s="78"/>
      <c r="AZ234" s="205">
        <f t="shared" si="95"/>
        <v>152</v>
      </c>
      <c r="BA234" s="183">
        <f t="shared" si="96"/>
        <v>9.3582393560000407E-2</v>
      </c>
      <c r="BC234" s="79">
        <f t="shared" si="97"/>
        <v>4.8416152730007669</v>
      </c>
      <c r="BD234" s="51"/>
      <c r="BE234" s="30"/>
      <c r="BF234" s="78"/>
      <c r="BG234" s="205">
        <f t="shared" si="98"/>
        <v>152</v>
      </c>
      <c r="BH234" s="183">
        <f t="shared" si="99"/>
        <v>9.3582393560000407E-2</v>
      </c>
      <c r="BJ234" s="79">
        <f t="shared" si="100"/>
        <v>4.8013436878613742</v>
      </c>
      <c r="BK234" s="51"/>
      <c r="BL234" s="30"/>
      <c r="BM234" s="78"/>
      <c r="BN234" s="205">
        <f t="shared" si="101"/>
        <v>153</v>
      </c>
      <c r="BO234" s="183">
        <f t="shared" si="102"/>
        <v>7.52347948914317E-2</v>
      </c>
      <c r="BQ234" s="79">
        <f t="shared" si="103"/>
        <v>4.7593820010975589</v>
      </c>
      <c r="BR234" s="51"/>
      <c r="BS234" s="30"/>
      <c r="BT234" s="78"/>
      <c r="BU234" s="205">
        <f t="shared" si="104"/>
        <v>153</v>
      </c>
      <c r="BV234" s="183">
        <f t="shared" si="105"/>
        <v>7.52347948914317E-2</v>
      </c>
      <c r="BX234" s="79">
        <f t="shared" si="106"/>
        <v>4.7155821157524418</v>
      </c>
      <c r="BY234" s="51"/>
      <c r="BZ234" s="30"/>
      <c r="CA234" s="78"/>
      <c r="CB234" s="205">
        <f t="shared" si="107"/>
        <v>154</v>
      </c>
      <c r="CC234" s="183">
        <f t="shared" si="108"/>
        <v>5.8887196222862988E-2</v>
      </c>
      <c r="CE234" s="79">
        <f t="shared" si="109"/>
        <v>4.6697755736489626</v>
      </c>
      <c r="CF234" s="51"/>
      <c r="CG234" s="30"/>
      <c r="CH234" s="78"/>
      <c r="CI234" s="205">
        <f t="shared" si="110"/>
        <v>156</v>
      </c>
      <c r="CJ234" s="183">
        <f t="shared" si="111"/>
        <v>3.2191998885725576E-2</v>
      </c>
      <c r="CL234" s="79">
        <f t="shared" si="112"/>
        <v>4.6217696428647912</v>
      </c>
      <c r="CM234" s="51"/>
      <c r="CN234" s="30"/>
      <c r="CO234" s="78"/>
      <c r="CP234" s="205">
        <f t="shared" si="113"/>
        <v>158</v>
      </c>
      <c r="CQ234" s="183">
        <f t="shared" si="114"/>
        <v>1.3496801548588162E-2</v>
      </c>
      <c r="CS234" s="79">
        <f t="shared" si="115"/>
        <v>4.5713424178070756</v>
      </c>
      <c r="CT234" s="51"/>
      <c r="CU234" s="30"/>
      <c r="CV234" s="78"/>
      <c r="CW234" s="205">
        <f t="shared" si="116"/>
        <v>161</v>
      </c>
      <c r="CX234" s="183">
        <f t="shared" si="117"/>
        <v>4.5400554288203837E-4</v>
      </c>
      <c r="CZ234" s="79">
        <f t="shared" si="118"/>
        <v>4.5182366168908148</v>
      </c>
      <c r="DA234" s="51"/>
      <c r="DB234" s="30"/>
      <c r="DC234" s="78"/>
      <c r="DD234" s="205">
        <f t="shared" si="119"/>
        <v>166</v>
      </c>
      <c r="DE234" s="183">
        <f t="shared" si="120"/>
        <v>1.87160122000385E-2</v>
      </c>
    </row>
    <row r="235" spans="1:109" ht="15" customHeight="1" thickTop="1">
      <c r="A235" s="19">
        <f t="shared" si="73"/>
        <v>2013</v>
      </c>
      <c r="B235" s="174">
        <f t="shared" ref="B235:B256" si="122">ROUND($G$218+$G$221*D235^$G$219,$G$1)</f>
        <v>171</v>
      </c>
      <c r="C235" s="52"/>
      <c r="D235" s="20">
        <f t="shared" si="121"/>
        <v>11</v>
      </c>
      <c r="E235" s="20"/>
      <c r="F235" s="53"/>
      <c r="G235" s="80"/>
      <c r="H235" s="32"/>
      <c r="I235" s="177">
        <f t="shared" si="76"/>
        <v>171</v>
      </c>
      <c r="J235" s="185"/>
      <c r="K235" s="185"/>
    </row>
    <row r="236" spans="1:109" ht="15" customHeight="1" thickBot="1">
      <c r="A236" s="19">
        <f t="shared" si="73"/>
        <v>2014</v>
      </c>
      <c r="B236" s="174">
        <f t="shared" si="122"/>
        <v>176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6"/>
        <v>176</v>
      </c>
      <c r="J236" s="185"/>
      <c r="K236" s="185"/>
    </row>
    <row r="237" spans="1:109" ht="15" customHeight="1" thickTop="1">
      <c r="A237" s="19">
        <f t="shared" si="73"/>
        <v>2015</v>
      </c>
      <c r="B237" s="174">
        <f t="shared" si="122"/>
        <v>181</v>
      </c>
      <c r="C237" s="52"/>
      <c r="D237" s="20">
        <f t="shared" si="121"/>
        <v>13</v>
      </c>
      <c r="E237" s="20"/>
      <c r="F237" s="198">
        <f>O218</f>
        <v>0</v>
      </c>
      <c r="G237" s="201">
        <f>O224</f>
        <v>1.892162803517438E-2</v>
      </c>
      <c r="H237" s="245">
        <f>O225</f>
        <v>53.783774450064726</v>
      </c>
      <c r="I237" s="177">
        <f t="shared" si="76"/>
        <v>181</v>
      </c>
      <c r="J237" s="185"/>
      <c r="K237" s="185"/>
      <c r="M237" s="198" t="s">
        <v>48</v>
      </c>
      <c r="N237" s="198">
        <f>MIN(B214:B234)</f>
        <v>76.019350380096753</v>
      </c>
      <c r="O237" s="198"/>
      <c r="P237" s="198"/>
      <c r="Q237" s="198"/>
      <c r="R237" s="198"/>
      <c r="S237" s="198"/>
      <c r="T237" s="198" t="s">
        <v>48</v>
      </c>
      <c r="U237" s="198">
        <f>N237</f>
        <v>76.019350380096753</v>
      </c>
      <c r="V237" s="198"/>
      <c r="W237" s="198"/>
      <c r="X237" s="198"/>
      <c r="Y237" s="198"/>
      <c r="Z237" s="198"/>
      <c r="AA237" s="198" t="s">
        <v>48</v>
      </c>
      <c r="AB237" s="198">
        <f>U237</f>
        <v>76.019350380096753</v>
      </c>
      <c r="AH237" s="198" t="s">
        <v>48</v>
      </c>
      <c r="AI237" s="198">
        <f>AB237</f>
        <v>76.019350380096753</v>
      </c>
      <c r="AO237" s="198" t="s">
        <v>48</v>
      </c>
      <c r="AP237" s="198">
        <f>AI237</f>
        <v>76.019350380096753</v>
      </c>
      <c r="AV237" s="198" t="s">
        <v>48</v>
      </c>
      <c r="AW237" s="198">
        <f>AP237</f>
        <v>76.019350380096753</v>
      </c>
      <c r="BC237" s="198" t="s">
        <v>48</v>
      </c>
      <c r="BD237" s="198">
        <f>AW237</f>
        <v>76.019350380096753</v>
      </c>
      <c r="BJ237" s="198" t="s">
        <v>48</v>
      </c>
      <c r="BK237" s="198">
        <f>BD237</f>
        <v>76.019350380096753</v>
      </c>
      <c r="BQ237" s="198" t="s">
        <v>48</v>
      </c>
      <c r="BR237" s="198">
        <f>BK237</f>
        <v>76.019350380096753</v>
      </c>
      <c r="BX237" s="198" t="s">
        <v>48</v>
      </c>
      <c r="BY237" s="198">
        <f>BR237</f>
        <v>76.019350380096753</v>
      </c>
      <c r="CE237" s="198" t="s">
        <v>48</v>
      </c>
      <c r="CF237" s="198">
        <f>BY237</f>
        <v>76.019350380096753</v>
      </c>
      <c r="CL237" s="198" t="s">
        <v>48</v>
      </c>
      <c r="CM237" s="198">
        <f>CF237</f>
        <v>76.019350380096753</v>
      </c>
      <c r="CS237" s="198" t="s">
        <v>48</v>
      </c>
      <c r="CT237" s="198">
        <f>CM237</f>
        <v>76.019350380096753</v>
      </c>
      <c r="CZ237" s="198" t="s">
        <v>48</v>
      </c>
      <c r="DA237" s="198">
        <f>CT237</f>
        <v>76.019350380096753</v>
      </c>
    </row>
    <row r="238" spans="1:109" ht="15" customHeight="1">
      <c r="A238" s="19">
        <f t="shared" si="73"/>
        <v>2016</v>
      </c>
      <c r="B238" s="174">
        <f t="shared" si="122"/>
        <v>185</v>
      </c>
      <c r="C238" s="52"/>
      <c r="D238" s="20">
        <f t="shared" si="121"/>
        <v>14</v>
      </c>
      <c r="E238" s="20"/>
      <c r="F238" s="198">
        <f>V218</f>
        <v>10</v>
      </c>
      <c r="G238" s="201">
        <f>V224</f>
        <v>2.0933823732486759E-2</v>
      </c>
      <c r="H238" s="245">
        <f>V225</f>
        <v>54.269724543788669</v>
      </c>
      <c r="I238" s="177">
        <f>ROUNDUP($G$218+$G$221*D238^$G$219,$G$1)</f>
        <v>186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>
        <f t="shared" si="122"/>
        <v>190</v>
      </c>
      <c r="C239" s="52"/>
      <c r="D239" s="20">
        <f t="shared" si="121"/>
        <v>15</v>
      </c>
      <c r="E239" s="20"/>
      <c r="F239" s="198">
        <f>AC218</f>
        <v>15</v>
      </c>
      <c r="G239" s="201">
        <f>AC224</f>
        <v>2.61209230405277E-2</v>
      </c>
      <c r="H239" s="245">
        <f>AC225</f>
        <v>54.630395655274583</v>
      </c>
      <c r="I239" s="177">
        <f t="shared" ref="I239:I256" si="123">ROUND($G$218+$G$221*D239^$G$219,$G$1)</f>
        <v>190</v>
      </c>
      <c r="J239" s="185"/>
      <c r="K239" s="185"/>
      <c r="M239" s="198" t="s">
        <v>50</v>
      </c>
      <c r="N239" s="212">
        <v>5</v>
      </c>
      <c r="O239" s="198"/>
      <c r="P239" s="198"/>
      <c r="Q239" s="198"/>
      <c r="R239" s="198"/>
      <c r="S239" s="198"/>
      <c r="T239" s="198" t="s">
        <v>50</v>
      </c>
      <c r="U239" s="198">
        <f>N239</f>
        <v>5</v>
      </c>
      <c r="V239" s="198"/>
      <c r="W239" s="198"/>
      <c r="X239" s="198"/>
      <c r="Y239" s="198"/>
      <c r="Z239" s="198"/>
      <c r="AA239" s="198" t="s">
        <v>50</v>
      </c>
      <c r="AB239" s="198">
        <f>U239</f>
        <v>5</v>
      </c>
      <c r="AH239" s="198" t="s">
        <v>50</v>
      </c>
      <c r="AI239" s="198">
        <f>AB239</f>
        <v>5</v>
      </c>
      <c r="AO239" s="198" t="s">
        <v>50</v>
      </c>
      <c r="AP239" s="198">
        <f>AI239</f>
        <v>5</v>
      </c>
      <c r="AV239" s="198" t="s">
        <v>50</v>
      </c>
      <c r="AW239" s="198">
        <f>AP239</f>
        <v>5</v>
      </c>
      <c r="BC239" s="198" t="s">
        <v>50</v>
      </c>
      <c r="BD239" s="198">
        <f>AW239</f>
        <v>5</v>
      </c>
      <c r="BJ239" s="198" t="s">
        <v>50</v>
      </c>
      <c r="BK239" s="198">
        <f>BD239</f>
        <v>5</v>
      </c>
      <c r="BQ239" s="198" t="s">
        <v>50</v>
      </c>
      <c r="BR239" s="198">
        <f>BK239</f>
        <v>5</v>
      </c>
      <c r="BX239" s="198" t="s">
        <v>50</v>
      </c>
      <c r="BY239" s="198">
        <f>BR239</f>
        <v>5</v>
      </c>
      <c r="CE239" s="198" t="s">
        <v>50</v>
      </c>
      <c r="CF239" s="198">
        <f>BY239</f>
        <v>5</v>
      </c>
      <c r="CL239" s="198" t="s">
        <v>50</v>
      </c>
      <c r="CM239" s="198">
        <f>CF239</f>
        <v>5</v>
      </c>
      <c r="CS239" s="198" t="s">
        <v>50</v>
      </c>
      <c r="CT239" s="198">
        <f>CM239</f>
        <v>5</v>
      </c>
      <c r="CZ239" s="198" t="s">
        <v>50</v>
      </c>
      <c r="DA239" s="198">
        <f>CT239</f>
        <v>5</v>
      </c>
    </row>
    <row r="240" spans="1:109" ht="15" customHeight="1">
      <c r="A240" s="19">
        <f t="shared" si="73"/>
        <v>2018</v>
      </c>
      <c r="B240" s="174">
        <f t="shared" si="122"/>
        <v>194</v>
      </c>
      <c r="C240" s="52"/>
      <c r="D240" s="20">
        <f t="shared" si="121"/>
        <v>16</v>
      </c>
      <c r="E240" s="20"/>
      <c r="F240" s="198">
        <f>AJ218</f>
        <v>20</v>
      </c>
      <c r="G240" s="201">
        <f>AJ224</f>
        <v>2.1942882952278645E-2</v>
      </c>
      <c r="H240" s="245">
        <f>AJ225</f>
        <v>54.836102726441467</v>
      </c>
      <c r="I240" s="177">
        <f t="shared" si="123"/>
        <v>194</v>
      </c>
      <c r="J240" s="185"/>
      <c r="K240" s="185"/>
    </row>
    <row r="241" spans="1:11" ht="15" customHeight="1">
      <c r="A241" s="19">
        <f t="shared" ref="A241:A256" si="124">A149</f>
        <v>2019</v>
      </c>
      <c r="B241" s="174">
        <f t="shared" si="122"/>
        <v>198</v>
      </c>
      <c r="C241" s="52"/>
      <c r="D241" s="20">
        <f t="shared" si="121"/>
        <v>17</v>
      </c>
      <c r="E241" s="20"/>
      <c r="F241" s="198">
        <f>AQ218</f>
        <v>25</v>
      </c>
      <c r="G241" s="201">
        <f>AQ224</f>
        <v>2.5012395745895474E-2</v>
      </c>
      <c r="H241" s="245">
        <f>AQ225</f>
        <v>55.192724937088677</v>
      </c>
      <c r="I241" s="177">
        <f t="shared" si="123"/>
        <v>198</v>
      </c>
      <c r="J241" s="185"/>
      <c r="K241" s="185"/>
    </row>
    <row r="242" spans="1:11" ht="15" customHeight="1">
      <c r="A242" s="19">
        <f t="shared" si="124"/>
        <v>2020</v>
      </c>
      <c r="B242" s="174">
        <f t="shared" si="122"/>
        <v>202</v>
      </c>
      <c r="C242" s="52"/>
      <c r="D242" s="20">
        <f t="shared" si="121"/>
        <v>18</v>
      </c>
      <c r="E242" s="20"/>
      <c r="F242" s="198">
        <f>AX218</f>
        <v>30</v>
      </c>
      <c r="G242" s="201">
        <f>AX224</f>
        <v>3.275228236340786E-2</v>
      </c>
      <c r="H242" s="245">
        <f>AX225</f>
        <v>55.881707078779364</v>
      </c>
      <c r="I242" s="177">
        <f t="shared" si="123"/>
        <v>202</v>
      </c>
      <c r="J242" s="185"/>
      <c r="K242" s="185"/>
    </row>
    <row r="243" spans="1:11" ht="15" customHeight="1">
      <c r="A243" s="19">
        <f t="shared" si="124"/>
        <v>2021</v>
      </c>
      <c r="B243" s="174">
        <f t="shared" si="122"/>
        <v>206</v>
      </c>
      <c r="C243" s="52"/>
      <c r="D243" s="20">
        <f t="shared" si="121"/>
        <v>19</v>
      </c>
      <c r="E243" s="20"/>
      <c r="F243" s="198">
        <f>BE218</f>
        <v>35</v>
      </c>
      <c r="G243" s="201">
        <f>BE224</f>
        <v>2.8963122599000371E-2</v>
      </c>
      <c r="H243" s="245">
        <f>BE225</f>
        <v>56.153619232978066</v>
      </c>
      <c r="I243" s="177">
        <f t="shared" si="123"/>
        <v>206</v>
      </c>
      <c r="J243" s="185"/>
      <c r="K243" s="185"/>
    </row>
    <row r="244" spans="1:11" ht="15" customHeight="1">
      <c r="A244" s="19">
        <f t="shared" si="124"/>
        <v>2022</v>
      </c>
      <c r="B244" s="174">
        <f t="shared" si="122"/>
        <v>209</v>
      </c>
      <c r="C244" s="52"/>
      <c r="D244" s="20">
        <f t="shared" si="121"/>
        <v>20</v>
      </c>
      <c r="E244" s="20"/>
      <c r="F244" s="198">
        <f>BL218</f>
        <v>40</v>
      </c>
      <c r="G244" s="201">
        <f>BL224</f>
        <v>2.788608149748175E-2</v>
      </c>
      <c r="H244" s="245">
        <f>BL225</f>
        <v>56.740621073053646</v>
      </c>
      <c r="I244" s="177">
        <f t="shared" si="123"/>
        <v>209</v>
      </c>
      <c r="J244" s="185"/>
      <c r="K244" s="185"/>
    </row>
    <row r="245" spans="1:11" ht="15" customHeight="1">
      <c r="A245" s="19">
        <f t="shared" si="124"/>
        <v>2023</v>
      </c>
      <c r="B245" s="174">
        <f t="shared" si="122"/>
        <v>213</v>
      </c>
      <c r="C245" s="52"/>
      <c r="D245" s="20">
        <f t="shared" si="121"/>
        <v>21</v>
      </c>
      <c r="E245" s="20"/>
      <c r="F245" s="198">
        <f>BS218</f>
        <v>45</v>
      </c>
      <c r="G245" s="201">
        <f>BS224</f>
        <v>3.4287100971031319E-2</v>
      </c>
      <c r="H245" s="245">
        <f>BS225</f>
        <v>57.546206610803317</v>
      </c>
      <c r="I245" s="177">
        <f t="shared" si="123"/>
        <v>213</v>
      </c>
      <c r="J245" s="185"/>
      <c r="K245" s="185"/>
    </row>
    <row r="246" spans="1:11" ht="15" customHeight="1">
      <c r="A246" s="19">
        <f t="shared" si="124"/>
        <v>2024</v>
      </c>
      <c r="B246" s="174">
        <f t="shared" si="122"/>
        <v>217</v>
      </c>
      <c r="C246" s="52"/>
      <c r="D246" s="20">
        <f t="shared" si="121"/>
        <v>22</v>
      </c>
      <c r="E246" s="20"/>
      <c r="F246" s="198">
        <f>BZ218</f>
        <v>50</v>
      </c>
      <c r="G246" s="201">
        <f>BZ224</f>
        <v>3.3047720721406021E-2</v>
      </c>
      <c r="H246" s="245">
        <f>BZ225</f>
        <v>58.250432444341563</v>
      </c>
      <c r="I246" s="177">
        <f t="shared" si="123"/>
        <v>217</v>
      </c>
      <c r="J246" s="185"/>
      <c r="K246" s="185"/>
    </row>
    <row r="247" spans="1:11" ht="15" customHeight="1">
      <c r="A247" s="19">
        <f t="shared" si="124"/>
        <v>2025</v>
      </c>
      <c r="B247" s="174">
        <f t="shared" si="122"/>
        <v>220</v>
      </c>
      <c r="C247" s="52"/>
      <c r="D247" s="20">
        <f t="shared" si="121"/>
        <v>23</v>
      </c>
      <c r="E247" s="20"/>
      <c r="F247" s="198">
        <f>CG218</f>
        <v>55</v>
      </c>
      <c r="G247" s="201">
        <f>CG224</f>
        <v>2.7032481060866267E-2</v>
      </c>
      <c r="H247" s="245">
        <f>CG225</f>
        <v>58.947605177361829</v>
      </c>
      <c r="I247" s="177">
        <f t="shared" si="123"/>
        <v>220</v>
      </c>
      <c r="J247" s="185"/>
      <c r="K247" s="185"/>
    </row>
    <row r="248" spans="1:11" ht="15" customHeight="1">
      <c r="A248" s="19">
        <f t="shared" si="124"/>
        <v>2026</v>
      </c>
      <c r="B248" s="174">
        <f t="shared" si="122"/>
        <v>224</v>
      </c>
      <c r="C248" s="52"/>
      <c r="D248" s="20">
        <f t="shared" si="121"/>
        <v>24</v>
      </c>
      <c r="E248" s="20"/>
      <c r="F248" s="198">
        <f>CN218</f>
        <v>60</v>
      </c>
      <c r="G248" s="201">
        <f>CN224</f>
        <v>3.3420133374972495E-2</v>
      </c>
      <c r="H248" s="245">
        <f>CN225</f>
        <v>60.656560291845707</v>
      </c>
      <c r="I248" s="177">
        <f t="shared" si="123"/>
        <v>224</v>
      </c>
      <c r="J248" s="185"/>
      <c r="K248" s="185"/>
    </row>
    <row r="249" spans="1:11" ht="15" customHeight="1">
      <c r="A249" s="19">
        <f t="shared" si="124"/>
        <v>2027</v>
      </c>
      <c r="B249" s="174">
        <f t="shared" si="122"/>
        <v>227</v>
      </c>
      <c r="C249" s="52"/>
      <c r="D249" s="20">
        <f t="shared" si="121"/>
        <v>25</v>
      </c>
      <c r="E249" s="20"/>
      <c r="F249" s="198">
        <f>CU218</f>
        <v>65</v>
      </c>
      <c r="G249" s="201">
        <f>CU224</f>
        <v>3.5536281184633603E-2</v>
      </c>
      <c r="H249" s="245">
        <f>CU225</f>
        <v>62.531824415300058</v>
      </c>
      <c r="I249" s="177">
        <f t="shared" si="123"/>
        <v>227</v>
      </c>
      <c r="J249" s="185"/>
      <c r="K249" s="185"/>
    </row>
    <row r="250" spans="1:11" ht="15" customHeight="1">
      <c r="A250" s="19">
        <f t="shared" si="124"/>
        <v>2028</v>
      </c>
      <c r="B250" s="174">
        <f t="shared" si="122"/>
        <v>231</v>
      </c>
      <c r="C250" s="52"/>
      <c r="D250" s="20">
        <f t="shared" si="121"/>
        <v>26</v>
      </c>
      <c r="E250" s="20"/>
      <c r="F250" s="198">
        <f>DB218</f>
        <v>70</v>
      </c>
      <c r="G250" s="201">
        <f>DB224</f>
        <v>3.6572388489992093E-2</v>
      </c>
      <c r="H250" s="245">
        <f>DB225</f>
        <v>65.688525145538307</v>
      </c>
      <c r="I250" s="177">
        <f t="shared" si="123"/>
        <v>231</v>
      </c>
      <c r="J250" s="185"/>
      <c r="K250" s="185"/>
    </row>
    <row r="251" spans="1:11" ht="15" customHeight="1">
      <c r="A251" s="19">
        <f t="shared" si="124"/>
        <v>2029</v>
      </c>
      <c r="B251" s="174">
        <f t="shared" si="122"/>
        <v>234</v>
      </c>
      <c r="C251" s="52"/>
      <c r="D251" s="20">
        <f t="shared" si="121"/>
        <v>27</v>
      </c>
      <c r="E251" s="20"/>
      <c r="F251" s="53"/>
      <c r="G251" s="80"/>
      <c r="H251" s="32"/>
      <c r="I251" s="177">
        <f t="shared" si="123"/>
        <v>234</v>
      </c>
      <c r="J251" s="185"/>
      <c r="K251" s="185"/>
    </row>
    <row r="252" spans="1:11" ht="15" customHeight="1">
      <c r="A252" s="19">
        <f t="shared" si="124"/>
        <v>2030</v>
      </c>
      <c r="B252" s="174">
        <f t="shared" si="122"/>
        <v>237</v>
      </c>
      <c r="C252" s="52"/>
      <c r="D252" s="20">
        <f t="shared" si="121"/>
        <v>28</v>
      </c>
      <c r="E252" s="20"/>
      <c r="F252" s="53"/>
      <c r="G252" s="80"/>
      <c r="H252" s="32"/>
      <c r="I252" s="177">
        <f t="shared" si="123"/>
        <v>237</v>
      </c>
      <c r="J252" s="185"/>
      <c r="K252" s="185"/>
    </row>
    <row r="253" spans="1:11" ht="15" customHeight="1">
      <c r="A253" s="19">
        <f t="shared" si="124"/>
        <v>2031</v>
      </c>
      <c r="B253" s="174">
        <f t="shared" si="122"/>
        <v>240</v>
      </c>
      <c r="C253" s="52"/>
      <c r="D253" s="20">
        <f t="shared" si="121"/>
        <v>29</v>
      </c>
      <c r="E253" s="20"/>
      <c r="F253" s="53"/>
      <c r="G253" s="80"/>
      <c r="H253" s="32"/>
      <c r="I253" s="177">
        <f t="shared" si="123"/>
        <v>240</v>
      </c>
      <c r="J253" s="185"/>
      <c r="K253" s="185"/>
    </row>
    <row r="254" spans="1:11" ht="15" customHeight="1">
      <c r="A254" s="19">
        <f t="shared" si="124"/>
        <v>2032</v>
      </c>
      <c r="B254" s="174">
        <f t="shared" si="122"/>
        <v>243</v>
      </c>
      <c r="C254" s="52"/>
      <c r="D254" s="20">
        <f t="shared" si="121"/>
        <v>30</v>
      </c>
      <c r="E254" s="20"/>
      <c r="F254" s="53"/>
      <c r="G254" s="80"/>
      <c r="H254" s="32"/>
      <c r="I254" s="177">
        <f t="shared" si="123"/>
        <v>243</v>
      </c>
      <c r="J254" s="185"/>
      <c r="K254" s="185"/>
    </row>
    <row r="255" spans="1:11" ht="15" customHeight="1">
      <c r="A255" s="19">
        <f t="shared" si="124"/>
        <v>2033</v>
      </c>
      <c r="B255" s="174">
        <f t="shared" si="122"/>
        <v>246</v>
      </c>
      <c r="C255" s="52"/>
      <c r="D255" s="20">
        <f t="shared" si="121"/>
        <v>31</v>
      </c>
      <c r="E255" s="20"/>
      <c r="F255" s="53"/>
      <c r="G255" s="80"/>
      <c r="H255" s="32"/>
      <c r="I255" s="177">
        <f t="shared" si="123"/>
        <v>246</v>
      </c>
      <c r="J255" s="185"/>
      <c r="K255" s="185"/>
    </row>
    <row r="256" spans="1:11" ht="15" customHeight="1">
      <c r="A256" s="103">
        <f t="shared" si="124"/>
        <v>2034</v>
      </c>
      <c r="B256" s="186">
        <f t="shared" si="122"/>
        <v>249</v>
      </c>
      <c r="C256" s="193"/>
      <c r="D256" s="33">
        <f t="shared" si="121"/>
        <v>32</v>
      </c>
      <c r="E256" s="33"/>
      <c r="F256" s="54"/>
      <c r="G256" s="82"/>
      <c r="H256" s="35"/>
      <c r="I256" s="187">
        <f t="shared" si="123"/>
        <v>249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4.5351562746630852E-2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4.4403065838628006E-2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4.5351562746630852E-2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3.9603851516665761E-2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4.151423899605132E-2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3.4925063541583472E-2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4.017429011936996E-2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3.7113152497727869E-2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4.487207547237964E-2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4.1353355323753532E-2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400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362</v>
      </c>
      <c r="P263" s="185"/>
      <c r="Q263" s="177"/>
      <c r="S263" s="208"/>
      <c r="T263" s="71" t="s">
        <v>55</v>
      </c>
      <c r="U263" s="209">
        <f>ROUNDDOWN(U264,-T283)+10^T283</f>
        <v>400</v>
      </c>
      <c r="V263" s="185"/>
      <c r="W263" s="177"/>
      <c r="Y263" s="208"/>
      <c r="Z263" s="71" t="s">
        <v>55</v>
      </c>
      <c r="AA263" s="209">
        <f>U263+Z284</f>
        <v>440</v>
      </c>
      <c r="AB263" s="185"/>
      <c r="AC263" s="177"/>
      <c r="AE263" s="208"/>
      <c r="AF263" s="71" t="s">
        <v>55</v>
      </c>
      <c r="AG263" s="209">
        <f>AA263+AF284</f>
        <v>480</v>
      </c>
      <c r="AH263" s="185"/>
      <c r="AI263" s="177"/>
      <c r="AK263" s="208"/>
      <c r="AL263" s="71" t="s">
        <v>55</v>
      </c>
      <c r="AM263" s="209">
        <f>AG263+AL284</f>
        <v>520</v>
      </c>
      <c r="AN263" s="185"/>
      <c r="AO263" s="177"/>
      <c r="AQ263" s="208"/>
      <c r="AR263" s="71" t="s">
        <v>55</v>
      </c>
      <c r="AS263" s="209">
        <f>AM263+AR284</f>
        <v>560</v>
      </c>
      <c r="AT263" s="185"/>
      <c r="AU263" s="177"/>
      <c r="AW263" s="208"/>
      <c r="AX263" s="71" t="s">
        <v>55</v>
      </c>
      <c r="AY263" s="209">
        <f>AS263+AX284</f>
        <v>600</v>
      </c>
      <c r="AZ263" s="185"/>
      <c r="BA263" s="177"/>
      <c r="BC263" s="208"/>
      <c r="BD263" s="71" t="s">
        <v>55</v>
      </c>
      <c r="BE263" s="209">
        <f>AY263+BD284</f>
        <v>640</v>
      </c>
      <c r="BF263" s="185"/>
      <c r="BG263" s="177"/>
      <c r="BI263" s="208"/>
      <c r="BJ263" s="71" t="s">
        <v>55</v>
      </c>
      <c r="BK263" s="209">
        <f>BE263+BJ284</f>
        <v>680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361.38613861386136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361.38613861386136</v>
      </c>
      <c r="P264" s="185"/>
      <c r="Q264" s="177"/>
      <c r="S264" s="208"/>
      <c r="T264" s="86" t="s">
        <v>56</v>
      </c>
      <c r="U264" s="198">
        <f>MAX($B260:$B280)</f>
        <v>361.38613861386136</v>
      </c>
      <c r="V264" s="185"/>
      <c r="W264" s="177"/>
      <c r="Y264" s="208"/>
      <c r="Z264" s="86" t="s">
        <v>56</v>
      </c>
      <c r="AA264" s="198">
        <f>MAX($B260:$B280)</f>
        <v>361.38613861386136</v>
      </c>
      <c r="AB264" s="185"/>
      <c r="AC264" s="177"/>
      <c r="AE264" s="208"/>
      <c r="AF264" s="86" t="s">
        <v>56</v>
      </c>
      <c r="AG264" s="198">
        <f>MAX($B260:$B280)</f>
        <v>361.38613861386136</v>
      </c>
      <c r="AH264" s="185"/>
      <c r="AI264" s="177"/>
      <c r="AK264" s="208"/>
      <c r="AL264" s="86" t="s">
        <v>56</v>
      </c>
      <c r="AM264" s="198">
        <f>MAX($B260:$B280)</f>
        <v>361.38613861386136</v>
      </c>
      <c r="AN264" s="185"/>
      <c r="AO264" s="177"/>
      <c r="AQ264" s="208"/>
      <c r="AR264" s="86" t="s">
        <v>56</v>
      </c>
      <c r="AS264" s="198">
        <f>MAX($B260:$B280)</f>
        <v>361.38613861386136</v>
      </c>
      <c r="AT264" s="185"/>
      <c r="AU264" s="177"/>
      <c r="AW264" s="208"/>
      <c r="AX264" s="86" t="s">
        <v>56</v>
      </c>
      <c r="AY264" s="198">
        <f>MAX($B260:$B280)</f>
        <v>361.38613861386136</v>
      </c>
      <c r="AZ264" s="185"/>
      <c r="BA264" s="177"/>
      <c r="BC264" s="208"/>
      <c r="BD264" s="86" t="s">
        <v>56</v>
      </c>
      <c r="BE264" s="198">
        <f>MAX($B260:$B280)</f>
        <v>361.38613861386136</v>
      </c>
      <c r="BF264" s="185"/>
      <c r="BG264" s="177"/>
      <c r="BI264" s="208"/>
      <c r="BJ264" s="86" t="s">
        <v>56</v>
      </c>
      <c r="BK264" s="198">
        <f>MAX($B260:$B280)</f>
        <v>361.38613861386136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138.57823337625211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138.57823337625211</v>
      </c>
      <c r="P265" s="185"/>
      <c r="Q265" s="177"/>
      <c r="S265" s="208"/>
      <c r="T265" s="86" t="s">
        <v>57</v>
      </c>
      <c r="U265" s="198">
        <f>AVERAGE($B276:$B280)</f>
        <v>138.57823337625211</v>
      </c>
      <c r="V265" s="185"/>
      <c r="W265" s="177"/>
      <c r="Y265" s="208"/>
      <c r="Z265" s="86" t="s">
        <v>57</v>
      </c>
      <c r="AA265" s="198">
        <f>AVERAGE($B276:$B280)</f>
        <v>138.57823337625211</v>
      </c>
      <c r="AB265" s="185"/>
      <c r="AC265" s="177"/>
      <c r="AE265" s="208"/>
      <c r="AF265" s="86" t="s">
        <v>57</v>
      </c>
      <c r="AG265" s="198">
        <f>AVERAGE($B276:$B280)</f>
        <v>138.57823337625211</v>
      </c>
      <c r="AH265" s="185"/>
      <c r="AI265" s="177"/>
      <c r="AK265" s="208"/>
      <c r="AL265" s="86" t="s">
        <v>57</v>
      </c>
      <c r="AM265" s="198">
        <f>AVERAGE($B276:$B280)</f>
        <v>138.57823337625211</v>
      </c>
      <c r="AN265" s="185"/>
      <c r="AO265" s="177"/>
      <c r="AQ265" s="208"/>
      <c r="AR265" s="86" t="s">
        <v>57</v>
      </c>
      <c r="AS265" s="198">
        <f>AVERAGE($B276:$B280)</f>
        <v>138.57823337625211</v>
      </c>
      <c r="AT265" s="185"/>
      <c r="AU265" s="177"/>
      <c r="AW265" s="208"/>
      <c r="AX265" s="86" t="s">
        <v>57</v>
      </c>
      <c r="AY265" s="198">
        <f>AVERAGE($B276:$B280)</f>
        <v>138.57823337625211</v>
      </c>
      <c r="AZ265" s="185"/>
      <c r="BA265" s="177"/>
      <c r="BC265" s="208"/>
      <c r="BD265" s="86" t="s">
        <v>57</v>
      </c>
      <c r="BE265" s="198">
        <f>AVERAGE($B276:$B280)</f>
        <v>138.57823337625211</v>
      </c>
      <c r="BF265" s="185"/>
      <c r="BG265" s="177"/>
      <c r="BI265" s="208"/>
      <c r="BJ265" s="86" t="s">
        <v>57</v>
      </c>
      <c r="BK265" s="198">
        <f>AVERAGE($B276:$B280)</f>
        <v>138.57823337625211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6.7468474227148634E-2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INDEX(LINEST(M271:M280,$D271:$D280),1)</f>
        <v>0.23401481251027267</v>
      </c>
      <c r="P267" s="185"/>
      <c r="Q267" s="177"/>
      <c r="S267" s="208"/>
      <c r="T267" s="87" t="s">
        <v>58</v>
      </c>
      <c r="U267" s="42">
        <f>INDEX(LINEST(S271:S280,$D271:$D280),1)</f>
        <v>6.7468474227148634E-2</v>
      </c>
      <c r="V267" s="185"/>
      <c r="W267" s="177"/>
      <c r="Y267" s="208"/>
      <c r="Z267" s="87" t="s">
        <v>58</v>
      </c>
      <c r="AA267" s="42">
        <f>INDEX(LINEST(Y271:Y280,$D271:$D280),1)</f>
        <v>4.5321420230391325E-2</v>
      </c>
      <c r="AB267" s="185"/>
      <c r="AC267" s="177"/>
      <c r="AE267" s="208"/>
      <c r="AF267" s="87" t="s">
        <v>58</v>
      </c>
      <c r="AG267" s="42">
        <f>INDEX(LINEST(AE271:AE280,$D271:$D280),1)</f>
        <v>3.4686810597984848E-2</v>
      </c>
      <c r="AH267" s="185"/>
      <c r="AI267" s="177"/>
      <c r="AK267" s="208"/>
      <c r="AL267" s="87" t="s">
        <v>58</v>
      </c>
      <c r="AM267" s="42">
        <f>INDEX(LINEST(AK271:AK280,$D271:$D280),1)</f>
        <v>2.8278555068187793E-2</v>
      </c>
      <c r="AN267" s="185"/>
      <c r="AO267" s="177"/>
      <c r="AQ267" s="208"/>
      <c r="AR267" s="87" t="s">
        <v>58</v>
      </c>
      <c r="AS267" s="42">
        <f>INDEX(LINEST(AQ271:AQ280,$D271:$D280),1)</f>
        <v>2.3965164623647079E-2</v>
      </c>
      <c r="AT267" s="185"/>
      <c r="AU267" s="177"/>
      <c r="AW267" s="208"/>
      <c r="AX267" s="87" t="s">
        <v>58</v>
      </c>
      <c r="AY267" s="42">
        <f>INDEX(LINEST(AW271:AW280,$D271:$D280),1)</f>
        <v>2.085728471434568E-2</v>
      </c>
      <c r="AZ267" s="185"/>
      <c r="BA267" s="177"/>
      <c r="BC267" s="208"/>
      <c r="BD267" s="87" t="s">
        <v>58</v>
      </c>
      <c r="BE267" s="42">
        <f>INDEX(LINEST(BC271:BC280,$D271:$D280),1)</f>
        <v>1.85103834449988E-2</v>
      </c>
      <c r="BF267" s="185"/>
      <c r="BG267" s="177"/>
      <c r="BI267" s="208"/>
      <c r="BJ267" s="87" t="s">
        <v>58</v>
      </c>
      <c r="BK267" s="42">
        <f>INDEX(LINEST(BI271:BI280,$D271:$D280),1)</f>
        <v>1.6675635309361135E-2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3.972463772304502E-2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INDEX(LINEST(M271:M280,$D271:$D280),2)</f>
        <v>-1.430141825336944</v>
      </c>
      <c r="P268" s="185"/>
      <c r="Q268" s="177"/>
      <c r="S268" s="208"/>
      <c r="T268" s="71" t="s">
        <v>29</v>
      </c>
      <c r="U268" s="42">
        <f>INDEX(LINEST(S271:S280,$D271:$D280),2)</f>
        <v>3.972463772304502E-2</v>
      </c>
      <c r="V268" s="185"/>
      <c r="W268" s="177"/>
      <c r="Y268" s="208"/>
      <c r="Z268" s="71" t="s">
        <v>29</v>
      </c>
      <c r="AA268" s="42">
        <f>INDEX(LINEST(Y271:Y280,$D271:$D280),2)</f>
        <v>0.35935234899100021</v>
      </c>
      <c r="AB268" s="185"/>
      <c r="AC268" s="177"/>
      <c r="AE268" s="208"/>
      <c r="AF268" s="71" t="s">
        <v>29</v>
      </c>
      <c r="AG268" s="42">
        <f>INDEX(LINEST(AE271:AE280,$D271:$D280),2)</f>
        <v>0.56997115923829234</v>
      </c>
      <c r="AH268" s="185"/>
      <c r="AI268" s="177"/>
      <c r="AK268" s="208"/>
      <c r="AL268" s="71" t="s">
        <v>29</v>
      </c>
      <c r="AM268" s="42">
        <f>INDEX(LINEST(AK271:AK280,$D271:$D280),2)</f>
        <v>0.73303124322790669</v>
      </c>
      <c r="AN268" s="185"/>
      <c r="AO268" s="177"/>
      <c r="AQ268" s="208"/>
      <c r="AR268" s="71" t="s">
        <v>29</v>
      </c>
      <c r="AS268" s="42">
        <f>INDEX(LINEST(AQ271:AQ280,$D271:$D280),2)</f>
        <v>0.86819772210365043</v>
      </c>
      <c r="AT268" s="185"/>
      <c r="AU268" s="177"/>
      <c r="AW268" s="208"/>
      <c r="AX268" s="71" t="s">
        <v>29</v>
      </c>
      <c r="AY268" s="42">
        <f>INDEX(LINEST(AW271:AW280,$D271:$D280),2)</f>
        <v>0.98456732479017217</v>
      </c>
      <c r="AZ268" s="185"/>
      <c r="BA268" s="177"/>
      <c r="BC268" s="208"/>
      <c r="BD268" s="71" t="s">
        <v>29</v>
      </c>
      <c r="BE268" s="42">
        <f>INDEX(LINEST(BC271:BC280,$D271:$D280),2)</f>
        <v>1.0872069297633558</v>
      </c>
      <c r="BF268" s="185"/>
      <c r="BG268" s="177"/>
      <c r="BI268" s="208"/>
      <c r="BJ268" s="71" t="s">
        <v>29</v>
      </c>
      <c r="BK268" s="42">
        <f>INDEX(LINEST(BI271:BI280,$D271:$D280),2)</f>
        <v>1.1792778111787328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-6.7468474227148634E-2</v>
      </c>
      <c r="H269" s="75"/>
      <c r="I269" s="177"/>
      <c r="J269" s="178"/>
      <c r="K269" s="177"/>
      <c r="M269" s="208"/>
      <c r="N269" s="86" t="s">
        <v>30</v>
      </c>
      <c r="O269" s="89">
        <f>O267*-1</f>
        <v>-0.23401481251027267</v>
      </c>
      <c r="P269" s="185"/>
      <c r="Q269" s="177"/>
      <c r="S269" s="208"/>
      <c r="T269" s="86" t="s">
        <v>30</v>
      </c>
      <c r="U269" s="89">
        <f>U267*-1</f>
        <v>-6.7468474227148634E-2</v>
      </c>
      <c r="V269" s="185"/>
      <c r="W269" s="177"/>
      <c r="Y269" s="208"/>
      <c r="Z269" s="86" t="s">
        <v>30</v>
      </c>
      <c r="AA269" s="89">
        <f>AA267*-1</f>
        <v>-4.5321420230391325E-2</v>
      </c>
      <c r="AB269" s="185"/>
      <c r="AC269" s="177"/>
      <c r="AE269" s="208"/>
      <c r="AF269" s="86" t="s">
        <v>30</v>
      </c>
      <c r="AG269" s="89">
        <f>AG267*-1</f>
        <v>-3.4686810597984848E-2</v>
      </c>
      <c r="AH269" s="185"/>
      <c r="AI269" s="177"/>
      <c r="AK269" s="208"/>
      <c r="AL269" s="86" t="s">
        <v>30</v>
      </c>
      <c r="AM269" s="89">
        <f>AM267*-1</f>
        <v>-2.8278555068187793E-2</v>
      </c>
      <c r="AN269" s="185"/>
      <c r="AO269" s="177"/>
      <c r="AQ269" s="208"/>
      <c r="AR269" s="86" t="s">
        <v>30</v>
      </c>
      <c r="AS269" s="89">
        <f>AS267*-1</f>
        <v>-2.3965164623647079E-2</v>
      </c>
      <c r="AT269" s="185"/>
      <c r="AU269" s="177"/>
      <c r="AW269" s="208"/>
      <c r="AX269" s="86" t="s">
        <v>30</v>
      </c>
      <c r="AY269" s="89">
        <f>AY267*-1</f>
        <v>-2.085728471434568E-2</v>
      </c>
      <c r="AZ269" s="185"/>
      <c r="BA269" s="177"/>
      <c r="BC269" s="208"/>
      <c r="BD269" s="86" t="s">
        <v>30</v>
      </c>
      <c r="BE269" s="89">
        <f>BE267*-1</f>
        <v>-1.85103834449988E-2</v>
      </c>
      <c r="BF269" s="185"/>
      <c r="BG269" s="177"/>
      <c r="BI269" s="208"/>
      <c r="BJ269" s="86" t="s">
        <v>30</v>
      </c>
      <c r="BK269" s="89">
        <f>BK267*-1</f>
        <v>-1.6675635309361135E-2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76.019350380096753</v>
      </c>
      <c r="C271" s="207">
        <f t="shared" ref="C271:C280" si="126">LN(F$263/B271-1)</f>
        <v>1.4496958724703866</v>
      </c>
      <c r="D271" s="20">
        <v>1</v>
      </c>
      <c r="E271" s="637" t="s">
        <v>7</v>
      </c>
      <c r="F271" s="638"/>
      <c r="G271" s="641">
        <f>I259</f>
        <v>4.5351562746630852E-2</v>
      </c>
      <c r="H271" s="642"/>
      <c r="I271" s="177">
        <f t="shared" ref="I271:I302" si="127">ROUND($F$263/(1+EXP($F$268+$F$267*D271)),$G$1)</f>
        <v>189</v>
      </c>
      <c r="J271" s="178">
        <f t="shared" ref="J271:J280" si="128">ABS(B271-I271)/B271*100</f>
        <v>148.62090909090909</v>
      </c>
      <c r="K271" s="177">
        <f t="shared" ref="K271:K280" si="129">(B271-I271)^2/1000</f>
        <v>12.764627188535343</v>
      </c>
      <c r="M271" s="208">
        <f t="shared" ref="M271:M280" si="130">LN(O$263/$B271-1)</f>
        <v>1.324936231716165</v>
      </c>
      <c r="N271" s="21" t="s">
        <v>36</v>
      </c>
      <c r="O271" s="42">
        <f>P259</f>
        <v>4.4403065838628006E-2</v>
      </c>
      <c r="P271" s="185">
        <f t="shared" ref="P271:P280" si="131">ROUND(O$263/(1+EXP(O$268+O$267*$D271)),$G$1)</f>
        <v>278</v>
      </c>
      <c r="Q271" s="177">
        <f t="shared" ref="Q271:Q280" si="132">($B271-P271)^2/1000</f>
        <v>40.79618282087813</v>
      </c>
      <c r="S271" s="208">
        <f t="shared" ref="S271:S280" si="133">LN(U$263/$B271-1)</f>
        <v>1.4496958724703866</v>
      </c>
      <c r="T271" s="21" t="s">
        <v>36</v>
      </c>
      <c r="U271" s="42">
        <f>V259</f>
        <v>4.5351562746630852E-2</v>
      </c>
      <c r="V271" s="185">
        <f t="shared" ref="V271:V280" si="134">ROUND(U$263/(1+EXP(U$268+U$267*$D271)),$G$1)</f>
        <v>189</v>
      </c>
      <c r="W271" s="177">
        <f t="shared" ref="W271:W280" si="135">($B271-V271)^2/1000</f>
        <v>12.764627188535343</v>
      </c>
      <c r="Y271" s="208">
        <f t="shared" ref="Y271:Y280" si="136">LN(AA$263/$B271-1)</f>
        <v>1.5661127876957268</v>
      </c>
      <c r="Z271" s="21" t="s">
        <v>36</v>
      </c>
      <c r="AA271" s="42">
        <f>AB259</f>
        <v>3.9603851516665761E-2</v>
      </c>
      <c r="AB271" s="185">
        <f t="shared" ref="AB271:AB280" si="137">ROUND(AA$263/(1+EXP(AA$268+AA$267*$D271)),$G$1)</f>
        <v>176</v>
      </c>
      <c r="AC271" s="177">
        <f t="shared" ref="AC271:AC280" si="138">($B271-AB271)^2/1000</f>
        <v>9.9961302984178602</v>
      </c>
      <c r="AE271" s="208">
        <f t="shared" ref="AE271:AE280" si="139">LN(AG$263/$B271-1)</f>
        <v>1.6703790616905461</v>
      </c>
      <c r="AF271" s="21" t="s">
        <v>36</v>
      </c>
      <c r="AG271" s="42">
        <f>AH259</f>
        <v>4.151423899605132E-2</v>
      </c>
      <c r="AH271" s="185">
        <f t="shared" ref="AH271:AH280" si="140">ROUND(AG$263/(1+EXP(AG$268+AG$267*$D271)),$G$1)</f>
        <v>170</v>
      </c>
      <c r="AI271" s="177">
        <f t="shared" ref="AI271:AI280" si="141">($B271-AH271)^2/1000</f>
        <v>8.83236250297902</v>
      </c>
      <c r="AK271" s="208">
        <f t="shared" ref="AK271:AK280" si="142">LN(AM$263/$B271-1)</f>
        <v>1.7647930614022802</v>
      </c>
      <c r="AL271" s="21" t="s">
        <v>36</v>
      </c>
      <c r="AM271" s="42">
        <f>AN259</f>
        <v>3.4925063541583472E-2</v>
      </c>
      <c r="AN271" s="185">
        <f t="shared" ref="AN271:AN280" si="143">ROUND(AM$263/(1+EXP(AM$268+AM$267*$D271)),$G$1)</f>
        <v>166</v>
      </c>
      <c r="AO271" s="177">
        <f t="shared" ref="AO271:AO280" si="144">($B271-AN271)^2/1000</f>
        <v>8.0965173060197948</v>
      </c>
      <c r="AQ271" s="208">
        <f t="shared" ref="AQ271:AQ280" si="145">LN(AS$263/$B271-1)</f>
        <v>1.8510570076501689</v>
      </c>
      <c r="AR271" s="21" t="s">
        <v>36</v>
      </c>
      <c r="AS271" s="42">
        <f>AT259</f>
        <v>4.017429011936996E-2</v>
      </c>
      <c r="AT271" s="185">
        <f t="shared" ref="AT271:AT280" si="146">ROUND(AS$263/(1+EXP(AS$268+AS$267*$D271)),$G$1)</f>
        <v>163</v>
      </c>
      <c r="AU271" s="177">
        <f t="shared" ref="AU271:AU280" si="147">($B271-AT271)^2/1000</f>
        <v>7.5656334083003749</v>
      </c>
      <c r="AW271" s="208">
        <f t="shared" ref="AW271:AW280" si="148">LN(AY$263/$B271-1)</f>
        <v>1.9304668372898182</v>
      </c>
      <c r="AX271" s="21" t="s">
        <v>36</v>
      </c>
      <c r="AY271" s="42">
        <f>AZ259</f>
        <v>3.7113152497727869E-2</v>
      </c>
      <c r="AZ271" s="185">
        <f t="shared" ref="AZ271:AZ280" si="149">ROUND(AY$263/(1+EXP(AY$268+AY$267*$D271)),$G$1)</f>
        <v>161</v>
      </c>
      <c r="BA271" s="177">
        <f t="shared" ref="BA271:BA280" si="150">($B271-AZ271)^2/1000</f>
        <v>7.2217108098207614</v>
      </c>
      <c r="BC271" s="208">
        <f t="shared" ref="BC271:BC280" si="151">LN(BE$263/$B271-1)</f>
        <v>2.0040320235818472</v>
      </c>
      <c r="BD271" s="21" t="s">
        <v>36</v>
      </c>
      <c r="BE271" s="42">
        <f>BF259</f>
        <v>4.487207547237964E-2</v>
      </c>
      <c r="BF271" s="185">
        <f t="shared" ref="BF271:BF280" si="152">ROUND(BE$263/(1+EXP(BE$268+BE$267*$D271)),$G$1)</f>
        <v>159</v>
      </c>
      <c r="BG271" s="177">
        <f t="shared" ref="BG271:BG280" si="153">($B271-BF271)^2/1000</f>
        <v>6.8857882113411488</v>
      </c>
      <c r="BI271" s="208">
        <f t="shared" ref="BI271:BI280" si="154">LN(BK$263/$B271-1)</f>
        <v>2.072554242225408</v>
      </c>
      <c r="BJ271" s="21" t="s">
        <v>36</v>
      </c>
      <c r="BK271" s="42">
        <f>BL259</f>
        <v>4.1353355323753532E-2</v>
      </c>
      <c r="BL271" s="185">
        <f t="shared" ref="BL271:BL280" si="155">ROUND(BK$263/(1+EXP(BK$268+BK$267*$D271)),$G$1)</f>
        <v>158</v>
      </c>
      <c r="BM271" s="177">
        <f t="shared" ref="BM271:BM280" si="156">($B271-BL271)^2/1000</f>
        <v>6.7208269121013426</v>
      </c>
    </row>
    <row r="272" spans="1:65" ht="15" customHeight="1">
      <c r="A272" s="19">
        <f t="shared" si="125"/>
        <v>2004</v>
      </c>
      <c r="B272" s="174">
        <f t="shared" si="125"/>
        <v>361.38613861386136</v>
      </c>
      <c r="C272" s="207">
        <f t="shared" si="126"/>
        <v>-2.2363357074528438</v>
      </c>
      <c r="D272" s="20">
        <f t="shared" ref="D272:D302" si="157">D271+1</f>
        <v>2</v>
      </c>
      <c r="E272" s="637" t="s">
        <v>8</v>
      </c>
      <c r="F272" s="638"/>
      <c r="G272" s="639">
        <f>SUM(K260:K280)</f>
        <v>49.505154745751824</v>
      </c>
      <c r="H272" s="640"/>
      <c r="I272" s="177">
        <f t="shared" si="127"/>
        <v>183</v>
      </c>
      <c r="J272" s="178">
        <f t="shared" si="128"/>
        <v>49.361643835616434</v>
      </c>
      <c r="K272" s="177">
        <f t="shared" si="129"/>
        <v>31.821614449563761</v>
      </c>
      <c r="M272" s="208">
        <f t="shared" si="130"/>
        <v>-6.3779331545254649</v>
      </c>
      <c r="N272" s="21" t="s">
        <v>37</v>
      </c>
      <c r="O272" s="209">
        <f>SUM(Q260:Q280)</f>
        <v>79.810881301087662</v>
      </c>
      <c r="P272" s="185">
        <f t="shared" si="131"/>
        <v>262</v>
      </c>
      <c r="Q272" s="177">
        <f t="shared" si="132"/>
        <v>9.8776045485736645</v>
      </c>
      <c r="S272" s="208">
        <f t="shared" si="133"/>
        <v>-2.2363357074528438</v>
      </c>
      <c r="T272" s="21" t="s">
        <v>37</v>
      </c>
      <c r="U272" s="209">
        <f>SUM(W260:W280)</f>
        <v>49.505154745751824</v>
      </c>
      <c r="V272" s="185">
        <f t="shared" si="134"/>
        <v>183</v>
      </c>
      <c r="W272" s="177">
        <f t="shared" si="135"/>
        <v>31.821614449563761</v>
      </c>
      <c r="Y272" s="208">
        <f t="shared" si="136"/>
        <v>-1.5253989853294014</v>
      </c>
      <c r="Z272" s="21" t="s">
        <v>37</v>
      </c>
      <c r="AA272" s="209">
        <f>SUM(AC260:AC280)</f>
        <v>49.612937224510439</v>
      </c>
      <c r="AB272" s="185">
        <f t="shared" si="137"/>
        <v>171</v>
      </c>
      <c r="AC272" s="177">
        <f t="shared" si="138"/>
        <v>36.246881776296433</v>
      </c>
      <c r="AE272" s="208">
        <f t="shared" si="139"/>
        <v>-1.114073667901142</v>
      </c>
      <c r="AF272" s="21" t="s">
        <v>37</v>
      </c>
      <c r="AG272" s="209">
        <f>SUM(AI260:AI280)</f>
        <v>49.772294674382643</v>
      </c>
      <c r="AH272" s="185">
        <f t="shared" si="140"/>
        <v>166</v>
      </c>
      <c r="AI272" s="177">
        <f t="shared" si="141"/>
        <v>38.17574316243504</v>
      </c>
      <c r="AK272" s="208">
        <f t="shared" si="142"/>
        <v>-0.82347431894823253</v>
      </c>
      <c r="AL272" s="21" t="s">
        <v>37</v>
      </c>
      <c r="AM272" s="209">
        <f>SUM(AO260:AO280)</f>
        <v>50.277605528280169</v>
      </c>
      <c r="AN272" s="185">
        <f t="shared" si="143"/>
        <v>162</v>
      </c>
      <c r="AO272" s="177">
        <f t="shared" si="144"/>
        <v>39.754832271345933</v>
      </c>
      <c r="AQ272" s="208">
        <f t="shared" si="145"/>
        <v>-0.59858447805465609</v>
      </c>
      <c r="AR272" s="21" t="s">
        <v>37</v>
      </c>
      <c r="AS272" s="209">
        <f>SUM(AU260:AU280)</f>
        <v>50.342669843806348</v>
      </c>
      <c r="AT272" s="185">
        <f t="shared" si="146"/>
        <v>160</v>
      </c>
      <c r="AU272" s="177">
        <f t="shared" si="147"/>
        <v>40.556376825801379</v>
      </c>
      <c r="AW272" s="208">
        <f t="shared" si="148"/>
        <v>-0.4151004200918364</v>
      </c>
      <c r="AX272" s="21" t="s">
        <v>37</v>
      </c>
      <c r="AY272" s="209">
        <f>SUM(BA260:BA280)</f>
        <v>50.640864313652799</v>
      </c>
      <c r="AZ272" s="185">
        <f t="shared" si="149"/>
        <v>158</v>
      </c>
      <c r="BA272" s="177">
        <f t="shared" si="150"/>
        <v>41.365921380256829</v>
      </c>
      <c r="BC272" s="208">
        <f t="shared" si="151"/>
        <v>-0.26012020890220255</v>
      </c>
      <c r="BD272" s="21" t="s">
        <v>37</v>
      </c>
      <c r="BE272" s="209">
        <f>SUM(BG260:BG280)</f>
        <v>50.630003429388815</v>
      </c>
      <c r="BF272" s="185">
        <f t="shared" si="152"/>
        <v>157</v>
      </c>
      <c r="BG272" s="177">
        <f t="shared" si="153"/>
        <v>41.77369365748455</v>
      </c>
      <c r="BI272" s="208">
        <f t="shared" si="154"/>
        <v>-0.12596711902420857</v>
      </c>
      <c r="BJ272" s="21" t="s">
        <v>37</v>
      </c>
      <c r="BK272" s="209">
        <f>SUM(BM260:BM280)</f>
        <v>50.836522191760167</v>
      </c>
      <c r="BL272" s="185">
        <f t="shared" si="155"/>
        <v>156</v>
      </c>
      <c r="BM272" s="177">
        <f t="shared" si="156"/>
        <v>42.183465934712274</v>
      </c>
    </row>
    <row r="273" spans="1:70" ht="15" customHeight="1">
      <c r="A273" s="19">
        <f t="shared" si="125"/>
        <v>2005</v>
      </c>
      <c r="B273" s="174">
        <f t="shared" si="125"/>
        <v>142.60249554367201</v>
      </c>
      <c r="C273" s="207">
        <f t="shared" si="126"/>
        <v>0.59056059178484432</v>
      </c>
      <c r="D273" s="20">
        <f t="shared" si="157"/>
        <v>3</v>
      </c>
      <c r="E273" s="637" t="s">
        <v>9</v>
      </c>
      <c r="F273" s="638"/>
      <c r="G273" s="639">
        <f>SUM(K271:K280)</f>
        <v>49.505154745751824</v>
      </c>
      <c r="H273" s="640"/>
      <c r="I273" s="177">
        <f t="shared" si="127"/>
        <v>176</v>
      </c>
      <c r="J273" s="178">
        <f t="shared" si="128"/>
        <v>23.420000000000009</v>
      </c>
      <c r="K273" s="177">
        <f t="shared" si="129"/>
        <v>1.1153933039104482</v>
      </c>
      <c r="M273" s="208">
        <f t="shared" si="130"/>
        <v>0.43082416524169637</v>
      </c>
      <c r="O273" s="39"/>
      <c r="P273" s="185">
        <f t="shared" si="131"/>
        <v>244</v>
      </c>
      <c r="Q273" s="177">
        <f t="shared" si="132"/>
        <v>10.281453909971054</v>
      </c>
      <c r="S273" s="208">
        <f t="shared" si="133"/>
        <v>0.59056059178484432</v>
      </c>
      <c r="U273" s="39"/>
      <c r="V273" s="185">
        <f t="shared" si="134"/>
        <v>176</v>
      </c>
      <c r="W273" s="177">
        <f t="shared" si="135"/>
        <v>1.1153933039104482</v>
      </c>
      <c r="Y273" s="208">
        <f t="shared" si="136"/>
        <v>0.73500863465486299</v>
      </c>
      <c r="AA273" s="39"/>
      <c r="AB273" s="185">
        <f t="shared" si="137"/>
        <v>167</v>
      </c>
      <c r="AC273" s="177">
        <f t="shared" si="138"/>
        <v>0.59523822369654433</v>
      </c>
      <c r="AE273" s="208">
        <f t="shared" si="139"/>
        <v>0.86120076555619507</v>
      </c>
      <c r="AG273" s="39"/>
      <c r="AH273" s="185">
        <f t="shared" si="140"/>
        <v>162</v>
      </c>
      <c r="AI273" s="177">
        <f t="shared" si="141"/>
        <v>0.37626317913326435</v>
      </c>
      <c r="AK273" s="208">
        <f t="shared" si="142"/>
        <v>0.97323801231590523</v>
      </c>
      <c r="AM273" s="39"/>
      <c r="AN273" s="185">
        <f t="shared" si="143"/>
        <v>159</v>
      </c>
      <c r="AO273" s="177">
        <f t="shared" si="144"/>
        <v>0.26887815239529639</v>
      </c>
      <c r="AQ273" s="208">
        <f t="shared" si="145"/>
        <v>1.0739780077097487</v>
      </c>
      <c r="AS273" s="39"/>
      <c r="AT273" s="185">
        <f t="shared" si="146"/>
        <v>157</v>
      </c>
      <c r="AU273" s="177">
        <f t="shared" si="147"/>
        <v>0.20728813456998443</v>
      </c>
      <c r="AW273" s="208">
        <f t="shared" si="148"/>
        <v>1.1654918175076545</v>
      </c>
      <c r="AY273" s="39"/>
      <c r="AZ273" s="185">
        <f t="shared" si="149"/>
        <v>156</v>
      </c>
      <c r="BA273" s="177">
        <f t="shared" si="150"/>
        <v>0.17949312565732845</v>
      </c>
      <c r="BC273" s="208">
        <f t="shared" si="151"/>
        <v>1.2493285060467334</v>
      </c>
      <c r="BE273" s="39"/>
      <c r="BF273" s="185">
        <f t="shared" si="152"/>
        <v>155</v>
      </c>
      <c r="BG273" s="177">
        <f t="shared" si="153"/>
        <v>0.15369811674467246</v>
      </c>
      <c r="BI273" s="208">
        <f t="shared" si="154"/>
        <v>1.3266770443013876</v>
      </c>
      <c r="BK273" s="39"/>
      <c r="BL273" s="185">
        <f t="shared" si="155"/>
        <v>154</v>
      </c>
      <c r="BM273" s="177">
        <f t="shared" si="156"/>
        <v>0.12990310783201647</v>
      </c>
    </row>
    <row r="274" spans="1:70" ht="15" customHeight="1">
      <c r="A274" s="19">
        <f t="shared" si="125"/>
        <v>2006</v>
      </c>
      <c r="B274" s="174">
        <f t="shared" si="125"/>
        <v>145.2513966480447</v>
      </c>
      <c r="C274" s="207">
        <f t="shared" si="126"/>
        <v>0.56181117849885831</v>
      </c>
      <c r="D274" s="20">
        <f t="shared" si="157"/>
        <v>4</v>
      </c>
      <c r="E274" s="637" t="s">
        <v>10</v>
      </c>
      <c r="F274" s="638"/>
      <c r="G274" s="639">
        <f>SUM(J260:J280)/D280</f>
        <v>33.012169333910819</v>
      </c>
      <c r="H274" s="640"/>
      <c r="I274" s="177">
        <f t="shared" si="127"/>
        <v>169</v>
      </c>
      <c r="J274" s="178">
        <f t="shared" si="128"/>
        <v>16.349999999999991</v>
      </c>
      <c r="K274" s="177">
        <f t="shared" si="129"/>
        <v>0.56399616116850237</v>
      </c>
      <c r="M274" s="208">
        <f t="shared" si="130"/>
        <v>0.40027216088743212</v>
      </c>
      <c r="P274" s="185">
        <f t="shared" si="131"/>
        <v>225</v>
      </c>
      <c r="Q274" s="177">
        <f t="shared" si="132"/>
        <v>6.359839736587495</v>
      </c>
      <c r="S274" s="208">
        <f t="shared" si="133"/>
        <v>0.56181117849885831</v>
      </c>
      <c r="V274" s="185">
        <f t="shared" si="134"/>
        <v>169</v>
      </c>
      <c r="W274" s="177">
        <f t="shared" si="135"/>
        <v>0.56399616116850237</v>
      </c>
      <c r="Y274" s="208">
        <f t="shared" si="136"/>
        <v>0.70765678982763169</v>
      </c>
      <c r="AB274" s="185">
        <f t="shared" si="137"/>
        <v>162</v>
      </c>
      <c r="AC274" s="177">
        <f t="shared" si="138"/>
        <v>0.2805157142411282</v>
      </c>
      <c r="AE274" s="208">
        <f t="shared" si="139"/>
        <v>0.83491380118748193</v>
      </c>
      <c r="AH274" s="185">
        <f t="shared" si="140"/>
        <v>158</v>
      </c>
      <c r="AI274" s="177">
        <f t="shared" si="141"/>
        <v>0.16252688742548582</v>
      </c>
      <c r="AK274" s="208">
        <f t="shared" si="142"/>
        <v>0.94778939893352587</v>
      </c>
      <c r="AN274" s="185">
        <f t="shared" si="143"/>
        <v>156</v>
      </c>
      <c r="AO274" s="177">
        <f t="shared" si="144"/>
        <v>0.11553247401766463</v>
      </c>
      <c r="AQ274" s="208">
        <f t="shared" si="145"/>
        <v>1.0492065504564629</v>
      </c>
      <c r="AT274" s="185">
        <f t="shared" si="146"/>
        <v>155</v>
      </c>
      <c r="AU274" s="177">
        <f t="shared" si="147"/>
        <v>9.5035267313754029E-2</v>
      </c>
      <c r="AW274" s="208">
        <f t="shared" si="148"/>
        <v>1.1412787349870124</v>
      </c>
      <c r="AZ274" s="185">
        <f t="shared" si="149"/>
        <v>153</v>
      </c>
      <c r="BA274" s="177">
        <f t="shared" si="150"/>
        <v>6.0040853905932848E-2</v>
      </c>
      <c r="BC274" s="208">
        <f t="shared" si="151"/>
        <v>1.2255837503788991</v>
      </c>
      <c r="BF274" s="185">
        <f t="shared" si="152"/>
        <v>153</v>
      </c>
      <c r="BG274" s="177">
        <f t="shared" si="153"/>
        <v>6.0040853905932848E-2</v>
      </c>
      <c r="BI274" s="208">
        <f t="shared" si="154"/>
        <v>1.3033307250186905</v>
      </c>
      <c r="BL274" s="185">
        <f t="shared" si="155"/>
        <v>152</v>
      </c>
      <c r="BM274" s="177">
        <f t="shared" si="156"/>
        <v>4.554364720202226E-2</v>
      </c>
    </row>
    <row r="275" spans="1:70" ht="15" customHeight="1">
      <c r="A275" s="19">
        <f t="shared" si="125"/>
        <v>2007</v>
      </c>
      <c r="B275" s="174">
        <f t="shared" si="125"/>
        <v>146.55172413793105</v>
      </c>
      <c r="C275" s="207">
        <f t="shared" si="126"/>
        <v>0.54778133028841958</v>
      </c>
      <c r="D275" s="20">
        <f t="shared" si="157"/>
        <v>5</v>
      </c>
      <c r="E275" s="637" t="s">
        <v>11</v>
      </c>
      <c r="F275" s="638"/>
      <c r="G275" s="639">
        <f>SUM(J271:J280)/10</f>
        <v>33.012169333910819</v>
      </c>
      <c r="H275" s="640"/>
      <c r="I275" s="177">
        <f t="shared" si="127"/>
        <v>163</v>
      </c>
      <c r="J275" s="178">
        <f t="shared" si="128"/>
        <v>11.223529411764698</v>
      </c>
      <c r="K275" s="177">
        <f t="shared" si="129"/>
        <v>0.2705457788347202</v>
      </c>
      <c r="M275" s="208">
        <f t="shared" si="130"/>
        <v>0.38534242960105936</v>
      </c>
      <c r="P275" s="185">
        <f t="shared" si="131"/>
        <v>204</v>
      </c>
      <c r="Q275" s="177">
        <f t="shared" si="132"/>
        <v>3.3003043995243742</v>
      </c>
      <c r="S275" s="208">
        <f t="shared" si="133"/>
        <v>0.54778133028841958</v>
      </c>
      <c r="V275" s="185">
        <f t="shared" si="134"/>
        <v>163</v>
      </c>
      <c r="W275" s="177">
        <f t="shared" si="135"/>
        <v>0.2705457788347202</v>
      </c>
      <c r="Y275" s="208">
        <f t="shared" si="136"/>
        <v>0.69432295964895707</v>
      </c>
      <c r="AB275" s="185">
        <f t="shared" si="137"/>
        <v>157</v>
      </c>
      <c r="AC275" s="177">
        <f t="shared" si="138"/>
        <v>0.10916646848989274</v>
      </c>
      <c r="AE275" s="208">
        <f t="shared" si="139"/>
        <v>0.82210932652887736</v>
      </c>
      <c r="AH275" s="185">
        <f t="shared" si="140"/>
        <v>155</v>
      </c>
      <c r="AI275" s="177">
        <f t="shared" si="141"/>
        <v>7.1373365041616926E-2</v>
      </c>
      <c r="AK275" s="208">
        <f t="shared" si="142"/>
        <v>0.93540107807657369</v>
      </c>
      <c r="AN275" s="185">
        <f t="shared" si="143"/>
        <v>153</v>
      </c>
      <c r="AO275" s="177">
        <f t="shared" si="144"/>
        <v>4.1580261593341106E-2</v>
      </c>
      <c r="AQ275" s="208">
        <f t="shared" si="145"/>
        <v>1.0371539861030974</v>
      </c>
      <c r="AT275" s="185">
        <f t="shared" si="146"/>
        <v>152</v>
      </c>
      <c r="AU275" s="177">
        <f t="shared" si="147"/>
        <v>2.9683709869203202E-2</v>
      </c>
      <c r="AW275" s="208">
        <f t="shared" si="148"/>
        <v>1.1295027756874481</v>
      </c>
      <c r="AZ275" s="185">
        <f t="shared" si="149"/>
        <v>151</v>
      </c>
      <c r="BA275" s="177">
        <f t="shared" si="150"/>
        <v>1.9787158145065296E-2</v>
      </c>
      <c r="BC275" s="208">
        <f t="shared" si="151"/>
        <v>1.2140396106320339</v>
      </c>
      <c r="BF275" s="185">
        <f t="shared" si="152"/>
        <v>150</v>
      </c>
      <c r="BG275" s="177">
        <f t="shared" si="153"/>
        <v>1.1890606420927385E-2</v>
      </c>
      <c r="BI275" s="208">
        <f t="shared" si="154"/>
        <v>1.2919836816486492</v>
      </c>
      <c r="BL275" s="185">
        <f t="shared" si="155"/>
        <v>150</v>
      </c>
      <c r="BM275" s="177">
        <f t="shared" si="156"/>
        <v>1.1890606420927385E-2</v>
      </c>
    </row>
    <row r="276" spans="1:70" ht="15" customHeight="1">
      <c r="A276" s="19">
        <f t="shared" si="125"/>
        <v>2008</v>
      </c>
      <c r="B276" s="174">
        <f t="shared" si="125"/>
        <v>123.99049881235155</v>
      </c>
      <c r="C276" s="207">
        <f t="shared" si="126"/>
        <v>0.8002303495292179</v>
      </c>
      <c r="D276" s="20">
        <f t="shared" si="157"/>
        <v>6</v>
      </c>
      <c r="G276" s="25"/>
      <c r="H276" s="75"/>
      <c r="I276" s="177">
        <f t="shared" si="127"/>
        <v>156</v>
      </c>
      <c r="J276" s="178">
        <f t="shared" si="128"/>
        <v>25.816091954022983</v>
      </c>
      <c r="K276" s="177">
        <f t="shared" si="129"/>
        <v>1.0246081662820676</v>
      </c>
      <c r="M276" s="208">
        <f t="shared" si="130"/>
        <v>0.65210565364281192</v>
      </c>
      <c r="P276" s="185">
        <f t="shared" si="131"/>
        <v>183</v>
      </c>
      <c r="Q276" s="177">
        <f t="shared" si="132"/>
        <v>3.4821212304150841</v>
      </c>
      <c r="S276" s="208">
        <f t="shared" si="133"/>
        <v>0.8002303495292179</v>
      </c>
      <c r="V276" s="185">
        <f t="shared" si="134"/>
        <v>156</v>
      </c>
      <c r="W276" s="177">
        <f t="shared" si="135"/>
        <v>1.0246081662820676</v>
      </c>
      <c r="Y276" s="208">
        <f t="shared" si="136"/>
        <v>0.93556733999607922</v>
      </c>
      <c r="AB276" s="185">
        <f t="shared" si="137"/>
        <v>153</v>
      </c>
      <c r="AC276" s="177">
        <f t="shared" si="138"/>
        <v>0.84155115915617706</v>
      </c>
      <c r="AE276" s="208">
        <f t="shared" si="139"/>
        <v>1.0547524790368936</v>
      </c>
      <c r="AH276" s="185">
        <f t="shared" si="140"/>
        <v>151</v>
      </c>
      <c r="AI276" s="177">
        <f t="shared" si="141"/>
        <v>0.72951315440558329</v>
      </c>
      <c r="AK276" s="208">
        <f t="shared" si="142"/>
        <v>1.1612332636764089</v>
      </c>
      <c r="AN276" s="185">
        <f t="shared" si="143"/>
        <v>150</v>
      </c>
      <c r="AO276" s="177">
        <f t="shared" si="144"/>
        <v>0.67649415203028629</v>
      </c>
      <c r="AQ276" s="208">
        <f t="shared" si="145"/>
        <v>1.2574590946380397</v>
      </c>
      <c r="AT276" s="185">
        <f t="shared" si="146"/>
        <v>149</v>
      </c>
      <c r="AU276" s="177">
        <f t="shared" si="147"/>
        <v>0.6254751496549894</v>
      </c>
      <c r="AW276" s="208">
        <f t="shared" si="148"/>
        <v>1.3452328743221165</v>
      </c>
      <c r="AZ276" s="185">
        <f t="shared" si="149"/>
        <v>149</v>
      </c>
      <c r="BA276" s="177">
        <f t="shared" si="150"/>
        <v>0.6254751496549894</v>
      </c>
      <c r="BC276" s="208">
        <f t="shared" si="151"/>
        <v>1.4259202382780514</v>
      </c>
      <c r="BF276" s="185">
        <f t="shared" si="152"/>
        <v>148</v>
      </c>
      <c r="BG276" s="177">
        <f t="shared" si="153"/>
        <v>0.57645614727969241</v>
      </c>
      <c r="BI276" s="208">
        <f t="shared" si="154"/>
        <v>1.5005804423832212</v>
      </c>
      <c r="BL276" s="185">
        <f t="shared" si="155"/>
        <v>148</v>
      </c>
      <c r="BM276" s="177">
        <f t="shared" si="156"/>
        <v>0.57645614727969241</v>
      </c>
    </row>
    <row r="277" spans="1:70" s="25" customFormat="1" ht="15" customHeight="1">
      <c r="A277" s="19">
        <f t="shared" si="125"/>
        <v>2009</v>
      </c>
      <c r="B277" s="174">
        <f t="shared" si="125"/>
        <v>121.30304329189885</v>
      </c>
      <c r="C277" s="207">
        <f t="shared" si="126"/>
        <v>0.83183311022656736</v>
      </c>
      <c r="D277" s="20">
        <f t="shared" si="157"/>
        <v>7</v>
      </c>
      <c r="H277" s="75"/>
      <c r="I277" s="177">
        <f t="shared" si="127"/>
        <v>150</v>
      </c>
      <c r="J277" s="178">
        <f t="shared" si="128"/>
        <v>23.657243816254415</v>
      </c>
      <c r="K277" s="177">
        <f t="shared" si="129"/>
        <v>0.82351532430663188</v>
      </c>
      <c r="M277" s="208">
        <f t="shared" si="130"/>
        <v>0.68524679659913235</v>
      </c>
      <c r="P277" s="185">
        <f t="shared" si="131"/>
        <v>162</v>
      </c>
      <c r="Q277" s="177">
        <f t="shared" si="132"/>
        <v>1.6562422853010597</v>
      </c>
      <c r="S277" s="208">
        <f t="shared" si="133"/>
        <v>0.83183311022656736</v>
      </c>
      <c r="V277" s="185">
        <f t="shared" si="134"/>
        <v>150</v>
      </c>
      <c r="W277" s="177">
        <f t="shared" si="135"/>
        <v>0.82351532430663188</v>
      </c>
      <c r="Y277" s="208">
        <f t="shared" si="136"/>
        <v>0.96594876769343052</v>
      </c>
      <c r="AB277" s="185">
        <f t="shared" si="137"/>
        <v>148</v>
      </c>
      <c r="AC277" s="177">
        <f t="shared" si="138"/>
        <v>0.71272749747422726</v>
      </c>
      <c r="AE277" s="208">
        <f t="shared" si="139"/>
        <v>1.08418599567221</v>
      </c>
      <c r="AH277" s="185">
        <f t="shared" si="140"/>
        <v>148</v>
      </c>
      <c r="AI277" s="177">
        <f t="shared" si="141"/>
        <v>0.71272749747422726</v>
      </c>
      <c r="AK277" s="208">
        <f t="shared" si="142"/>
        <v>1.1899097167171151</v>
      </c>
      <c r="AN277" s="185">
        <f t="shared" si="143"/>
        <v>147</v>
      </c>
      <c r="AO277" s="177">
        <f t="shared" si="144"/>
        <v>0.66033358405802489</v>
      </c>
      <c r="AQ277" s="208">
        <f t="shared" si="145"/>
        <v>1.2855169664757808</v>
      </c>
      <c r="AT277" s="185">
        <f t="shared" si="146"/>
        <v>147</v>
      </c>
      <c r="AU277" s="177">
        <f t="shared" si="147"/>
        <v>0.66033358405802489</v>
      </c>
      <c r="AW277" s="208">
        <f t="shared" si="148"/>
        <v>1.3727758343648704</v>
      </c>
      <c r="AZ277" s="185">
        <f t="shared" si="149"/>
        <v>146</v>
      </c>
      <c r="BA277" s="177">
        <f t="shared" si="150"/>
        <v>0.60993967064182264</v>
      </c>
      <c r="BC277" s="208">
        <f t="shared" si="151"/>
        <v>1.4530279095838963</v>
      </c>
      <c r="BF277" s="185">
        <f t="shared" si="152"/>
        <v>146</v>
      </c>
      <c r="BG277" s="177">
        <f t="shared" si="153"/>
        <v>0.60993967064182264</v>
      </c>
      <c r="BI277" s="208">
        <f t="shared" si="154"/>
        <v>1.5273153047514618</v>
      </c>
      <c r="BL277" s="185">
        <f t="shared" si="155"/>
        <v>146</v>
      </c>
      <c r="BM277" s="177">
        <f t="shared" si="156"/>
        <v>0.60993967064182264</v>
      </c>
    </row>
    <row r="278" spans="1:70" ht="15" customHeight="1">
      <c r="A278" s="19">
        <f t="shared" si="125"/>
        <v>2010</v>
      </c>
      <c r="B278" s="174">
        <f t="shared" si="125"/>
        <v>137.30084348641049</v>
      </c>
      <c r="C278" s="207">
        <f t="shared" si="126"/>
        <v>0.64883502971362084</v>
      </c>
      <c r="D278" s="20">
        <f t="shared" si="157"/>
        <v>8</v>
      </c>
      <c r="E278" s="50"/>
      <c r="F278" s="25"/>
      <c r="G278" s="25"/>
      <c r="H278" s="75"/>
      <c r="I278" s="177">
        <f t="shared" si="127"/>
        <v>144</v>
      </c>
      <c r="J278" s="178">
        <f t="shared" si="128"/>
        <v>4.8791808873720219</v>
      </c>
      <c r="K278" s="177">
        <f t="shared" si="129"/>
        <v>4.4878697993568813E-2</v>
      </c>
      <c r="M278" s="208">
        <f t="shared" si="130"/>
        <v>0.49258796921312958</v>
      </c>
      <c r="N278" s="50"/>
      <c r="O278" s="25"/>
      <c r="P278" s="185">
        <f t="shared" si="131"/>
        <v>142</v>
      </c>
      <c r="Q278" s="177">
        <f t="shared" si="132"/>
        <v>2.208207193921076E-2</v>
      </c>
      <c r="S278" s="208">
        <f t="shared" si="133"/>
        <v>0.64883502971362084</v>
      </c>
      <c r="T278" s="50"/>
      <c r="U278" s="25"/>
      <c r="V278" s="185">
        <f t="shared" si="134"/>
        <v>144</v>
      </c>
      <c r="W278" s="177">
        <f t="shared" si="135"/>
        <v>4.4878697993568813E-2</v>
      </c>
      <c r="Y278" s="208">
        <f t="shared" si="136"/>
        <v>0.79056497334379905</v>
      </c>
      <c r="Z278" s="50"/>
      <c r="AA278" s="25"/>
      <c r="AB278" s="185">
        <f t="shared" si="137"/>
        <v>144</v>
      </c>
      <c r="AC278" s="177">
        <f t="shared" si="138"/>
        <v>4.4878697993568813E-2</v>
      </c>
      <c r="AE278" s="208">
        <f t="shared" si="139"/>
        <v>0.91467851144323697</v>
      </c>
      <c r="AF278" s="50"/>
      <c r="AG278" s="25"/>
      <c r="AH278" s="185">
        <f t="shared" si="140"/>
        <v>144</v>
      </c>
      <c r="AI278" s="177">
        <f t="shared" si="141"/>
        <v>4.4878697993568813E-2</v>
      </c>
      <c r="AK278" s="208">
        <f t="shared" si="142"/>
        <v>1.0250747322509317</v>
      </c>
      <c r="AL278" s="50"/>
      <c r="AM278" s="25"/>
      <c r="AN278" s="185">
        <f t="shared" si="143"/>
        <v>144</v>
      </c>
      <c r="AO278" s="177">
        <f t="shared" si="144"/>
        <v>4.4878697993568813E-2</v>
      </c>
      <c r="AQ278" s="208">
        <f t="shared" si="145"/>
        <v>1.1244862559603106</v>
      </c>
      <c r="AR278" s="50"/>
      <c r="AS278" s="25"/>
      <c r="AT278" s="185">
        <f t="shared" si="146"/>
        <v>144</v>
      </c>
      <c r="AU278" s="177">
        <f t="shared" si="147"/>
        <v>4.4878697993568813E-2</v>
      </c>
      <c r="AW278" s="208">
        <f t="shared" si="148"/>
        <v>1.2149026168076953</v>
      </c>
      <c r="AX278" s="50"/>
      <c r="AY278" s="25"/>
      <c r="AZ278" s="185">
        <f t="shared" si="149"/>
        <v>144</v>
      </c>
      <c r="BA278" s="177">
        <f t="shared" si="150"/>
        <v>4.4878697993568813E-2</v>
      </c>
      <c r="BC278" s="208">
        <f t="shared" si="151"/>
        <v>1.2978174366475206</v>
      </c>
      <c r="BD278" s="50"/>
      <c r="BE278" s="25"/>
      <c r="BF278" s="185">
        <f t="shared" si="152"/>
        <v>144</v>
      </c>
      <c r="BG278" s="177">
        <f t="shared" si="153"/>
        <v>4.4878697993568813E-2</v>
      </c>
      <c r="BI278" s="208">
        <f t="shared" si="154"/>
        <v>1.3743806706899777</v>
      </c>
      <c r="BJ278" s="50"/>
      <c r="BK278" s="25"/>
      <c r="BL278" s="185">
        <f t="shared" si="155"/>
        <v>144</v>
      </c>
      <c r="BM278" s="177">
        <f t="shared" si="156"/>
        <v>4.4878697993568813E-2</v>
      </c>
    </row>
    <row r="279" spans="1:70" s="25" customFormat="1" ht="15" customHeight="1">
      <c r="A279" s="19">
        <f t="shared" si="125"/>
        <v>2011</v>
      </c>
      <c r="B279" s="174">
        <f t="shared" si="125"/>
        <v>148.6229819563153</v>
      </c>
      <c r="C279" s="207">
        <f t="shared" si="126"/>
        <v>0.52554109925284764</v>
      </c>
      <c r="D279" s="20">
        <f t="shared" si="157"/>
        <v>9</v>
      </c>
      <c r="E279" s="50"/>
      <c r="H279" s="32"/>
      <c r="I279" s="177">
        <f t="shared" si="127"/>
        <v>137</v>
      </c>
      <c r="J279" s="178">
        <f t="shared" si="128"/>
        <v>7.8204472843450539</v>
      </c>
      <c r="K279" s="177">
        <f t="shared" si="129"/>
        <v>0.13509370955683103</v>
      </c>
      <c r="M279" s="208">
        <f t="shared" si="130"/>
        <v>0.3616478619740699</v>
      </c>
      <c r="N279" s="50"/>
      <c r="P279" s="185">
        <f t="shared" si="131"/>
        <v>122</v>
      </c>
      <c r="Q279" s="177">
        <f t="shared" si="132"/>
        <v>0.70878316824629006</v>
      </c>
      <c r="S279" s="208">
        <f t="shared" si="133"/>
        <v>0.52554109925284764</v>
      </c>
      <c r="T279" s="50"/>
      <c r="V279" s="185">
        <f t="shared" si="134"/>
        <v>137</v>
      </c>
      <c r="W279" s="177">
        <f t="shared" si="135"/>
        <v>0.13509370955683103</v>
      </c>
      <c r="Y279" s="208">
        <f t="shared" si="136"/>
        <v>0.67320524643641921</v>
      </c>
      <c r="Z279" s="50"/>
      <c r="AB279" s="185">
        <f t="shared" si="137"/>
        <v>140</v>
      </c>
      <c r="AC279" s="177">
        <f t="shared" si="138"/>
        <v>7.435581781893924E-2</v>
      </c>
      <c r="AE279" s="208">
        <f t="shared" si="139"/>
        <v>0.80184397767154769</v>
      </c>
      <c r="AF279" s="50"/>
      <c r="AH279" s="185">
        <f t="shared" si="140"/>
        <v>141</v>
      </c>
      <c r="AI279" s="177">
        <f t="shared" si="141"/>
        <v>5.8109853906308635E-2</v>
      </c>
      <c r="AK279" s="208">
        <f t="shared" si="142"/>
        <v>0.91580499091792089</v>
      </c>
      <c r="AL279" s="50"/>
      <c r="AN279" s="185">
        <f t="shared" si="143"/>
        <v>141</v>
      </c>
      <c r="AO279" s="177">
        <f t="shared" si="144"/>
        <v>5.8109853906308635E-2</v>
      </c>
      <c r="AQ279" s="208">
        <f t="shared" si="145"/>
        <v>1.0180973360291419</v>
      </c>
      <c r="AR279" s="50"/>
      <c r="AT279" s="185">
        <f t="shared" si="146"/>
        <v>142</v>
      </c>
      <c r="AU279" s="177">
        <f t="shared" si="147"/>
        <v>4.3863889993678039E-2</v>
      </c>
      <c r="AW279" s="208">
        <f t="shared" si="148"/>
        <v>1.1108901736397558</v>
      </c>
      <c r="AX279" s="50"/>
      <c r="AZ279" s="185">
        <f t="shared" si="149"/>
        <v>142</v>
      </c>
      <c r="BA279" s="177">
        <f t="shared" si="150"/>
        <v>4.3863889993678039E-2</v>
      </c>
      <c r="BC279" s="208">
        <f t="shared" si="151"/>
        <v>1.1957989138371667</v>
      </c>
      <c r="BD279" s="50"/>
      <c r="BF279" s="185">
        <f t="shared" si="152"/>
        <v>142</v>
      </c>
      <c r="BG279" s="177">
        <f t="shared" si="153"/>
        <v>4.3863889993678039E-2</v>
      </c>
      <c r="BI279" s="208">
        <f t="shared" si="154"/>
        <v>1.274059007620244</v>
      </c>
      <c r="BJ279" s="50"/>
      <c r="BL279" s="185">
        <f t="shared" si="155"/>
        <v>142</v>
      </c>
      <c r="BM279" s="177">
        <f t="shared" si="156"/>
        <v>4.3863889993678039E-2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161.67379933428435</v>
      </c>
      <c r="C280" s="210">
        <f t="shared" si="126"/>
        <v>0.38805960541170614</v>
      </c>
      <c r="D280" s="29">
        <f t="shared" si="157"/>
        <v>10</v>
      </c>
      <c r="E280" s="51"/>
      <c r="F280" s="30"/>
      <c r="G280" s="30"/>
      <c r="H280" s="78"/>
      <c r="I280" s="183">
        <f t="shared" si="127"/>
        <v>131</v>
      </c>
      <c r="J280" s="184">
        <f t="shared" si="128"/>
        <v>18.972647058823526</v>
      </c>
      <c r="K280" s="183">
        <f t="shared" si="129"/>
        <v>0.94088196559994319</v>
      </c>
      <c r="M280" s="211">
        <f t="shared" si="130"/>
        <v>0.21436632034552455</v>
      </c>
      <c r="N280" s="51"/>
      <c r="O280" s="30"/>
      <c r="P280" s="205">
        <f t="shared" si="131"/>
        <v>104</v>
      </c>
      <c r="Q280" s="183">
        <f t="shared" si="132"/>
        <v>3.3262671296512987</v>
      </c>
      <c r="S280" s="211">
        <f t="shared" si="133"/>
        <v>0.38805960541170614</v>
      </c>
      <c r="T280" s="51"/>
      <c r="U280" s="30"/>
      <c r="V280" s="205">
        <f t="shared" si="134"/>
        <v>131</v>
      </c>
      <c r="W280" s="183">
        <f t="shared" si="135"/>
        <v>0.94088196559994319</v>
      </c>
      <c r="Y280" s="211">
        <f t="shared" si="136"/>
        <v>0.54321308861401862</v>
      </c>
      <c r="Z280" s="51"/>
      <c r="AA280" s="30"/>
      <c r="AB280" s="205">
        <f t="shared" si="137"/>
        <v>135</v>
      </c>
      <c r="AC280" s="183">
        <f t="shared" si="138"/>
        <v>0.71149157092566839</v>
      </c>
      <c r="AE280" s="211">
        <f t="shared" si="139"/>
        <v>0.67749592438624173</v>
      </c>
      <c r="AF280" s="51"/>
      <c r="AG280" s="30"/>
      <c r="AH280" s="205">
        <f t="shared" si="140"/>
        <v>137</v>
      </c>
      <c r="AI280" s="183">
        <f t="shared" si="141"/>
        <v>0.608796373588531</v>
      </c>
      <c r="AK280" s="211">
        <f t="shared" si="142"/>
        <v>0.79586302568696654</v>
      </c>
      <c r="AL280" s="51"/>
      <c r="AM280" s="30"/>
      <c r="AN280" s="205">
        <f t="shared" si="143"/>
        <v>138</v>
      </c>
      <c r="AO280" s="183">
        <f t="shared" si="144"/>
        <v>0.56044877491996226</v>
      </c>
      <c r="AQ280" s="211">
        <f t="shared" si="145"/>
        <v>0.90169054836899953</v>
      </c>
      <c r="AR280" s="51"/>
      <c r="AS280" s="30"/>
      <c r="AT280" s="205">
        <f t="shared" si="146"/>
        <v>139</v>
      </c>
      <c r="AU280" s="183">
        <f t="shared" si="147"/>
        <v>0.51410117625139351</v>
      </c>
      <c r="AW280" s="211">
        <f t="shared" si="148"/>
        <v>0.9973826626762009</v>
      </c>
      <c r="AX280" s="51"/>
      <c r="AY280" s="30"/>
      <c r="AZ280" s="205">
        <f t="shared" si="149"/>
        <v>140</v>
      </c>
      <c r="BA280" s="183">
        <f t="shared" si="150"/>
        <v>0.46975357758282488</v>
      </c>
      <c r="BC280" s="211">
        <f t="shared" si="151"/>
        <v>1.0847122070245439</v>
      </c>
      <c r="BD280" s="51"/>
      <c r="BE280" s="30"/>
      <c r="BF280" s="205">
        <f t="shared" si="152"/>
        <v>140</v>
      </c>
      <c r="BG280" s="183">
        <f t="shared" si="153"/>
        <v>0.46975357758282488</v>
      </c>
      <c r="BI280" s="211">
        <f t="shared" si="154"/>
        <v>1.1650240541873613</v>
      </c>
      <c r="BJ280" s="51"/>
      <c r="BK280" s="30"/>
      <c r="BL280" s="205">
        <f t="shared" si="155"/>
        <v>140</v>
      </c>
      <c r="BM280" s="183">
        <f t="shared" si="156"/>
        <v>0.46975357758282488</v>
      </c>
    </row>
    <row r="281" spans="1:70" ht="15" customHeight="1" thickTop="1">
      <c r="A281" s="19">
        <f t="shared" si="125"/>
        <v>2013</v>
      </c>
      <c r="B281" s="174">
        <f t="shared" ref="B281:B302" si="158">ROUND(F$263/(1+EXP(F$268+F$267*D281)),$G$1)</f>
        <v>126</v>
      </c>
      <c r="C281" s="52"/>
      <c r="D281" s="20">
        <f t="shared" si="157"/>
        <v>11</v>
      </c>
      <c r="E281" s="53"/>
      <c r="F281" s="80"/>
      <c r="G281" s="25"/>
      <c r="H281" s="32"/>
      <c r="I281" s="177">
        <f t="shared" si="127"/>
        <v>126</v>
      </c>
      <c r="J281" s="185"/>
      <c r="K281" s="185"/>
    </row>
    <row r="282" spans="1:70" ht="15" customHeight="1" thickBot="1">
      <c r="A282" s="19">
        <f t="shared" si="125"/>
        <v>2014</v>
      </c>
      <c r="B282" s="174">
        <f t="shared" si="158"/>
        <v>120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27"/>
        <v>120</v>
      </c>
      <c r="J282" s="185"/>
      <c r="K282" s="185"/>
      <c r="M282" s="198" t="str">
        <f>E264</f>
        <v>max(y) =</v>
      </c>
      <c r="N282" s="198">
        <f>F264</f>
        <v>361.38613861386136</v>
      </c>
      <c r="O282" s="198"/>
      <c r="P282" s="198"/>
      <c r="Q282" s="198"/>
      <c r="R282" s="198"/>
      <c r="S282" s="198" t="str">
        <f>M282</f>
        <v>max(y) =</v>
      </c>
      <c r="T282" s="198">
        <f>N282</f>
        <v>361.38613861386136</v>
      </c>
      <c r="U282" s="198"/>
      <c r="V282" s="198"/>
      <c r="W282" s="198"/>
      <c r="X282" s="198"/>
      <c r="Y282" s="198" t="str">
        <f>S282</f>
        <v>max(y) =</v>
      </c>
      <c r="Z282" s="198">
        <f>T282</f>
        <v>361.38613861386136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361.38613861386136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361.38613861386136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361.38613861386136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361.38613861386136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361.38613861386136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361.38613861386136</v>
      </c>
    </row>
    <row r="283" spans="1:70" ht="15" customHeight="1" thickTop="1">
      <c r="A283" s="19">
        <f t="shared" si="125"/>
        <v>2015</v>
      </c>
      <c r="B283" s="174">
        <f t="shared" si="158"/>
        <v>114</v>
      </c>
      <c r="C283" s="52"/>
      <c r="D283" s="20">
        <f t="shared" si="157"/>
        <v>13</v>
      </c>
      <c r="E283" s="198">
        <f>O263</f>
        <v>362</v>
      </c>
      <c r="F283" s="201">
        <f>O271</f>
        <v>4.4403065838628006E-2</v>
      </c>
      <c r="G283" s="631">
        <f>O272</f>
        <v>79.810881301087662</v>
      </c>
      <c r="H283" s="632"/>
      <c r="I283" s="177">
        <f t="shared" si="127"/>
        <v>114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>
        <f t="shared" si="158"/>
        <v>109</v>
      </c>
      <c r="C284" s="52"/>
      <c r="D284" s="20">
        <f t="shared" si="157"/>
        <v>14</v>
      </c>
      <c r="E284" s="198">
        <f>U263</f>
        <v>400</v>
      </c>
      <c r="F284" s="201">
        <f>U271</f>
        <v>4.5351562746630852E-2</v>
      </c>
      <c r="G284" s="631">
        <f>U272</f>
        <v>49.505154745751824</v>
      </c>
      <c r="H284" s="632"/>
      <c r="I284" s="177">
        <f t="shared" si="127"/>
        <v>109</v>
      </c>
      <c r="J284" s="185"/>
      <c r="K284" s="185"/>
      <c r="M284" s="198" t="s">
        <v>60</v>
      </c>
      <c r="N284" s="212">
        <v>40</v>
      </c>
      <c r="O284" s="198"/>
      <c r="P284" s="198"/>
      <c r="Q284" s="198"/>
      <c r="R284" s="198"/>
      <c r="S284" s="198" t="s">
        <v>60</v>
      </c>
      <c r="T284" s="198">
        <f>N284</f>
        <v>40</v>
      </c>
      <c r="U284" s="198"/>
      <c r="V284" s="198"/>
      <c r="W284" s="198"/>
      <c r="X284" s="198"/>
      <c r="Y284" s="198" t="s">
        <v>60</v>
      </c>
      <c r="Z284" s="198">
        <f>T284</f>
        <v>40</v>
      </c>
      <c r="AA284" s="198"/>
      <c r="AB284" s="198"/>
      <c r="AC284" s="198"/>
      <c r="AD284" s="198"/>
      <c r="AE284" s="198" t="s">
        <v>60</v>
      </c>
      <c r="AF284" s="198">
        <f>Z284</f>
        <v>40</v>
      </c>
      <c r="AG284" s="198"/>
      <c r="AH284" s="198"/>
      <c r="AI284" s="198"/>
      <c r="AJ284" s="198"/>
      <c r="AK284" s="198" t="s">
        <v>60</v>
      </c>
      <c r="AL284" s="198">
        <f>AF284</f>
        <v>40</v>
      </c>
      <c r="AM284" s="198"/>
      <c r="AN284" s="198"/>
      <c r="AO284" s="198"/>
      <c r="AP284" s="198"/>
      <c r="AQ284" s="198" t="s">
        <v>60</v>
      </c>
      <c r="AR284" s="198">
        <f>AL284</f>
        <v>40</v>
      </c>
      <c r="AS284" s="198"/>
      <c r="AT284" s="198"/>
      <c r="AU284" s="198"/>
      <c r="AV284" s="198"/>
      <c r="AW284" s="198" t="s">
        <v>60</v>
      </c>
      <c r="AX284" s="198">
        <f>AR284</f>
        <v>40</v>
      </c>
      <c r="AY284" s="198"/>
      <c r="AZ284" s="198"/>
      <c r="BA284" s="198"/>
      <c r="BB284" s="198"/>
      <c r="BC284" s="198" t="s">
        <v>60</v>
      </c>
      <c r="BD284" s="198">
        <f>AX284</f>
        <v>40</v>
      </c>
      <c r="BE284" s="198"/>
      <c r="BF284" s="198"/>
      <c r="BG284" s="198"/>
      <c r="BH284" s="198"/>
      <c r="BI284" s="198" t="s">
        <v>60</v>
      </c>
      <c r="BJ284" s="198">
        <f>BD284</f>
        <v>40</v>
      </c>
    </row>
    <row r="285" spans="1:70" ht="15" customHeight="1">
      <c r="A285" s="19">
        <f t="shared" si="125"/>
        <v>2017</v>
      </c>
      <c r="B285" s="174">
        <f t="shared" si="158"/>
        <v>104</v>
      </c>
      <c r="C285" s="52"/>
      <c r="D285" s="20">
        <f t="shared" si="157"/>
        <v>15</v>
      </c>
      <c r="E285" s="198">
        <f>AA263</f>
        <v>440</v>
      </c>
      <c r="F285" s="201">
        <f>AA271</f>
        <v>3.9603851516665761E-2</v>
      </c>
      <c r="G285" s="631">
        <f>AA272</f>
        <v>49.612937224510439</v>
      </c>
      <c r="H285" s="632"/>
      <c r="I285" s="177">
        <f t="shared" si="127"/>
        <v>104</v>
      </c>
      <c r="J285" s="185"/>
      <c r="K285" s="185"/>
    </row>
    <row r="286" spans="1:70" ht="15" customHeight="1">
      <c r="A286" s="19">
        <f t="shared" si="125"/>
        <v>2018</v>
      </c>
      <c r="B286" s="174">
        <f t="shared" si="158"/>
        <v>98</v>
      </c>
      <c r="C286" s="52"/>
      <c r="D286" s="20">
        <f t="shared" si="157"/>
        <v>16</v>
      </c>
      <c r="E286" s="198">
        <f>AG263</f>
        <v>480</v>
      </c>
      <c r="F286" s="201">
        <f>AG271</f>
        <v>4.151423899605132E-2</v>
      </c>
      <c r="G286" s="631">
        <f>AG272</f>
        <v>49.772294674382643</v>
      </c>
      <c r="H286" s="632"/>
      <c r="I286" s="177">
        <f t="shared" si="127"/>
        <v>98</v>
      </c>
      <c r="J286" s="185"/>
      <c r="K286" s="185"/>
    </row>
    <row r="287" spans="1:70" ht="15" customHeight="1">
      <c r="A287" s="19">
        <f t="shared" ref="A287:A302" si="159">A241</f>
        <v>2019</v>
      </c>
      <c r="B287" s="174">
        <f t="shared" si="158"/>
        <v>94</v>
      </c>
      <c r="C287" s="52"/>
      <c r="D287" s="20">
        <f t="shared" si="157"/>
        <v>17</v>
      </c>
      <c r="E287" s="198">
        <f>AM263</f>
        <v>520</v>
      </c>
      <c r="F287" s="201">
        <f>AM271</f>
        <v>3.4925063541583472E-2</v>
      </c>
      <c r="G287" s="631">
        <f>AM272</f>
        <v>50.277605528280169</v>
      </c>
      <c r="H287" s="632"/>
      <c r="I287" s="177">
        <f t="shared" si="127"/>
        <v>94</v>
      </c>
      <c r="J287" s="185"/>
      <c r="K287" s="185"/>
    </row>
    <row r="288" spans="1:70" ht="15" customHeight="1">
      <c r="A288" s="19">
        <f t="shared" si="159"/>
        <v>2020</v>
      </c>
      <c r="B288" s="174">
        <f t="shared" si="158"/>
        <v>89</v>
      </c>
      <c r="C288" s="52"/>
      <c r="D288" s="20">
        <f t="shared" si="157"/>
        <v>18</v>
      </c>
      <c r="E288" s="198">
        <f>AS263</f>
        <v>560</v>
      </c>
      <c r="F288" s="201">
        <f>AS271</f>
        <v>4.017429011936996E-2</v>
      </c>
      <c r="G288" s="631">
        <f>AS272</f>
        <v>50.342669843806348</v>
      </c>
      <c r="H288" s="632"/>
      <c r="I288" s="177">
        <f t="shared" si="127"/>
        <v>89</v>
      </c>
      <c r="J288" s="185"/>
      <c r="K288" s="185"/>
    </row>
    <row r="289" spans="1:11" ht="15" customHeight="1">
      <c r="A289" s="19">
        <f t="shared" si="159"/>
        <v>2021</v>
      </c>
      <c r="B289" s="174">
        <f t="shared" si="158"/>
        <v>84</v>
      </c>
      <c r="C289" s="52"/>
      <c r="D289" s="20">
        <f t="shared" si="157"/>
        <v>19</v>
      </c>
      <c r="E289" s="198">
        <f>AY263</f>
        <v>600</v>
      </c>
      <c r="F289" s="201">
        <f>AY271</f>
        <v>3.7113152497727869E-2</v>
      </c>
      <c r="G289" s="631">
        <f>AY272</f>
        <v>50.640864313652799</v>
      </c>
      <c r="H289" s="632"/>
      <c r="I289" s="177">
        <f t="shared" si="127"/>
        <v>84</v>
      </c>
      <c r="J289" s="185"/>
      <c r="K289" s="185"/>
    </row>
    <row r="290" spans="1:11" ht="15" customHeight="1">
      <c r="A290" s="19">
        <f t="shared" si="159"/>
        <v>2022</v>
      </c>
      <c r="B290" s="174">
        <f t="shared" si="158"/>
        <v>80</v>
      </c>
      <c r="C290" s="52"/>
      <c r="D290" s="20">
        <f t="shared" si="157"/>
        <v>20</v>
      </c>
      <c r="E290" s="198">
        <f>BE263</f>
        <v>640</v>
      </c>
      <c r="F290" s="201">
        <f>BE271</f>
        <v>4.487207547237964E-2</v>
      </c>
      <c r="G290" s="631">
        <f>BE272</f>
        <v>50.630003429388815</v>
      </c>
      <c r="H290" s="632"/>
      <c r="I290" s="177">
        <f t="shared" si="127"/>
        <v>80</v>
      </c>
      <c r="J290" s="185"/>
      <c r="K290" s="185"/>
    </row>
    <row r="291" spans="1:11" ht="15" customHeight="1">
      <c r="A291" s="19">
        <f t="shared" si="159"/>
        <v>2023</v>
      </c>
      <c r="B291" s="174">
        <f t="shared" si="158"/>
        <v>76</v>
      </c>
      <c r="C291" s="52"/>
      <c r="D291" s="20">
        <f t="shared" si="157"/>
        <v>21</v>
      </c>
      <c r="E291" s="198">
        <f>BK263</f>
        <v>680</v>
      </c>
      <c r="F291" s="201">
        <f>BK271</f>
        <v>4.1353355323753532E-2</v>
      </c>
      <c r="G291" s="631">
        <f>BK272</f>
        <v>50.836522191760167</v>
      </c>
      <c r="H291" s="632"/>
      <c r="I291" s="177">
        <f t="shared" si="127"/>
        <v>76</v>
      </c>
      <c r="J291" s="185"/>
      <c r="K291" s="185"/>
    </row>
    <row r="292" spans="1:11" ht="15" customHeight="1">
      <c r="A292" s="19">
        <f t="shared" si="159"/>
        <v>2024</v>
      </c>
      <c r="B292" s="174">
        <f t="shared" si="158"/>
        <v>72</v>
      </c>
      <c r="C292" s="52"/>
      <c r="D292" s="20">
        <f t="shared" si="157"/>
        <v>22</v>
      </c>
      <c r="E292" s="64"/>
      <c r="F292" s="201"/>
      <c r="G292" s="213"/>
      <c r="H292" s="32"/>
      <c r="I292" s="177">
        <f t="shared" si="127"/>
        <v>72</v>
      </c>
      <c r="J292" s="185"/>
      <c r="K292" s="185"/>
    </row>
    <row r="293" spans="1:11" ht="15" customHeight="1">
      <c r="A293" s="19">
        <f t="shared" si="159"/>
        <v>2025</v>
      </c>
      <c r="B293" s="174">
        <f t="shared" si="158"/>
        <v>68</v>
      </c>
      <c r="C293" s="52"/>
      <c r="D293" s="20">
        <f t="shared" si="157"/>
        <v>23</v>
      </c>
      <c r="E293" s="64"/>
      <c r="F293" s="201"/>
      <c r="G293" s="213"/>
      <c r="H293" s="32"/>
      <c r="I293" s="177">
        <f t="shared" si="127"/>
        <v>68</v>
      </c>
      <c r="J293" s="185"/>
      <c r="K293" s="185"/>
    </row>
    <row r="294" spans="1:11" ht="15" customHeight="1">
      <c r="A294" s="19">
        <f t="shared" si="159"/>
        <v>2026</v>
      </c>
      <c r="B294" s="174">
        <f t="shared" si="158"/>
        <v>64</v>
      </c>
      <c r="C294" s="52"/>
      <c r="D294" s="20">
        <f t="shared" si="157"/>
        <v>24</v>
      </c>
      <c r="E294" s="64"/>
      <c r="F294" s="201"/>
      <c r="G294" s="213"/>
      <c r="H294" s="32"/>
      <c r="I294" s="177">
        <f t="shared" si="127"/>
        <v>64</v>
      </c>
      <c r="J294" s="185"/>
      <c r="K294" s="185"/>
    </row>
    <row r="295" spans="1:11" ht="15" customHeight="1">
      <c r="A295" s="19">
        <f t="shared" si="159"/>
        <v>2027</v>
      </c>
      <c r="B295" s="174">
        <f t="shared" si="158"/>
        <v>60</v>
      </c>
      <c r="C295" s="52"/>
      <c r="D295" s="20">
        <f t="shared" si="157"/>
        <v>25</v>
      </c>
      <c r="E295" s="64"/>
      <c r="F295" s="201"/>
      <c r="G295" s="213"/>
      <c r="H295" s="32"/>
      <c r="I295" s="177">
        <f t="shared" si="127"/>
        <v>60</v>
      </c>
      <c r="J295" s="185"/>
      <c r="K295" s="185"/>
    </row>
    <row r="296" spans="1:11" ht="15" customHeight="1">
      <c r="A296" s="19">
        <f t="shared" si="159"/>
        <v>2028</v>
      </c>
      <c r="B296" s="174">
        <f t="shared" si="158"/>
        <v>57</v>
      </c>
      <c r="C296" s="52"/>
      <c r="D296" s="20">
        <f t="shared" si="157"/>
        <v>26</v>
      </c>
      <c r="E296" s="64"/>
      <c r="F296" s="201"/>
      <c r="G296" s="213"/>
      <c r="H296" s="32"/>
      <c r="I296" s="177">
        <f t="shared" si="127"/>
        <v>57</v>
      </c>
      <c r="J296" s="185"/>
      <c r="K296" s="185"/>
    </row>
    <row r="297" spans="1:11" ht="15" customHeight="1">
      <c r="A297" s="19">
        <f t="shared" si="159"/>
        <v>2029</v>
      </c>
      <c r="B297" s="174">
        <f t="shared" si="158"/>
        <v>54</v>
      </c>
      <c r="C297" s="52"/>
      <c r="D297" s="20">
        <f t="shared" si="157"/>
        <v>27</v>
      </c>
      <c r="E297" s="53"/>
      <c r="F297" s="80"/>
      <c r="G297" s="25"/>
      <c r="H297" s="32"/>
      <c r="I297" s="177">
        <f t="shared" si="127"/>
        <v>54</v>
      </c>
      <c r="J297" s="185"/>
      <c r="K297" s="185"/>
    </row>
    <row r="298" spans="1:11" ht="15" customHeight="1">
      <c r="A298" s="19">
        <f t="shared" si="159"/>
        <v>2030</v>
      </c>
      <c r="B298" s="174">
        <f t="shared" si="158"/>
        <v>51</v>
      </c>
      <c r="C298" s="52"/>
      <c r="D298" s="20">
        <f t="shared" si="157"/>
        <v>28</v>
      </c>
      <c r="E298" s="53"/>
      <c r="F298" s="80"/>
      <c r="G298" s="25"/>
      <c r="H298" s="32"/>
      <c r="I298" s="177">
        <f t="shared" si="127"/>
        <v>51</v>
      </c>
      <c r="J298" s="185"/>
      <c r="K298" s="185"/>
    </row>
    <row r="299" spans="1:11" ht="15" customHeight="1">
      <c r="A299" s="19">
        <f t="shared" si="159"/>
        <v>2031</v>
      </c>
      <c r="B299" s="174">
        <f t="shared" si="158"/>
        <v>48</v>
      </c>
      <c r="C299" s="52"/>
      <c r="D299" s="20">
        <f t="shared" si="157"/>
        <v>29</v>
      </c>
      <c r="E299" s="53"/>
      <c r="F299" s="80"/>
      <c r="G299" s="25"/>
      <c r="H299" s="32"/>
      <c r="I299" s="177">
        <f t="shared" si="127"/>
        <v>48</v>
      </c>
      <c r="J299" s="185"/>
      <c r="K299" s="185"/>
    </row>
    <row r="300" spans="1:11" ht="15" customHeight="1">
      <c r="A300" s="19">
        <f t="shared" si="159"/>
        <v>2032</v>
      </c>
      <c r="B300" s="174">
        <f t="shared" si="158"/>
        <v>45</v>
      </c>
      <c r="C300" s="52"/>
      <c r="D300" s="20">
        <f t="shared" si="157"/>
        <v>30</v>
      </c>
      <c r="E300" s="53"/>
      <c r="F300" s="80"/>
      <c r="G300" s="25"/>
      <c r="H300" s="32"/>
      <c r="I300" s="177">
        <f t="shared" si="127"/>
        <v>45</v>
      </c>
      <c r="J300" s="185"/>
      <c r="K300" s="185"/>
    </row>
    <row r="301" spans="1:11" ht="15" customHeight="1">
      <c r="A301" s="19">
        <f t="shared" si="159"/>
        <v>2033</v>
      </c>
      <c r="B301" s="174">
        <f t="shared" si="158"/>
        <v>42</v>
      </c>
      <c r="C301" s="52"/>
      <c r="D301" s="20">
        <f t="shared" si="157"/>
        <v>31</v>
      </c>
      <c r="E301" s="53"/>
      <c r="F301" s="80"/>
      <c r="G301" s="25"/>
      <c r="H301" s="32"/>
      <c r="I301" s="177">
        <f t="shared" si="127"/>
        <v>42</v>
      </c>
      <c r="J301" s="185"/>
      <c r="K301" s="185"/>
    </row>
    <row r="302" spans="1:11" ht="15" customHeight="1">
      <c r="A302" s="103">
        <f t="shared" si="159"/>
        <v>2034</v>
      </c>
      <c r="B302" s="186">
        <f t="shared" si="158"/>
        <v>40</v>
      </c>
      <c r="C302" s="193"/>
      <c r="D302" s="33">
        <f t="shared" si="157"/>
        <v>32</v>
      </c>
      <c r="E302" s="54"/>
      <c r="F302" s="82"/>
      <c r="G302" s="9"/>
      <c r="H302" s="35"/>
      <c r="I302" s="187">
        <f t="shared" si="127"/>
        <v>40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4.1530973690951142E-2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2.2378246526862759E-2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3.6781244579800886E-2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3.8747549589354058E-2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3.9015691248588842E-2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3.8095490594913864E-2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4.0911172121990858E-2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3.9467292216259657E-2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3.7875371577006801E-2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4.1530973690951142E-2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680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362</v>
      </c>
      <c r="P309" s="185"/>
      <c r="Q309" s="177"/>
      <c r="S309" s="216"/>
      <c r="T309" s="95" t="s">
        <v>65</v>
      </c>
      <c r="U309" s="199">
        <f>ROUNDDOWN(U264,-T330)+10^T330</f>
        <v>400</v>
      </c>
      <c r="V309" s="185"/>
      <c r="W309" s="177"/>
      <c r="Y309" s="216"/>
      <c r="Z309" s="95" t="s">
        <v>65</v>
      </c>
      <c r="AA309" s="199">
        <f>U309+Z331</f>
        <v>440</v>
      </c>
      <c r="AB309" s="185"/>
      <c r="AC309" s="177"/>
      <c r="AE309" s="216"/>
      <c r="AF309" s="95" t="s">
        <v>65</v>
      </c>
      <c r="AG309" s="199">
        <f>AA309+AF331</f>
        <v>480</v>
      </c>
      <c r="AH309" s="185"/>
      <c r="AI309" s="177"/>
      <c r="AK309" s="216"/>
      <c r="AL309" s="95" t="s">
        <v>65</v>
      </c>
      <c r="AM309" s="199">
        <f>AG309+AL331</f>
        <v>520</v>
      </c>
      <c r="AN309" s="185"/>
      <c r="AO309" s="177"/>
      <c r="AQ309" s="216"/>
      <c r="AR309" s="95" t="s">
        <v>65</v>
      </c>
      <c r="AS309" s="199">
        <f>AM309+AR331</f>
        <v>560</v>
      </c>
      <c r="AT309" s="185"/>
      <c r="AU309" s="177"/>
      <c r="AW309" s="216"/>
      <c r="AX309" s="95" t="s">
        <v>65</v>
      </c>
      <c r="AY309" s="199">
        <f>AS309+AX331</f>
        <v>600</v>
      </c>
      <c r="AZ309" s="185"/>
      <c r="BA309" s="177"/>
      <c r="BC309" s="216"/>
      <c r="BD309" s="95" t="s">
        <v>65</v>
      </c>
      <c r="BE309" s="199">
        <f>AY309+BD331</f>
        <v>640</v>
      </c>
      <c r="BF309" s="185"/>
      <c r="BG309" s="177"/>
      <c r="BI309" s="216"/>
      <c r="BJ309" s="95" t="s">
        <v>65</v>
      </c>
      <c r="BK309" s="199">
        <f>BE309+BJ331</f>
        <v>680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6.1675794325198048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3.5581597960041313</v>
      </c>
      <c r="P311" s="185"/>
      <c r="Q311" s="177"/>
      <c r="S311" s="216"/>
      <c r="T311" s="95" t="s">
        <v>66</v>
      </c>
      <c r="U311" s="40">
        <f>INDEX(LINEST(S317:S326,$D317:$D326),2)</f>
        <v>5.0280262590641165</v>
      </c>
      <c r="V311" s="185"/>
      <c r="W311" s="177"/>
      <c r="Y311" s="216"/>
      <c r="Z311" s="95" t="s">
        <v>66</v>
      </c>
      <c r="AA311" s="40">
        <f>INDEX(LINEST(Y317:Y326,$D317:$D326),2)</f>
        <v>5.3476539703320718</v>
      </c>
      <c r="AB311" s="185"/>
      <c r="AC311" s="177"/>
      <c r="AE311" s="216"/>
      <c r="AF311" s="95" t="s">
        <v>66</v>
      </c>
      <c r="AG311" s="40">
        <f>INDEX(LINEST(AE317:AE326,$D317:$D326),2)</f>
        <v>5.5582727805793635</v>
      </c>
      <c r="AH311" s="185"/>
      <c r="AI311" s="177"/>
      <c r="AK311" s="216"/>
      <c r="AL311" s="95" t="s">
        <v>66</v>
      </c>
      <c r="AM311" s="40">
        <f>INDEX(LINEST(AK317:AK326,$D317:$D326),2)</f>
        <v>5.7213328645689776</v>
      </c>
      <c r="AN311" s="185"/>
      <c r="AO311" s="177"/>
      <c r="AQ311" s="216"/>
      <c r="AR311" s="95" t="s">
        <v>66</v>
      </c>
      <c r="AS311" s="40">
        <f>INDEX(LINEST(AQ317:AQ326,$D317:$D326),2)</f>
        <v>5.856499343444721</v>
      </c>
      <c r="AT311" s="185"/>
      <c r="AU311" s="177"/>
      <c r="AW311" s="216"/>
      <c r="AX311" s="95" t="s">
        <v>66</v>
      </c>
      <c r="AY311" s="40">
        <f>INDEX(LINEST(AW317:AW326,$D317:$D326),2)</f>
        <v>5.9728689461312445</v>
      </c>
      <c r="AZ311" s="185"/>
      <c r="BA311" s="177"/>
      <c r="BC311" s="216"/>
      <c r="BD311" s="95" t="s">
        <v>66</v>
      </c>
      <c r="BE311" s="40">
        <f>INDEX(LINEST(BC317:BC326,$D317:$D326),2)</f>
        <v>6.0755085511044271</v>
      </c>
      <c r="BF311" s="185"/>
      <c r="BG311" s="177"/>
      <c r="BI311" s="216"/>
      <c r="BJ311" s="95" t="s">
        <v>66</v>
      </c>
      <c r="BK311" s="40">
        <f>INDEX(LINEST(BI317:BI326,$D317:$D326),2)</f>
        <v>6.1675794325198048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1.4702707624591469E-2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0.23204188482550261</v>
      </c>
      <c r="P312" s="185"/>
      <c r="Q312" s="177"/>
      <c r="S312" s="216"/>
      <c r="T312" s="95" t="s">
        <v>67</v>
      </c>
      <c r="U312" s="40">
        <f>INDEX(LINEST(S317:S326,$D317:$D326),1)</f>
        <v>6.5495546542379074E-2</v>
      </c>
      <c r="V312" s="185"/>
      <c r="W312" s="177"/>
      <c r="Y312" s="216"/>
      <c r="Z312" s="95" t="s">
        <v>67</v>
      </c>
      <c r="AA312" s="40">
        <f>INDEX(LINEST(Y317:Y326,$D317:$D326),1)</f>
        <v>4.3348492545621717E-2</v>
      </c>
      <c r="AB312" s="185"/>
      <c r="AC312" s="177"/>
      <c r="AE312" s="216"/>
      <c r="AF312" s="95" t="s">
        <v>67</v>
      </c>
      <c r="AG312" s="40">
        <f>INDEX(LINEST(AE317:AE326,$D317:$D326),1)</f>
        <v>3.2713882913215191E-2</v>
      </c>
      <c r="AH312" s="185"/>
      <c r="AI312" s="177"/>
      <c r="AK312" s="216"/>
      <c r="AL312" s="95" t="s">
        <v>67</v>
      </c>
      <c r="AM312" s="40">
        <f>INDEX(LINEST(AK317:AK326,$D317:$D326),1)</f>
        <v>2.6305627383418188E-2</v>
      </c>
      <c r="AN312" s="185"/>
      <c r="AO312" s="177"/>
      <c r="AQ312" s="216"/>
      <c r="AR312" s="95" t="s">
        <v>67</v>
      </c>
      <c r="AS312" s="40">
        <f>INDEX(LINEST(AQ317:AQ326,$D317:$D326),1)</f>
        <v>2.1992236938877422E-2</v>
      </c>
      <c r="AT312" s="185"/>
      <c r="AU312" s="177"/>
      <c r="AW312" s="216"/>
      <c r="AX312" s="95" t="s">
        <v>67</v>
      </c>
      <c r="AY312" s="40">
        <f>INDEX(LINEST(AW317:AW326,$D317:$D326),1)</f>
        <v>1.8884357029576065E-2</v>
      </c>
      <c r="AZ312" s="185"/>
      <c r="BA312" s="177"/>
      <c r="BC312" s="216"/>
      <c r="BD312" s="95" t="s">
        <v>67</v>
      </c>
      <c r="BE312" s="40">
        <f>INDEX(LINEST(BC317:BC326,$D317:$D326),1)</f>
        <v>1.6537455760229205E-2</v>
      </c>
      <c r="BF312" s="185"/>
      <c r="BG312" s="177"/>
      <c r="BI312" s="216"/>
      <c r="BJ312" s="95" t="s">
        <v>67</v>
      </c>
      <c r="BK312" s="40">
        <f>INDEX(LINEST(BI317:BI326,$D317:$D326),1)</f>
        <v>1.4702707624591469E-2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477.03002410308125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35.098549190168555</v>
      </c>
      <c r="P314" s="185"/>
      <c r="Q314" s="177"/>
      <c r="S314" s="216"/>
      <c r="T314" s="95" t="s">
        <v>29</v>
      </c>
      <c r="U314" s="199">
        <f>EXP(U311)</f>
        <v>152.63146023911855</v>
      </c>
      <c r="V314" s="185"/>
      <c r="W314" s="177"/>
      <c r="Y314" s="216"/>
      <c r="Z314" s="95" t="s">
        <v>29</v>
      </c>
      <c r="AA314" s="199">
        <f>EXP(AA311)</f>
        <v>210.11478367738471</v>
      </c>
      <c r="AB314" s="185"/>
      <c r="AC314" s="177"/>
      <c r="AE314" s="216"/>
      <c r="AF314" s="95" t="s">
        <v>29</v>
      </c>
      <c r="AG314" s="199">
        <f>EXP(AG311)</f>
        <v>259.37445261412529</v>
      </c>
      <c r="AH314" s="185"/>
      <c r="AI314" s="177"/>
      <c r="AK314" s="216"/>
      <c r="AL314" s="95" t="s">
        <v>29</v>
      </c>
      <c r="AM314" s="199">
        <f>EXP(AM311)</f>
        <v>305.31159088205436</v>
      </c>
      <c r="AN314" s="185"/>
      <c r="AO314" s="177"/>
      <c r="AQ314" s="216"/>
      <c r="AR314" s="95" t="s">
        <v>29</v>
      </c>
      <c r="AS314" s="199">
        <f>EXP(AS311)</f>
        <v>349.49852573202361</v>
      </c>
      <c r="AT314" s="185"/>
      <c r="AU314" s="177"/>
      <c r="AW314" s="216"/>
      <c r="AX314" s="95" t="s">
        <v>29</v>
      </c>
      <c r="AY314" s="199">
        <f>EXP(AY311)</f>
        <v>392.63049218387738</v>
      </c>
      <c r="AZ314" s="185"/>
      <c r="BA314" s="177"/>
      <c r="BC314" s="216"/>
      <c r="BD314" s="95" t="s">
        <v>29</v>
      </c>
      <c r="BE314" s="199">
        <f>EXP(BE311)</f>
        <v>435.07070195193376</v>
      </c>
      <c r="BF314" s="185"/>
      <c r="BG314" s="177"/>
      <c r="BI314" s="216"/>
      <c r="BJ314" s="95" t="s">
        <v>29</v>
      </c>
      <c r="BK314" s="199">
        <f>EXP(BK311)</f>
        <v>477.03002410308125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1.0148113240962313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1.2611725517143402</v>
      </c>
      <c r="P315" s="185"/>
      <c r="Q315" s="177"/>
      <c r="S315" s="216"/>
      <c r="T315" s="95" t="s">
        <v>30</v>
      </c>
      <c r="U315" s="40">
        <f>EXP(U312)</f>
        <v>1.0676879823997281</v>
      </c>
      <c r="V315" s="185"/>
      <c r="W315" s="177"/>
      <c r="Y315" s="216"/>
      <c r="Z315" s="95" t="s">
        <v>30</v>
      </c>
      <c r="AA315" s="40">
        <f>EXP(AA312)</f>
        <v>1.0443017628240157</v>
      </c>
      <c r="AB315" s="185"/>
      <c r="AC315" s="177"/>
      <c r="AE315" s="216"/>
      <c r="AF315" s="95" t="s">
        <v>30</v>
      </c>
      <c r="AG315" s="40">
        <f>EXP(AG312)</f>
        <v>1.0332548650727058</v>
      </c>
      <c r="AH315" s="185"/>
      <c r="AI315" s="177"/>
      <c r="AK315" s="216"/>
      <c r="AL315" s="95" t="s">
        <v>30</v>
      </c>
      <c r="AM315" s="40">
        <f>EXP(AM312)</f>
        <v>1.0266546743111804</v>
      </c>
      <c r="AN315" s="185"/>
      <c r="AO315" s="177"/>
      <c r="AQ315" s="216"/>
      <c r="AR315" s="95" t="s">
        <v>30</v>
      </c>
      <c r="AS315" s="40">
        <f>EXP(AS312)</f>
        <v>1.0222358487602599</v>
      </c>
      <c r="AT315" s="185"/>
      <c r="AU315" s="177"/>
      <c r="AW315" s="216"/>
      <c r="AX315" s="95" t="s">
        <v>30</v>
      </c>
      <c r="AY315" s="40">
        <f>EXP(AY312)</f>
        <v>1.0190637942388068</v>
      </c>
      <c r="AZ315" s="185"/>
      <c r="BA315" s="177"/>
      <c r="BC315" s="216"/>
      <c r="BD315" s="95" t="s">
        <v>30</v>
      </c>
      <c r="BE315" s="40">
        <f>EXP(BE312)</f>
        <v>1.0166749564062987</v>
      </c>
      <c r="BF315" s="185"/>
      <c r="BG315" s="177"/>
      <c r="BI315" s="216"/>
      <c r="BJ315" s="95" t="s">
        <v>30</v>
      </c>
      <c r="BK315" s="40">
        <f>EXP(BK312)</f>
        <v>1.0148113240962313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76.019350380096753</v>
      </c>
      <c r="C317" s="189">
        <f t="shared" ref="C317:C326" si="161">LN($F$309-B317)</f>
        <v>6.4035421603684775</v>
      </c>
      <c r="D317" s="20">
        <v>1</v>
      </c>
      <c r="E317" s="637" t="s">
        <v>7</v>
      </c>
      <c r="F317" s="638"/>
      <c r="G317" s="641">
        <f>I305</f>
        <v>4.1530973690951142E-2</v>
      </c>
      <c r="H317" s="642"/>
      <c r="I317" s="177">
        <f t="shared" ref="I317:I348" si="162">ROUND($F$309-$F$314*$F$315^D317,$G$1)</f>
        <v>196</v>
      </c>
      <c r="J317" s="178">
        <f t="shared" ref="J317:J326" si="163">ABS(B317-I317)/B317*100</f>
        <v>157.82909090909089</v>
      </c>
      <c r="K317" s="177">
        <f t="shared" ref="K317:K326" si="164">(B317-I317)^2/1000</f>
        <v>14.395356283213989</v>
      </c>
      <c r="M317" s="216">
        <f t="shared" ref="M317:M326" si="165">LN(O$309-$B317)</f>
        <v>5.6559241498592341</v>
      </c>
      <c r="N317" s="21" t="s">
        <v>36</v>
      </c>
      <c r="O317" s="42">
        <f>P305</f>
        <v>2.2378246526862759E-2</v>
      </c>
      <c r="P317" s="185">
        <f t="shared" ref="P317:P326" si="166">ROUND(O$309-O$314*O$315^$D317,$G$1)</f>
        <v>318</v>
      </c>
      <c r="Q317" s="177">
        <f t="shared" ref="Q317:Q326" si="167">($B317-P317)^2/1000</f>
        <v>58.554634790470388</v>
      </c>
      <c r="S317" s="216">
        <f t="shared" ref="S317:S326" si="168">LN(U$309-$B317)</f>
        <v>5.7806837906134563</v>
      </c>
      <c r="T317" s="21" t="s">
        <v>36</v>
      </c>
      <c r="U317" s="42">
        <f>V305</f>
        <v>3.6781244579800886E-2</v>
      </c>
      <c r="V317" s="185">
        <f t="shared" ref="V317:V326" si="169">ROUND(U$309-U$314*U$315^$D317,$G$1)</f>
        <v>237</v>
      </c>
      <c r="W317" s="177">
        <f t="shared" ref="W317:W326" si="170">($B317-V317)^2/1000</f>
        <v>25.91476955204606</v>
      </c>
      <c r="Y317" s="216">
        <f t="shared" ref="Y317:Y326" si="171">LN(AA$309-$B317)</f>
        <v>5.8971007058387963</v>
      </c>
      <c r="Z317" s="21" t="s">
        <v>36</v>
      </c>
      <c r="AA317" s="42">
        <f>AB305</f>
        <v>3.8747549589354058E-2</v>
      </c>
      <c r="AB317" s="185">
        <f t="shared" ref="AB317:AB326" si="172">ROUND(AA$309-AA$314*AA$315^$D317,$G$1)</f>
        <v>221</v>
      </c>
      <c r="AC317" s="177">
        <f t="shared" ref="AC317:AC326" si="173">($B317-AB317)^2/1000</f>
        <v>21.019388764209154</v>
      </c>
      <c r="AE317" s="216">
        <f t="shared" ref="AE317:AE326" si="174">LN(AG$309-$B317)</f>
        <v>6.001366979833616</v>
      </c>
      <c r="AF317" s="21" t="s">
        <v>36</v>
      </c>
      <c r="AG317" s="42">
        <f>AH305</f>
        <v>3.9015691248588842E-2</v>
      </c>
      <c r="AH317" s="185">
        <f t="shared" ref="AH317:AH326" si="175">ROUND(AG$309-AG$314*AG$315^$D317,$G$1)</f>
        <v>212</v>
      </c>
      <c r="AI317" s="177">
        <f t="shared" ref="AI317:AI326" si="176">($B317-AH317)^2/1000</f>
        <v>18.490737071050898</v>
      </c>
      <c r="AK317" s="216">
        <f t="shared" ref="AK317:AK326" si="177">LN(AM$309-$B317)</f>
        <v>6.0957809795453501</v>
      </c>
      <c r="AL317" s="21" t="s">
        <v>36</v>
      </c>
      <c r="AM317" s="42">
        <f>AN305</f>
        <v>3.8095490594913864E-2</v>
      </c>
      <c r="AN317" s="185">
        <f t="shared" ref="AN317:AN326" si="178">ROUND(AM$309-AM$314*AM$315^$D317,$G$1)</f>
        <v>207</v>
      </c>
      <c r="AO317" s="177">
        <f t="shared" ref="AO317:AO326" si="179">($B317-AN317)^2/1000</f>
        <v>17.155930574851865</v>
      </c>
      <c r="AQ317" s="216">
        <f t="shared" ref="AQ317:AQ326" si="180">LN(AS$309-$B317)</f>
        <v>6.1820449257932388</v>
      </c>
      <c r="AR317" s="21" t="s">
        <v>36</v>
      </c>
      <c r="AS317" s="42">
        <f>AT305</f>
        <v>4.0911172121990858E-2</v>
      </c>
      <c r="AT317" s="185">
        <f t="shared" ref="AT317:AT326" si="181">ROUND(AS$309-AS$314*AS$315^$D317,$G$1)</f>
        <v>203</v>
      </c>
      <c r="AU317" s="177">
        <f t="shared" ref="AU317:AU326" si="182">($B317-AT317)^2/1000</f>
        <v>16.124085377892634</v>
      </c>
      <c r="AW317" s="216">
        <f t="shared" ref="AW317:AW326" si="183">LN(AY$309-$B317)</f>
        <v>6.2614547554328874</v>
      </c>
      <c r="AX317" s="21" t="s">
        <v>36</v>
      </c>
      <c r="AY317" s="42">
        <f>AZ305</f>
        <v>3.9467292216259657E-2</v>
      </c>
      <c r="AZ317" s="185">
        <f t="shared" ref="AZ317:AZ326" si="184">ROUND(AY$309-AY$314*AY$315^$D317,$G$1)</f>
        <v>200</v>
      </c>
      <c r="BA317" s="177">
        <f t="shared" ref="BA317:BA326" si="185">($B317-AZ317)^2/1000</f>
        <v>15.371201480173214</v>
      </c>
      <c r="BC317" s="216">
        <f t="shared" ref="BC317:BC326" si="186">LN(BE$309-$B317)</f>
        <v>6.3350199417249167</v>
      </c>
      <c r="BD317" s="21" t="s">
        <v>36</v>
      </c>
      <c r="BE317" s="42">
        <f>BF305</f>
        <v>3.7875371577006801E-2</v>
      </c>
      <c r="BF317" s="185">
        <f t="shared" ref="BF317:BF326" si="187">ROUND(BE$309-BE$314*BE$315^$D317,$G$1)</f>
        <v>198</v>
      </c>
      <c r="BG317" s="177">
        <f t="shared" ref="BG317:BG326" si="188">($B317-BF317)^2/1000</f>
        <v>14.879278881693603</v>
      </c>
      <c r="BI317" s="216">
        <f t="shared" ref="BI317:BI326" si="189">LN(BK$309-$B317)</f>
        <v>6.4035421603684775</v>
      </c>
      <c r="BJ317" s="21" t="s">
        <v>36</v>
      </c>
      <c r="BK317" s="42">
        <f>BL305</f>
        <v>4.1530973690951142E-2</v>
      </c>
      <c r="BL317" s="185">
        <f t="shared" ref="BL317:BL326" si="190">ROUND(BK$309-BK$314*BK$315^$D317,$G$1)</f>
        <v>196</v>
      </c>
      <c r="BM317" s="177">
        <f t="shared" ref="BM317:BM326" si="191">($B317-BL317)^2/1000</f>
        <v>14.395356283213989</v>
      </c>
    </row>
    <row r="318" spans="1:65" ht="15" customHeight="1">
      <c r="A318" s="19">
        <f t="shared" si="160"/>
        <v>2004</v>
      </c>
      <c r="B318" s="174">
        <f t="shared" si="160"/>
        <v>361.38613861386136</v>
      </c>
      <c r="C318" s="189">
        <f t="shared" si="161"/>
        <v>5.7639799037051151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50.359232392057962</v>
      </c>
      <c r="H318" s="640"/>
      <c r="I318" s="177">
        <f t="shared" si="162"/>
        <v>189</v>
      </c>
      <c r="J318" s="178">
        <f t="shared" si="163"/>
        <v>47.701369863013696</v>
      </c>
      <c r="K318" s="177">
        <f t="shared" si="164"/>
        <v>29.716980786197421</v>
      </c>
      <c r="M318" s="216">
        <f t="shared" si="165"/>
        <v>-0.48798613179612937</v>
      </c>
      <c r="N318" s="21" t="s">
        <v>37</v>
      </c>
      <c r="O318" s="199">
        <f>SUM(Q317:Q326)</f>
        <v>153.69900613827889</v>
      </c>
      <c r="P318" s="185">
        <f t="shared" si="166"/>
        <v>306</v>
      </c>
      <c r="Q318" s="177">
        <f t="shared" si="167"/>
        <v>3.0676243505538645</v>
      </c>
      <c r="S318" s="216">
        <f t="shared" si="168"/>
        <v>3.6536113152764789</v>
      </c>
      <c r="T318" s="21" t="s">
        <v>37</v>
      </c>
      <c r="U318" s="199">
        <f>SUM(W317:W326)</f>
        <v>61.881853312596476</v>
      </c>
      <c r="V318" s="185">
        <f t="shared" si="169"/>
        <v>226</v>
      </c>
      <c r="W318" s="177">
        <f t="shared" si="170"/>
        <v>18.329406528771685</v>
      </c>
      <c r="Y318" s="216">
        <f t="shared" si="171"/>
        <v>4.3645480373999224</v>
      </c>
      <c r="Z318" s="21" t="s">
        <v>37</v>
      </c>
      <c r="AA318" s="199">
        <f>SUM(AC317:AC326)</f>
        <v>55.551669957833148</v>
      </c>
      <c r="AB318" s="185">
        <f t="shared" si="172"/>
        <v>211</v>
      </c>
      <c r="AC318" s="177">
        <f t="shared" si="173"/>
        <v>22.615990687187523</v>
      </c>
      <c r="AE318" s="216">
        <f t="shared" si="174"/>
        <v>4.7758733548281809</v>
      </c>
      <c r="AF318" s="21" t="s">
        <v>37</v>
      </c>
      <c r="AG318" s="199">
        <f>SUM(AI317:AI326)</f>
        <v>53.244728729946452</v>
      </c>
      <c r="AH318" s="185">
        <f t="shared" si="175"/>
        <v>203</v>
      </c>
      <c r="AI318" s="177">
        <f t="shared" si="176"/>
        <v>25.086168905009306</v>
      </c>
      <c r="AK318" s="216">
        <f t="shared" si="177"/>
        <v>5.0664727037810913</v>
      </c>
      <c r="AL318" s="21" t="s">
        <v>37</v>
      </c>
      <c r="AM318" s="199">
        <f>SUM(AO317:AO326)</f>
        <v>52.244701630866132</v>
      </c>
      <c r="AN318" s="185">
        <f t="shared" si="178"/>
        <v>198</v>
      </c>
      <c r="AO318" s="177">
        <f t="shared" si="179"/>
        <v>26.695030291147919</v>
      </c>
      <c r="AQ318" s="216">
        <f t="shared" si="180"/>
        <v>5.2913625446746675</v>
      </c>
      <c r="AR318" s="21" t="s">
        <v>37</v>
      </c>
      <c r="AS318" s="199">
        <f>SUM(AU317:AU326)</f>
        <v>51.30514943825083</v>
      </c>
      <c r="AT318" s="185">
        <f t="shared" si="181"/>
        <v>195</v>
      </c>
      <c r="AU318" s="177">
        <f t="shared" si="182"/>
        <v>27.684347122831088</v>
      </c>
      <c r="AW318" s="216">
        <f t="shared" si="183"/>
        <v>5.4748466026374869</v>
      </c>
      <c r="AX318" s="21" t="s">
        <v>37</v>
      </c>
      <c r="AY318" s="199">
        <f>SUM(BA317:BA326)</f>
        <v>50.974294470367923</v>
      </c>
      <c r="AZ318" s="185">
        <f t="shared" si="184"/>
        <v>192</v>
      </c>
      <c r="BA318" s="177">
        <f t="shared" si="185"/>
        <v>28.691663954514258</v>
      </c>
      <c r="BC318" s="216">
        <f t="shared" si="186"/>
        <v>5.6298268138271208</v>
      </c>
      <c r="BD318" s="21" t="s">
        <v>37</v>
      </c>
      <c r="BE318" s="199">
        <f>SUM(BG317:BG326)</f>
        <v>50.846882853630568</v>
      </c>
      <c r="BF318" s="185">
        <f t="shared" si="187"/>
        <v>190</v>
      </c>
      <c r="BG318" s="177">
        <f t="shared" si="188"/>
        <v>29.3732085089697</v>
      </c>
      <c r="BI318" s="216">
        <f t="shared" si="189"/>
        <v>5.7639799037051151</v>
      </c>
      <c r="BJ318" s="21" t="s">
        <v>37</v>
      </c>
      <c r="BK318" s="199">
        <f>SUM(BM317:BM326)</f>
        <v>50.359232392057962</v>
      </c>
      <c r="BL318" s="185">
        <f t="shared" si="190"/>
        <v>189</v>
      </c>
      <c r="BM318" s="177">
        <f t="shared" si="191"/>
        <v>29.716980786197421</v>
      </c>
    </row>
    <row r="319" spans="1:65" ht="15" customHeight="1">
      <c r="A319" s="19">
        <f t="shared" si="160"/>
        <v>2005</v>
      </c>
      <c r="B319" s="174">
        <f t="shared" si="160"/>
        <v>142.60249554367201</v>
      </c>
      <c r="C319" s="189">
        <f t="shared" si="161"/>
        <v>6.2867380524347096</v>
      </c>
      <c r="D319" s="20">
        <f t="shared" si="192"/>
        <v>3</v>
      </c>
      <c r="E319" s="637" t="s">
        <v>9</v>
      </c>
      <c r="F319" s="638"/>
      <c r="G319" s="639">
        <f>SUM(K317:K326)</f>
        <v>50.359232392057962</v>
      </c>
      <c r="H319" s="640"/>
      <c r="I319" s="177">
        <f t="shared" si="162"/>
        <v>181</v>
      </c>
      <c r="J319" s="178">
        <f t="shared" si="163"/>
        <v>26.926250000000007</v>
      </c>
      <c r="K319" s="177">
        <f t="shared" si="164"/>
        <v>1.4743683484737282</v>
      </c>
      <c r="M319" s="216">
        <f t="shared" si="165"/>
        <v>5.3908851733750192</v>
      </c>
      <c r="O319" s="98"/>
      <c r="P319" s="185">
        <f t="shared" si="166"/>
        <v>292</v>
      </c>
      <c r="Q319" s="177">
        <f t="shared" si="167"/>
        <v>22.319614337778543</v>
      </c>
      <c r="S319" s="216">
        <f t="shared" si="168"/>
        <v>5.5506215999181663</v>
      </c>
      <c r="U319" s="98"/>
      <c r="V319" s="185">
        <f t="shared" si="169"/>
        <v>214</v>
      </c>
      <c r="W319" s="177">
        <f t="shared" si="170"/>
        <v>5.0976036425913751</v>
      </c>
      <c r="Y319" s="216">
        <f t="shared" si="171"/>
        <v>5.6950696427881855</v>
      </c>
      <c r="AA319" s="98"/>
      <c r="AB319" s="185">
        <f t="shared" si="172"/>
        <v>201</v>
      </c>
      <c r="AC319" s="177">
        <f t="shared" si="173"/>
        <v>3.4102685267268482</v>
      </c>
      <c r="AE319" s="216">
        <f t="shared" si="174"/>
        <v>5.8212617736895176</v>
      </c>
      <c r="AG319" s="98"/>
      <c r="AH319" s="185">
        <f t="shared" si="175"/>
        <v>194</v>
      </c>
      <c r="AI319" s="177">
        <f t="shared" si="176"/>
        <v>2.641703464338256</v>
      </c>
      <c r="AK319" s="216">
        <f t="shared" si="177"/>
        <v>5.9332990204492271</v>
      </c>
      <c r="AM319" s="98"/>
      <c r="AN319" s="185">
        <f t="shared" si="178"/>
        <v>190</v>
      </c>
      <c r="AO319" s="177">
        <f t="shared" si="179"/>
        <v>2.2465234286876319</v>
      </c>
      <c r="AQ319" s="216">
        <f t="shared" si="180"/>
        <v>6.0340390158430708</v>
      </c>
      <c r="AS319" s="98"/>
      <c r="AT319" s="185">
        <f t="shared" si="181"/>
        <v>187</v>
      </c>
      <c r="AU319" s="177">
        <f t="shared" si="182"/>
        <v>1.9711384019496641</v>
      </c>
      <c r="AW319" s="216">
        <f t="shared" si="183"/>
        <v>6.1255528256409768</v>
      </c>
      <c r="AY319" s="98"/>
      <c r="AZ319" s="185">
        <f t="shared" si="184"/>
        <v>184</v>
      </c>
      <c r="BA319" s="177">
        <f t="shared" si="185"/>
        <v>1.713753375211696</v>
      </c>
      <c r="BC319" s="216">
        <f t="shared" si="186"/>
        <v>6.2093895141800557</v>
      </c>
      <c r="BE319" s="98"/>
      <c r="BF319" s="185">
        <f t="shared" si="187"/>
        <v>183</v>
      </c>
      <c r="BG319" s="177">
        <f t="shared" si="188"/>
        <v>1.63195836629904</v>
      </c>
      <c r="BI319" s="216">
        <f t="shared" si="189"/>
        <v>6.2867380524347096</v>
      </c>
      <c r="BK319" s="98"/>
      <c r="BL319" s="185">
        <f t="shared" si="190"/>
        <v>181</v>
      </c>
      <c r="BM319" s="177">
        <f t="shared" si="191"/>
        <v>1.4743683484737282</v>
      </c>
    </row>
    <row r="320" spans="1:65" ht="15" customHeight="1">
      <c r="A320" s="19">
        <f t="shared" si="160"/>
        <v>2006</v>
      </c>
      <c r="B320" s="174">
        <f t="shared" si="160"/>
        <v>145.2513966480447</v>
      </c>
      <c r="C320" s="189">
        <f t="shared" si="161"/>
        <v>6.2817967361815548</v>
      </c>
      <c r="D320" s="20">
        <f t="shared" si="192"/>
        <v>4</v>
      </c>
      <c r="E320" s="637" t="s">
        <v>10</v>
      </c>
      <c r="F320" s="638"/>
      <c r="G320" s="639">
        <f>SUM(J317:J326)/D326</f>
        <v>35.368296939999368</v>
      </c>
      <c r="H320" s="640"/>
      <c r="I320" s="177">
        <f t="shared" si="162"/>
        <v>174</v>
      </c>
      <c r="J320" s="178">
        <f t="shared" si="163"/>
        <v>19.792307692307684</v>
      </c>
      <c r="K320" s="177">
        <f t="shared" si="164"/>
        <v>0.82648219468805528</v>
      </c>
      <c r="M320" s="216">
        <f t="shared" si="165"/>
        <v>5.378738172050296</v>
      </c>
      <c r="P320" s="185">
        <f t="shared" si="166"/>
        <v>273</v>
      </c>
      <c r="Q320" s="177">
        <f t="shared" si="167"/>
        <v>16.319705658375202</v>
      </c>
      <c r="S320" s="216">
        <f t="shared" si="168"/>
        <v>5.5402771896617224</v>
      </c>
      <c r="V320" s="185">
        <f t="shared" si="169"/>
        <v>202</v>
      </c>
      <c r="W320" s="177">
        <f t="shared" si="170"/>
        <v>3.2204039823975519</v>
      </c>
      <c r="Y320" s="216">
        <f t="shared" si="171"/>
        <v>5.6861228009904963</v>
      </c>
      <c r="AB320" s="185">
        <f t="shared" si="172"/>
        <v>190</v>
      </c>
      <c r="AC320" s="177">
        <f t="shared" si="173"/>
        <v>2.0024375019506246</v>
      </c>
      <c r="AE320" s="216">
        <f t="shared" si="174"/>
        <v>5.8133798123503464</v>
      </c>
      <c r="AH320" s="185">
        <f t="shared" si="175"/>
        <v>184</v>
      </c>
      <c r="AI320" s="177">
        <f t="shared" si="176"/>
        <v>1.5014542617271611</v>
      </c>
      <c r="AK320" s="216">
        <f t="shared" si="177"/>
        <v>5.92625541009639</v>
      </c>
      <c r="AN320" s="185">
        <f t="shared" si="178"/>
        <v>181</v>
      </c>
      <c r="AO320" s="177">
        <f t="shared" si="179"/>
        <v>1.2779626416154295</v>
      </c>
      <c r="AQ320" s="216">
        <f t="shared" si="180"/>
        <v>6.027672561619327</v>
      </c>
      <c r="AT320" s="185">
        <f t="shared" si="181"/>
        <v>178</v>
      </c>
      <c r="AU320" s="177">
        <f t="shared" si="182"/>
        <v>1.0724710215036977</v>
      </c>
      <c r="AW320" s="216">
        <f t="shared" si="183"/>
        <v>6.1197447461498768</v>
      </c>
      <c r="AZ320" s="185">
        <f t="shared" si="184"/>
        <v>177</v>
      </c>
      <c r="BA320" s="177">
        <f t="shared" si="185"/>
        <v>1.007973814799787</v>
      </c>
      <c r="BC320" s="216">
        <f t="shared" si="186"/>
        <v>6.2040497615417634</v>
      </c>
      <c r="BF320" s="185">
        <f t="shared" si="187"/>
        <v>175</v>
      </c>
      <c r="BG320" s="177">
        <f t="shared" si="188"/>
        <v>0.88497940139196585</v>
      </c>
      <c r="BI320" s="216">
        <f t="shared" si="189"/>
        <v>6.2817967361815548</v>
      </c>
      <c r="BL320" s="185">
        <f t="shared" si="190"/>
        <v>174</v>
      </c>
      <c r="BM320" s="177">
        <f t="shared" si="191"/>
        <v>0.82648219468805528</v>
      </c>
    </row>
    <row r="321" spans="1:65" ht="15" customHeight="1">
      <c r="A321" s="19">
        <f t="shared" si="160"/>
        <v>2007</v>
      </c>
      <c r="B321" s="174">
        <f t="shared" si="160"/>
        <v>146.55172413793105</v>
      </c>
      <c r="C321" s="189">
        <f t="shared" si="161"/>
        <v>6.2793621135806381</v>
      </c>
      <c r="D321" s="20">
        <f t="shared" si="192"/>
        <v>5</v>
      </c>
      <c r="E321" s="637" t="s">
        <v>11</v>
      </c>
      <c r="F321" s="638"/>
      <c r="G321" s="639">
        <f>SUM(J317:J326)/10</f>
        <v>35.368296939999368</v>
      </c>
      <c r="H321" s="640"/>
      <c r="I321" s="177">
        <f t="shared" si="162"/>
        <v>167</v>
      </c>
      <c r="J321" s="178">
        <f t="shared" si="163"/>
        <v>13.95294117647058</v>
      </c>
      <c r="K321" s="177">
        <f t="shared" si="164"/>
        <v>0.4181319857312718</v>
      </c>
      <c r="M321" s="216">
        <f t="shared" si="165"/>
        <v>5.3727208615330477</v>
      </c>
      <c r="N321" s="21"/>
      <c r="O321" s="55"/>
      <c r="P321" s="185">
        <f t="shared" si="166"/>
        <v>250</v>
      </c>
      <c r="Q321" s="177">
        <f t="shared" si="167"/>
        <v>10.701545778834717</v>
      </c>
      <c r="S321" s="216">
        <f t="shared" si="168"/>
        <v>5.5351597622204087</v>
      </c>
      <c r="T321" s="21"/>
      <c r="U321" s="55"/>
      <c r="V321" s="185">
        <f t="shared" si="169"/>
        <v>188</v>
      </c>
      <c r="W321" s="177">
        <f t="shared" si="170"/>
        <v>1.717959571938168</v>
      </c>
      <c r="Y321" s="216">
        <f t="shared" si="171"/>
        <v>5.6817013915809458</v>
      </c>
      <c r="Z321" s="21"/>
      <c r="AA321" s="55"/>
      <c r="AB321" s="185">
        <f t="shared" si="172"/>
        <v>179</v>
      </c>
      <c r="AC321" s="177">
        <f t="shared" si="173"/>
        <v>1.0528906064209269</v>
      </c>
      <c r="AE321" s="216">
        <f t="shared" si="174"/>
        <v>5.8094877584608655</v>
      </c>
      <c r="AF321" s="21"/>
      <c r="AG321" s="55"/>
      <c r="AH321" s="185">
        <f t="shared" si="175"/>
        <v>175</v>
      </c>
      <c r="AI321" s="177">
        <f t="shared" si="176"/>
        <v>0.80930439952437505</v>
      </c>
      <c r="AK321" s="216">
        <f t="shared" si="177"/>
        <v>5.9227795100085618</v>
      </c>
      <c r="AL321" s="21"/>
      <c r="AM321" s="55"/>
      <c r="AN321" s="185">
        <f t="shared" si="178"/>
        <v>172</v>
      </c>
      <c r="AO321" s="177">
        <f t="shared" si="179"/>
        <v>0.64761474435196131</v>
      </c>
      <c r="AQ321" s="216">
        <f t="shared" si="180"/>
        <v>6.0245324180350854</v>
      </c>
      <c r="AR321" s="21"/>
      <c r="AS321" s="55"/>
      <c r="AT321" s="185">
        <f t="shared" si="181"/>
        <v>170</v>
      </c>
      <c r="AU321" s="177">
        <f t="shared" si="182"/>
        <v>0.54982164090368557</v>
      </c>
      <c r="AW321" s="216">
        <f t="shared" si="183"/>
        <v>6.1168812076194365</v>
      </c>
      <c r="AX321" s="21"/>
      <c r="AY321" s="55"/>
      <c r="AZ321" s="185">
        <f t="shared" si="184"/>
        <v>168</v>
      </c>
      <c r="BA321" s="177">
        <f t="shared" si="185"/>
        <v>0.46002853745540973</v>
      </c>
      <c r="BC321" s="216">
        <f t="shared" si="186"/>
        <v>6.2014180425640228</v>
      </c>
      <c r="BD321" s="21"/>
      <c r="BE321" s="55"/>
      <c r="BF321" s="185">
        <f t="shared" si="187"/>
        <v>167</v>
      </c>
      <c r="BG321" s="177">
        <f t="shared" si="188"/>
        <v>0.4181319857312718</v>
      </c>
      <c r="BI321" s="216">
        <f t="shared" si="189"/>
        <v>6.2793621135806381</v>
      </c>
      <c r="BJ321" s="21"/>
      <c r="BK321" s="55"/>
      <c r="BL321" s="185">
        <f t="shared" si="190"/>
        <v>167</v>
      </c>
      <c r="BM321" s="177">
        <f t="shared" si="191"/>
        <v>0.4181319857312718</v>
      </c>
    </row>
    <row r="322" spans="1:65" ht="15" customHeight="1">
      <c r="A322" s="19">
        <f t="shared" si="160"/>
        <v>2008</v>
      </c>
      <c r="B322" s="174">
        <f t="shared" si="160"/>
        <v>123.99049881235155</v>
      </c>
      <c r="C322" s="189">
        <f t="shared" si="161"/>
        <v>6.3207853825715699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159</v>
      </c>
      <c r="J322" s="178">
        <f t="shared" si="163"/>
        <v>28.235632183908045</v>
      </c>
      <c r="K322" s="177">
        <f t="shared" si="164"/>
        <v>1.2256651734079584</v>
      </c>
      <c r="M322" s="216">
        <f t="shared" si="165"/>
        <v>5.4723105938311605</v>
      </c>
      <c r="N322" s="21"/>
      <c r="O322" s="55"/>
      <c r="P322" s="185">
        <f t="shared" si="166"/>
        <v>221</v>
      </c>
      <c r="Q322" s="177">
        <f>($B322-P322)^2/1000</f>
        <v>9.4108433206763671</v>
      </c>
      <c r="S322" s="216">
        <f t="shared" si="168"/>
        <v>5.620435289717566</v>
      </c>
      <c r="T322" s="21"/>
      <c r="U322" s="55"/>
      <c r="V322" s="185">
        <f t="shared" si="169"/>
        <v>174</v>
      </c>
      <c r="W322" s="177">
        <f t="shared" si="170"/>
        <v>2.5009502090374123</v>
      </c>
      <c r="Y322" s="216">
        <f t="shared" si="171"/>
        <v>5.755772280184428</v>
      </c>
      <c r="Z322" s="21"/>
      <c r="AA322" s="55"/>
      <c r="AB322" s="185">
        <f t="shared" si="172"/>
        <v>167</v>
      </c>
      <c r="AC322" s="177">
        <f t="shared" si="173"/>
        <v>1.8498171924103337</v>
      </c>
      <c r="AE322" s="216">
        <f t="shared" si="174"/>
        <v>5.8749574192252423</v>
      </c>
      <c r="AF322" s="21"/>
      <c r="AG322" s="55"/>
      <c r="AH322" s="185">
        <f t="shared" si="175"/>
        <v>164</v>
      </c>
      <c r="AI322" s="177">
        <f t="shared" si="176"/>
        <v>1.6007601852844429</v>
      </c>
      <c r="AK322" s="216">
        <f t="shared" si="177"/>
        <v>5.9814382038647578</v>
      </c>
      <c r="AL322" s="21"/>
      <c r="AM322" s="55"/>
      <c r="AN322" s="185">
        <f t="shared" si="178"/>
        <v>162</v>
      </c>
      <c r="AO322" s="177">
        <f t="shared" si="179"/>
        <v>1.4447221805338493</v>
      </c>
      <c r="AQ322" s="216">
        <f t="shared" si="180"/>
        <v>6.0776640348263884</v>
      </c>
      <c r="AR322" s="21"/>
      <c r="AS322" s="55"/>
      <c r="AT322" s="185">
        <f t="shared" si="181"/>
        <v>161</v>
      </c>
      <c r="AU322" s="177">
        <f t="shared" si="182"/>
        <v>1.3697031781585522</v>
      </c>
      <c r="AW322" s="216">
        <f t="shared" si="183"/>
        <v>6.1654378145104651</v>
      </c>
      <c r="AX322" s="21"/>
      <c r="AY322" s="55"/>
      <c r="AZ322" s="185">
        <f t="shared" si="184"/>
        <v>160</v>
      </c>
      <c r="BA322" s="177">
        <f t="shared" si="185"/>
        <v>1.2966841757832552</v>
      </c>
      <c r="BC322" s="216">
        <f t="shared" si="186"/>
        <v>6.2461251784664</v>
      </c>
      <c r="BD322" s="21"/>
      <c r="BE322" s="55"/>
      <c r="BF322" s="185">
        <f t="shared" si="187"/>
        <v>160</v>
      </c>
      <c r="BG322" s="177">
        <f t="shared" si="188"/>
        <v>1.2966841757832552</v>
      </c>
      <c r="BI322" s="216">
        <f t="shared" si="189"/>
        <v>6.3207853825715699</v>
      </c>
      <c r="BJ322" s="21"/>
      <c r="BK322" s="55"/>
      <c r="BL322" s="185">
        <f t="shared" si="190"/>
        <v>159</v>
      </c>
      <c r="BM322" s="177">
        <f t="shared" si="191"/>
        <v>1.2256651734079584</v>
      </c>
    </row>
    <row r="323" spans="1:65" ht="15" customHeight="1">
      <c r="A323" s="19">
        <f t="shared" si="160"/>
        <v>2009</v>
      </c>
      <c r="B323" s="174">
        <f t="shared" si="160"/>
        <v>121.30304329189885</v>
      </c>
      <c r="C323" s="189">
        <f t="shared" si="161"/>
        <v>6.3256072093554065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151</v>
      </c>
      <c r="J323" s="178">
        <f t="shared" si="163"/>
        <v>24.48162544169611</v>
      </c>
      <c r="K323" s="177">
        <f t="shared" si="164"/>
        <v>0.88190923772283414</v>
      </c>
      <c r="M323" s="216">
        <f t="shared" si="165"/>
        <v>5.4835387012030772</v>
      </c>
      <c r="N323" s="21"/>
      <c r="O323" s="55"/>
      <c r="P323" s="185">
        <f t="shared" si="166"/>
        <v>184</v>
      </c>
      <c r="Q323" s="177">
        <f t="shared" si="167"/>
        <v>3.9309083804575105</v>
      </c>
      <c r="S323" s="216">
        <f t="shared" si="168"/>
        <v>5.6301250148305124</v>
      </c>
      <c r="T323" s="21"/>
      <c r="U323" s="55"/>
      <c r="V323" s="185">
        <f t="shared" si="169"/>
        <v>159</v>
      </c>
      <c r="W323" s="177">
        <f t="shared" si="170"/>
        <v>1.4210605450524527</v>
      </c>
      <c r="Y323" s="216">
        <f t="shared" si="171"/>
        <v>5.7642406722973751</v>
      </c>
      <c r="Z323" s="21"/>
      <c r="AA323" s="55"/>
      <c r="AB323" s="185">
        <f t="shared" si="172"/>
        <v>155</v>
      </c>
      <c r="AC323" s="177">
        <f t="shared" si="173"/>
        <v>1.1354848913876432</v>
      </c>
      <c r="AE323" s="216">
        <f t="shared" si="174"/>
        <v>5.8824779002761547</v>
      </c>
      <c r="AF323" s="21"/>
      <c r="AG323" s="55"/>
      <c r="AH323" s="185">
        <f t="shared" si="175"/>
        <v>154</v>
      </c>
      <c r="AI323" s="177">
        <f t="shared" si="176"/>
        <v>1.069090977971441</v>
      </c>
      <c r="AK323" s="216">
        <f t="shared" si="177"/>
        <v>5.9882016213210596</v>
      </c>
      <c r="AL323" s="21"/>
      <c r="AM323" s="55"/>
      <c r="AN323" s="185">
        <f t="shared" si="178"/>
        <v>153</v>
      </c>
      <c r="AO323" s="177">
        <f t="shared" si="179"/>
        <v>1.0046970645552387</v>
      </c>
      <c r="AQ323" s="216">
        <f t="shared" si="180"/>
        <v>6.0838088710797251</v>
      </c>
      <c r="AR323" s="21"/>
      <c r="AS323" s="55"/>
      <c r="AT323" s="185">
        <f t="shared" si="181"/>
        <v>152</v>
      </c>
      <c r="AU323" s="177">
        <f t="shared" si="182"/>
        <v>0.94230315113903651</v>
      </c>
      <c r="AW323" s="216">
        <f t="shared" si="183"/>
        <v>6.1710677389688149</v>
      </c>
      <c r="AX323" s="21"/>
      <c r="AY323" s="55"/>
      <c r="AZ323" s="185">
        <f t="shared" si="184"/>
        <v>152</v>
      </c>
      <c r="BA323" s="177">
        <f t="shared" si="185"/>
        <v>0.94230315113903651</v>
      </c>
      <c r="BC323" s="216">
        <f t="shared" si="186"/>
        <v>6.2513198141878412</v>
      </c>
      <c r="BD323" s="21"/>
      <c r="BE323" s="55"/>
      <c r="BF323" s="185">
        <f t="shared" si="187"/>
        <v>152</v>
      </c>
      <c r="BG323" s="177">
        <f t="shared" si="188"/>
        <v>0.94230315113903651</v>
      </c>
      <c r="BI323" s="216">
        <f t="shared" si="189"/>
        <v>6.3256072093554065</v>
      </c>
      <c r="BJ323" s="21"/>
      <c r="BK323" s="55"/>
      <c r="BL323" s="185">
        <f t="shared" si="190"/>
        <v>151</v>
      </c>
      <c r="BM323" s="177">
        <f t="shared" si="191"/>
        <v>0.88190923772283414</v>
      </c>
    </row>
    <row r="324" spans="1:65" ht="15" customHeight="1">
      <c r="A324" s="19">
        <f t="shared" si="160"/>
        <v>2010</v>
      </c>
      <c r="B324" s="174">
        <f t="shared" si="160"/>
        <v>137.30084348641049</v>
      </c>
      <c r="C324" s="189">
        <f t="shared" si="161"/>
        <v>6.2965551268274833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143</v>
      </c>
      <c r="J324" s="178">
        <f t="shared" si="163"/>
        <v>4.1508532423208271</v>
      </c>
      <c r="K324" s="177">
        <f t="shared" si="164"/>
        <v>3.2480384966389782E-2</v>
      </c>
      <c r="M324" s="216">
        <f t="shared" si="165"/>
        <v>5.4147624253506352</v>
      </c>
      <c r="N324" s="21"/>
      <c r="O324" s="55"/>
      <c r="P324" s="185">
        <f t="shared" si="166"/>
        <v>137</v>
      </c>
      <c r="Q324" s="177">
        <f t="shared" si="167"/>
        <v>9.0506803315616057E-5</v>
      </c>
      <c r="S324" s="216">
        <f t="shared" si="168"/>
        <v>5.5710094858511265</v>
      </c>
      <c r="T324" s="21"/>
      <c r="U324" s="55"/>
      <c r="V324" s="185">
        <f t="shared" si="169"/>
        <v>142</v>
      </c>
      <c r="W324" s="177">
        <f t="shared" si="170"/>
        <v>2.208207193921076E-2</v>
      </c>
      <c r="Y324" s="216">
        <f t="shared" si="171"/>
        <v>5.7127394294813048</v>
      </c>
      <c r="Z324" s="21"/>
      <c r="AA324" s="55"/>
      <c r="AB324" s="185">
        <f t="shared" si="172"/>
        <v>143</v>
      </c>
      <c r="AC324" s="177">
        <f t="shared" si="173"/>
        <v>3.2480384966389782E-2</v>
      </c>
      <c r="AE324" s="216">
        <f t="shared" si="174"/>
        <v>5.8368529675807421</v>
      </c>
      <c r="AF324" s="21"/>
      <c r="AG324" s="55"/>
      <c r="AH324" s="185">
        <f t="shared" si="175"/>
        <v>143</v>
      </c>
      <c r="AI324" s="177">
        <f t="shared" si="176"/>
        <v>3.2480384966389782E-2</v>
      </c>
      <c r="AK324" s="216">
        <f t="shared" si="177"/>
        <v>5.9472491883884375</v>
      </c>
      <c r="AL324" s="21"/>
      <c r="AM324" s="55"/>
      <c r="AN324" s="185">
        <f t="shared" si="178"/>
        <v>143</v>
      </c>
      <c r="AO324" s="177">
        <f t="shared" si="179"/>
        <v>3.2480384966389782E-2</v>
      </c>
      <c r="AQ324" s="216">
        <f t="shared" si="180"/>
        <v>6.0466607120978164</v>
      </c>
      <c r="AR324" s="21"/>
      <c r="AS324" s="55"/>
      <c r="AT324" s="185">
        <f t="shared" si="181"/>
        <v>143</v>
      </c>
      <c r="AU324" s="177">
        <f t="shared" si="182"/>
        <v>3.2480384966389782E-2</v>
      </c>
      <c r="AW324" s="216">
        <f t="shared" si="183"/>
        <v>6.1370770729452007</v>
      </c>
      <c r="AX324" s="21"/>
      <c r="AY324" s="55"/>
      <c r="AZ324" s="185">
        <f t="shared" si="184"/>
        <v>143</v>
      </c>
      <c r="BA324" s="177">
        <f t="shared" si="185"/>
        <v>3.2480384966389782E-2</v>
      </c>
      <c r="BC324" s="216">
        <f t="shared" si="186"/>
        <v>6.2199918927850266</v>
      </c>
      <c r="BD324" s="21"/>
      <c r="BE324" s="55"/>
      <c r="BF324" s="185">
        <f t="shared" si="187"/>
        <v>143</v>
      </c>
      <c r="BG324" s="177">
        <f t="shared" si="188"/>
        <v>3.2480384966389782E-2</v>
      </c>
      <c r="BI324" s="216">
        <f t="shared" si="189"/>
        <v>6.2965551268274833</v>
      </c>
      <c r="BJ324" s="21"/>
      <c r="BK324" s="55"/>
      <c r="BL324" s="185">
        <f t="shared" si="190"/>
        <v>143</v>
      </c>
      <c r="BM324" s="177">
        <f t="shared" si="191"/>
        <v>3.2480384966389782E-2</v>
      </c>
    </row>
    <row r="325" spans="1:65" ht="15" customHeight="1">
      <c r="A325" s="19">
        <f t="shared" si="160"/>
        <v>2011</v>
      </c>
      <c r="B325" s="174">
        <f t="shared" si="160"/>
        <v>148.6229819563153</v>
      </c>
      <c r="C325" s="189">
        <f t="shared" si="161"/>
        <v>6.2754717844486132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135</v>
      </c>
      <c r="J325" s="178">
        <f t="shared" si="163"/>
        <v>9.1661341853035196</v>
      </c>
      <c r="K325" s="177">
        <f t="shared" si="164"/>
        <v>0.18558563738209224</v>
      </c>
      <c r="M325" s="216">
        <f t="shared" si="165"/>
        <v>5.3630606388024393</v>
      </c>
      <c r="N325" s="21"/>
      <c r="O325" s="55"/>
      <c r="P325" s="185">
        <f t="shared" si="166"/>
        <v>79</v>
      </c>
      <c r="Q325" s="177">
        <f t="shared" si="167"/>
        <v>4.8473596164894062</v>
      </c>
      <c r="S325" s="216">
        <f t="shared" si="168"/>
        <v>5.5269538760812171</v>
      </c>
      <c r="T325" s="21"/>
      <c r="U325" s="55"/>
      <c r="V325" s="185">
        <f t="shared" si="169"/>
        <v>125</v>
      </c>
      <c r="W325" s="177">
        <f t="shared" si="170"/>
        <v>0.5580452765083983</v>
      </c>
      <c r="Y325" s="216">
        <f t="shared" si="171"/>
        <v>5.6746180232647889</v>
      </c>
      <c r="Z325" s="21"/>
      <c r="AA325" s="55"/>
      <c r="AB325" s="185">
        <f t="shared" si="172"/>
        <v>130</v>
      </c>
      <c r="AC325" s="177">
        <f t="shared" si="173"/>
        <v>0.34681545694524524</v>
      </c>
      <c r="AE325" s="216">
        <f t="shared" si="174"/>
        <v>5.803256754499917</v>
      </c>
      <c r="AF325" s="21"/>
      <c r="AG325" s="55"/>
      <c r="AH325" s="185">
        <f t="shared" si="175"/>
        <v>132</v>
      </c>
      <c r="AI325" s="177">
        <f t="shared" si="176"/>
        <v>0.27632352911998403</v>
      </c>
      <c r="AK325" s="216">
        <f t="shared" si="177"/>
        <v>5.9172177677462905</v>
      </c>
      <c r="AL325" s="21"/>
      <c r="AM325" s="55"/>
      <c r="AN325" s="185">
        <f t="shared" si="178"/>
        <v>133</v>
      </c>
      <c r="AO325" s="177">
        <f t="shared" si="179"/>
        <v>0.24407756520735344</v>
      </c>
      <c r="AQ325" s="216">
        <f t="shared" si="180"/>
        <v>6.0195101128575113</v>
      </c>
      <c r="AR325" s="21"/>
      <c r="AS325" s="55"/>
      <c r="AT325" s="185">
        <f t="shared" si="181"/>
        <v>134</v>
      </c>
      <c r="AU325" s="177">
        <f t="shared" si="182"/>
        <v>0.21383160129472284</v>
      </c>
      <c r="AW325" s="216">
        <f t="shared" si="183"/>
        <v>6.1123029504681252</v>
      </c>
      <c r="AX325" s="21"/>
      <c r="AY325" s="55"/>
      <c r="AZ325" s="185">
        <f t="shared" si="184"/>
        <v>135</v>
      </c>
      <c r="BA325" s="177">
        <f t="shared" si="185"/>
        <v>0.18558563738209224</v>
      </c>
      <c r="BC325" s="216">
        <f t="shared" si="186"/>
        <v>6.1972116906655366</v>
      </c>
      <c r="BD325" s="21"/>
      <c r="BE325" s="55"/>
      <c r="BF325" s="185">
        <f t="shared" si="187"/>
        <v>135</v>
      </c>
      <c r="BG325" s="177">
        <f t="shared" si="188"/>
        <v>0.18558563738209224</v>
      </c>
      <c r="BI325" s="216">
        <f t="shared" si="189"/>
        <v>6.2754717844486132</v>
      </c>
      <c r="BJ325" s="21"/>
      <c r="BK325" s="55"/>
      <c r="BL325" s="185">
        <f t="shared" si="190"/>
        <v>135</v>
      </c>
      <c r="BM325" s="177">
        <f t="shared" si="191"/>
        <v>0.18558563738209224</v>
      </c>
    </row>
    <row r="326" spans="1:65" ht="15" customHeight="1" thickBot="1">
      <c r="A326" s="28">
        <f t="shared" si="160"/>
        <v>2012</v>
      </c>
      <c r="B326" s="182">
        <f t="shared" si="160"/>
        <v>161.67379933428435</v>
      </c>
      <c r="C326" s="217">
        <f t="shared" si="161"/>
        <v>6.2506047750770053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127</v>
      </c>
      <c r="J326" s="184">
        <f t="shared" si="163"/>
        <v>21.446764705882352</v>
      </c>
      <c r="K326" s="183">
        <f t="shared" si="164"/>
        <v>1.202272360274218</v>
      </c>
      <c r="M326" s="218">
        <f t="shared" si="165"/>
        <v>5.2999470412351686</v>
      </c>
      <c r="N326" s="101"/>
      <c r="O326" s="100"/>
      <c r="P326" s="205">
        <f t="shared" si="166"/>
        <v>5</v>
      </c>
      <c r="Q326" s="183">
        <f t="shared" si="167"/>
        <v>24.546679397839601</v>
      </c>
      <c r="S326" s="218">
        <f t="shared" si="168"/>
        <v>5.4736403263013509</v>
      </c>
      <c r="T326" s="101"/>
      <c r="U326" s="100"/>
      <c r="V326" s="205">
        <f t="shared" si="169"/>
        <v>106</v>
      </c>
      <c r="W326" s="183">
        <f t="shared" si="170"/>
        <v>3.0995719323141611</v>
      </c>
      <c r="Y326" s="218">
        <f t="shared" si="171"/>
        <v>5.6287938095036631</v>
      </c>
      <c r="Z326" s="101"/>
      <c r="AA326" s="100"/>
      <c r="AB326" s="205">
        <f t="shared" si="172"/>
        <v>116</v>
      </c>
      <c r="AC326" s="183">
        <f t="shared" si="173"/>
        <v>2.086095945628474</v>
      </c>
      <c r="AE326" s="218">
        <f t="shared" si="174"/>
        <v>5.7630766452758859</v>
      </c>
      <c r="AF326" s="101"/>
      <c r="AG326" s="100"/>
      <c r="AH326" s="205">
        <f t="shared" si="175"/>
        <v>120</v>
      </c>
      <c r="AI326" s="183">
        <f t="shared" si="176"/>
        <v>1.7367055509541991</v>
      </c>
      <c r="AK326" s="218">
        <f t="shared" si="177"/>
        <v>5.8814437465766112</v>
      </c>
      <c r="AL326" s="101"/>
      <c r="AM326" s="100"/>
      <c r="AN326" s="205">
        <f t="shared" si="178"/>
        <v>123</v>
      </c>
      <c r="AO326" s="183">
        <f t="shared" si="179"/>
        <v>1.4956627549484929</v>
      </c>
      <c r="AQ326" s="218">
        <f t="shared" si="180"/>
        <v>5.9872712692586436</v>
      </c>
      <c r="AR326" s="101"/>
      <c r="AS326" s="100"/>
      <c r="AT326" s="205">
        <f t="shared" si="181"/>
        <v>125</v>
      </c>
      <c r="AU326" s="183">
        <f t="shared" si="182"/>
        <v>1.3449675576113556</v>
      </c>
      <c r="AW326" s="218">
        <f t="shared" si="183"/>
        <v>6.0829633835658452</v>
      </c>
      <c r="AX326" s="101"/>
      <c r="AY326" s="100"/>
      <c r="AZ326" s="205">
        <f t="shared" si="184"/>
        <v>126</v>
      </c>
      <c r="BA326" s="183">
        <f t="shared" si="185"/>
        <v>1.2726199589427867</v>
      </c>
      <c r="BC326" s="218">
        <f t="shared" si="186"/>
        <v>6.170292927914188</v>
      </c>
      <c r="BD326" s="101"/>
      <c r="BE326" s="100"/>
      <c r="BF326" s="205">
        <f t="shared" si="187"/>
        <v>127</v>
      </c>
      <c r="BG326" s="183">
        <f t="shared" si="188"/>
        <v>1.202272360274218</v>
      </c>
      <c r="BI326" s="218">
        <f t="shared" si="189"/>
        <v>6.2506047750770053</v>
      </c>
      <c r="BJ326" s="101"/>
      <c r="BK326" s="100"/>
      <c r="BL326" s="205">
        <f t="shared" si="190"/>
        <v>127</v>
      </c>
      <c r="BM326" s="183">
        <f t="shared" si="191"/>
        <v>1.202272360274218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119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119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111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111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102</v>
      </c>
      <c r="C329" s="219"/>
      <c r="D329" s="20">
        <f t="shared" si="192"/>
        <v>13</v>
      </c>
      <c r="E329" s="198">
        <f>O309</f>
        <v>362</v>
      </c>
      <c r="F329" s="201">
        <f>O317</f>
        <v>2.2378246526862759E-2</v>
      </c>
      <c r="G329" s="635">
        <f>O318</f>
        <v>153.69900613827889</v>
      </c>
      <c r="H329" s="636"/>
      <c r="I329" s="177">
        <f t="shared" si="162"/>
        <v>102</v>
      </c>
      <c r="J329" s="185"/>
      <c r="K329" s="185"/>
      <c r="M329" s="198" t="str">
        <f>M282</f>
        <v>max(y) =</v>
      </c>
      <c r="N329" s="198">
        <f>N282</f>
        <v>361.38613861386136</v>
      </c>
      <c r="S329" s="198" t="str">
        <f>S282</f>
        <v>max(y) =</v>
      </c>
      <c r="T329" s="198">
        <f>N329</f>
        <v>361.38613861386136</v>
      </c>
      <c r="Y329" s="198" t="str">
        <f>Y282</f>
        <v>max(y) =</v>
      </c>
      <c r="Z329" s="198">
        <f>T329</f>
        <v>361.38613861386136</v>
      </c>
      <c r="AE329" s="198" t="str">
        <f>AE282</f>
        <v>max(y) =</v>
      </c>
      <c r="AF329" s="198">
        <f>Z329</f>
        <v>361.38613861386136</v>
      </c>
      <c r="AK329" s="198" t="str">
        <f>AK282</f>
        <v>max(y) =</v>
      </c>
      <c r="AL329" s="198">
        <f>AF329</f>
        <v>361.38613861386136</v>
      </c>
      <c r="AQ329" s="198" t="str">
        <f>AQ282</f>
        <v>max(y) =</v>
      </c>
      <c r="AR329" s="198">
        <f>AL329</f>
        <v>361.38613861386136</v>
      </c>
      <c r="AW329" s="198" t="str">
        <f>AW282</f>
        <v>max(y) =</v>
      </c>
      <c r="AX329" s="198">
        <f>AR329</f>
        <v>361.38613861386136</v>
      </c>
      <c r="BC329" s="198" t="str">
        <f>BC282</f>
        <v>max(y) =</v>
      </c>
      <c r="BD329" s="198">
        <f>AX329</f>
        <v>361.38613861386136</v>
      </c>
      <c r="BI329" s="198" t="str">
        <f>BI282</f>
        <v>max(y) =</v>
      </c>
      <c r="BJ329" s="198">
        <f>BD329</f>
        <v>361.38613861386136</v>
      </c>
    </row>
    <row r="330" spans="1:65" ht="15" customHeight="1">
      <c r="A330" s="19">
        <f t="shared" si="160"/>
        <v>2016</v>
      </c>
      <c r="B330" s="174">
        <f t="shared" si="193"/>
        <v>94</v>
      </c>
      <c r="C330" s="219"/>
      <c r="D330" s="20">
        <f t="shared" si="192"/>
        <v>14</v>
      </c>
      <c r="E330" s="198">
        <f>U309</f>
        <v>400</v>
      </c>
      <c r="F330" s="201">
        <f>U317</f>
        <v>3.6781244579800886E-2</v>
      </c>
      <c r="G330" s="631">
        <f>U318</f>
        <v>61.881853312596476</v>
      </c>
      <c r="H330" s="632"/>
      <c r="I330" s="177">
        <f t="shared" si="162"/>
        <v>94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85</v>
      </c>
      <c r="C331" s="219"/>
      <c r="D331" s="20">
        <f t="shared" si="192"/>
        <v>15</v>
      </c>
      <c r="E331" s="198">
        <f>AA309</f>
        <v>440</v>
      </c>
      <c r="F331" s="201">
        <f>AA317</f>
        <v>3.8747549589354058E-2</v>
      </c>
      <c r="G331" s="631">
        <f>AA318</f>
        <v>55.551669957833148</v>
      </c>
      <c r="H331" s="632"/>
      <c r="I331" s="177">
        <f t="shared" si="162"/>
        <v>85</v>
      </c>
      <c r="J331" s="185"/>
      <c r="K331" s="185"/>
      <c r="M331" s="198" t="s">
        <v>60</v>
      </c>
      <c r="N331" s="212">
        <v>40</v>
      </c>
      <c r="S331" s="198" t="s">
        <v>60</v>
      </c>
      <c r="T331" s="212">
        <f>N331</f>
        <v>40</v>
      </c>
      <c r="Y331" s="198" t="s">
        <v>60</v>
      </c>
      <c r="Z331" s="212">
        <f>T331</f>
        <v>40</v>
      </c>
      <c r="AE331" s="198" t="s">
        <v>60</v>
      </c>
      <c r="AF331" s="212">
        <f>Z331</f>
        <v>40</v>
      </c>
      <c r="AK331" s="198" t="s">
        <v>60</v>
      </c>
      <c r="AL331" s="212">
        <f>AF331</f>
        <v>40</v>
      </c>
      <c r="AQ331" s="198" t="s">
        <v>60</v>
      </c>
      <c r="AR331" s="212">
        <f>AL331</f>
        <v>40</v>
      </c>
      <c r="AW331" s="198" t="s">
        <v>60</v>
      </c>
      <c r="AX331" s="212">
        <f>AR331</f>
        <v>40</v>
      </c>
      <c r="BC331" s="198" t="s">
        <v>60</v>
      </c>
      <c r="BD331" s="212">
        <f>AX331</f>
        <v>40</v>
      </c>
      <c r="BI331" s="198" t="s">
        <v>60</v>
      </c>
      <c r="BJ331" s="212">
        <f>BD331</f>
        <v>40</v>
      </c>
    </row>
    <row r="332" spans="1:65" ht="15" customHeight="1">
      <c r="A332" s="19">
        <f t="shared" si="160"/>
        <v>2018</v>
      </c>
      <c r="B332" s="174">
        <f t="shared" si="193"/>
        <v>76</v>
      </c>
      <c r="C332" s="219"/>
      <c r="D332" s="20">
        <f t="shared" si="192"/>
        <v>16</v>
      </c>
      <c r="E332" s="198">
        <f>AG309</f>
        <v>480</v>
      </c>
      <c r="F332" s="201">
        <f>AG317</f>
        <v>3.9015691248588842E-2</v>
      </c>
      <c r="G332" s="631">
        <f>AG318</f>
        <v>53.244728729946452</v>
      </c>
      <c r="H332" s="632"/>
      <c r="I332" s="177">
        <f t="shared" si="162"/>
        <v>76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68</v>
      </c>
      <c r="C333" s="219"/>
      <c r="D333" s="20">
        <f t="shared" si="192"/>
        <v>17</v>
      </c>
      <c r="E333" s="198">
        <f>AM309</f>
        <v>520</v>
      </c>
      <c r="F333" s="201">
        <f>AM317</f>
        <v>3.8095490594913864E-2</v>
      </c>
      <c r="G333" s="631">
        <f>AM318</f>
        <v>52.244701630866132</v>
      </c>
      <c r="H333" s="632"/>
      <c r="I333" s="177">
        <f t="shared" si="162"/>
        <v>68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58</v>
      </c>
      <c r="C334" s="219"/>
      <c r="D334" s="20">
        <f t="shared" si="192"/>
        <v>18</v>
      </c>
      <c r="E334" s="198">
        <f>AS309</f>
        <v>560</v>
      </c>
      <c r="F334" s="201">
        <f>AS317</f>
        <v>4.0911172121990858E-2</v>
      </c>
      <c r="G334" s="631">
        <f>AS318</f>
        <v>51.30514943825083</v>
      </c>
      <c r="H334" s="632"/>
      <c r="I334" s="177">
        <f t="shared" si="162"/>
        <v>58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49</v>
      </c>
      <c r="C335" s="219"/>
      <c r="D335" s="20">
        <f t="shared" si="192"/>
        <v>19</v>
      </c>
      <c r="E335" s="198">
        <f>AY309</f>
        <v>600</v>
      </c>
      <c r="F335" s="201">
        <f>AY317</f>
        <v>3.9467292216259657E-2</v>
      </c>
      <c r="G335" s="631">
        <f>AY318</f>
        <v>50.974294470367923</v>
      </c>
      <c r="H335" s="632"/>
      <c r="I335" s="177">
        <f t="shared" si="162"/>
        <v>49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40</v>
      </c>
      <c r="C336" s="219"/>
      <c r="D336" s="20">
        <f t="shared" si="192"/>
        <v>20</v>
      </c>
      <c r="E336" s="198">
        <f>BE309</f>
        <v>640</v>
      </c>
      <c r="F336" s="201">
        <f>BE317</f>
        <v>3.7875371577006801E-2</v>
      </c>
      <c r="G336" s="631">
        <f>BE318</f>
        <v>50.846882853630568</v>
      </c>
      <c r="H336" s="632"/>
      <c r="I336" s="177">
        <f t="shared" si="162"/>
        <v>40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30</v>
      </c>
      <c r="C337" s="219"/>
      <c r="D337" s="20">
        <f t="shared" si="192"/>
        <v>21</v>
      </c>
      <c r="E337" s="198">
        <f>BK309</f>
        <v>680</v>
      </c>
      <c r="F337" s="201">
        <f>BK317</f>
        <v>4.1530973690951142E-2</v>
      </c>
      <c r="G337" s="631">
        <f>BK318</f>
        <v>50.359232392057962</v>
      </c>
      <c r="H337" s="632"/>
      <c r="I337" s="177">
        <f t="shared" si="162"/>
        <v>30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21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21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11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11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1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1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-9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-9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-19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-19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-29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-29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-40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-40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-51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-51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-61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-61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-72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-72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-84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-84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DE373"/>
  <sheetViews>
    <sheetView showGridLines="0" view="pageBreakPreview" topLeftCell="A31" zoomScale="85" zoomScaleSheetLayoutView="85" workbookViewId="0">
      <selection activeCell="E24" sqref="E24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/>
    <col min="14" max="14" width="13.875" style="2" bestFit="1" customWidth="1"/>
    <col min="15" max="15" width="13.75" style="2" customWidth="1"/>
    <col min="16" max="16" width="10" style="2"/>
    <col min="17" max="17" width="12.125" style="2" customWidth="1"/>
    <col min="18" max="18" width="10.125" style="2" customWidth="1"/>
    <col min="19" max="19" width="10" style="2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/>
    <col min="26" max="26" width="10.75" style="2" bestFit="1" customWidth="1"/>
    <col min="27" max="27" width="11.75" style="2" customWidth="1"/>
    <col min="28" max="28" width="10" style="2"/>
    <col min="29" max="29" width="10.875" style="2" customWidth="1"/>
    <col min="30" max="31" width="10" style="2"/>
    <col min="32" max="32" width="10.75" style="2" bestFit="1" customWidth="1"/>
    <col min="33" max="33" width="11.5" style="2" customWidth="1"/>
    <col min="34" max="34" width="10" style="2"/>
    <col min="35" max="35" width="10.75" style="2" customWidth="1"/>
    <col min="36" max="36" width="11" style="2" customWidth="1"/>
    <col min="37" max="37" width="10" style="2"/>
    <col min="38" max="38" width="10.75" style="2" bestFit="1" customWidth="1"/>
    <col min="39" max="39" width="11.375" style="2" customWidth="1"/>
    <col min="40" max="40" width="10" style="2"/>
    <col min="41" max="41" width="10.625" style="2" customWidth="1"/>
    <col min="42" max="42" width="10" style="2"/>
    <col min="43" max="43" width="11" style="2" customWidth="1"/>
    <col min="44" max="44" width="10.75" style="2" bestFit="1" customWidth="1"/>
    <col min="45" max="45" width="11.625" style="2" customWidth="1"/>
    <col min="46" max="46" width="10" style="2"/>
    <col min="47" max="47" width="10.625" style="2" customWidth="1"/>
    <col min="48" max="49" width="10" style="2"/>
    <col min="50" max="50" width="11.375" style="2" customWidth="1"/>
    <col min="51" max="51" width="11" style="2" customWidth="1"/>
    <col min="52" max="52" width="10" style="2"/>
    <col min="53" max="53" width="10.75" style="2" customWidth="1"/>
    <col min="54" max="55" width="10" style="2"/>
    <col min="56" max="56" width="10.75" style="2" bestFit="1" customWidth="1"/>
    <col min="57" max="57" width="12.375" style="2" customWidth="1"/>
    <col min="58" max="58" width="10" style="2"/>
    <col min="59" max="59" width="10.75" style="2" customWidth="1"/>
    <col min="60" max="61" width="10" style="2"/>
    <col min="62" max="62" width="10.75" style="2" bestFit="1" customWidth="1"/>
    <col min="63" max="63" width="11.5" style="2" customWidth="1"/>
    <col min="64" max="64" width="10" style="2"/>
    <col min="65" max="65" width="10.625" style="2" customWidth="1"/>
    <col min="66" max="16384" width="10" style="2"/>
  </cols>
  <sheetData>
    <row r="1" spans="1:15" ht="18.75" customHeight="1">
      <c r="D1" s="1" t="s">
        <v>0</v>
      </c>
      <c r="E1" s="3">
        <v>1988</v>
      </c>
      <c r="F1" s="2" t="s">
        <v>1</v>
      </c>
      <c r="G1" s="4">
        <v>0</v>
      </c>
      <c r="H1" s="5"/>
      <c r="I1" s="4"/>
    </row>
    <row r="2" spans="1:15" ht="21" customHeight="1">
      <c r="A2" s="6" t="s">
        <v>341</v>
      </c>
      <c r="K2" s="238" t="s">
        <v>78</v>
      </c>
    </row>
    <row r="3" spans="1:15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5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5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5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5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5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5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5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5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5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5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5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5" s="116" customFormat="1" ht="12" customHeight="1">
      <c r="A15" s="117">
        <v>2003</v>
      </c>
      <c r="B15" s="240">
        <f>'급수실적 '!D34</f>
        <v>227.45667970933482</v>
      </c>
      <c r="C15" s="119">
        <f t="shared" ref="C15:C46" si="0">I87</f>
        <v>248</v>
      </c>
      <c r="D15" s="120">
        <f t="shared" ref="D15:D46" si="1">I133</f>
        <v>248</v>
      </c>
      <c r="E15" s="120">
        <f t="shared" ref="E15:E46" si="2">I179</f>
        <v>247</v>
      </c>
      <c r="F15" s="121">
        <f>I225</f>
        <v>238</v>
      </c>
      <c r="G15" s="121">
        <f>I271</f>
        <v>251</v>
      </c>
      <c r="H15" s="121">
        <f t="shared" ref="H15:H46" si="3">I317</f>
        <v>251</v>
      </c>
      <c r="I15" s="122">
        <f t="shared" ref="I15:I46" si="4">ROUND(SUMIF(C$47:H$47,"○",C15:H15),$G$1)</f>
        <v>247</v>
      </c>
      <c r="J15" s="123"/>
      <c r="K15" s="124"/>
      <c r="L15" s="125"/>
      <c r="O15" s="262">
        <v>131.19999999999999</v>
      </c>
    </row>
    <row r="16" spans="1:15" s="116" customFormat="1" ht="12" customHeight="1">
      <c r="A16" s="117">
        <f t="shared" ref="A16:A46" si="5">A15+1</f>
        <v>2004</v>
      </c>
      <c r="B16" s="240">
        <f>'급수실적 '!D35</f>
        <v>255.53771312520664</v>
      </c>
      <c r="C16" s="119">
        <f t="shared" si="0"/>
        <v>251</v>
      </c>
      <c r="D16" s="120">
        <f t="shared" si="1"/>
        <v>250</v>
      </c>
      <c r="E16" s="120">
        <f t="shared" si="2"/>
        <v>250</v>
      </c>
      <c r="F16" s="121">
        <f t="shared" ref="F16:F46" si="6">I226</f>
        <v>248</v>
      </c>
      <c r="G16" s="121">
        <f t="shared" ref="G16:G46" si="7">I272</f>
        <v>255</v>
      </c>
      <c r="H16" s="121">
        <f t="shared" si="3"/>
        <v>256</v>
      </c>
      <c r="I16" s="122">
        <f t="shared" si="4"/>
        <v>250</v>
      </c>
      <c r="J16" s="123"/>
      <c r="K16" s="124"/>
      <c r="L16" s="125"/>
      <c r="O16" s="262">
        <v>130.4</v>
      </c>
    </row>
    <row r="17" spans="1:20" s="116" customFormat="1" ht="12" customHeight="1">
      <c r="A17" s="117">
        <f t="shared" si="5"/>
        <v>2005</v>
      </c>
      <c r="B17" s="240">
        <f>'급수실적 '!D36</f>
        <v>264.34610116658007</v>
      </c>
      <c r="C17" s="119">
        <f t="shared" si="0"/>
        <v>254</v>
      </c>
      <c r="D17" s="120">
        <f t="shared" si="1"/>
        <v>253</v>
      </c>
      <c r="E17" s="120">
        <f t="shared" si="2"/>
        <v>253</v>
      </c>
      <c r="F17" s="121">
        <f t="shared" si="6"/>
        <v>255</v>
      </c>
      <c r="G17" s="121">
        <f t="shared" si="7"/>
        <v>259</v>
      </c>
      <c r="H17" s="121">
        <f t="shared" si="3"/>
        <v>259</v>
      </c>
      <c r="I17" s="122">
        <f t="shared" si="4"/>
        <v>253</v>
      </c>
      <c r="J17" s="123"/>
      <c r="K17" s="124"/>
      <c r="L17" s="125"/>
      <c r="O17" s="262">
        <v>119.8</v>
      </c>
    </row>
    <row r="18" spans="1:20" s="116" customFormat="1" ht="12" customHeight="1">
      <c r="A18" s="117">
        <f t="shared" si="5"/>
        <v>2006</v>
      </c>
      <c r="B18" s="240">
        <f>'급수실적 '!D37</f>
        <v>263.2298195184016</v>
      </c>
      <c r="C18" s="119">
        <f t="shared" si="0"/>
        <v>257</v>
      </c>
      <c r="D18" s="120">
        <f t="shared" si="1"/>
        <v>256</v>
      </c>
      <c r="E18" s="120">
        <f t="shared" si="2"/>
        <v>256</v>
      </c>
      <c r="F18" s="121">
        <f t="shared" si="6"/>
        <v>259</v>
      </c>
      <c r="G18" s="121">
        <f t="shared" si="7"/>
        <v>262</v>
      </c>
      <c r="H18" s="121">
        <f t="shared" si="3"/>
        <v>262</v>
      </c>
      <c r="I18" s="122">
        <f t="shared" si="4"/>
        <v>256</v>
      </c>
      <c r="J18" s="123"/>
      <c r="K18" s="124"/>
      <c r="L18" s="125"/>
      <c r="O18" s="262">
        <v>123.5</v>
      </c>
    </row>
    <row r="19" spans="1:20" s="116" customFormat="1" ht="12" customHeight="1">
      <c r="A19" s="117">
        <f t="shared" si="5"/>
        <v>2007</v>
      </c>
      <c r="B19" s="240">
        <f>'급수실적 '!D38</f>
        <v>262.58033083544069</v>
      </c>
      <c r="C19" s="119">
        <f t="shared" si="0"/>
        <v>260</v>
      </c>
      <c r="D19" s="120">
        <f t="shared" si="1"/>
        <v>259</v>
      </c>
      <c r="E19" s="120">
        <f t="shared" si="2"/>
        <v>259</v>
      </c>
      <c r="F19" s="121">
        <f t="shared" si="6"/>
        <v>262</v>
      </c>
      <c r="G19" s="121">
        <f t="shared" si="7"/>
        <v>264</v>
      </c>
      <c r="H19" s="121">
        <f t="shared" si="3"/>
        <v>265</v>
      </c>
      <c r="I19" s="122">
        <f t="shared" si="4"/>
        <v>259</v>
      </c>
      <c r="J19" s="123"/>
      <c r="K19" s="124"/>
      <c r="L19" s="125"/>
      <c r="O19" s="262">
        <v>128.30000000000001</v>
      </c>
    </row>
    <row r="20" spans="1:20" s="116" customFormat="1" ht="12" customHeight="1">
      <c r="A20" s="117">
        <f t="shared" si="5"/>
        <v>2008</v>
      </c>
      <c r="B20" s="240">
        <f>'급수실적 '!D39</f>
        <v>265.6242761176743</v>
      </c>
      <c r="C20" s="119">
        <f t="shared" si="0"/>
        <v>263</v>
      </c>
      <c r="D20" s="120">
        <f t="shared" si="1"/>
        <v>262</v>
      </c>
      <c r="E20" s="120">
        <f t="shared" si="2"/>
        <v>262</v>
      </c>
      <c r="F20" s="121">
        <f t="shared" si="6"/>
        <v>265</v>
      </c>
      <c r="G20" s="121">
        <f t="shared" si="7"/>
        <v>266</v>
      </c>
      <c r="H20" s="121">
        <f t="shared" si="3"/>
        <v>267</v>
      </c>
      <c r="I20" s="122">
        <f t="shared" si="4"/>
        <v>262</v>
      </c>
      <c r="J20" s="123"/>
      <c r="K20" s="124"/>
      <c r="L20" s="125"/>
      <c r="O20" s="262">
        <v>161.80000000000001</v>
      </c>
    </row>
    <row r="21" spans="1:20" s="116" customFormat="1" ht="12" customHeight="1">
      <c r="A21" s="117">
        <f t="shared" si="5"/>
        <v>2009</v>
      </c>
      <c r="B21" s="240">
        <f>'급수실적 '!D40</f>
        <v>275.02071632446365</v>
      </c>
      <c r="C21" s="119">
        <f t="shared" si="0"/>
        <v>266</v>
      </c>
      <c r="D21" s="120">
        <f t="shared" si="1"/>
        <v>266</v>
      </c>
      <c r="E21" s="120">
        <f t="shared" si="2"/>
        <v>266</v>
      </c>
      <c r="F21" s="121">
        <f t="shared" si="6"/>
        <v>268</v>
      </c>
      <c r="G21" s="121">
        <f t="shared" si="7"/>
        <v>268</v>
      </c>
      <c r="H21" s="121">
        <f t="shared" si="3"/>
        <v>268</v>
      </c>
      <c r="I21" s="122">
        <f t="shared" si="4"/>
        <v>266</v>
      </c>
      <c r="J21" s="123"/>
      <c r="K21" s="124"/>
      <c r="L21" s="125"/>
      <c r="O21" s="262">
        <v>170.9</v>
      </c>
    </row>
    <row r="22" spans="1:20" s="116" customFormat="1" ht="12" customHeight="1">
      <c r="A22" s="117">
        <f t="shared" si="5"/>
        <v>2010</v>
      </c>
      <c r="B22" s="240">
        <f>'급수실적 '!D41</f>
        <v>259.50542262733677</v>
      </c>
      <c r="C22" s="119">
        <f t="shared" si="0"/>
        <v>269</v>
      </c>
      <c r="D22" s="120">
        <f t="shared" si="1"/>
        <v>269</v>
      </c>
      <c r="E22" s="120">
        <f t="shared" si="2"/>
        <v>269</v>
      </c>
      <c r="F22" s="121">
        <f t="shared" si="6"/>
        <v>270</v>
      </c>
      <c r="G22" s="121">
        <f t="shared" si="7"/>
        <v>270</v>
      </c>
      <c r="H22" s="121">
        <f t="shared" si="3"/>
        <v>270</v>
      </c>
      <c r="I22" s="122">
        <f t="shared" si="4"/>
        <v>269</v>
      </c>
      <c r="J22" s="123"/>
      <c r="K22" s="124"/>
      <c r="L22" s="125"/>
      <c r="O22" s="262">
        <v>142.1</v>
      </c>
    </row>
    <row r="23" spans="1:20" s="116" customFormat="1" ht="12" customHeight="1">
      <c r="A23" s="117">
        <f t="shared" si="5"/>
        <v>2011</v>
      </c>
      <c r="B23" s="240">
        <f>'급수실적 '!D42</f>
        <v>270.86995669510782</v>
      </c>
      <c r="C23" s="119">
        <f t="shared" si="0"/>
        <v>271</v>
      </c>
      <c r="D23" s="120">
        <f t="shared" si="1"/>
        <v>272</v>
      </c>
      <c r="E23" s="120">
        <f t="shared" si="2"/>
        <v>272</v>
      </c>
      <c r="F23" s="121">
        <f t="shared" si="6"/>
        <v>272</v>
      </c>
      <c r="G23" s="121">
        <f t="shared" si="7"/>
        <v>271</v>
      </c>
      <c r="H23" s="121">
        <f t="shared" si="3"/>
        <v>271</v>
      </c>
      <c r="I23" s="122">
        <f t="shared" si="4"/>
        <v>272</v>
      </c>
      <c r="J23" s="123"/>
      <c r="K23" s="124"/>
      <c r="L23" s="125"/>
      <c r="O23" s="262">
        <v>170.7</v>
      </c>
    </row>
    <row r="24" spans="1:20" s="116" customFormat="1" ht="12" customHeight="1" thickBot="1">
      <c r="A24" s="126">
        <f t="shared" si="5"/>
        <v>2012</v>
      </c>
      <c r="B24" s="240">
        <f>'급수실적 '!D43</f>
        <v>267.86505475030066</v>
      </c>
      <c r="C24" s="128">
        <f t="shared" si="0"/>
        <v>274</v>
      </c>
      <c r="D24" s="129">
        <f t="shared" si="1"/>
        <v>275</v>
      </c>
      <c r="E24" s="129">
        <f t="shared" si="2"/>
        <v>275</v>
      </c>
      <c r="F24" s="130">
        <f t="shared" si="6"/>
        <v>274</v>
      </c>
      <c r="G24" s="130">
        <f t="shared" si="7"/>
        <v>272</v>
      </c>
      <c r="H24" s="130">
        <f t="shared" si="3"/>
        <v>272</v>
      </c>
      <c r="I24" s="131">
        <f t="shared" si="4"/>
        <v>275</v>
      </c>
      <c r="J24" s="132"/>
      <c r="K24" s="133"/>
      <c r="L24" s="134"/>
      <c r="O24" s="263">
        <v>172.5</v>
      </c>
    </row>
    <row r="25" spans="1:20" s="116" customFormat="1" ht="12" customHeight="1" thickTop="1">
      <c r="A25" s="222">
        <f t="shared" si="5"/>
        <v>2013</v>
      </c>
      <c r="B25" s="498"/>
      <c r="C25" s="224">
        <f>I97</f>
        <v>277</v>
      </c>
      <c r="D25" s="225">
        <f t="shared" si="1"/>
        <v>278</v>
      </c>
      <c r="E25" s="224">
        <f t="shared" si="2"/>
        <v>278</v>
      </c>
      <c r="F25" s="224">
        <f t="shared" si="6"/>
        <v>275</v>
      </c>
      <c r="G25" s="224">
        <f t="shared" si="7"/>
        <v>273</v>
      </c>
      <c r="H25" s="224">
        <f t="shared" si="3"/>
        <v>272</v>
      </c>
      <c r="I25" s="226">
        <f t="shared" si="4"/>
        <v>278</v>
      </c>
      <c r="J25" s="227"/>
      <c r="K25" s="228"/>
    </row>
    <row r="26" spans="1:20" s="116" customFormat="1" ht="12" customHeight="1">
      <c r="A26" s="142">
        <f t="shared" si="5"/>
        <v>2014</v>
      </c>
      <c r="B26" s="143"/>
      <c r="C26" s="119">
        <f t="shared" si="0"/>
        <v>280</v>
      </c>
      <c r="D26" s="146">
        <f t="shared" si="1"/>
        <v>282</v>
      </c>
      <c r="E26" s="119">
        <f t="shared" si="2"/>
        <v>282</v>
      </c>
      <c r="F26" s="119">
        <f t="shared" si="6"/>
        <v>277</v>
      </c>
      <c r="G26" s="119">
        <f t="shared" si="7"/>
        <v>273</v>
      </c>
      <c r="H26" s="119">
        <f t="shared" si="3"/>
        <v>273</v>
      </c>
      <c r="I26" s="144">
        <f t="shared" si="4"/>
        <v>282</v>
      </c>
      <c r="J26" s="145"/>
      <c r="K26" s="242"/>
    </row>
    <row r="27" spans="1:20" s="319" customFormat="1" ht="12" customHeight="1">
      <c r="A27" s="312">
        <f t="shared" si="5"/>
        <v>2015</v>
      </c>
      <c r="B27" s="313"/>
      <c r="C27" s="314">
        <f t="shared" si="0"/>
        <v>283</v>
      </c>
      <c r="D27" s="315">
        <f t="shared" si="1"/>
        <v>285</v>
      </c>
      <c r="E27" s="314">
        <f t="shared" si="2"/>
        <v>285</v>
      </c>
      <c r="F27" s="314">
        <f t="shared" si="6"/>
        <v>278</v>
      </c>
      <c r="G27" s="314">
        <f t="shared" si="7"/>
        <v>274</v>
      </c>
      <c r="H27" s="314">
        <f t="shared" si="3"/>
        <v>274</v>
      </c>
      <c r="I27" s="316">
        <f t="shared" si="4"/>
        <v>285</v>
      </c>
      <c r="J27" s="317"/>
      <c r="K27" s="318"/>
    </row>
    <row r="28" spans="1:20" s="116" customFormat="1" ht="12" customHeight="1">
      <c r="A28" s="142">
        <f t="shared" si="5"/>
        <v>2016</v>
      </c>
      <c r="B28" s="143"/>
      <c r="C28" s="119">
        <f t="shared" si="0"/>
        <v>286</v>
      </c>
      <c r="D28" s="146">
        <f t="shared" si="1"/>
        <v>288</v>
      </c>
      <c r="E28" s="119">
        <f t="shared" si="2"/>
        <v>288</v>
      </c>
      <c r="F28" s="119">
        <f t="shared" si="6"/>
        <v>280</v>
      </c>
      <c r="G28" s="119">
        <f t="shared" si="7"/>
        <v>274</v>
      </c>
      <c r="H28" s="119">
        <f t="shared" si="3"/>
        <v>274</v>
      </c>
      <c r="I28" s="144">
        <f t="shared" si="4"/>
        <v>288</v>
      </c>
      <c r="J28" s="145"/>
      <c r="K28" s="242"/>
    </row>
    <row r="29" spans="1:20" s="310" customFormat="1" ht="12" customHeight="1">
      <c r="A29" s="142">
        <f t="shared" si="5"/>
        <v>2017</v>
      </c>
      <c r="B29" s="143"/>
      <c r="C29" s="119">
        <f t="shared" si="0"/>
        <v>289</v>
      </c>
      <c r="D29" s="146">
        <f t="shared" si="1"/>
        <v>292</v>
      </c>
      <c r="E29" s="119">
        <f t="shared" si="2"/>
        <v>292</v>
      </c>
      <c r="F29" s="119">
        <f t="shared" si="6"/>
        <v>280</v>
      </c>
      <c r="G29" s="119">
        <f t="shared" si="7"/>
        <v>274</v>
      </c>
      <c r="H29" s="119">
        <f t="shared" si="3"/>
        <v>274</v>
      </c>
      <c r="I29" s="144">
        <f t="shared" si="4"/>
        <v>292</v>
      </c>
      <c r="J29" s="145"/>
      <c r="K29" s="242"/>
    </row>
    <row r="30" spans="1:20" s="116" customFormat="1" ht="12" customHeight="1">
      <c r="A30" s="142">
        <f t="shared" si="5"/>
        <v>2018</v>
      </c>
      <c r="B30" s="143"/>
      <c r="C30" s="119">
        <f t="shared" si="0"/>
        <v>292</v>
      </c>
      <c r="D30" s="146">
        <f t="shared" si="1"/>
        <v>295</v>
      </c>
      <c r="E30" s="119">
        <f t="shared" si="2"/>
        <v>295</v>
      </c>
      <c r="F30" s="119">
        <f t="shared" si="6"/>
        <v>281</v>
      </c>
      <c r="G30" s="119">
        <f t="shared" si="7"/>
        <v>275</v>
      </c>
      <c r="H30" s="119">
        <f t="shared" si="3"/>
        <v>275</v>
      </c>
      <c r="I30" s="144">
        <f t="shared" si="4"/>
        <v>295</v>
      </c>
      <c r="J30" s="145"/>
      <c r="K30" s="242"/>
      <c r="N30" s="264">
        <v>176</v>
      </c>
      <c r="O30" s="264">
        <v>178</v>
      </c>
      <c r="P30" s="264">
        <v>178</v>
      </c>
      <c r="Q30" s="264">
        <v>162</v>
      </c>
      <c r="R30" s="264">
        <v>177</v>
      </c>
      <c r="S30" s="264">
        <v>175</v>
      </c>
      <c r="T30" s="264">
        <v>178</v>
      </c>
    </row>
    <row r="31" spans="1:20" s="116" customFormat="1" ht="12" customHeight="1">
      <c r="A31" s="142">
        <f t="shared" si="5"/>
        <v>2019</v>
      </c>
      <c r="B31" s="143"/>
      <c r="C31" s="119">
        <f t="shared" si="0"/>
        <v>295</v>
      </c>
      <c r="D31" s="146">
        <f t="shared" si="1"/>
        <v>298</v>
      </c>
      <c r="E31" s="119">
        <f t="shared" si="2"/>
        <v>299</v>
      </c>
      <c r="F31" s="119">
        <f t="shared" si="6"/>
        <v>282</v>
      </c>
      <c r="G31" s="119">
        <f t="shared" si="7"/>
        <v>275</v>
      </c>
      <c r="H31" s="119">
        <f t="shared" si="3"/>
        <v>275</v>
      </c>
      <c r="I31" s="144">
        <f t="shared" si="4"/>
        <v>299</v>
      </c>
      <c r="J31" s="145"/>
      <c r="K31" s="242"/>
      <c r="N31" s="264">
        <v>182</v>
      </c>
      <c r="O31" s="264">
        <v>185</v>
      </c>
      <c r="P31" s="264">
        <v>185</v>
      </c>
      <c r="Q31" s="264">
        <v>164</v>
      </c>
      <c r="R31" s="264">
        <v>184</v>
      </c>
      <c r="S31" s="264">
        <v>180</v>
      </c>
      <c r="T31" s="264">
        <v>185</v>
      </c>
    </row>
    <row r="32" spans="1:20" s="319" customFormat="1" ht="12" customHeight="1">
      <c r="A32" s="312">
        <f t="shared" si="5"/>
        <v>2020</v>
      </c>
      <c r="B32" s="313"/>
      <c r="C32" s="314">
        <f t="shared" si="0"/>
        <v>298</v>
      </c>
      <c r="D32" s="315">
        <f t="shared" si="1"/>
        <v>302</v>
      </c>
      <c r="E32" s="314">
        <f t="shared" si="2"/>
        <v>302</v>
      </c>
      <c r="F32" s="314">
        <f t="shared" si="6"/>
        <v>283</v>
      </c>
      <c r="G32" s="314">
        <f t="shared" si="7"/>
        <v>275</v>
      </c>
      <c r="H32" s="314">
        <f t="shared" si="3"/>
        <v>275</v>
      </c>
      <c r="I32" s="316">
        <f t="shared" si="4"/>
        <v>302</v>
      </c>
      <c r="J32" s="317"/>
      <c r="K32" s="318"/>
      <c r="N32" s="320">
        <v>188</v>
      </c>
      <c r="O32" s="320">
        <v>192</v>
      </c>
      <c r="P32" s="320">
        <v>193</v>
      </c>
      <c r="Q32" s="320">
        <v>166</v>
      </c>
      <c r="R32" s="320">
        <v>191</v>
      </c>
      <c r="S32" s="320">
        <v>184</v>
      </c>
      <c r="T32" s="320">
        <v>192</v>
      </c>
    </row>
    <row r="33" spans="1:41" s="116" customFormat="1" ht="12" customHeight="1">
      <c r="A33" s="142">
        <f t="shared" si="5"/>
        <v>2021</v>
      </c>
      <c r="B33" s="143"/>
      <c r="C33" s="119">
        <f t="shared" si="0"/>
        <v>301</v>
      </c>
      <c r="D33" s="146">
        <f t="shared" si="1"/>
        <v>306</v>
      </c>
      <c r="E33" s="119">
        <f t="shared" si="2"/>
        <v>306</v>
      </c>
      <c r="F33" s="119">
        <f t="shared" si="6"/>
        <v>284</v>
      </c>
      <c r="G33" s="119">
        <f t="shared" si="7"/>
        <v>275</v>
      </c>
      <c r="H33" s="119">
        <f t="shared" si="3"/>
        <v>275</v>
      </c>
      <c r="I33" s="144">
        <f t="shared" si="4"/>
        <v>306</v>
      </c>
      <c r="J33" s="145"/>
      <c r="K33" s="242"/>
      <c r="N33" s="264">
        <v>194</v>
      </c>
      <c r="O33" s="264">
        <v>200</v>
      </c>
      <c r="P33" s="264">
        <v>200</v>
      </c>
      <c r="Q33" s="264">
        <v>168</v>
      </c>
      <c r="R33" s="264">
        <v>197</v>
      </c>
      <c r="S33" s="264">
        <v>189</v>
      </c>
      <c r="T33" s="264">
        <v>200</v>
      </c>
    </row>
    <row r="34" spans="1:41" s="310" customFormat="1" ht="12" customHeight="1">
      <c r="A34" s="142">
        <f t="shared" si="5"/>
        <v>2022</v>
      </c>
      <c r="B34" s="143"/>
      <c r="C34" s="119">
        <f t="shared" si="0"/>
        <v>304</v>
      </c>
      <c r="D34" s="146">
        <f t="shared" si="1"/>
        <v>309</v>
      </c>
      <c r="E34" s="119">
        <f t="shared" si="2"/>
        <v>309</v>
      </c>
      <c r="F34" s="119">
        <f t="shared" si="6"/>
        <v>285</v>
      </c>
      <c r="G34" s="119">
        <f t="shared" si="7"/>
        <v>275</v>
      </c>
      <c r="H34" s="119">
        <f t="shared" si="3"/>
        <v>275</v>
      </c>
      <c r="I34" s="144">
        <f t="shared" si="4"/>
        <v>309</v>
      </c>
      <c r="J34" s="145"/>
      <c r="K34" s="242"/>
      <c r="N34" s="311">
        <v>199</v>
      </c>
      <c r="O34" s="311">
        <v>208</v>
      </c>
      <c r="P34" s="311">
        <v>209</v>
      </c>
      <c r="Q34" s="311">
        <v>169</v>
      </c>
      <c r="R34" s="311">
        <v>204</v>
      </c>
      <c r="S34" s="311">
        <v>193</v>
      </c>
      <c r="T34" s="311">
        <v>208</v>
      </c>
    </row>
    <row r="35" spans="1:41" s="116" customFormat="1" ht="12" customHeight="1">
      <c r="A35" s="142">
        <f t="shared" si="5"/>
        <v>2023</v>
      </c>
      <c r="B35" s="143"/>
      <c r="C35" s="119">
        <f t="shared" si="0"/>
        <v>307</v>
      </c>
      <c r="D35" s="146">
        <f t="shared" si="1"/>
        <v>313</v>
      </c>
      <c r="E35" s="119">
        <f t="shared" si="2"/>
        <v>313</v>
      </c>
      <c r="F35" s="119">
        <f t="shared" si="6"/>
        <v>286</v>
      </c>
      <c r="G35" s="119">
        <f t="shared" si="7"/>
        <v>276</v>
      </c>
      <c r="H35" s="119">
        <f t="shared" si="3"/>
        <v>275</v>
      </c>
      <c r="I35" s="144">
        <f t="shared" si="4"/>
        <v>313</v>
      </c>
      <c r="J35" s="145"/>
      <c r="K35" s="242"/>
      <c r="N35" s="264">
        <v>205</v>
      </c>
      <c r="O35" s="264">
        <v>216</v>
      </c>
      <c r="P35" s="264">
        <v>217</v>
      </c>
      <c r="Q35" s="264">
        <v>171</v>
      </c>
      <c r="R35" s="264">
        <v>211</v>
      </c>
      <c r="S35" s="264">
        <v>197</v>
      </c>
      <c r="T35" s="264">
        <v>216</v>
      </c>
    </row>
    <row r="36" spans="1:41" s="116" customFormat="1" ht="12" customHeight="1">
      <c r="A36" s="142">
        <f t="shared" si="5"/>
        <v>2024</v>
      </c>
      <c r="B36" s="143"/>
      <c r="C36" s="119">
        <f t="shared" si="0"/>
        <v>310</v>
      </c>
      <c r="D36" s="146">
        <f t="shared" si="1"/>
        <v>316</v>
      </c>
      <c r="E36" s="119">
        <f t="shared" si="2"/>
        <v>317</v>
      </c>
      <c r="F36" s="119">
        <f t="shared" si="6"/>
        <v>287</v>
      </c>
      <c r="G36" s="119">
        <f t="shared" si="7"/>
        <v>276</v>
      </c>
      <c r="H36" s="119">
        <f t="shared" si="3"/>
        <v>276</v>
      </c>
      <c r="I36" s="144">
        <f t="shared" si="4"/>
        <v>317</v>
      </c>
      <c r="J36" s="145"/>
      <c r="K36" s="242"/>
      <c r="N36" s="264">
        <v>211</v>
      </c>
      <c r="O36" s="264">
        <v>225</v>
      </c>
      <c r="P36" s="264">
        <v>226</v>
      </c>
      <c r="Q36" s="264">
        <v>172</v>
      </c>
      <c r="R36" s="264">
        <v>218</v>
      </c>
      <c r="S36" s="264">
        <v>201</v>
      </c>
      <c r="T36" s="264">
        <v>225</v>
      </c>
    </row>
    <row r="37" spans="1:41" s="319" customFormat="1" ht="12" customHeight="1">
      <c r="A37" s="312">
        <f t="shared" si="5"/>
        <v>2025</v>
      </c>
      <c r="B37" s="313"/>
      <c r="C37" s="314">
        <f t="shared" si="0"/>
        <v>313</v>
      </c>
      <c r="D37" s="315">
        <f t="shared" si="1"/>
        <v>320</v>
      </c>
      <c r="E37" s="314">
        <f t="shared" si="2"/>
        <v>320</v>
      </c>
      <c r="F37" s="314">
        <f t="shared" si="6"/>
        <v>288</v>
      </c>
      <c r="G37" s="314">
        <f t="shared" si="7"/>
        <v>276</v>
      </c>
      <c r="H37" s="314">
        <f t="shared" si="3"/>
        <v>276</v>
      </c>
      <c r="I37" s="316">
        <f t="shared" si="4"/>
        <v>320</v>
      </c>
      <c r="J37" s="317"/>
      <c r="K37" s="318"/>
      <c r="N37" s="320">
        <v>216</v>
      </c>
      <c r="O37" s="320">
        <v>234</v>
      </c>
      <c r="P37" s="320">
        <v>235</v>
      </c>
      <c r="Q37" s="320">
        <v>174</v>
      </c>
      <c r="R37" s="320">
        <v>225</v>
      </c>
      <c r="S37" s="320">
        <v>204</v>
      </c>
      <c r="T37" s="320">
        <v>234</v>
      </c>
    </row>
    <row r="38" spans="1:41" s="116" customFormat="1" ht="12" customHeight="1">
      <c r="A38" s="142">
        <f t="shared" si="5"/>
        <v>2026</v>
      </c>
      <c r="B38" s="143"/>
      <c r="C38" s="119">
        <f t="shared" si="0"/>
        <v>316</v>
      </c>
      <c r="D38" s="146">
        <f t="shared" si="1"/>
        <v>324</v>
      </c>
      <c r="E38" s="119">
        <f t="shared" si="2"/>
        <v>324</v>
      </c>
      <c r="F38" s="119">
        <f t="shared" si="6"/>
        <v>288</v>
      </c>
      <c r="G38" s="119">
        <f t="shared" si="7"/>
        <v>276</v>
      </c>
      <c r="H38" s="119">
        <f t="shared" si="3"/>
        <v>276</v>
      </c>
      <c r="I38" s="144">
        <f t="shared" si="4"/>
        <v>324</v>
      </c>
      <c r="J38" s="145"/>
      <c r="K38" s="242"/>
      <c r="N38" s="264">
        <v>222</v>
      </c>
      <c r="O38" s="264">
        <v>243</v>
      </c>
      <c r="P38" s="264">
        <v>245</v>
      </c>
      <c r="Q38" s="264">
        <v>175</v>
      </c>
      <c r="R38" s="264">
        <v>233</v>
      </c>
      <c r="S38" s="264">
        <v>208</v>
      </c>
      <c r="T38" s="264">
        <v>243</v>
      </c>
    </row>
    <row r="39" spans="1:41" s="310" customFormat="1" ht="12" customHeight="1">
      <c r="A39" s="142">
        <f t="shared" si="5"/>
        <v>2027</v>
      </c>
      <c r="B39" s="143"/>
      <c r="C39" s="119">
        <f t="shared" si="0"/>
        <v>319</v>
      </c>
      <c r="D39" s="146">
        <f t="shared" si="1"/>
        <v>328</v>
      </c>
      <c r="E39" s="119">
        <f t="shared" si="2"/>
        <v>328</v>
      </c>
      <c r="F39" s="119">
        <f t="shared" si="6"/>
        <v>289</v>
      </c>
      <c r="G39" s="119">
        <f t="shared" si="7"/>
        <v>276</v>
      </c>
      <c r="H39" s="119">
        <f t="shared" si="3"/>
        <v>276</v>
      </c>
      <c r="I39" s="144">
        <f t="shared" si="4"/>
        <v>328</v>
      </c>
      <c r="J39" s="145"/>
      <c r="K39" s="242"/>
      <c r="N39" s="311">
        <v>228</v>
      </c>
      <c r="O39" s="311">
        <v>252</v>
      </c>
      <c r="P39" s="311">
        <v>255</v>
      </c>
      <c r="Q39" s="311">
        <v>176</v>
      </c>
      <c r="R39" s="311">
        <v>240</v>
      </c>
      <c r="S39" s="311">
        <v>211</v>
      </c>
      <c r="T39" s="311">
        <v>252</v>
      </c>
    </row>
    <row r="40" spans="1:41" s="116" customFormat="1" ht="12" customHeight="1">
      <c r="A40" s="142">
        <f t="shared" si="5"/>
        <v>2028</v>
      </c>
      <c r="B40" s="143"/>
      <c r="C40" s="119">
        <f t="shared" si="0"/>
        <v>321</v>
      </c>
      <c r="D40" s="146">
        <f t="shared" si="1"/>
        <v>332</v>
      </c>
      <c r="E40" s="119">
        <f t="shared" si="2"/>
        <v>332</v>
      </c>
      <c r="F40" s="119">
        <f t="shared" si="6"/>
        <v>290</v>
      </c>
      <c r="G40" s="119">
        <f t="shared" si="7"/>
        <v>276</v>
      </c>
      <c r="H40" s="119">
        <f t="shared" si="3"/>
        <v>276</v>
      </c>
      <c r="I40" s="144">
        <f t="shared" si="4"/>
        <v>332</v>
      </c>
      <c r="J40" s="145"/>
      <c r="K40" s="242"/>
      <c r="N40" s="264">
        <v>234</v>
      </c>
      <c r="O40" s="264">
        <v>262</v>
      </c>
      <c r="P40" s="264">
        <v>265</v>
      </c>
      <c r="Q40" s="264">
        <v>177</v>
      </c>
      <c r="R40" s="264">
        <v>248</v>
      </c>
      <c r="S40" s="264">
        <v>215</v>
      </c>
      <c r="T40" s="264">
        <v>262</v>
      </c>
    </row>
    <row r="41" spans="1:41" s="116" customFormat="1" ht="12" customHeight="1">
      <c r="A41" s="142">
        <f t="shared" si="5"/>
        <v>2029</v>
      </c>
      <c r="B41" s="143"/>
      <c r="C41" s="119">
        <f t="shared" si="0"/>
        <v>324</v>
      </c>
      <c r="D41" s="146">
        <f t="shared" si="1"/>
        <v>335</v>
      </c>
      <c r="E41" s="119">
        <f t="shared" si="2"/>
        <v>336</v>
      </c>
      <c r="F41" s="119">
        <f t="shared" si="6"/>
        <v>290</v>
      </c>
      <c r="G41" s="119">
        <f t="shared" si="7"/>
        <v>276</v>
      </c>
      <c r="H41" s="119">
        <f t="shared" si="3"/>
        <v>276</v>
      </c>
      <c r="I41" s="144">
        <f t="shared" si="4"/>
        <v>336</v>
      </c>
      <c r="J41" s="145"/>
      <c r="K41" s="242"/>
      <c r="N41" s="264">
        <v>239</v>
      </c>
      <c r="O41" s="264">
        <v>273</v>
      </c>
      <c r="P41" s="264">
        <v>276</v>
      </c>
      <c r="Q41" s="264">
        <v>179</v>
      </c>
      <c r="R41" s="264">
        <v>255</v>
      </c>
      <c r="S41" s="264">
        <v>218</v>
      </c>
      <c r="T41" s="264">
        <v>273</v>
      </c>
    </row>
    <row r="42" spans="1:41" s="319" customFormat="1" ht="12" customHeight="1">
      <c r="A42" s="312">
        <f t="shared" si="5"/>
        <v>2030</v>
      </c>
      <c r="B42" s="313"/>
      <c r="C42" s="314">
        <f t="shared" si="0"/>
        <v>327</v>
      </c>
      <c r="D42" s="315">
        <f t="shared" si="1"/>
        <v>339</v>
      </c>
      <c r="E42" s="314">
        <f t="shared" si="2"/>
        <v>340</v>
      </c>
      <c r="F42" s="314">
        <f t="shared" si="6"/>
        <v>291</v>
      </c>
      <c r="G42" s="314">
        <f t="shared" si="7"/>
        <v>276</v>
      </c>
      <c r="H42" s="314">
        <f t="shared" si="3"/>
        <v>276</v>
      </c>
      <c r="I42" s="316">
        <f t="shared" si="4"/>
        <v>340</v>
      </c>
      <c r="J42" s="317"/>
      <c r="K42" s="318"/>
      <c r="N42" s="320">
        <v>245</v>
      </c>
      <c r="O42" s="320">
        <v>284</v>
      </c>
      <c r="P42" s="320">
        <v>287</v>
      </c>
      <c r="Q42" s="320">
        <v>180</v>
      </c>
      <c r="R42" s="320">
        <v>263</v>
      </c>
      <c r="S42" s="320">
        <v>221</v>
      </c>
      <c r="T42" s="320">
        <v>284</v>
      </c>
    </row>
    <row r="43" spans="1:41" s="116" customFormat="1" ht="12" customHeight="1">
      <c r="A43" s="142">
        <f t="shared" si="5"/>
        <v>2031</v>
      </c>
      <c r="B43" s="143"/>
      <c r="C43" s="119">
        <f t="shared" si="0"/>
        <v>330</v>
      </c>
      <c r="D43" s="146">
        <f t="shared" si="1"/>
        <v>343</v>
      </c>
      <c r="E43" s="119">
        <f t="shared" si="2"/>
        <v>344</v>
      </c>
      <c r="F43" s="119">
        <f t="shared" si="6"/>
        <v>292</v>
      </c>
      <c r="G43" s="119">
        <f t="shared" si="7"/>
        <v>276</v>
      </c>
      <c r="H43" s="119">
        <f t="shared" si="3"/>
        <v>276</v>
      </c>
      <c r="I43" s="144">
        <f t="shared" si="4"/>
        <v>344</v>
      </c>
      <c r="J43" s="145"/>
      <c r="K43" s="242"/>
      <c r="N43" s="264">
        <v>251</v>
      </c>
      <c r="O43" s="264">
        <v>295</v>
      </c>
      <c r="P43" s="264">
        <v>299</v>
      </c>
      <c r="Q43" s="264">
        <v>181</v>
      </c>
      <c r="R43" s="264">
        <v>270</v>
      </c>
      <c r="S43" s="264">
        <v>224</v>
      </c>
      <c r="T43" s="264">
        <v>295</v>
      </c>
    </row>
    <row r="44" spans="1:41" s="310" customFormat="1" ht="12" customHeight="1">
      <c r="A44" s="142">
        <f t="shared" si="5"/>
        <v>2032</v>
      </c>
      <c r="B44" s="143"/>
      <c r="C44" s="119">
        <f t="shared" si="0"/>
        <v>333</v>
      </c>
      <c r="D44" s="146">
        <f t="shared" si="1"/>
        <v>347</v>
      </c>
      <c r="E44" s="119">
        <f t="shared" si="2"/>
        <v>348</v>
      </c>
      <c r="F44" s="119">
        <f t="shared" si="6"/>
        <v>292</v>
      </c>
      <c r="G44" s="119">
        <f t="shared" si="7"/>
        <v>276</v>
      </c>
      <c r="H44" s="119">
        <f t="shared" si="3"/>
        <v>276</v>
      </c>
      <c r="I44" s="144">
        <f t="shared" si="4"/>
        <v>348</v>
      </c>
      <c r="J44" s="145"/>
      <c r="K44" s="242"/>
      <c r="N44" s="311">
        <v>256</v>
      </c>
      <c r="O44" s="311">
        <v>306</v>
      </c>
      <c r="P44" s="311">
        <v>311</v>
      </c>
      <c r="Q44" s="311">
        <v>182</v>
      </c>
      <c r="R44" s="311">
        <v>278</v>
      </c>
      <c r="S44" s="311">
        <v>227</v>
      </c>
      <c r="T44" s="311">
        <v>306</v>
      </c>
    </row>
    <row r="45" spans="1:41" s="116" customFormat="1" ht="12" customHeight="1">
      <c r="A45" s="142">
        <f t="shared" si="5"/>
        <v>2033</v>
      </c>
      <c r="B45" s="143"/>
      <c r="C45" s="119">
        <f t="shared" si="0"/>
        <v>336</v>
      </c>
      <c r="D45" s="146">
        <f t="shared" si="1"/>
        <v>352</v>
      </c>
      <c r="E45" s="119">
        <f t="shared" si="2"/>
        <v>352</v>
      </c>
      <c r="F45" s="119">
        <f t="shared" si="6"/>
        <v>293</v>
      </c>
      <c r="G45" s="119">
        <f t="shared" si="7"/>
        <v>276</v>
      </c>
      <c r="H45" s="119">
        <f t="shared" si="3"/>
        <v>276</v>
      </c>
      <c r="I45" s="144">
        <f t="shared" si="4"/>
        <v>352</v>
      </c>
      <c r="J45" s="145"/>
      <c r="K45" s="242"/>
      <c r="N45" s="264">
        <v>262</v>
      </c>
      <c r="O45" s="264">
        <v>319</v>
      </c>
      <c r="P45" s="264">
        <v>324</v>
      </c>
      <c r="Q45" s="264">
        <v>183</v>
      </c>
      <c r="R45" s="264">
        <v>286</v>
      </c>
      <c r="S45" s="264">
        <v>229</v>
      </c>
      <c r="T45" s="264">
        <v>319</v>
      </c>
    </row>
    <row r="46" spans="1:41" s="116" customFormat="1" ht="12" customHeight="1">
      <c r="A46" s="142">
        <f t="shared" si="5"/>
        <v>2034</v>
      </c>
      <c r="B46" s="143"/>
      <c r="C46" s="119">
        <f t="shared" si="0"/>
        <v>339</v>
      </c>
      <c r="D46" s="146">
        <f t="shared" si="1"/>
        <v>356</v>
      </c>
      <c r="E46" s="119">
        <f t="shared" si="2"/>
        <v>356</v>
      </c>
      <c r="F46" s="119">
        <f t="shared" si="6"/>
        <v>293</v>
      </c>
      <c r="G46" s="119">
        <f t="shared" si="7"/>
        <v>276</v>
      </c>
      <c r="H46" s="119">
        <f t="shared" si="3"/>
        <v>276</v>
      </c>
      <c r="I46" s="144">
        <f t="shared" si="4"/>
        <v>356</v>
      </c>
      <c r="J46" s="145"/>
      <c r="K46" s="242"/>
      <c r="N46" s="264">
        <v>268</v>
      </c>
      <c r="O46" s="264">
        <v>331</v>
      </c>
      <c r="P46" s="264">
        <v>338</v>
      </c>
      <c r="Q46" s="264">
        <v>184</v>
      </c>
      <c r="R46" s="264">
        <v>293</v>
      </c>
      <c r="S46" s="264">
        <v>232</v>
      </c>
      <c r="T46" s="264">
        <v>331</v>
      </c>
    </row>
    <row r="47" spans="1:41" s="116" customFormat="1" ht="14.1" customHeight="1">
      <c r="A47" s="147" t="s">
        <v>6</v>
      </c>
      <c r="B47" s="148"/>
      <c r="C47" s="149"/>
      <c r="D47" s="149"/>
      <c r="E47" s="150" t="s">
        <v>76</v>
      </c>
      <c r="F47" s="149"/>
      <c r="G47" s="149"/>
      <c r="H47" s="149"/>
      <c r="I47" s="150"/>
      <c r="J47" s="152"/>
      <c r="K47" s="153"/>
      <c r="L47" s="154"/>
      <c r="M47" s="154"/>
      <c r="N47" s="264">
        <v>273</v>
      </c>
      <c r="O47" s="264">
        <v>344</v>
      </c>
      <c r="P47" s="264">
        <v>351</v>
      </c>
      <c r="Q47" s="264">
        <v>185</v>
      </c>
      <c r="R47" s="264">
        <v>301</v>
      </c>
      <c r="S47" s="264">
        <v>234</v>
      </c>
      <c r="T47" s="264">
        <v>344</v>
      </c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61">
        <f>F81</f>
        <v>0.4728443798229392</v>
      </c>
      <c r="D48" s="261">
        <f>G132</f>
        <v>0.42965706347952726</v>
      </c>
      <c r="E48" s="261">
        <f>G179</f>
        <v>0.4552296628050585</v>
      </c>
      <c r="F48" s="260">
        <f>H224</f>
        <v>0.69463460207132133</v>
      </c>
      <c r="G48" s="261">
        <f>G271</f>
        <v>0.60398731451029442</v>
      </c>
      <c r="H48" s="239">
        <f>G317</f>
        <v>0.61903180923259127</v>
      </c>
      <c r="I48" s="159"/>
      <c r="J48" s="160"/>
      <c r="K48" s="161"/>
      <c r="L48" s="156"/>
      <c r="M48" s="156"/>
      <c r="N48" s="264">
        <v>279</v>
      </c>
      <c r="O48" s="264">
        <v>358</v>
      </c>
      <c r="P48" s="264">
        <v>366</v>
      </c>
      <c r="Q48" s="264">
        <v>186</v>
      </c>
      <c r="R48" s="264">
        <v>309</v>
      </c>
      <c r="S48" s="264">
        <v>237</v>
      </c>
      <c r="T48" s="264">
        <v>358</v>
      </c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0">
        <f>F82</f>
        <v>0.81119102888450645</v>
      </c>
      <c r="D49" s="259">
        <f>G133</f>
        <v>0.88335748752029608</v>
      </c>
      <c r="E49" s="250">
        <f>G180</f>
        <v>0.84327084693896559</v>
      </c>
      <c r="F49" s="250">
        <f>H225</f>
        <v>0.4722873696604723</v>
      </c>
      <c r="G49" s="250">
        <f>G272</f>
        <v>0.76336824383613089</v>
      </c>
      <c r="H49" s="250">
        <f>G318</f>
        <v>0.76888360367948749</v>
      </c>
      <c r="I49" s="233"/>
      <c r="J49" s="244" t="s">
        <v>80</v>
      </c>
      <c r="K49" s="115"/>
      <c r="L49" s="154"/>
      <c r="M49" s="154"/>
      <c r="N49" s="264">
        <v>285</v>
      </c>
      <c r="O49" s="264">
        <v>372</v>
      </c>
      <c r="P49" s="264">
        <v>381</v>
      </c>
      <c r="Q49" s="264">
        <v>186</v>
      </c>
      <c r="R49" s="264">
        <v>316</v>
      </c>
      <c r="S49" s="264">
        <v>239</v>
      </c>
      <c r="T49" s="264">
        <v>372</v>
      </c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F83</f>
        <v>0.81119102888450645</v>
      </c>
      <c r="D50" s="258">
        <f>G134</f>
        <v>0.88335748752029608</v>
      </c>
      <c r="E50" s="229">
        <f>G181</f>
        <v>0.84327084693896559</v>
      </c>
      <c r="F50" s="229">
        <f>H226</f>
        <v>0.4722873696604723</v>
      </c>
      <c r="G50" s="229">
        <f>G273</f>
        <v>0.76336824383613089</v>
      </c>
      <c r="H50" s="229">
        <f>G319</f>
        <v>0.76888360367948749</v>
      </c>
      <c r="I50" s="164"/>
      <c r="J50" s="244" t="s">
        <v>81</v>
      </c>
      <c r="K50" s="115"/>
      <c r="L50" s="154"/>
      <c r="M50" s="154"/>
      <c r="N50" s="264"/>
      <c r="O50" s="264"/>
      <c r="P50" s="264"/>
      <c r="Q50" s="264"/>
      <c r="R50" s="264"/>
      <c r="S50" s="264"/>
      <c r="T50" s="26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29">
        <f>F84</f>
        <v>2.8335735777705251</v>
      </c>
      <c r="D51" s="258">
        <f>G135</f>
        <v>3.0985066162721822</v>
      </c>
      <c r="E51" s="229">
        <f>G182</f>
        <v>3.054542200662234</v>
      </c>
      <c r="F51" s="229">
        <f>H227</f>
        <v>2.2487901349216344</v>
      </c>
      <c r="G51" s="229">
        <f>G274</f>
        <v>2.192134920804953</v>
      </c>
      <c r="H51" s="229">
        <f>G320</f>
        <v>2.2649139978438457</v>
      </c>
      <c r="I51" s="168"/>
      <c r="J51" s="165"/>
      <c r="K51" s="115"/>
      <c r="L51" s="154"/>
      <c r="M51" s="154"/>
      <c r="N51" s="264"/>
      <c r="O51" s="264"/>
      <c r="P51" s="264"/>
      <c r="Q51" s="264"/>
      <c r="R51" s="264"/>
      <c r="S51" s="264"/>
      <c r="T51" s="26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29">
        <f>F85</f>
        <v>2.8335735777705251</v>
      </c>
      <c r="D52" s="258">
        <f>G136</f>
        <v>3.0985066162721822</v>
      </c>
      <c r="E52" s="229">
        <f>G183</f>
        <v>3.054542200662234</v>
      </c>
      <c r="F52" s="229">
        <f>H228</f>
        <v>2.2487901349216344</v>
      </c>
      <c r="G52" s="229">
        <f>G275</f>
        <v>2.192134920804953</v>
      </c>
      <c r="H52" s="234">
        <f>G321</f>
        <v>2.2649139978438457</v>
      </c>
      <c r="I52" s="168"/>
      <c r="J52" s="165"/>
      <c r="K52" s="115"/>
      <c r="L52" s="154"/>
      <c r="M52" s="154"/>
      <c r="N52" s="264"/>
      <c r="O52" s="264"/>
      <c r="P52" s="264"/>
      <c r="Q52" s="264" t="s">
        <v>76</v>
      </c>
      <c r="R52" s="264"/>
      <c r="S52" s="264"/>
      <c r="T52" s="26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266">
        <v>0.64651246022167275</v>
      </c>
      <c r="O53" s="266">
        <v>0.65997268014342214</v>
      </c>
      <c r="P53" s="266">
        <v>0.65272810236838352</v>
      </c>
      <c r="Q53" s="266">
        <v>0.51140018589655645</v>
      </c>
      <c r="R53" s="266">
        <v>0.64977577931943942</v>
      </c>
      <c r="S53" s="266">
        <v>0.62971790183686049</v>
      </c>
      <c r="T53" s="264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265">
        <v>1.4697800000000001</v>
      </c>
      <c r="O54" s="265">
        <v>1.4185800000000004</v>
      </c>
      <c r="P54" s="265">
        <v>1.4491800000000004</v>
      </c>
      <c r="Q54" s="265">
        <v>2.0575799999999997</v>
      </c>
      <c r="R54" s="265">
        <v>1.4573800000000003</v>
      </c>
      <c r="S54" s="265">
        <v>1.54698</v>
      </c>
      <c r="T54" s="264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265">
        <v>1.4697800000000001</v>
      </c>
      <c r="O55" s="265">
        <v>1.4185800000000004</v>
      </c>
      <c r="P55" s="265">
        <v>1.4491800000000004</v>
      </c>
      <c r="Q55" s="265">
        <v>2.0575799999999997</v>
      </c>
      <c r="R55" s="265">
        <v>1.4573800000000003</v>
      </c>
      <c r="S55" s="265">
        <v>1.54698</v>
      </c>
      <c r="T55" s="264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265">
        <v>7.8917733874887732</v>
      </c>
      <c r="O56" s="265">
        <v>7.6054071482510439</v>
      </c>
      <c r="P56" s="265">
        <v>7.667211845408028</v>
      </c>
      <c r="Q56" s="265">
        <v>9.6301437259251372</v>
      </c>
      <c r="R56" s="265">
        <v>7.7769583405818121</v>
      </c>
      <c r="S56" s="265">
        <v>8.0963214257109257</v>
      </c>
      <c r="T56" s="264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265">
        <v>7.8917733874887732</v>
      </c>
      <c r="O57" s="265">
        <v>7.6054071482510439</v>
      </c>
      <c r="P57" s="265">
        <v>7.667211845408028</v>
      </c>
      <c r="Q57" s="265">
        <v>9.6301437259251372</v>
      </c>
      <c r="R57" s="265">
        <v>7.7769583405818121</v>
      </c>
      <c r="S57" s="265">
        <v>8.0963214257109257</v>
      </c>
      <c r="T57" s="264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0.4728443798229392</v>
      </c>
      <c r="J75" s="17" t="s">
        <v>15</v>
      </c>
      <c r="K75" s="18" t="s">
        <v>16</v>
      </c>
    </row>
    <row r="76" spans="1:40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40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40" ht="15" customHeight="1">
      <c r="A78" s="19"/>
      <c r="B78" s="174"/>
      <c r="C78" s="20"/>
      <c r="D78" s="21" t="s">
        <v>18</v>
      </c>
      <c r="E78" s="26">
        <f>INDEX(LINEST(B87:B96,C87:C96),1)</f>
        <v>2.9406928688618437</v>
      </c>
      <c r="G78" s="27"/>
      <c r="H78" s="24"/>
      <c r="I78" s="177"/>
      <c r="J78" s="178"/>
      <c r="K78" s="177"/>
    </row>
    <row r="79" spans="1:40" ht="15" customHeight="1">
      <c r="A79" s="19"/>
      <c r="B79" s="174"/>
      <c r="C79" s="20"/>
      <c r="D79" s="21" t="s">
        <v>19</v>
      </c>
      <c r="E79" s="26">
        <f>INDEX(LINEST(B87:B96,C87:C96),2)</f>
        <v>245.02979630824453</v>
      </c>
      <c r="G79" s="27"/>
      <c r="H79" s="24"/>
      <c r="I79" s="177"/>
      <c r="J79" s="178"/>
      <c r="K79" s="177"/>
    </row>
    <row r="80" spans="1:40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0.4728443798229392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0.81119102888450645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0.81119102888450645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2.8335735777705251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2.8335735777705251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227.45667970933482</v>
      </c>
      <c r="C87" s="20">
        <v>1</v>
      </c>
      <c r="F87" s="25"/>
      <c r="G87" s="21"/>
      <c r="H87" s="25"/>
      <c r="I87" s="177">
        <f t="shared" ref="I87:I118" si="8">ROUND($E$78*C87+$E$79,$G$1)</f>
        <v>248</v>
      </c>
      <c r="J87" s="178">
        <f t="shared" ref="J87:J96" si="9">ABS(B87-I87)/B87*100</f>
        <v>9.0317507126707977</v>
      </c>
      <c r="K87" s="177">
        <f t="shared" ref="K87:K96" si="10">(B87-I87)^2/1000</f>
        <v>0.42202800856485562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255.53771312520664</v>
      </c>
      <c r="C88" s="20">
        <v>2</v>
      </c>
      <c r="F88" s="25"/>
      <c r="G88" s="21"/>
      <c r="H88" s="25"/>
      <c r="I88" s="177">
        <f t="shared" si="8"/>
        <v>251</v>
      </c>
      <c r="J88" s="178">
        <f t="shared" si="9"/>
        <v>1.7757508548193346</v>
      </c>
      <c r="K88" s="177">
        <f t="shared" si="10"/>
        <v>2.0590840406672577E-2</v>
      </c>
    </row>
    <row r="89" spans="1:11" ht="15" customHeight="1">
      <c r="A89" s="19">
        <f t="shared" si="11"/>
        <v>2005</v>
      </c>
      <c r="B89" s="174">
        <f t="shared" si="12"/>
        <v>264.34610116658007</v>
      </c>
      <c r="C89" s="20">
        <v>3</v>
      </c>
      <c r="F89" s="25"/>
      <c r="G89" s="21"/>
      <c r="H89" s="25"/>
      <c r="I89" s="177">
        <f t="shared" si="8"/>
        <v>254</v>
      </c>
      <c r="J89" s="178">
        <f t="shared" si="9"/>
        <v>3.9138467035912061</v>
      </c>
      <c r="K89" s="177">
        <f t="shared" si="10"/>
        <v>0.10704180934910948</v>
      </c>
    </row>
    <row r="90" spans="1:11" ht="15" customHeight="1">
      <c r="A90" s="19">
        <f t="shared" si="11"/>
        <v>2006</v>
      </c>
      <c r="B90" s="174">
        <f t="shared" si="12"/>
        <v>263.2298195184016</v>
      </c>
      <c r="C90" s="20">
        <v>4</v>
      </c>
      <c r="F90" s="25"/>
      <c r="G90" s="21"/>
      <c r="H90" s="25"/>
      <c r="I90" s="177">
        <f t="shared" si="8"/>
        <v>257</v>
      </c>
      <c r="J90" s="178">
        <f t="shared" si="9"/>
        <v>2.3666845685642732</v>
      </c>
      <c r="K90" s="177">
        <f t="shared" si="10"/>
        <v>3.8810651231857521E-2</v>
      </c>
    </row>
    <row r="91" spans="1:11" ht="15" customHeight="1">
      <c r="A91" s="19">
        <f t="shared" si="11"/>
        <v>2007</v>
      </c>
      <c r="B91" s="174">
        <f t="shared" si="12"/>
        <v>262.58033083544069</v>
      </c>
      <c r="C91" s="20">
        <v>5</v>
      </c>
      <c r="D91" s="21"/>
      <c r="E91" s="21"/>
      <c r="F91" s="25"/>
      <c r="G91" s="21"/>
      <c r="H91" s="25"/>
      <c r="I91" s="177">
        <f t="shared" si="8"/>
        <v>260</v>
      </c>
      <c r="J91" s="178">
        <f t="shared" si="9"/>
        <v>0.98268245273016519</v>
      </c>
      <c r="K91" s="177">
        <f t="shared" si="10"/>
        <v>6.6581072203260533E-3</v>
      </c>
    </row>
    <row r="92" spans="1:11" ht="15" customHeight="1">
      <c r="A92" s="19">
        <f t="shared" si="11"/>
        <v>2008</v>
      </c>
      <c r="B92" s="174">
        <f t="shared" si="12"/>
        <v>265.6242761176743</v>
      </c>
      <c r="C92" s="20">
        <v>6</v>
      </c>
      <c r="D92" s="21"/>
      <c r="E92" s="21"/>
      <c r="F92" s="25"/>
      <c r="G92" s="21"/>
      <c r="H92" s="25"/>
      <c r="I92" s="177">
        <f t="shared" si="8"/>
        <v>263</v>
      </c>
      <c r="J92" s="178">
        <f t="shared" si="9"/>
        <v>0.98796546612016645</v>
      </c>
      <c r="K92" s="177">
        <f t="shared" si="10"/>
        <v>6.8868251417956898E-3</v>
      </c>
    </row>
    <row r="93" spans="1:11" s="25" customFormat="1" ht="15" customHeight="1">
      <c r="A93" s="19">
        <f t="shared" si="11"/>
        <v>2009</v>
      </c>
      <c r="B93" s="174">
        <f t="shared" si="12"/>
        <v>275.02071632446365</v>
      </c>
      <c r="C93" s="20">
        <v>7</v>
      </c>
      <c r="G93" s="21"/>
      <c r="H93" s="21"/>
      <c r="I93" s="177">
        <f t="shared" si="8"/>
        <v>266</v>
      </c>
      <c r="J93" s="178">
        <f t="shared" si="9"/>
        <v>3.2800133913625613</v>
      </c>
      <c r="K93" s="177">
        <f t="shared" si="10"/>
        <v>8.1373323006444967E-2</v>
      </c>
    </row>
    <row r="94" spans="1:11" ht="15" customHeight="1">
      <c r="A94" s="19">
        <f t="shared" si="11"/>
        <v>2010</v>
      </c>
      <c r="B94" s="174">
        <f t="shared" si="12"/>
        <v>259.50542262733677</v>
      </c>
      <c r="C94" s="20">
        <v>8</v>
      </c>
      <c r="D94" s="25"/>
      <c r="E94" s="25"/>
      <c r="F94" s="25"/>
      <c r="G94" s="21"/>
      <c r="H94" s="25"/>
      <c r="I94" s="177">
        <f t="shared" si="8"/>
        <v>269</v>
      </c>
      <c r="J94" s="178">
        <f t="shared" si="9"/>
        <v>3.6587202211562011</v>
      </c>
      <c r="K94" s="177">
        <f t="shared" si="10"/>
        <v>9.0146999485488599E-2</v>
      </c>
    </row>
    <row r="95" spans="1:11" s="25" customFormat="1" ht="15" customHeight="1">
      <c r="A95" s="19">
        <f t="shared" si="11"/>
        <v>2011</v>
      </c>
      <c r="B95" s="174">
        <f t="shared" si="12"/>
        <v>270.86995669510782</v>
      </c>
      <c r="C95" s="20">
        <v>9</v>
      </c>
      <c r="G95" s="21"/>
      <c r="I95" s="177">
        <f t="shared" si="8"/>
        <v>271</v>
      </c>
      <c r="J95" s="178">
        <f t="shared" si="9"/>
        <v>4.8009497427786124E-2</v>
      </c>
      <c r="K95" s="177">
        <f t="shared" si="10"/>
        <v>1.6911261147281315E-5</v>
      </c>
    </row>
    <row r="96" spans="1:11" s="25" customFormat="1" ht="15" customHeight="1" thickBot="1">
      <c r="A96" s="28">
        <f t="shared" si="11"/>
        <v>2012</v>
      </c>
      <c r="B96" s="182">
        <f t="shared" si="12"/>
        <v>267.86505475030066</v>
      </c>
      <c r="C96" s="29">
        <v>10</v>
      </c>
      <c r="D96" s="30"/>
      <c r="E96" s="30"/>
      <c r="F96" s="30"/>
      <c r="G96" s="30"/>
      <c r="H96" s="30"/>
      <c r="I96" s="183">
        <f t="shared" si="8"/>
        <v>274</v>
      </c>
      <c r="J96" s="184">
        <f t="shared" si="9"/>
        <v>2.2903119092627575</v>
      </c>
      <c r="K96" s="183">
        <f t="shared" si="10"/>
        <v>3.7637553216808527E-2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277</v>
      </c>
      <c r="C97" s="20">
        <f t="shared" ref="C97:C118" si="14">C96+1</f>
        <v>11</v>
      </c>
      <c r="D97" s="31"/>
      <c r="E97" s="31"/>
      <c r="I97" s="177">
        <f t="shared" si="8"/>
        <v>277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280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280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283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283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286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286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289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289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292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292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295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295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298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298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301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301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304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304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307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307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310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310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313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313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316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316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319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319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321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321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324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324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327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327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330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330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333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333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336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336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339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339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0.42965706347952726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5.4997613265962553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1.1697987776318796E-2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244.63353777676076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1.1766676815201604E-2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0.42965706347952726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227.45667970933482</v>
      </c>
      <c r="C133" s="191">
        <f t="shared" ref="C133:C142" si="16">LN(B133)</f>
        <v>5.4269598013989651</v>
      </c>
      <c r="D133" s="20">
        <v>1</v>
      </c>
      <c r="E133" s="637" t="s">
        <v>8</v>
      </c>
      <c r="F133" s="638"/>
      <c r="G133" s="639">
        <f>SUM(K122:K142)</f>
        <v>0.88335748752029608</v>
      </c>
      <c r="H133" s="640"/>
      <c r="I133" s="177">
        <f t="shared" ref="I133:I164" si="17">ROUND($F$129*(1+$F$130)^D133,$G$1)</f>
        <v>248</v>
      </c>
      <c r="J133" s="178">
        <f t="shared" ref="J133:J142" si="18">ABS(B133-I133)/B133*100</f>
        <v>9.0317507126707977</v>
      </c>
      <c r="K133" s="177">
        <f t="shared" ref="K133:K142" si="19">(B133-I133)^2/1000</f>
        <v>0.42202800856485562</v>
      </c>
    </row>
    <row r="134" spans="1:11" ht="15" customHeight="1">
      <c r="A134" s="19">
        <f t="shared" si="15"/>
        <v>2004</v>
      </c>
      <c r="B134" s="174">
        <f t="shared" si="15"/>
        <v>255.53771312520664</v>
      </c>
      <c r="C134" s="191">
        <f t="shared" si="16"/>
        <v>5.5433700039379046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0.88335748752029608</v>
      </c>
      <c r="H134" s="640"/>
      <c r="I134" s="177">
        <f t="shared" si="17"/>
        <v>250</v>
      </c>
      <c r="J134" s="178">
        <f t="shared" si="18"/>
        <v>2.167082524720453</v>
      </c>
      <c r="K134" s="177">
        <f t="shared" si="19"/>
        <v>3.0666266657085849E-2</v>
      </c>
    </row>
    <row r="135" spans="1:11" ht="15" customHeight="1">
      <c r="A135" s="19">
        <f t="shared" si="15"/>
        <v>2005</v>
      </c>
      <c r="B135" s="174">
        <f t="shared" si="15"/>
        <v>264.34610116658007</v>
      </c>
      <c r="C135" s="191">
        <f t="shared" si="16"/>
        <v>5.5772592338175606</v>
      </c>
      <c r="D135" s="20">
        <f t="shared" si="20"/>
        <v>3</v>
      </c>
      <c r="E135" s="637" t="s">
        <v>10</v>
      </c>
      <c r="F135" s="638"/>
      <c r="G135" s="639">
        <f>SUM(J122:J142)/D142</f>
        <v>3.0985066162721822</v>
      </c>
      <c r="H135" s="640"/>
      <c r="I135" s="177">
        <f t="shared" si="17"/>
        <v>253</v>
      </c>
      <c r="J135" s="178">
        <f t="shared" si="18"/>
        <v>4.2921386457030524</v>
      </c>
      <c r="K135" s="177">
        <f t="shared" si="19"/>
        <v>0.12873401168226961</v>
      </c>
    </row>
    <row r="136" spans="1:11" ht="15" customHeight="1">
      <c r="A136" s="19">
        <f t="shared" si="15"/>
        <v>2006</v>
      </c>
      <c r="B136" s="174">
        <f t="shared" si="15"/>
        <v>263.2298195184016</v>
      </c>
      <c r="C136" s="191">
        <f t="shared" si="16"/>
        <v>5.5730274890762095</v>
      </c>
      <c r="D136" s="20">
        <f t="shared" si="20"/>
        <v>4</v>
      </c>
      <c r="E136" s="637" t="s">
        <v>11</v>
      </c>
      <c r="F136" s="638"/>
      <c r="G136" s="639">
        <f>SUM(J133:J142)/10</f>
        <v>3.0985066162721822</v>
      </c>
      <c r="H136" s="640"/>
      <c r="I136" s="177">
        <f t="shared" si="17"/>
        <v>256</v>
      </c>
      <c r="J136" s="178">
        <f t="shared" si="18"/>
        <v>2.7465807375581868</v>
      </c>
      <c r="K136" s="177">
        <f t="shared" si="19"/>
        <v>5.2270290268660716E-2</v>
      </c>
    </row>
    <row r="137" spans="1:11" ht="15" customHeight="1">
      <c r="A137" s="19">
        <f t="shared" si="15"/>
        <v>2007</v>
      </c>
      <c r="B137" s="174">
        <f t="shared" si="15"/>
        <v>262.58033083544069</v>
      </c>
      <c r="C137" s="191">
        <f t="shared" si="16"/>
        <v>5.5705570574466767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259</v>
      </c>
      <c r="J137" s="178">
        <f t="shared" si="18"/>
        <v>1.3635182894504339</v>
      </c>
      <c r="K137" s="177">
        <f t="shared" si="19"/>
        <v>1.2818768891207435E-2</v>
      </c>
    </row>
    <row r="138" spans="1:11" ht="15" customHeight="1">
      <c r="A138" s="19">
        <f t="shared" si="15"/>
        <v>2008</v>
      </c>
      <c r="B138" s="174">
        <f t="shared" si="15"/>
        <v>265.6242761176743</v>
      </c>
      <c r="C138" s="191">
        <f t="shared" si="16"/>
        <v>5.582082814470918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262</v>
      </c>
      <c r="J138" s="178">
        <f t="shared" si="18"/>
        <v>1.3644370803174282</v>
      </c>
      <c r="K138" s="177">
        <f t="shared" si="19"/>
        <v>1.3135377377144288E-2</v>
      </c>
    </row>
    <row r="139" spans="1:11" s="25" customFormat="1" ht="15" customHeight="1">
      <c r="A139" s="19">
        <f t="shared" si="15"/>
        <v>2009</v>
      </c>
      <c r="B139" s="174">
        <f t="shared" si="15"/>
        <v>275.02071632446365</v>
      </c>
      <c r="C139" s="191">
        <f t="shared" si="16"/>
        <v>5.6168464269182108</v>
      </c>
      <c r="D139" s="20">
        <f t="shared" si="20"/>
        <v>7</v>
      </c>
      <c r="G139" s="49"/>
      <c r="H139" s="45"/>
      <c r="I139" s="177">
        <f t="shared" si="17"/>
        <v>266</v>
      </c>
      <c r="J139" s="178">
        <f t="shared" si="18"/>
        <v>3.2800133913625613</v>
      </c>
      <c r="K139" s="177">
        <f t="shared" si="19"/>
        <v>8.1373323006444967E-2</v>
      </c>
    </row>
    <row r="140" spans="1:11" ht="15" customHeight="1">
      <c r="A140" s="19">
        <f t="shared" si="15"/>
        <v>2010</v>
      </c>
      <c r="B140" s="174">
        <f t="shared" si="15"/>
        <v>259.50542262733677</v>
      </c>
      <c r="C140" s="191">
        <f t="shared" si="16"/>
        <v>5.5587775988320738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269</v>
      </c>
      <c r="J140" s="178">
        <f t="shared" si="18"/>
        <v>3.6587202211562011</v>
      </c>
      <c r="K140" s="177">
        <f t="shared" si="19"/>
        <v>9.0146999485488599E-2</v>
      </c>
    </row>
    <row r="141" spans="1:11" s="25" customFormat="1" ht="15" customHeight="1">
      <c r="A141" s="19">
        <f t="shared" si="15"/>
        <v>2011</v>
      </c>
      <c r="B141" s="174">
        <f t="shared" si="15"/>
        <v>270.86995669510782</v>
      </c>
      <c r="C141" s="191">
        <f t="shared" si="16"/>
        <v>5.6016388411141422</v>
      </c>
      <c r="D141" s="20">
        <f t="shared" si="20"/>
        <v>9</v>
      </c>
      <c r="E141" s="50"/>
      <c r="I141" s="177">
        <f t="shared" si="17"/>
        <v>272</v>
      </c>
      <c r="J141" s="178">
        <f t="shared" si="18"/>
        <v>0.41719034428176316</v>
      </c>
      <c r="K141" s="177">
        <f t="shared" si="19"/>
        <v>1.2769978709316475E-3</v>
      </c>
    </row>
    <row r="142" spans="1:11" s="25" customFormat="1" ht="15" customHeight="1" thickBot="1">
      <c r="A142" s="28">
        <f t="shared" si="15"/>
        <v>2012</v>
      </c>
      <c r="B142" s="182">
        <f t="shared" si="15"/>
        <v>267.86505475030066</v>
      </c>
      <c r="C142" s="192">
        <f t="shared" si="16"/>
        <v>5.5904833266474236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275</v>
      </c>
      <c r="J142" s="184">
        <f t="shared" si="18"/>
        <v>2.6636342155009429</v>
      </c>
      <c r="K142" s="183">
        <f t="shared" si="19"/>
        <v>5.0907443716207208E-2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278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278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282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282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285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285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288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288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292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292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295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295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298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298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302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302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306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306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309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309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313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313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316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316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320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320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324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324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328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328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332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332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335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335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339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339</v>
      </c>
      <c r="J160" s="185"/>
      <c r="K160" s="185"/>
    </row>
    <row r="161" spans="1:109" ht="15" customHeight="1">
      <c r="A161" s="19">
        <f t="shared" si="22"/>
        <v>2031</v>
      </c>
      <c r="B161" s="174">
        <f t="shared" si="21"/>
        <v>343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343</v>
      </c>
      <c r="J161" s="185"/>
      <c r="K161" s="185"/>
    </row>
    <row r="162" spans="1:109" ht="15" customHeight="1">
      <c r="A162" s="19">
        <f t="shared" si="22"/>
        <v>2032</v>
      </c>
      <c r="B162" s="174">
        <f t="shared" si="21"/>
        <v>347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347</v>
      </c>
      <c r="J162" s="185"/>
      <c r="K162" s="185"/>
    </row>
    <row r="163" spans="1:109" ht="15" customHeight="1">
      <c r="A163" s="19">
        <f t="shared" si="22"/>
        <v>2033</v>
      </c>
      <c r="B163" s="174">
        <f t="shared" si="21"/>
        <v>352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352</v>
      </c>
      <c r="J163" s="185"/>
      <c r="K163" s="185"/>
    </row>
    <row r="164" spans="1:109" ht="15" customHeight="1">
      <c r="A164" s="103">
        <f t="shared" si="22"/>
        <v>2034</v>
      </c>
      <c r="B164" s="186">
        <f t="shared" si="21"/>
        <v>356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356</v>
      </c>
      <c r="J164" s="188"/>
      <c r="K164" s="188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0.4552296628050585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RSQ($B168:$B188,Q168:Q188)</f>
        <v>0.42965706347952726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RSQ($B168:$B188,X168:X188)</f>
        <v>0.4552296628050585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RSQ($B168:$B188,AE168:AE188)</f>
        <v>0.44379985860604843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RSQ($B168:$B188,AL168:AL188)</f>
        <v>0.44379985860604843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RSQ($B168:$B188,AS168:AS188)</f>
        <v>0.44379985860604843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RSQ($B168:$B188,AZ168:AZ188)</f>
        <v>0.44379985860604843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RSQ($B168:$B188,BG168:BG188)</f>
        <v>0.44379985860604843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RSQ($B168:$B188,BN168:BN188)</f>
        <v>0.44379985860604843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RSQ($B168:$B188,BU168:BU188)</f>
        <v>0.43598177489257073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RSQ($B168:$B188,CB168:CB188)</f>
        <v>0.43598177489257073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RSQ($B168:$B188,CI168:CI188)</f>
        <v>0.43598177489257073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RSQ($B168:$B188,CP168:CP188)</f>
        <v>0.41928484407252364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RSQ($B168:$B188,CW168:CW188)</f>
        <v>0.42525669565583618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RSQ($B168:$B188,DD168:DD188)</f>
        <v>0.42525669565583618</v>
      </c>
      <c r="DE167" s="18" t="s">
        <v>16</v>
      </c>
    </row>
    <row r="168" spans="1:109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195"/>
      <c r="N168" s="58"/>
      <c r="O168" s="58"/>
      <c r="P168" s="58"/>
      <c r="Q168" s="196"/>
      <c r="R168" s="175"/>
      <c r="T168" s="195"/>
      <c r="U168" s="58"/>
      <c r="V168" s="58"/>
      <c r="W168" s="58"/>
      <c r="X168" s="196"/>
      <c r="Y168" s="175"/>
      <c r="AA168" s="195"/>
      <c r="AB168" s="58"/>
      <c r="AC168" s="58"/>
      <c r="AD168" s="58"/>
      <c r="AE168" s="196"/>
      <c r="AF168" s="175"/>
      <c r="AH168" s="195"/>
      <c r="AI168" s="58"/>
      <c r="AJ168" s="58"/>
      <c r="AK168" s="58"/>
      <c r="AL168" s="196"/>
      <c r="AM168" s="175"/>
      <c r="AO168" s="195"/>
      <c r="AP168" s="58"/>
      <c r="AQ168" s="58"/>
      <c r="AR168" s="58"/>
      <c r="AS168" s="196"/>
      <c r="AT168" s="175"/>
      <c r="AV168" s="195"/>
      <c r="AW168" s="58"/>
      <c r="AX168" s="58"/>
      <c r="AY168" s="58"/>
      <c r="AZ168" s="196"/>
      <c r="BA168" s="175"/>
      <c r="BC168" s="195"/>
      <c r="BD168" s="58"/>
      <c r="BE168" s="58"/>
      <c r="BF168" s="58"/>
      <c r="BG168" s="196"/>
      <c r="BH168" s="175"/>
      <c r="BJ168" s="195"/>
      <c r="BK168" s="58"/>
      <c r="BL168" s="58"/>
      <c r="BM168" s="58"/>
      <c r="BN168" s="196"/>
      <c r="BO168" s="175"/>
      <c r="BQ168" s="195"/>
      <c r="BR168" s="58"/>
      <c r="BS168" s="58"/>
      <c r="BT168" s="58"/>
      <c r="BU168" s="196"/>
      <c r="BV168" s="175"/>
      <c r="BX168" s="195"/>
      <c r="BY168" s="58"/>
      <c r="BZ168" s="58"/>
      <c r="CA168" s="58"/>
      <c r="CB168" s="196"/>
      <c r="CC168" s="175"/>
      <c r="CE168" s="195"/>
      <c r="CF168" s="58"/>
      <c r="CG168" s="58"/>
      <c r="CH168" s="58"/>
      <c r="CI168" s="196"/>
      <c r="CJ168" s="175"/>
      <c r="CL168" s="195"/>
      <c r="CM168" s="58"/>
      <c r="CN168" s="58"/>
      <c r="CO168" s="58"/>
      <c r="CP168" s="196"/>
      <c r="CQ168" s="175"/>
      <c r="CS168" s="195"/>
      <c r="CT168" s="58"/>
      <c r="CU168" s="58"/>
      <c r="CV168" s="58"/>
      <c r="CW168" s="196"/>
      <c r="CX168" s="175"/>
      <c r="CZ168" s="195"/>
      <c r="DA168" s="58"/>
      <c r="DB168" s="58"/>
      <c r="DC168" s="58"/>
      <c r="DD168" s="196"/>
      <c r="DE168" s="175"/>
    </row>
    <row r="169" spans="1:109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197"/>
      <c r="N169" s="25"/>
      <c r="O169" s="25"/>
      <c r="P169" s="25"/>
      <c r="Q169" s="177"/>
      <c r="R169" s="177"/>
      <c r="T169" s="197"/>
      <c r="U169" s="25"/>
      <c r="V169" s="25"/>
      <c r="W169" s="25"/>
      <c r="X169" s="177"/>
      <c r="Y169" s="177"/>
      <c r="AA169" s="197"/>
      <c r="AB169" s="25"/>
      <c r="AC169" s="25"/>
      <c r="AD169" s="25"/>
      <c r="AE169" s="177"/>
      <c r="AF169" s="177"/>
      <c r="AH169" s="197"/>
      <c r="AI169" s="25"/>
      <c r="AJ169" s="25"/>
      <c r="AK169" s="25"/>
      <c r="AL169" s="177"/>
      <c r="AM169" s="177"/>
      <c r="AO169" s="197"/>
      <c r="AP169" s="25"/>
      <c r="AQ169" s="25"/>
      <c r="AR169" s="25"/>
      <c r="AS169" s="177"/>
      <c r="AT169" s="177"/>
      <c r="AV169" s="197"/>
      <c r="AW169" s="25"/>
      <c r="AX169" s="25"/>
      <c r="AY169" s="25"/>
      <c r="AZ169" s="177"/>
      <c r="BA169" s="177"/>
      <c r="BC169" s="197"/>
      <c r="BD169" s="25"/>
      <c r="BE169" s="25"/>
      <c r="BF169" s="25"/>
      <c r="BG169" s="177"/>
      <c r="BH169" s="177"/>
      <c r="BJ169" s="197"/>
      <c r="BK169" s="25"/>
      <c r="BL169" s="25"/>
      <c r="BM169" s="25"/>
      <c r="BN169" s="177"/>
      <c r="BO169" s="177"/>
      <c r="BQ169" s="197"/>
      <c r="BR169" s="25"/>
      <c r="BS169" s="25"/>
      <c r="BT169" s="25"/>
      <c r="BU169" s="177"/>
      <c r="BV169" s="177"/>
      <c r="BX169" s="197"/>
      <c r="BY169" s="25"/>
      <c r="BZ169" s="25"/>
      <c r="CA169" s="25"/>
      <c r="CB169" s="177"/>
      <c r="CC169" s="177"/>
      <c r="CE169" s="197"/>
      <c r="CF169" s="25"/>
      <c r="CG169" s="25"/>
      <c r="CH169" s="25"/>
      <c r="CI169" s="177"/>
      <c r="CJ169" s="177"/>
      <c r="CL169" s="197"/>
      <c r="CM169" s="25"/>
      <c r="CN169" s="25"/>
      <c r="CO169" s="25"/>
      <c r="CP169" s="177"/>
      <c r="CQ169" s="177"/>
      <c r="CS169" s="197"/>
      <c r="CT169" s="25"/>
      <c r="CU169" s="25"/>
      <c r="CV169" s="25"/>
      <c r="CW169" s="177"/>
      <c r="CX169" s="177"/>
      <c r="CZ169" s="197"/>
      <c r="DA169" s="25"/>
      <c r="DB169" s="25"/>
      <c r="DC169" s="25"/>
      <c r="DD169" s="177"/>
      <c r="DE169" s="177"/>
    </row>
    <row r="170" spans="1:109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197"/>
      <c r="N170" s="25"/>
      <c r="O170" s="25"/>
      <c r="P170" s="25"/>
      <c r="Q170" s="177"/>
      <c r="R170" s="177"/>
      <c r="T170" s="197"/>
      <c r="U170" s="25"/>
      <c r="V170" s="25"/>
      <c r="W170" s="25"/>
      <c r="X170" s="177"/>
      <c r="Y170" s="177"/>
      <c r="AA170" s="197"/>
      <c r="AB170" s="25"/>
      <c r="AC170" s="25"/>
      <c r="AD170" s="25"/>
      <c r="AE170" s="177"/>
      <c r="AF170" s="177"/>
      <c r="AH170" s="197"/>
      <c r="AI170" s="25"/>
      <c r="AJ170" s="25"/>
      <c r="AK170" s="25"/>
      <c r="AL170" s="177"/>
      <c r="AM170" s="177"/>
      <c r="AO170" s="197"/>
      <c r="AP170" s="25"/>
      <c r="AQ170" s="25"/>
      <c r="AR170" s="25"/>
      <c r="AS170" s="177"/>
      <c r="AT170" s="177"/>
      <c r="AV170" s="197"/>
      <c r="AW170" s="25"/>
      <c r="AX170" s="25"/>
      <c r="AY170" s="25"/>
      <c r="AZ170" s="177"/>
      <c r="BA170" s="177"/>
      <c r="BC170" s="197"/>
      <c r="BD170" s="25"/>
      <c r="BE170" s="25"/>
      <c r="BF170" s="25"/>
      <c r="BG170" s="177"/>
      <c r="BH170" s="177"/>
      <c r="BJ170" s="197"/>
      <c r="BK170" s="25"/>
      <c r="BL170" s="25"/>
      <c r="BM170" s="25"/>
      <c r="BN170" s="177"/>
      <c r="BO170" s="177"/>
      <c r="BQ170" s="197"/>
      <c r="BR170" s="25"/>
      <c r="BS170" s="25"/>
      <c r="BT170" s="25"/>
      <c r="BU170" s="177"/>
      <c r="BV170" s="177"/>
      <c r="BX170" s="197"/>
      <c r="BY170" s="25"/>
      <c r="BZ170" s="25"/>
      <c r="CA170" s="25"/>
      <c r="CB170" s="177"/>
      <c r="CC170" s="177"/>
      <c r="CE170" s="197"/>
      <c r="CF170" s="25"/>
      <c r="CG170" s="25"/>
      <c r="CH170" s="25"/>
      <c r="CI170" s="177"/>
      <c r="CJ170" s="177"/>
      <c r="CL170" s="197"/>
      <c r="CM170" s="25"/>
      <c r="CN170" s="25"/>
      <c r="CO170" s="25"/>
      <c r="CP170" s="177"/>
      <c r="CQ170" s="177"/>
      <c r="CS170" s="197"/>
      <c r="CT170" s="25"/>
      <c r="CU170" s="25"/>
      <c r="CV170" s="25"/>
      <c r="CW170" s="177"/>
      <c r="CX170" s="177"/>
      <c r="CZ170" s="197"/>
      <c r="DA170" s="25"/>
      <c r="DB170" s="25"/>
      <c r="DC170" s="25"/>
      <c r="DD170" s="177"/>
      <c r="DE170" s="177"/>
    </row>
    <row r="171" spans="1:109" ht="15" customHeight="1">
      <c r="A171" s="19"/>
      <c r="B171" s="174"/>
      <c r="C171" s="191"/>
      <c r="D171" s="20"/>
      <c r="H171" s="24"/>
      <c r="I171" s="177"/>
      <c r="J171" s="178"/>
      <c r="K171" s="177"/>
      <c r="M171" s="197"/>
      <c r="N171" s="25"/>
      <c r="O171" s="25"/>
      <c r="P171" s="25"/>
      <c r="Q171" s="177"/>
      <c r="R171" s="177"/>
      <c r="T171" s="197"/>
      <c r="U171" s="25"/>
      <c r="V171" s="25"/>
      <c r="W171" s="25"/>
      <c r="X171" s="177"/>
      <c r="Y171" s="177"/>
      <c r="AA171" s="197"/>
      <c r="AB171" s="25"/>
      <c r="AC171" s="25"/>
      <c r="AD171" s="25"/>
      <c r="AE171" s="177"/>
      <c r="AF171" s="177"/>
      <c r="AH171" s="197"/>
      <c r="AI171" s="25"/>
      <c r="AJ171" s="25"/>
      <c r="AK171" s="25"/>
      <c r="AL171" s="177"/>
      <c r="AM171" s="177"/>
      <c r="AO171" s="197"/>
      <c r="AP171" s="25"/>
      <c r="AQ171" s="25"/>
      <c r="AR171" s="25"/>
      <c r="AS171" s="177"/>
      <c r="AT171" s="177"/>
      <c r="AV171" s="197"/>
      <c r="AW171" s="25"/>
      <c r="AX171" s="25"/>
      <c r="AY171" s="25"/>
      <c r="AZ171" s="177"/>
      <c r="BA171" s="177"/>
      <c r="BC171" s="197"/>
      <c r="BD171" s="25"/>
      <c r="BE171" s="25"/>
      <c r="BF171" s="25"/>
      <c r="BG171" s="177"/>
      <c r="BH171" s="177"/>
      <c r="BJ171" s="197"/>
      <c r="BK171" s="25"/>
      <c r="BL171" s="25"/>
      <c r="BM171" s="25"/>
      <c r="BN171" s="177"/>
      <c r="BO171" s="177"/>
      <c r="BQ171" s="197"/>
      <c r="BR171" s="25"/>
      <c r="BS171" s="25"/>
      <c r="BT171" s="25"/>
      <c r="BU171" s="177"/>
      <c r="BV171" s="177"/>
      <c r="BX171" s="197"/>
      <c r="BY171" s="25"/>
      <c r="BZ171" s="25"/>
      <c r="CA171" s="25"/>
      <c r="CB171" s="177"/>
      <c r="CC171" s="177"/>
      <c r="CE171" s="197"/>
      <c r="CF171" s="25"/>
      <c r="CG171" s="25"/>
      <c r="CH171" s="25"/>
      <c r="CI171" s="177"/>
      <c r="CJ171" s="177"/>
      <c r="CL171" s="197"/>
      <c r="CM171" s="25"/>
      <c r="CN171" s="25"/>
      <c r="CO171" s="25"/>
      <c r="CP171" s="177"/>
      <c r="CQ171" s="177"/>
      <c r="CS171" s="197"/>
      <c r="CT171" s="25"/>
      <c r="CU171" s="25"/>
      <c r="CV171" s="25"/>
      <c r="CW171" s="177"/>
      <c r="CX171" s="177"/>
      <c r="CZ171" s="197"/>
      <c r="DA171" s="25"/>
      <c r="DB171" s="25"/>
      <c r="DC171" s="25"/>
      <c r="DD171" s="177"/>
      <c r="DE171" s="177"/>
    </row>
    <row r="172" spans="1:109" ht="15" customHeight="1">
      <c r="A172" s="19"/>
      <c r="B172" s="174"/>
      <c r="C172" s="191"/>
      <c r="D172" s="20"/>
      <c r="E172" s="5" t="s">
        <v>35</v>
      </c>
      <c r="F172" s="294">
        <v>10</v>
      </c>
      <c r="H172" s="24"/>
      <c r="I172" s="177"/>
      <c r="J172" s="178"/>
      <c r="K172" s="177"/>
      <c r="M172" s="197"/>
      <c r="N172" s="27" t="s">
        <v>35</v>
      </c>
      <c r="O172" s="25">
        <v>0</v>
      </c>
      <c r="P172" s="25"/>
      <c r="Q172" s="177"/>
      <c r="R172" s="177"/>
      <c r="T172" s="197"/>
      <c r="U172" s="27" t="s">
        <v>35</v>
      </c>
      <c r="V172" s="83">
        <f>10^U192</f>
        <v>10</v>
      </c>
      <c r="W172" s="25"/>
      <c r="X172" s="177"/>
      <c r="Y172" s="177"/>
      <c r="AA172" s="197"/>
      <c r="AB172" s="27" t="s">
        <v>35</v>
      </c>
      <c r="AC172" s="83">
        <f>V172+AB193</f>
        <v>25</v>
      </c>
      <c r="AD172" s="25"/>
      <c r="AE172" s="177"/>
      <c r="AF172" s="177"/>
      <c r="AH172" s="197"/>
      <c r="AI172" s="27" t="s">
        <v>35</v>
      </c>
      <c r="AJ172" s="83">
        <f>AC172+AI193</f>
        <v>40</v>
      </c>
      <c r="AK172" s="25"/>
      <c r="AL172" s="177"/>
      <c r="AM172" s="177"/>
      <c r="AO172" s="197"/>
      <c r="AP172" s="27" t="s">
        <v>35</v>
      </c>
      <c r="AQ172" s="83">
        <f>AJ172+AP193</f>
        <v>55</v>
      </c>
      <c r="AR172" s="25"/>
      <c r="AS172" s="177"/>
      <c r="AT172" s="177"/>
      <c r="AV172" s="197"/>
      <c r="AW172" s="27" t="s">
        <v>35</v>
      </c>
      <c r="AX172" s="83">
        <f>AQ172+AW193</f>
        <v>70</v>
      </c>
      <c r="AY172" s="25"/>
      <c r="AZ172" s="177"/>
      <c r="BA172" s="177"/>
      <c r="BC172" s="197"/>
      <c r="BD172" s="27" t="s">
        <v>35</v>
      </c>
      <c r="BE172" s="83">
        <f>AX172+BD193</f>
        <v>85</v>
      </c>
      <c r="BF172" s="25"/>
      <c r="BG172" s="177"/>
      <c r="BH172" s="177"/>
      <c r="BJ172" s="197"/>
      <c r="BK172" s="27" t="s">
        <v>35</v>
      </c>
      <c r="BL172" s="83">
        <f>BE172+BK193</f>
        <v>100</v>
      </c>
      <c r="BM172" s="25"/>
      <c r="BN172" s="177"/>
      <c r="BO172" s="177"/>
      <c r="BQ172" s="197"/>
      <c r="BR172" s="27" t="s">
        <v>35</v>
      </c>
      <c r="BS172" s="83">
        <f>BL172+BR193</f>
        <v>115</v>
      </c>
      <c r="BT172" s="25"/>
      <c r="BU172" s="177"/>
      <c r="BV172" s="177"/>
      <c r="BX172" s="197"/>
      <c r="BY172" s="27" t="s">
        <v>35</v>
      </c>
      <c r="BZ172" s="83">
        <f>BS172+BY193</f>
        <v>130</v>
      </c>
      <c r="CA172" s="25"/>
      <c r="CB172" s="177"/>
      <c r="CC172" s="177"/>
      <c r="CE172" s="197"/>
      <c r="CF172" s="27" t="s">
        <v>35</v>
      </c>
      <c r="CG172" s="83">
        <f>BZ172+CF193</f>
        <v>145</v>
      </c>
      <c r="CH172" s="25"/>
      <c r="CI172" s="177"/>
      <c r="CJ172" s="177"/>
      <c r="CL172" s="197"/>
      <c r="CM172" s="27" t="s">
        <v>35</v>
      </c>
      <c r="CN172" s="83">
        <f>CG172+CM193</f>
        <v>160</v>
      </c>
      <c r="CO172" s="25"/>
      <c r="CP172" s="177"/>
      <c r="CQ172" s="177"/>
      <c r="CS172" s="197"/>
      <c r="CT172" s="27" t="s">
        <v>35</v>
      </c>
      <c r="CU172" s="83">
        <f>CN172+CT193</f>
        <v>175</v>
      </c>
      <c r="CV172" s="25"/>
      <c r="CW172" s="177"/>
      <c r="CX172" s="177"/>
      <c r="CZ172" s="197"/>
      <c r="DA172" s="27" t="s">
        <v>35</v>
      </c>
      <c r="DB172" s="83">
        <f>CU172+DA193</f>
        <v>190</v>
      </c>
      <c r="DC172" s="25"/>
      <c r="DD172" s="177"/>
      <c r="DE172" s="177"/>
    </row>
    <row r="173" spans="1:109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5.4579506857125084</v>
      </c>
      <c r="H173" s="24"/>
      <c r="I173" s="177"/>
      <c r="J173" s="178"/>
      <c r="K173" s="177"/>
      <c r="M173" s="197"/>
      <c r="N173" s="27" t="s">
        <v>25</v>
      </c>
      <c r="O173" s="27" t="s">
        <v>26</v>
      </c>
      <c r="P173" s="42">
        <f>INDEX(LINEST(M179:M188,$D179:$D188),2)</f>
        <v>5.4997613265962553</v>
      </c>
      <c r="Q173" s="177"/>
      <c r="R173" s="177"/>
      <c r="T173" s="197"/>
      <c r="U173" s="27" t="s">
        <v>25</v>
      </c>
      <c r="V173" s="27" t="s">
        <v>26</v>
      </c>
      <c r="W173" s="42">
        <f>INDEX(LINEST(T179:T188,$D179:$D188),2)</f>
        <v>5.4579506857125084</v>
      </c>
      <c r="X173" s="177"/>
      <c r="Y173" s="177"/>
      <c r="AA173" s="197"/>
      <c r="AB173" s="27" t="s">
        <v>25</v>
      </c>
      <c r="AC173" s="27" t="s">
        <v>26</v>
      </c>
      <c r="AD173" s="42">
        <f>INDEX(LINEST(AA179:AA188,$D179:$D188),2)</f>
        <v>5.3917482753579158</v>
      </c>
      <c r="AE173" s="177"/>
      <c r="AF173" s="177"/>
      <c r="AH173" s="197"/>
      <c r="AI173" s="27" t="s">
        <v>25</v>
      </c>
      <c r="AJ173" s="27" t="s">
        <v>26</v>
      </c>
      <c r="AK173" s="42">
        <f>INDEX(LINEST(AH179:AH188,$D179:$D188),2)</f>
        <v>5.3208287871475601</v>
      </c>
      <c r="AL173" s="177"/>
      <c r="AM173" s="177"/>
      <c r="AO173" s="197"/>
      <c r="AP173" s="27" t="s">
        <v>25</v>
      </c>
      <c r="AQ173" s="27" t="s">
        <v>26</v>
      </c>
      <c r="AR173" s="42">
        <f>INDEX(LINEST(AO179:AO188,$D179:$D188),2)</f>
        <v>5.2444640811810288</v>
      </c>
      <c r="AS173" s="177"/>
      <c r="AT173" s="177"/>
      <c r="AV173" s="197"/>
      <c r="AW173" s="27" t="s">
        <v>25</v>
      </c>
      <c r="AX173" s="27" t="s">
        <v>26</v>
      </c>
      <c r="AY173" s="42">
        <f>INDEX(LINEST(AV179:AV188,$D179:$D188),2)</f>
        <v>5.1617419977420189</v>
      </c>
      <c r="AZ173" s="177"/>
      <c r="BA173" s="177"/>
      <c r="BC173" s="197"/>
      <c r="BD173" s="27" t="s">
        <v>25</v>
      </c>
      <c r="BE173" s="27" t="s">
        <v>26</v>
      </c>
      <c r="BF173" s="42">
        <f>INDEX(LINEST(BC179:BC188,$D179:$D188),2)</f>
        <v>5.0714980545159163</v>
      </c>
      <c r="BG173" s="177"/>
      <c r="BH173" s="177"/>
      <c r="BJ173" s="197"/>
      <c r="BK173" s="27" t="s">
        <v>25</v>
      </c>
      <c r="BL173" s="27" t="s">
        <v>26</v>
      </c>
      <c r="BM173" s="42">
        <f>INDEX(LINEST(BJ179:BJ188,$D179:$D188),2)</f>
        <v>4.9722118459809925</v>
      </c>
      <c r="BN173" s="177"/>
      <c r="BO173" s="177"/>
      <c r="BQ173" s="197"/>
      <c r="BR173" s="27" t="s">
        <v>25</v>
      </c>
      <c r="BS173" s="27" t="s">
        <v>26</v>
      </c>
      <c r="BT173" s="42">
        <f>INDEX(LINEST(BQ179:BQ188,$D179:$D188),2)</f>
        <v>4.86184342318532</v>
      </c>
      <c r="BU173" s="177"/>
      <c r="BV173" s="177"/>
      <c r="BX173" s="197"/>
      <c r="BY173" s="27" t="s">
        <v>25</v>
      </c>
      <c r="BZ173" s="27" t="s">
        <v>26</v>
      </c>
      <c r="CA173" s="42">
        <f>INDEX(LINEST(BX179:BX188,$D179:$D188),2)</f>
        <v>4.7375617125421865</v>
      </c>
      <c r="CB173" s="177"/>
      <c r="CC173" s="177"/>
      <c r="CE173" s="197"/>
      <c r="CF173" s="27" t="s">
        <v>25</v>
      </c>
      <c r="CG173" s="27" t="s">
        <v>26</v>
      </c>
      <c r="CH173" s="42">
        <f>INDEX(LINEST(CE179:CE188,$D179:$D188),2)</f>
        <v>4.5952644924393811</v>
      </c>
      <c r="CI173" s="177"/>
      <c r="CJ173" s="177"/>
      <c r="CL173" s="197"/>
      <c r="CM173" s="27" t="s">
        <v>25</v>
      </c>
      <c r="CN173" s="27" t="s">
        <v>26</v>
      </c>
      <c r="CO173" s="42">
        <f>INDEX(LINEST(CL179:CL188,$D179:$D188),2)</f>
        <v>4.4286570076828582</v>
      </c>
      <c r="CP173" s="177"/>
      <c r="CQ173" s="177"/>
      <c r="CS173" s="197"/>
      <c r="CT173" s="27" t="s">
        <v>25</v>
      </c>
      <c r="CU173" s="27" t="s">
        <v>26</v>
      </c>
      <c r="CV173" s="42">
        <f>INDEX(LINEST(CS179:CS188,$D179:$D188),2)</f>
        <v>4.2272700690783305</v>
      </c>
      <c r="CW173" s="177"/>
      <c r="CX173" s="177"/>
      <c r="CZ173" s="197"/>
      <c r="DA173" s="27" t="s">
        <v>25</v>
      </c>
      <c r="DB173" s="27" t="s">
        <v>26</v>
      </c>
      <c r="DC173" s="42">
        <f>INDEX(LINEST(CZ179:CZ188,$D179:$D188),2)</f>
        <v>3.9714077383172701</v>
      </c>
      <c r="DD173" s="177"/>
      <c r="DE173" s="177"/>
    </row>
    <row r="174" spans="1:109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1.2184033972229811E-2</v>
      </c>
      <c r="H174" s="24"/>
      <c r="I174" s="177"/>
      <c r="J174" s="178"/>
      <c r="K174" s="177"/>
      <c r="M174" s="197"/>
      <c r="N174" s="27" t="s">
        <v>27</v>
      </c>
      <c r="O174" s="27" t="s">
        <v>28</v>
      </c>
      <c r="P174" s="42">
        <f>INDEX(LINEST(M179:M188,$D179:$D188),1)</f>
        <v>1.1697987776318796E-2</v>
      </c>
      <c r="Q174" s="177"/>
      <c r="R174" s="177"/>
      <c r="T174" s="197"/>
      <c r="U174" s="27" t="s">
        <v>27</v>
      </c>
      <c r="V174" s="27" t="s">
        <v>28</v>
      </c>
      <c r="W174" s="42">
        <f>INDEX(LINEST(T179:T188,$D179:$D188),1)</f>
        <v>1.2184033972229811E-2</v>
      </c>
      <c r="X174" s="177"/>
      <c r="Y174" s="177"/>
      <c r="AA174" s="197"/>
      <c r="AB174" s="27" t="s">
        <v>27</v>
      </c>
      <c r="AC174" s="27" t="s">
        <v>28</v>
      </c>
      <c r="AD174" s="42">
        <f>INDEX(LINEST(AA179:AA188,$D179:$D188),1)</f>
        <v>1.2994142217161355E-2</v>
      </c>
      <c r="AE174" s="177"/>
      <c r="AF174" s="177"/>
      <c r="AH174" s="197"/>
      <c r="AI174" s="27" t="s">
        <v>27</v>
      </c>
      <c r="AJ174" s="27" t="s">
        <v>28</v>
      </c>
      <c r="AK174" s="42">
        <f>INDEX(LINEST(AH179:AH188,$D179:$D188),1)</f>
        <v>1.3920101037032645E-2</v>
      </c>
      <c r="AL174" s="177"/>
      <c r="AM174" s="177"/>
      <c r="AO174" s="197"/>
      <c r="AP174" s="27" t="s">
        <v>27</v>
      </c>
      <c r="AQ174" s="27" t="s">
        <v>28</v>
      </c>
      <c r="AR174" s="42">
        <f>INDEX(LINEST(AO179:AO188,$D179:$D188),1)</f>
        <v>1.4988797871976675E-2</v>
      </c>
      <c r="AS174" s="177"/>
      <c r="AT174" s="177"/>
      <c r="AV174" s="197"/>
      <c r="AW174" s="27" t="s">
        <v>27</v>
      </c>
      <c r="AX174" s="27" t="s">
        <v>28</v>
      </c>
      <c r="AY174" s="42">
        <f>INDEX(LINEST(AV179:AV188,$D179:$D188),1)</f>
        <v>1.6236186996768397E-2</v>
      </c>
      <c r="AZ174" s="177"/>
      <c r="BA174" s="177"/>
      <c r="BC174" s="197"/>
      <c r="BD174" s="27" t="s">
        <v>27</v>
      </c>
      <c r="BE174" s="27" t="s">
        <v>28</v>
      </c>
      <c r="BF174" s="42">
        <f>INDEX(LINEST(BC179:BC188,$D179:$D188),1)</f>
        <v>1.7711490214706666E-2</v>
      </c>
      <c r="BG174" s="177"/>
      <c r="BH174" s="177"/>
      <c r="BJ174" s="197"/>
      <c r="BK174" s="27" t="s">
        <v>27</v>
      </c>
      <c r="BL174" s="27" t="s">
        <v>28</v>
      </c>
      <c r="BM174" s="42">
        <f>INDEX(LINEST(BJ179:BJ188,$D179:$D188),1)</f>
        <v>1.9483991575741419E-2</v>
      </c>
      <c r="BN174" s="177"/>
      <c r="BO174" s="177"/>
      <c r="BQ174" s="197"/>
      <c r="BR174" s="27" t="s">
        <v>27</v>
      </c>
      <c r="BS174" s="27" t="s">
        <v>28</v>
      </c>
      <c r="BT174" s="42">
        <f>INDEX(LINEST(BQ179:BQ188,$D179:$D188),1)</f>
        <v>2.1654529235731596E-2</v>
      </c>
      <c r="BU174" s="177"/>
      <c r="BV174" s="177"/>
      <c r="BX174" s="197"/>
      <c r="BY174" s="27" t="s">
        <v>27</v>
      </c>
      <c r="BZ174" s="27" t="s">
        <v>28</v>
      </c>
      <c r="CA174" s="42">
        <f>INDEX(LINEST(BX179:BX188,$D179:$D188),1)</f>
        <v>2.4376017606630915E-2</v>
      </c>
      <c r="CB174" s="177"/>
      <c r="CC174" s="177"/>
      <c r="CE174" s="197"/>
      <c r="CF174" s="27" t="s">
        <v>27</v>
      </c>
      <c r="CG174" s="27" t="s">
        <v>28</v>
      </c>
      <c r="CH174" s="42">
        <f>INDEX(LINEST(CE179:CE188,$D179:$D188),1)</f>
        <v>2.7892675542668124E-2</v>
      </c>
      <c r="CI174" s="177"/>
      <c r="CJ174" s="177"/>
      <c r="CL174" s="197"/>
      <c r="CM174" s="27" t="s">
        <v>27</v>
      </c>
      <c r="CN174" s="27" t="s">
        <v>28</v>
      </c>
      <c r="CO174" s="42">
        <f>INDEX(LINEST(CL179:CL188,$D179:$D188),1)</f>
        <v>3.2621915912458554E-2</v>
      </c>
      <c r="CP174" s="177"/>
      <c r="CQ174" s="177"/>
      <c r="CS174" s="197"/>
      <c r="CT174" s="27" t="s">
        <v>27</v>
      </c>
      <c r="CU174" s="27" t="s">
        <v>28</v>
      </c>
      <c r="CV174" s="42">
        <f>INDEX(LINEST(CS179:CS188,$D179:$D188),1)</f>
        <v>3.9347033081379018E-2</v>
      </c>
      <c r="CW174" s="177"/>
      <c r="CX174" s="177"/>
      <c r="CZ174" s="197"/>
      <c r="DA174" s="27" t="s">
        <v>27</v>
      </c>
      <c r="DB174" s="27" t="s">
        <v>28</v>
      </c>
      <c r="DC174" s="42">
        <f>INDEX(LINEST(CZ179:CZ188,$D179:$D188),1)</f>
        <v>4.9757418971792901E-2</v>
      </c>
      <c r="DD174" s="177"/>
      <c r="DE174" s="177"/>
    </row>
    <row r="175" spans="1:109" ht="15" customHeight="1">
      <c r="A175" s="19"/>
      <c r="B175" s="174"/>
      <c r="C175" s="191"/>
      <c r="D175" s="20"/>
      <c r="H175" s="24"/>
      <c r="I175" s="177"/>
      <c r="J175" s="178"/>
      <c r="K175" s="177"/>
      <c r="M175" s="197"/>
      <c r="N175" s="25"/>
      <c r="O175" s="25"/>
      <c r="P175" s="25"/>
      <c r="Q175" s="177"/>
      <c r="R175" s="177"/>
      <c r="T175" s="197"/>
      <c r="U175" s="25"/>
      <c r="V175" s="25"/>
      <c r="W175" s="25"/>
      <c r="X175" s="177"/>
      <c r="Y175" s="177"/>
      <c r="AA175" s="197"/>
      <c r="AB175" s="25"/>
      <c r="AC175" s="25"/>
      <c r="AD175" s="25"/>
      <c r="AE175" s="177"/>
      <c r="AF175" s="177"/>
      <c r="AH175" s="197"/>
      <c r="AI175" s="25"/>
      <c r="AJ175" s="25"/>
      <c r="AK175" s="25"/>
      <c r="AL175" s="177"/>
      <c r="AM175" s="177"/>
      <c r="AO175" s="197"/>
      <c r="AP175" s="25"/>
      <c r="AQ175" s="25"/>
      <c r="AR175" s="25"/>
      <c r="AS175" s="177"/>
      <c r="AT175" s="177"/>
      <c r="AV175" s="197"/>
      <c r="AW175" s="25"/>
      <c r="AX175" s="25"/>
      <c r="AY175" s="25"/>
      <c r="AZ175" s="177"/>
      <c r="BA175" s="177"/>
      <c r="BC175" s="197"/>
      <c r="BD175" s="25"/>
      <c r="BE175" s="25"/>
      <c r="BF175" s="25"/>
      <c r="BG175" s="177"/>
      <c r="BH175" s="177"/>
      <c r="BJ175" s="197"/>
      <c r="BK175" s="25"/>
      <c r="BL175" s="25"/>
      <c r="BM175" s="25"/>
      <c r="BN175" s="177"/>
      <c r="BO175" s="177"/>
      <c r="BQ175" s="197"/>
      <c r="BR175" s="25"/>
      <c r="BS175" s="25"/>
      <c r="BT175" s="25"/>
      <c r="BU175" s="177"/>
      <c r="BV175" s="177"/>
      <c r="BX175" s="197"/>
      <c r="BY175" s="25"/>
      <c r="BZ175" s="25"/>
      <c r="CA175" s="25"/>
      <c r="CB175" s="177"/>
      <c r="CC175" s="177"/>
      <c r="CE175" s="197"/>
      <c r="CF175" s="25"/>
      <c r="CG175" s="25"/>
      <c r="CH175" s="25"/>
      <c r="CI175" s="177"/>
      <c r="CJ175" s="177"/>
      <c r="CL175" s="197"/>
      <c r="CM175" s="25"/>
      <c r="CN175" s="25"/>
      <c r="CO175" s="25"/>
      <c r="CP175" s="177"/>
      <c r="CQ175" s="177"/>
      <c r="CS175" s="197"/>
      <c r="CT175" s="25"/>
      <c r="CU175" s="25"/>
      <c r="CV175" s="25"/>
      <c r="CW175" s="177"/>
      <c r="CX175" s="177"/>
      <c r="CZ175" s="197"/>
      <c r="DA175" s="25"/>
      <c r="DB175" s="25"/>
      <c r="DC175" s="25"/>
      <c r="DD175" s="177"/>
      <c r="DE175" s="177"/>
    </row>
    <row r="176" spans="1:109" ht="15" customHeight="1">
      <c r="A176" s="19"/>
      <c r="B176" s="174"/>
      <c r="C176" s="191"/>
      <c r="D176" s="20"/>
      <c r="E176" s="5" t="s">
        <v>29</v>
      </c>
      <c r="F176" s="43">
        <f>EXP(G173)</f>
        <v>234.61612918551938</v>
      </c>
      <c r="G176" s="25"/>
      <c r="H176" s="45"/>
      <c r="I176" s="177"/>
      <c r="J176" s="178"/>
      <c r="K176" s="177"/>
      <c r="M176" s="197"/>
      <c r="N176" s="27" t="s">
        <v>29</v>
      </c>
      <c r="O176" s="59">
        <f>EXP(P173)</f>
        <v>244.63353777676076</v>
      </c>
      <c r="P176" s="25"/>
      <c r="Q176" s="177"/>
      <c r="R176" s="177"/>
      <c r="T176" s="197"/>
      <c r="U176" s="27" t="s">
        <v>29</v>
      </c>
      <c r="V176" s="59">
        <f>EXP(W173)</f>
        <v>234.61612918551938</v>
      </c>
      <c r="W176" s="25"/>
      <c r="X176" s="177"/>
      <c r="Y176" s="177"/>
      <c r="AA176" s="197"/>
      <c r="AB176" s="27" t="s">
        <v>29</v>
      </c>
      <c r="AC176" s="59">
        <f>EXP(AD173)</f>
        <v>219.58694862052332</v>
      </c>
      <c r="AD176" s="25"/>
      <c r="AE176" s="177"/>
      <c r="AF176" s="177"/>
      <c r="AH176" s="197"/>
      <c r="AI176" s="27" t="s">
        <v>29</v>
      </c>
      <c r="AJ176" s="59">
        <f>EXP(AK173)</f>
        <v>204.5533429413602</v>
      </c>
      <c r="AK176" s="25"/>
      <c r="AL176" s="177"/>
      <c r="AM176" s="177"/>
      <c r="AO176" s="197"/>
      <c r="AP176" s="27" t="s">
        <v>29</v>
      </c>
      <c r="AQ176" s="59">
        <f>EXP(AR173)</f>
        <v>189.51422377058248</v>
      </c>
      <c r="AR176" s="25"/>
      <c r="AS176" s="177"/>
      <c r="AT176" s="177"/>
      <c r="AV176" s="197"/>
      <c r="AW176" s="27" t="s">
        <v>29</v>
      </c>
      <c r="AX176" s="59">
        <f>EXP(AY173)</f>
        <v>174.46811410293455</v>
      </c>
      <c r="AY176" s="25"/>
      <c r="AZ176" s="177"/>
      <c r="BA176" s="177"/>
      <c r="BC176" s="197"/>
      <c r="BD176" s="27" t="s">
        <v>29</v>
      </c>
      <c r="BE176" s="59">
        <f>EXP(BF173)</f>
        <v>159.4129578593255</v>
      </c>
      <c r="BF176" s="25"/>
      <c r="BG176" s="177"/>
      <c r="BH176" s="177"/>
      <c r="BJ176" s="197"/>
      <c r="BK176" s="27" t="s">
        <v>29</v>
      </c>
      <c r="BL176" s="59">
        <f>EXP(BM173)</f>
        <v>144.34580523148074</v>
      </c>
      <c r="BM176" s="25"/>
      <c r="BN176" s="177"/>
      <c r="BO176" s="177"/>
      <c r="BQ176" s="197"/>
      <c r="BR176" s="27" t="s">
        <v>29</v>
      </c>
      <c r="BS176" s="59">
        <f>EXP(BT173)</f>
        <v>129.26226767338599</v>
      </c>
      <c r="BT176" s="25"/>
      <c r="BU176" s="177"/>
      <c r="BV176" s="177"/>
      <c r="BX176" s="197"/>
      <c r="BY176" s="27" t="s">
        <v>29</v>
      </c>
      <c r="BZ176" s="59">
        <f>EXP(CA173)</f>
        <v>114.15551809487258</v>
      </c>
      <c r="CA176" s="25"/>
      <c r="CB176" s="177"/>
      <c r="CC176" s="177"/>
      <c r="CE176" s="197"/>
      <c r="CF176" s="27" t="s">
        <v>29</v>
      </c>
      <c r="CG176" s="59">
        <f>EXP(CH173)</f>
        <v>99.01432062383337</v>
      </c>
      <c r="CH176" s="25"/>
      <c r="CI176" s="177"/>
      <c r="CJ176" s="177"/>
      <c r="CL176" s="197"/>
      <c r="CM176" s="27" t="s">
        <v>29</v>
      </c>
      <c r="CN176" s="59">
        <f>EXP(CO173)</f>
        <v>83.818773318861034</v>
      </c>
      <c r="CO176" s="25"/>
      <c r="CP176" s="177"/>
      <c r="CQ176" s="177"/>
      <c r="CS176" s="197"/>
      <c r="CT176" s="27" t="s">
        <v>29</v>
      </c>
      <c r="CU176" s="59">
        <f>EXP(CV173)</f>
        <v>68.529894702406281</v>
      </c>
      <c r="CV176" s="25"/>
      <c r="CW176" s="177"/>
      <c r="CX176" s="177"/>
      <c r="CZ176" s="197"/>
      <c r="DA176" s="27" t="s">
        <v>29</v>
      </c>
      <c r="DB176" s="59">
        <f>EXP(DC173)</f>
        <v>53.05917171904823</v>
      </c>
      <c r="DC176" s="25"/>
      <c r="DD176" s="177"/>
      <c r="DE176" s="177"/>
    </row>
    <row r="177" spans="1:109" ht="15" customHeight="1">
      <c r="A177" s="19"/>
      <c r="B177" s="174"/>
      <c r="C177" s="191"/>
      <c r="D177" s="20"/>
      <c r="E177" s="5" t="s">
        <v>30</v>
      </c>
      <c r="F177" s="44">
        <f>EXP(G174)-1</f>
        <v>1.2258561689319603E-2</v>
      </c>
      <c r="G177" s="25"/>
      <c r="H177" s="45"/>
      <c r="I177" s="177"/>
      <c r="J177" s="178"/>
      <c r="K177" s="177"/>
      <c r="M177" s="197"/>
      <c r="N177" s="27" t="s">
        <v>30</v>
      </c>
      <c r="O177" s="60">
        <f>EXP(P174)-1</f>
        <v>1.1766676815201604E-2</v>
      </c>
      <c r="P177" s="25"/>
      <c r="Q177" s="177"/>
      <c r="R177" s="177"/>
      <c r="T177" s="197"/>
      <c r="U177" s="27" t="s">
        <v>30</v>
      </c>
      <c r="V177" s="60">
        <f>EXP(W174)-1</f>
        <v>1.2258561689319603E-2</v>
      </c>
      <c r="W177" s="25"/>
      <c r="X177" s="177"/>
      <c r="Y177" s="177"/>
      <c r="AA177" s="197"/>
      <c r="AB177" s="27" t="s">
        <v>30</v>
      </c>
      <c r="AC177" s="60">
        <f>EXP(AD174)-1</f>
        <v>1.3078932946040345E-2</v>
      </c>
      <c r="AD177" s="25"/>
      <c r="AE177" s="177"/>
      <c r="AF177" s="177"/>
      <c r="AH177" s="197"/>
      <c r="AI177" s="27" t="s">
        <v>30</v>
      </c>
      <c r="AJ177" s="60">
        <f>EXP(AK174)-1</f>
        <v>1.4017436760113577E-2</v>
      </c>
      <c r="AK177" s="25"/>
      <c r="AL177" s="177"/>
      <c r="AM177" s="177"/>
      <c r="AO177" s="197"/>
      <c r="AP177" s="27" t="s">
        <v>30</v>
      </c>
      <c r="AQ177" s="60">
        <f>EXP(AR174)-1</f>
        <v>1.5101693252902892E-2</v>
      </c>
      <c r="AR177" s="25"/>
      <c r="AS177" s="177"/>
      <c r="AT177" s="177"/>
      <c r="AV177" s="197"/>
      <c r="AW177" s="27" t="s">
        <v>30</v>
      </c>
      <c r="AX177" s="60">
        <f>EXP(AY174)-1</f>
        <v>1.6368710132874886E-2</v>
      </c>
      <c r="AY177" s="25"/>
      <c r="AZ177" s="177"/>
      <c r="BA177" s="177"/>
      <c r="BC177" s="197"/>
      <c r="BD177" s="27" t="s">
        <v>30</v>
      </c>
      <c r="BE177" s="60">
        <f>EXP(BF174)-1</f>
        <v>1.7869268778879066E-2</v>
      </c>
      <c r="BF177" s="25"/>
      <c r="BG177" s="177"/>
      <c r="BH177" s="177"/>
      <c r="BJ177" s="197"/>
      <c r="BK177" s="27" t="s">
        <v>30</v>
      </c>
      <c r="BL177" s="60">
        <f>EXP(BM174)-1</f>
        <v>1.9675043339302256E-2</v>
      </c>
      <c r="BM177" s="25"/>
      <c r="BN177" s="177"/>
      <c r="BO177" s="177"/>
      <c r="BQ177" s="197"/>
      <c r="BR177" s="27" t="s">
        <v>30</v>
      </c>
      <c r="BS177" s="60">
        <f>EXP(BT174)-1</f>
        <v>2.189069012434719E-2</v>
      </c>
      <c r="BT177" s="25"/>
      <c r="BU177" s="177"/>
      <c r="BV177" s="177"/>
      <c r="BX177" s="197"/>
      <c r="BY177" s="27" t="s">
        <v>30</v>
      </c>
      <c r="BZ177" s="60">
        <f>EXP(CA174)-1</f>
        <v>2.4675541505341902E-2</v>
      </c>
      <c r="CA177" s="25"/>
      <c r="CB177" s="177"/>
      <c r="CC177" s="177"/>
      <c r="CE177" s="197"/>
      <c r="CF177" s="27" t="s">
        <v>30</v>
      </c>
      <c r="CG177" s="60">
        <f>EXP(CH174)-1</f>
        <v>2.8285318335268261E-2</v>
      </c>
      <c r="CH177" s="25"/>
      <c r="CI177" s="177"/>
      <c r="CJ177" s="177"/>
      <c r="CL177" s="197"/>
      <c r="CM177" s="27" t="s">
        <v>30</v>
      </c>
      <c r="CN177" s="60">
        <f>EXP(CO174)-1</f>
        <v>3.3159844091212198E-2</v>
      </c>
      <c r="CO177" s="25"/>
      <c r="CP177" s="177"/>
      <c r="CQ177" s="177"/>
      <c r="CS177" s="197"/>
      <c r="CT177" s="27" t="s">
        <v>30</v>
      </c>
      <c r="CU177" s="60">
        <f>EXP(CV174)-1</f>
        <v>4.013138102306768E-2</v>
      </c>
      <c r="CV177" s="25"/>
      <c r="CW177" s="177"/>
      <c r="CX177" s="177"/>
      <c r="CZ177" s="197"/>
      <c r="DA177" s="27" t="s">
        <v>30</v>
      </c>
      <c r="DB177" s="60">
        <f>EXP(DC174)-1</f>
        <v>5.1016108881355438E-2</v>
      </c>
      <c r="DC177" s="25"/>
      <c r="DD177" s="177"/>
      <c r="DE177" s="177"/>
    </row>
    <row r="178" spans="1:109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197"/>
      <c r="N178" s="25"/>
      <c r="O178" s="25"/>
      <c r="P178" s="46"/>
      <c r="Q178" s="177"/>
      <c r="R178" s="177"/>
      <c r="T178" s="197"/>
      <c r="U178" s="25"/>
      <c r="V178" s="25"/>
      <c r="W178" s="46"/>
      <c r="X178" s="177"/>
      <c r="Y178" s="177"/>
      <c r="AA178" s="197"/>
      <c r="AB178" s="25"/>
      <c r="AC178" s="25"/>
      <c r="AD178" s="46"/>
      <c r="AE178" s="177"/>
      <c r="AF178" s="177"/>
      <c r="AH178" s="197"/>
      <c r="AI178" s="25"/>
      <c r="AJ178" s="25"/>
      <c r="AK178" s="46"/>
      <c r="AL178" s="177"/>
      <c r="AM178" s="177"/>
      <c r="AO178" s="197"/>
      <c r="AP178" s="25"/>
      <c r="AQ178" s="25"/>
      <c r="AR178" s="46"/>
      <c r="AS178" s="177"/>
      <c r="AT178" s="177"/>
      <c r="AV178" s="197"/>
      <c r="AW178" s="25"/>
      <c r="AX178" s="25"/>
      <c r="AY178" s="46"/>
      <c r="AZ178" s="177"/>
      <c r="BA178" s="177"/>
      <c r="BC178" s="197"/>
      <c r="BD178" s="25"/>
      <c r="BE178" s="25"/>
      <c r="BF178" s="46"/>
      <c r="BG178" s="177"/>
      <c r="BH178" s="177"/>
      <c r="BJ178" s="197"/>
      <c r="BK178" s="25"/>
      <c r="BL178" s="25"/>
      <c r="BM178" s="46"/>
      <c r="BN178" s="177"/>
      <c r="BO178" s="177"/>
      <c r="BQ178" s="197"/>
      <c r="BR178" s="25"/>
      <c r="BS178" s="25"/>
      <c r="BT178" s="46"/>
      <c r="BU178" s="177"/>
      <c r="BV178" s="177"/>
      <c r="BX178" s="197"/>
      <c r="BY178" s="25"/>
      <c r="BZ178" s="25"/>
      <c r="CA178" s="46"/>
      <c r="CB178" s="177"/>
      <c r="CC178" s="177"/>
      <c r="CE178" s="197"/>
      <c r="CF178" s="25"/>
      <c r="CG178" s="25"/>
      <c r="CH178" s="46"/>
      <c r="CI178" s="177"/>
      <c r="CJ178" s="177"/>
      <c r="CL178" s="197"/>
      <c r="CM178" s="25"/>
      <c r="CN178" s="25"/>
      <c r="CO178" s="46"/>
      <c r="CP178" s="177"/>
      <c r="CQ178" s="177"/>
      <c r="CS178" s="197"/>
      <c r="CT178" s="25"/>
      <c r="CU178" s="25"/>
      <c r="CV178" s="46"/>
      <c r="CW178" s="177"/>
      <c r="CX178" s="177"/>
      <c r="CZ178" s="197"/>
      <c r="DA178" s="25"/>
      <c r="DB178" s="25"/>
      <c r="DC178" s="46"/>
      <c r="DD178" s="177"/>
      <c r="DE178" s="177"/>
    </row>
    <row r="179" spans="1:109" ht="15" customHeight="1">
      <c r="A179" s="19">
        <f t="shared" ref="A179:B194" si="23">A133</f>
        <v>2003</v>
      </c>
      <c r="B179" s="174">
        <f t="shared" si="23"/>
        <v>227.45667970933482</v>
      </c>
      <c r="C179" s="191">
        <f t="shared" ref="C179:C188" si="24">LN(B179-$F$172)</f>
        <v>5.3819996569408284</v>
      </c>
      <c r="D179" s="20">
        <v>1</v>
      </c>
      <c r="E179" s="637" t="s">
        <v>7</v>
      </c>
      <c r="F179" s="638"/>
      <c r="G179" s="641">
        <f>I167</f>
        <v>0.4552296628050585</v>
      </c>
      <c r="H179" s="642"/>
      <c r="I179" s="177">
        <f t="shared" ref="I179:I210" si="25">ROUND($F$176*(1+$F$177)^D179+$F$172,$G$1)</f>
        <v>247</v>
      </c>
      <c r="J179" s="178">
        <f t="shared" ref="J179:J188" si="26">ABS(B179-I179)/B179*100</f>
        <v>8.5921065565713182</v>
      </c>
      <c r="K179" s="177">
        <f t="shared" ref="K179:K188" si="27">(B179-I179)^2/1000</f>
        <v>0.38194136798352524</v>
      </c>
      <c r="M179" s="197">
        <f t="shared" ref="M179:M188" si="28">LN($B179-O$172)</f>
        <v>5.4269598013989651</v>
      </c>
      <c r="N179" s="21" t="s">
        <v>36</v>
      </c>
      <c r="O179" s="42">
        <f>Q167</f>
        <v>0.42965706347952726</v>
      </c>
      <c r="P179" s="46"/>
      <c r="Q179" s="177">
        <f t="shared" ref="Q179:Q188" si="29">ROUND(O$176*(1+O$177)^$D179+O$172,$G$1)</f>
        <v>248</v>
      </c>
      <c r="R179" s="177">
        <f t="shared" ref="R179:R188" si="30">($B179-Q179)^2/1000</f>
        <v>0.42202800856485562</v>
      </c>
      <c r="T179" s="197">
        <f t="shared" ref="T179:T188" si="31">LN($B179-V$172)</f>
        <v>5.3819996569408284</v>
      </c>
      <c r="U179" s="21" t="s">
        <v>36</v>
      </c>
      <c r="V179" s="42">
        <f>X167</f>
        <v>0.4552296628050585</v>
      </c>
      <c r="W179" s="46"/>
      <c r="X179" s="177">
        <f t="shared" ref="X179:X188" si="32">ROUND(V$176*(1+V$177)^$D179+V$172,$G$1)</f>
        <v>247</v>
      </c>
      <c r="Y179" s="177">
        <f t="shared" ref="Y179:Y188" si="33">($B179-X179)^2/1000</f>
        <v>0.38194136798352524</v>
      </c>
      <c r="AA179" s="197">
        <f t="shared" ref="AA179:AA188" si="34">LN($B179-AC$172)</f>
        <v>5.3105259362995625</v>
      </c>
      <c r="AB179" s="21" t="s">
        <v>36</v>
      </c>
      <c r="AC179" s="42">
        <f>AE167</f>
        <v>0.44379985860604843</v>
      </c>
      <c r="AD179" s="46"/>
      <c r="AE179" s="177">
        <f t="shared" ref="AE179:AE188" si="35">ROUND(AC$176*(1+AC$177)^$D179+AC$172,$G$1)</f>
        <v>247</v>
      </c>
      <c r="AF179" s="177">
        <f t="shared" ref="AF179:AF188" si="36">($B179-AE179)^2/1000</f>
        <v>0.38194136798352524</v>
      </c>
      <c r="AH179" s="197">
        <f t="shared" ref="AH179:AH188" si="37">LN($B179-AJ$172)</f>
        <v>5.2335477771660406</v>
      </c>
      <c r="AI179" s="21" t="s">
        <v>36</v>
      </c>
      <c r="AJ179" s="42">
        <f>AL167</f>
        <v>0.44379985860604843</v>
      </c>
      <c r="AK179" s="46"/>
      <c r="AL179" s="177">
        <f t="shared" ref="AL179:AL188" si="38">ROUND(AJ$176*(1+AJ$177)^$D179+AJ$172,$G$1)</f>
        <v>247</v>
      </c>
      <c r="AM179" s="177">
        <f t="shared" ref="AM179:AM188" si="39">($B179-AL179)^2/1000</f>
        <v>0.38194136798352524</v>
      </c>
      <c r="AO179" s="197">
        <f t="shared" ref="AO179:AO188" si="40">LN($B179-AQ$172)</f>
        <v>5.1501460728126647</v>
      </c>
      <c r="AP179" s="21" t="s">
        <v>36</v>
      </c>
      <c r="AQ179" s="42">
        <f>AS167</f>
        <v>0.44379985860604843</v>
      </c>
      <c r="AR179" s="46"/>
      <c r="AS179" s="177">
        <f t="shared" ref="AS179:AS188" si="41">ROUND(AQ$176*(1+AQ$177)^$D179+AQ$172,$G$1)</f>
        <v>247</v>
      </c>
      <c r="AT179" s="177">
        <f t="shared" ref="AT179:AT188" si="42">($B179-AS179)^2/1000</f>
        <v>0.38194136798352524</v>
      </c>
      <c r="AV179" s="197">
        <f t="shared" ref="AV179:AV188" si="43">LN($B179-AX$172)</f>
        <v>5.0591503709681058</v>
      </c>
      <c r="AW179" s="21" t="s">
        <v>36</v>
      </c>
      <c r="AX179" s="42">
        <f>AZ167</f>
        <v>0.44379985860604843</v>
      </c>
      <c r="AY179" s="46"/>
      <c r="AZ179" s="177">
        <f t="shared" ref="AZ179:AZ188" si="44">ROUND(AX$176*(1+AX$177)^$D179+AX$172,$G$1)</f>
        <v>247</v>
      </c>
      <c r="BA179" s="177">
        <f t="shared" ref="BA179:BA188" si="45">($B179-AZ179)^2/1000</f>
        <v>0.38194136798352524</v>
      </c>
      <c r="BC179" s="197">
        <f t="shared" ref="BC179:BC188" si="46">LN($B179-BE$172)</f>
        <v>4.9590379514509619</v>
      </c>
      <c r="BD179" s="21" t="s">
        <v>36</v>
      </c>
      <c r="BE179" s="42">
        <f>BG167</f>
        <v>0.44379985860604843</v>
      </c>
      <c r="BF179" s="46"/>
      <c r="BG179" s="177">
        <f t="shared" ref="BG179:BG188" si="47">ROUND(BE$176*(1+BE$177)^$D179+BE$172,$G$1)</f>
        <v>247</v>
      </c>
      <c r="BH179" s="177">
        <f t="shared" ref="BH179:BH188" si="48">($B179-BG179)^2/1000</f>
        <v>0.38194136798352524</v>
      </c>
      <c r="BJ179" s="197">
        <f t="shared" ref="BJ179:BJ188" si="49">LN($B179-BL$172)</f>
        <v>4.8477765398789918</v>
      </c>
      <c r="BK179" s="21" t="s">
        <v>36</v>
      </c>
      <c r="BL179" s="42">
        <f>BN167</f>
        <v>0.44379985860604843</v>
      </c>
      <c r="BM179" s="46"/>
      <c r="BN179" s="177">
        <f t="shared" ref="BN179:BN188" si="50">ROUND(BL$176*(1+BL$177)^$D179+BL$172,$G$1)</f>
        <v>247</v>
      </c>
      <c r="BO179" s="177">
        <f t="shared" ref="BO179:BO188" si="51">($B179-BN179)^2/1000</f>
        <v>0.38194136798352524</v>
      </c>
      <c r="BQ179" s="197">
        <f t="shared" ref="BQ179:BQ188" si="52">LN($B179-BS$172)</f>
        <v>4.7225680782359163</v>
      </c>
      <c r="BR179" s="21" t="s">
        <v>36</v>
      </c>
      <c r="BS179" s="42">
        <f>BU167</f>
        <v>0.43598177489257073</v>
      </c>
      <c r="BT179" s="46"/>
      <c r="BU179" s="177">
        <f t="shared" ref="BU179:BU188" si="53">ROUND(BS$176*(1+BS$177)^$D179+BS$172,$G$1)</f>
        <v>247</v>
      </c>
      <c r="BV179" s="177">
        <f t="shared" ref="BV179:BV188" si="54">($B179-BU179)^2/1000</f>
        <v>0.38194136798352524</v>
      </c>
      <c r="BX179" s="197">
        <f t="shared" ref="BX179:BX188" si="55">LN($B179-BZ$172)</f>
        <v>4.5794079685950777</v>
      </c>
      <c r="BY179" s="21" t="s">
        <v>36</v>
      </c>
      <c r="BZ179" s="42">
        <f>CB167</f>
        <v>0.43598177489257073</v>
      </c>
      <c r="CA179" s="46"/>
      <c r="CB179" s="177">
        <f t="shared" ref="CB179:CB188" si="56">ROUND(BZ$176*(1+BZ$177)^$D179+BZ$172,$G$1)</f>
        <v>247</v>
      </c>
      <c r="CC179" s="177">
        <f t="shared" ref="CC179:CC188" si="57">($B179-CB179)^2/1000</f>
        <v>0.38194136798352524</v>
      </c>
      <c r="CE179" s="197">
        <f t="shared" ref="CE179:CE188" si="58">LN($B179-CG$172)</f>
        <v>4.4122730609979692</v>
      </c>
      <c r="CF179" s="21" t="s">
        <v>36</v>
      </c>
      <c r="CG179" s="42">
        <f>CI167</f>
        <v>0.43598177489257073</v>
      </c>
      <c r="CH179" s="46"/>
      <c r="CI179" s="177">
        <f t="shared" ref="CI179:CI188" si="59">ROUND(CG$176*(1+CG$177)^$D179+CG$172,$G$1)</f>
        <v>247</v>
      </c>
      <c r="CJ179" s="177">
        <f t="shared" ref="CJ179:CJ188" si="60">($B179-CI179)^2/1000</f>
        <v>0.38194136798352524</v>
      </c>
      <c r="CL179" s="197">
        <f t="shared" ref="CL179:CL188" si="61">LN($B179-CN$172)</f>
        <v>4.2114856097642779</v>
      </c>
      <c r="CM179" s="21" t="s">
        <v>36</v>
      </c>
      <c r="CN179" s="42">
        <f>CP167</f>
        <v>0.41928484407252364</v>
      </c>
      <c r="CO179" s="46"/>
      <c r="CP179" s="177">
        <f t="shared" ref="CP179:CP188" si="62">ROUND(CN$176*(1+CN$177)^$D179+CN$172,$G$1)</f>
        <v>247</v>
      </c>
      <c r="CQ179" s="177">
        <f t="shared" ref="CQ179:CQ188" si="63">($B179-CP179)^2/1000</f>
        <v>0.38194136798352524</v>
      </c>
      <c r="CS179" s="197">
        <f t="shared" ref="CS179:CS188" si="64">LN($B179-CU$172)</f>
        <v>3.959987680581631</v>
      </c>
      <c r="CT179" s="21" t="s">
        <v>36</v>
      </c>
      <c r="CU179" s="42">
        <f>CW167</f>
        <v>0.42525669565583618</v>
      </c>
      <c r="CV179" s="46"/>
      <c r="CW179" s="177">
        <f t="shared" ref="CW179:CW188" si="65">ROUND(CU$176*(1+CU$177)^$D179+CU$172,$G$1)</f>
        <v>246</v>
      </c>
      <c r="CX179" s="177">
        <f t="shared" ref="CX179:CX188" si="66">($B179-CW179)^2/1000</f>
        <v>0.34385472740219492</v>
      </c>
      <c r="CZ179" s="197">
        <f t="shared" ref="CZ179:CZ188" si="67">LN($B179-DB$172)</f>
        <v>3.6231850574584974</v>
      </c>
      <c r="DA179" s="21" t="s">
        <v>36</v>
      </c>
      <c r="DB179" s="42">
        <f>DD167</f>
        <v>0.42525669565583618</v>
      </c>
      <c r="DC179" s="46"/>
      <c r="DD179" s="177">
        <f t="shared" ref="DD179:DD188" si="68">ROUND(DB$176*(1+DB$177)^$D179+DB$172,$G$1)</f>
        <v>246</v>
      </c>
      <c r="DE179" s="177">
        <f t="shared" ref="DE179:DE188" si="69">($B179-DD179)^2/1000</f>
        <v>0.34385472740219492</v>
      </c>
    </row>
    <row r="180" spans="1:109" ht="15" customHeight="1">
      <c r="A180" s="19">
        <f t="shared" si="23"/>
        <v>2004</v>
      </c>
      <c r="B180" s="174">
        <f t="shared" si="23"/>
        <v>255.53771312520664</v>
      </c>
      <c r="C180" s="191">
        <f t="shared" si="24"/>
        <v>5.503450553054547</v>
      </c>
      <c r="D180" s="20">
        <f t="shared" ref="D180:D210" si="70">D179+1</f>
        <v>2</v>
      </c>
      <c r="E180" s="637" t="s">
        <v>8</v>
      </c>
      <c r="F180" s="638"/>
      <c r="G180" s="639">
        <f>SUM(K168:K188)</f>
        <v>0.84327084693896559</v>
      </c>
      <c r="H180" s="640"/>
      <c r="I180" s="177">
        <f t="shared" si="25"/>
        <v>250</v>
      </c>
      <c r="J180" s="178">
        <f t="shared" si="26"/>
        <v>2.167082524720453</v>
      </c>
      <c r="K180" s="177">
        <f t="shared" si="27"/>
        <v>3.0666266657085849E-2</v>
      </c>
      <c r="M180" s="197">
        <f t="shared" si="28"/>
        <v>5.5433700039379046</v>
      </c>
      <c r="N180" s="21" t="s">
        <v>37</v>
      </c>
      <c r="O180" s="199">
        <f>SUM(R168:R188)</f>
        <v>0.88335748752029608</v>
      </c>
      <c r="P180" s="45"/>
      <c r="Q180" s="177">
        <f t="shared" si="29"/>
        <v>250</v>
      </c>
      <c r="R180" s="177">
        <f t="shared" si="30"/>
        <v>3.0666266657085849E-2</v>
      </c>
      <c r="T180" s="197">
        <f t="shared" si="31"/>
        <v>5.503450553054547</v>
      </c>
      <c r="U180" s="21" t="s">
        <v>37</v>
      </c>
      <c r="V180" s="199">
        <f>SUM(Y168:Y188)</f>
        <v>0.84327084693896559</v>
      </c>
      <c r="W180" s="45"/>
      <c r="X180" s="177">
        <f t="shared" si="32"/>
        <v>250</v>
      </c>
      <c r="Y180" s="177">
        <f t="shared" si="33"/>
        <v>3.0666266657085849E-2</v>
      </c>
      <c r="AA180" s="197">
        <f t="shared" si="34"/>
        <v>5.4404144634793816</v>
      </c>
      <c r="AB180" s="21" t="s">
        <v>37</v>
      </c>
      <c r="AC180" s="199">
        <f>SUM(AF168:AF188)</f>
        <v>0.8623122795878928</v>
      </c>
      <c r="AD180" s="45"/>
      <c r="AE180" s="177">
        <f t="shared" si="35"/>
        <v>250</v>
      </c>
      <c r="AF180" s="177">
        <f t="shared" si="36"/>
        <v>3.0666266657085849E-2</v>
      </c>
      <c r="AH180" s="197">
        <f t="shared" si="37"/>
        <v>5.3731358971337722</v>
      </c>
      <c r="AI180" s="21" t="s">
        <v>37</v>
      </c>
      <c r="AJ180" s="199">
        <f>SUM(AM168:AM188)</f>
        <v>0.8623122795878928</v>
      </c>
      <c r="AK180" s="45"/>
      <c r="AL180" s="177">
        <f t="shared" si="38"/>
        <v>250</v>
      </c>
      <c r="AM180" s="177">
        <f t="shared" si="39"/>
        <v>3.0666266657085849E-2</v>
      </c>
      <c r="AO180" s="197">
        <f t="shared" si="40"/>
        <v>5.3010023244464684</v>
      </c>
      <c r="AP180" s="21" t="s">
        <v>37</v>
      </c>
      <c r="AQ180" s="199">
        <f>SUM(AT168:AT188)</f>
        <v>0.8623122795878928</v>
      </c>
      <c r="AR180" s="45"/>
      <c r="AS180" s="177">
        <f t="shared" si="41"/>
        <v>250</v>
      </c>
      <c r="AT180" s="177">
        <f t="shared" si="42"/>
        <v>3.0666266657085849E-2</v>
      </c>
      <c r="AV180" s="197">
        <f t="shared" si="43"/>
        <v>5.2232581666409557</v>
      </c>
      <c r="AW180" s="21" t="s">
        <v>37</v>
      </c>
      <c r="AX180" s="199">
        <f>SUM(BA168:BA188)</f>
        <v>0.8623122795878928</v>
      </c>
      <c r="AY180" s="45"/>
      <c r="AZ180" s="177">
        <f t="shared" si="44"/>
        <v>250</v>
      </c>
      <c r="BA180" s="177">
        <f t="shared" si="45"/>
        <v>3.0666266657085849E-2</v>
      </c>
      <c r="BC180" s="197">
        <f t="shared" si="46"/>
        <v>5.1389564636145568</v>
      </c>
      <c r="BD180" s="21" t="s">
        <v>37</v>
      </c>
      <c r="BE180" s="199">
        <f>SUM(BH168:BH188)</f>
        <v>0.8623122795878928</v>
      </c>
      <c r="BF180" s="45"/>
      <c r="BG180" s="177">
        <f t="shared" si="47"/>
        <v>250</v>
      </c>
      <c r="BH180" s="177">
        <f t="shared" si="48"/>
        <v>3.0666266657085849E-2</v>
      </c>
      <c r="BJ180" s="197">
        <f t="shared" si="49"/>
        <v>5.0468882303504721</v>
      </c>
      <c r="BK180" s="21" t="s">
        <v>37</v>
      </c>
      <c r="BL180" s="199">
        <f>SUM(BO168:BO188)</f>
        <v>0.8623122795878928</v>
      </c>
      <c r="BM180" s="45"/>
      <c r="BN180" s="177">
        <f t="shared" si="50"/>
        <v>250</v>
      </c>
      <c r="BO180" s="177">
        <f t="shared" si="51"/>
        <v>3.0666266657085849E-2</v>
      </c>
      <c r="BQ180" s="197">
        <f t="shared" si="52"/>
        <v>4.9454758735753535</v>
      </c>
      <c r="BR180" s="21" t="s">
        <v>37</v>
      </c>
      <c r="BS180" s="199">
        <f>SUM(BV168:BV188)</f>
        <v>0.87758217008729145</v>
      </c>
      <c r="BT180" s="45"/>
      <c r="BU180" s="177">
        <f t="shared" si="53"/>
        <v>250</v>
      </c>
      <c r="BV180" s="177">
        <f t="shared" si="54"/>
        <v>3.0666266657085849E-2</v>
      </c>
      <c r="BX180" s="197">
        <f t="shared" si="55"/>
        <v>4.8326062164195527</v>
      </c>
      <c r="BY180" s="21" t="s">
        <v>37</v>
      </c>
      <c r="BZ180" s="199">
        <f>SUM(CC168:CC188)</f>
        <v>0.87758217008729145</v>
      </c>
      <c r="CA180" s="45"/>
      <c r="CB180" s="177">
        <f t="shared" si="56"/>
        <v>250</v>
      </c>
      <c r="CC180" s="177">
        <f t="shared" si="57"/>
        <v>3.0666266657085849E-2</v>
      </c>
      <c r="CE180" s="197">
        <f t="shared" si="58"/>
        <v>4.7053567579805708</v>
      </c>
      <c r="CF180" s="21" t="s">
        <v>37</v>
      </c>
      <c r="CG180" s="199">
        <f>SUM(CJ168:CJ188)</f>
        <v>0.87758217008729145</v>
      </c>
      <c r="CH180" s="45"/>
      <c r="CI180" s="177">
        <f t="shared" si="59"/>
        <v>250</v>
      </c>
      <c r="CJ180" s="177">
        <f t="shared" si="60"/>
        <v>3.0666266657085849E-2</v>
      </c>
      <c r="CL180" s="197">
        <f t="shared" si="61"/>
        <v>4.5595210713681018</v>
      </c>
      <c r="CM180" s="21" t="s">
        <v>37</v>
      </c>
      <c r="CN180" s="199">
        <f>SUM(CQ168:CQ188)</f>
        <v>0.91334979867086497</v>
      </c>
      <c r="CO180" s="45"/>
      <c r="CP180" s="177">
        <f t="shared" si="62"/>
        <v>249</v>
      </c>
      <c r="CQ180" s="177">
        <f t="shared" si="63"/>
        <v>4.2741692907499122E-2</v>
      </c>
      <c r="CS180" s="197">
        <f t="shared" si="64"/>
        <v>4.3887255607466127</v>
      </c>
      <c r="CT180" s="21" t="s">
        <v>37</v>
      </c>
      <c r="CU180" s="199">
        <f>SUM(CX168:CX188)</f>
        <v>0.91941343590640245</v>
      </c>
      <c r="CV180" s="45"/>
      <c r="CW180" s="177">
        <f t="shared" si="65"/>
        <v>249</v>
      </c>
      <c r="CX180" s="177">
        <f t="shared" si="66"/>
        <v>4.2741692907499122E-2</v>
      </c>
      <c r="CZ180" s="197">
        <f t="shared" si="67"/>
        <v>4.1826257498515043</v>
      </c>
      <c r="DA180" s="21" t="s">
        <v>37</v>
      </c>
      <c r="DB180" s="199">
        <f>SUM(DE168:DE188)</f>
        <v>0.91941343590640245</v>
      </c>
      <c r="DC180" s="45"/>
      <c r="DD180" s="177">
        <f t="shared" si="68"/>
        <v>249</v>
      </c>
      <c r="DE180" s="177">
        <f t="shared" si="69"/>
        <v>4.2741692907499122E-2</v>
      </c>
    </row>
    <row r="181" spans="1:109" ht="15" customHeight="1">
      <c r="A181" s="19">
        <f t="shared" si="23"/>
        <v>2005</v>
      </c>
      <c r="B181" s="174">
        <f t="shared" si="23"/>
        <v>264.34610116658007</v>
      </c>
      <c r="C181" s="191">
        <f t="shared" si="24"/>
        <v>5.538695942535524</v>
      </c>
      <c r="D181" s="20">
        <f t="shared" si="70"/>
        <v>3</v>
      </c>
      <c r="E181" s="637" t="s">
        <v>9</v>
      </c>
      <c r="F181" s="638"/>
      <c r="G181" s="639">
        <f>SUM(K179:K188)</f>
        <v>0.84327084693896559</v>
      </c>
      <c r="H181" s="640"/>
      <c r="I181" s="177">
        <f t="shared" si="25"/>
        <v>253</v>
      </c>
      <c r="J181" s="178">
        <f t="shared" si="26"/>
        <v>4.2921386457030524</v>
      </c>
      <c r="K181" s="177">
        <f t="shared" si="27"/>
        <v>0.12873401168226961</v>
      </c>
      <c r="M181" s="197">
        <f t="shared" si="28"/>
        <v>5.5772592338175606</v>
      </c>
      <c r="N181" s="25"/>
      <c r="O181" s="61"/>
      <c r="P181" s="25"/>
      <c r="Q181" s="177">
        <f t="shared" si="29"/>
        <v>253</v>
      </c>
      <c r="R181" s="177">
        <f t="shared" si="30"/>
        <v>0.12873401168226961</v>
      </c>
      <c r="T181" s="197">
        <f t="shared" si="31"/>
        <v>5.538695942535524</v>
      </c>
      <c r="U181" s="25"/>
      <c r="V181" s="61"/>
      <c r="W181" s="25"/>
      <c r="X181" s="177">
        <f t="shared" si="32"/>
        <v>253</v>
      </c>
      <c r="Y181" s="177">
        <f t="shared" si="33"/>
        <v>0.12873401168226961</v>
      </c>
      <c r="AA181" s="197">
        <f t="shared" si="34"/>
        <v>5.4779106264498623</v>
      </c>
      <c r="AB181" s="25"/>
      <c r="AC181" s="61"/>
      <c r="AD181" s="25"/>
      <c r="AE181" s="177">
        <f t="shared" si="35"/>
        <v>253</v>
      </c>
      <c r="AF181" s="177">
        <f t="shared" si="36"/>
        <v>0.12873401168226961</v>
      </c>
      <c r="AH181" s="197">
        <f t="shared" si="37"/>
        <v>5.4131899539183239</v>
      </c>
      <c r="AI181" s="25"/>
      <c r="AJ181" s="61"/>
      <c r="AK181" s="25"/>
      <c r="AL181" s="177">
        <f t="shared" si="38"/>
        <v>253</v>
      </c>
      <c r="AM181" s="177">
        <f t="shared" si="39"/>
        <v>0.12873401168226961</v>
      </c>
      <c r="AO181" s="197">
        <f t="shared" si="40"/>
        <v>5.3439888687740833</v>
      </c>
      <c r="AP181" s="25"/>
      <c r="AQ181" s="61"/>
      <c r="AR181" s="25"/>
      <c r="AS181" s="177">
        <f t="shared" si="41"/>
        <v>253</v>
      </c>
      <c r="AT181" s="177">
        <f t="shared" si="42"/>
        <v>0.12873401168226961</v>
      </c>
      <c r="AV181" s="197">
        <f t="shared" si="43"/>
        <v>5.2696405962098476</v>
      </c>
      <c r="AW181" s="25"/>
      <c r="AX181" s="61"/>
      <c r="AY181" s="25"/>
      <c r="AZ181" s="177">
        <f t="shared" si="44"/>
        <v>253</v>
      </c>
      <c r="BA181" s="177">
        <f t="shared" si="45"/>
        <v>0.12873401168226961</v>
      </c>
      <c r="BC181" s="197">
        <f t="shared" si="46"/>
        <v>5.1893174650555247</v>
      </c>
      <c r="BD181" s="25"/>
      <c r="BE181" s="61"/>
      <c r="BF181" s="25"/>
      <c r="BG181" s="177">
        <f t="shared" si="47"/>
        <v>253</v>
      </c>
      <c r="BH181" s="177">
        <f t="shared" si="48"/>
        <v>0.12873401168226961</v>
      </c>
      <c r="BJ181" s="197">
        <f t="shared" si="49"/>
        <v>5.1019745770821405</v>
      </c>
      <c r="BK181" s="25"/>
      <c r="BL181" s="61"/>
      <c r="BM181" s="25"/>
      <c r="BN181" s="177">
        <f t="shared" si="50"/>
        <v>253</v>
      </c>
      <c r="BO181" s="177">
        <f t="shared" si="51"/>
        <v>0.12873401168226961</v>
      </c>
      <c r="BQ181" s="197">
        <f t="shared" si="52"/>
        <v>5.0062664389754028</v>
      </c>
      <c r="BR181" s="25"/>
      <c r="BS181" s="61"/>
      <c r="BT181" s="25"/>
      <c r="BU181" s="177">
        <f t="shared" si="53"/>
        <v>253</v>
      </c>
      <c r="BV181" s="177">
        <f t="shared" si="54"/>
        <v>0.12873401168226961</v>
      </c>
      <c r="BX181" s="197">
        <f t="shared" si="55"/>
        <v>4.9004193146670598</v>
      </c>
      <c r="BY181" s="25"/>
      <c r="BZ181" s="61"/>
      <c r="CA181" s="25"/>
      <c r="CB181" s="177">
        <f t="shared" si="56"/>
        <v>253</v>
      </c>
      <c r="CC181" s="177">
        <f t="shared" si="57"/>
        <v>0.12873401168226961</v>
      </c>
      <c r="CE181" s="197">
        <f t="shared" si="58"/>
        <v>4.7820276850252803</v>
      </c>
      <c r="CF181" s="25"/>
      <c r="CG181" s="61"/>
      <c r="CH181" s="25"/>
      <c r="CI181" s="177">
        <f t="shared" si="59"/>
        <v>253</v>
      </c>
      <c r="CJ181" s="177">
        <f t="shared" si="60"/>
        <v>0.12873401168226961</v>
      </c>
      <c r="CL181" s="197">
        <f t="shared" si="61"/>
        <v>4.6477132697833161</v>
      </c>
      <c r="CM181" s="25"/>
      <c r="CN181" s="61"/>
      <c r="CO181" s="25"/>
      <c r="CP181" s="177">
        <f t="shared" si="62"/>
        <v>252</v>
      </c>
      <c r="CQ181" s="177">
        <f t="shared" si="63"/>
        <v>0.15242621401542977</v>
      </c>
      <c r="CS181" s="197">
        <f t="shared" si="64"/>
        <v>4.4925176051366487</v>
      </c>
      <c r="CT181" s="25"/>
      <c r="CU181" s="61"/>
      <c r="CV181" s="25"/>
      <c r="CW181" s="177">
        <f t="shared" si="65"/>
        <v>252</v>
      </c>
      <c r="CX181" s="177">
        <f t="shared" si="66"/>
        <v>0.15242621401542977</v>
      </c>
      <c r="CZ181" s="197">
        <f t="shared" si="67"/>
        <v>4.3087312326149902</v>
      </c>
      <c r="DA181" s="25"/>
      <c r="DB181" s="61"/>
      <c r="DC181" s="25"/>
      <c r="DD181" s="177">
        <f t="shared" si="68"/>
        <v>252</v>
      </c>
      <c r="DE181" s="177">
        <f t="shared" si="69"/>
        <v>0.15242621401542977</v>
      </c>
    </row>
    <row r="182" spans="1:109" ht="15" customHeight="1">
      <c r="A182" s="19">
        <f t="shared" si="23"/>
        <v>2006</v>
      </c>
      <c r="B182" s="174">
        <f t="shared" si="23"/>
        <v>263.2298195184016</v>
      </c>
      <c r="C182" s="191">
        <f t="shared" si="24"/>
        <v>5.534297453945408</v>
      </c>
      <c r="D182" s="20">
        <f t="shared" si="70"/>
        <v>4</v>
      </c>
      <c r="E182" s="637" t="s">
        <v>10</v>
      </c>
      <c r="F182" s="638"/>
      <c r="G182" s="639">
        <f>SUM(J168:J188)/D188</f>
        <v>3.054542200662234</v>
      </c>
      <c r="H182" s="640"/>
      <c r="I182" s="177">
        <f t="shared" si="25"/>
        <v>256</v>
      </c>
      <c r="J182" s="178">
        <f t="shared" si="26"/>
        <v>2.7465807375581868</v>
      </c>
      <c r="K182" s="177">
        <f t="shared" si="27"/>
        <v>5.2270290268660716E-2</v>
      </c>
      <c r="M182" s="197">
        <f t="shared" si="28"/>
        <v>5.5730274890762095</v>
      </c>
      <c r="N182" s="25"/>
      <c r="O182" s="25"/>
      <c r="P182" s="25"/>
      <c r="Q182" s="177">
        <f t="shared" si="29"/>
        <v>256</v>
      </c>
      <c r="R182" s="177">
        <f t="shared" si="30"/>
        <v>5.2270290268660716E-2</v>
      </c>
      <c r="T182" s="197">
        <f t="shared" si="31"/>
        <v>5.534297453945408</v>
      </c>
      <c r="U182" s="25"/>
      <c r="V182" s="25"/>
      <c r="W182" s="25"/>
      <c r="X182" s="177">
        <f t="shared" si="32"/>
        <v>256</v>
      </c>
      <c r="Y182" s="177">
        <f t="shared" si="33"/>
        <v>5.2270290268660716E-2</v>
      </c>
      <c r="AA182" s="197">
        <f t="shared" si="34"/>
        <v>5.4732358359810274</v>
      </c>
      <c r="AB182" s="25"/>
      <c r="AC182" s="25"/>
      <c r="AD182" s="25"/>
      <c r="AE182" s="177">
        <f t="shared" si="35"/>
        <v>256</v>
      </c>
      <c r="AF182" s="177">
        <f t="shared" si="36"/>
        <v>5.2270290268660716E-2</v>
      </c>
      <c r="AH182" s="197">
        <f t="shared" si="37"/>
        <v>5.4082018215763101</v>
      </c>
      <c r="AI182" s="25"/>
      <c r="AJ182" s="25"/>
      <c r="AK182" s="25"/>
      <c r="AL182" s="177">
        <f t="shared" si="38"/>
        <v>256</v>
      </c>
      <c r="AM182" s="177">
        <f t="shared" si="39"/>
        <v>5.2270290268660716E-2</v>
      </c>
      <c r="AO182" s="197">
        <f t="shared" si="40"/>
        <v>5.3386423712776505</v>
      </c>
      <c r="AP182" s="25"/>
      <c r="AQ182" s="25"/>
      <c r="AR182" s="25"/>
      <c r="AS182" s="177">
        <f t="shared" si="41"/>
        <v>256</v>
      </c>
      <c r="AT182" s="177">
        <f t="shared" si="42"/>
        <v>5.2270290268660716E-2</v>
      </c>
      <c r="AV182" s="197">
        <f t="shared" si="43"/>
        <v>5.2638802552017436</v>
      </c>
      <c r="AW182" s="25"/>
      <c r="AX182" s="25"/>
      <c r="AY182" s="25"/>
      <c r="AZ182" s="177">
        <f t="shared" si="44"/>
        <v>256</v>
      </c>
      <c r="BA182" s="177">
        <f t="shared" si="45"/>
        <v>5.2270290268660716E-2</v>
      </c>
      <c r="BC182" s="197">
        <f t="shared" si="46"/>
        <v>5.1830738384021418</v>
      </c>
      <c r="BD182" s="25"/>
      <c r="BE182" s="25"/>
      <c r="BF182" s="25"/>
      <c r="BG182" s="177">
        <f t="shared" si="47"/>
        <v>256</v>
      </c>
      <c r="BH182" s="177">
        <f t="shared" si="48"/>
        <v>5.2270290268660716E-2</v>
      </c>
      <c r="BJ182" s="197">
        <f t="shared" si="49"/>
        <v>5.0951591434764367</v>
      </c>
      <c r="BK182" s="25"/>
      <c r="BL182" s="25"/>
      <c r="BM182" s="25"/>
      <c r="BN182" s="177">
        <f t="shared" si="50"/>
        <v>256</v>
      </c>
      <c r="BO182" s="177">
        <f t="shared" si="51"/>
        <v>5.2270290268660716E-2</v>
      </c>
      <c r="BQ182" s="197">
        <f t="shared" si="52"/>
        <v>4.9987639039469496</v>
      </c>
      <c r="BR182" s="25"/>
      <c r="BS182" s="25"/>
      <c r="BT182" s="25"/>
      <c r="BU182" s="177">
        <f t="shared" si="53"/>
        <v>256</v>
      </c>
      <c r="BV182" s="177">
        <f t="shared" si="54"/>
        <v>5.2270290268660716E-2</v>
      </c>
      <c r="BX182" s="197">
        <f t="shared" si="55"/>
        <v>4.892075603309352</v>
      </c>
      <c r="BY182" s="25"/>
      <c r="BZ182" s="25"/>
      <c r="CA182" s="25"/>
      <c r="CB182" s="177">
        <f t="shared" si="56"/>
        <v>256</v>
      </c>
      <c r="CC182" s="177">
        <f t="shared" si="57"/>
        <v>5.2270290268660716E-2</v>
      </c>
      <c r="CE182" s="197">
        <f t="shared" si="58"/>
        <v>4.7726303533442245</v>
      </c>
      <c r="CF182" s="25"/>
      <c r="CG182" s="25"/>
      <c r="CH182" s="25"/>
      <c r="CI182" s="177">
        <f t="shared" si="59"/>
        <v>256</v>
      </c>
      <c r="CJ182" s="177">
        <f t="shared" si="60"/>
        <v>5.2270290268660716E-2</v>
      </c>
      <c r="CL182" s="197">
        <f t="shared" si="61"/>
        <v>4.6369577601315122</v>
      </c>
      <c r="CM182" s="25"/>
      <c r="CN182" s="25"/>
      <c r="CO182" s="25"/>
      <c r="CP182" s="177">
        <f t="shared" si="62"/>
        <v>256</v>
      </c>
      <c r="CQ182" s="177">
        <f t="shared" si="63"/>
        <v>5.2270290268660716E-2</v>
      </c>
      <c r="CS182" s="197">
        <f t="shared" si="64"/>
        <v>4.4799449956510715</v>
      </c>
      <c r="CT182" s="25"/>
      <c r="CU182" s="25"/>
      <c r="CV182" s="25"/>
      <c r="CW182" s="177">
        <f t="shared" si="65"/>
        <v>255</v>
      </c>
      <c r="CX182" s="177">
        <f t="shared" si="66"/>
        <v>6.7729929305463912E-2</v>
      </c>
      <c r="CZ182" s="197">
        <f t="shared" si="67"/>
        <v>4.2936027084844106</v>
      </c>
      <c r="DA182" s="25"/>
      <c r="DB182" s="25"/>
      <c r="DC182" s="25"/>
      <c r="DD182" s="177">
        <f t="shared" si="68"/>
        <v>255</v>
      </c>
      <c r="DE182" s="177">
        <f t="shared" si="69"/>
        <v>6.7729929305463912E-2</v>
      </c>
    </row>
    <row r="183" spans="1:109" ht="15" customHeight="1">
      <c r="A183" s="19">
        <f t="shared" si="23"/>
        <v>2007</v>
      </c>
      <c r="B183" s="174">
        <f t="shared" si="23"/>
        <v>262.58033083544069</v>
      </c>
      <c r="C183" s="191">
        <f t="shared" si="24"/>
        <v>5.531729340041541</v>
      </c>
      <c r="D183" s="20">
        <f t="shared" si="70"/>
        <v>5</v>
      </c>
      <c r="E183" s="637" t="s">
        <v>11</v>
      </c>
      <c r="F183" s="638"/>
      <c r="G183" s="639">
        <f>SUM(J179:J188)/10</f>
        <v>3.054542200662234</v>
      </c>
      <c r="H183" s="640"/>
      <c r="I183" s="177">
        <f t="shared" si="25"/>
        <v>259</v>
      </c>
      <c r="J183" s="178">
        <f t="shared" si="26"/>
        <v>1.3635182894504339</v>
      </c>
      <c r="K183" s="177">
        <f t="shared" si="27"/>
        <v>1.2818768891207435E-2</v>
      </c>
      <c r="M183" s="197">
        <f t="shared" si="28"/>
        <v>5.5705570574466767</v>
      </c>
      <c r="N183" s="25"/>
      <c r="O183" s="25"/>
      <c r="P183" s="25"/>
      <c r="Q183" s="177">
        <f t="shared" si="29"/>
        <v>259</v>
      </c>
      <c r="R183" s="177">
        <f t="shared" si="30"/>
        <v>1.2818768891207435E-2</v>
      </c>
      <c r="T183" s="197">
        <f t="shared" si="31"/>
        <v>5.531729340041541</v>
      </c>
      <c r="U183" s="25"/>
      <c r="V183" s="25"/>
      <c r="W183" s="25"/>
      <c r="X183" s="177">
        <f t="shared" si="32"/>
        <v>259</v>
      </c>
      <c r="Y183" s="177">
        <f t="shared" si="33"/>
        <v>1.2818768891207435E-2</v>
      </c>
      <c r="AA183" s="197">
        <f t="shared" si="34"/>
        <v>5.4705058013826928</v>
      </c>
      <c r="AB183" s="25"/>
      <c r="AC183" s="25"/>
      <c r="AD183" s="25"/>
      <c r="AE183" s="177">
        <f t="shared" si="35"/>
        <v>259</v>
      </c>
      <c r="AF183" s="177">
        <f t="shared" si="36"/>
        <v>1.2818768891207435E-2</v>
      </c>
      <c r="AH183" s="197">
        <f t="shared" si="37"/>
        <v>5.4052880739106079</v>
      </c>
      <c r="AI183" s="25"/>
      <c r="AJ183" s="25"/>
      <c r="AK183" s="25"/>
      <c r="AL183" s="177">
        <f t="shared" si="38"/>
        <v>259</v>
      </c>
      <c r="AM183" s="177">
        <f t="shared" si="39"/>
        <v>1.2818768891207435E-2</v>
      </c>
      <c r="AO183" s="197">
        <f t="shared" si="40"/>
        <v>5.3355184013090717</v>
      </c>
      <c r="AP183" s="25"/>
      <c r="AQ183" s="25"/>
      <c r="AR183" s="25"/>
      <c r="AS183" s="177">
        <f t="shared" si="41"/>
        <v>259</v>
      </c>
      <c r="AT183" s="177">
        <f t="shared" si="42"/>
        <v>1.2818768891207435E-2</v>
      </c>
      <c r="AV183" s="197">
        <f t="shared" si="43"/>
        <v>5.2605133697223909</v>
      </c>
      <c r="AW183" s="25"/>
      <c r="AX183" s="25"/>
      <c r="AY183" s="25"/>
      <c r="AZ183" s="177">
        <f t="shared" si="44"/>
        <v>259</v>
      </c>
      <c r="BA183" s="177">
        <f t="shared" si="45"/>
        <v>1.2818768891207435E-2</v>
      </c>
      <c r="BC183" s="197">
        <f t="shared" si="46"/>
        <v>5.1794230746244114</v>
      </c>
      <c r="BD183" s="25"/>
      <c r="BE183" s="25"/>
      <c r="BF183" s="25"/>
      <c r="BG183" s="177">
        <f t="shared" si="47"/>
        <v>259</v>
      </c>
      <c r="BH183" s="177">
        <f t="shared" si="48"/>
        <v>1.2818768891207435E-2</v>
      </c>
      <c r="BJ183" s="197">
        <f t="shared" si="49"/>
        <v>5.0911722232249588</v>
      </c>
      <c r="BK183" s="25"/>
      <c r="BL183" s="25"/>
      <c r="BM183" s="25"/>
      <c r="BN183" s="177">
        <f t="shared" si="50"/>
        <v>259</v>
      </c>
      <c r="BO183" s="177">
        <f t="shared" si="51"/>
        <v>1.2818768891207435E-2</v>
      </c>
      <c r="BQ183" s="197">
        <f t="shared" si="52"/>
        <v>4.9943726433639908</v>
      </c>
      <c r="BR183" s="25"/>
      <c r="BS183" s="25"/>
      <c r="BT183" s="25"/>
      <c r="BU183" s="177">
        <f t="shared" si="53"/>
        <v>259</v>
      </c>
      <c r="BV183" s="177">
        <f t="shared" si="54"/>
        <v>1.2818768891207435E-2</v>
      </c>
      <c r="BX183" s="197">
        <f t="shared" si="55"/>
        <v>4.8871887321747476</v>
      </c>
      <c r="BY183" s="25"/>
      <c r="BZ183" s="25"/>
      <c r="CA183" s="25"/>
      <c r="CB183" s="177">
        <f t="shared" si="56"/>
        <v>259</v>
      </c>
      <c r="CC183" s="177">
        <f t="shared" si="57"/>
        <v>1.2818768891207435E-2</v>
      </c>
      <c r="CE183" s="197">
        <f t="shared" si="58"/>
        <v>4.7671217666752081</v>
      </c>
      <c r="CF183" s="25"/>
      <c r="CG183" s="25"/>
      <c r="CH183" s="25"/>
      <c r="CI183" s="177">
        <f t="shared" si="59"/>
        <v>259</v>
      </c>
      <c r="CJ183" s="177">
        <f t="shared" si="60"/>
        <v>1.2818768891207435E-2</v>
      </c>
      <c r="CL183" s="197">
        <f t="shared" si="61"/>
        <v>4.630646207101571</v>
      </c>
      <c r="CM183" s="25"/>
      <c r="CN183" s="25"/>
      <c r="CO183" s="25"/>
      <c r="CP183" s="177">
        <f t="shared" si="62"/>
        <v>259</v>
      </c>
      <c r="CQ183" s="177">
        <f t="shared" si="63"/>
        <v>1.2818768891207435E-2</v>
      </c>
      <c r="CS183" s="197">
        <f t="shared" si="64"/>
        <v>4.472556438888847</v>
      </c>
      <c r="CT183" s="25"/>
      <c r="CU183" s="25"/>
      <c r="CV183" s="25"/>
      <c r="CW183" s="177">
        <f t="shared" si="65"/>
        <v>258</v>
      </c>
      <c r="CX183" s="177">
        <f t="shared" si="66"/>
        <v>2.097943056208882E-2</v>
      </c>
      <c r="CZ183" s="197">
        <f t="shared" si="67"/>
        <v>4.2846939599922358</v>
      </c>
      <c r="DA183" s="25"/>
      <c r="DB183" s="25"/>
      <c r="DC183" s="25"/>
      <c r="DD183" s="177">
        <f t="shared" si="68"/>
        <v>258</v>
      </c>
      <c r="DE183" s="177">
        <f t="shared" si="69"/>
        <v>2.097943056208882E-2</v>
      </c>
    </row>
    <row r="184" spans="1:109" ht="15" customHeight="1">
      <c r="A184" s="19">
        <f t="shared" si="23"/>
        <v>2008</v>
      </c>
      <c r="B184" s="174">
        <f t="shared" si="23"/>
        <v>265.6242761176743</v>
      </c>
      <c r="C184" s="191">
        <f t="shared" si="24"/>
        <v>5.5437086949795571</v>
      </c>
      <c r="D184" s="20">
        <f t="shared" si="70"/>
        <v>6</v>
      </c>
      <c r="E184" s="45"/>
      <c r="F184" s="45"/>
      <c r="G184" s="49"/>
      <c r="H184" s="45"/>
      <c r="I184" s="177">
        <f t="shared" si="25"/>
        <v>262</v>
      </c>
      <c r="J184" s="178">
        <f t="shared" si="26"/>
        <v>1.3644370803174282</v>
      </c>
      <c r="K184" s="177">
        <f t="shared" si="27"/>
        <v>1.3135377377144288E-2</v>
      </c>
      <c r="M184" s="197">
        <f t="shared" si="28"/>
        <v>5.582082814470918</v>
      </c>
      <c r="N184" s="25"/>
      <c r="O184" s="25"/>
      <c r="P184" s="25"/>
      <c r="Q184" s="177">
        <f t="shared" si="29"/>
        <v>262</v>
      </c>
      <c r="R184" s="177">
        <f t="shared" si="30"/>
        <v>1.3135377377144288E-2</v>
      </c>
      <c r="T184" s="197">
        <f t="shared" si="31"/>
        <v>5.5437086949795571</v>
      </c>
      <c r="U184" s="25"/>
      <c r="V184" s="25"/>
      <c r="W184" s="25"/>
      <c r="X184" s="177">
        <f t="shared" si="32"/>
        <v>262</v>
      </c>
      <c r="Y184" s="177">
        <f t="shared" si="33"/>
        <v>1.3135377377144288E-2</v>
      </c>
      <c r="AA184" s="197">
        <f t="shared" si="34"/>
        <v>5.4832366966953909</v>
      </c>
      <c r="AB184" s="25"/>
      <c r="AC184" s="25"/>
      <c r="AD184" s="25"/>
      <c r="AE184" s="177">
        <f t="shared" si="35"/>
        <v>262</v>
      </c>
      <c r="AF184" s="177">
        <f t="shared" si="36"/>
        <v>1.3135377377144288E-2</v>
      </c>
      <c r="AH184" s="197">
        <f t="shared" si="37"/>
        <v>5.418871120739281</v>
      </c>
      <c r="AI184" s="25"/>
      <c r="AJ184" s="25"/>
      <c r="AK184" s="25"/>
      <c r="AL184" s="177">
        <f t="shared" si="38"/>
        <v>262</v>
      </c>
      <c r="AM184" s="177">
        <f t="shared" si="39"/>
        <v>1.3135377377144288E-2</v>
      </c>
      <c r="AO184" s="197">
        <f t="shared" si="40"/>
        <v>5.3500758642706874</v>
      </c>
      <c r="AP184" s="25"/>
      <c r="AQ184" s="25"/>
      <c r="AR184" s="25"/>
      <c r="AS184" s="177">
        <f t="shared" si="41"/>
        <v>262</v>
      </c>
      <c r="AT184" s="177">
        <f t="shared" si="42"/>
        <v>1.3135377377144288E-2</v>
      </c>
      <c r="AV184" s="197">
        <f t="shared" si="43"/>
        <v>5.2761958609306348</v>
      </c>
      <c r="AW184" s="25"/>
      <c r="AX184" s="25"/>
      <c r="AY184" s="25"/>
      <c r="AZ184" s="177">
        <f t="shared" si="44"/>
        <v>262</v>
      </c>
      <c r="BA184" s="177">
        <f t="shared" si="45"/>
        <v>1.3135377377144288E-2</v>
      </c>
      <c r="BC184" s="197">
        <f t="shared" si="46"/>
        <v>5.1964190512056518</v>
      </c>
      <c r="BD184" s="25"/>
      <c r="BE184" s="25"/>
      <c r="BF184" s="25"/>
      <c r="BG184" s="177">
        <f t="shared" si="47"/>
        <v>262</v>
      </c>
      <c r="BH184" s="177">
        <f t="shared" si="48"/>
        <v>1.3135377377144288E-2</v>
      </c>
      <c r="BJ184" s="197">
        <f t="shared" si="49"/>
        <v>5.1097218261206674</v>
      </c>
      <c r="BK184" s="25"/>
      <c r="BL184" s="25"/>
      <c r="BM184" s="25"/>
      <c r="BN184" s="177">
        <f t="shared" si="50"/>
        <v>262</v>
      </c>
      <c r="BO184" s="177">
        <f t="shared" si="51"/>
        <v>1.3135377377144288E-2</v>
      </c>
      <c r="BQ184" s="197">
        <f t="shared" si="52"/>
        <v>5.0147884983756077</v>
      </c>
      <c r="BR184" s="25"/>
      <c r="BS184" s="25"/>
      <c r="BT184" s="25"/>
      <c r="BU184" s="177">
        <f t="shared" si="53"/>
        <v>262</v>
      </c>
      <c r="BV184" s="177">
        <f t="shared" si="54"/>
        <v>1.3135377377144288E-2</v>
      </c>
      <c r="BX184" s="197">
        <f t="shared" si="55"/>
        <v>4.9098883868992766</v>
      </c>
      <c r="BY184" s="25"/>
      <c r="BZ184" s="25"/>
      <c r="CA184" s="25"/>
      <c r="CB184" s="177">
        <f t="shared" si="56"/>
        <v>262</v>
      </c>
      <c r="CC184" s="177">
        <f t="shared" si="57"/>
        <v>1.3135377377144288E-2</v>
      </c>
      <c r="CE184" s="197">
        <f t="shared" si="58"/>
        <v>4.7926805585441423</v>
      </c>
      <c r="CF184" s="25"/>
      <c r="CG184" s="25"/>
      <c r="CH184" s="25"/>
      <c r="CI184" s="177">
        <f t="shared" si="59"/>
        <v>262</v>
      </c>
      <c r="CJ184" s="177">
        <f t="shared" si="60"/>
        <v>1.3135377377144288E-2</v>
      </c>
      <c r="CL184" s="197">
        <f t="shared" si="61"/>
        <v>4.6598882323300606</v>
      </c>
      <c r="CM184" s="25"/>
      <c r="CN184" s="25"/>
      <c r="CO184" s="25"/>
      <c r="CP184" s="177">
        <f t="shared" si="62"/>
        <v>262</v>
      </c>
      <c r="CQ184" s="177">
        <f t="shared" si="63"/>
        <v>1.3135377377144288E-2</v>
      </c>
      <c r="CS184" s="197">
        <f t="shared" si="64"/>
        <v>4.5067221254758953</v>
      </c>
      <c r="CT184" s="25"/>
      <c r="CU184" s="25"/>
      <c r="CV184" s="25"/>
      <c r="CW184" s="177">
        <f t="shared" si="65"/>
        <v>262</v>
      </c>
      <c r="CX184" s="177">
        <f t="shared" si="66"/>
        <v>1.3135377377144288E-2</v>
      </c>
      <c r="CZ184" s="197">
        <f t="shared" si="67"/>
        <v>4.3257773443074985</v>
      </c>
      <c r="DA184" s="25"/>
      <c r="DB184" s="25"/>
      <c r="DC184" s="25"/>
      <c r="DD184" s="177">
        <f t="shared" si="68"/>
        <v>262</v>
      </c>
      <c r="DE184" s="177">
        <f t="shared" si="69"/>
        <v>1.3135377377144288E-2</v>
      </c>
    </row>
    <row r="185" spans="1:109" s="25" customFormat="1" ht="15" customHeight="1">
      <c r="A185" s="19">
        <f t="shared" si="23"/>
        <v>2009</v>
      </c>
      <c r="B185" s="174">
        <f t="shared" si="23"/>
        <v>275.02071632446365</v>
      </c>
      <c r="C185" s="191">
        <f t="shared" si="24"/>
        <v>5.5798079977400281</v>
      </c>
      <c r="D185" s="20">
        <f t="shared" si="70"/>
        <v>7</v>
      </c>
      <c r="G185" s="49"/>
      <c r="H185" s="45"/>
      <c r="I185" s="177">
        <f t="shared" si="25"/>
        <v>266</v>
      </c>
      <c r="J185" s="178">
        <f t="shared" si="26"/>
        <v>3.2800133913625613</v>
      </c>
      <c r="K185" s="177">
        <f t="shared" si="27"/>
        <v>8.1373323006444967E-2</v>
      </c>
      <c r="M185" s="197">
        <f t="shared" si="28"/>
        <v>5.6168464269182108</v>
      </c>
      <c r="Q185" s="177">
        <f t="shared" si="29"/>
        <v>266</v>
      </c>
      <c r="R185" s="177">
        <f t="shared" si="30"/>
        <v>8.1373323006444967E-2</v>
      </c>
      <c r="T185" s="197">
        <f t="shared" si="31"/>
        <v>5.5798079977400281</v>
      </c>
      <c r="X185" s="177">
        <f t="shared" si="32"/>
        <v>266</v>
      </c>
      <c r="Y185" s="177">
        <f t="shared" si="33"/>
        <v>8.1373323006444967E-2</v>
      </c>
      <c r="AA185" s="197">
        <f t="shared" si="34"/>
        <v>5.5215437797269615</v>
      </c>
      <c r="AE185" s="177">
        <f t="shared" si="35"/>
        <v>265</v>
      </c>
      <c r="AF185" s="177">
        <f t="shared" si="36"/>
        <v>0.10041475565537226</v>
      </c>
      <c r="AH185" s="197">
        <f t="shared" si="37"/>
        <v>5.4596736648309587</v>
      </c>
      <c r="AL185" s="177">
        <f t="shared" si="38"/>
        <v>265</v>
      </c>
      <c r="AM185" s="177">
        <f t="shared" si="39"/>
        <v>0.10041475565537226</v>
      </c>
      <c r="AO185" s="197">
        <f t="shared" si="40"/>
        <v>5.3937217070303038</v>
      </c>
      <c r="AS185" s="177">
        <f t="shared" si="41"/>
        <v>265</v>
      </c>
      <c r="AT185" s="177">
        <f t="shared" si="42"/>
        <v>0.10041475565537226</v>
      </c>
      <c r="AV185" s="197">
        <f t="shared" si="43"/>
        <v>5.3231110292739574</v>
      </c>
      <c r="AZ185" s="177">
        <f t="shared" si="44"/>
        <v>265</v>
      </c>
      <c r="BA185" s="177">
        <f t="shared" si="45"/>
        <v>0.10041475565537226</v>
      </c>
      <c r="BC185" s="197">
        <f t="shared" si="46"/>
        <v>5.24713309950344</v>
      </c>
      <c r="BG185" s="177">
        <f t="shared" si="47"/>
        <v>265</v>
      </c>
      <c r="BH185" s="177">
        <f t="shared" si="48"/>
        <v>0.10041475565537226</v>
      </c>
      <c r="BJ185" s="197">
        <f t="shared" si="49"/>
        <v>5.1649043459142083</v>
      </c>
      <c r="BN185" s="177">
        <f t="shared" si="50"/>
        <v>265</v>
      </c>
      <c r="BO185" s="177">
        <f t="shared" si="51"/>
        <v>0.10041475565537226</v>
      </c>
      <c r="BQ185" s="197">
        <f t="shared" si="52"/>
        <v>5.0753032838802978</v>
      </c>
      <c r="BU185" s="177">
        <f t="shared" si="53"/>
        <v>265</v>
      </c>
      <c r="BV185" s="177">
        <f t="shared" si="54"/>
        <v>0.10041475565537226</v>
      </c>
      <c r="BX185" s="197">
        <f t="shared" si="55"/>
        <v>4.9768766034186536</v>
      </c>
      <c r="CB185" s="177">
        <f t="shared" si="56"/>
        <v>265</v>
      </c>
      <c r="CC185" s="177">
        <f t="shared" si="57"/>
        <v>0.10041475565537226</v>
      </c>
      <c r="CE185" s="197">
        <f t="shared" si="58"/>
        <v>4.8676937941017373</v>
      </c>
      <c r="CI185" s="177">
        <f t="shared" si="59"/>
        <v>265</v>
      </c>
      <c r="CJ185" s="177">
        <f t="shared" si="60"/>
        <v>0.10041475565537226</v>
      </c>
      <c r="CL185" s="197">
        <f t="shared" si="61"/>
        <v>4.7451122540914952</v>
      </c>
      <c r="CP185" s="177">
        <f t="shared" si="62"/>
        <v>265</v>
      </c>
      <c r="CQ185" s="177">
        <f t="shared" si="63"/>
        <v>0.10041475565537226</v>
      </c>
      <c r="CS185" s="197">
        <f t="shared" si="64"/>
        <v>4.6053773277773864</v>
      </c>
      <c r="CW185" s="177">
        <f t="shared" si="65"/>
        <v>265</v>
      </c>
      <c r="CX185" s="177">
        <f t="shared" si="66"/>
        <v>0.10041475565537226</v>
      </c>
      <c r="CZ185" s="197">
        <f t="shared" si="67"/>
        <v>4.4428949482593438</v>
      </c>
      <c r="DD185" s="177">
        <f t="shared" si="68"/>
        <v>265</v>
      </c>
      <c r="DE185" s="177">
        <f t="shared" si="69"/>
        <v>0.10041475565537226</v>
      </c>
    </row>
    <row r="186" spans="1:109" ht="15" customHeight="1">
      <c r="A186" s="19">
        <f t="shared" si="23"/>
        <v>2010</v>
      </c>
      <c r="B186" s="174">
        <f t="shared" si="23"/>
        <v>259.50542262733677</v>
      </c>
      <c r="C186" s="191">
        <f t="shared" si="24"/>
        <v>5.5194806489326957</v>
      </c>
      <c r="D186" s="20">
        <f t="shared" si="70"/>
        <v>8</v>
      </c>
      <c r="E186" s="50"/>
      <c r="F186" s="25"/>
      <c r="G186" s="25"/>
      <c r="H186" s="25"/>
      <c r="I186" s="177">
        <f t="shared" si="25"/>
        <v>269</v>
      </c>
      <c r="J186" s="178">
        <f t="shared" si="26"/>
        <v>3.6587202211562011</v>
      </c>
      <c r="K186" s="177">
        <f t="shared" si="27"/>
        <v>9.0146999485488599E-2</v>
      </c>
      <c r="M186" s="197">
        <f t="shared" si="28"/>
        <v>5.5587775988320738</v>
      </c>
      <c r="N186" s="25"/>
      <c r="O186" s="25"/>
      <c r="P186" s="25"/>
      <c r="Q186" s="177">
        <f t="shared" si="29"/>
        <v>269</v>
      </c>
      <c r="R186" s="177">
        <f t="shared" si="30"/>
        <v>9.0146999485488599E-2</v>
      </c>
      <c r="T186" s="197">
        <f t="shared" si="31"/>
        <v>5.5194806489326957</v>
      </c>
      <c r="U186" s="25"/>
      <c r="V186" s="25"/>
      <c r="W186" s="25"/>
      <c r="X186" s="177">
        <f t="shared" si="32"/>
        <v>269</v>
      </c>
      <c r="Y186" s="177">
        <f t="shared" si="33"/>
        <v>9.0146999485488599E-2</v>
      </c>
      <c r="AA186" s="197">
        <f t="shared" si="34"/>
        <v>5.4574787118293653</v>
      </c>
      <c r="AB186" s="25"/>
      <c r="AC186" s="25"/>
      <c r="AD186" s="25"/>
      <c r="AE186" s="177">
        <f t="shared" si="35"/>
        <v>269</v>
      </c>
      <c r="AF186" s="177">
        <f t="shared" si="36"/>
        <v>9.0146999485488599E-2</v>
      </c>
      <c r="AH186" s="197">
        <f t="shared" si="37"/>
        <v>5.3913769366626356</v>
      </c>
      <c r="AI186" s="25"/>
      <c r="AJ186" s="25"/>
      <c r="AK186" s="25"/>
      <c r="AL186" s="177">
        <f t="shared" si="38"/>
        <v>269</v>
      </c>
      <c r="AM186" s="177">
        <f t="shared" si="39"/>
        <v>9.0146999485488599E-2</v>
      </c>
      <c r="AO186" s="197">
        <f t="shared" si="40"/>
        <v>5.3205944916463945</v>
      </c>
      <c r="AP186" s="25"/>
      <c r="AQ186" s="25"/>
      <c r="AR186" s="25"/>
      <c r="AS186" s="177">
        <f t="shared" si="41"/>
        <v>269</v>
      </c>
      <c r="AT186" s="177">
        <f t="shared" si="42"/>
        <v>9.0146999485488599E-2</v>
      </c>
      <c r="AV186" s="197">
        <f t="shared" si="43"/>
        <v>5.244417639560754</v>
      </c>
      <c r="AW186" s="25"/>
      <c r="AX186" s="25"/>
      <c r="AY186" s="25"/>
      <c r="AZ186" s="177">
        <f t="shared" si="44"/>
        <v>269</v>
      </c>
      <c r="BA186" s="177">
        <f t="shared" si="45"/>
        <v>9.0146999485488599E-2</v>
      </c>
      <c r="BC186" s="197">
        <f t="shared" si="46"/>
        <v>5.1619558163879482</v>
      </c>
      <c r="BD186" s="25"/>
      <c r="BE186" s="25"/>
      <c r="BF186" s="25"/>
      <c r="BG186" s="177">
        <f t="shared" si="47"/>
        <v>269</v>
      </c>
      <c r="BH186" s="177">
        <f t="shared" si="48"/>
        <v>9.0146999485488599E-2</v>
      </c>
      <c r="BJ186" s="197">
        <f t="shared" si="49"/>
        <v>5.0720779193105452</v>
      </c>
      <c r="BK186" s="25"/>
      <c r="BL186" s="25"/>
      <c r="BM186" s="25"/>
      <c r="BN186" s="177">
        <f t="shared" si="50"/>
        <v>269</v>
      </c>
      <c r="BO186" s="177">
        <f t="shared" si="51"/>
        <v>9.0146999485488599E-2</v>
      </c>
      <c r="BQ186" s="197">
        <f t="shared" si="52"/>
        <v>4.9733170336811536</v>
      </c>
      <c r="BR186" s="25"/>
      <c r="BS186" s="25"/>
      <c r="BT186" s="25"/>
      <c r="BU186" s="177">
        <f t="shared" si="53"/>
        <v>269</v>
      </c>
      <c r="BV186" s="177">
        <f t="shared" si="54"/>
        <v>9.0146999485488599E-2</v>
      </c>
      <c r="BX186" s="197">
        <f t="shared" si="55"/>
        <v>4.8637227538330867</v>
      </c>
      <c r="BY186" s="25"/>
      <c r="BZ186" s="25"/>
      <c r="CA186" s="25"/>
      <c r="CB186" s="177">
        <f t="shared" si="56"/>
        <v>269</v>
      </c>
      <c r="CC186" s="177">
        <f t="shared" si="57"/>
        <v>9.0146999485488599E-2</v>
      </c>
      <c r="CE186" s="197">
        <f t="shared" si="58"/>
        <v>4.7406221810635971</v>
      </c>
      <c r="CF186" s="25"/>
      <c r="CG186" s="25"/>
      <c r="CH186" s="25"/>
      <c r="CI186" s="177">
        <f t="shared" si="59"/>
        <v>269</v>
      </c>
      <c r="CJ186" s="177">
        <f t="shared" si="60"/>
        <v>9.0146999485488599E-2</v>
      </c>
      <c r="CL186" s="197">
        <f t="shared" si="61"/>
        <v>4.6002121414467467</v>
      </c>
      <c r="CM186" s="25"/>
      <c r="CN186" s="25"/>
      <c r="CO186" s="25"/>
      <c r="CP186" s="177">
        <f t="shared" si="62"/>
        <v>269</v>
      </c>
      <c r="CQ186" s="177">
        <f t="shared" si="63"/>
        <v>9.0146999485488599E-2</v>
      </c>
      <c r="CS186" s="197">
        <f t="shared" si="64"/>
        <v>4.4368157054086996</v>
      </c>
      <c r="CT186" s="25"/>
      <c r="CU186" s="25"/>
      <c r="CV186" s="25"/>
      <c r="CW186" s="177">
        <f t="shared" si="65"/>
        <v>269</v>
      </c>
      <c r="CX186" s="177">
        <f t="shared" si="66"/>
        <v>9.0146999485488599E-2</v>
      </c>
      <c r="CZ186" s="197">
        <f t="shared" si="67"/>
        <v>4.2414047729419959</v>
      </c>
      <c r="DA186" s="25"/>
      <c r="DB186" s="25"/>
      <c r="DC186" s="25"/>
      <c r="DD186" s="177">
        <f t="shared" si="68"/>
        <v>269</v>
      </c>
      <c r="DE186" s="177">
        <f t="shared" si="69"/>
        <v>9.0146999485488599E-2</v>
      </c>
    </row>
    <row r="187" spans="1:109" s="25" customFormat="1" ht="15" customHeight="1">
      <c r="A187" s="19">
        <f t="shared" si="23"/>
        <v>2011</v>
      </c>
      <c r="B187" s="174">
        <f t="shared" si="23"/>
        <v>270.86995669510782</v>
      </c>
      <c r="C187" s="191">
        <f t="shared" si="24"/>
        <v>5.5640220329444965</v>
      </c>
      <c r="D187" s="20">
        <f t="shared" si="70"/>
        <v>9</v>
      </c>
      <c r="E187" s="50"/>
      <c r="I187" s="177">
        <f t="shared" si="25"/>
        <v>272</v>
      </c>
      <c r="J187" s="178">
        <f t="shared" si="26"/>
        <v>0.41719034428176316</v>
      </c>
      <c r="K187" s="177">
        <f t="shared" si="27"/>
        <v>1.2769978709316475E-3</v>
      </c>
      <c r="M187" s="197">
        <f t="shared" si="28"/>
        <v>5.6016388411141422</v>
      </c>
      <c r="Q187" s="177">
        <f t="shared" si="29"/>
        <v>272</v>
      </c>
      <c r="R187" s="177">
        <f t="shared" si="30"/>
        <v>1.2769978709316475E-3</v>
      </c>
      <c r="T187" s="197">
        <f t="shared" si="31"/>
        <v>5.5640220329444965</v>
      </c>
      <c r="X187" s="177">
        <f t="shared" si="32"/>
        <v>272</v>
      </c>
      <c r="Y187" s="177">
        <f t="shared" si="33"/>
        <v>1.2769978709316475E-3</v>
      </c>
      <c r="AA187" s="197">
        <f t="shared" si="34"/>
        <v>5.5048027648368647</v>
      </c>
      <c r="AE187" s="177">
        <f t="shared" si="35"/>
        <v>272</v>
      </c>
      <c r="AF187" s="177">
        <f t="shared" si="36"/>
        <v>1.2769978709316475E-3</v>
      </c>
      <c r="AH187" s="197">
        <f t="shared" si="37"/>
        <v>5.4418545939715894</v>
      </c>
      <c r="AL187" s="177">
        <f t="shared" si="38"/>
        <v>272</v>
      </c>
      <c r="AM187" s="177">
        <f t="shared" si="39"/>
        <v>1.2769978709316475E-3</v>
      </c>
      <c r="AO187" s="197">
        <f t="shared" si="40"/>
        <v>5.3746761740404185</v>
      </c>
      <c r="AS187" s="177">
        <f t="shared" si="41"/>
        <v>272</v>
      </c>
      <c r="AT187" s="177">
        <f t="shared" si="42"/>
        <v>1.2769978709316475E-3</v>
      </c>
      <c r="AV187" s="197">
        <f t="shared" si="43"/>
        <v>5.3026577170597751</v>
      </c>
      <c r="AZ187" s="177">
        <f t="shared" si="44"/>
        <v>272</v>
      </c>
      <c r="BA187" s="177">
        <f t="shared" si="45"/>
        <v>1.2769978709316475E-3</v>
      </c>
      <c r="BC187" s="197">
        <f t="shared" si="46"/>
        <v>5.2250472716353942</v>
      </c>
      <c r="BG187" s="177">
        <f t="shared" si="47"/>
        <v>272</v>
      </c>
      <c r="BH187" s="177">
        <f t="shared" si="48"/>
        <v>1.2769978709316475E-3</v>
      </c>
      <c r="BJ187" s="197">
        <f t="shared" si="49"/>
        <v>5.1409027800224942</v>
      </c>
      <c r="BN187" s="177">
        <f t="shared" si="50"/>
        <v>272</v>
      </c>
      <c r="BO187" s="177">
        <f t="shared" si="51"/>
        <v>1.2769978709316475E-3</v>
      </c>
      <c r="BQ187" s="197">
        <f t="shared" si="52"/>
        <v>5.0490220486739359</v>
      </c>
      <c r="BU187" s="177">
        <f t="shared" si="53"/>
        <v>272</v>
      </c>
      <c r="BV187" s="177">
        <f t="shared" si="54"/>
        <v>1.2769978709316475E-3</v>
      </c>
      <c r="BX187" s="197">
        <f t="shared" si="55"/>
        <v>4.9478371718618455</v>
      </c>
      <c r="CB187" s="177">
        <f t="shared" si="56"/>
        <v>272</v>
      </c>
      <c r="CC187" s="177">
        <f t="shared" si="57"/>
        <v>1.2769978709316475E-3</v>
      </c>
      <c r="CE187" s="197">
        <f t="shared" si="58"/>
        <v>4.8352492842587669</v>
      </c>
      <c r="CI187" s="177">
        <f t="shared" si="59"/>
        <v>272</v>
      </c>
      <c r="CJ187" s="177">
        <f t="shared" si="60"/>
        <v>1.2769978709316475E-3</v>
      </c>
      <c r="CL187" s="197">
        <f t="shared" si="61"/>
        <v>4.7083579531925706</v>
      </c>
      <c r="CP187" s="177">
        <f t="shared" si="62"/>
        <v>272</v>
      </c>
      <c r="CQ187" s="177">
        <f t="shared" si="63"/>
        <v>1.2769978709316475E-3</v>
      </c>
      <c r="CS187" s="197">
        <f t="shared" si="64"/>
        <v>4.5629926553844937</v>
      </c>
      <c r="CW187" s="177">
        <f t="shared" si="65"/>
        <v>273</v>
      </c>
      <c r="CX187" s="177">
        <f t="shared" si="66"/>
        <v>4.5370844807160141E-3</v>
      </c>
      <c r="CZ187" s="197">
        <f t="shared" si="67"/>
        <v>4.3928423916198645</v>
      </c>
      <c r="DD187" s="177">
        <f t="shared" si="68"/>
        <v>273</v>
      </c>
      <c r="DE187" s="177">
        <f t="shared" si="69"/>
        <v>4.5370844807160141E-3</v>
      </c>
    </row>
    <row r="188" spans="1:109" s="25" customFormat="1" ht="15" customHeight="1" thickBot="1">
      <c r="A188" s="28">
        <f t="shared" si="23"/>
        <v>2012</v>
      </c>
      <c r="B188" s="182">
        <f t="shared" si="23"/>
        <v>267.86505475030066</v>
      </c>
      <c r="C188" s="192">
        <f t="shared" si="24"/>
        <v>5.5524364044831103</v>
      </c>
      <c r="D188" s="29">
        <f t="shared" si="70"/>
        <v>10</v>
      </c>
      <c r="E188" s="51"/>
      <c r="F188" s="30"/>
      <c r="G188" s="30"/>
      <c r="H188" s="30"/>
      <c r="I188" s="183">
        <f t="shared" si="25"/>
        <v>275</v>
      </c>
      <c r="J188" s="184">
        <f t="shared" si="26"/>
        <v>2.6636342155009429</v>
      </c>
      <c r="K188" s="183">
        <f t="shared" si="27"/>
        <v>5.0907443716207208E-2</v>
      </c>
      <c r="M188" s="200">
        <f t="shared" si="28"/>
        <v>5.5904833266474236</v>
      </c>
      <c r="N188" s="9"/>
      <c r="O188" s="9"/>
      <c r="P188" s="9"/>
      <c r="Q188" s="187">
        <f t="shared" si="29"/>
        <v>275</v>
      </c>
      <c r="R188" s="187">
        <f t="shared" si="30"/>
        <v>5.0907443716207208E-2</v>
      </c>
      <c r="T188" s="200">
        <f t="shared" si="31"/>
        <v>5.5524364044831103</v>
      </c>
      <c r="U188" s="9"/>
      <c r="V188" s="9"/>
      <c r="W188" s="9"/>
      <c r="X188" s="187">
        <f t="shared" si="32"/>
        <v>275</v>
      </c>
      <c r="Y188" s="187">
        <f t="shared" si="33"/>
        <v>5.0907443716207208E-2</v>
      </c>
      <c r="AA188" s="200">
        <f t="shared" si="34"/>
        <v>5.4925059588419209</v>
      </c>
      <c r="AB188" s="9"/>
      <c r="AC188" s="9"/>
      <c r="AD188" s="9"/>
      <c r="AE188" s="187">
        <f t="shared" si="35"/>
        <v>275</v>
      </c>
      <c r="AF188" s="187">
        <f t="shared" si="36"/>
        <v>5.0907443716207208E-2</v>
      </c>
      <c r="AH188" s="200">
        <f t="shared" si="37"/>
        <v>5.4287535886028726</v>
      </c>
      <c r="AI188" s="9"/>
      <c r="AJ188" s="9"/>
      <c r="AK188" s="9"/>
      <c r="AL188" s="187">
        <f t="shared" si="38"/>
        <v>275</v>
      </c>
      <c r="AM188" s="187">
        <f t="shared" si="39"/>
        <v>5.0907443716207208E-2</v>
      </c>
      <c r="AO188" s="200">
        <f t="shared" si="40"/>
        <v>5.3606584191612612</v>
      </c>
      <c r="AP188" s="9"/>
      <c r="AQ188" s="9"/>
      <c r="AR188" s="9"/>
      <c r="AS188" s="187">
        <f t="shared" si="41"/>
        <v>275</v>
      </c>
      <c r="AT188" s="187">
        <f t="shared" si="42"/>
        <v>5.0907443716207208E-2</v>
      </c>
      <c r="AV188" s="200">
        <f t="shared" si="43"/>
        <v>5.2875852566742871</v>
      </c>
      <c r="AW188" s="9"/>
      <c r="AX188" s="9"/>
      <c r="AY188" s="9"/>
      <c r="AZ188" s="187">
        <f t="shared" si="44"/>
        <v>275</v>
      </c>
      <c r="BA188" s="187">
        <f t="shared" si="45"/>
        <v>5.0907443716207208E-2</v>
      </c>
      <c r="BC188" s="200">
        <f t="shared" si="46"/>
        <v>5.208748475088016</v>
      </c>
      <c r="BD188" s="9"/>
      <c r="BE188" s="9"/>
      <c r="BF188" s="9"/>
      <c r="BG188" s="187">
        <f t="shared" si="47"/>
        <v>275</v>
      </c>
      <c r="BH188" s="187">
        <f t="shared" si="48"/>
        <v>5.0907443716207208E-2</v>
      </c>
      <c r="BJ188" s="200">
        <f t="shared" si="49"/>
        <v>5.1231604110947844</v>
      </c>
      <c r="BK188" s="9"/>
      <c r="BL188" s="9"/>
      <c r="BM188" s="9"/>
      <c r="BN188" s="187">
        <f t="shared" si="50"/>
        <v>275</v>
      </c>
      <c r="BO188" s="187">
        <f t="shared" si="51"/>
        <v>5.0907443716207208E-2</v>
      </c>
      <c r="BQ188" s="200">
        <f t="shared" si="52"/>
        <v>5.0295555371098297</v>
      </c>
      <c r="BR188" s="9"/>
      <c r="BS188" s="9"/>
      <c r="BT188" s="9"/>
      <c r="BU188" s="187">
        <f t="shared" si="53"/>
        <v>276</v>
      </c>
      <c r="BV188" s="187">
        <f t="shared" si="54"/>
        <v>6.6177334215605899E-2</v>
      </c>
      <c r="BX188" s="200">
        <f t="shared" si="55"/>
        <v>4.9262753426079096</v>
      </c>
      <c r="BY188" s="9"/>
      <c r="BZ188" s="9"/>
      <c r="CA188" s="9"/>
      <c r="CB188" s="187">
        <f t="shared" si="56"/>
        <v>276</v>
      </c>
      <c r="CC188" s="187">
        <f t="shared" si="57"/>
        <v>6.6177334215605899E-2</v>
      </c>
      <c r="CE188" s="200">
        <f t="shared" si="58"/>
        <v>4.8110866372490593</v>
      </c>
      <c r="CF188" s="9"/>
      <c r="CG188" s="9"/>
      <c r="CH188" s="9"/>
      <c r="CI188" s="187">
        <f t="shared" si="59"/>
        <v>276</v>
      </c>
      <c r="CJ188" s="187">
        <f t="shared" si="60"/>
        <v>6.6177334215605899E-2</v>
      </c>
      <c r="CL188" s="200">
        <f t="shared" si="61"/>
        <v>4.6808809528041433</v>
      </c>
      <c r="CM188" s="9"/>
      <c r="CN188" s="9"/>
      <c r="CO188" s="9"/>
      <c r="CP188" s="187">
        <f t="shared" si="62"/>
        <v>276</v>
      </c>
      <c r="CQ188" s="187">
        <f t="shared" si="63"/>
        <v>6.6177334215605899E-2</v>
      </c>
      <c r="CS188" s="200">
        <f t="shared" si="64"/>
        <v>4.531147415207867</v>
      </c>
      <c r="CT188" s="9"/>
      <c r="CU188" s="9"/>
      <c r="CV188" s="9"/>
      <c r="CW188" s="187">
        <f t="shared" si="65"/>
        <v>277</v>
      </c>
      <c r="CX188" s="187">
        <f t="shared" si="66"/>
        <v>8.3447224715004584E-2</v>
      </c>
      <c r="CZ188" s="200">
        <f t="shared" si="67"/>
        <v>4.3549772610909665</v>
      </c>
      <c r="DA188" s="9"/>
      <c r="DB188" s="9"/>
      <c r="DC188" s="9"/>
      <c r="DD188" s="187">
        <f t="shared" si="68"/>
        <v>277</v>
      </c>
      <c r="DE188" s="187">
        <f t="shared" si="69"/>
        <v>8.3447224715004584E-2</v>
      </c>
    </row>
    <row r="189" spans="1:109" ht="15" customHeight="1" thickTop="1">
      <c r="A189" s="19">
        <f t="shared" si="23"/>
        <v>2013</v>
      </c>
      <c r="B189" s="174">
        <f t="shared" ref="B189:B210" si="71">ROUND($F$176*(1+$F$177)^D189+$F$172,$G$1)</f>
        <v>278</v>
      </c>
      <c r="C189" s="52"/>
      <c r="D189" s="20">
        <f t="shared" si="70"/>
        <v>11</v>
      </c>
      <c r="E189" s="53"/>
      <c r="F189" s="31"/>
      <c r="G189" s="25"/>
      <c r="H189" s="25"/>
      <c r="I189" s="177">
        <f t="shared" si="25"/>
        <v>278</v>
      </c>
      <c r="J189" s="185"/>
      <c r="K189" s="185"/>
    </row>
    <row r="190" spans="1:109" ht="15" customHeight="1" thickBot="1">
      <c r="A190" s="19">
        <f t="shared" si="23"/>
        <v>2014</v>
      </c>
      <c r="B190" s="174">
        <f t="shared" si="71"/>
        <v>282</v>
      </c>
      <c r="C190" s="52"/>
      <c r="D190" s="20">
        <f t="shared" si="70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282</v>
      </c>
      <c r="J190" s="185"/>
      <c r="K190" s="185"/>
    </row>
    <row r="191" spans="1:109" ht="15" customHeight="1" thickTop="1">
      <c r="A191" s="19">
        <f t="shared" si="23"/>
        <v>2015</v>
      </c>
      <c r="B191" s="174">
        <f t="shared" si="71"/>
        <v>285</v>
      </c>
      <c r="C191" s="52"/>
      <c r="D191" s="20">
        <f t="shared" si="70"/>
        <v>13</v>
      </c>
      <c r="E191" s="198">
        <f>O172</f>
        <v>0</v>
      </c>
      <c r="F191" s="201">
        <f>O179</f>
        <v>0.42965706347952726</v>
      </c>
      <c r="G191" s="643">
        <f>O180</f>
        <v>0.88335748752029608</v>
      </c>
      <c r="H191" s="644"/>
      <c r="I191" s="177">
        <f t="shared" si="25"/>
        <v>285</v>
      </c>
      <c r="J191" s="185"/>
      <c r="K191" s="185"/>
      <c r="M191" s="198" t="s">
        <v>72</v>
      </c>
      <c r="N191" s="198">
        <f>MIN(B168:B188)</f>
        <v>227.45667970933482</v>
      </c>
      <c r="T191" s="198" t="s">
        <v>72</v>
      </c>
      <c r="U191" s="198">
        <f>N191</f>
        <v>227.45667970933482</v>
      </c>
      <c r="AA191" s="198" t="s">
        <v>72</v>
      </c>
      <c r="AB191" s="198">
        <f>U191</f>
        <v>227.45667970933482</v>
      </c>
      <c r="AH191" s="198" t="s">
        <v>72</v>
      </c>
      <c r="AI191" s="198">
        <f>AB191</f>
        <v>227.45667970933482</v>
      </c>
      <c r="AO191" s="198" t="s">
        <v>72</v>
      </c>
      <c r="AP191" s="198">
        <f>AI191</f>
        <v>227.45667970933482</v>
      </c>
      <c r="AV191" s="198" t="s">
        <v>72</v>
      </c>
      <c r="AW191" s="198">
        <f>AP191</f>
        <v>227.45667970933482</v>
      </c>
      <c r="BC191" s="198" t="s">
        <v>72</v>
      </c>
      <c r="BD191" s="198">
        <f>AW191</f>
        <v>227.45667970933482</v>
      </c>
      <c r="BJ191" s="198" t="s">
        <v>72</v>
      </c>
      <c r="BK191" s="198">
        <f>BD191</f>
        <v>227.45667970933482</v>
      </c>
      <c r="BQ191" s="198" t="s">
        <v>72</v>
      </c>
      <c r="BR191" s="198">
        <f>BK191</f>
        <v>227.45667970933482</v>
      </c>
      <c r="BX191" s="198" t="s">
        <v>72</v>
      </c>
      <c r="BY191" s="198">
        <f>BR191</f>
        <v>227.45667970933482</v>
      </c>
      <c r="CE191" s="198" t="s">
        <v>72</v>
      </c>
      <c r="CF191" s="198">
        <f>BY191</f>
        <v>227.45667970933482</v>
      </c>
      <c r="CL191" s="198" t="s">
        <v>72</v>
      </c>
      <c r="CM191" s="198">
        <f>CF191</f>
        <v>227.45667970933482</v>
      </c>
      <c r="CS191" s="198" t="s">
        <v>72</v>
      </c>
      <c r="CT191" s="198">
        <f>CM191</f>
        <v>227.45667970933482</v>
      </c>
      <c r="CZ191" s="198" t="s">
        <v>72</v>
      </c>
      <c r="DA191" s="198">
        <f>CT191</f>
        <v>227.45667970933482</v>
      </c>
    </row>
    <row r="192" spans="1:109" ht="15" customHeight="1">
      <c r="A192" s="19">
        <f t="shared" si="23"/>
        <v>2016</v>
      </c>
      <c r="B192" s="174">
        <f t="shared" si="71"/>
        <v>288</v>
      </c>
      <c r="C192" s="52"/>
      <c r="D192" s="20">
        <f t="shared" si="70"/>
        <v>14</v>
      </c>
      <c r="E192" s="198">
        <f>V172</f>
        <v>10</v>
      </c>
      <c r="F192" s="201">
        <f>V179</f>
        <v>0.4552296628050585</v>
      </c>
      <c r="G192" s="643">
        <f>V180</f>
        <v>0.84327084693896559</v>
      </c>
      <c r="H192" s="644"/>
      <c r="I192" s="177">
        <f t="shared" si="25"/>
        <v>288</v>
      </c>
      <c r="J192" s="185"/>
      <c r="K192" s="185"/>
      <c r="M192" s="198" t="s">
        <v>73</v>
      </c>
      <c r="N192" s="212">
        <v>1</v>
      </c>
      <c r="T192" s="198" t="s">
        <v>73</v>
      </c>
      <c r="U192" s="198">
        <f>N192</f>
        <v>1</v>
      </c>
      <c r="AA192" s="198" t="s">
        <v>73</v>
      </c>
      <c r="AB192" s="198">
        <f>U192</f>
        <v>1</v>
      </c>
      <c r="AH192" s="198" t="s">
        <v>73</v>
      </c>
      <c r="AI192" s="198">
        <f>AB192</f>
        <v>1</v>
      </c>
      <c r="AO192" s="198" t="s">
        <v>73</v>
      </c>
      <c r="AP192" s="198">
        <f>AI192</f>
        <v>1</v>
      </c>
      <c r="AV192" s="198" t="s">
        <v>73</v>
      </c>
      <c r="AW192" s="198">
        <f>AP192</f>
        <v>1</v>
      </c>
      <c r="BC192" s="198" t="s">
        <v>73</v>
      </c>
      <c r="BD192" s="198">
        <f>AW192</f>
        <v>1</v>
      </c>
      <c r="BJ192" s="198" t="s">
        <v>73</v>
      </c>
      <c r="BK192" s="198">
        <f>BD192</f>
        <v>1</v>
      </c>
      <c r="BQ192" s="198" t="s">
        <v>73</v>
      </c>
      <c r="BR192" s="198">
        <f>BK192</f>
        <v>1</v>
      </c>
      <c r="BX192" s="198" t="s">
        <v>73</v>
      </c>
      <c r="BY192" s="198">
        <f>BR192</f>
        <v>1</v>
      </c>
      <c r="CE192" s="198" t="s">
        <v>73</v>
      </c>
      <c r="CF192" s="198">
        <f>BY192</f>
        <v>1</v>
      </c>
      <c r="CL192" s="198" t="s">
        <v>73</v>
      </c>
      <c r="CM192" s="198">
        <f>CF192</f>
        <v>1</v>
      </c>
      <c r="CS192" s="198" t="s">
        <v>73</v>
      </c>
      <c r="CT192" s="198">
        <f>CM192</f>
        <v>1</v>
      </c>
      <c r="CZ192" s="198" t="s">
        <v>73</v>
      </c>
      <c r="DA192" s="198">
        <f>CT192</f>
        <v>1</v>
      </c>
    </row>
    <row r="193" spans="1:105" ht="15" customHeight="1">
      <c r="A193" s="19">
        <f t="shared" si="23"/>
        <v>2017</v>
      </c>
      <c r="B193" s="174">
        <f t="shared" si="71"/>
        <v>292</v>
      </c>
      <c r="C193" s="52"/>
      <c r="D193" s="20">
        <f t="shared" si="70"/>
        <v>15</v>
      </c>
      <c r="E193" s="198">
        <f>AC172</f>
        <v>25</v>
      </c>
      <c r="F193" s="201">
        <f>AC179</f>
        <v>0.44379985860604843</v>
      </c>
      <c r="G193" s="643">
        <f>AC180</f>
        <v>0.8623122795878928</v>
      </c>
      <c r="H193" s="644"/>
      <c r="I193" s="177">
        <f t="shared" si="25"/>
        <v>292</v>
      </c>
      <c r="J193" s="185"/>
      <c r="K193" s="185"/>
      <c r="M193" s="198" t="s">
        <v>50</v>
      </c>
      <c r="N193" s="212">
        <v>15</v>
      </c>
      <c r="T193" s="198" t="s">
        <v>50</v>
      </c>
      <c r="U193" s="198">
        <f>N193</f>
        <v>15</v>
      </c>
      <c r="AA193" s="198" t="s">
        <v>50</v>
      </c>
      <c r="AB193" s="198">
        <f>U193</f>
        <v>15</v>
      </c>
      <c r="AH193" s="198" t="s">
        <v>50</v>
      </c>
      <c r="AI193" s="198">
        <f>AB193</f>
        <v>15</v>
      </c>
      <c r="AO193" s="198" t="s">
        <v>50</v>
      </c>
      <c r="AP193" s="198">
        <f>AI193</f>
        <v>15</v>
      </c>
      <c r="AV193" s="198" t="s">
        <v>50</v>
      </c>
      <c r="AW193" s="198">
        <f>AP193</f>
        <v>15</v>
      </c>
      <c r="BC193" s="198" t="s">
        <v>50</v>
      </c>
      <c r="BD193" s="198">
        <f>AW193</f>
        <v>15</v>
      </c>
      <c r="BJ193" s="198" t="s">
        <v>50</v>
      </c>
      <c r="BK193" s="198">
        <f>BD193</f>
        <v>15</v>
      </c>
      <c r="BQ193" s="198" t="s">
        <v>50</v>
      </c>
      <c r="BR193" s="198">
        <f>BK193</f>
        <v>15</v>
      </c>
      <c r="BX193" s="198" t="s">
        <v>50</v>
      </c>
      <c r="BY193" s="198">
        <f>BR193</f>
        <v>15</v>
      </c>
      <c r="CE193" s="198" t="s">
        <v>50</v>
      </c>
      <c r="CF193" s="198">
        <f>BY193</f>
        <v>15</v>
      </c>
      <c r="CL193" s="198" t="s">
        <v>50</v>
      </c>
      <c r="CM193" s="198">
        <f>CF193</f>
        <v>15</v>
      </c>
      <c r="CS193" s="198" t="s">
        <v>50</v>
      </c>
      <c r="CT193" s="198">
        <f>CM193</f>
        <v>15</v>
      </c>
      <c r="CZ193" s="198" t="s">
        <v>50</v>
      </c>
      <c r="DA193" s="198">
        <f>CT193</f>
        <v>15</v>
      </c>
    </row>
    <row r="194" spans="1:105" ht="15" customHeight="1">
      <c r="A194" s="19">
        <f t="shared" si="23"/>
        <v>2018</v>
      </c>
      <c r="B194" s="174">
        <f t="shared" si="71"/>
        <v>295</v>
      </c>
      <c r="C194" s="52"/>
      <c r="D194" s="20">
        <f t="shared" si="70"/>
        <v>16</v>
      </c>
      <c r="E194" s="198">
        <f>AJ172</f>
        <v>40</v>
      </c>
      <c r="F194" s="201">
        <f>AJ179</f>
        <v>0.44379985860604843</v>
      </c>
      <c r="G194" s="643">
        <f>AJ180</f>
        <v>0.8623122795878928</v>
      </c>
      <c r="H194" s="644"/>
      <c r="I194" s="177">
        <f t="shared" si="25"/>
        <v>295</v>
      </c>
      <c r="J194" s="185"/>
      <c r="K194" s="185"/>
    </row>
    <row r="195" spans="1:105" ht="15" customHeight="1">
      <c r="A195" s="19">
        <f t="shared" ref="A195:A210" si="72">A149</f>
        <v>2019</v>
      </c>
      <c r="B195" s="174">
        <f t="shared" si="71"/>
        <v>299</v>
      </c>
      <c r="C195" s="52"/>
      <c r="D195" s="20">
        <f t="shared" si="70"/>
        <v>17</v>
      </c>
      <c r="E195" s="198">
        <f>AQ172</f>
        <v>55</v>
      </c>
      <c r="F195" s="201">
        <f>AQ179</f>
        <v>0.44379985860604843</v>
      </c>
      <c r="G195" s="643">
        <f>AQ180</f>
        <v>0.8623122795878928</v>
      </c>
      <c r="H195" s="644"/>
      <c r="I195" s="177">
        <f t="shared" si="25"/>
        <v>299</v>
      </c>
      <c r="J195" s="185"/>
      <c r="K195" s="185"/>
    </row>
    <row r="196" spans="1:105" ht="15" customHeight="1">
      <c r="A196" s="19">
        <f t="shared" si="72"/>
        <v>2020</v>
      </c>
      <c r="B196" s="174">
        <f t="shared" si="71"/>
        <v>302</v>
      </c>
      <c r="C196" s="52"/>
      <c r="D196" s="20">
        <f t="shared" si="70"/>
        <v>18</v>
      </c>
      <c r="E196" s="198">
        <f>AX172</f>
        <v>70</v>
      </c>
      <c r="F196" s="201">
        <f>AX179</f>
        <v>0.44379985860604843</v>
      </c>
      <c r="G196" s="643">
        <f>AX180</f>
        <v>0.8623122795878928</v>
      </c>
      <c r="H196" s="644"/>
      <c r="I196" s="177">
        <f t="shared" si="25"/>
        <v>302</v>
      </c>
      <c r="J196" s="185"/>
      <c r="K196" s="185"/>
    </row>
    <row r="197" spans="1:105" ht="15" customHeight="1">
      <c r="A197" s="19">
        <f t="shared" si="72"/>
        <v>2021</v>
      </c>
      <c r="B197" s="174">
        <f t="shared" si="71"/>
        <v>306</v>
      </c>
      <c r="C197" s="52"/>
      <c r="D197" s="20">
        <f t="shared" si="70"/>
        <v>19</v>
      </c>
      <c r="E197" s="198">
        <f>BE172</f>
        <v>85</v>
      </c>
      <c r="F197" s="201">
        <f>BE179</f>
        <v>0.44379985860604843</v>
      </c>
      <c r="G197" s="643">
        <f>BE180</f>
        <v>0.8623122795878928</v>
      </c>
      <c r="H197" s="644"/>
      <c r="I197" s="177">
        <f t="shared" si="25"/>
        <v>306</v>
      </c>
      <c r="J197" s="185"/>
      <c r="K197" s="185"/>
    </row>
    <row r="198" spans="1:105" ht="15" customHeight="1">
      <c r="A198" s="19">
        <f t="shared" si="72"/>
        <v>2022</v>
      </c>
      <c r="B198" s="174">
        <f t="shared" si="71"/>
        <v>309</v>
      </c>
      <c r="C198" s="52"/>
      <c r="D198" s="20">
        <f t="shared" si="70"/>
        <v>20</v>
      </c>
      <c r="E198" s="198">
        <f>BL172</f>
        <v>100</v>
      </c>
      <c r="F198" s="201">
        <f>BL179</f>
        <v>0.44379985860604843</v>
      </c>
      <c r="G198" s="643">
        <f>BL180</f>
        <v>0.8623122795878928</v>
      </c>
      <c r="H198" s="644"/>
      <c r="I198" s="177">
        <f t="shared" si="25"/>
        <v>309</v>
      </c>
      <c r="J198" s="185"/>
      <c r="K198" s="185"/>
    </row>
    <row r="199" spans="1:105" ht="15" customHeight="1">
      <c r="A199" s="19">
        <f t="shared" si="72"/>
        <v>2023</v>
      </c>
      <c r="B199" s="174">
        <f t="shared" si="71"/>
        <v>313</v>
      </c>
      <c r="C199" s="52"/>
      <c r="D199" s="20">
        <f t="shared" si="70"/>
        <v>21</v>
      </c>
      <c r="E199" s="198">
        <f>BS172</f>
        <v>115</v>
      </c>
      <c r="F199" s="201">
        <f>BS179</f>
        <v>0.43598177489257073</v>
      </c>
      <c r="G199" s="643">
        <f>BS180</f>
        <v>0.87758217008729145</v>
      </c>
      <c r="H199" s="644"/>
      <c r="I199" s="177">
        <f t="shared" si="25"/>
        <v>313</v>
      </c>
      <c r="J199" s="185"/>
      <c r="K199" s="185"/>
    </row>
    <row r="200" spans="1:105" ht="15" customHeight="1">
      <c r="A200" s="19">
        <f t="shared" si="72"/>
        <v>2024</v>
      </c>
      <c r="B200" s="174">
        <f t="shared" si="71"/>
        <v>317</v>
      </c>
      <c r="C200" s="52"/>
      <c r="D200" s="20">
        <f t="shared" si="70"/>
        <v>22</v>
      </c>
      <c r="E200" s="198">
        <f>BZ172</f>
        <v>130</v>
      </c>
      <c r="F200" s="201">
        <f>BZ179</f>
        <v>0.43598177489257073</v>
      </c>
      <c r="G200" s="643">
        <f>BZ180</f>
        <v>0.87758217008729145</v>
      </c>
      <c r="H200" s="644"/>
      <c r="I200" s="177">
        <f t="shared" si="25"/>
        <v>317</v>
      </c>
      <c r="J200" s="185"/>
      <c r="K200" s="185"/>
    </row>
    <row r="201" spans="1:105" ht="15" customHeight="1">
      <c r="A201" s="19">
        <f t="shared" si="72"/>
        <v>2025</v>
      </c>
      <c r="B201" s="174">
        <f t="shared" si="71"/>
        <v>320</v>
      </c>
      <c r="C201" s="52"/>
      <c r="D201" s="20">
        <f t="shared" si="70"/>
        <v>23</v>
      </c>
      <c r="E201" s="198">
        <f>CG172</f>
        <v>145</v>
      </c>
      <c r="F201" s="201">
        <f>CG179</f>
        <v>0.43598177489257073</v>
      </c>
      <c r="G201" s="643">
        <f>CG180</f>
        <v>0.87758217008729145</v>
      </c>
      <c r="H201" s="644"/>
      <c r="I201" s="177">
        <f t="shared" si="25"/>
        <v>320</v>
      </c>
      <c r="J201" s="185"/>
      <c r="K201" s="185"/>
    </row>
    <row r="202" spans="1:105" ht="15" customHeight="1">
      <c r="A202" s="19">
        <f t="shared" si="72"/>
        <v>2026</v>
      </c>
      <c r="B202" s="174">
        <f t="shared" si="71"/>
        <v>324</v>
      </c>
      <c r="C202" s="52"/>
      <c r="D202" s="20">
        <f t="shared" si="70"/>
        <v>24</v>
      </c>
      <c r="E202" s="198">
        <f>CN172</f>
        <v>160</v>
      </c>
      <c r="F202" s="201">
        <f>CN179</f>
        <v>0.41928484407252364</v>
      </c>
      <c r="G202" s="643">
        <f>CN180</f>
        <v>0.91334979867086497</v>
      </c>
      <c r="H202" s="644"/>
      <c r="I202" s="177">
        <f t="shared" si="25"/>
        <v>324</v>
      </c>
      <c r="J202" s="185"/>
      <c r="K202" s="185"/>
    </row>
    <row r="203" spans="1:105" ht="15" customHeight="1">
      <c r="A203" s="19">
        <f t="shared" si="72"/>
        <v>2027</v>
      </c>
      <c r="B203" s="174">
        <f t="shared" si="71"/>
        <v>328</v>
      </c>
      <c r="C203" s="52"/>
      <c r="D203" s="20">
        <f t="shared" si="70"/>
        <v>25</v>
      </c>
      <c r="E203" s="198">
        <f>CU172</f>
        <v>175</v>
      </c>
      <c r="F203" s="201">
        <f>CU179</f>
        <v>0.42525669565583618</v>
      </c>
      <c r="G203" s="643">
        <f>CU180</f>
        <v>0.91941343590640245</v>
      </c>
      <c r="H203" s="644"/>
      <c r="I203" s="177">
        <f t="shared" si="25"/>
        <v>328</v>
      </c>
      <c r="J203" s="185"/>
      <c r="K203" s="185"/>
    </row>
    <row r="204" spans="1:105" ht="15" customHeight="1">
      <c r="A204" s="19">
        <f t="shared" si="72"/>
        <v>2028</v>
      </c>
      <c r="B204" s="174">
        <f t="shared" si="71"/>
        <v>332</v>
      </c>
      <c r="C204" s="52"/>
      <c r="D204" s="20">
        <f t="shared" si="70"/>
        <v>26</v>
      </c>
      <c r="E204" s="198">
        <f>DB172</f>
        <v>190</v>
      </c>
      <c r="F204" s="201">
        <f>DB179</f>
        <v>0.42525669565583618</v>
      </c>
      <c r="G204" s="643">
        <f>DB180</f>
        <v>0.91941343590640245</v>
      </c>
      <c r="H204" s="644"/>
      <c r="I204" s="177">
        <f t="shared" si="25"/>
        <v>332</v>
      </c>
      <c r="J204" s="185"/>
      <c r="K204" s="185"/>
    </row>
    <row r="205" spans="1:105" ht="15" customHeight="1">
      <c r="A205" s="19">
        <f t="shared" si="72"/>
        <v>2029</v>
      </c>
      <c r="B205" s="174">
        <f t="shared" si="71"/>
        <v>336</v>
      </c>
      <c r="C205" s="52"/>
      <c r="D205" s="20">
        <f t="shared" si="70"/>
        <v>27</v>
      </c>
      <c r="E205" s="53"/>
      <c r="F205" s="31"/>
      <c r="G205" s="25"/>
      <c r="H205" s="25"/>
      <c r="I205" s="177">
        <f t="shared" si="25"/>
        <v>336</v>
      </c>
      <c r="J205" s="185"/>
      <c r="K205" s="185"/>
    </row>
    <row r="206" spans="1:105" ht="15" customHeight="1">
      <c r="A206" s="19">
        <f t="shared" si="72"/>
        <v>2030</v>
      </c>
      <c r="B206" s="174">
        <f t="shared" si="71"/>
        <v>340</v>
      </c>
      <c r="C206" s="52"/>
      <c r="D206" s="20">
        <f t="shared" si="70"/>
        <v>28</v>
      </c>
      <c r="E206" s="53"/>
      <c r="F206" s="31"/>
      <c r="G206" s="25"/>
      <c r="H206" s="25"/>
      <c r="I206" s="177">
        <f t="shared" si="25"/>
        <v>340</v>
      </c>
      <c r="J206" s="185"/>
      <c r="K206" s="185"/>
    </row>
    <row r="207" spans="1:105" ht="15" customHeight="1">
      <c r="A207" s="19">
        <f t="shared" si="72"/>
        <v>2031</v>
      </c>
      <c r="B207" s="174">
        <f t="shared" si="71"/>
        <v>344</v>
      </c>
      <c r="C207" s="52"/>
      <c r="D207" s="20">
        <f t="shared" si="70"/>
        <v>29</v>
      </c>
      <c r="E207" s="53"/>
      <c r="F207" s="31"/>
      <c r="G207" s="25"/>
      <c r="H207" s="25"/>
      <c r="I207" s="177">
        <f t="shared" si="25"/>
        <v>344</v>
      </c>
      <c r="J207" s="185"/>
      <c r="K207" s="185"/>
    </row>
    <row r="208" spans="1:105" ht="15" customHeight="1">
      <c r="A208" s="19">
        <f t="shared" si="72"/>
        <v>2032</v>
      </c>
      <c r="B208" s="174">
        <f t="shared" si="71"/>
        <v>348</v>
      </c>
      <c r="C208" s="52"/>
      <c r="D208" s="20">
        <f t="shared" si="70"/>
        <v>30</v>
      </c>
      <c r="E208" s="53"/>
      <c r="F208" s="31"/>
      <c r="G208" s="25"/>
      <c r="H208" s="25"/>
      <c r="I208" s="177">
        <f t="shared" si="25"/>
        <v>348</v>
      </c>
      <c r="J208" s="185"/>
      <c r="K208" s="185"/>
    </row>
    <row r="209" spans="1:109" ht="15" customHeight="1">
      <c r="A209" s="19">
        <f t="shared" si="72"/>
        <v>2033</v>
      </c>
      <c r="B209" s="174">
        <f t="shared" si="71"/>
        <v>352</v>
      </c>
      <c r="C209" s="52"/>
      <c r="D209" s="20">
        <f t="shared" si="70"/>
        <v>31</v>
      </c>
      <c r="E209" s="53"/>
      <c r="F209" s="31"/>
      <c r="G209" s="25"/>
      <c r="H209" s="25"/>
      <c r="I209" s="177">
        <f t="shared" si="25"/>
        <v>352</v>
      </c>
      <c r="J209" s="185"/>
      <c r="K209" s="185"/>
    </row>
    <row r="210" spans="1:109" ht="15" customHeight="1">
      <c r="A210" s="103">
        <f t="shared" si="72"/>
        <v>2034</v>
      </c>
      <c r="B210" s="186">
        <f t="shared" si="71"/>
        <v>356</v>
      </c>
      <c r="C210" s="193"/>
      <c r="D210" s="33">
        <f t="shared" si="70"/>
        <v>32</v>
      </c>
      <c r="E210" s="54"/>
      <c r="F210" s="34"/>
      <c r="G210" s="9"/>
      <c r="H210" s="9"/>
      <c r="I210" s="187">
        <f t="shared" si="25"/>
        <v>356</v>
      </c>
      <c r="J210" s="188"/>
      <c r="K210" s="188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0.69463460207132133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RSQ($B214:$B234,Q214:Q234)</f>
        <v>0.69463460207132133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RSQ($B214:$B234,X214:X234)</f>
        <v>0.69463460207132133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RSQ($B214:$B234,AE214:AE234)</f>
        <v>0.68312650322207102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RSQ($B214:$B234,AL214:AL234)</f>
        <v>0.68312650322207102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RSQ($B214:$B234,AS214:AS234)</f>
        <v>0.68312650322207102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RSQ($B214:$B234,AZ214:AZ234)</f>
        <v>0.68312650322207102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RSQ($B214:$B234,BG214:BG234)</f>
        <v>0.68312650322207102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RSQ($B214:$B234,BN214:BN234)</f>
        <v>0.68312650322207102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RSQ($B214:$B234,BU214:BU234)</f>
        <v>0.68312650322207102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RSQ($B214:$B234,CB214:CB234)</f>
        <v>0.68312650322207102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RSQ($B214:$B234,CI214:CI234)</f>
        <v>0.67785499833564633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RSQ($B214:$B234,CP214:CP234)</f>
        <v>0.66206514238257086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RSQ($B214:$B234,CW214:CW234)</f>
        <v>0.65446165664103817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RSQ($B214:$B234,DD214:DD234)</f>
        <v>0.64085738727073704</v>
      </c>
      <c r="DE213" s="18" t="s">
        <v>16</v>
      </c>
    </row>
    <row r="214" spans="1:109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M214" s="68"/>
      <c r="N214" s="38" t="s">
        <v>43</v>
      </c>
      <c r="Q214" s="203"/>
      <c r="R214" s="175"/>
      <c r="T214" s="68"/>
      <c r="U214" s="38" t="s">
        <v>43</v>
      </c>
      <c r="X214" s="203"/>
      <c r="Y214" s="175"/>
      <c r="AA214" s="68"/>
      <c r="AB214" s="38" t="s">
        <v>43</v>
      </c>
      <c r="AE214" s="203"/>
      <c r="AF214" s="175"/>
      <c r="AH214" s="68"/>
      <c r="AI214" s="38" t="s">
        <v>43</v>
      </c>
      <c r="AL214" s="203"/>
      <c r="AM214" s="175"/>
      <c r="AO214" s="68"/>
      <c r="AP214" s="38" t="s">
        <v>43</v>
      </c>
      <c r="AS214" s="203"/>
      <c r="AT214" s="175"/>
      <c r="AV214" s="68"/>
      <c r="AW214" s="38" t="s">
        <v>43</v>
      </c>
      <c r="AZ214" s="203"/>
      <c r="BA214" s="175"/>
      <c r="BC214" s="68"/>
      <c r="BD214" s="38" t="s">
        <v>43</v>
      </c>
      <c r="BG214" s="203"/>
      <c r="BH214" s="175"/>
      <c r="BJ214" s="68"/>
      <c r="BK214" s="38" t="s">
        <v>43</v>
      </c>
      <c r="BN214" s="203"/>
      <c r="BO214" s="175"/>
      <c r="BQ214" s="68"/>
      <c r="BR214" s="38" t="s">
        <v>43</v>
      </c>
      <c r="BU214" s="203"/>
      <c r="BV214" s="175"/>
      <c r="BX214" s="68"/>
      <c r="BY214" s="38" t="s">
        <v>43</v>
      </c>
      <c r="CB214" s="203"/>
      <c r="CC214" s="175"/>
      <c r="CE214" s="68"/>
      <c r="CF214" s="38" t="s">
        <v>43</v>
      </c>
      <c r="CI214" s="203"/>
      <c r="CJ214" s="175"/>
      <c r="CL214" s="68"/>
      <c r="CM214" s="38" t="s">
        <v>43</v>
      </c>
      <c r="CP214" s="203"/>
      <c r="CQ214" s="175"/>
      <c r="CS214" s="68"/>
      <c r="CT214" s="38" t="s">
        <v>43</v>
      </c>
      <c r="CW214" s="203"/>
      <c r="CX214" s="175"/>
      <c r="CZ214" s="68"/>
      <c r="DA214" s="38" t="s">
        <v>43</v>
      </c>
      <c r="DD214" s="203"/>
      <c r="DE214" s="175"/>
    </row>
    <row r="215" spans="1:109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M215" s="68"/>
      <c r="N215" s="38" t="s">
        <v>44</v>
      </c>
      <c r="Q215" s="185"/>
      <c r="R215" s="177"/>
      <c r="T215" s="68"/>
      <c r="U215" s="38" t="s">
        <v>44</v>
      </c>
      <c r="X215" s="185"/>
      <c r="Y215" s="177"/>
      <c r="AA215" s="68"/>
      <c r="AB215" s="38" t="s">
        <v>44</v>
      </c>
      <c r="AE215" s="185"/>
      <c r="AF215" s="177"/>
      <c r="AH215" s="68"/>
      <c r="AI215" s="38" t="s">
        <v>44</v>
      </c>
      <c r="AL215" s="185"/>
      <c r="AM215" s="177"/>
      <c r="AO215" s="68"/>
      <c r="AP215" s="38" t="s">
        <v>44</v>
      </c>
      <c r="AS215" s="185"/>
      <c r="AT215" s="177"/>
      <c r="AV215" s="68"/>
      <c r="AW215" s="38" t="s">
        <v>44</v>
      </c>
      <c r="AZ215" s="185"/>
      <c r="BA215" s="177"/>
      <c r="BC215" s="68"/>
      <c r="BD215" s="38" t="s">
        <v>44</v>
      </c>
      <c r="BG215" s="185"/>
      <c r="BH215" s="177"/>
      <c r="BJ215" s="68"/>
      <c r="BK215" s="38" t="s">
        <v>44</v>
      </c>
      <c r="BN215" s="185"/>
      <c r="BO215" s="177"/>
      <c r="BQ215" s="68"/>
      <c r="BR215" s="38" t="s">
        <v>44</v>
      </c>
      <c r="BU215" s="185"/>
      <c r="BV215" s="177"/>
      <c r="BX215" s="68"/>
      <c r="BY215" s="38" t="s">
        <v>44</v>
      </c>
      <c r="CB215" s="185"/>
      <c r="CC215" s="177"/>
      <c r="CE215" s="68"/>
      <c r="CF215" s="38" t="s">
        <v>44</v>
      </c>
      <c r="CI215" s="185"/>
      <c r="CJ215" s="177"/>
      <c r="CL215" s="68"/>
      <c r="CM215" s="38" t="s">
        <v>44</v>
      </c>
      <c r="CP215" s="185"/>
      <c r="CQ215" s="177"/>
      <c r="CS215" s="68"/>
      <c r="CT215" s="38" t="s">
        <v>44</v>
      </c>
      <c r="CW215" s="185"/>
      <c r="CX215" s="177"/>
      <c r="CZ215" s="68"/>
      <c r="DA215" s="38" t="s">
        <v>44</v>
      </c>
      <c r="DD215" s="185"/>
      <c r="DE215" s="177"/>
    </row>
    <row r="216" spans="1:109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68"/>
      <c r="N216" s="25" t="s">
        <v>45</v>
      </c>
      <c r="O216" s="70"/>
      <c r="P216" s="21"/>
      <c r="Q216" s="185"/>
      <c r="R216" s="177"/>
      <c r="T216" s="68"/>
      <c r="U216" s="25" t="s">
        <v>45</v>
      </c>
      <c r="V216" s="70"/>
      <c r="W216" s="21"/>
      <c r="X216" s="185"/>
      <c r="Y216" s="177"/>
      <c r="AA216" s="68"/>
      <c r="AB216" s="25" t="s">
        <v>45</v>
      </c>
      <c r="AC216" s="70"/>
      <c r="AD216" s="21"/>
      <c r="AE216" s="185"/>
      <c r="AF216" s="177"/>
      <c r="AH216" s="68"/>
      <c r="AI216" s="25" t="s">
        <v>45</v>
      </c>
      <c r="AJ216" s="70"/>
      <c r="AK216" s="21"/>
      <c r="AL216" s="185"/>
      <c r="AM216" s="177"/>
      <c r="AO216" s="68"/>
      <c r="AP216" s="25" t="s">
        <v>45</v>
      </c>
      <c r="AQ216" s="70"/>
      <c r="AR216" s="21"/>
      <c r="AS216" s="185"/>
      <c r="AT216" s="177"/>
      <c r="AV216" s="68"/>
      <c r="AW216" s="25" t="s">
        <v>45</v>
      </c>
      <c r="AX216" s="70"/>
      <c r="AY216" s="21"/>
      <c r="AZ216" s="185"/>
      <c r="BA216" s="177"/>
      <c r="BC216" s="68"/>
      <c r="BD216" s="25" t="s">
        <v>45</v>
      </c>
      <c r="BE216" s="70"/>
      <c r="BF216" s="21"/>
      <c r="BG216" s="185"/>
      <c r="BH216" s="177"/>
      <c r="BJ216" s="68"/>
      <c r="BK216" s="25" t="s">
        <v>45</v>
      </c>
      <c r="BL216" s="70"/>
      <c r="BM216" s="21"/>
      <c r="BN216" s="185"/>
      <c r="BO216" s="177"/>
      <c r="BQ216" s="68"/>
      <c r="BR216" s="25" t="s">
        <v>45</v>
      </c>
      <c r="BS216" s="70"/>
      <c r="BT216" s="21"/>
      <c r="BU216" s="185"/>
      <c r="BV216" s="177"/>
      <c r="BX216" s="68"/>
      <c r="BY216" s="25" t="s">
        <v>45</v>
      </c>
      <c r="BZ216" s="70"/>
      <c r="CA216" s="21"/>
      <c r="CB216" s="185"/>
      <c r="CC216" s="177"/>
      <c r="CE216" s="68"/>
      <c r="CF216" s="25" t="s">
        <v>45</v>
      </c>
      <c r="CG216" s="70"/>
      <c r="CH216" s="21"/>
      <c r="CI216" s="185"/>
      <c r="CJ216" s="177"/>
      <c r="CL216" s="68"/>
      <c r="CM216" s="25" t="s">
        <v>45</v>
      </c>
      <c r="CN216" s="70"/>
      <c r="CO216" s="21"/>
      <c r="CP216" s="185"/>
      <c r="CQ216" s="177"/>
      <c r="CS216" s="68"/>
      <c r="CT216" s="25" t="s">
        <v>45</v>
      </c>
      <c r="CU216" s="70"/>
      <c r="CV216" s="21"/>
      <c r="CW216" s="185"/>
      <c r="CX216" s="177"/>
      <c r="CZ216" s="68"/>
      <c r="DA216" s="25" t="s">
        <v>45</v>
      </c>
      <c r="DB216" s="70"/>
      <c r="DC216" s="21"/>
      <c r="DD216" s="185"/>
      <c r="DE216" s="177"/>
    </row>
    <row r="217" spans="1:109" ht="15" customHeight="1">
      <c r="A217" s="19"/>
      <c r="B217" s="174"/>
      <c r="C217" s="67"/>
      <c r="D217" s="20"/>
      <c r="E217" s="69"/>
      <c r="I217" s="177"/>
      <c r="J217" s="178"/>
      <c r="K217" s="177"/>
      <c r="M217" s="68"/>
      <c r="Q217" s="185"/>
      <c r="R217" s="177"/>
      <c r="T217" s="68"/>
      <c r="X217" s="185"/>
      <c r="Y217" s="177"/>
      <c r="AA217" s="68"/>
      <c r="AE217" s="185"/>
      <c r="AF217" s="177"/>
      <c r="AH217" s="68"/>
      <c r="AL217" s="185"/>
      <c r="AM217" s="177"/>
      <c r="AO217" s="68"/>
      <c r="AS217" s="185"/>
      <c r="AT217" s="177"/>
      <c r="AV217" s="68"/>
      <c r="AZ217" s="185"/>
      <c r="BA217" s="177"/>
      <c r="BC217" s="68"/>
      <c r="BG217" s="185"/>
      <c r="BH217" s="177"/>
      <c r="BJ217" s="68"/>
      <c r="BN217" s="185"/>
      <c r="BO217" s="177"/>
      <c r="BQ217" s="68"/>
      <c r="BU217" s="185"/>
      <c r="BV217" s="177"/>
      <c r="BX217" s="68"/>
      <c r="CB217" s="185"/>
      <c r="CC217" s="177"/>
      <c r="CE217" s="68"/>
      <c r="CI217" s="185"/>
      <c r="CJ217" s="177"/>
      <c r="CL217" s="68"/>
      <c r="CP217" s="185"/>
      <c r="CQ217" s="177"/>
      <c r="CS217" s="68"/>
      <c r="CW217" s="185"/>
      <c r="CX217" s="177"/>
      <c r="CZ217" s="68"/>
      <c r="DD217" s="185"/>
      <c r="DE217" s="177"/>
    </row>
    <row r="218" spans="1:109" ht="15" customHeight="1">
      <c r="A218" s="19"/>
      <c r="B218" s="174"/>
      <c r="C218" s="67"/>
      <c r="D218" s="20"/>
      <c r="E218" s="69"/>
      <c r="F218" s="71" t="s">
        <v>35</v>
      </c>
      <c r="G218" s="237">
        <v>0</v>
      </c>
      <c r="H218" s="21"/>
      <c r="I218" s="177"/>
      <c r="J218" s="178"/>
      <c r="K218" s="177"/>
      <c r="M218" s="68"/>
      <c r="N218" s="71" t="s">
        <v>35</v>
      </c>
      <c r="O218" s="204">
        <v>0</v>
      </c>
      <c r="P218" s="21"/>
      <c r="Q218" s="185"/>
      <c r="R218" s="177"/>
      <c r="T218" s="68"/>
      <c r="U218" s="71" t="s">
        <v>35</v>
      </c>
      <c r="V218" s="204">
        <f>10^U238</f>
        <v>10</v>
      </c>
      <c r="W218" s="21"/>
      <c r="X218" s="185"/>
      <c r="Y218" s="177"/>
      <c r="AA218" s="68"/>
      <c r="AB218" s="71" t="s">
        <v>35</v>
      </c>
      <c r="AC218" s="204">
        <f>V218+AB239</f>
        <v>25</v>
      </c>
      <c r="AD218" s="21"/>
      <c r="AE218" s="185"/>
      <c r="AF218" s="177"/>
      <c r="AH218" s="68"/>
      <c r="AI218" s="71" t="s">
        <v>35</v>
      </c>
      <c r="AJ218" s="204">
        <f>AC218+AI239</f>
        <v>40</v>
      </c>
      <c r="AK218" s="21"/>
      <c r="AL218" s="185"/>
      <c r="AM218" s="177"/>
      <c r="AO218" s="68"/>
      <c r="AP218" s="71" t="s">
        <v>35</v>
      </c>
      <c r="AQ218" s="204">
        <f>AJ218+AP239</f>
        <v>55</v>
      </c>
      <c r="AR218" s="21"/>
      <c r="AS218" s="185"/>
      <c r="AT218" s="177"/>
      <c r="AV218" s="68"/>
      <c r="AW218" s="71" t="s">
        <v>35</v>
      </c>
      <c r="AX218" s="204">
        <f>AQ218+AW239</f>
        <v>70</v>
      </c>
      <c r="AY218" s="21"/>
      <c r="AZ218" s="185"/>
      <c r="BA218" s="177"/>
      <c r="BC218" s="68"/>
      <c r="BD218" s="71" t="s">
        <v>35</v>
      </c>
      <c r="BE218" s="204">
        <f>AX218+BD239</f>
        <v>85</v>
      </c>
      <c r="BF218" s="21"/>
      <c r="BG218" s="185"/>
      <c r="BH218" s="177"/>
      <c r="BJ218" s="68"/>
      <c r="BK218" s="71" t="s">
        <v>35</v>
      </c>
      <c r="BL218" s="204">
        <f>BE218+BK239</f>
        <v>100</v>
      </c>
      <c r="BM218" s="21"/>
      <c r="BN218" s="185"/>
      <c r="BO218" s="177"/>
      <c r="BQ218" s="68"/>
      <c r="BR218" s="71" t="s">
        <v>35</v>
      </c>
      <c r="BS218" s="204">
        <f>BL218+BR239</f>
        <v>115</v>
      </c>
      <c r="BT218" s="21"/>
      <c r="BU218" s="185"/>
      <c r="BV218" s="177"/>
      <c r="BX218" s="68"/>
      <c r="BY218" s="71" t="s">
        <v>35</v>
      </c>
      <c r="BZ218" s="204">
        <f>BS218+BY239</f>
        <v>130</v>
      </c>
      <c r="CA218" s="21"/>
      <c r="CB218" s="185"/>
      <c r="CC218" s="177"/>
      <c r="CE218" s="68"/>
      <c r="CF218" s="71" t="s">
        <v>35</v>
      </c>
      <c r="CG218" s="204">
        <f>BZ218+CF239</f>
        <v>145</v>
      </c>
      <c r="CH218" s="21"/>
      <c r="CI218" s="185"/>
      <c r="CJ218" s="177"/>
      <c r="CL218" s="68"/>
      <c r="CM218" s="71" t="s">
        <v>35</v>
      </c>
      <c r="CN218" s="204">
        <f>CG218+CM239</f>
        <v>160</v>
      </c>
      <c r="CO218" s="21"/>
      <c r="CP218" s="185"/>
      <c r="CQ218" s="177"/>
      <c r="CS218" s="68"/>
      <c r="CT218" s="71" t="s">
        <v>35</v>
      </c>
      <c r="CU218" s="204">
        <f>CN218+CT239</f>
        <v>175</v>
      </c>
      <c r="CV218" s="21"/>
      <c r="CW218" s="185"/>
      <c r="CX218" s="177"/>
      <c r="CZ218" s="68"/>
      <c r="DA218" s="71" t="s">
        <v>35</v>
      </c>
      <c r="DB218" s="204">
        <f>CU218+DA239</f>
        <v>190</v>
      </c>
      <c r="DC218" s="21"/>
      <c r="DD218" s="185"/>
      <c r="DE218" s="177"/>
    </row>
    <row r="219" spans="1:109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5.9942436959524038E-2</v>
      </c>
      <c r="H219" s="21"/>
      <c r="I219" s="177"/>
      <c r="J219" s="178"/>
      <c r="K219" s="177"/>
      <c r="M219" s="68"/>
      <c r="N219" s="71" t="s">
        <v>30</v>
      </c>
      <c r="O219" s="42">
        <f>INDEX(LINEST(M225:M234,$E225:$E234),1)</f>
        <v>5.9942436959524038E-2</v>
      </c>
      <c r="P219" s="21"/>
      <c r="Q219" s="185"/>
      <c r="R219" s="177"/>
      <c r="T219" s="68"/>
      <c r="U219" s="71" t="s">
        <v>30</v>
      </c>
      <c r="V219" s="42">
        <f>INDEX(LINEST(T225:T234,$E225:$E234),1)</f>
        <v>6.2449477780037281E-2</v>
      </c>
      <c r="W219" s="21"/>
      <c r="X219" s="185"/>
      <c r="Y219" s="177"/>
      <c r="AA219" s="68"/>
      <c r="AB219" s="71" t="s">
        <v>30</v>
      </c>
      <c r="AC219" s="42">
        <f>INDEX(LINEST(AA225:AA234,$E225:$E234),1)</f>
        <v>6.6630925728228818E-2</v>
      </c>
      <c r="AD219" s="21"/>
      <c r="AE219" s="185"/>
      <c r="AF219" s="177"/>
      <c r="AH219" s="68"/>
      <c r="AI219" s="71" t="s">
        <v>30</v>
      </c>
      <c r="AJ219" s="42">
        <f>INDEX(LINEST(AH225:AH234,$E225:$E234),1)</f>
        <v>7.1414754665393987E-2</v>
      </c>
      <c r="AK219" s="21"/>
      <c r="AL219" s="185"/>
      <c r="AM219" s="177"/>
      <c r="AO219" s="68"/>
      <c r="AP219" s="71" t="s">
        <v>30</v>
      </c>
      <c r="AQ219" s="42">
        <f>INDEX(LINEST(AO225:AO234,$E225:$E234),1)</f>
        <v>7.6941846494421262E-2</v>
      </c>
      <c r="AR219" s="21"/>
      <c r="AS219" s="185"/>
      <c r="AT219" s="177"/>
      <c r="AV219" s="68"/>
      <c r="AW219" s="71" t="s">
        <v>30</v>
      </c>
      <c r="AX219" s="42">
        <f>INDEX(LINEST(AV225:AV234,$E225:$E234),1)</f>
        <v>8.3400971878887981E-2</v>
      </c>
      <c r="AY219" s="21"/>
      <c r="AZ219" s="185"/>
      <c r="BA219" s="177"/>
      <c r="BC219" s="68"/>
      <c r="BD219" s="71" t="s">
        <v>30</v>
      </c>
      <c r="BE219" s="42">
        <f>INDEX(LINEST(BC225:BC234,$E225:$E234),1)</f>
        <v>9.1051162082251835E-2</v>
      </c>
      <c r="BF219" s="21"/>
      <c r="BG219" s="185"/>
      <c r="BH219" s="177"/>
      <c r="BJ219" s="68"/>
      <c r="BK219" s="71" t="s">
        <v>30</v>
      </c>
      <c r="BL219" s="42">
        <f>INDEX(LINEST(BJ225:BJ234,$E225:$E234),1)</f>
        <v>0.100258014690756</v>
      </c>
      <c r="BM219" s="21"/>
      <c r="BN219" s="185"/>
      <c r="BO219" s="177"/>
      <c r="BQ219" s="68"/>
      <c r="BR219" s="71" t="s">
        <v>30</v>
      </c>
      <c r="BS219" s="42">
        <f>INDEX(LINEST(BQ225:BQ234,$E225:$E234),1)</f>
        <v>0.11155532963891575</v>
      </c>
      <c r="BT219" s="21"/>
      <c r="BU219" s="185"/>
      <c r="BV219" s="177"/>
      <c r="BX219" s="68"/>
      <c r="BY219" s="71" t="s">
        <v>30</v>
      </c>
      <c r="BZ219" s="42">
        <f>INDEX(LINEST(BX225:BX234,$E225:$E234),1)</f>
        <v>0.12575566393653123</v>
      </c>
      <c r="CA219" s="21"/>
      <c r="CB219" s="185"/>
      <c r="CC219" s="177"/>
      <c r="CE219" s="68"/>
      <c r="CF219" s="71" t="s">
        <v>30</v>
      </c>
      <c r="CG219" s="42">
        <f>INDEX(LINEST(CE225:CE234,$E225:$E234),1)</f>
        <v>0.14416275408211918</v>
      </c>
      <c r="CH219" s="21"/>
      <c r="CI219" s="185"/>
      <c r="CJ219" s="177"/>
      <c r="CL219" s="68"/>
      <c r="CM219" s="71" t="s">
        <v>30</v>
      </c>
      <c r="CN219" s="42">
        <f>INDEX(LINEST(CL225:CL234,$E225:$E234),1)</f>
        <v>0.16901769177764564</v>
      </c>
      <c r="CO219" s="21"/>
      <c r="CP219" s="185"/>
      <c r="CQ219" s="177"/>
      <c r="CS219" s="68"/>
      <c r="CT219" s="71" t="s">
        <v>30</v>
      </c>
      <c r="CU219" s="42">
        <f>INDEX(LINEST(CS225:CS234,$E225:$E234),1)</f>
        <v>0.20455659755143168</v>
      </c>
      <c r="CV219" s="21"/>
      <c r="CW219" s="185"/>
      <c r="CX219" s="177"/>
      <c r="CZ219" s="68"/>
      <c r="DA219" s="71" t="s">
        <v>30</v>
      </c>
      <c r="DB219" s="42">
        <f>INDEX(LINEST(CZ225:CZ234,$E225:$E234),1)</f>
        <v>0.26000274783206201</v>
      </c>
      <c r="DC219" s="21"/>
      <c r="DD219" s="185"/>
      <c r="DE219" s="177"/>
    </row>
    <row r="220" spans="1:109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5.4735607295187867</v>
      </c>
      <c r="H220" s="72" t="s">
        <v>46</v>
      </c>
      <c r="I220" s="177"/>
      <c r="J220" s="178"/>
      <c r="K220" s="177"/>
      <c r="M220" s="68"/>
      <c r="N220" s="71" t="s">
        <v>25</v>
      </c>
      <c r="O220" s="42">
        <f>INDEX(LINEST(M225:M234,$E225:$E234),2)</f>
        <v>5.4735607295187867</v>
      </c>
      <c r="P220" s="72" t="s">
        <v>46</v>
      </c>
      <c r="Q220" s="185"/>
      <c r="R220" s="177"/>
      <c r="T220" s="68"/>
      <c r="U220" s="71" t="s">
        <v>25</v>
      </c>
      <c r="V220" s="42">
        <f>INDEX(LINEST(T225:T234,$E225:$E234),2)</f>
        <v>5.4306366048234924</v>
      </c>
      <c r="W220" s="72" t="s">
        <v>46</v>
      </c>
      <c r="X220" s="185"/>
      <c r="Y220" s="177"/>
      <c r="AA220" s="68"/>
      <c r="AB220" s="71" t="s">
        <v>25</v>
      </c>
      <c r="AC220" s="42">
        <f>INDEX(LINEST(AA225:AA234,$E225:$E234),2)</f>
        <v>5.3625739583197918</v>
      </c>
      <c r="AD220" s="72" t="s">
        <v>46</v>
      </c>
      <c r="AE220" s="185"/>
      <c r="AF220" s="177"/>
      <c r="AH220" s="68"/>
      <c r="AI220" s="71" t="s">
        <v>25</v>
      </c>
      <c r="AJ220" s="42">
        <f>INDEX(LINEST(AH225:AH234,$E225:$E234),2)</f>
        <v>5.2895215510241309</v>
      </c>
      <c r="AK220" s="72" t="s">
        <v>46</v>
      </c>
      <c r="AL220" s="185"/>
      <c r="AM220" s="177"/>
      <c r="AO220" s="68"/>
      <c r="AP220" s="71" t="s">
        <v>25</v>
      </c>
      <c r="AQ220" s="42">
        <f>INDEX(LINEST(AO225:AO234,$E225:$E234),2)</f>
        <v>5.2106863301183024</v>
      </c>
      <c r="AR220" s="72" t="s">
        <v>46</v>
      </c>
      <c r="AS220" s="185"/>
      <c r="AT220" s="177"/>
      <c r="AV220" s="68"/>
      <c r="AW220" s="71" t="s">
        <v>25</v>
      </c>
      <c r="AX220" s="42">
        <f>INDEX(LINEST(AV225:AV234,$E225:$E234),2)</f>
        <v>5.1250687573988252</v>
      </c>
      <c r="AY220" s="72" t="s">
        <v>46</v>
      </c>
      <c r="AZ220" s="185"/>
      <c r="BA220" s="177"/>
      <c r="BC220" s="68"/>
      <c r="BD220" s="71" t="s">
        <v>25</v>
      </c>
      <c r="BE220" s="42">
        <f>INDEX(LINEST(BC225:BC234,$E225:$E234),2)</f>
        <v>5.0313838189619728</v>
      </c>
      <c r="BF220" s="72" t="s">
        <v>46</v>
      </c>
      <c r="BG220" s="185"/>
      <c r="BH220" s="177"/>
      <c r="BJ220" s="68"/>
      <c r="BK220" s="71" t="s">
        <v>25</v>
      </c>
      <c r="BL220" s="42">
        <f>INDEX(LINEST(BJ225:BJ234,$E225:$E234),2)</f>
        <v>4.9279399578829066</v>
      </c>
      <c r="BM220" s="72" t="s">
        <v>46</v>
      </c>
      <c r="BN220" s="185"/>
      <c r="BO220" s="177"/>
      <c r="BQ220" s="68"/>
      <c r="BR220" s="71" t="s">
        <v>25</v>
      </c>
      <c r="BS220" s="42">
        <f>INDEX(LINEST(BQ225:BQ234,$E225:$E234),2)</f>
        <v>4.8124455616226811</v>
      </c>
      <c r="BT220" s="72" t="s">
        <v>46</v>
      </c>
      <c r="BU220" s="185"/>
      <c r="BV220" s="177"/>
      <c r="BX220" s="68"/>
      <c r="BY220" s="71" t="s">
        <v>25</v>
      </c>
      <c r="BZ220" s="42">
        <f>INDEX(LINEST(BX225:BX234,$E225:$E234),2)</f>
        <v>4.6816832662288155</v>
      </c>
      <c r="CA220" s="72" t="s">
        <v>46</v>
      </c>
      <c r="CB220" s="185"/>
      <c r="CC220" s="177"/>
      <c r="CE220" s="68"/>
      <c r="CF220" s="71" t="s">
        <v>25</v>
      </c>
      <c r="CG220" s="42">
        <f>INDEX(LINEST(CE225:CE234,$E225:$E234),2)</f>
        <v>4.5309248363913408</v>
      </c>
      <c r="CH220" s="72" t="s">
        <v>46</v>
      </c>
      <c r="CI220" s="185"/>
      <c r="CJ220" s="177"/>
      <c r="CL220" s="68"/>
      <c r="CM220" s="71" t="s">
        <v>25</v>
      </c>
      <c r="CN220" s="42">
        <f>INDEX(LINEST(CL225:CL234,$E225:$E234),2)</f>
        <v>4.3527862503255328</v>
      </c>
      <c r="CO220" s="72" t="s">
        <v>46</v>
      </c>
      <c r="CP220" s="185"/>
      <c r="CQ220" s="177"/>
      <c r="CS220" s="68"/>
      <c r="CT220" s="71" t="s">
        <v>25</v>
      </c>
      <c r="CU220" s="42">
        <f>INDEX(LINEST(CS225:CS234,$E225:$E234),2)</f>
        <v>4.1347080266297764</v>
      </c>
      <c r="CV220" s="72" t="s">
        <v>46</v>
      </c>
      <c r="CW220" s="185"/>
      <c r="CX220" s="177"/>
      <c r="CZ220" s="68"/>
      <c r="DA220" s="71" t="s">
        <v>25</v>
      </c>
      <c r="DB220" s="42">
        <f>INDEX(LINEST(CZ225:CZ234,$E225:$E234),2)</f>
        <v>3.8523546653232525</v>
      </c>
      <c r="DC220" s="72" t="s">
        <v>46</v>
      </c>
      <c r="DD220" s="185"/>
      <c r="DE220" s="177"/>
    </row>
    <row r="221" spans="1:109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238.3072314218974</v>
      </c>
      <c r="I221" s="177"/>
      <c r="J221" s="178"/>
      <c r="K221" s="177"/>
      <c r="M221" s="68"/>
      <c r="N221" s="71" t="s">
        <v>29</v>
      </c>
      <c r="O221" s="73">
        <f>EXP(O220)</f>
        <v>238.3072314218974</v>
      </c>
      <c r="Q221" s="185"/>
      <c r="R221" s="177"/>
      <c r="T221" s="68"/>
      <c r="U221" s="71" t="s">
        <v>29</v>
      </c>
      <c r="V221" s="73">
        <f>EXP(V220)</f>
        <v>228.29453257446079</v>
      </c>
      <c r="X221" s="185"/>
      <c r="Y221" s="177"/>
      <c r="AA221" s="68"/>
      <c r="AB221" s="71" t="s">
        <v>29</v>
      </c>
      <c r="AC221" s="73">
        <f>EXP(AC220)</f>
        <v>213.27319687947372</v>
      </c>
      <c r="AE221" s="185"/>
      <c r="AF221" s="177"/>
      <c r="AH221" s="68"/>
      <c r="AI221" s="71" t="s">
        <v>29</v>
      </c>
      <c r="AJ221" s="73">
        <f>EXP(AJ220)</f>
        <v>198.24855089873975</v>
      </c>
      <c r="AL221" s="185"/>
      <c r="AM221" s="177"/>
      <c r="AO221" s="68"/>
      <c r="AP221" s="71" t="s">
        <v>29</v>
      </c>
      <c r="AQ221" s="73">
        <f>EXP(AQ220)</f>
        <v>183.21976429334538</v>
      </c>
      <c r="AS221" s="185"/>
      <c r="AT221" s="177"/>
      <c r="AV221" s="68"/>
      <c r="AW221" s="71" t="s">
        <v>29</v>
      </c>
      <c r="AX221" s="73">
        <f>EXP(AX220)</f>
        <v>168.18570526591253</v>
      </c>
      <c r="AZ221" s="185"/>
      <c r="BA221" s="177"/>
      <c r="BC221" s="68"/>
      <c r="BD221" s="71" t="s">
        <v>29</v>
      </c>
      <c r="BE221" s="73">
        <f>EXP(BE220)</f>
        <v>153.14479079597459</v>
      </c>
      <c r="BG221" s="185"/>
      <c r="BH221" s="177"/>
      <c r="BJ221" s="68"/>
      <c r="BK221" s="71" t="s">
        <v>29</v>
      </c>
      <c r="BL221" s="73">
        <f>EXP(BL220)</f>
        <v>138.09473814052959</v>
      </c>
      <c r="BN221" s="185"/>
      <c r="BO221" s="177"/>
      <c r="BQ221" s="68"/>
      <c r="BR221" s="71" t="s">
        <v>29</v>
      </c>
      <c r="BS221" s="73">
        <f>EXP(BS220)</f>
        <v>123.03213256521316</v>
      </c>
      <c r="BU221" s="185"/>
      <c r="BV221" s="177"/>
      <c r="BX221" s="68"/>
      <c r="BY221" s="71" t="s">
        <v>29</v>
      </c>
      <c r="BZ221" s="73">
        <f>EXP(BZ220)</f>
        <v>107.95163105780252</v>
      </c>
      <c r="CB221" s="185"/>
      <c r="CC221" s="177"/>
      <c r="CE221" s="68"/>
      <c r="CF221" s="71" t="s">
        <v>29</v>
      </c>
      <c r="CG221" s="73">
        <f>EXP(CG220)</f>
        <v>92.844387256476153</v>
      </c>
      <c r="CI221" s="185"/>
      <c r="CJ221" s="177"/>
      <c r="CL221" s="68"/>
      <c r="CM221" s="71" t="s">
        <v>29</v>
      </c>
      <c r="CN221" s="73">
        <f>EXP(CN220)</f>
        <v>77.694638337363429</v>
      </c>
      <c r="CP221" s="185"/>
      <c r="CQ221" s="177"/>
      <c r="CS221" s="68"/>
      <c r="CT221" s="71" t="s">
        <v>29</v>
      </c>
      <c r="CU221" s="73">
        <f>EXP(CU220)</f>
        <v>62.471348437267928</v>
      </c>
      <c r="CW221" s="185"/>
      <c r="CX221" s="177"/>
      <c r="CZ221" s="68"/>
      <c r="DA221" s="71" t="s">
        <v>29</v>
      </c>
      <c r="DB221" s="73">
        <f>EXP(DB220)</f>
        <v>47.103846545632059</v>
      </c>
      <c r="DD221" s="185"/>
      <c r="DE221" s="177"/>
    </row>
    <row r="222" spans="1:109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M222" s="68"/>
      <c r="P222" s="21"/>
      <c r="Q222" s="185"/>
      <c r="R222" s="177"/>
      <c r="T222" s="68"/>
      <c r="W222" s="21"/>
      <c r="X222" s="185"/>
      <c r="Y222" s="177"/>
      <c r="AA222" s="68"/>
      <c r="AD222" s="21"/>
      <c r="AE222" s="185"/>
      <c r="AF222" s="177"/>
      <c r="AH222" s="68"/>
      <c r="AK222" s="21"/>
      <c r="AL222" s="185"/>
      <c r="AM222" s="177"/>
      <c r="AO222" s="68"/>
      <c r="AR222" s="21"/>
      <c r="AS222" s="185"/>
      <c r="AT222" s="177"/>
      <c r="AV222" s="68"/>
      <c r="AY222" s="21"/>
      <c r="AZ222" s="185"/>
      <c r="BA222" s="177"/>
      <c r="BC222" s="68"/>
      <c r="BF222" s="21"/>
      <c r="BG222" s="185"/>
      <c r="BH222" s="177"/>
      <c r="BJ222" s="68"/>
      <c r="BM222" s="21"/>
      <c r="BN222" s="185"/>
      <c r="BO222" s="177"/>
      <c r="BQ222" s="68"/>
      <c r="BT222" s="21"/>
      <c r="BU222" s="185"/>
      <c r="BV222" s="177"/>
      <c r="BX222" s="68"/>
      <c r="CA222" s="21"/>
      <c r="CB222" s="185"/>
      <c r="CC222" s="177"/>
      <c r="CE222" s="68"/>
      <c r="CH222" s="21"/>
      <c r="CI222" s="185"/>
      <c r="CJ222" s="177"/>
      <c r="CL222" s="68"/>
      <c r="CO222" s="21"/>
      <c r="CP222" s="185"/>
      <c r="CQ222" s="177"/>
      <c r="CS222" s="68"/>
      <c r="CV222" s="21"/>
      <c r="CW222" s="185"/>
      <c r="CX222" s="177"/>
      <c r="CZ222" s="68"/>
      <c r="DC222" s="21"/>
      <c r="DD222" s="185"/>
      <c r="DE222" s="177"/>
    </row>
    <row r="223" spans="1:109" ht="15" customHeight="1">
      <c r="A223" s="19"/>
      <c r="B223" s="174"/>
      <c r="C223" s="67"/>
      <c r="D223" s="20"/>
      <c r="E223" s="69"/>
      <c r="I223" s="177"/>
      <c r="J223" s="178"/>
      <c r="K223" s="177"/>
      <c r="M223" s="68"/>
      <c r="Q223" s="185"/>
      <c r="R223" s="177"/>
      <c r="T223" s="68"/>
      <c r="X223" s="185"/>
      <c r="Y223" s="177"/>
      <c r="AA223" s="68"/>
      <c r="AE223" s="185"/>
      <c r="AF223" s="177"/>
      <c r="AH223" s="68"/>
      <c r="AL223" s="185"/>
      <c r="AM223" s="177"/>
      <c r="AO223" s="68"/>
      <c r="AS223" s="185"/>
      <c r="AT223" s="177"/>
      <c r="AV223" s="68"/>
      <c r="AZ223" s="185"/>
      <c r="BA223" s="177"/>
      <c r="BC223" s="68"/>
      <c r="BG223" s="185"/>
      <c r="BH223" s="177"/>
      <c r="BJ223" s="68"/>
      <c r="BN223" s="185"/>
      <c r="BO223" s="177"/>
      <c r="BQ223" s="68"/>
      <c r="BU223" s="185"/>
      <c r="BV223" s="177"/>
      <c r="BX223" s="68"/>
      <c r="CB223" s="185"/>
      <c r="CC223" s="177"/>
      <c r="CE223" s="68"/>
      <c r="CI223" s="185"/>
      <c r="CJ223" s="177"/>
      <c r="CL223" s="68"/>
      <c r="CP223" s="185"/>
      <c r="CQ223" s="177"/>
      <c r="CS223" s="68"/>
      <c r="CW223" s="185"/>
      <c r="CX223" s="177"/>
      <c r="CZ223" s="68"/>
      <c r="DD223" s="185"/>
      <c r="DE223" s="177"/>
    </row>
    <row r="224" spans="1:109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0.69463460207132133</v>
      </c>
      <c r="I224" s="177"/>
      <c r="J224" s="178"/>
      <c r="K224" s="177"/>
      <c r="M224" s="68"/>
      <c r="N224" s="21" t="s">
        <v>36</v>
      </c>
      <c r="O224" s="42">
        <f>Q213</f>
        <v>0.69463460207132133</v>
      </c>
      <c r="Q224" s="185"/>
      <c r="R224" s="177"/>
      <c r="T224" s="68"/>
      <c r="U224" s="21" t="s">
        <v>36</v>
      </c>
      <c r="V224" s="42">
        <f>X213</f>
        <v>0.69463460207132133</v>
      </c>
      <c r="X224" s="185"/>
      <c r="Y224" s="177"/>
      <c r="AA224" s="68"/>
      <c r="AB224" s="21" t="s">
        <v>36</v>
      </c>
      <c r="AC224" s="42">
        <f>AE213</f>
        <v>0.68312650322207102</v>
      </c>
      <c r="AE224" s="185"/>
      <c r="AF224" s="177"/>
      <c r="AH224" s="68"/>
      <c r="AI224" s="21" t="s">
        <v>36</v>
      </c>
      <c r="AJ224" s="42">
        <f>AL213</f>
        <v>0.68312650322207102</v>
      </c>
      <c r="AL224" s="185"/>
      <c r="AM224" s="177"/>
      <c r="AO224" s="68"/>
      <c r="AP224" s="21" t="s">
        <v>36</v>
      </c>
      <c r="AQ224" s="42">
        <f>AS213</f>
        <v>0.68312650322207102</v>
      </c>
      <c r="AS224" s="185"/>
      <c r="AT224" s="177"/>
      <c r="AV224" s="68"/>
      <c r="AW224" s="21" t="s">
        <v>36</v>
      </c>
      <c r="AX224" s="42">
        <f>AZ213</f>
        <v>0.68312650322207102</v>
      </c>
      <c r="AZ224" s="185"/>
      <c r="BA224" s="177"/>
      <c r="BC224" s="68"/>
      <c r="BD224" s="21" t="s">
        <v>36</v>
      </c>
      <c r="BE224" s="42">
        <f>BG213</f>
        <v>0.68312650322207102</v>
      </c>
      <c r="BG224" s="185"/>
      <c r="BH224" s="177"/>
      <c r="BJ224" s="68"/>
      <c r="BK224" s="21" t="s">
        <v>36</v>
      </c>
      <c r="BL224" s="42">
        <f>BN213</f>
        <v>0.68312650322207102</v>
      </c>
      <c r="BN224" s="185"/>
      <c r="BO224" s="177"/>
      <c r="BQ224" s="68"/>
      <c r="BR224" s="21" t="s">
        <v>36</v>
      </c>
      <c r="BS224" s="42">
        <f>BU213</f>
        <v>0.68312650322207102</v>
      </c>
      <c r="BU224" s="185"/>
      <c r="BV224" s="177"/>
      <c r="BX224" s="68"/>
      <c r="BY224" s="21" t="s">
        <v>36</v>
      </c>
      <c r="BZ224" s="42">
        <f>CB213</f>
        <v>0.68312650322207102</v>
      </c>
      <c r="CB224" s="185"/>
      <c r="CC224" s="177"/>
      <c r="CE224" s="68"/>
      <c r="CF224" s="21" t="s">
        <v>36</v>
      </c>
      <c r="CG224" s="42">
        <f>CI213</f>
        <v>0.67785499833564633</v>
      </c>
      <c r="CI224" s="185"/>
      <c r="CJ224" s="177"/>
      <c r="CL224" s="68"/>
      <c r="CM224" s="21" t="s">
        <v>36</v>
      </c>
      <c r="CN224" s="42">
        <f>CP213</f>
        <v>0.66206514238257086</v>
      </c>
      <c r="CP224" s="185"/>
      <c r="CQ224" s="177"/>
      <c r="CS224" s="68"/>
      <c r="CT224" s="21" t="s">
        <v>36</v>
      </c>
      <c r="CU224" s="42">
        <f>CW213</f>
        <v>0.65446165664103817</v>
      </c>
      <c r="CW224" s="185"/>
      <c r="CX224" s="177"/>
      <c r="CZ224" s="68"/>
      <c r="DA224" s="21" t="s">
        <v>36</v>
      </c>
      <c r="DB224" s="42">
        <f>DD213</f>
        <v>0.64085738727073704</v>
      </c>
      <c r="DD224" s="185"/>
      <c r="DE224" s="177"/>
    </row>
    <row r="225" spans="1:109" ht="15" customHeight="1">
      <c r="A225" s="19">
        <f t="shared" ref="A225:B240" si="73">A133</f>
        <v>2003</v>
      </c>
      <c r="B225" s="174">
        <f t="shared" si="73"/>
        <v>227.45667970933482</v>
      </c>
      <c r="C225" s="67">
        <f t="shared" ref="C225:C234" si="74">LN(B225-$G$218)</f>
        <v>5.4269598013989651</v>
      </c>
      <c r="D225" s="20">
        <v>1</v>
      </c>
      <c r="E225" s="69">
        <f t="shared" ref="E225:E234" si="75">LN(D225)</f>
        <v>0</v>
      </c>
      <c r="F225" s="637" t="s">
        <v>8</v>
      </c>
      <c r="G225" s="638"/>
      <c r="H225" s="231">
        <f>SUM(K214:K234)</f>
        <v>0.4722873696604723</v>
      </c>
      <c r="I225" s="177">
        <f t="shared" ref="I225:I237" si="76">ROUND($G$218+$G$221*D225^$G$219,$G$1)</f>
        <v>238</v>
      </c>
      <c r="J225" s="178">
        <f t="shared" ref="J225:J234" si="77">ABS(B225-I225)/B225*100</f>
        <v>4.6353091516760063</v>
      </c>
      <c r="K225" s="177">
        <f t="shared" ref="K225:K234" si="78">(B225-I225)^2/1000</f>
        <v>0.11116160275155207</v>
      </c>
      <c r="M225" s="68">
        <f t="shared" ref="M225:M234" si="79">LN($B225-O$218)</f>
        <v>5.4269598013989651</v>
      </c>
      <c r="N225" s="21" t="s">
        <v>37</v>
      </c>
      <c r="O225" s="198">
        <f>SUM(R214:R234)</f>
        <v>0.4722873696604723</v>
      </c>
      <c r="Q225" s="185">
        <f t="shared" ref="Q225:Q234" si="80">ROUND(O$218+O$221*$D225^O$219,$G$1)</f>
        <v>238</v>
      </c>
      <c r="R225" s="177">
        <f t="shared" ref="R225:R234" si="81">($B225-Q225)^2/1000</f>
        <v>0.11116160275155207</v>
      </c>
      <c r="T225" s="68">
        <f t="shared" ref="T225:T234" si="82">LN($B225-V$218)</f>
        <v>5.3819996569408284</v>
      </c>
      <c r="U225" s="21" t="s">
        <v>37</v>
      </c>
      <c r="V225" s="198">
        <f>SUM(Y214:Y234)</f>
        <v>0.4722873696604723</v>
      </c>
      <c r="X225" s="185">
        <f t="shared" ref="X225:X234" si="83">ROUND(V$218+V$221*$D225^V$219,$G$1)</f>
        <v>238</v>
      </c>
      <c r="Y225" s="177">
        <f t="shared" ref="Y225:Y234" si="84">($B225-X225)^2/1000</f>
        <v>0.11116160275155207</v>
      </c>
      <c r="AA225" s="68">
        <f t="shared" ref="AA225:AA234" si="85">LN($B225-AC$218)</f>
        <v>5.3105259362995625</v>
      </c>
      <c r="AB225" s="21" t="s">
        <v>37</v>
      </c>
      <c r="AC225" s="198">
        <f>SUM(AF214:AF234)</f>
        <v>0.49197957199363246</v>
      </c>
      <c r="AE225" s="185">
        <f t="shared" ref="AE225:AE234" si="86">ROUND(AC$218+AC$221*$D225^AC$219,$G$1)</f>
        <v>238</v>
      </c>
      <c r="AF225" s="177">
        <f t="shared" ref="AF225:AF234" si="87">($B225-AE225)^2/1000</f>
        <v>0.11116160275155207</v>
      </c>
      <c r="AH225" s="68">
        <f t="shared" ref="AH225:AH234" si="88">LN($B225-AJ$218)</f>
        <v>5.2335477771660406</v>
      </c>
      <c r="AI225" s="21" t="s">
        <v>37</v>
      </c>
      <c r="AJ225" s="198">
        <f>SUM(AM214:AM234)</f>
        <v>0.49197957199363246</v>
      </c>
      <c r="AL225" s="185">
        <f t="shared" ref="AL225:AL234" si="89">ROUND(AJ$218+AJ$221*$D225^AJ$219,$G$1)</f>
        <v>238</v>
      </c>
      <c r="AM225" s="177">
        <f t="shared" ref="AM225:AM234" si="90">($B225-AL225)^2/1000</f>
        <v>0.11116160275155207</v>
      </c>
      <c r="AO225" s="68">
        <f t="shared" ref="AO225:AO234" si="91">LN($B225-AQ$218)</f>
        <v>5.1501460728126647</v>
      </c>
      <c r="AP225" s="21" t="s">
        <v>37</v>
      </c>
      <c r="AQ225" s="198">
        <f>SUM(AT214:AT234)</f>
        <v>0.49197957199363246</v>
      </c>
      <c r="AS225" s="185">
        <f t="shared" ref="AS225:AS234" si="92">ROUND(AQ$218+AQ$221*$D225^AQ$219,$G$1)</f>
        <v>238</v>
      </c>
      <c r="AT225" s="177">
        <f t="shared" ref="AT225:AT234" si="93">($B225-AS225)^2/1000</f>
        <v>0.11116160275155207</v>
      </c>
      <c r="AV225" s="68">
        <f t="shared" ref="AV225:AV234" si="94">LN($B225-AX$218)</f>
        <v>5.0591503709681058</v>
      </c>
      <c r="AW225" s="21" t="s">
        <v>37</v>
      </c>
      <c r="AX225" s="198">
        <f>SUM(BA214:BA234)</f>
        <v>0.49197957199363246</v>
      </c>
      <c r="AZ225" s="185">
        <f t="shared" ref="AZ225:AZ234" si="95">ROUND(AX$218+AX$221*$D225^AX$219,$G$1)</f>
        <v>238</v>
      </c>
      <c r="BA225" s="177">
        <f t="shared" ref="BA225:BA234" si="96">($B225-AZ225)^2/1000</f>
        <v>0.11116160275155207</v>
      </c>
      <c r="BC225" s="68">
        <f t="shared" ref="BC225:BC234" si="97">LN($B225-BE$218)</f>
        <v>4.9590379514509619</v>
      </c>
      <c r="BD225" s="21" t="s">
        <v>37</v>
      </c>
      <c r="BE225" s="198">
        <f>SUM(BH214:BH234)</f>
        <v>0.49197957199363246</v>
      </c>
      <c r="BG225" s="185">
        <f t="shared" ref="BG225:BG234" si="98">ROUND(BE$218+BE$221*$D225^BE$219,$G$1)</f>
        <v>238</v>
      </c>
      <c r="BH225" s="177">
        <f t="shared" ref="BH225:BH234" si="99">($B225-BG225)^2/1000</f>
        <v>0.11116160275155207</v>
      </c>
      <c r="BJ225" s="68">
        <f t="shared" ref="BJ225:BJ234" si="100">LN($B225-BL$218)</f>
        <v>4.8477765398789918</v>
      </c>
      <c r="BK225" s="21" t="s">
        <v>37</v>
      </c>
      <c r="BL225" s="198">
        <f>SUM(BO214:BO234)</f>
        <v>0.49197957199363246</v>
      </c>
      <c r="BN225" s="185">
        <f t="shared" ref="BN225:BN234" si="101">ROUND(BL$218+BL$221*$D225^BL$219,$G$1)</f>
        <v>238</v>
      </c>
      <c r="BO225" s="177">
        <f t="shared" ref="BO225:BO234" si="102">($B225-BN225)^2/1000</f>
        <v>0.11116160275155207</v>
      </c>
      <c r="BQ225" s="68">
        <f t="shared" ref="BQ225:BQ234" si="103">LN($B225-BS$218)</f>
        <v>4.7225680782359163</v>
      </c>
      <c r="BR225" s="21" t="s">
        <v>37</v>
      </c>
      <c r="BS225" s="198">
        <f>SUM(BV214:BV234)</f>
        <v>0.49197957199363246</v>
      </c>
      <c r="BU225" s="185">
        <f t="shared" ref="BU225:BU234" si="104">ROUND(BS$218+BS$221*$D225^BS$219,$G$1)</f>
        <v>238</v>
      </c>
      <c r="BV225" s="177">
        <f t="shared" ref="BV225:BV234" si="105">($B225-BU225)^2/1000</f>
        <v>0.11116160275155207</v>
      </c>
      <c r="BX225" s="68">
        <f t="shared" ref="BX225:BX234" si="106">LN($B225-BZ$218)</f>
        <v>4.5794079685950777</v>
      </c>
      <c r="BY225" s="21" t="s">
        <v>37</v>
      </c>
      <c r="BZ225" s="198">
        <f>SUM(CC214:CC234)</f>
        <v>0.49197957199363246</v>
      </c>
      <c r="CB225" s="185">
        <f t="shared" ref="CB225:CB234" si="107">ROUND(BZ$218+BZ$221*$D225^BZ$219,$G$1)</f>
        <v>238</v>
      </c>
      <c r="CC225" s="177">
        <f t="shared" ref="CC225:CC234" si="108">($B225-CB225)^2/1000</f>
        <v>0.11116160275155207</v>
      </c>
      <c r="CE225" s="68">
        <f t="shared" ref="CE225:CE234" si="109">LN($B225-CG$218)</f>
        <v>4.4122730609979692</v>
      </c>
      <c r="CF225" s="21" t="s">
        <v>37</v>
      </c>
      <c r="CG225" s="198">
        <f>SUM(CJ214:CJ234)</f>
        <v>0.50143921103043565</v>
      </c>
      <c r="CI225" s="185">
        <f t="shared" ref="CI225:CI234" si="110">ROUND(CG$218+CG$221*$D225^CG$219,$G$1)</f>
        <v>238</v>
      </c>
      <c r="CJ225" s="177">
        <f t="shared" ref="CJ225:CJ234" si="111">($B225-CI225)^2/1000</f>
        <v>0.11116160275155207</v>
      </c>
      <c r="CL225" s="68">
        <f t="shared" ref="CL225:CL234" si="112">LN($B225-CN$218)</f>
        <v>4.2114856097642779</v>
      </c>
      <c r="CM225" s="21" t="s">
        <v>37</v>
      </c>
      <c r="CN225" s="198">
        <f>SUM(CQ214:CQ234)</f>
        <v>0.53404461439003192</v>
      </c>
      <c r="CP225" s="185">
        <f t="shared" ref="CP225:CP234" si="113">ROUND(CN$218+CN$221*$D225^CN$219,$G$1)</f>
        <v>238</v>
      </c>
      <c r="CQ225" s="177">
        <f t="shared" ref="CQ225:CQ234" si="114">($B225-CP225)^2/1000</f>
        <v>0.11116160275155207</v>
      </c>
      <c r="CS225" s="68">
        <f t="shared" ref="CS225:CS234" si="115">LN($B225-CU$218)</f>
        <v>3.959987680581631</v>
      </c>
      <c r="CT225" s="21" t="s">
        <v>37</v>
      </c>
      <c r="CU225" s="198">
        <f>SUM(CX214:CX234)</f>
        <v>0.5576393308871882</v>
      </c>
      <c r="CW225" s="185">
        <f t="shared" ref="CW225:CW234" si="116">ROUND(CU$218+CU$221*$D225^CU$219,$G$1)</f>
        <v>237</v>
      </c>
      <c r="CX225" s="177">
        <f t="shared" ref="CX225:CX234" si="117">($B225-CW225)^2/1000</f>
        <v>9.1074962170221707E-2</v>
      </c>
      <c r="CZ225" s="68">
        <f t="shared" ref="CZ225:CZ234" si="118">LN($B225-DB$218)</f>
        <v>3.6231850574584974</v>
      </c>
      <c r="DA225" s="21" t="s">
        <v>37</v>
      </c>
      <c r="DB225" s="198">
        <f>SUM(DE214:DE234)</f>
        <v>0.59098464763700009</v>
      </c>
      <c r="DD225" s="185">
        <f t="shared" ref="DD225:DD234" si="119">ROUND(DB$218+DB$221*$D225^DB$219,$G$1)</f>
        <v>237</v>
      </c>
      <c r="DE225" s="177">
        <f t="shared" ref="DE225:DE234" si="120">($B225-DD225)^2/1000</f>
        <v>9.1074962170221707E-2</v>
      </c>
    </row>
    <row r="226" spans="1:109" ht="15" customHeight="1">
      <c r="A226" s="19">
        <f t="shared" si="73"/>
        <v>2004</v>
      </c>
      <c r="B226" s="174">
        <f t="shared" si="73"/>
        <v>255.53771312520664</v>
      </c>
      <c r="C226" s="67">
        <f t="shared" si="74"/>
        <v>5.5433700039379046</v>
      </c>
      <c r="D226" s="20">
        <f t="shared" ref="D226:D256" si="121">D225+1</f>
        <v>2</v>
      </c>
      <c r="E226" s="69">
        <f t="shared" si="75"/>
        <v>0.69314718055994529</v>
      </c>
      <c r="F226" s="637" t="s">
        <v>9</v>
      </c>
      <c r="G226" s="638"/>
      <c r="H226" s="231">
        <f>SUM(K225:K234)</f>
        <v>0.4722873696604723</v>
      </c>
      <c r="I226" s="177">
        <f t="shared" si="76"/>
        <v>248</v>
      </c>
      <c r="J226" s="178">
        <f t="shared" si="77"/>
        <v>2.9497458645226895</v>
      </c>
      <c r="K226" s="177">
        <f t="shared" si="78"/>
        <v>5.6817119157912391E-2</v>
      </c>
      <c r="M226" s="68">
        <f t="shared" si="79"/>
        <v>5.5433700039379046</v>
      </c>
      <c r="O226" s="74"/>
      <c r="Q226" s="185">
        <f t="shared" si="80"/>
        <v>248</v>
      </c>
      <c r="R226" s="177">
        <f t="shared" si="81"/>
        <v>5.6817119157912391E-2</v>
      </c>
      <c r="T226" s="68">
        <f t="shared" si="82"/>
        <v>5.503450553054547</v>
      </c>
      <c r="V226" s="74"/>
      <c r="X226" s="185">
        <f t="shared" si="83"/>
        <v>248</v>
      </c>
      <c r="Y226" s="177">
        <f t="shared" si="84"/>
        <v>5.6817119157912391E-2</v>
      </c>
      <c r="AA226" s="68">
        <f t="shared" si="85"/>
        <v>5.4404144634793816</v>
      </c>
      <c r="AC226" s="74"/>
      <c r="AE226" s="185">
        <f t="shared" si="86"/>
        <v>248</v>
      </c>
      <c r="AF226" s="177">
        <f t="shared" si="87"/>
        <v>5.6817119157912391E-2</v>
      </c>
      <c r="AH226" s="68">
        <f t="shared" si="88"/>
        <v>5.3731358971337722</v>
      </c>
      <c r="AJ226" s="74"/>
      <c r="AL226" s="185">
        <f t="shared" si="89"/>
        <v>248</v>
      </c>
      <c r="AM226" s="177">
        <f t="shared" si="90"/>
        <v>5.6817119157912391E-2</v>
      </c>
      <c r="AO226" s="68">
        <f t="shared" si="91"/>
        <v>5.3010023244464684</v>
      </c>
      <c r="AQ226" s="74"/>
      <c r="AS226" s="185">
        <f t="shared" si="92"/>
        <v>248</v>
      </c>
      <c r="AT226" s="177">
        <f t="shared" si="93"/>
        <v>5.6817119157912391E-2</v>
      </c>
      <c r="AV226" s="68">
        <f t="shared" si="94"/>
        <v>5.2232581666409557</v>
      </c>
      <c r="AX226" s="74"/>
      <c r="AZ226" s="185">
        <f t="shared" si="95"/>
        <v>248</v>
      </c>
      <c r="BA226" s="177">
        <f t="shared" si="96"/>
        <v>5.6817119157912391E-2</v>
      </c>
      <c r="BC226" s="68">
        <f t="shared" si="97"/>
        <v>5.1389564636145568</v>
      </c>
      <c r="BE226" s="74"/>
      <c r="BG226" s="185">
        <f t="shared" si="98"/>
        <v>248</v>
      </c>
      <c r="BH226" s="177">
        <f t="shared" si="99"/>
        <v>5.6817119157912391E-2</v>
      </c>
      <c r="BJ226" s="68">
        <f t="shared" si="100"/>
        <v>5.0468882303504721</v>
      </c>
      <c r="BL226" s="74"/>
      <c r="BN226" s="185">
        <f t="shared" si="101"/>
        <v>248</v>
      </c>
      <c r="BO226" s="177">
        <f t="shared" si="102"/>
        <v>5.6817119157912391E-2</v>
      </c>
      <c r="BQ226" s="68">
        <f t="shared" si="103"/>
        <v>4.9454758735753535</v>
      </c>
      <c r="BS226" s="74"/>
      <c r="BU226" s="185">
        <f t="shared" si="104"/>
        <v>248</v>
      </c>
      <c r="BV226" s="177">
        <f t="shared" si="105"/>
        <v>5.6817119157912391E-2</v>
      </c>
      <c r="BX226" s="68">
        <f t="shared" si="106"/>
        <v>4.8326062164195527</v>
      </c>
      <c r="BZ226" s="74"/>
      <c r="CB226" s="185">
        <f t="shared" si="107"/>
        <v>248</v>
      </c>
      <c r="CC226" s="177">
        <f t="shared" si="108"/>
        <v>5.6817119157912391E-2</v>
      </c>
      <c r="CE226" s="68">
        <f t="shared" si="109"/>
        <v>4.7053567579805708</v>
      </c>
      <c r="CG226" s="74"/>
      <c r="CI226" s="185">
        <f t="shared" si="110"/>
        <v>248</v>
      </c>
      <c r="CJ226" s="177">
        <f t="shared" si="111"/>
        <v>5.6817119157912391E-2</v>
      </c>
      <c r="CL226" s="68">
        <f t="shared" si="112"/>
        <v>4.5595210713681018</v>
      </c>
      <c r="CN226" s="74"/>
      <c r="CP226" s="185">
        <f t="shared" si="113"/>
        <v>247</v>
      </c>
      <c r="CQ226" s="177">
        <f t="shared" si="114"/>
        <v>7.2892545408325668E-2</v>
      </c>
      <c r="CS226" s="68">
        <f t="shared" si="115"/>
        <v>4.3887255607466127</v>
      </c>
      <c r="CU226" s="74"/>
      <c r="CW226" s="185">
        <f t="shared" si="116"/>
        <v>247</v>
      </c>
      <c r="CX226" s="177">
        <f t="shared" si="117"/>
        <v>7.2892545408325668E-2</v>
      </c>
      <c r="CZ226" s="68">
        <f t="shared" si="118"/>
        <v>4.1826257498515043</v>
      </c>
      <c r="DB226" s="74"/>
      <c r="DD226" s="185">
        <f t="shared" si="119"/>
        <v>246</v>
      </c>
      <c r="DE226" s="177">
        <f t="shared" si="120"/>
        <v>9.0967971658738947E-2</v>
      </c>
    </row>
    <row r="227" spans="1:109" ht="15" customHeight="1">
      <c r="A227" s="19">
        <f t="shared" si="73"/>
        <v>2005</v>
      </c>
      <c r="B227" s="174">
        <f t="shared" si="73"/>
        <v>264.34610116658007</v>
      </c>
      <c r="C227" s="67">
        <f t="shared" si="74"/>
        <v>5.5772592338175606</v>
      </c>
      <c r="D227" s="20">
        <f t="shared" si="121"/>
        <v>3</v>
      </c>
      <c r="E227" s="69">
        <f t="shared" si="75"/>
        <v>1.0986122886681098</v>
      </c>
      <c r="F227" s="637" t="s">
        <v>10</v>
      </c>
      <c r="G227" s="638"/>
      <c r="H227" s="231">
        <f>SUM(J214:J234)/D234</f>
        <v>2.2487901349216344</v>
      </c>
      <c r="I227" s="177">
        <f t="shared" si="76"/>
        <v>255</v>
      </c>
      <c r="J227" s="178">
        <f t="shared" si="77"/>
        <v>3.5355547614793608</v>
      </c>
      <c r="K227" s="177">
        <f t="shared" si="78"/>
        <v>8.7349607015949349E-2</v>
      </c>
      <c r="M227" s="68">
        <f t="shared" si="79"/>
        <v>5.5772592338175606</v>
      </c>
      <c r="Q227" s="185">
        <f t="shared" si="80"/>
        <v>255</v>
      </c>
      <c r="R227" s="177">
        <f t="shared" si="81"/>
        <v>8.7349607015949349E-2</v>
      </c>
      <c r="T227" s="68">
        <f t="shared" si="82"/>
        <v>5.538695942535524</v>
      </c>
      <c r="X227" s="185">
        <f t="shared" si="83"/>
        <v>255</v>
      </c>
      <c r="Y227" s="177">
        <f t="shared" si="84"/>
        <v>8.7349607015949349E-2</v>
      </c>
      <c r="AA227" s="68">
        <f t="shared" si="85"/>
        <v>5.4779106264498623</v>
      </c>
      <c r="AE227" s="185">
        <f t="shared" si="86"/>
        <v>254</v>
      </c>
      <c r="AF227" s="177">
        <f t="shared" si="87"/>
        <v>0.10704180934910948</v>
      </c>
      <c r="AH227" s="68">
        <f t="shared" si="88"/>
        <v>5.4131899539183239</v>
      </c>
      <c r="AL227" s="185">
        <f t="shared" si="89"/>
        <v>254</v>
      </c>
      <c r="AM227" s="177">
        <f t="shared" si="90"/>
        <v>0.10704180934910948</v>
      </c>
      <c r="AO227" s="68">
        <f t="shared" si="91"/>
        <v>5.3439888687740833</v>
      </c>
      <c r="AS227" s="185">
        <f t="shared" si="92"/>
        <v>254</v>
      </c>
      <c r="AT227" s="177">
        <f t="shared" si="93"/>
        <v>0.10704180934910948</v>
      </c>
      <c r="AV227" s="68">
        <f t="shared" si="94"/>
        <v>5.2696405962098476</v>
      </c>
      <c r="AZ227" s="185">
        <f t="shared" si="95"/>
        <v>254</v>
      </c>
      <c r="BA227" s="177">
        <f t="shared" si="96"/>
        <v>0.10704180934910948</v>
      </c>
      <c r="BC227" s="68">
        <f t="shared" si="97"/>
        <v>5.1893174650555247</v>
      </c>
      <c r="BG227" s="185">
        <f t="shared" si="98"/>
        <v>254</v>
      </c>
      <c r="BH227" s="177">
        <f t="shared" si="99"/>
        <v>0.10704180934910948</v>
      </c>
      <c r="BJ227" s="68">
        <f t="shared" si="100"/>
        <v>5.1019745770821405</v>
      </c>
      <c r="BN227" s="185">
        <f t="shared" si="101"/>
        <v>254</v>
      </c>
      <c r="BO227" s="177">
        <f t="shared" si="102"/>
        <v>0.10704180934910948</v>
      </c>
      <c r="BQ227" s="68">
        <f t="shared" si="103"/>
        <v>5.0062664389754028</v>
      </c>
      <c r="BU227" s="185">
        <f t="shared" si="104"/>
        <v>254</v>
      </c>
      <c r="BV227" s="177">
        <f t="shared" si="105"/>
        <v>0.10704180934910948</v>
      </c>
      <c r="BX227" s="68">
        <f t="shared" si="106"/>
        <v>4.9004193146670598</v>
      </c>
      <c r="CB227" s="185">
        <f t="shared" si="107"/>
        <v>254</v>
      </c>
      <c r="CC227" s="177">
        <f t="shared" si="108"/>
        <v>0.10704180934910948</v>
      </c>
      <c r="CE227" s="68">
        <f t="shared" si="109"/>
        <v>4.7820276850252803</v>
      </c>
      <c r="CI227" s="185">
        <f t="shared" si="110"/>
        <v>254</v>
      </c>
      <c r="CJ227" s="177">
        <f t="shared" si="111"/>
        <v>0.10704180934910948</v>
      </c>
      <c r="CL227" s="68">
        <f t="shared" si="112"/>
        <v>4.6477132697833161</v>
      </c>
      <c r="CP227" s="185">
        <f t="shared" si="113"/>
        <v>254</v>
      </c>
      <c r="CQ227" s="177">
        <f t="shared" si="114"/>
        <v>0.10704180934910948</v>
      </c>
      <c r="CS227" s="68">
        <f t="shared" si="115"/>
        <v>4.4925176051366487</v>
      </c>
      <c r="CW227" s="185">
        <f t="shared" si="116"/>
        <v>253</v>
      </c>
      <c r="CX227" s="177">
        <f t="shared" si="117"/>
        <v>0.12873401168226961</v>
      </c>
      <c r="CZ227" s="68">
        <f t="shared" si="118"/>
        <v>4.3087312326149902</v>
      </c>
      <c r="DD227" s="185">
        <f t="shared" si="119"/>
        <v>253</v>
      </c>
      <c r="DE227" s="177">
        <f t="shared" si="120"/>
        <v>0.12873401168226961</v>
      </c>
    </row>
    <row r="228" spans="1:109" ht="15" customHeight="1">
      <c r="A228" s="19">
        <f t="shared" si="73"/>
        <v>2006</v>
      </c>
      <c r="B228" s="174">
        <f t="shared" si="73"/>
        <v>263.2298195184016</v>
      </c>
      <c r="C228" s="67">
        <f t="shared" si="74"/>
        <v>5.5730274890762095</v>
      </c>
      <c r="D228" s="20">
        <f t="shared" si="121"/>
        <v>4</v>
      </c>
      <c r="E228" s="69">
        <f t="shared" si="75"/>
        <v>1.3862943611198906</v>
      </c>
      <c r="F228" s="637" t="s">
        <v>11</v>
      </c>
      <c r="G228" s="638"/>
      <c r="H228" s="231">
        <f>SUM(J225:J234)/10</f>
        <v>2.2487901349216344</v>
      </c>
      <c r="I228" s="177">
        <f t="shared" si="76"/>
        <v>259</v>
      </c>
      <c r="J228" s="178">
        <f t="shared" si="77"/>
        <v>1.6068922305764466</v>
      </c>
      <c r="K228" s="177">
        <f t="shared" si="78"/>
        <v>1.7891373158251126E-2</v>
      </c>
      <c r="M228" s="68">
        <f t="shared" si="79"/>
        <v>5.5730274890762095</v>
      </c>
      <c r="Q228" s="185">
        <f t="shared" si="80"/>
        <v>259</v>
      </c>
      <c r="R228" s="177">
        <f t="shared" si="81"/>
        <v>1.7891373158251126E-2</v>
      </c>
      <c r="T228" s="68">
        <f t="shared" si="82"/>
        <v>5.534297453945408</v>
      </c>
      <c r="X228" s="185">
        <f t="shared" si="83"/>
        <v>259</v>
      </c>
      <c r="Y228" s="177">
        <f t="shared" si="84"/>
        <v>1.7891373158251126E-2</v>
      </c>
      <c r="AA228" s="68">
        <f t="shared" si="85"/>
        <v>5.4732358359810274</v>
      </c>
      <c r="AE228" s="185">
        <f t="shared" si="86"/>
        <v>259</v>
      </c>
      <c r="AF228" s="177">
        <f t="shared" si="87"/>
        <v>1.7891373158251126E-2</v>
      </c>
      <c r="AH228" s="68">
        <f t="shared" si="88"/>
        <v>5.4082018215763101</v>
      </c>
      <c r="AL228" s="185">
        <f t="shared" si="89"/>
        <v>259</v>
      </c>
      <c r="AM228" s="177">
        <f t="shared" si="90"/>
        <v>1.7891373158251126E-2</v>
      </c>
      <c r="AO228" s="68">
        <f t="shared" si="91"/>
        <v>5.3386423712776505</v>
      </c>
      <c r="AS228" s="185">
        <f t="shared" si="92"/>
        <v>259</v>
      </c>
      <c r="AT228" s="177">
        <f t="shared" si="93"/>
        <v>1.7891373158251126E-2</v>
      </c>
      <c r="AV228" s="68">
        <f t="shared" si="94"/>
        <v>5.2638802552017436</v>
      </c>
      <c r="AZ228" s="185">
        <f t="shared" si="95"/>
        <v>259</v>
      </c>
      <c r="BA228" s="177">
        <f t="shared" si="96"/>
        <v>1.7891373158251126E-2</v>
      </c>
      <c r="BC228" s="68">
        <f t="shared" si="97"/>
        <v>5.1830738384021418</v>
      </c>
      <c r="BG228" s="185">
        <f t="shared" si="98"/>
        <v>259</v>
      </c>
      <c r="BH228" s="177">
        <f t="shared" si="99"/>
        <v>1.7891373158251126E-2</v>
      </c>
      <c r="BJ228" s="68">
        <f t="shared" si="100"/>
        <v>5.0951591434764367</v>
      </c>
      <c r="BN228" s="185">
        <f t="shared" si="101"/>
        <v>259</v>
      </c>
      <c r="BO228" s="177">
        <f t="shared" si="102"/>
        <v>1.7891373158251126E-2</v>
      </c>
      <c r="BQ228" s="68">
        <f t="shared" si="103"/>
        <v>4.9987639039469496</v>
      </c>
      <c r="BU228" s="185">
        <f t="shared" si="104"/>
        <v>259</v>
      </c>
      <c r="BV228" s="177">
        <f t="shared" si="105"/>
        <v>1.7891373158251126E-2</v>
      </c>
      <c r="BX228" s="68">
        <f t="shared" si="106"/>
        <v>4.892075603309352</v>
      </c>
      <c r="CB228" s="185">
        <f t="shared" si="107"/>
        <v>259</v>
      </c>
      <c r="CC228" s="177">
        <f t="shared" si="108"/>
        <v>1.7891373158251126E-2</v>
      </c>
      <c r="CE228" s="68">
        <f t="shared" si="109"/>
        <v>4.7726303533442245</v>
      </c>
      <c r="CI228" s="185">
        <f t="shared" si="110"/>
        <v>258</v>
      </c>
      <c r="CJ228" s="177">
        <f t="shared" si="111"/>
        <v>2.7351012195054324E-2</v>
      </c>
      <c r="CL228" s="68">
        <f t="shared" si="112"/>
        <v>4.6369577601315122</v>
      </c>
      <c r="CP228" s="185">
        <f t="shared" si="113"/>
        <v>258</v>
      </c>
      <c r="CQ228" s="177">
        <f t="shared" si="114"/>
        <v>2.7351012195054324E-2</v>
      </c>
      <c r="CS228" s="68">
        <f t="shared" si="115"/>
        <v>4.4799449956510715</v>
      </c>
      <c r="CW228" s="185">
        <f t="shared" si="116"/>
        <v>258</v>
      </c>
      <c r="CX228" s="177">
        <f t="shared" si="117"/>
        <v>2.7351012195054324E-2</v>
      </c>
      <c r="CZ228" s="68">
        <f t="shared" si="118"/>
        <v>4.2936027084844106</v>
      </c>
      <c r="DD228" s="185">
        <f t="shared" si="119"/>
        <v>258</v>
      </c>
      <c r="DE228" s="177">
        <f t="shared" si="120"/>
        <v>2.7351012195054324E-2</v>
      </c>
    </row>
    <row r="229" spans="1:109" ht="15" customHeight="1">
      <c r="A229" s="19">
        <f t="shared" si="73"/>
        <v>2007</v>
      </c>
      <c r="B229" s="174">
        <f t="shared" si="73"/>
        <v>262.58033083544069</v>
      </c>
      <c r="C229" s="67">
        <f t="shared" si="74"/>
        <v>5.5705570574466767</v>
      </c>
      <c r="D229" s="20">
        <f t="shared" si="121"/>
        <v>5</v>
      </c>
      <c r="E229" s="69">
        <f t="shared" si="75"/>
        <v>1.6094379124341003</v>
      </c>
      <c r="I229" s="177">
        <f t="shared" si="76"/>
        <v>262</v>
      </c>
      <c r="J229" s="178">
        <f t="shared" si="77"/>
        <v>0.22101077928962801</v>
      </c>
      <c r="K229" s="177">
        <f t="shared" si="78"/>
        <v>3.3678387856329021E-4</v>
      </c>
      <c r="M229" s="68">
        <f t="shared" si="79"/>
        <v>5.5705570574466767</v>
      </c>
      <c r="Q229" s="185">
        <f t="shared" si="80"/>
        <v>262</v>
      </c>
      <c r="R229" s="177">
        <f t="shared" si="81"/>
        <v>3.3678387856329021E-4</v>
      </c>
      <c r="T229" s="68">
        <f t="shared" si="82"/>
        <v>5.531729340041541</v>
      </c>
      <c r="X229" s="185">
        <f t="shared" si="83"/>
        <v>262</v>
      </c>
      <c r="Y229" s="177">
        <f t="shared" si="84"/>
        <v>3.3678387856329021E-4</v>
      </c>
      <c r="AA229" s="68">
        <f t="shared" si="85"/>
        <v>5.4705058013826928</v>
      </c>
      <c r="AE229" s="185">
        <f t="shared" si="86"/>
        <v>262</v>
      </c>
      <c r="AF229" s="177">
        <f t="shared" si="87"/>
        <v>3.3678387856329021E-4</v>
      </c>
      <c r="AH229" s="68">
        <f t="shared" si="88"/>
        <v>5.4052880739106079</v>
      </c>
      <c r="AL229" s="185">
        <f t="shared" si="89"/>
        <v>262</v>
      </c>
      <c r="AM229" s="177">
        <f t="shared" si="90"/>
        <v>3.3678387856329021E-4</v>
      </c>
      <c r="AO229" s="68">
        <f t="shared" si="91"/>
        <v>5.3355184013090717</v>
      </c>
      <c r="AS229" s="185">
        <f t="shared" si="92"/>
        <v>262</v>
      </c>
      <c r="AT229" s="177">
        <f t="shared" si="93"/>
        <v>3.3678387856329021E-4</v>
      </c>
      <c r="AV229" s="68">
        <f t="shared" si="94"/>
        <v>5.2605133697223909</v>
      </c>
      <c r="AZ229" s="185">
        <f t="shared" si="95"/>
        <v>262</v>
      </c>
      <c r="BA229" s="177">
        <f t="shared" si="96"/>
        <v>3.3678387856329021E-4</v>
      </c>
      <c r="BC229" s="68">
        <f t="shared" si="97"/>
        <v>5.1794230746244114</v>
      </c>
      <c r="BG229" s="185">
        <f t="shared" si="98"/>
        <v>262</v>
      </c>
      <c r="BH229" s="177">
        <f t="shared" si="99"/>
        <v>3.3678387856329021E-4</v>
      </c>
      <c r="BJ229" s="68">
        <f t="shared" si="100"/>
        <v>5.0911722232249588</v>
      </c>
      <c r="BN229" s="185">
        <f t="shared" si="101"/>
        <v>262</v>
      </c>
      <c r="BO229" s="177">
        <f t="shared" si="102"/>
        <v>3.3678387856329021E-4</v>
      </c>
      <c r="BQ229" s="68">
        <f t="shared" si="103"/>
        <v>4.9943726433639908</v>
      </c>
      <c r="BU229" s="185">
        <f t="shared" si="104"/>
        <v>262</v>
      </c>
      <c r="BV229" s="177">
        <f t="shared" si="105"/>
        <v>3.3678387856329021E-4</v>
      </c>
      <c r="BX229" s="68">
        <f t="shared" si="106"/>
        <v>4.8871887321747476</v>
      </c>
      <c r="CB229" s="185">
        <f t="shared" si="107"/>
        <v>262</v>
      </c>
      <c r="CC229" s="177">
        <f t="shared" si="108"/>
        <v>3.3678387856329021E-4</v>
      </c>
      <c r="CE229" s="68">
        <f t="shared" si="109"/>
        <v>4.7671217666752081</v>
      </c>
      <c r="CI229" s="185">
        <f t="shared" si="110"/>
        <v>262</v>
      </c>
      <c r="CJ229" s="177">
        <f t="shared" si="111"/>
        <v>3.3678387856329021E-4</v>
      </c>
      <c r="CL229" s="68">
        <f t="shared" si="112"/>
        <v>4.630646207101571</v>
      </c>
      <c r="CP229" s="185">
        <f t="shared" si="113"/>
        <v>262</v>
      </c>
      <c r="CQ229" s="177">
        <f t="shared" si="114"/>
        <v>3.3678387856329021E-4</v>
      </c>
      <c r="CS229" s="68">
        <f t="shared" si="115"/>
        <v>4.472556438888847</v>
      </c>
      <c r="CW229" s="185">
        <f t="shared" si="116"/>
        <v>262</v>
      </c>
      <c r="CX229" s="177">
        <f t="shared" si="117"/>
        <v>3.3678387856329021E-4</v>
      </c>
      <c r="CZ229" s="68">
        <f t="shared" si="118"/>
        <v>4.2846939599922358</v>
      </c>
      <c r="DD229" s="185">
        <f t="shared" si="119"/>
        <v>262</v>
      </c>
      <c r="DE229" s="177">
        <f t="shared" si="120"/>
        <v>3.3678387856329021E-4</v>
      </c>
    </row>
    <row r="230" spans="1:109" ht="15" customHeight="1">
      <c r="A230" s="19">
        <f t="shared" si="73"/>
        <v>2008</v>
      </c>
      <c r="B230" s="174">
        <f t="shared" si="73"/>
        <v>265.6242761176743</v>
      </c>
      <c r="C230" s="67">
        <f t="shared" si="74"/>
        <v>5.582082814470918</v>
      </c>
      <c r="D230" s="20">
        <f t="shared" si="121"/>
        <v>6</v>
      </c>
      <c r="E230" s="69">
        <f t="shared" si="75"/>
        <v>1.791759469228055</v>
      </c>
      <c r="I230" s="177">
        <f t="shared" si="76"/>
        <v>265</v>
      </c>
      <c r="J230" s="178">
        <f t="shared" si="77"/>
        <v>0.23502223772564301</v>
      </c>
      <c r="K230" s="177">
        <f t="shared" si="78"/>
        <v>3.8972067109849495E-4</v>
      </c>
      <c r="M230" s="68">
        <f t="shared" si="79"/>
        <v>5.582082814470918</v>
      </c>
      <c r="Q230" s="185">
        <f t="shared" si="80"/>
        <v>265</v>
      </c>
      <c r="R230" s="177">
        <f t="shared" si="81"/>
        <v>3.8972067109849495E-4</v>
      </c>
      <c r="T230" s="68">
        <f t="shared" si="82"/>
        <v>5.5437086949795571</v>
      </c>
      <c r="X230" s="185">
        <f t="shared" si="83"/>
        <v>265</v>
      </c>
      <c r="Y230" s="177">
        <f t="shared" si="84"/>
        <v>3.8972067109849495E-4</v>
      </c>
      <c r="AA230" s="68">
        <f t="shared" si="85"/>
        <v>5.4832366966953909</v>
      </c>
      <c r="AE230" s="185">
        <f t="shared" si="86"/>
        <v>265</v>
      </c>
      <c r="AF230" s="177">
        <f t="shared" si="87"/>
        <v>3.8972067109849495E-4</v>
      </c>
      <c r="AH230" s="68">
        <f t="shared" si="88"/>
        <v>5.418871120739281</v>
      </c>
      <c r="AL230" s="185">
        <f t="shared" si="89"/>
        <v>265</v>
      </c>
      <c r="AM230" s="177">
        <f t="shared" si="90"/>
        <v>3.8972067109849495E-4</v>
      </c>
      <c r="AO230" s="68">
        <f t="shared" si="91"/>
        <v>5.3500758642706874</v>
      </c>
      <c r="AS230" s="185">
        <f t="shared" si="92"/>
        <v>265</v>
      </c>
      <c r="AT230" s="177">
        <f t="shared" si="93"/>
        <v>3.8972067109849495E-4</v>
      </c>
      <c r="AV230" s="68">
        <f t="shared" si="94"/>
        <v>5.2761958609306348</v>
      </c>
      <c r="AZ230" s="185">
        <f t="shared" si="95"/>
        <v>265</v>
      </c>
      <c r="BA230" s="177">
        <f t="shared" si="96"/>
        <v>3.8972067109849495E-4</v>
      </c>
      <c r="BC230" s="68">
        <f t="shared" si="97"/>
        <v>5.1964190512056518</v>
      </c>
      <c r="BG230" s="185">
        <f t="shared" si="98"/>
        <v>265</v>
      </c>
      <c r="BH230" s="177">
        <f t="shared" si="99"/>
        <v>3.8972067109849495E-4</v>
      </c>
      <c r="BJ230" s="68">
        <f t="shared" si="100"/>
        <v>5.1097218261206674</v>
      </c>
      <c r="BN230" s="185">
        <f t="shared" si="101"/>
        <v>265</v>
      </c>
      <c r="BO230" s="177">
        <f t="shared" si="102"/>
        <v>3.8972067109849495E-4</v>
      </c>
      <c r="BQ230" s="68">
        <f t="shared" si="103"/>
        <v>5.0147884983756077</v>
      </c>
      <c r="BU230" s="185">
        <f t="shared" si="104"/>
        <v>265</v>
      </c>
      <c r="BV230" s="177">
        <f t="shared" si="105"/>
        <v>3.8972067109849495E-4</v>
      </c>
      <c r="BX230" s="68">
        <f t="shared" si="106"/>
        <v>4.9098883868992766</v>
      </c>
      <c r="CB230" s="185">
        <f t="shared" si="107"/>
        <v>265</v>
      </c>
      <c r="CC230" s="177">
        <f t="shared" si="108"/>
        <v>3.8972067109849495E-4</v>
      </c>
      <c r="CE230" s="68">
        <f t="shared" si="109"/>
        <v>4.7926805585441423</v>
      </c>
      <c r="CI230" s="185">
        <f t="shared" si="110"/>
        <v>265</v>
      </c>
      <c r="CJ230" s="177">
        <f t="shared" si="111"/>
        <v>3.8972067109849495E-4</v>
      </c>
      <c r="CL230" s="68">
        <f t="shared" si="112"/>
        <v>4.6598882323300606</v>
      </c>
      <c r="CP230" s="185">
        <f t="shared" si="113"/>
        <v>265</v>
      </c>
      <c r="CQ230" s="177">
        <f t="shared" si="114"/>
        <v>3.8972067109849495E-4</v>
      </c>
      <c r="CS230" s="68">
        <f t="shared" si="115"/>
        <v>4.5067221254758953</v>
      </c>
      <c r="CW230" s="185">
        <f t="shared" si="116"/>
        <v>265</v>
      </c>
      <c r="CX230" s="177">
        <f t="shared" si="117"/>
        <v>3.8972067109849495E-4</v>
      </c>
      <c r="CZ230" s="68">
        <f t="shared" si="118"/>
        <v>4.3257773443074985</v>
      </c>
      <c r="DD230" s="185">
        <f t="shared" si="119"/>
        <v>265</v>
      </c>
      <c r="DE230" s="177">
        <f t="shared" si="120"/>
        <v>3.8972067109849495E-4</v>
      </c>
    </row>
    <row r="231" spans="1:109" s="25" customFormat="1" ht="15" customHeight="1">
      <c r="A231" s="19">
        <f t="shared" si="73"/>
        <v>2009</v>
      </c>
      <c r="B231" s="174">
        <f t="shared" si="73"/>
        <v>275.02071632446365</v>
      </c>
      <c r="C231" s="67">
        <f t="shared" si="74"/>
        <v>5.6168464269182108</v>
      </c>
      <c r="D231" s="20">
        <f t="shared" si="121"/>
        <v>7</v>
      </c>
      <c r="E231" s="69">
        <f t="shared" si="75"/>
        <v>1.9459101490553132</v>
      </c>
      <c r="F231" s="50"/>
      <c r="H231" s="75"/>
      <c r="I231" s="177">
        <f t="shared" si="76"/>
        <v>268</v>
      </c>
      <c r="J231" s="178">
        <f t="shared" si="77"/>
        <v>2.5527954469367158</v>
      </c>
      <c r="K231" s="177">
        <f t="shared" si="78"/>
        <v>4.929045770859037E-2</v>
      </c>
      <c r="M231" s="68">
        <f t="shared" si="79"/>
        <v>5.6168464269182108</v>
      </c>
      <c r="N231" s="50"/>
      <c r="P231" s="75"/>
      <c r="Q231" s="185">
        <f t="shared" si="80"/>
        <v>268</v>
      </c>
      <c r="R231" s="177">
        <f t="shared" si="81"/>
        <v>4.929045770859037E-2</v>
      </c>
      <c r="T231" s="68">
        <f t="shared" si="82"/>
        <v>5.5798079977400281</v>
      </c>
      <c r="U231" s="50"/>
      <c r="W231" s="75"/>
      <c r="X231" s="185">
        <f t="shared" si="83"/>
        <v>268</v>
      </c>
      <c r="Y231" s="177">
        <f t="shared" si="84"/>
        <v>4.929045770859037E-2</v>
      </c>
      <c r="AA231" s="68">
        <f t="shared" si="85"/>
        <v>5.5215437797269615</v>
      </c>
      <c r="AB231" s="50"/>
      <c r="AD231" s="75"/>
      <c r="AE231" s="185">
        <f t="shared" si="86"/>
        <v>268</v>
      </c>
      <c r="AF231" s="177">
        <f t="shared" si="87"/>
        <v>4.929045770859037E-2</v>
      </c>
      <c r="AH231" s="68">
        <f t="shared" si="88"/>
        <v>5.4596736648309587</v>
      </c>
      <c r="AI231" s="50"/>
      <c r="AK231" s="75"/>
      <c r="AL231" s="185">
        <f t="shared" si="89"/>
        <v>268</v>
      </c>
      <c r="AM231" s="177">
        <f t="shared" si="90"/>
        <v>4.929045770859037E-2</v>
      </c>
      <c r="AO231" s="68">
        <f t="shared" si="91"/>
        <v>5.3937217070303038</v>
      </c>
      <c r="AP231" s="50"/>
      <c r="AR231" s="75"/>
      <c r="AS231" s="185">
        <f t="shared" si="92"/>
        <v>268</v>
      </c>
      <c r="AT231" s="177">
        <f t="shared" si="93"/>
        <v>4.929045770859037E-2</v>
      </c>
      <c r="AV231" s="68">
        <f t="shared" si="94"/>
        <v>5.3231110292739574</v>
      </c>
      <c r="AW231" s="50"/>
      <c r="AY231" s="75"/>
      <c r="AZ231" s="185">
        <f t="shared" si="95"/>
        <v>268</v>
      </c>
      <c r="BA231" s="177">
        <f t="shared" si="96"/>
        <v>4.929045770859037E-2</v>
      </c>
      <c r="BC231" s="68">
        <f t="shared" si="97"/>
        <v>5.24713309950344</v>
      </c>
      <c r="BD231" s="50"/>
      <c r="BF231" s="75"/>
      <c r="BG231" s="185">
        <f t="shared" si="98"/>
        <v>268</v>
      </c>
      <c r="BH231" s="177">
        <f t="shared" si="99"/>
        <v>4.929045770859037E-2</v>
      </c>
      <c r="BJ231" s="68">
        <f t="shared" si="100"/>
        <v>5.1649043459142083</v>
      </c>
      <c r="BK231" s="50"/>
      <c r="BM231" s="75"/>
      <c r="BN231" s="185">
        <f t="shared" si="101"/>
        <v>268</v>
      </c>
      <c r="BO231" s="177">
        <f t="shared" si="102"/>
        <v>4.929045770859037E-2</v>
      </c>
      <c r="BQ231" s="68">
        <f t="shared" si="103"/>
        <v>5.0753032838802978</v>
      </c>
      <c r="BR231" s="50"/>
      <c r="BT231" s="75"/>
      <c r="BU231" s="185">
        <f t="shared" si="104"/>
        <v>268</v>
      </c>
      <c r="BV231" s="177">
        <f t="shared" si="105"/>
        <v>4.929045770859037E-2</v>
      </c>
      <c r="BX231" s="68">
        <f t="shared" si="106"/>
        <v>4.9768766034186536</v>
      </c>
      <c r="BY231" s="50"/>
      <c r="CA231" s="75"/>
      <c r="CB231" s="185">
        <f t="shared" si="107"/>
        <v>268</v>
      </c>
      <c r="CC231" s="177">
        <f t="shared" si="108"/>
        <v>4.929045770859037E-2</v>
      </c>
      <c r="CE231" s="68">
        <f t="shared" si="109"/>
        <v>4.8676937941017373</v>
      </c>
      <c r="CF231" s="50"/>
      <c r="CH231" s="75"/>
      <c r="CI231" s="185">
        <f t="shared" si="110"/>
        <v>268</v>
      </c>
      <c r="CJ231" s="177">
        <f t="shared" si="111"/>
        <v>4.929045770859037E-2</v>
      </c>
      <c r="CL231" s="68">
        <f t="shared" si="112"/>
        <v>4.7451122540914952</v>
      </c>
      <c r="CM231" s="50"/>
      <c r="CO231" s="75"/>
      <c r="CP231" s="185">
        <f t="shared" si="113"/>
        <v>268</v>
      </c>
      <c r="CQ231" s="177">
        <f t="shared" si="114"/>
        <v>4.929045770859037E-2</v>
      </c>
      <c r="CS231" s="68">
        <f t="shared" si="115"/>
        <v>4.6053773277773864</v>
      </c>
      <c r="CT231" s="50"/>
      <c r="CV231" s="75"/>
      <c r="CW231" s="185">
        <f t="shared" si="116"/>
        <v>268</v>
      </c>
      <c r="CX231" s="177">
        <f t="shared" si="117"/>
        <v>4.929045770859037E-2</v>
      </c>
      <c r="CZ231" s="68">
        <f t="shared" si="118"/>
        <v>4.4428949482593438</v>
      </c>
      <c r="DA231" s="50"/>
      <c r="DC231" s="75"/>
      <c r="DD231" s="185">
        <f t="shared" si="119"/>
        <v>268</v>
      </c>
      <c r="DE231" s="177">
        <f t="shared" si="120"/>
        <v>4.929045770859037E-2</v>
      </c>
    </row>
    <row r="232" spans="1:109" ht="15" customHeight="1">
      <c r="A232" s="19">
        <f t="shared" si="73"/>
        <v>2010</v>
      </c>
      <c r="B232" s="174">
        <f t="shared" si="73"/>
        <v>259.50542262733677</v>
      </c>
      <c r="C232" s="67">
        <f t="shared" si="74"/>
        <v>5.5587775988320738</v>
      </c>
      <c r="D232" s="20">
        <f t="shared" si="121"/>
        <v>8</v>
      </c>
      <c r="E232" s="69">
        <f t="shared" si="75"/>
        <v>2.0794415416798357</v>
      </c>
      <c r="F232" s="50"/>
      <c r="G232" s="25"/>
      <c r="H232" s="75"/>
      <c r="I232" s="177">
        <f t="shared" si="76"/>
        <v>270</v>
      </c>
      <c r="J232" s="178">
        <f t="shared" si="77"/>
        <v>4.0440686234653311</v>
      </c>
      <c r="K232" s="177">
        <f t="shared" si="78"/>
        <v>0.11013615423081505</v>
      </c>
      <c r="M232" s="68">
        <f t="shared" si="79"/>
        <v>5.5587775988320738</v>
      </c>
      <c r="N232" s="50"/>
      <c r="O232" s="25"/>
      <c r="P232" s="75"/>
      <c r="Q232" s="185">
        <f t="shared" si="80"/>
        <v>270</v>
      </c>
      <c r="R232" s="177">
        <f t="shared" si="81"/>
        <v>0.11013615423081505</v>
      </c>
      <c r="T232" s="68">
        <f t="shared" si="82"/>
        <v>5.5194806489326957</v>
      </c>
      <c r="U232" s="50"/>
      <c r="V232" s="25"/>
      <c r="W232" s="75"/>
      <c r="X232" s="185">
        <f t="shared" si="83"/>
        <v>270</v>
      </c>
      <c r="Y232" s="177">
        <f t="shared" si="84"/>
        <v>0.11013615423081505</v>
      </c>
      <c r="AA232" s="68">
        <f t="shared" si="85"/>
        <v>5.4574787118293653</v>
      </c>
      <c r="AB232" s="50"/>
      <c r="AC232" s="25"/>
      <c r="AD232" s="75"/>
      <c r="AE232" s="185">
        <f t="shared" si="86"/>
        <v>270</v>
      </c>
      <c r="AF232" s="177">
        <f t="shared" si="87"/>
        <v>0.11013615423081505</v>
      </c>
      <c r="AH232" s="68">
        <f t="shared" si="88"/>
        <v>5.3913769366626356</v>
      </c>
      <c r="AI232" s="50"/>
      <c r="AJ232" s="25"/>
      <c r="AK232" s="75"/>
      <c r="AL232" s="185">
        <f t="shared" si="89"/>
        <v>270</v>
      </c>
      <c r="AM232" s="177">
        <f t="shared" si="90"/>
        <v>0.11013615423081505</v>
      </c>
      <c r="AO232" s="68">
        <f t="shared" si="91"/>
        <v>5.3205944916463945</v>
      </c>
      <c r="AP232" s="50"/>
      <c r="AQ232" s="25"/>
      <c r="AR232" s="75"/>
      <c r="AS232" s="185">
        <f t="shared" si="92"/>
        <v>270</v>
      </c>
      <c r="AT232" s="177">
        <f t="shared" si="93"/>
        <v>0.11013615423081505</v>
      </c>
      <c r="AV232" s="68">
        <f t="shared" si="94"/>
        <v>5.244417639560754</v>
      </c>
      <c r="AW232" s="50"/>
      <c r="AX232" s="25"/>
      <c r="AY232" s="75"/>
      <c r="AZ232" s="185">
        <f t="shared" si="95"/>
        <v>270</v>
      </c>
      <c r="BA232" s="177">
        <f t="shared" si="96"/>
        <v>0.11013615423081505</v>
      </c>
      <c r="BC232" s="68">
        <f t="shared" si="97"/>
        <v>5.1619558163879482</v>
      </c>
      <c r="BD232" s="50"/>
      <c r="BE232" s="25"/>
      <c r="BF232" s="75"/>
      <c r="BG232" s="185">
        <f t="shared" si="98"/>
        <v>270</v>
      </c>
      <c r="BH232" s="177">
        <f t="shared" si="99"/>
        <v>0.11013615423081505</v>
      </c>
      <c r="BJ232" s="68">
        <f t="shared" si="100"/>
        <v>5.0720779193105452</v>
      </c>
      <c r="BK232" s="50"/>
      <c r="BL232" s="25"/>
      <c r="BM232" s="75"/>
      <c r="BN232" s="185">
        <f t="shared" si="101"/>
        <v>270</v>
      </c>
      <c r="BO232" s="177">
        <f t="shared" si="102"/>
        <v>0.11013615423081505</v>
      </c>
      <c r="BQ232" s="68">
        <f t="shared" si="103"/>
        <v>4.9733170336811536</v>
      </c>
      <c r="BR232" s="50"/>
      <c r="BS232" s="25"/>
      <c r="BT232" s="75"/>
      <c r="BU232" s="185">
        <f t="shared" si="104"/>
        <v>270</v>
      </c>
      <c r="BV232" s="177">
        <f t="shared" si="105"/>
        <v>0.11013615423081505</v>
      </c>
      <c r="BX232" s="68">
        <f t="shared" si="106"/>
        <v>4.8637227538330867</v>
      </c>
      <c r="BY232" s="50"/>
      <c r="BZ232" s="25"/>
      <c r="CA232" s="75"/>
      <c r="CB232" s="185">
        <f t="shared" si="107"/>
        <v>270</v>
      </c>
      <c r="CC232" s="177">
        <f t="shared" si="108"/>
        <v>0.11013615423081505</v>
      </c>
      <c r="CE232" s="68">
        <f t="shared" si="109"/>
        <v>4.7406221810635971</v>
      </c>
      <c r="CF232" s="50"/>
      <c r="CG232" s="25"/>
      <c r="CH232" s="75"/>
      <c r="CI232" s="185">
        <f t="shared" si="110"/>
        <v>270</v>
      </c>
      <c r="CJ232" s="177">
        <f t="shared" si="111"/>
        <v>0.11013615423081505</v>
      </c>
      <c r="CL232" s="68">
        <f t="shared" si="112"/>
        <v>4.6002121414467467</v>
      </c>
      <c r="CM232" s="50"/>
      <c r="CN232" s="25"/>
      <c r="CO232" s="75"/>
      <c r="CP232" s="185">
        <f t="shared" si="113"/>
        <v>270</v>
      </c>
      <c r="CQ232" s="177">
        <f t="shared" si="114"/>
        <v>0.11013615423081505</v>
      </c>
      <c r="CS232" s="68">
        <f t="shared" si="115"/>
        <v>4.4368157054086996</v>
      </c>
      <c r="CT232" s="50"/>
      <c r="CU232" s="25"/>
      <c r="CV232" s="75"/>
      <c r="CW232" s="185">
        <f t="shared" si="116"/>
        <v>271</v>
      </c>
      <c r="CX232" s="177">
        <f t="shared" si="117"/>
        <v>0.13212530897614153</v>
      </c>
      <c r="CZ232" s="68">
        <f t="shared" si="118"/>
        <v>4.2414047729419959</v>
      </c>
      <c r="DA232" s="50"/>
      <c r="DB232" s="25"/>
      <c r="DC232" s="75"/>
      <c r="DD232" s="185">
        <f t="shared" si="119"/>
        <v>271</v>
      </c>
      <c r="DE232" s="177">
        <f t="shared" si="120"/>
        <v>0.13212530897614153</v>
      </c>
    </row>
    <row r="233" spans="1:109" s="25" customFormat="1" ht="15" customHeight="1">
      <c r="A233" s="19">
        <f t="shared" si="73"/>
        <v>2011</v>
      </c>
      <c r="B233" s="174">
        <f t="shared" si="73"/>
        <v>270.86995669510782</v>
      </c>
      <c r="C233" s="67">
        <f t="shared" si="74"/>
        <v>5.6016388411141422</v>
      </c>
      <c r="D233" s="20">
        <f t="shared" si="121"/>
        <v>9</v>
      </c>
      <c r="E233" s="69">
        <f t="shared" si="75"/>
        <v>2.1972245773362196</v>
      </c>
      <c r="F233" s="50"/>
      <c r="H233" s="32"/>
      <c r="I233" s="177">
        <f t="shared" si="76"/>
        <v>272</v>
      </c>
      <c r="J233" s="178">
        <f t="shared" si="77"/>
        <v>0.41719034428176316</v>
      </c>
      <c r="K233" s="177">
        <f t="shared" si="78"/>
        <v>1.2769978709316475E-3</v>
      </c>
      <c r="M233" s="68">
        <f t="shared" si="79"/>
        <v>5.6016388411141422</v>
      </c>
      <c r="N233" s="50"/>
      <c r="P233" s="32"/>
      <c r="Q233" s="185">
        <f t="shared" si="80"/>
        <v>272</v>
      </c>
      <c r="R233" s="177">
        <f t="shared" si="81"/>
        <v>1.2769978709316475E-3</v>
      </c>
      <c r="T233" s="68">
        <f t="shared" si="82"/>
        <v>5.5640220329444965</v>
      </c>
      <c r="U233" s="50"/>
      <c r="W233" s="32"/>
      <c r="X233" s="185">
        <f t="shared" si="83"/>
        <v>272</v>
      </c>
      <c r="Y233" s="177">
        <f t="shared" si="84"/>
        <v>1.2769978709316475E-3</v>
      </c>
      <c r="AA233" s="68">
        <f t="shared" si="85"/>
        <v>5.5048027648368647</v>
      </c>
      <c r="AB233" s="50"/>
      <c r="AD233" s="32"/>
      <c r="AE233" s="185">
        <f t="shared" si="86"/>
        <v>272</v>
      </c>
      <c r="AF233" s="177">
        <f t="shared" si="87"/>
        <v>1.2769978709316475E-3</v>
      </c>
      <c r="AH233" s="68">
        <f t="shared" si="88"/>
        <v>5.4418545939715894</v>
      </c>
      <c r="AI233" s="50"/>
      <c r="AK233" s="32"/>
      <c r="AL233" s="185">
        <f t="shared" si="89"/>
        <v>272</v>
      </c>
      <c r="AM233" s="177">
        <f t="shared" si="90"/>
        <v>1.2769978709316475E-3</v>
      </c>
      <c r="AO233" s="68">
        <f t="shared" si="91"/>
        <v>5.3746761740404185</v>
      </c>
      <c r="AP233" s="50"/>
      <c r="AR233" s="32"/>
      <c r="AS233" s="185">
        <f t="shared" si="92"/>
        <v>272</v>
      </c>
      <c r="AT233" s="177">
        <f t="shared" si="93"/>
        <v>1.2769978709316475E-3</v>
      </c>
      <c r="AV233" s="68">
        <f t="shared" si="94"/>
        <v>5.3026577170597751</v>
      </c>
      <c r="AW233" s="50"/>
      <c r="AY233" s="32"/>
      <c r="AZ233" s="185">
        <f t="shared" si="95"/>
        <v>272</v>
      </c>
      <c r="BA233" s="177">
        <f t="shared" si="96"/>
        <v>1.2769978709316475E-3</v>
      </c>
      <c r="BC233" s="68">
        <f t="shared" si="97"/>
        <v>5.2250472716353942</v>
      </c>
      <c r="BD233" s="50"/>
      <c r="BF233" s="32"/>
      <c r="BG233" s="185">
        <f t="shared" si="98"/>
        <v>272</v>
      </c>
      <c r="BH233" s="177">
        <f t="shared" si="99"/>
        <v>1.2769978709316475E-3</v>
      </c>
      <c r="BJ233" s="68">
        <f t="shared" si="100"/>
        <v>5.1409027800224942</v>
      </c>
      <c r="BK233" s="50"/>
      <c r="BM233" s="32"/>
      <c r="BN233" s="185">
        <f t="shared" si="101"/>
        <v>272</v>
      </c>
      <c r="BO233" s="177">
        <f t="shared" si="102"/>
        <v>1.2769978709316475E-3</v>
      </c>
      <c r="BQ233" s="68">
        <f t="shared" si="103"/>
        <v>5.0490220486739359</v>
      </c>
      <c r="BR233" s="50"/>
      <c r="BT233" s="32"/>
      <c r="BU233" s="185">
        <f t="shared" si="104"/>
        <v>272</v>
      </c>
      <c r="BV233" s="177">
        <f t="shared" si="105"/>
        <v>1.2769978709316475E-3</v>
      </c>
      <c r="BX233" s="68">
        <f t="shared" si="106"/>
        <v>4.9478371718618455</v>
      </c>
      <c r="BY233" s="50"/>
      <c r="CA233" s="32"/>
      <c r="CB233" s="185">
        <f t="shared" si="107"/>
        <v>272</v>
      </c>
      <c r="CC233" s="177">
        <f t="shared" si="108"/>
        <v>1.2769978709316475E-3</v>
      </c>
      <c r="CE233" s="68">
        <f t="shared" si="109"/>
        <v>4.8352492842587669</v>
      </c>
      <c r="CF233" s="50"/>
      <c r="CH233" s="32"/>
      <c r="CI233" s="185">
        <f t="shared" si="110"/>
        <v>272</v>
      </c>
      <c r="CJ233" s="177">
        <f t="shared" si="111"/>
        <v>1.2769978709316475E-3</v>
      </c>
      <c r="CL233" s="68">
        <f t="shared" si="112"/>
        <v>4.7083579531925706</v>
      </c>
      <c r="CM233" s="50"/>
      <c r="CO233" s="32"/>
      <c r="CP233" s="185">
        <f t="shared" si="113"/>
        <v>273</v>
      </c>
      <c r="CQ233" s="177">
        <f t="shared" si="114"/>
        <v>4.5370844807160141E-3</v>
      </c>
      <c r="CS233" s="68">
        <f t="shared" si="115"/>
        <v>4.5629926553844937</v>
      </c>
      <c r="CT233" s="50"/>
      <c r="CV233" s="32"/>
      <c r="CW233" s="185">
        <f t="shared" si="116"/>
        <v>273</v>
      </c>
      <c r="CX233" s="177">
        <f t="shared" si="117"/>
        <v>4.5370844807160141E-3</v>
      </c>
      <c r="CZ233" s="68">
        <f t="shared" si="118"/>
        <v>4.3928423916198645</v>
      </c>
      <c r="DA233" s="50"/>
      <c r="DC233" s="32"/>
      <c r="DD233" s="185">
        <f t="shared" si="119"/>
        <v>273</v>
      </c>
      <c r="DE233" s="177">
        <f t="shared" si="120"/>
        <v>4.5370844807160141E-3</v>
      </c>
    </row>
    <row r="234" spans="1:109" s="25" customFormat="1" ht="15" customHeight="1" thickBot="1">
      <c r="A234" s="28">
        <f t="shared" si="73"/>
        <v>2012</v>
      </c>
      <c r="B234" s="182">
        <f t="shared" si="73"/>
        <v>267.86505475030066</v>
      </c>
      <c r="C234" s="76">
        <f t="shared" si="74"/>
        <v>5.5904833266474236</v>
      </c>
      <c r="D234" s="29">
        <f t="shared" si="121"/>
        <v>10</v>
      </c>
      <c r="E234" s="77">
        <f t="shared" si="75"/>
        <v>2.3025850929940459</v>
      </c>
      <c r="F234" s="51"/>
      <c r="G234" s="30"/>
      <c r="H234" s="78"/>
      <c r="I234" s="183">
        <f t="shared" si="76"/>
        <v>274</v>
      </c>
      <c r="J234" s="184">
        <f t="shared" si="77"/>
        <v>2.2903119092627575</v>
      </c>
      <c r="K234" s="183">
        <f t="shared" si="78"/>
        <v>3.7637553216808527E-2</v>
      </c>
      <c r="M234" s="79">
        <f t="shared" si="79"/>
        <v>5.5904833266474236</v>
      </c>
      <c r="N234" s="51"/>
      <c r="O234" s="30"/>
      <c r="P234" s="78"/>
      <c r="Q234" s="205">
        <f t="shared" si="80"/>
        <v>274</v>
      </c>
      <c r="R234" s="183">
        <f t="shared" si="81"/>
        <v>3.7637553216808527E-2</v>
      </c>
      <c r="T234" s="79">
        <f t="shared" si="82"/>
        <v>5.5524364044831103</v>
      </c>
      <c r="U234" s="51"/>
      <c r="V234" s="30"/>
      <c r="W234" s="78"/>
      <c r="X234" s="205">
        <f t="shared" si="83"/>
        <v>274</v>
      </c>
      <c r="Y234" s="183">
        <f t="shared" si="84"/>
        <v>3.7637553216808527E-2</v>
      </c>
      <c r="AA234" s="79">
        <f t="shared" si="85"/>
        <v>5.4925059588419209</v>
      </c>
      <c r="AB234" s="51"/>
      <c r="AC234" s="30"/>
      <c r="AD234" s="78"/>
      <c r="AE234" s="205">
        <f t="shared" si="86"/>
        <v>274</v>
      </c>
      <c r="AF234" s="183">
        <f t="shared" si="87"/>
        <v>3.7637553216808527E-2</v>
      </c>
      <c r="AH234" s="79">
        <f t="shared" si="88"/>
        <v>5.4287535886028726</v>
      </c>
      <c r="AI234" s="51"/>
      <c r="AJ234" s="30"/>
      <c r="AK234" s="78"/>
      <c r="AL234" s="205">
        <f t="shared" si="89"/>
        <v>274</v>
      </c>
      <c r="AM234" s="183">
        <f t="shared" si="90"/>
        <v>3.7637553216808527E-2</v>
      </c>
      <c r="AO234" s="79">
        <f t="shared" si="91"/>
        <v>5.3606584191612612</v>
      </c>
      <c r="AP234" s="51"/>
      <c r="AQ234" s="30"/>
      <c r="AR234" s="78"/>
      <c r="AS234" s="205">
        <f t="shared" si="92"/>
        <v>274</v>
      </c>
      <c r="AT234" s="183">
        <f t="shared" si="93"/>
        <v>3.7637553216808527E-2</v>
      </c>
      <c r="AV234" s="79">
        <f t="shared" si="94"/>
        <v>5.2875852566742871</v>
      </c>
      <c r="AW234" s="51"/>
      <c r="AX234" s="30"/>
      <c r="AY234" s="78"/>
      <c r="AZ234" s="205">
        <f t="shared" si="95"/>
        <v>274</v>
      </c>
      <c r="BA234" s="183">
        <f t="shared" si="96"/>
        <v>3.7637553216808527E-2</v>
      </c>
      <c r="BC234" s="79">
        <f t="shared" si="97"/>
        <v>5.208748475088016</v>
      </c>
      <c r="BD234" s="51"/>
      <c r="BE234" s="30"/>
      <c r="BF234" s="78"/>
      <c r="BG234" s="205">
        <f t="shared" si="98"/>
        <v>274</v>
      </c>
      <c r="BH234" s="183">
        <f t="shared" si="99"/>
        <v>3.7637553216808527E-2</v>
      </c>
      <c r="BJ234" s="79">
        <f t="shared" si="100"/>
        <v>5.1231604110947844</v>
      </c>
      <c r="BK234" s="51"/>
      <c r="BL234" s="30"/>
      <c r="BM234" s="78"/>
      <c r="BN234" s="205">
        <f t="shared" si="101"/>
        <v>274</v>
      </c>
      <c r="BO234" s="183">
        <f t="shared" si="102"/>
        <v>3.7637553216808527E-2</v>
      </c>
      <c r="BQ234" s="79">
        <f t="shared" si="103"/>
        <v>5.0295555371098297</v>
      </c>
      <c r="BR234" s="51"/>
      <c r="BS234" s="30"/>
      <c r="BT234" s="78"/>
      <c r="BU234" s="205">
        <f t="shared" si="104"/>
        <v>274</v>
      </c>
      <c r="BV234" s="183">
        <f t="shared" si="105"/>
        <v>3.7637553216808527E-2</v>
      </c>
      <c r="BX234" s="79">
        <f t="shared" si="106"/>
        <v>4.9262753426079096</v>
      </c>
      <c r="BY234" s="51"/>
      <c r="BZ234" s="30"/>
      <c r="CA234" s="78"/>
      <c r="CB234" s="205">
        <f t="shared" si="107"/>
        <v>274</v>
      </c>
      <c r="CC234" s="183">
        <f t="shared" si="108"/>
        <v>3.7637553216808527E-2</v>
      </c>
      <c r="CE234" s="79">
        <f t="shared" si="109"/>
        <v>4.8110866372490593</v>
      </c>
      <c r="CF234" s="51"/>
      <c r="CG234" s="30"/>
      <c r="CH234" s="78"/>
      <c r="CI234" s="205">
        <f t="shared" si="110"/>
        <v>274</v>
      </c>
      <c r="CJ234" s="183">
        <f t="shared" si="111"/>
        <v>3.7637553216808527E-2</v>
      </c>
      <c r="CL234" s="79">
        <f t="shared" si="112"/>
        <v>4.6808809528041433</v>
      </c>
      <c r="CM234" s="51"/>
      <c r="CN234" s="30"/>
      <c r="CO234" s="78"/>
      <c r="CP234" s="205">
        <f t="shared" si="113"/>
        <v>275</v>
      </c>
      <c r="CQ234" s="183">
        <f t="shared" si="114"/>
        <v>5.0907443716207208E-2</v>
      </c>
      <c r="CS234" s="79">
        <f t="shared" si="115"/>
        <v>4.531147415207867</v>
      </c>
      <c r="CT234" s="51"/>
      <c r="CU234" s="30"/>
      <c r="CV234" s="78"/>
      <c r="CW234" s="205">
        <f t="shared" si="116"/>
        <v>275</v>
      </c>
      <c r="CX234" s="183">
        <f t="shared" si="117"/>
        <v>5.0907443716207208E-2</v>
      </c>
      <c r="CZ234" s="79">
        <f t="shared" si="118"/>
        <v>4.3549772610909665</v>
      </c>
      <c r="DA234" s="51"/>
      <c r="DB234" s="30"/>
      <c r="DC234" s="78"/>
      <c r="DD234" s="205">
        <f t="shared" si="119"/>
        <v>276</v>
      </c>
      <c r="DE234" s="183">
        <f t="shared" si="120"/>
        <v>6.6177334215605899E-2</v>
      </c>
    </row>
    <row r="235" spans="1:109" ht="15" customHeight="1" thickTop="1">
      <c r="A235" s="19">
        <f t="shared" si="73"/>
        <v>2013</v>
      </c>
      <c r="B235" s="174">
        <f t="shared" ref="B235:B256" si="122">ROUND($G$218+$G$221*D235^$G$219,$G$1)</f>
        <v>275</v>
      </c>
      <c r="C235" s="52"/>
      <c r="D235" s="20">
        <f t="shared" si="121"/>
        <v>11</v>
      </c>
      <c r="E235" s="20"/>
      <c r="F235" s="53"/>
      <c r="G235" s="80"/>
      <c r="H235" s="32"/>
      <c r="I235" s="177">
        <f t="shared" si="76"/>
        <v>275</v>
      </c>
      <c r="J235" s="185"/>
      <c r="K235" s="185"/>
    </row>
    <row r="236" spans="1:109" ht="15" customHeight="1" thickBot="1">
      <c r="A236" s="19">
        <f t="shared" si="73"/>
        <v>2014</v>
      </c>
      <c r="B236" s="174">
        <f t="shared" si="122"/>
        <v>277</v>
      </c>
      <c r="C236" s="52"/>
      <c r="D236" s="20">
        <f t="shared" si="121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6"/>
        <v>277</v>
      </c>
      <c r="J236" s="185"/>
      <c r="K236" s="185"/>
    </row>
    <row r="237" spans="1:109" ht="15" customHeight="1" thickTop="1">
      <c r="A237" s="19">
        <f t="shared" si="73"/>
        <v>2015</v>
      </c>
      <c r="B237" s="174">
        <f t="shared" si="122"/>
        <v>278</v>
      </c>
      <c r="C237" s="52"/>
      <c r="D237" s="20">
        <f t="shared" si="121"/>
        <v>13</v>
      </c>
      <c r="E237" s="20"/>
      <c r="F237" s="198">
        <f>O218</f>
        <v>0</v>
      </c>
      <c r="G237" s="201">
        <f>O224</f>
        <v>0.69463460207132133</v>
      </c>
      <c r="H237" s="245">
        <f>O225</f>
        <v>0.4722873696604723</v>
      </c>
      <c r="I237" s="177">
        <f t="shared" si="76"/>
        <v>278</v>
      </c>
      <c r="J237" s="185"/>
      <c r="K237" s="185"/>
      <c r="M237" s="198" t="s">
        <v>48</v>
      </c>
      <c r="N237" s="198">
        <f>MIN(B214:B234)</f>
        <v>227.45667970933482</v>
      </c>
      <c r="O237" s="198"/>
      <c r="P237" s="198"/>
      <c r="Q237" s="198"/>
      <c r="R237" s="198"/>
      <c r="S237" s="198"/>
      <c r="T237" s="198" t="s">
        <v>48</v>
      </c>
      <c r="U237" s="198">
        <f>N237</f>
        <v>227.45667970933482</v>
      </c>
      <c r="V237" s="198"/>
      <c r="W237" s="198"/>
      <c r="X237" s="198"/>
      <c r="Y237" s="198"/>
      <c r="Z237" s="198"/>
      <c r="AA237" s="198" t="s">
        <v>48</v>
      </c>
      <c r="AB237" s="198">
        <f>U237</f>
        <v>227.45667970933482</v>
      </c>
      <c r="AH237" s="198" t="s">
        <v>48</v>
      </c>
      <c r="AI237" s="198">
        <f>AB237</f>
        <v>227.45667970933482</v>
      </c>
      <c r="AO237" s="198" t="s">
        <v>48</v>
      </c>
      <c r="AP237" s="198">
        <f>AI237</f>
        <v>227.45667970933482</v>
      </c>
      <c r="AV237" s="198" t="s">
        <v>48</v>
      </c>
      <c r="AW237" s="198">
        <f>AP237</f>
        <v>227.45667970933482</v>
      </c>
      <c r="BC237" s="198" t="s">
        <v>48</v>
      </c>
      <c r="BD237" s="198">
        <f>AW237</f>
        <v>227.45667970933482</v>
      </c>
      <c r="BJ237" s="198" t="s">
        <v>48</v>
      </c>
      <c r="BK237" s="198">
        <f>BD237</f>
        <v>227.45667970933482</v>
      </c>
      <c r="BQ237" s="198" t="s">
        <v>48</v>
      </c>
      <c r="BR237" s="198">
        <f>BK237</f>
        <v>227.45667970933482</v>
      </c>
      <c r="BX237" s="198" t="s">
        <v>48</v>
      </c>
      <c r="BY237" s="198">
        <f>BR237</f>
        <v>227.45667970933482</v>
      </c>
      <c r="CE237" s="198" t="s">
        <v>48</v>
      </c>
      <c r="CF237" s="198">
        <f>BY237</f>
        <v>227.45667970933482</v>
      </c>
      <c r="CL237" s="198" t="s">
        <v>48</v>
      </c>
      <c r="CM237" s="198">
        <f>CF237</f>
        <v>227.45667970933482</v>
      </c>
      <c r="CS237" s="198" t="s">
        <v>48</v>
      </c>
      <c r="CT237" s="198">
        <f>CM237</f>
        <v>227.45667970933482</v>
      </c>
      <c r="CZ237" s="198" t="s">
        <v>48</v>
      </c>
      <c r="DA237" s="198">
        <f>CT237</f>
        <v>227.45667970933482</v>
      </c>
    </row>
    <row r="238" spans="1:109" ht="15" customHeight="1">
      <c r="A238" s="19">
        <f t="shared" si="73"/>
        <v>2016</v>
      </c>
      <c r="B238" s="174">
        <f t="shared" si="122"/>
        <v>279</v>
      </c>
      <c r="C238" s="52"/>
      <c r="D238" s="20">
        <f t="shared" si="121"/>
        <v>14</v>
      </c>
      <c r="E238" s="20"/>
      <c r="F238" s="198">
        <f>V218</f>
        <v>10</v>
      </c>
      <c r="G238" s="201">
        <f>V224</f>
        <v>0.69463460207132133</v>
      </c>
      <c r="H238" s="245">
        <f>V225</f>
        <v>0.4722873696604723</v>
      </c>
      <c r="I238" s="177">
        <f>ROUNDUP($G$218+$G$221*D238^$G$219,$G$1)</f>
        <v>280</v>
      </c>
      <c r="J238" s="185"/>
      <c r="K238" s="185"/>
      <c r="M238" s="198" t="s">
        <v>49</v>
      </c>
      <c r="N238" s="243">
        <v>1</v>
      </c>
      <c r="O238" s="198"/>
      <c r="P238" s="198"/>
      <c r="Q238" s="198"/>
      <c r="R238" s="198"/>
      <c r="S238" s="198"/>
      <c r="T238" s="198" t="s">
        <v>49</v>
      </c>
      <c r="U238" s="198">
        <f>N238</f>
        <v>1</v>
      </c>
      <c r="V238" s="198"/>
      <c r="W238" s="198"/>
      <c r="X238" s="198"/>
      <c r="Y238" s="198"/>
      <c r="Z238" s="198"/>
      <c r="AA238" s="198" t="s">
        <v>49</v>
      </c>
      <c r="AB238" s="198">
        <f>U238</f>
        <v>1</v>
      </c>
      <c r="AH238" s="198" t="s">
        <v>49</v>
      </c>
      <c r="AI238" s="198">
        <f>AB238</f>
        <v>1</v>
      </c>
      <c r="AO238" s="198" t="s">
        <v>49</v>
      </c>
      <c r="AP238" s="198">
        <f>AI238</f>
        <v>1</v>
      </c>
      <c r="AV238" s="198" t="s">
        <v>49</v>
      </c>
      <c r="AW238" s="198">
        <f>AP238</f>
        <v>1</v>
      </c>
      <c r="BC238" s="198" t="s">
        <v>49</v>
      </c>
      <c r="BD238" s="198">
        <f>AW238</f>
        <v>1</v>
      </c>
      <c r="BJ238" s="198" t="s">
        <v>49</v>
      </c>
      <c r="BK238" s="198">
        <f>BD238</f>
        <v>1</v>
      </c>
      <c r="BQ238" s="198" t="s">
        <v>49</v>
      </c>
      <c r="BR238" s="198">
        <f>BK238</f>
        <v>1</v>
      </c>
      <c r="BX238" s="198" t="s">
        <v>49</v>
      </c>
      <c r="BY238" s="198">
        <f>BR238</f>
        <v>1</v>
      </c>
      <c r="CE238" s="198" t="s">
        <v>49</v>
      </c>
      <c r="CF238" s="198">
        <f>BY238</f>
        <v>1</v>
      </c>
      <c r="CL238" s="198" t="s">
        <v>49</v>
      </c>
      <c r="CM238" s="198">
        <f>CF238</f>
        <v>1</v>
      </c>
      <c r="CS238" s="198" t="s">
        <v>49</v>
      </c>
      <c r="CT238" s="198">
        <f>CM238</f>
        <v>1</v>
      </c>
      <c r="CZ238" s="198" t="s">
        <v>49</v>
      </c>
      <c r="DA238" s="198">
        <f>CT238</f>
        <v>1</v>
      </c>
    </row>
    <row r="239" spans="1:109" ht="15" customHeight="1">
      <c r="A239" s="19">
        <f t="shared" si="73"/>
        <v>2017</v>
      </c>
      <c r="B239" s="174">
        <f t="shared" si="122"/>
        <v>280</v>
      </c>
      <c r="C239" s="52"/>
      <c r="D239" s="20">
        <f t="shared" si="121"/>
        <v>15</v>
      </c>
      <c r="E239" s="20"/>
      <c r="F239" s="198">
        <f>AC218</f>
        <v>25</v>
      </c>
      <c r="G239" s="201">
        <f>AC224</f>
        <v>0.68312650322207102</v>
      </c>
      <c r="H239" s="245">
        <f>AC225</f>
        <v>0.49197957199363246</v>
      </c>
      <c r="I239" s="177">
        <f t="shared" ref="I239:I256" si="123">ROUND($G$218+$G$221*D239^$G$219,$G$1)</f>
        <v>280</v>
      </c>
      <c r="J239" s="185"/>
      <c r="K239" s="185"/>
      <c r="M239" s="198" t="s">
        <v>50</v>
      </c>
      <c r="N239" s="212">
        <v>15</v>
      </c>
      <c r="O239" s="198"/>
      <c r="P239" s="198"/>
      <c r="Q239" s="198"/>
      <c r="R239" s="198"/>
      <c r="S239" s="198"/>
      <c r="T239" s="198" t="s">
        <v>50</v>
      </c>
      <c r="U239" s="198">
        <f>N239</f>
        <v>15</v>
      </c>
      <c r="V239" s="198"/>
      <c r="W239" s="198"/>
      <c r="X239" s="198"/>
      <c r="Y239" s="198"/>
      <c r="Z239" s="198"/>
      <c r="AA239" s="198" t="s">
        <v>50</v>
      </c>
      <c r="AB239" s="198">
        <f>U239</f>
        <v>15</v>
      </c>
      <c r="AH239" s="198" t="s">
        <v>50</v>
      </c>
      <c r="AI239" s="198">
        <f>AB239</f>
        <v>15</v>
      </c>
      <c r="AO239" s="198" t="s">
        <v>50</v>
      </c>
      <c r="AP239" s="198">
        <f>AI239</f>
        <v>15</v>
      </c>
      <c r="AV239" s="198" t="s">
        <v>50</v>
      </c>
      <c r="AW239" s="198">
        <f>AP239</f>
        <v>15</v>
      </c>
      <c r="BC239" s="198" t="s">
        <v>50</v>
      </c>
      <c r="BD239" s="198">
        <f>AW239</f>
        <v>15</v>
      </c>
      <c r="BJ239" s="198" t="s">
        <v>50</v>
      </c>
      <c r="BK239" s="198">
        <f>BD239</f>
        <v>15</v>
      </c>
      <c r="BQ239" s="198" t="s">
        <v>50</v>
      </c>
      <c r="BR239" s="198">
        <f>BK239</f>
        <v>15</v>
      </c>
      <c r="BX239" s="198" t="s">
        <v>50</v>
      </c>
      <c r="BY239" s="198">
        <f>BR239</f>
        <v>15</v>
      </c>
      <c r="CE239" s="198" t="s">
        <v>50</v>
      </c>
      <c r="CF239" s="198">
        <f>BY239</f>
        <v>15</v>
      </c>
      <c r="CL239" s="198" t="s">
        <v>50</v>
      </c>
      <c r="CM239" s="198">
        <f>CF239</f>
        <v>15</v>
      </c>
      <c r="CS239" s="198" t="s">
        <v>50</v>
      </c>
      <c r="CT239" s="198">
        <f>CM239</f>
        <v>15</v>
      </c>
      <c r="CZ239" s="198" t="s">
        <v>50</v>
      </c>
      <c r="DA239" s="198">
        <f>CT239</f>
        <v>15</v>
      </c>
    </row>
    <row r="240" spans="1:109" ht="15" customHeight="1">
      <c r="A240" s="19">
        <f t="shared" si="73"/>
        <v>2018</v>
      </c>
      <c r="B240" s="174">
        <f t="shared" si="122"/>
        <v>281</v>
      </c>
      <c r="C240" s="52"/>
      <c r="D240" s="20">
        <f t="shared" si="121"/>
        <v>16</v>
      </c>
      <c r="E240" s="20"/>
      <c r="F240" s="198">
        <f>AJ218</f>
        <v>40</v>
      </c>
      <c r="G240" s="201">
        <f>AJ224</f>
        <v>0.68312650322207102</v>
      </c>
      <c r="H240" s="245">
        <f>AJ225</f>
        <v>0.49197957199363246</v>
      </c>
      <c r="I240" s="177">
        <f t="shared" si="123"/>
        <v>281</v>
      </c>
      <c r="J240" s="185"/>
      <c r="K240" s="185"/>
    </row>
    <row r="241" spans="1:11" ht="15" customHeight="1">
      <c r="A241" s="19">
        <f t="shared" ref="A241:A256" si="124">A149</f>
        <v>2019</v>
      </c>
      <c r="B241" s="174">
        <f t="shared" si="122"/>
        <v>282</v>
      </c>
      <c r="C241" s="52"/>
      <c r="D241" s="20">
        <f t="shared" si="121"/>
        <v>17</v>
      </c>
      <c r="E241" s="20"/>
      <c r="F241" s="198">
        <f>AQ218</f>
        <v>55</v>
      </c>
      <c r="G241" s="201">
        <f>AQ224</f>
        <v>0.68312650322207102</v>
      </c>
      <c r="H241" s="245">
        <f>AQ225</f>
        <v>0.49197957199363246</v>
      </c>
      <c r="I241" s="177">
        <f t="shared" si="123"/>
        <v>282</v>
      </c>
      <c r="J241" s="185"/>
      <c r="K241" s="185"/>
    </row>
    <row r="242" spans="1:11" ht="15" customHeight="1">
      <c r="A242" s="19">
        <f t="shared" si="124"/>
        <v>2020</v>
      </c>
      <c r="B242" s="174">
        <f t="shared" si="122"/>
        <v>283</v>
      </c>
      <c r="C242" s="52"/>
      <c r="D242" s="20">
        <f t="shared" si="121"/>
        <v>18</v>
      </c>
      <c r="E242" s="20"/>
      <c r="F242" s="198">
        <f>AX218</f>
        <v>70</v>
      </c>
      <c r="G242" s="201">
        <f>AX224</f>
        <v>0.68312650322207102</v>
      </c>
      <c r="H242" s="245">
        <f>AX225</f>
        <v>0.49197957199363246</v>
      </c>
      <c r="I242" s="177">
        <f t="shared" si="123"/>
        <v>283</v>
      </c>
      <c r="J242" s="185"/>
      <c r="K242" s="185"/>
    </row>
    <row r="243" spans="1:11" ht="15" customHeight="1">
      <c r="A243" s="19">
        <f t="shared" si="124"/>
        <v>2021</v>
      </c>
      <c r="B243" s="174">
        <f t="shared" si="122"/>
        <v>284</v>
      </c>
      <c r="C243" s="52"/>
      <c r="D243" s="20">
        <f t="shared" si="121"/>
        <v>19</v>
      </c>
      <c r="E243" s="20"/>
      <c r="F243" s="198">
        <f>BE218</f>
        <v>85</v>
      </c>
      <c r="G243" s="201">
        <f>BE224</f>
        <v>0.68312650322207102</v>
      </c>
      <c r="H243" s="245">
        <f>BE225</f>
        <v>0.49197957199363246</v>
      </c>
      <c r="I243" s="177">
        <f t="shared" si="123"/>
        <v>284</v>
      </c>
      <c r="J243" s="185"/>
      <c r="K243" s="185"/>
    </row>
    <row r="244" spans="1:11" ht="15" customHeight="1">
      <c r="A244" s="19">
        <f t="shared" si="124"/>
        <v>2022</v>
      </c>
      <c r="B244" s="174">
        <f t="shared" si="122"/>
        <v>285</v>
      </c>
      <c r="C244" s="52"/>
      <c r="D244" s="20">
        <f t="shared" si="121"/>
        <v>20</v>
      </c>
      <c r="E244" s="20"/>
      <c r="F244" s="198">
        <f>BL218</f>
        <v>100</v>
      </c>
      <c r="G244" s="201">
        <f>BL224</f>
        <v>0.68312650322207102</v>
      </c>
      <c r="H244" s="245">
        <f>BL225</f>
        <v>0.49197957199363246</v>
      </c>
      <c r="I244" s="177">
        <f t="shared" si="123"/>
        <v>285</v>
      </c>
      <c r="J244" s="185"/>
      <c r="K244" s="185"/>
    </row>
    <row r="245" spans="1:11" ht="15" customHeight="1">
      <c r="A245" s="19">
        <f t="shared" si="124"/>
        <v>2023</v>
      </c>
      <c r="B245" s="174">
        <f t="shared" si="122"/>
        <v>286</v>
      </c>
      <c r="C245" s="52"/>
      <c r="D245" s="20">
        <f t="shared" si="121"/>
        <v>21</v>
      </c>
      <c r="E245" s="20"/>
      <c r="F245" s="198">
        <f>BS218</f>
        <v>115</v>
      </c>
      <c r="G245" s="201">
        <f>BS224</f>
        <v>0.68312650322207102</v>
      </c>
      <c r="H245" s="245">
        <f>BS225</f>
        <v>0.49197957199363246</v>
      </c>
      <c r="I245" s="177">
        <f t="shared" si="123"/>
        <v>286</v>
      </c>
      <c r="J245" s="185"/>
      <c r="K245" s="185"/>
    </row>
    <row r="246" spans="1:11" ht="15" customHeight="1">
      <c r="A246" s="19">
        <f t="shared" si="124"/>
        <v>2024</v>
      </c>
      <c r="B246" s="174">
        <f t="shared" si="122"/>
        <v>287</v>
      </c>
      <c r="C246" s="52"/>
      <c r="D246" s="20">
        <f t="shared" si="121"/>
        <v>22</v>
      </c>
      <c r="E246" s="20"/>
      <c r="F246" s="198">
        <f>BZ218</f>
        <v>130</v>
      </c>
      <c r="G246" s="201">
        <f>BZ224</f>
        <v>0.68312650322207102</v>
      </c>
      <c r="H246" s="245">
        <f>BZ225</f>
        <v>0.49197957199363246</v>
      </c>
      <c r="I246" s="177">
        <f t="shared" si="123"/>
        <v>287</v>
      </c>
      <c r="J246" s="185"/>
      <c r="K246" s="185"/>
    </row>
    <row r="247" spans="1:11" ht="15" customHeight="1">
      <c r="A247" s="19">
        <f t="shared" si="124"/>
        <v>2025</v>
      </c>
      <c r="B247" s="174">
        <f t="shared" si="122"/>
        <v>288</v>
      </c>
      <c r="C247" s="52"/>
      <c r="D247" s="20">
        <f t="shared" si="121"/>
        <v>23</v>
      </c>
      <c r="E247" s="20"/>
      <c r="F247" s="198">
        <f>CG218</f>
        <v>145</v>
      </c>
      <c r="G247" s="201">
        <f>CG224</f>
        <v>0.67785499833564633</v>
      </c>
      <c r="H247" s="245">
        <f>CG225</f>
        <v>0.50143921103043565</v>
      </c>
      <c r="I247" s="177">
        <f t="shared" si="123"/>
        <v>288</v>
      </c>
      <c r="J247" s="185"/>
      <c r="K247" s="185"/>
    </row>
    <row r="248" spans="1:11" ht="15" customHeight="1">
      <c r="A248" s="19">
        <f t="shared" si="124"/>
        <v>2026</v>
      </c>
      <c r="B248" s="174">
        <f t="shared" si="122"/>
        <v>288</v>
      </c>
      <c r="C248" s="52"/>
      <c r="D248" s="20">
        <f t="shared" si="121"/>
        <v>24</v>
      </c>
      <c r="E248" s="20"/>
      <c r="F248" s="198">
        <f>CN218</f>
        <v>160</v>
      </c>
      <c r="G248" s="201">
        <f>CN224</f>
        <v>0.66206514238257086</v>
      </c>
      <c r="H248" s="245">
        <f>CN225</f>
        <v>0.53404461439003192</v>
      </c>
      <c r="I248" s="177">
        <f t="shared" si="123"/>
        <v>288</v>
      </c>
      <c r="J248" s="185"/>
      <c r="K248" s="185"/>
    </row>
    <row r="249" spans="1:11" ht="15" customHeight="1">
      <c r="A249" s="19">
        <f t="shared" si="124"/>
        <v>2027</v>
      </c>
      <c r="B249" s="174">
        <f t="shared" si="122"/>
        <v>289</v>
      </c>
      <c r="C249" s="52"/>
      <c r="D249" s="20">
        <f t="shared" si="121"/>
        <v>25</v>
      </c>
      <c r="E249" s="20"/>
      <c r="F249" s="198">
        <f>CU218</f>
        <v>175</v>
      </c>
      <c r="G249" s="201">
        <f>CU224</f>
        <v>0.65446165664103817</v>
      </c>
      <c r="H249" s="245">
        <f>CU225</f>
        <v>0.5576393308871882</v>
      </c>
      <c r="I249" s="177">
        <f t="shared" si="123"/>
        <v>289</v>
      </c>
      <c r="J249" s="185"/>
      <c r="K249" s="185"/>
    </row>
    <row r="250" spans="1:11" ht="15" customHeight="1">
      <c r="A250" s="19">
        <f t="shared" si="124"/>
        <v>2028</v>
      </c>
      <c r="B250" s="174">
        <f t="shared" si="122"/>
        <v>290</v>
      </c>
      <c r="C250" s="52"/>
      <c r="D250" s="20">
        <f t="shared" si="121"/>
        <v>26</v>
      </c>
      <c r="E250" s="20"/>
      <c r="F250" s="198">
        <f>DB218</f>
        <v>190</v>
      </c>
      <c r="G250" s="201">
        <f>DB224</f>
        <v>0.64085738727073704</v>
      </c>
      <c r="H250" s="245">
        <f>DB225</f>
        <v>0.59098464763700009</v>
      </c>
      <c r="I250" s="177">
        <f t="shared" si="123"/>
        <v>290</v>
      </c>
      <c r="J250" s="185"/>
      <c r="K250" s="185"/>
    </row>
    <row r="251" spans="1:11" ht="15" customHeight="1">
      <c r="A251" s="19">
        <f t="shared" si="124"/>
        <v>2029</v>
      </c>
      <c r="B251" s="174">
        <f t="shared" si="122"/>
        <v>290</v>
      </c>
      <c r="C251" s="52"/>
      <c r="D251" s="20">
        <f t="shared" si="121"/>
        <v>27</v>
      </c>
      <c r="E251" s="20"/>
      <c r="F251" s="53"/>
      <c r="G251" s="80"/>
      <c r="H251" s="32"/>
      <c r="I251" s="177">
        <f t="shared" si="123"/>
        <v>290</v>
      </c>
      <c r="J251" s="185"/>
      <c r="K251" s="185"/>
    </row>
    <row r="252" spans="1:11" ht="15" customHeight="1">
      <c r="A252" s="19">
        <f t="shared" si="124"/>
        <v>2030</v>
      </c>
      <c r="B252" s="174">
        <f t="shared" si="122"/>
        <v>291</v>
      </c>
      <c r="C252" s="52"/>
      <c r="D252" s="20">
        <f t="shared" si="121"/>
        <v>28</v>
      </c>
      <c r="E252" s="20"/>
      <c r="F252" s="53"/>
      <c r="G252" s="80"/>
      <c r="H252" s="32"/>
      <c r="I252" s="177">
        <f t="shared" si="123"/>
        <v>291</v>
      </c>
      <c r="J252" s="185"/>
      <c r="K252" s="185"/>
    </row>
    <row r="253" spans="1:11" ht="15" customHeight="1">
      <c r="A253" s="19">
        <f t="shared" si="124"/>
        <v>2031</v>
      </c>
      <c r="B253" s="174">
        <f t="shared" si="122"/>
        <v>292</v>
      </c>
      <c r="C253" s="52"/>
      <c r="D253" s="20">
        <f t="shared" si="121"/>
        <v>29</v>
      </c>
      <c r="E253" s="20"/>
      <c r="F253" s="53"/>
      <c r="G253" s="80"/>
      <c r="H253" s="32"/>
      <c r="I253" s="177">
        <f t="shared" si="123"/>
        <v>292</v>
      </c>
      <c r="J253" s="185"/>
      <c r="K253" s="185"/>
    </row>
    <row r="254" spans="1:11" ht="15" customHeight="1">
      <c r="A254" s="19">
        <f t="shared" si="124"/>
        <v>2032</v>
      </c>
      <c r="B254" s="174">
        <f t="shared" si="122"/>
        <v>292</v>
      </c>
      <c r="C254" s="52"/>
      <c r="D254" s="20">
        <f t="shared" si="121"/>
        <v>30</v>
      </c>
      <c r="E254" s="20"/>
      <c r="F254" s="53"/>
      <c r="G254" s="80"/>
      <c r="H254" s="32"/>
      <c r="I254" s="177">
        <f t="shared" si="123"/>
        <v>292</v>
      </c>
      <c r="J254" s="185"/>
      <c r="K254" s="185"/>
    </row>
    <row r="255" spans="1:11" ht="15" customHeight="1">
      <c r="A255" s="19">
        <f t="shared" si="124"/>
        <v>2033</v>
      </c>
      <c r="B255" s="174">
        <f t="shared" si="122"/>
        <v>293</v>
      </c>
      <c r="C255" s="52"/>
      <c r="D255" s="20">
        <f t="shared" si="121"/>
        <v>31</v>
      </c>
      <c r="E255" s="20"/>
      <c r="F255" s="53"/>
      <c r="G255" s="80"/>
      <c r="H255" s="32"/>
      <c r="I255" s="177">
        <f t="shared" si="123"/>
        <v>293</v>
      </c>
      <c r="J255" s="185"/>
      <c r="K255" s="185"/>
    </row>
    <row r="256" spans="1:11" ht="15" customHeight="1">
      <c r="A256" s="103">
        <f t="shared" si="124"/>
        <v>2034</v>
      </c>
      <c r="B256" s="186">
        <f t="shared" si="122"/>
        <v>293</v>
      </c>
      <c r="C256" s="193"/>
      <c r="D256" s="33">
        <f t="shared" si="121"/>
        <v>32</v>
      </c>
      <c r="E256" s="33"/>
      <c r="F256" s="54"/>
      <c r="G256" s="82"/>
      <c r="H256" s="35"/>
      <c r="I256" s="187">
        <f t="shared" si="123"/>
        <v>293</v>
      </c>
      <c r="J256" s="188"/>
      <c r="K256" s="188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0.60398731451029442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RSQ($B260:$B280,P260:P280)</f>
        <v>0.60398731451029442</v>
      </c>
      <c r="Q259" s="18" t="s">
        <v>16</v>
      </c>
      <c r="S259" s="66" t="s">
        <v>52</v>
      </c>
      <c r="T259" s="37"/>
      <c r="U259" s="107" t="s">
        <v>74</v>
      </c>
      <c r="V259" s="108">
        <f>RSQ($B260:$B280,V260:V280)</f>
        <v>0.53884952727771884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RSQ($B260:$B280,AB260:AB280)</f>
        <v>0.50148798385568161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RSQ($B260:$B280,AH260:AH280)</f>
        <v>0.47861364998316486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RSQ($B260:$B280,AN260:AN280)</f>
        <v>0.48521134951343453</v>
      </c>
      <c r="AO259" s="18" t="s">
        <v>16</v>
      </c>
      <c r="AQ259" s="66" t="s">
        <v>52</v>
      </c>
      <c r="AR259" s="37"/>
      <c r="AS259" s="107" t="s">
        <v>74</v>
      </c>
      <c r="AT259" s="108">
        <f>RSQ($B260:$B280,AT260:AT280)</f>
        <v>0.4728443798229392</v>
      </c>
      <c r="AU259" s="18" t="s">
        <v>16</v>
      </c>
      <c r="AW259" s="66" t="s">
        <v>52</v>
      </c>
      <c r="AX259" s="37"/>
      <c r="AY259" s="107" t="s">
        <v>74</v>
      </c>
      <c r="AZ259" s="108">
        <f>RSQ($B260:$B280,AZ260:AZ280)</f>
        <v>0.4728443798229392</v>
      </c>
      <c r="BA259" s="18" t="s">
        <v>16</v>
      </c>
      <c r="BC259" s="66" t="s">
        <v>52</v>
      </c>
      <c r="BD259" s="37"/>
      <c r="BE259" s="107" t="s">
        <v>74</v>
      </c>
      <c r="BF259" s="108">
        <f>RSQ($B260:$B280,BF260:BF280)</f>
        <v>0.4728443798229392</v>
      </c>
      <c r="BG259" s="18" t="s">
        <v>16</v>
      </c>
      <c r="BI259" s="66" t="s">
        <v>52</v>
      </c>
      <c r="BJ259" s="37"/>
      <c r="BK259" s="107" t="s">
        <v>74</v>
      </c>
      <c r="BL259" s="108">
        <f>RSQ($B260:$B280,BL260:BL280)</f>
        <v>0.4728443798229392</v>
      </c>
      <c r="BM259" s="18" t="s">
        <v>16</v>
      </c>
    </row>
    <row r="260" spans="1:65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8"/>
      <c r="N260" s="38" t="s">
        <v>53</v>
      </c>
      <c r="O260" s="21"/>
      <c r="P260" s="203"/>
      <c r="Q260" s="175"/>
      <c r="S260" s="208"/>
      <c r="T260" s="38" t="s">
        <v>53</v>
      </c>
      <c r="U260" s="21"/>
      <c r="V260" s="203"/>
      <c r="W260" s="175"/>
      <c r="Y260" s="208"/>
      <c r="Z260" s="38" t="s">
        <v>53</v>
      </c>
      <c r="AA260" s="21"/>
      <c r="AB260" s="203"/>
      <c r="AC260" s="175"/>
      <c r="AE260" s="208"/>
      <c r="AF260" s="38" t="s">
        <v>53</v>
      </c>
      <c r="AG260" s="21"/>
      <c r="AH260" s="203"/>
      <c r="AI260" s="175"/>
      <c r="AK260" s="208"/>
      <c r="AL260" s="38" t="s">
        <v>53</v>
      </c>
      <c r="AM260" s="21"/>
      <c r="AN260" s="203"/>
      <c r="AO260" s="175"/>
      <c r="AQ260" s="208"/>
      <c r="AR260" s="38" t="s">
        <v>53</v>
      </c>
      <c r="AS260" s="21"/>
      <c r="AT260" s="203"/>
      <c r="AU260" s="175"/>
      <c r="AW260" s="208"/>
      <c r="AX260" s="38" t="s">
        <v>53</v>
      </c>
      <c r="AY260" s="21"/>
      <c r="AZ260" s="203"/>
      <c r="BA260" s="175"/>
      <c r="BC260" s="208"/>
      <c r="BD260" s="38" t="s">
        <v>53</v>
      </c>
      <c r="BE260" s="21"/>
      <c r="BF260" s="203"/>
      <c r="BG260" s="175"/>
      <c r="BI260" s="208"/>
      <c r="BJ260" s="38" t="s">
        <v>53</v>
      </c>
      <c r="BK260" s="21"/>
      <c r="BL260" s="203"/>
      <c r="BM260" s="175"/>
    </row>
    <row r="261" spans="1:65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208"/>
      <c r="N261" s="38" t="s">
        <v>54</v>
      </c>
      <c r="O261" s="21"/>
      <c r="P261" s="185"/>
      <c r="Q261" s="177"/>
      <c r="S261" s="208"/>
      <c r="T261" s="38" t="s">
        <v>54</v>
      </c>
      <c r="U261" s="21"/>
      <c r="V261" s="185"/>
      <c r="W261" s="177"/>
      <c r="Y261" s="208"/>
      <c r="Z261" s="38" t="s">
        <v>54</v>
      </c>
      <c r="AA261" s="21"/>
      <c r="AB261" s="185"/>
      <c r="AC261" s="177"/>
      <c r="AE261" s="208"/>
      <c r="AF261" s="38" t="s">
        <v>54</v>
      </c>
      <c r="AG261" s="21"/>
      <c r="AH261" s="185"/>
      <c r="AI261" s="177"/>
      <c r="AK261" s="208"/>
      <c r="AL261" s="38" t="s">
        <v>54</v>
      </c>
      <c r="AM261" s="21"/>
      <c r="AN261" s="185"/>
      <c r="AO261" s="177"/>
      <c r="AQ261" s="208"/>
      <c r="AR261" s="38" t="s">
        <v>54</v>
      </c>
      <c r="AS261" s="21"/>
      <c r="AT261" s="185"/>
      <c r="AU261" s="177"/>
      <c r="AW261" s="208"/>
      <c r="AX261" s="38" t="s">
        <v>54</v>
      </c>
      <c r="AY261" s="21"/>
      <c r="AZ261" s="185"/>
      <c r="BA261" s="177"/>
      <c r="BC261" s="208"/>
      <c r="BD261" s="38" t="s">
        <v>54</v>
      </c>
      <c r="BE261" s="21"/>
      <c r="BF261" s="185"/>
      <c r="BG261" s="177"/>
      <c r="BI261" s="208"/>
      <c r="BJ261" s="38" t="s">
        <v>54</v>
      </c>
      <c r="BK261" s="21"/>
      <c r="BL261" s="185"/>
      <c r="BM261" s="177"/>
    </row>
    <row r="262" spans="1:65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208"/>
      <c r="N262" s="71"/>
      <c r="P262" s="185"/>
      <c r="Q262" s="177"/>
      <c r="S262" s="208"/>
      <c r="T262" s="71"/>
      <c r="V262" s="185"/>
      <c r="W262" s="177"/>
      <c r="Y262" s="208"/>
      <c r="Z262" s="71"/>
      <c r="AB262" s="185"/>
      <c r="AC262" s="177"/>
      <c r="AE262" s="208"/>
      <c r="AF262" s="71"/>
      <c r="AH262" s="185"/>
      <c r="AI262" s="177"/>
      <c r="AK262" s="208"/>
      <c r="AL262" s="71"/>
      <c r="AN262" s="185"/>
      <c r="AO262" s="177"/>
      <c r="AQ262" s="208"/>
      <c r="AR262" s="71"/>
      <c r="AT262" s="185"/>
      <c r="AU262" s="177"/>
      <c r="AW262" s="208"/>
      <c r="AX262" s="71"/>
      <c r="AZ262" s="185"/>
      <c r="BA262" s="177"/>
      <c r="BC262" s="208"/>
      <c r="BD262" s="71"/>
      <c r="BF262" s="185"/>
      <c r="BG262" s="177"/>
      <c r="BI262" s="208"/>
      <c r="BJ262" s="71"/>
      <c r="BL262" s="185"/>
      <c r="BM262" s="177"/>
    </row>
    <row r="263" spans="1:65" ht="15" customHeight="1">
      <c r="A263" s="19"/>
      <c r="B263" s="174"/>
      <c r="C263" s="207"/>
      <c r="D263" s="20"/>
      <c r="E263" s="71" t="s">
        <v>55</v>
      </c>
      <c r="F263" s="235">
        <v>276</v>
      </c>
      <c r="G263" s="25"/>
      <c r="I263" s="177"/>
      <c r="J263" s="178"/>
      <c r="K263" s="177"/>
      <c r="M263" s="208"/>
      <c r="N263" s="71" t="s">
        <v>55</v>
      </c>
      <c r="O263" s="209">
        <f>ROUNDDOWN(O264,0)+1</f>
        <v>276</v>
      </c>
      <c r="P263" s="185"/>
      <c r="Q263" s="177"/>
      <c r="S263" s="208"/>
      <c r="T263" s="71" t="s">
        <v>55</v>
      </c>
      <c r="U263" s="209">
        <f>ROUNDDOWN(U264,-T283)+10^T283</f>
        <v>300</v>
      </c>
      <c r="V263" s="185"/>
      <c r="W263" s="177"/>
      <c r="Y263" s="208"/>
      <c r="Z263" s="71" t="s">
        <v>55</v>
      </c>
      <c r="AA263" s="209">
        <f>U263+Z284</f>
        <v>325</v>
      </c>
      <c r="AB263" s="185"/>
      <c r="AC263" s="177"/>
      <c r="AE263" s="208"/>
      <c r="AF263" s="71" t="s">
        <v>55</v>
      </c>
      <c r="AG263" s="209">
        <f>AA263+AF284</f>
        <v>350</v>
      </c>
      <c r="AH263" s="185"/>
      <c r="AI263" s="177"/>
      <c r="AK263" s="208"/>
      <c r="AL263" s="71" t="s">
        <v>55</v>
      </c>
      <c r="AM263" s="209">
        <f>AG263+AL284</f>
        <v>375</v>
      </c>
      <c r="AN263" s="185"/>
      <c r="AO263" s="177"/>
      <c r="AQ263" s="208"/>
      <c r="AR263" s="71" t="s">
        <v>55</v>
      </c>
      <c r="AS263" s="209">
        <f>AM263+AR284</f>
        <v>400</v>
      </c>
      <c r="AT263" s="185"/>
      <c r="AU263" s="177"/>
      <c r="AW263" s="208"/>
      <c r="AX263" s="71" t="s">
        <v>55</v>
      </c>
      <c r="AY263" s="209">
        <f>AS263+AX284</f>
        <v>425</v>
      </c>
      <c r="AZ263" s="185"/>
      <c r="BA263" s="177"/>
      <c r="BC263" s="208"/>
      <c r="BD263" s="71" t="s">
        <v>55</v>
      </c>
      <c r="BE263" s="209">
        <f>AY263+BD284</f>
        <v>450</v>
      </c>
      <c r="BF263" s="185"/>
      <c r="BG263" s="177"/>
      <c r="BI263" s="208"/>
      <c r="BJ263" s="71" t="s">
        <v>55</v>
      </c>
      <c r="BK263" s="209">
        <f>BE263+BJ284</f>
        <v>475</v>
      </c>
      <c r="BL263" s="185"/>
      <c r="BM263" s="177"/>
    </row>
    <row r="264" spans="1:65" ht="15" customHeight="1">
      <c r="A264" s="19"/>
      <c r="B264" s="174"/>
      <c r="C264" s="207"/>
      <c r="D264" s="20"/>
      <c r="E264" s="86" t="s">
        <v>56</v>
      </c>
      <c r="F264" s="198">
        <f>MAX(B260:B280)</f>
        <v>275.02071632446365</v>
      </c>
      <c r="G264" s="25"/>
      <c r="H264" s="24"/>
      <c r="I264" s="177"/>
      <c r="J264" s="178"/>
      <c r="K264" s="177"/>
      <c r="M264" s="208"/>
      <c r="N264" s="86" t="s">
        <v>56</v>
      </c>
      <c r="O264" s="198">
        <f>MAX($B260:$B280)</f>
        <v>275.02071632446365</v>
      </c>
      <c r="P264" s="185"/>
      <c r="Q264" s="177"/>
      <c r="S264" s="208"/>
      <c r="T264" s="86" t="s">
        <v>56</v>
      </c>
      <c r="U264" s="198">
        <f>MAX($B260:$B280)</f>
        <v>275.02071632446365</v>
      </c>
      <c r="V264" s="185"/>
      <c r="W264" s="177"/>
      <c r="Y264" s="208"/>
      <c r="Z264" s="86" t="s">
        <v>56</v>
      </c>
      <c r="AA264" s="198">
        <f>MAX($B260:$B280)</f>
        <v>275.02071632446365</v>
      </c>
      <c r="AB264" s="185"/>
      <c r="AC264" s="177"/>
      <c r="AE264" s="208"/>
      <c r="AF264" s="86" t="s">
        <v>56</v>
      </c>
      <c r="AG264" s="198">
        <f>MAX($B260:$B280)</f>
        <v>275.02071632446365</v>
      </c>
      <c r="AH264" s="185"/>
      <c r="AI264" s="177"/>
      <c r="AK264" s="208"/>
      <c r="AL264" s="86" t="s">
        <v>56</v>
      </c>
      <c r="AM264" s="198">
        <f>MAX($B260:$B280)</f>
        <v>275.02071632446365</v>
      </c>
      <c r="AN264" s="185"/>
      <c r="AO264" s="177"/>
      <c r="AQ264" s="208"/>
      <c r="AR264" s="86" t="s">
        <v>56</v>
      </c>
      <c r="AS264" s="198">
        <f>MAX($B260:$B280)</f>
        <v>275.02071632446365</v>
      </c>
      <c r="AT264" s="185"/>
      <c r="AU264" s="177"/>
      <c r="AW264" s="208"/>
      <c r="AX264" s="86" t="s">
        <v>56</v>
      </c>
      <c r="AY264" s="198">
        <f>MAX($B260:$B280)</f>
        <v>275.02071632446365</v>
      </c>
      <c r="AZ264" s="185"/>
      <c r="BA264" s="177"/>
      <c r="BC264" s="208"/>
      <c r="BD264" s="86" t="s">
        <v>56</v>
      </c>
      <c r="BE264" s="198">
        <f>MAX($B260:$B280)</f>
        <v>275.02071632446365</v>
      </c>
      <c r="BF264" s="185"/>
      <c r="BG264" s="177"/>
      <c r="BI264" s="208"/>
      <c r="BJ264" s="86" t="s">
        <v>56</v>
      </c>
      <c r="BK264" s="198">
        <f>MAX($B260:$B280)</f>
        <v>275.02071632446365</v>
      </c>
      <c r="BL264" s="185"/>
      <c r="BM264" s="177"/>
    </row>
    <row r="265" spans="1:65" ht="15" customHeight="1">
      <c r="A265" s="19"/>
      <c r="B265" s="174"/>
      <c r="C265" s="207"/>
      <c r="D265" s="20"/>
      <c r="E265" s="86" t="s">
        <v>57</v>
      </c>
      <c r="F265" s="198">
        <f>AVERAGE(B276:B280)</f>
        <v>267.77708530297662</v>
      </c>
      <c r="G265" s="25"/>
      <c r="H265" s="24"/>
      <c r="I265" s="177"/>
      <c r="J265" s="178"/>
      <c r="K265" s="177"/>
      <c r="M265" s="208"/>
      <c r="N265" s="86" t="s">
        <v>57</v>
      </c>
      <c r="O265" s="198">
        <f>AVERAGE($B276:$B280)</f>
        <v>267.77708530297662</v>
      </c>
      <c r="P265" s="185"/>
      <c r="Q265" s="177"/>
      <c r="S265" s="208"/>
      <c r="T265" s="86" t="s">
        <v>57</v>
      </c>
      <c r="U265" s="198">
        <f>AVERAGE($B276:$B280)</f>
        <v>267.77708530297662</v>
      </c>
      <c r="V265" s="185"/>
      <c r="W265" s="177"/>
      <c r="Y265" s="208"/>
      <c r="Z265" s="86" t="s">
        <v>57</v>
      </c>
      <c r="AA265" s="198">
        <f>AVERAGE($B276:$B280)</f>
        <v>267.77708530297662</v>
      </c>
      <c r="AB265" s="185"/>
      <c r="AC265" s="177"/>
      <c r="AE265" s="208"/>
      <c r="AF265" s="86" t="s">
        <v>57</v>
      </c>
      <c r="AG265" s="198">
        <f>AVERAGE($B276:$B280)</f>
        <v>267.77708530297662</v>
      </c>
      <c r="AH265" s="185"/>
      <c r="AI265" s="177"/>
      <c r="AK265" s="208"/>
      <c r="AL265" s="86" t="s">
        <v>57</v>
      </c>
      <c r="AM265" s="198">
        <f>AVERAGE($B276:$B280)</f>
        <v>267.77708530297662</v>
      </c>
      <c r="AN265" s="185"/>
      <c r="AO265" s="177"/>
      <c r="AQ265" s="208"/>
      <c r="AR265" s="86" t="s">
        <v>57</v>
      </c>
      <c r="AS265" s="198">
        <f>AVERAGE($B276:$B280)</f>
        <v>267.77708530297662</v>
      </c>
      <c r="AT265" s="185"/>
      <c r="AU265" s="177"/>
      <c r="AW265" s="208"/>
      <c r="AX265" s="86" t="s">
        <v>57</v>
      </c>
      <c r="AY265" s="198">
        <f>AVERAGE($B276:$B280)</f>
        <v>267.77708530297662</v>
      </c>
      <c r="AZ265" s="185"/>
      <c r="BA265" s="177"/>
      <c r="BC265" s="208"/>
      <c r="BD265" s="86" t="s">
        <v>57</v>
      </c>
      <c r="BE265" s="198">
        <f>AVERAGE($B276:$B280)</f>
        <v>267.77708530297662</v>
      </c>
      <c r="BF265" s="185"/>
      <c r="BG265" s="177"/>
      <c r="BI265" s="208"/>
      <c r="BJ265" s="86" t="s">
        <v>57</v>
      </c>
      <c r="BK265" s="198">
        <f>AVERAGE($B276:$B280)</f>
        <v>267.77708530297662</v>
      </c>
      <c r="BL265" s="185"/>
      <c r="BM265" s="177"/>
    </row>
    <row r="266" spans="1:65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208"/>
      <c r="P266" s="185"/>
      <c r="Q266" s="177"/>
      <c r="S266" s="208"/>
      <c r="V266" s="185"/>
      <c r="W266" s="177"/>
      <c r="Y266" s="208"/>
      <c r="AB266" s="185"/>
      <c r="AC266" s="177"/>
      <c r="AE266" s="208"/>
      <c r="AH266" s="185"/>
      <c r="AI266" s="177"/>
      <c r="AK266" s="208"/>
      <c r="AN266" s="185"/>
      <c r="AO266" s="177"/>
      <c r="AQ266" s="208"/>
      <c r="AT266" s="185"/>
      <c r="AU266" s="177"/>
      <c r="AW266" s="208"/>
      <c r="AZ266" s="185"/>
      <c r="BA266" s="177"/>
      <c r="BC266" s="208"/>
      <c r="BF266" s="185"/>
      <c r="BG266" s="177"/>
      <c r="BI266" s="208"/>
      <c r="BL266" s="185"/>
      <c r="BM266" s="177"/>
    </row>
    <row r="267" spans="1:65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-0.2055483673785905</v>
      </c>
      <c r="G267" s="88"/>
      <c r="H267" s="24"/>
      <c r="I267" s="177"/>
      <c r="J267" s="178"/>
      <c r="K267" s="177"/>
      <c r="M267" s="208"/>
      <c r="N267" s="87" t="s">
        <v>58</v>
      </c>
      <c r="O267" s="42">
        <f>INDEX(LINEST(M271:M280,$D271:$D280),1)</f>
        <v>-0.2055483673785905</v>
      </c>
      <c r="P267" s="185"/>
      <c r="Q267" s="177"/>
      <c r="S267" s="208"/>
      <c r="T267" s="87" t="s">
        <v>58</v>
      </c>
      <c r="U267" s="42">
        <f>INDEX(LINEST(S271:S280,$D271:$D280),1)</f>
        <v>-7.7737240030318788E-2</v>
      </c>
      <c r="V267" s="185"/>
      <c r="W267" s="177"/>
      <c r="Y267" s="208"/>
      <c r="Z267" s="87" t="s">
        <v>58</v>
      </c>
      <c r="AA267" s="42">
        <f>INDEX(LINEST(Y271:Y280,$D271:$D280),1)</f>
        <v>-5.3281032832850961E-2</v>
      </c>
      <c r="AB267" s="185"/>
      <c r="AC267" s="177"/>
      <c r="AE267" s="208"/>
      <c r="AF267" s="87" t="s">
        <v>58</v>
      </c>
      <c r="AG267" s="42">
        <f>INDEX(LINEST(AE271:AE280,$D271:$D280),1)</f>
        <v>-4.2239708018215964E-2</v>
      </c>
      <c r="AH267" s="185"/>
      <c r="AI267" s="177"/>
      <c r="AK267" s="208"/>
      <c r="AL267" s="87" t="s">
        <v>58</v>
      </c>
      <c r="AM267" s="42">
        <f>INDEX(LINEST(AK271:AK280,$D271:$D280),1)</f>
        <v>-3.5877556940037282E-2</v>
      </c>
      <c r="AN267" s="185"/>
      <c r="AO267" s="177"/>
      <c r="AQ267" s="208"/>
      <c r="AR267" s="87" t="s">
        <v>58</v>
      </c>
      <c r="AS267" s="42">
        <f>INDEX(LINEST(AQ271:AQ280,$D271:$D280),1)</f>
        <v>-3.1724426034629001E-2</v>
      </c>
      <c r="AT267" s="185"/>
      <c r="AU267" s="177"/>
      <c r="AW267" s="208"/>
      <c r="AX267" s="87" t="s">
        <v>58</v>
      </c>
      <c r="AY267" s="42">
        <f>INDEX(LINEST(AW271:AW280,$D271:$D280),1)</f>
        <v>-2.8795198647261384E-2</v>
      </c>
      <c r="AZ267" s="185"/>
      <c r="BA267" s="177"/>
      <c r="BC267" s="208"/>
      <c r="BD267" s="87" t="s">
        <v>58</v>
      </c>
      <c r="BE267" s="42">
        <f>INDEX(LINEST(BC271:BC280,$D271:$D280),1)</f>
        <v>-2.6616529852745121E-2</v>
      </c>
      <c r="BF267" s="185"/>
      <c r="BG267" s="177"/>
      <c r="BI267" s="208"/>
      <c r="BJ267" s="87" t="s">
        <v>58</v>
      </c>
      <c r="BK267" s="42">
        <f>INDEX(LINEST(BI271:BI280,$D271:$D280),1)</f>
        <v>-2.4931920104575823E-2</v>
      </c>
      <c r="BL267" s="185"/>
      <c r="BM267" s="177"/>
    </row>
    <row r="268" spans="1:65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-2.0982477478153569</v>
      </c>
      <c r="G268" s="25"/>
      <c r="H268" s="21"/>
      <c r="I268" s="177"/>
      <c r="J268" s="178"/>
      <c r="K268" s="177"/>
      <c r="M268" s="208"/>
      <c r="N268" s="71" t="s">
        <v>29</v>
      </c>
      <c r="O268" s="42">
        <f>INDEX(LINEST(M271:M280,$D271:$D280),2)</f>
        <v>-2.0982477478153569</v>
      </c>
      <c r="P268" s="185"/>
      <c r="Q268" s="177"/>
      <c r="S268" s="208"/>
      <c r="T268" s="71" t="s">
        <v>29</v>
      </c>
      <c r="U268" s="42">
        <f>INDEX(LINEST(S271:S280,$D271:$D280),2)</f>
        <v>-1.518760730671695</v>
      </c>
      <c r="V268" s="185"/>
      <c r="W268" s="177"/>
      <c r="Y268" s="208"/>
      <c r="Z268" s="71" t="s">
        <v>29</v>
      </c>
      <c r="AA268" s="42">
        <f>INDEX(LINEST(Y271:Y280,$D271:$D280),2)</f>
        <v>-1.13127134525374</v>
      </c>
      <c r="AB268" s="185"/>
      <c r="AC268" s="177"/>
      <c r="AE268" s="208"/>
      <c r="AF268" s="71" t="s">
        <v>29</v>
      </c>
      <c r="AG268" s="42">
        <f>INDEX(LINEST(AE271:AE280,$D271:$D280),2)</f>
        <v>-0.8539617605059231</v>
      </c>
      <c r="AH268" s="185"/>
      <c r="AI268" s="177"/>
      <c r="AK268" s="208"/>
      <c r="AL268" s="71" t="s">
        <v>29</v>
      </c>
      <c r="AM268" s="42">
        <f>INDEX(LINEST(AK271:AK280,$D271:$D280),2)</f>
        <v>-0.63768180935552154</v>
      </c>
      <c r="AN268" s="185"/>
      <c r="AO268" s="177"/>
      <c r="AQ268" s="208"/>
      <c r="AR268" s="71" t="s">
        <v>29</v>
      </c>
      <c r="AS268" s="42">
        <f>INDEX(LINEST(AQ271:AQ280,$D271:$D280),2)</f>
        <v>-0.46024436677389835</v>
      </c>
      <c r="AT268" s="185"/>
      <c r="AU268" s="177"/>
      <c r="AW268" s="208"/>
      <c r="AX268" s="71" t="s">
        <v>29</v>
      </c>
      <c r="AY268" s="42">
        <f>INDEX(LINEST(AW271:AW280,$D271:$D280),2)</f>
        <v>-0.30974640734735615</v>
      </c>
      <c r="AZ268" s="185"/>
      <c r="BA268" s="177"/>
      <c r="BC268" s="208"/>
      <c r="BD268" s="71" t="s">
        <v>29</v>
      </c>
      <c r="BE268" s="42">
        <f>INDEX(LINEST(BC271:BC280,$D271:$D280),2)</f>
        <v>-0.17904931603943977</v>
      </c>
      <c r="BF268" s="185"/>
      <c r="BG268" s="177"/>
      <c r="BI268" s="208"/>
      <c r="BJ268" s="71" t="s">
        <v>29</v>
      </c>
      <c r="BK268" s="42">
        <f>INDEX(LINEST(BI271:BI280,$D271:$D280),2)</f>
        <v>-6.3529133324865539E-2</v>
      </c>
      <c r="BL268" s="185"/>
      <c r="BM268" s="177"/>
    </row>
    <row r="269" spans="1:65" ht="15" customHeight="1">
      <c r="A269" s="19"/>
      <c r="B269" s="174"/>
      <c r="C269" s="207"/>
      <c r="D269" s="20"/>
      <c r="E269" s="86" t="s">
        <v>30</v>
      </c>
      <c r="F269" s="89">
        <f>F267*-1</f>
        <v>0.2055483673785905</v>
      </c>
      <c r="H269" s="75"/>
      <c r="I269" s="177"/>
      <c r="J269" s="178"/>
      <c r="K269" s="177"/>
      <c r="M269" s="208"/>
      <c r="N269" s="86" t="s">
        <v>30</v>
      </c>
      <c r="O269" s="89">
        <f>O267*-1</f>
        <v>0.2055483673785905</v>
      </c>
      <c r="P269" s="185"/>
      <c r="Q269" s="177"/>
      <c r="S269" s="208"/>
      <c r="T269" s="86" t="s">
        <v>30</v>
      </c>
      <c r="U269" s="89">
        <f>U267*-1</f>
        <v>7.7737240030318788E-2</v>
      </c>
      <c r="V269" s="185"/>
      <c r="W269" s="177"/>
      <c r="Y269" s="208"/>
      <c r="Z269" s="86" t="s">
        <v>30</v>
      </c>
      <c r="AA269" s="89">
        <f>AA267*-1</f>
        <v>5.3281032832850961E-2</v>
      </c>
      <c r="AB269" s="185"/>
      <c r="AC269" s="177"/>
      <c r="AE269" s="208"/>
      <c r="AF269" s="86" t="s">
        <v>30</v>
      </c>
      <c r="AG269" s="89">
        <f>AG267*-1</f>
        <v>4.2239708018215964E-2</v>
      </c>
      <c r="AH269" s="185"/>
      <c r="AI269" s="177"/>
      <c r="AK269" s="208"/>
      <c r="AL269" s="86" t="s">
        <v>30</v>
      </c>
      <c r="AM269" s="89">
        <f>AM267*-1</f>
        <v>3.5877556940037282E-2</v>
      </c>
      <c r="AN269" s="185"/>
      <c r="AO269" s="177"/>
      <c r="AQ269" s="208"/>
      <c r="AR269" s="86" t="s">
        <v>30</v>
      </c>
      <c r="AS269" s="89">
        <f>AS267*-1</f>
        <v>3.1724426034629001E-2</v>
      </c>
      <c r="AT269" s="185"/>
      <c r="AU269" s="177"/>
      <c r="AW269" s="208"/>
      <c r="AX269" s="86" t="s">
        <v>30</v>
      </c>
      <c r="AY269" s="89">
        <f>AY267*-1</f>
        <v>2.8795198647261384E-2</v>
      </c>
      <c r="AZ269" s="185"/>
      <c r="BA269" s="177"/>
      <c r="BC269" s="208"/>
      <c r="BD269" s="86" t="s">
        <v>30</v>
      </c>
      <c r="BE269" s="89">
        <f>BE267*-1</f>
        <v>2.6616529852745121E-2</v>
      </c>
      <c r="BF269" s="185"/>
      <c r="BG269" s="177"/>
      <c r="BI269" s="208"/>
      <c r="BJ269" s="86" t="s">
        <v>30</v>
      </c>
      <c r="BK269" s="89">
        <f>BK267*-1</f>
        <v>2.4931920104575823E-2</v>
      </c>
      <c r="BL269" s="185"/>
      <c r="BM269" s="177"/>
    </row>
    <row r="270" spans="1:65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208"/>
      <c r="N270" s="86"/>
      <c r="P270" s="185"/>
      <c r="Q270" s="177"/>
      <c r="S270" s="208"/>
      <c r="T270" s="86"/>
      <c r="V270" s="185"/>
      <c r="W270" s="177"/>
      <c r="Y270" s="208"/>
      <c r="Z270" s="86"/>
      <c r="AB270" s="185"/>
      <c r="AC270" s="177"/>
      <c r="AE270" s="208"/>
      <c r="AF270" s="86"/>
      <c r="AH270" s="185"/>
      <c r="AI270" s="177"/>
      <c r="AK270" s="208"/>
      <c r="AL270" s="86"/>
      <c r="AN270" s="185"/>
      <c r="AO270" s="177"/>
      <c r="AQ270" s="208"/>
      <c r="AR270" s="86"/>
      <c r="AT270" s="185"/>
      <c r="AU270" s="177"/>
      <c r="AW270" s="208"/>
      <c r="AX270" s="86"/>
      <c r="AZ270" s="185"/>
      <c r="BA270" s="177"/>
      <c r="BC270" s="208"/>
      <c r="BD270" s="86"/>
      <c r="BF270" s="185"/>
      <c r="BG270" s="177"/>
      <c r="BI270" s="208"/>
      <c r="BJ270" s="86"/>
      <c r="BL270" s="185"/>
      <c r="BM270" s="177"/>
    </row>
    <row r="271" spans="1:65" ht="15" customHeight="1">
      <c r="A271" s="19">
        <f t="shared" ref="A271:B286" si="125">A225</f>
        <v>2003</v>
      </c>
      <c r="B271" s="174">
        <f t="shared" si="125"/>
        <v>227.45667970933482</v>
      </c>
      <c r="C271" s="207">
        <f t="shared" ref="C271:C280" si="126">LN(F$263/B271-1)</f>
        <v>-1.544503200253557</v>
      </c>
      <c r="D271" s="20">
        <v>1</v>
      </c>
      <c r="E271" s="637" t="s">
        <v>7</v>
      </c>
      <c r="F271" s="638"/>
      <c r="G271" s="641">
        <f>I259</f>
        <v>0.60398731451029442</v>
      </c>
      <c r="H271" s="642"/>
      <c r="I271" s="177">
        <f t="shared" ref="I271:I302" si="127">ROUND($F$263/(1+EXP($F$268+$F$267*D271)),$G$1)</f>
        <v>251</v>
      </c>
      <c r="J271" s="178">
        <f t="shared" ref="J271:J280" si="128">ABS(B271-I271)/B271*100</f>
        <v>10.350683180969234</v>
      </c>
      <c r="K271" s="177">
        <f t="shared" ref="K271:K280" si="129">(B271-I271)^2/1000</f>
        <v>0.55428793030884671</v>
      </c>
      <c r="M271" s="208">
        <f t="shared" ref="M271:M280" si="130">LN(O$263/$B271-1)</f>
        <v>-1.544503200253557</v>
      </c>
      <c r="N271" s="21" t="s">
        <v>36</v>
      </c>
      <c r="O271" s="42">
        <f>P259</f>
        <v>0.60398731451029442</v>
      </c>
      <c r="P271" s="185">
        <f t="shared" ref="P271:P280" si="131">ROUND(O$263/(1+EXP(O$268+O$267*$D271)),$G$1)</f>
        <v>251</v>
      </c>
      <c r="Q271" s="177">
        <f t="shared" ref="Q271:Q280" si="132">($B271-P271)^2/1000</f>
        <v>0.55428793030884671</v>
      </c>
      <c r="S271" s="208">
        <f t="shared" ref="S271:S280" si="133">LN(U$263/$B271-1)</f>
        <v>-1.1427758967325248</v>
      </c>
      <c r="T271" s="21" t="s">
        <v>36</v>
      </c>
      <c r="U271" s="42">
        <f>V259</f>
        <v>0.53884952727771884</v>
      </c>
      <c r="V271" s="185">
        <f t="shared" ref="V271:V280" si="134">ROUND(U$263/(1+EXP(U$268+U$267*$D271)),$G$1)</f>
        <v>249</v>
      </c>
      <c r="W271" s="177">
        <f t="shared" ref="W271:W280" si="135">($B271-V271)^2/1000</f>
        <v>0.46411464914618594</v>
      </c>
      <c r="Y271" s="208">
        <f t="shared" ref="Y271:Y280" si="136">LN(AA$263/$B271-1)</f>
        <v>-0.84666321139843459</v>
      </c>
      <c r="Z271" s="21" t="s">
        <v>36</v>
      </c>
      <c r="AA271" s="42">
        <f>AB259</f>
        <v>0.50148798385568161</v>
      </c>
      <c r="AB271" s="185">
        <f t="shared" ref="AB271:AB280" si="137">ROUND(AA$263/(1+EXP(AA$268+AA$267*$D271)),$G$1)</f>
        <v>249</v>
      </c>
      <c r="AC271" s="177">
        <f t="shared" ref="AC271:AC280" si="138">($B271-AB271)^2/1000</f>
        <v>0.46411464914618594</v>
      </c>
      <c r="AE271" s="208">
        <f t="shared" ref="AE271:AE280" si="139">LN(AG$263/$B271-1)</f>
        <v>-0.61849519890247351</v>
      </c>
      <c r="AF271" s="21" t="s">
        <v>36</v>
      </c>
      <c r="AG271" s="42">
        <f>AH259</f>
        <v>0.47861364998316486</v>
      </c>
      <c r="AH271" s="185">
        <f t="shared" ref="AH271:AH280" si="140">ROUND(AG$263/(1+EXP(AG$268+AG$267*$D271)),$G$1)</f>
        <v>249</v>
      </c>
      <c r="AI271" s="177">
        <f t="shared" ref="AI271:AI280" si="141">($B271-AH271)^2/1000</f>
        <v>0.46411464914618594</v>
      </c>
      <c r="AK271" s="208">
        <f t="shared" ref="AK271:AK280" si="142">LN(AM$263/$B271-1)</f>
        <v>-0.43283797185371303</v>
      </c>
      <c r="AL271" s="21" t="s">
        <v>36</v>
      </c>
      <c r="AM271" s="42">
        <f>AN259</f>
        <v>0.48521134951343453</v>
      </c>
      <c r="AN271" s="185">
        <f t="shared" ref="AN271:AN280" si="143">ROUND(AM$263/(1+EXP(AM$268+AM$267*$D271)),$G$1)</f>
        <v>248</v>
      </c>
      <c r="AO271" s="177">
        <f t="shared" ref="AO271:AO280" si="144">($B271-AN271)^2/1000</f>
        <v>0.42202800856485562</v>
      </c>
      <c r="AQ271" s="208">
        <f t="shared" ref="AQ271:AQ280" si="145">LN(AS$263/$B271-1)</f>
        <v>-0.27631146433614512</v>
      </c>
      <c r="AR271" s="21" t="s">
        <v>36</v>
      </c>
      <c r="AS271" s="42">
        <f>AT259</f>
        <v>0.4728443798229392</v>
      </c>
      <c r="AT271" s="185">
        <f t="shared" ref="AT271:AT280" si="146">ROUND(AS$263/(1+EXP(AS$268+AS$267*$D271)),$G$1)</f>
        <v>248</v>
      </c>
      <c r="AU271" s="177">
        <f t="shared" ref="AU271:AU280" si="147">($B271-AT271)^2/1000</f>
        <v>0.42202800856485562</v>
      </c>
      <c r="AW271" s="208">
        <f t="shared" ref="AW271:AW280" si="148">LN(AY$263/$B271-1)</f>
        <v>-0.1410018978661268</v>
      </c>
      <c r="AX271" s="21" t="s">
        <v>36</v>
      </c>
      <c r="AY271" s="42">
        <f>AZ259</f>
        <v>0.4728443798229392</v>
      </c>
      <c r="AZ271" s="185">
        <f t="shared" ref="AZ271:AZ280" si="149">ROUND(AY$263/(1+EXP(AY$268+AY$267*$D271)),$G$1)</f>
        <v>248</v>
      </c>
      <c r="BA271" s="177">
        <f t="shared" ref="BA271:BA280" si="150">($B271-AZ271)^2/1000</f>
        <v>0.42202800856485562</v>
      </c>
      <c r="BC271" s="208">
        <f t="shared" ref="BC271:BC280" si="151">LN(BE$263/$B271-1)</f>
        <v>-2.1838020808280064E-2</v>
      </c>
      <c r="BD271" s="21" t="s">
        <v>36</v>
      </c>
      <c r="BE271" s="42">
        <f>BF259</f>
        <v>0.4728443798229392</v>
      </c>
      <c r="BF271" s="185">
        <f t="shared" ref="BF271:BF280" si="152">ROUND(BE$263/(1+EXP(BE$268+BE$267*$D271)),$G$1)</f>
        <v>248</v>
      </c>
      <c r="BG271" s="177">
        <f t="shared" ref="BG271:BG280" si="153">($B271-BF271)^2/1000</f>
        <v>0.42202800856485562</v>
      </c>
      <c r="BI271" s="208">
        <f t="shared" ref="BI271:BI280" si="154">LN(BK$263/$B271-1)</f>
        <v>8.4625796770992773E-2</v>
      </c>
      <c r="BJ271" s="21" t="s">
        <v>36</v>
      </c>
      <c r="BK271" s="42">
        <f>BL259</f>
        <v>0.4728443798229392</v>
      </c>
      <c r="BL271" s="185">
        <f t="shared" ref="BL271:BL280" si="155">ROUND(BK$263/(1+EXP(BK$268+BK$267*$D271)),$G$1)</f>
        <v>248</v>
      </c>
      <c r="BM271" s="177">
        <f t="shared" ref="BM271:BM280" si="156">($B271-BL271)^2/1000</f>
        <v>0.42202800856485562</v>
      </c>
    </row>
    <row r="272" spans="1:65" ht="15" customHeight="1">
      <c r="A272" s="19">
        <f t="shared" si="125"/>
        <v>2004</v>
      </c>
      <c r="B272" s="174">
        <f t="shared" si="125"/>
        <v>255.53771312520664</v>
      </c>
      <c r="C272" s="207">
        <f t="shared" si="126"/>
        <v>-2.5247864766990045</v>
      </c>
      <c r="D272" s="20">
        <f t="shared" ref="D272:D302" si="157">D271+1</f>
        <v>2</v>
      </c>
      <c r="E272" s="637" t="s">
        <v>8</v>
      </c>
      <c r="F272" s="638"/>
      <c r="G272" s="639">
        <f>SUM(K260:K280)</f>
        <v>0.76336824383613089</v>
      </c>
      <c r="H272" s="640"/>
      <c r="I272" s="177">
        <f t="shared" si="127"/>
        <v>255</v>
      </c>
      <c r="J272" s="178">
        <f t="shared" si="128"/>
        <v>0.21042417521486201</v>
      </c>
      <c r="K272" s="177">
        <f t="shared" si="129"/>
        <v>2.8913540501948772E-4</v>
      </c>
      <c r="M272" s="208">
        <f t="shared" si="130"/>
        <v>-2.5247864766990045</v>
      </c>
      <c r="N272" s="21" t="s">
        <v>37</v>
      </c>
      <c r="O272" s="209">
        <f>SUM(Q260:Q280)</f>
        <v>0.76336824383613089</v>
      </c>
      <c r="P272" s="185">
        <f t="shared" si="131"/>
        <v>255</v>
      </c>
      <c r="Q272" s="177">
        <f t="shared" si="132"/>
        <v>2.8913540501948772E-4</v>
      </c>
      <c r="S272" s="208">
        <f t="shared" si="133"/>
        <v>-1.7487286600446621</v>
      </c>
      <c r="T272" s="21" t="s">
        <v>37</v>
      </c>
      <c r="U272" s="209">
        <f>SUM(W260:W280)</f>
        <v>0.74315487507412847</v>
      </c>
      <c r="V272" s="185">
        <f t="shared" si="134"/>
        <v>253</v>
      </c>
      <c r="W272" s="177">
        <f t="shared" si="135"/>
        <v>6.439987905846033E-3</v>
      </c>
      <c r="Y272" s="208">
        <f t="shared" si="136"/>
        <v>-1.3025860335418136</v>
      </c>
      <c r="Z272" s="21" t="s">
        <v>37</v>
      </c>
      <c r="AA272" s="209">
        <f>SUM(AC260:AC280)</f>
        <v>0.7806306949298536</v>
      </c>
      <c r="AB272" s="185">
        <f t="shared" si="137"/>
        <v>252</v>
      </c>
      <c r="AC272" s="177">
        <f t="shared" si="138"/>
        <v>1.2515414156259307E-2</v>
      </c>
      <c r="AE272" s="208">
        <f t="shared" si="139"/>
        <v>-0.99516932978211614</v>
      </c>
      <c r="AF272" s="21" t="s">
        <v>37</v>
      </c>
      <c r="AG272" s="209">
        <f>SUM(AI260:AI280)</f>
        <v>0.80752088613693684</v>
      </c>
      <c r="AH272" s="185">
        <f t="shared" si="140"/>
        <v>252</v>
      </c>
      <c r="AI272" s="177">
        <f t="shared" si="141"/>
        <v>1.2515414156259307E-2</v>
      </c>
      <c r="AK272" s="208">
        <f t="shared" si="142"/>
        <v>-0.76036927338157334</v>
      </c>
      <c r="AL272" s="21" t="s">
        <v>37</v>
      </c>
      <c r="AM272" s="209">
        <f>SUM(AO260:AO280)</f>
        <v>0.79320187413917997</v>
      </c>
      <c r="AN272" s="185">
        <f t="shared" si="143"/>
        <v>251</v>
      </c>
      <c r="AO272" s="177">
        <f t="shared" si="144"/>
        <v>2.0590840406672577E-2</v>
      </c>
      <c r="AQ272" s="208">
        <f t="shared" si="145"/>
        <v>-0.57035152093522035</v>
      </c>
      <c r="AR272" s="21" t="s">
        <v>37</v>
      </c>
      <c r="AS272" s="209">
        <f>SUM(AU260:AU280)</f>
        <v>0.81119102888450645</v>
      </c>
      <c r="AT272" s="185">
        <f t="shared" si="146"/>
        <v>251</v>
      </c>
      <c r="AU272" s="177">
        <f t="shared" si="147"/>
        <v>2.0590840406672577E-2</v>
      </c>
      <c r="AW272" s="208">
        <f t="shared" si="148"/>
        <v>-0.41073959818727956</v>
      </c>
      <c r="AX272" s="21" t="s">
        <v>37</v>
      </c>
      <c r="AY272" s="209">
        <f>SUM(BA260:BA280)</f>
        <v>0.81119102888450645</v>
      </c>
      <c r="AZ272" s="185">
        <f t="shared" si="149"/>
        <v>251</v>
      </c>
      <c r="BA272" s="177">
        <f t="shared" si="150"/>
        <v>2.0590840406672577E-2</v>
      </c>
      <c r="BC272" s="208">
        <f t="shared" si="151"/>
        <v>-0.27313175749598745</v>
      </c>
      <c r="BD272" s="21" t="s">
        <v>37</v>
      </c>
      <c r="BE272" s="209">
        <f>SUM(BG260:BG280)</f>
        <v>0.81119102888450645</v>
      </c>
      <c r="BF272" s="185">
        <f t="shared" si="152"/>
        <v>251</v>
      </c>
      <c r="BG272" s="177">
        <f t="shared" si="153"/>
        <v>2.0590840406672577E-2</v>
      </c>
      <c r="BI272" s="208">
        <f t="shared" si="154"/>
        <v>-0.15218959996661932</v>
      </c>
      <c r="BJ272" s="21" t="s">
        <v>37</v>
      </c>
      <c r="BK272" s="209">
        <f>SUM(BM260:BM280)</f>
        <v>0.81119102888450645</v>
      </c>
      <c r="BL272" s="185">
        <f t="shared" si="155"/>
        <v>251</v>
      </c>
      <c r="BM272" s="177">
        <f t="shared" si="156"/>
        <v>2.0590840406672577E-2</v>
      </c>
    </row>
    <row r="273" spans="1:70" ht="15" customHeight="1">
      <c r="A273" s="19">
        <f t="shared" si="125"/>
        <v>2005</v>
      </c>
      <c r="B273" s="174">
        <f t="shared" si="125"/>
        <v>264.34610116658007</v>
      </c>
      <c r="C273" s="207">
        <f t="shared" si="126"/>
        <v>-3.1216184459804253</v>
      </c>
      <c r="D273" s="20">
        <f t="shared" si="157"/>
        <v>3</v>
      </c>
      <c r="E273" s="637" t="s">
        <v>9</v>
      </c>
      <c r="F273" s="638"/>
      <c r="G273" s="639">
        <f>SUM(K271:K280)</f>
        <v>0.76336824383613089</v>
      </c>
      <c r="H273" s="640"/>
      <c r="I273" s="177">
        <f t="shared" si="127"/>
        <v>259</v>
      </c>
      <c r="J273" s="178">
        <f t="shared" si="128"/>
        <v>2.022386993031978</v>
      </c>
      <c r="K273" s="177">
        <f t="shared" si="129"/>
        <v>2.8580797683308783E-2</v>
      </c>
      <c r="M273" s="208">
        <f t="shared" si="130"/>
        <v>-3.1216184459804253</v>
      </c>
      <c r="O273" s="39"/>
      <c r="P273" s="185">
        <f t="shared" si="131"/>
        <v>259</v>
      </c>
      <c r="Q273" s="177">
        <f t="shared" si="132"/>
        <v>2.8580797683308783E-2</v>
      </c>
      <c r="S273" s="208">
        <f t="shared" si="133"/>
        <v>-2.0034007287457798</v>
      </c>
      <c r="U273" s="39"/>
      <c r="V273" s="185">
        <f t="shared" si="134"/>
        <v>256</v>
      </c>
      <c r="W273" s="177">
        <f t="shared" si="135"/>
        <v>6.9657404682789206E-2</v>
      </c>
      <c r="Y273" s="208">
        <f t="shared" si="136"/>
        <v>-1.472075316348215</v>
      </c>
      <c r="AA273" s="39"/>
      <c r="AB273" s="185">
        <f t="shared" si="137"/>
        <v>255</v>
      </c>
      <c r="AC273" s="177">
        <f t="shared" si="138"/>
        <v>8.7349607015949349E-2</v>
      </c>
      <c r="AE273" s="208">
        <f t="shared" si="139"/>
        <v>-1.126944489553162</v>
      </c>
      <c r="AG273" s="39"/>
      <c r="AH273" s="185">
        <f t="shared" si="140"/>
        <v>255</v>
      </c>
      <c r="AI273" s="177">
        <f t="shared" si="141"/>
        <v>8.7349607015949349E-2</v>
      </c>
      <c r="AK273" s="208">
        <f t="shared" si="142"/>
        <v>-0.87085193221221024</v>
      </c>
      <c r="AM273" s="39"/>
      <c r="AN273" s="185">
        <f t="shared" si="143"/>
        <v>254</v>
      </c>
      <c r="AO273" s="177">
        <f t="shared" si="144"/>
        <v>0.10704180934910948</v>
      </c>
      <c r="AQ273" s="208">
        <f t="shared" si="145"/>
        <v>-0.66715245326484118</v>
      </c>
      <c r="AS273" s="39"/>
      <c r="AT273" s="185">
        <f t="shared" si="146"/>
        <v>254</v>
      </c>
      <c r="AU273" s="177">
        <f t="shared" si="147"/>
        <v>0.10704180934910948</v>
      </c>
      <c r="AW273" s="208">
        <f t="shared" si="148"/>
        <v>-0.49800687943459077</v>
      </c>
      <c r="AY273" s="39"/>
      <c r="AZ273" s="185">
        <f t="shared" si="149"/>
        <v>254</v>
      </c>
      <c r="BA273" s="177">
        <f t="shared" si="150"/>
        <v>0.10704180934910948</v>
      </c>
      <c r="BC273" s="208">
        <f t="shared" si="151"/>
        <v>-0.35337505242700101</v>
      </c>
      <c r="BE273" s="39"/>
      <c r="BF273" s="185">
        <f t="shared" si="152"/>
        <v>254</v>
      </c>
      <c r="BG273" s="177">
        <f t="shared" si="153"/>
        <v>0.10704180934910948</v>
      </c>
      <c r="BI273" s="208">
        <f t="shared" si="154"/>
        <v>-0.22704273697886551</v>
      </c>
      <c r="BK273" s="39"/>
      <c r="BL273" s="185">
        <f t="shared" si="155"/>
        <v>254</v>
      </c>
      <c r="BM273" s="177">
        <f t="shared" si="156"/>
        <v>0.10704180934910948</v>
      </c>
    </row>
    <row r="274" spans="1:70" ht="15" customHeight="1">
      <c r="A274" s="19">
        <f t="shared" si="125"/>
        <v>2006</v>
      </c>
      <c r="B274" s="174">
        <f t="shared" si="125"/>
        <v>263.2298195184016</v>
      </c>
      <c r="C274" s="207">
        <f t="shared" si="126"/>
        <v>-3.0259146858819563</v>
      </c>
      <c r="D274" s="20">
        <f t="shared" si="157"/>
        <v>4</v>
      </c>
      <c r="E274" s="637" t="s">
        <v>10</v>
      </c>
      <c r="F274" s="638"/>
      <c r="G274" s="639">
        <f>SUM(J260:J280)/D280</f>
        <v>2.192134920804953</v>
      </c>
      <c r="H274" s="640"/>
      <c r="I274" s="177">
        <f t="shared" si="127"/>
        <v>262</v>
      </c>
      <c r="J274" s="178">
        <f t="shared" si="128"/>
        <v>0.46720372359470663</v>
      </c>
      <c r="K274" s="177">
        <f t="shared" si="129"/>
        <v>1.5124560478415388E-3</v>
      </c>
      <c r="M274" s="208">
        <f t="shared" si="130"/>
        <v>-3.0259146858819563</v>
      </c>
      <c r="P274" s="185">
        <f t="shared" si="131"/>
        <v>262</v>
      </c>
      <c r="Q274" s="177">
        <f t="shared" si="132"/>
        <v>1.5124560478415388E-3</v>
      </c>
      <c r="S274" s="208">
        <f t="shared" si="133"/>
        <v>-1.9683402853824072</v>
      </c>
      <c r="V274" s="185">
        <f t="shared" si="134"/>
        <v>259</v>
      </c>
      <c r="W274" s="177">
        <f t="shared" si="135"/>
        <v>1.7891373158251126E-2</v>
      </c>
      <c r="Y274" s="208">
        <f t="shared" si="136"/>
        <v>-1.4496067575400913</v>
      </c>
      <c r="AB274" s="185">
        <f t="shared" si="137"/>
        <v>258</v>
      </c>
      <c r="AC274" s="177">
        <f t="shared" si="138"/>
        <v>2.7351012195054324E-2</v>
      </c>
      <c r="AE274" s="208">
        <f t="shared" si="139"/>
        <v>-1.1097644692729927</v>
      </c>
      <c r="AH274" s="185">
        <f t="shared" si="140"/>
        <v>257</v>
      </c>
      <c r="AI274" s="177">
        <f t="shared" si="141"/>
        <v>3.8810651231857521E-2</v>
      </c>
      <c r="AK274" s="208">
        <f t="shared" si="142"/>
        <v>-0.85658268592112774</v>
      </c>
      <c r="AN274" s="185">
        <f t="shared" si="143"/>
        <v>257</v>
      </c>
      <c r="AO274" s="177">
        <f t="shared" si="144"/>
        <v>3.8810651231857521E-2</v>
      </c>
      <c r="AQ274" s="208">
        <f t="shared" si="145"/>
        <v>-0.65472548658430485</v>
      </c>
      <c r="AT274" s="185">
        <f t="shared" si="146"/>
        <v>257</v>
      </c>
      <c r="AU274" s="177">
        <f t="shared" si="147"/>
        <v>3.8810651231857521E-2</v>
      </c>
      <c r="AW274" s="208">
        <f t="shared" si="148"/>
        <v>-0.48685080006731546</v>
      </c>
      <c r="AZ274" s="185">
        <f t="shared" si="149"/>
        <v>257</v>
      </c>
      <c r="BA274" s="177">
        <f t="shared" si="150"/>
        <v>3.8810651231857521E-2</v>
      </c>
      <c r="BC274" s="208">
        <f t="shared" si="151"/>
        <v>-0.34314860942038805</v>
      </c>
      <c r="BF274" s="185">
        <f t="shared" si="152"/>
        <v>257</v>
      </c>
      <c r="BG274" s="177">
        <f t="shared" si="153"/>
        <v>3.8810651231857521E-2</v>
      </c>
      <c r="BI274" s="208">
        <f t="shared" si="154"/>
        <v>-0.21752585674817368</v>
      </c>
      <c r="BL274" s="185">
        <f t="shared" si="155"/>
        <v>257</v>
      </c>
      <c r="BM274" s="177">
        <f t="shared" si="156"/>
        <v>3.8810651231857521E-2</v>
      </c>
    </row>
    <row r="275" spans="1:70" ht="15" customHeight="1">
      <c r="A275" s="19">
        <f t="shared" si="125"/>
        <v>2007</v>
      </c>
      <c r="B275" s="174">
        <f t="shared" si="125"/>
        <v>262.58033083544069</v>
      </c>
      <c r="C275" s="207">
        <f t="shared" si="126"/>
        <v>-2.9738355786243571</v>
      </c>
      <c r="D275" s="20">
        <f t="shared" si="157"/>
        <v>5</v>
      </c>
      <c r="E275" s="637" t="s">
        <v>11</v>
      </c>
      <c r="F275" s="638"/>
      <c r="G275" s="639">
        <f>SUM(J271:J280)/10</f>
        <v>2.192134920804953</v>
      </c>
      <c r="H275" s="640"/>
      <c r="I275" s="177">
        <f t="shared" si="127"/>
        <v>264</v>
      </c>
      <c r="J275" s="178">
        <f t="shared" si="128"/>
        <v>0.54066089415090912</v>
      </c>
      <c r="K275" s="177">
        <f t="shared" si="129"/>
        <v>2.0154605368005269E-3</v>
      </c>
      <c r="M275" s="208">
        <f t="shared" si="130"/>
        <v>-2.9738355786243571</v>
      </c>
      <c r="P275" s="185">
        <f t="shared" si="131"/>
        <v>264</v>
      </c>
      <c r="Q275" s="177">
        <f t="shared" si="132"/>
        <v>2.0154605368005269E-3</v>
      </c>
      <c r="S275" s="208">
        <f t="shared" si="133"/>
        <v>-1.9483605777793325</v>
      </c>
      <c r="V275" s="185">
        <f t="shared" si="134"/>
        <v>261</v>
      </c>
      <c r="W275" s="177">
        <f t="shared" si="135"/>
        <v>2.4974455494446721E-3</v>
      </c>
      <c r="Y275" s="208">
        <f t="shared" si="136"/>
        <v>-1.4366766207693342</v>
      </c>
      <c r="AB275" s="185">
        <f t="shared" si="137"/>
        <v>261</v>
      </c>
      <c r="AC275" s="177">
        <f t="shared" si="138"/>
        <v>2.4974455494446721E-3</v>
      </c>
      <c r="AE275" s="208">
        <f t="shared" si="139"/>
        <v>-1.0998367524551909</v>
      </c>
      <c r="AH275" s="185">
        <f t="shared" si="140"/>
        <v>260</v>
      </c>
      <c r="AI275" s="177">
        <f t="shared" si="141"/>
        <v>6.6581072203260533E-3</v>
      </c>
      <c r="AK275" s="208">
        <f t="shared" si="142"/>
        <v>-0.84831814272924555</v>
      </c>
      <c r="AN275" s="185">
        <f t="shared" si="143"/>
        <v>260</v>
      </c>
      <c r="AO275" s="177">
        <f t="shared" si="144"/>
        <v>6.6581072203260533E-3</v>
      </c>
      <c r="AQ275" s="208">
        <f t="shared" si="145"/>
        <v>-0.6475175353232907</v>
      </c>
      <c r="AT275" s="185">
        <f t="shared" si="146"/>
        <v>260</v>
      </c>
      <c r="AU275" s="177">
        <f t="shared" si="147"/>
        <v>6.6581072203260533E-3</v>
      </c>
      <c r="AW275" s="208">
        <f t="shared" si="148"/>
        <v>-0.4803735215076787</v>
      </c>
      <c r="AZ275" s="185">
        <f t="shared" si="149"/>
        <v>260</v>
      </c>
      <c r="BA275" s="177">
        <f t="shared" si="150"/>
        <v>6.6581072203260533E-3</v>
      </c>
      <c r="BC275" s="208">
        <f t="shared" si="151"/>
        <v>-0.33720673496139669</v>
      </c>
      <c r="BF275" s="185">
        <f t="shared" si="152"/>
        <v>260</v>
      </c>
      <c r="BG275" s="177">
        <f t="shared" si="153"/>
        <v>6.6581072203260533E-3</v>
      </c>
      <c r="BI275" s="208">
        <f t="shared" si="154"/>
        <v>-0.21199316801349569</v>
      </c>
      <c r="BL275" s="185">
        <f t="shared" si="155"/>
        <v>260</v>
      </c>
      <c r="BM275" s="177">
        <f t="shared" si="156"/>
        <v>6.6581072203260533E-3</v>
      </c>
    </row>
    <row r="276" spans="1:70" ht="15" customHeight="1">
      <c r="A276" s="19">
        <f t="shared" si="125"/>
        <v>2008</v>
      </c>
      <c r="B276" s="174">
        <f t="shared" si="125"/>
        <v>265.6242761176743</v>
      </c>
      <c r="C276" s="207">
        <f t="shared" si="126"/>
        <v>-3.2426139789976678</v>
      </c>
      <c r="D276" s="20">
        <f t="shared" si="157"/>
        <v>6</v>
      </c>
      <c r="G276" s="25"/>
      <c r="H276" s="75"/>
      <c r="I276" s="177">
        <f t="shared" si="127"/>
        <v>266</v>
      </c>
      <c r="J276" s="178">
        <f t="shared" si="128"/>
        <v>0.14144937647161876</v>
      </c>
      <c r="K276" s="177">
        <f t="shared" si="129"/>
        <v>1.4116843574989735E-4</v>
      </c>
      <c r="M276" s="208">
        <f t="shared" si="130"/>
        <v>-3.2426139789976678</v>
      </c>
      <c r="P276" s="185">
        <f t="shared" si="131"/>
        <v>266</v>
      </c>
      <c r="Q276" s="177">
        <f t="shared" si="132"/>
        <v>1.4116843574989735E-4</v>
      </c>
      <c r="S276" s="208">
        <f t="shared" si="133"/>
        <v>-2.0447322003109782</v>
      </c>
      <c r="V276" s="185">
        <f t="shared" si="134"/>
        <v>264</v>
      </c>
      <c r="W276" s="177">
        <f t="shared" si="135"/>
        <v>2.6382729064470928E-3</v>
      </c>
      <c r="Y276" s="208">
        <f t="shared" si="136"/>
        <v>-1.4981973604881038</v>
      </c>
      <c r="AB276" s="185">
        <f t="shared" si="137"/>
        <v>263</v>
      </c>
      <c r="AC276" s="177">
        <f t="shared" si="138"/>
        <v>6.8868251417956898E-3</v>
      </c>
      <c r="AE276" s="208">
        <f t="shared" si="139"/>
        <v>-1.146803085968944</v>
      </c>
      <c r="AH276" s="185">
        <f t="shared" si="140"/>
        <v>263</v>
      </c>
      <c r="AI276" s="177">
        <f t="shared" si="141"/>
        <v>6.8868251417956898E-3</v>
      </c>
      <c r="AK276" s="208">
        <f t="shared" si="142"/>
        <v>-0.88729385146234874</v>
      </c>
      <c r="AN276" s="185">
        <f t="shared" si="143"/>
        <v>263</v>
      </c>
      <c r="AO276" s="177">
        <f t="shared" si="144"/>
        <v>6.8868251417956898E-3</v>
      </c>
      <c r="AQ276" s="208">
        <f t="shared" si="145"/>
        <v>-0.68144302857224004</v>
      </c>
      <c r="AT276" s="185">
        <f t="shared" si="146"/>
        <v>263</v>
      </c>
      <c r="AU276" s="177">
        <f t="shared" si="147"/>
        <v>6.8868251417956898E-3</v>
      </c>
      <c r="AW276" s="208">
        <f t="shared" si="148"/>
        <v>-0.51081835656179309</v>
      </c>
      <c r="AZ276" s="185">
        <f t="shared" si="149"/>
        <v>263</v>
      </c>
      <c r="BA276" s="177">
        <f t="shared" si="150"/>
        <v>6.8868251417956898E-3</v>
      </c>
      <c r="BC276" s="208">
        <f t="shared" si="151"/>
        <v>-0.36510716124311354</v>
      </c>
      <c r="BF276" s="185">
        <f t="shared" si="152"/>
        <v>263</v>
      </c>
      <c r="BG276" s="177">
        <f t="shared" si="153"/>
        <v>6.8868251417956898E-3</v>
      </c>
      <c r="BI276" s="208">
        <f t="shared" si="154"/>
        <v>-0.23795245454914266</v>
      </c>
      <c r="BL276" s="185">
        <f t="shared" si="155"/>
        <v>263</v>
      </c>
      <c r="BM276" s="177">
        <f t="shared" si="156"/>
        <v>6.8868251417956898E-3</v>
      </c>
    </row>
    <row r="277" spans="1:70" s="25" customFormat="1" ht="15" customHeight="1">
      <c r="A277" s="19">
        <f t="shared" si="125"/>
        <v>2009</v>
      </c>
      <c r="B277" s="174">
        <f t="shared" si="125"/>
        <v>275.02071632446365</v>
      </c>
      <c r="C277" s="207">
        <f t="shared" si="126"/>
        <v>-5.6377803448353134</v>
      </c>
      <c r="D277" s="20">
        <f t="shared" si="157"/>
        <v>7</v>
      </c>
      <c r="H277" s="75"/>
      <c r="I277" s="177">
        <f t="shared" si="127"/>
        <v>268</v>
      </c>
      <c r="J277" s="178">
        <f t="shared" si="128"/>
        <v>2.5527954469367158</v>
      </c>
      <c r="K277" s="177">
        <f t="shared" si="129"/>
        <v>4.929045770859037E-2</v>
      </c>
      <c r="M277" s="208">
        <f t="shared" si="130"/>
        <v>-5.6377803448353134</v>
      </c>
      <c r="P277" s="185">
        <f t="shared" si="131"/>
        <v>268</v>
      </c>
      <c r="Q277" s="177">
        <f t="shared" si="132"/>
        <v>4.929045770859037E-2</v>
      </c>
      <c r="S277" s="208">
        <f t="shared" si="133"/>
        <v>-2.3987995985512227</v>
      </c>
      <c r="V277" s="185">
        <f t="shared" si="134"/>
        <v>266</v>
      </c>
      <c r="W277" s="177">
        <f t="shared" si="135"/>
        <v>8.1373323006444967E-2</v>
      </c>
      <c r="Y277" s="208">
        <f t="shared" si="136"/>
        <v>-1.7052378338362737</v>
      </c>
      <c r="AB277" s="185">
        <f t="shared" si="137"/>
        <v>266</v>
      </c>
      <c r="AC277" s="177">
        <f t="shared" si="138"/>
        <v>8.1373323006444967E-2</v>
      </c>
      <c r="AE277" s="208">
        <f t="shared" si="139"/>
        <v>-1.2996345691965396</v>
      </c>
      <c r="AH277" s="185">
        <f t="shared" si="140"/>
        <v>266</v>
      </c>
      <c r="AI277" s="177">
        <f t="shared" si="141"/>
        <v>8.1373323006444967E-2</v>
      </c>
      <c r="AK277" s="208">
        <f t="shared" si="142"/>
        <v>-1.0118834256360247</v>
      </c>
      <c r="AN277" s="185">
        <f t="shared" si="143"/>
        <v>266</v>
      </c>
      <c r="AO277" s="177">
        <f t="shared" si="144"/>
        <v>8.1373323006444967E-2</v>
      </c>
      <c r="AQ277" s="208">
        <f t="shared" si="145"/>
        <v>-0.78869843394645145</v>
      </c>
      <c r="AT277" s="185">
        <f t="shared" si="146"/>
        <v>266</v>
      </c>
      <c r="AU277" s="177">
        <f t="shared" si="147"/>
        <v>8.1373323006444967E-2</v>
      </c>
      <c r="AW277" s="208">
        <f t="shared" si="148"/>
        <v>-0.60634925118961513</v>
      </c>
      <c r="AZ277" s="185">
        <f t="shared" si="149"/>
        <v>266</v>
      </c>
      <c r="BA277" s="177">
        <f t="shared" si="150"/>
        <v>8.1373323006444967E-2</v>
      </c>
      <c r="BC277" s="208">
        <f t="shared" si="151"/>
        <v>-0.45217883899897815</v>
      </c>
      <c r="BF277" s="185">
        <f t="shared" si="152"/>
        <v>266</v>
      </c>
      <c r="BG277" s="177">
        <f t="shared" si="153"/>
        <v>8.1373323006444967E-2</v>
      </c>
      <c r="BI277" s="208">
        <f t="shared" si="154"/>
        <v>-0.3186326473574389</v>
      </c>
      <c r="BL277" s="185">
        <f t="shared" si="155"/>
        <v>266</v>
      </c>
      <c r="BM277" s="177">
        <f t="shared" si="156"/>
        <v>8.1373323006444967E-2</v>
      </c>
    </row>
    <row r="278" spans="1:70" ht="15" customHeight="1">
      <c r="A278" s="19">
        <f t="shared" si="125"/>
        <v>2010</v>
      </c>
      <c r="B278" s="174">
        <f t="shared" si="125"/>
        <v>259.50542262733677</v>
      </c>
      <c r="C278" s="207">
        <f t="shared" si="126"/>
        <v>-2.7557459160218554</v>
      </c>
      <c r="D278" s="20">
        <f t="shared" si="157"/>
        <v>8</v>
      </c>
      <c r="E278" s="50"/>
      <c r="F278" s="25"/>
      <c r="G278" s="25"/>
      <c r="H278" s="75"/>
      <c r="I278" s="177">
        <f t="shared" si="127"/>
        <v>270</v>
      </c>
      <c r="J278" s="178">
        <f t="shared" si="128"/>
        <v>4.0440686234653311</v>
      </c>
      <c r="K278" s="177">
        <f t="shared" si="129"/>
        <v>0.11013615423081505</v>
      </c>
      <c r="M278" s="208">
        <f t="shared" si="130"/>
        <v>-2.7557459160218554</v>
      </c>
      <c r="N278" s="50"/>
      <c r="O278" s="25"/>
      <c r="P278" s="185">
        <f t="shared" si="131"/>
        <v>270</v>
      </c>
      <c r="Q278" s="177">
        <f t="shared" si="132"/>
        <v>0.11013615423081505</v>
      </c>
      <c r="S278" s="208">
        <f t="shared" si="133"/>
        <v>-1.8576095257169252</v>
      </c>
      <c r="T278" s="50"/>
      <c r="U278" s="25"/>
      <c r="V278" s="185">
        <f t="shared" si="134"/>
        <v>268</v>
      </c>
      <c r="W278" s="177">
        <f t="shared" si="135"/>
        <v>7.2157844740162139E-2</v>
      </c>
      <c r="Y278" s="208">
        <f t="shared" si="136"/>
        <v>-1.376810247821614</v>
      </c>
      <c r="Z278" s="50"/>
      <c r="AA278" s="25"/>
      <c r="AB278" s="185">
        <f t="shared" si="137"/>
        <v>268</v>
      </c>
      <c r="AC278" s="177">
        <f t="shared" si="138"/>
        <v>7.2157844740162139E-2</v>
      </c>
      <c r="AE278" s="208">
        <f t="shared" si="139"/>
        <v>-1.0534876684554879</v>
      </c>
      <c r="AF278" s="50"/>
      <c r="AG278" s="25"/>
      <c r="AH278" s="185">
        <f t="shared" si="140"/>
        <v>268</v>
      </c>
      <c r="AI278" s="177">
        <f t="shared" si="141"/>
        <v>7.2157844740162139E-2</v>
      </c>
      <c r="AK278" s="208">
        <f t="shared" si="142"/>
        <v>-0.80955401912680236</v>
      </c>
      <c r="AL278" s="50"/>
      <c r="AM278" s="25"/>
      <c r="AN278" s="185">
        <f t="shared" si="143"/>
        <v>268</v>
      </c>
      <c r="AO278" s="177">
        <f t="shared" si="144"/>
        <v>7.2157844740162139E-2</v>
      </c>
      <c r="AQ278" s="208">
        <f t="shared" si="145"/>
        <v>-0.61360870601544859</v>
      </c>
      <c r="AR278" s="50"/>
      <c r="AS278" s="25"/>
      <c r="AT278" s="185">
        <f t="shared" si="146"/>
        <v>269</v>
      </c>
      <c r="AU278" s="177">
        <f t="shared" si="147"/>
        <v>9.0146999485488599E-2</v>
      </c>
      <c r="AW278" s="208">
        <f t="shared" si="148"/>
        <v>-0.44983916967160376</v>
      </c>
      <c r="AX278" s="50"/>
      <c r="AY278" s="25"/>
      <c r="AZ278" s="185">
        <f t="shared" si="149"/>
        <v>269</v>
      </c>
      <c r="BA278" s="177">
        <f t="shared" si="150"/>
        <v>9.0146999485488599E-2</v>
      </c>
      <c r="BC278" s="208">
        <f t="shared" si="151"/>
        <v>-0.30915386990582372</v>
      </c>
      <c r="BD278" s="50"/>
      <c r="BE278" s="25"/>
      <c r="BF278" s="185">
        <f t="shared" si="152"/>
        <v>269</v>
      </c>
      <c r="BG278" s="177">
        <f t="shared" si="153"/>
        <v>9.0146999485488599E-2</v>
      </c>
      <c r="BI278" s="208">
        <f t="shared" si="154"/>
        <v>-0.18584185260874755</v>
      </c>
      <c r="BJ278" s="50"/>
      <c r="BK278" s="25"/>
      <c r="BL278" s="185">
        <f t="shared" si="155"/>
        <v>269</v>
      </c>
      <c r="BM278" s="177">
        <f t="shared" si="156"/>
        <v>9.0146999485488599E-2</v>
      </c>
    </row>
    <row r="279" spans="1:70" s="25" customFormat="1" ht="15" customHeight="1">
      <c r="A279" s="19">
        <f t="shared" si="125"/>
        <v>2011</v>
      </c>
      <c r="B279" s="174">
        <f t="shared" si="125"/>
        <v>270.86995669510782</v>
      </c>
      <c r="C279" s="207">
        <f t="shared" si="126"/>
        <v>-3.9665247404676425</v>
      </c>
      <c r="D279" s="20">
        <f t="shared" si="157"/>
        <v>9</v>
      </c>
      <c r="E279" s="50"/>
      <c r="H279" s="32"/>
      <c r="I279" s="177">
        <f t="shared" si="127"/>
        <v>271</v>
      </c>
      <c r="J279" s="178">
        <f t="shared" si="128"/>
        <v>4.8009497427786124E-2</v>
      </c>
      <c r="K279" s="177">
        <f t="shared" si="129"/>
        <v>1.6911261147281315E-5</v>
      </c>
      <c r="M279" s="208">
        <f t="shared" si="130"/>
        <v>-3.9665247404676425</v>
      </c>
      <c r="N279" s="50"/>
      <c r="P279" s="185">
        <f t="shared" si="131"/>
        <v>271</v>
      </c>
      <c r="Q279" s="177">
        <f t="shared" si="132"/>
        <v>1.6911261147281315E-5</v>
      </c>
      <c r="S279" s="208">
        <f t="shared" si="133"/>
        <v>-2.2298687835358648</v>
      </c>
      <c r="T279" s="50"/>
      <c r="V279" s="185">
        <f t="shared" si="134"/>
        <v>271</v>
      </c>
      <c r="W279" s="177">
        <f t="shared" si="135"/>
        <v>1.6911261147281315E-5</v>
      </c>
      <c r="Y279" s="208">
        <f t="shared" si="136"/>
        <v>-1.6102494802890934</v>
      </c>
      <c r="Z279" s="50"/>
      <c r="AB279" s="185">
        <f t="shared" si="137"/>
        <v>271</v>
      </c>
      <c r="AC279" s="177">
        <f t="shared" si="138"/>
        <v>1.6911261147281315E-5</v>
      </c>
      <c r="AE279" s="208">
        <f t="shared" si="139"/>
        <v>-1.2305462242305574</v>
      </c>
      <c r="AF279" s="50"/>
      <c r="AH279" s="185">
        <f t="shared" si="140"/>
        <v>271</v>
      </c>
      <c r="AI279" s="177">
        <f t="shared" si="141"/>
        <v>1.6911261147281315E-5</v>
      </c>
      <c r="AK279" s="208">
        <f t="shared" si="142"/>
        <v>-0.95599830669907226</v>
      </c>
      <c r="AL279" s="50"/>
      <c r="AN279" s="185">
        <f t="shared" si="143"/>
        <v>271</v>
      </c>
      <c r="AO279" s="177">
        <f t="shared" si="144"/>
        <v>1.6911261147281315E-5</v>
      </c>
      <c r="AQ279" s="208">
        <f t="shared" si="145"/>
        <v>-0.74081885689675864</v>
      </c>
      <c r="AR279" s="50"/>
      <c r="AT279" s="185">
        <f t="shared" si="146"/>
        <v>271</v>
      </c>
      <c r="AU279" s="177">
        <f t="shared" si="147"/>
        <v>1.6911261147281315E-5</v>
      </c>
      <c r="AW279" s="208">
        <f t="shared" si="148"/>
        <v>-0.563842157992132</v>
      </c>
      <c r="AX279" s="50"/>
      <c r="AZ279" s="185">
        <f t="shared" si="149"/>
        <v>271</v>
      </c>
      <c r="BA279" s="177">
        <f t="shared" si="150"/>
        <v>1.6911261147281315E-5</v>
      </c>
      <c r="BC279" s="208">
        <f t="shared" si="151"/>
        <v>-0.41352680013596249</v>
      </c>
      <c r="BD279" s="50"/>
      <c r="BF279" s="185">
        <f t="shared" si="152"/>
        <v>271</v>
      </c>
      <c r="BG279" s="177">
        <f t="shared" si="153"/>
        <v>1.6911261147281315E-5</v>
      </c>
      <c r="BI279" s="208">
        <f t="shared" si="154"/>
        <v>-0.28288158318497864</v>
      </c>
      <c r="BJ279" s="50"/>
      <c r="BL279" s="185">
        <f t="shared" si="155"/>
        <v>271</v>
      </c>
      <c r="BM279" s="177">
        <f t="shared" si="156"/>
        <v>1.6911261147281315E-5</v>
      </c>
    </row>
    <row r="280" spans="1:70" s="25" customFormat="1" ht="15" customHeight="1" thickBot="1">
      <c r="A280" s="28">
        <f t="shared" si="125"/>
        <v>2012</v>
      </c>
      <c r="B280" s="182">
        <f t="shared" si="125"/>
        <v>267.86505475030066</v>
      </c>
      <c r="C280" s="210">
        <f t="shared" si="126"/>
        <v>-3.4943143162142736</v>
      </c>
      <c r="D280" s="29">
        <f t="shared" si="157"/>
        <v>10</v>
      </c>
      <c r="E280" s="51"/>
      <c r="F280" s="30"/>
      <c r="G280" s="30"/>
      <c r="H280" s="78"/>
      <c r="I280" s="183">
        <f t="shared" si="127"/>
        <v>272</v>
      </c>
      <c r="J280" s="184">
        <f t="shared" si="128"/>
        <v>1.5436672967863874</v>
      </c>
      <c r="K280" s="183">
        <f t="shared" si="129"/>
        <v>1.7097772218011155E-2</v>
      </c>
      <c r="M280" s="211">
        <f t="shared" si="130"/>
        <v>-3.4943143162142736</v>
      </c>
      <c r="N280" s="51"/>
      <c r="O280" s="30"/>
      <c r="P280" s="205">
        <f t="shared" si="131"/>
        <v>272</v>
      </c>
      <c r="Q280" s="183">
        <f t="shared" si="132"/>
        <v>1.7097772218011155E-2</v>
      </c>
      <c r="S280" s="211">
        <f t="shared" si="133"/>
        <v>-2.1205392515847867</v>
      </c>
      <c r="T280" s="51"/>
      <c r="U280" s="30"/>
      <c r="V280" s="205">
        <f t="shared" si="134"/>
        <v>273</v>
      </c>
      <c r="W280" s="183">
        <f t="shared" si="135"/>
        <v>2.636766271740984E-2</v>
      </c>
      <c r="Y280" s="211">
        <f t="shared" si="136"/>
        <v>-1.5450673963112282</v>
      </c>
      <c r="Z280" s="51"/>
      <c r="AA280" s="30"/>
      <c r="AB280" s="205">
        <f t="shared" si="137"/>
        <v>273</v>
      </c>
      <c r="AC280" s="183">
        <f t="shared" si="138"/>
        <v>2.636766271740984E-2</v>
      </c>
      <c r="AE280" s="211">
        <f t="shared" si="139"/>
        <v>-1.1821197582436427</v>
      </c>
      <c r="AF280" s="51"/>
      <c r="AG280" s="30"/>
      <c r="AH280" s="205">
        <f t="shared" si="140"/>
        <v>274</v>
      </c>
      <c r="AI280" s="183">
        <f t="shared" si="141"/>
        <v>3.7637553216808527E-2</v>
      </c>
      <c r="AK280" s="211">
        <f t="shared" si="142"/>
        <v>-0.9163941162351471</v>
      </c>
      <c r="AL280" s="51"/>
      <c r="AM280" s="30"/>
      <c r="AN280" s="205">
        <f t="shared" si="143"/>
        <v>274</v>
      </c>
      <c r="AO280" s="183">
        <f t="shared" si="144"/>
        <v>3.7637553216808527E-2</v>
      </c>
      <c r="AQ280" s="211">
        <f t="shared" si="145"/>
        <v>-0.7066596137688772</v>
      </c>
      <c r="AR280" s="51"/>
      <c r="AS280" s="30"/>
      <c r="AT280" s="205">
        <f t="shared" si="146"/>
        <v>274</v>
      </c>
      <c r="AU280" s="183">
        <f t="shared" si="147"/>
        <v>3.7637553216808527E-2</v>
      </c>
      <c r="AW280" s="211">
        <f t="shared" si="148"/>
        <v>-0.53337836659480287</v>
      </c>
      <c r="AX280" s="51"/>
      <c r="AY280" s="30"/>
      <c r="AZ280" s="205">
        <f t="shared" si="149"/>
        <v>274</v>
      </c>
      <c r="BA280" s="183">
        <f t="shared" si="150"/>
        <v>3.7637553216808527E-2</v>
      </c>
      <c r="BC280" s="211">
        <f t="shared" si="151"/>
        <v>-0.38573545689844851</v>
      </c>
      <c r="BD280" s="51"/>
      <c r="BE280" s="30"/>
      <c r="BF280" s="205">
        <f t="shared" si="152"/>
        <v>274</v>
      </c>
      <c r="BG280" s="183">
        <f t="shared" si="153"/>
        <v>3.7637553216808527E-2</v>
      </c>
      <c r="BI280" s="211">
        <f t="shared" si="154"/>
        <v>-0.25711283636385646</v>
      </c>
      <c r="BJ280" s="51"/>
      <c r="BK280" s="30"/>
      <c r="BL280" s="205">
        <f t="shared" si="155"/>
        <v>274</v>
      </c>
      <c r="BM280" s="183">
        <f t="shared" si="156"/>
        <v>3.7637553216808527E-2</v>
      </c>
    </row>
    <row r="281" spans="1:70" ht="15" customHeight="1" thickTop="1">
      <c r="A281" s="19">
        <f t="shared" si="125"/>
        <v>2013</v>
      </c>
      <c r="B281" s="174">
        <f t="shared" ref="B281:B302" si="158">ROUND(F$263/(1+EXP(F$268+F$267*D281)),$G$1)</f>
        <v>273</v>
      </c>
      <c r="C281" s="52"/>
      <c r="D281" s="20">
        <f t="shared" si="157"/>
        <v>11</v>
      </c>
      <c r="E281" s="53"/>
      <c r="F281" s="80"/>
      <c r="G281" s="25"/>
      <c r="H281" s="32"/>
      <c r="I281" s="177">
        <f t="shared" si="127"/>
        <v>273</v>
      </c>
      <c r="J281" s="185"/>
      <c r="K281" s="185"/>
    </row>
    <row r="282" spans="1:70" ht="15" customHeight="1" thickBot="1">
      <c r="A282" s="19">
        <f t="shared" si="125"/>
        <v>2014</v>
      </c>
      <c r="B282" s="174">
        <f t="shared" si="158"/>
        <v>273</v>
      </c>
      <c r="C282" s="52"/>
      <c r="D282" s="20">
        <f t="shared" si="157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27"/>
        <v>273</v>
      </c>
      <c r="J282" s="185"/>
      <c r="K282" s="185"/>
      <c r="M282" s="198" t="str">
        <f>E264</f>
        <v>max(y) =</v>
      </c>
      <c r="N282" s="198">
        <f>F264</f>
        <v>275.02071632446365</v>
      </c>
      <c r="O282" s="198"/>
      <c r="P282" s="198"/>
      <c r="Q282" s="198"/>
      <c r="R282" s="198"/>
      <c r="S282" s="198" t="str">
        <f>M282</f>
        <v>max(y) =</v>
      </c>
      <c r="T282" s="198">
        <f>N282</f>
        <v>275.02071632446365</v>
      </c>
      <c r="U282" s="198"/>
      <c r="V282" s="198"/>
      <c r="W282" s="198"/>
      <c r="X282" s="198"/>
      <c r="Y282" s="198" t="str">
        <f>S282</f>
        <v>max(y) =</v>
      </c>
      <c r="Z282" s="198">
        <f>T282</f>
        <v>275.02071632446365</v>
      </c>
      <c r="AA282" s="198"/>
      <c r="AB282" s="198"/>
      <c r="AC282" s="198"/>
      <c r="AD282" s="198"/>
      <c r="AE282" s="198" t="str">
        <f>Y282</f>
        <v>max(y) =</v>
      </c>
      <c r="AF282" s="198">
        <f>Z282</f>
        <v>275.02071632446365</v>
      </c>
      <c r="AG282" s="198"/>
      <c r="AH282" s="198"/>
      <c r="AI282" s="198"/>
      <c r="AJ282" s="198"/>
      <c r="AK282" s="198" t="str">
        <f>AE282</f>
        <v>max(y) =</v>
      </c>
      <c r="AL282" s="198">
        <f>AF282</f>
        <v>275.02071632446365</v>
      </c>
      <c r="AM282" s="198"/>
      <c r="AN282" s="198"/>
      <c r="AO282" s="198"/>
      <c r="AP282" s="198"/>
      <c r="AQ282" s="198" t="str">
        <f>AK282</f>
        <v>max(y) =</v>
      </c>
      <c r="AR282" s="198">
        <f>AL282</f>
        <v>275.02071632446365</v>
      </c>
      <c r="AS282" s="198"/>
      <c r="AT282" s="198"/>
      <c r="AU282" s="198"/>
      <c r="AV282" s="198"/>
      <c r="AW282" s="198" t="str">
        <f>AQ282</f>
        <v>max(y) =</v>
      </c>
      <c r="AX282" s="198">
        <f>AR282</f>
        <v>275.02071632446365</v>
      </c>
      <c r="AY282" s="198"/>
      <c r="AZ282" s="198"/>
      <c r="BA282" s="198"/>
      <c r="BB282" s="198"/>
      <c r="BC282" s="198" t="str">
        <f>AW282</f>
        <v>max(y) =</v>
      </c>
      <c r="BD282" s="198">
        <f>AX282</f>
        <v>275.02071632446365</v>
      </c>
      <c r="BE282" s="198"/>
      <c r="BF282" s="198"/>
      <c r="BG282" s="198"/>
      <c r="BH282" s="198"/>
      <c r="BI282" s="198" t="str">
        <f>BC282</f>
        <v>max(y) =</v>
      </c>
      <c r="BJ282" s="198">
        <f>BD282</f>
        <v>275.02071632446365</v>
      </c>
    </row>
    <row r="283" spans="1:70" ht="15" customHeight="1" thickTop="1">
      <c r="A283" s="19">
        <f t="shared" si="125"/>
        <v>2015</v>
      </c>
      <c r="B283" s="174">
        <f t="shared" si="158"/>
        <v>274</v>
      </c>
      <c r="C283" s="52"/>
      <c r="D283" s="20">
        <f t="shared" si="157"/>
        <v>13</v>
      </c>
      <c r="E283" s="198">
        <f>O263</f>
        <v>276</v>
      </c>
      <c r="F283" s="201">
        <f>O271</f>
        <v>0.60398731451029442</v>
      </c>
      <c r="G283" s="631">
        <f>O272</f>
        <v>0.76336824383613089</v>
      </c>
      <c r="H283" s="632"/>
      <c r="I283" s="177">
        <f t="shared" si="127"/>
        <v>274</v>
      </c>
      <c r="J283" s="185"/>
      <c r="K283" s="185"/>
      <c r="M283" s="198" t="s">
        <v>49</v>
      </c>
      <c r="N283" s="212">
        <v>2</v>
      </c>
      <c r="O283" s="198"/>
      <c r="P283" s="198"/>
      <c r="Q283" s="198"/>
      <c r="R283" s="198"/>
      <c r="S283" s="198" t="s">
        <v>49</v>
      </c>
      <c r="T283" s="198">
        <f>N283</f>
        <v>2</v>
      </c>
      <c r="U283" s="198"/>
      <c r="V283" s="198"/>
      <c r="W283" s="198"/>
      <c r="X283" s="198"/>
      <c r="Y283" s="198" t="s">
        <v>49</v>
      </c>
      <c r="Z283" s="198">
        <f>T283</f>
        <v>2</v>
      </c>
      <c r="AA283" s="198"/>
      <c r="AB283" s="198"/>
      <c r="AC283" s="198"/>
      <c r="AD283" s="198"/>
      <c r="AE283" s="198" t="s">
        <v>49</v>
      </c>
      <c r="AF283" s="198">
        <f>Z283</f>
        <v>2</v>
      </c>
      <c r="AG283" s="198"/>
      <c r="AH283" s="198"/>
      <c r="AI283" s="198"/>
      <c r="AJ283" s="198"/>
      <c r="AK283" s="198" t="s">
        <v>49</v>
      </c>
      <c r="AL283" s="198">
        <f>AF283</f>
        <v>2</v>
      </c>
      <c r="AM283" s="198"/>
      <c r="AN283" s="198"/>
      <c r="AO283" s="198"/>
      <c r="AP283" s="198"/>
      <c r="AQ283" s="198" t="s">
        <v>49</v>
      </c>
      <c r="AR283" s="198">
        <f>AL283</f>
        <v>2</v>
      </c>
      <c r="AS283" s="198"/>
      <c r="AT283" s="198"/>
      <c r="AU283" s="198"/>
      <c r="AV283" s="198"/>
      <c r="AW283" s="198" t="s">
        <v>49</v>
      </c>
      <c r="AX283" s="198">
        <f>AR283</f>
        <v>2</v>
      </c>
      <c r="AY283" s="198"/>
      <c r="AZ283" s="198"/>
      <c r="BA283" s="198"/>
      <c r="BB283" s="198"/>
      <c r="BC283" s="198" t="s">
        <v>49</v>
      </c>
      <c r="BD283" s="198">
        <f>AX283</f>
        <v>2</v>
      </c>
      <c r="BE283" s="198"/>
      <c r="BF283" s="198"/>
      <c r="BG283" s="198"/>
      <c r="BH283" s="198"/>
      <c r="BI283" s="198" t="s">
        <v>49</v>
      </c>
      <c r="BJ283" s="198">
        <f>BD283</f>
        <v>2</v>
      </c>
      <c r="BK283" s="198"/>
      <c r="BL283" s="198"/>
      <c r="BM283" s="198"/>
      <c r="BN283" s="198"/>
      <c r="BO283" s="198"/>
      <c r="BP283" s="198"/>
      <c r="BQ283" s="198"/>
      <c r="BR283" s="198"/>
    </row>
    <row r="284" spans="1:70" ht="15" customHeight="1">
      <c r="A284" s="19">
        <f t="shared" si="125"/>
        <v>2016</v>
      </c>
      <c r="B284" s="174">
        <f t="shared" si="158"/>
        <v>274</v>
      </c>
      <c r="C284" s="52"/>
      <c r="D284" s="20">
        <f t="shared" si="157"/>
        <v>14</v>
      </c>
      <c r="E284" s="198">
        <f>U263</f>
        <v>300</v>
      </c>
      <c r="F284" s="201">
        <f>U271</f>
        <v>0.53884952727771884</v>
      </c>
      <c r="G284" s="631">
        <f>U272</f>
        <v>0.74315487507412847</v>
      </c>
      <c r="H284" s="632"/>
      <c r="I284" s="177">
        <f t="shared" si="127"/>
        <v>274</v>
      </c>
      <c r="J284" s="185"/>
      <c r="K284" s="185"/>
      <c r="M284" s="198" t="s">
        <v>60</v>
      </c>
      <c r="N284" s="212">
        <v>25</v>
      </c>
      <c r="O284" s="198"/>
      <c r="P284" s="198"/>
      <c r="Q284" s="198"/>
      <c r="R284" s="198"/>
      <c r="S284" s="198" t="s">
        <v>60</v>
      </c>
      <c r="T284" s="198">
        <f>N284</f>
        <v>25</v>
      </c>
      <c r="U284" s="198"/>
      <c r="V284" s="198"/>
      <c r="W284" s="198"/>
      <c r="X284" s="198"/>
      <c r="Y284" s="198" t="s">
        <v>60</v>
      </c>
      <c r="Z284" s="198">
        <f>T284</f>
        <v>25</v>
      </c>
      <c r="AA284" s="198"/>
      <c r="AB284" s="198"/>
      <c r="AC284" s="198"/>
      <c r="AD284" s="198"/>
      <c r="AE284" s="198" t="s">
        <v>60</v>
      </c>
      <c r="AF284" s="198">
        <f>Z284</f>
        <v>25</v>
      </c>
      <c r="AG284" s="198"/>
      <c r="AH284" s="198"/>
      <c r="AI284" s="198"/>
      <c r="AJ284" s="198"/>
      <c r="AK284" s="198" t="s">
        <v>60</v>
      </c>
      <c r="AL284" s="198">
        <f>AF284</f>
        <v>25</v>
      </c>
      <c r="AM284" s="198"/>
      <c r="AN284" s="198"/>
      <c r="AO284" s="198"/>
      <c r="AP284" s="198"/>
      <c r="AQ284" s="198" t="s">
        <v>60</v>
      </c>
      <c r="AR284" s="198">
        <f>AL284</f>
        <v>25</v>
      </c>
      <c r="AS284" s="198"/>
      <c r="AT284" s="198"/>
      <c r="AU284" s="198"/>
      <c r="AV284" s="198"/>
      <c r="AW284" s="198" t="s">
        <v>60</v>
      </c>
      <c r="AX284" s="198">
        <f>AR284</f>
        <v>25</v>
      </c>
      <c r="AY284" s="198"/>
      <c r="AZ284" s="198"/>
      <c r="BA284" s="198"/>
      <c r="BB284" s="198"/>
      <c r="BC284" s="198" t="s">
        <v>60</v>
      </c>
      <c r="BD284" s="198">
        <f>AX284</f>
        <v>25</v>
      </c>
      <c r="BE284" s="198"/>
      <c r="BF284" s="198"/>
      <c r="BG284" s="198"/>
      <c r="BH284" s="198"/>
      <c r="BI284" s="198" t="s">
        <v>60</v>
      </c>
      <c r="BJ284" s="198">
        <f>BD284</f>
        <v>25</v>
      </c>
    </row>
    <row r="285" spans="1:70" ht="15" customHeight="1">
      <c r="A285" s="19">
        <f t="shared" si="125"/>
        <v>2017</v>
      </c>
      <c r="B285" s="174">
        <f t="shared" si="158"/>
        <v>274</v>
      </c>
      <c r="C285" s="52"/>
      <c r="D285" s="20">
        <f t="shared" si="157"/>
        <v>15</v>
      </c>
      <c r="E285" s="198">
        <f>AA263</f>
        <v>325</v>
      </c>
      <c r="F285" s="201">
        <f>AA271</f>
        <v>0.50148798385568161</v>
      </c>
      <c r="G285" s="631">
        <f>AA272</f>
        <v>0.7806306949298536</v>
      </c>
      <c r="H285" s="632"/>
      <c r="I285" s="177">
        <f t="shared" si="127"/>
        <v>274</v>
      </c>
      <c r="J285" s="185"/>
      <c r="K285" s="185"/>
    </row>
    <row r="286" spans="1:70" ht="15" customHeight="1">
      <c r="A286" s="19">
        <f t="shared" si="125"/>
        <v>2018</v>
      </c>
      <c r="B286" s="174">
        <f t="shared" si="158"/>
        <v>275</v>
      </c>
      <c r="C286" s="52"/>
      <c r="D286" s="20">
        <f t="shared" si="157"/>
        <v>16</v>
      </c>
      <c r="E286" s="198">
        <f>AG263</f>
        <v>350</v>
      </c>
      <c r="F286" s="201">
        <f>AG271</f>
        <v>0.47861364998316486</v>
      </c>
      <c r="G286" s="631">
        <f>AG272</f>
        <v>0.80752088613693684</v>
      </c>
      <c r="H286" s="632"/>
      <c r="I286" s="177">
        <f t="shared" si="127"/>
        <v>275</v>
      </c>
      <c r="J286" s="185"/>
      <c r="K286" s="185"/>
    </row>
    <row r="287" spans="1:70" ht="15" customHeight="1">
      <c r="A287" s="19">
        <f t="shared" ref="A287:A302" si="159">A241</f>
        <v>2019</v>
      </c>
      <c r="B287" s="174">
        <f t="shared" si="158"/>
        <v>275</v>
      </c>
      <c r="C287" s="52"/>
      <c r="D287" s="20">
        <f t="shared" si="157"/>
        <v>17</v>
      </c>
      <c r="E287" s="198">
        <f>AM263</f>
        <v>375</v>
      </c>
      <c r="F287" s="201">
        <f>AM271</f>
        <v>0.48521134951343453</v>
      </c>
      <c r="G287" s="631">
        <f>AM272</f>
        <v>0.79320187413917997</v>
      </c>
      <c r="H287" s="632"/>
      <c r="I287" s="177">
        <f t="shared" si="127"/>
        <v>275</v>
      </c>
      <c r="J287" s="185"/>
      <c r="K287" s="185"/>
    </row>
    <row r="288" spans="1:70" ht="15" customHeight="1">
      <c r="A288" s="19">
        <f t="shared" si="159"/>
        <v>2020</v>
      </c>
      <c r="B288" s="174">
        <f t="shared" si="158"/>
        <v>275</v>
      </c>
      <c r="C288" s="52"/>
      <c r="D288" s="20">
        <f t="shared" si="157"/>
        <v>18</v>
      </c>
      <c r="E288" s="198">
        <f>AS263</f>
        <v>400</v>
      </c>
      <c r="F288" s="201">
        <f>AS271</f>
        <v>0.4728443798229392</v>
      </c>
      <c r="G288" s="631">
        <f>AS272</f>
        <v>0.81119102888450645</v>
      </c>
      <c r="H288" s="632"/>
      <c r="I288" s="177">
        <f t="shared" si="127"/>
        <v>275</v>
      </c>
      <c r="J288" s="185"/>
      <c r="K288" s="185"/>
    </row>
    <row r="289" spans="1:11" ht="15" customHeight="1">
      <c r="A289" s="19">
        <f t="shared" si="159"/>
        <v>2021</v>
      </c>
      <c r="B289" s="174">
        <f t="shared" si="158"/>
        <v>275</v>
      </c>
      <c r="C289" s="52"/>
      <c r="D289" s="20">
        <f t="shared" si="157"/>
        <v>19</v>
      </c>
      <c r="E289" s="198">
        <f>AY263</f>
        <v>425</v>
      </c>
      <c r="F289" s="201">
        <f>AY271</f>
        <v>0.4728443798229392</v>
      </c>
      <c r="G289" s="631">
        <f>AY272</f>
        <v>0.81119102888450645</v>
      </c>
      <c r="H289" s="632"/>
      <c r="I289" s="177">
        <f t="shared" si="127"/>
        <v>275</v>
      </c>
      <c r="J289" s="185"/>
      <c r="K289" s="185"/>
    </row>
    <row r="290" spans="1:11" ht="15" customHeight="1">
      <c r="A290" s="19">
        <f t="shared" si="159"/>
        <v>2022</v>
      </c>
      <c r="B290" s="174">
        <f t="shared" si="158"/>
        <v>275</v>
      </c>
      <c r="C290" s="52"/>
      <c r="D290" s="20">
        <f t="shared" si="157"/>
        <v>20</v>
      </c>
      <c r="E290" s="198">
        <f>BE263</f>
        <v>450</v>
      </c>
      <c r="F290" s="201">
        <f>BE271</f>
        <v>0.4728443798229392</v>
      </c>
      <c r="G290" s="631">
        <f>BE272</f>
        <v>0.81119102888450645</v>
      </c>
      <c r="H290" s="632"/>
      <c r="I290" s="177">
        <f t="shared" si="127"/>
        <v>275</v>
      </c>
      <c r="J290" s="185"/>
      <c r="K290" s="185"/>
    </row>
    <row r="291" spans="1:11" ht="15" customHeight="1">
      <c r="A291" s="19">
        <f t="shared" si="159"/>
        <v>2023</v>
      </c>
      <c r="B291" s="174">
        <f t="shared" si="158"/>
        <v>276</v>
      </c>
      <c r="C291" s="52"/>
      <c r="D291" s="20">
        <f t="shared" si="157"/>
        <v>21</v>
      </c>
      <c r="E291" s="198">
        <f>BK263</f>
        <v>475</v>
      </c>
      <c r="F291" s="201">
        <f>BK271</f>
        <v>0.4728443798229392</v>
      </c>
      <c r="G291" s="631">
        <f>BK272</f>
        <v>0.81119102888450645</v>
      </c>
      <c r="H291" s="632"/>
      <c r="I291" s="177">
        <f t="shared" si="127"/>
        <v>276</v>
      </c>
      <c r="J291" s="185"/>
      <c r="K291" s="185"/>
    </row>
    <row r="292" spans="1:11" ht="15" customHeight="1">
      <c r="A292" s="19">
        <f t="shared" si="159"/>
        <v>2024</v>
      </c>
      <c r="B292" s="174">
        <f t="shared" si="158"/>
        <v>276</v>
      </c>
      <c r="C292" s="52"/>
      <c r="D292" s="20">
        <f t="shared" si="157"/>
        <v>22</v>
      </c>
      <c r="E292" s="64"/>
      <c r="F292" s="201"/>
      <c r="G292" s="213"/>
      <c r="H292" s="32"/>
      <c r="I292" s="177">
        <f t="shared" si="127"/>
        <v>276</v>
      </c>
      <c r="J292" s="185"/>
      <c r="K292" s="185"/>
    </row>
    <row r="293" spans="1:11" ht="15" customHeight="1">
      <c r="A293" s="19">
        <f t="shared" si="159"/>
        <v>2025</v>
      </c>
      <c r="B293" s="174">
        <f t="shared" si="158"/>
        <v>276</v>
      </c>
      <c r="C293" s="52"/>
      <c r="D293" s="20">
        <f t="shared" si="157"/>
        <v>23</v>
      </c>
      <c r="E293" s="64"/>
      <c r="F293" s="201"/>
      <c r="G293" s="213"/>
      <c r="H293" s="32"/>
      <c r="I293" s="177">
        <f t="shared" si="127"/>
        <v>276</v>
      </c>
      <c r="J293" s="185"/>
      <c r="K293" s="185"/>
    </row>
    <row r="294" spans="1:11" ht="15" customHeight="1">
      <c r="A294" s="19">
        <f t="shared" si="159"/>
        <v>2026</v>
      </c>
      <c r="B294" s="174">
        <f t="shared" si="158"/>
        <v>276</v>
      </c>
      <c r="C294" s="52"/>
      <c r="D294" s="20">
        <f t="shared" si="157"/>
        <v>24</v>
      </c>
      <c r="E294" s="64"/>
      <c r="F294" s="201"/>
      <c r="G294" s="213"/>
      <c r="H294" s="32"/>
      <c r="I294" s="177">
        <f t="shared" si="127"/>
        <v>276</v>
      </c>
      <c r="J294" s="185"/>
      <c r="K294" s="185"/>
    </row>
    <row r="295" spans="1:11" ht="15" customHeight="1">
      <c r="A295" s="19">
        <f t="shared" si="159"/>
        <v>2027</v>
      </c>
      <c r="B295" s="174">
        <f t="shared" si="158"/>
        <v>276</v>
      </c>
      <c r="C295" s="52"/>
      <c r="D295" s="20">
        <f t="shared" si="157"/>
        <v>25</v>
      </c>
      <c r="E295" s="64"/>
      <c r="F295" s="201"/>
      <c r="G295" s="213"/>
      <c r="H295" s="32"/>
      <c r="I295" s="177">
        <f t="shared" si="127"/>
        <v>276</v>
      </c>
      <c r="J295" s="185"/>
      <c r="K295" s="185"/>
    </row>
    <row r="296" spans="1:11" ht="15" customHeight="1">
      <c r="A296" s="19">
        <f t="shared" si="159"/>
        <v>2028</v>
      </c>
      <c r="B296" s="174">
        <f t="shared" si="158"/>
        <v>276</v>
      </c>
      <c r="C296" s="52"/>
      <c r="D296" s="20">
        <f t="shared" si="157"/>
        <v>26</v>
      </c>
      <c r="E296" s="64"/>
      <c r="F296" s="201"/>
      <c r="G296" s="213"/>
      <c r="H296" s="32"/>
      <c r="I296" s="177">
        <f t="shared" si="127"/>
        <v>276</v>
      </c>
      <c r="J296" s="185"/>
      <c r="K296" s="185"/>
    </row>
    <row r="297" spans="1:11" ht="15" customHeight="1">
      <c r="A297" s="19">
        <f t="shared" si="159"/>
        <v>2029</v>
      </c>
      <c r="B297" s="174">
        <f t="shared" si="158"/>
        <v>276</v>
      </c>
      <c r="C297" s="52"/>
      <c r="D297" s="20">
        <f t="shared" si="157"/>
        <v>27</v>
      </c>
      <c r="E297" s="53"/>
      <c r="F297" s="80"/>
      <c r="G297" s="25"/>
      <c r="H297" s="32"/>
      <c r="I297" s="177">
        <f t="shared" si="127"/>
        <v>276</v>
      </c>
      <c r="J297" s="185"/>
      <c r="K297" s="185"/>
    </row>
    <row r="298" spans="1:11" ht="15" customHeight="1">
      <c r="A298" s="19">
        <f t="shared" si="159"/>
        <v>2030</v>
      </c>
      <c r="B298" s="174">
        <f t="shared" si="158"/>
        <v>276</v>
      </c>
      <c r="C298" s="52"/>
      <c r="D298" s="20">
        <f t="shared" si="157"/>
        <v>28</v>
      </c>
      <c r="E298" s="53"/>
      <c r="F298" s="80"/>
      <c r="G298" s="25"/>
      <c r="H298" s="32"/>
      <c r="I298" s="177">
        <f t="shared" si="127"/>
        <v>276</v>
      </c>
      <c r="J298" s="185"/>
      <c r="K298" s="185"/>
    </row>
    <row r="299" spans="1:11" ht="15" customHeight="1">
      <c r="A299" s="19">
        <f t="shared" si="159"/>
        <v>2031</v>
      </c>
      <c r="B299" s="174">
        <f t="shared" si="158"/>
        <v>276</v>
      </c>
      <c r="C299" s="52"/>
      <c r="D299" s="20">
        <f t="shared" si="157"/>
        <v>29</v>
      </c>
      <c r="E299" s="53"/>
      <c r="F299" s="80"/>
      <c r="G299" s="25"/>
      <c r="H299" s="32"/>
      <c r="I299" s="177">
        <f t="shared" si="127"/>
        <v>276</v>
      </c>
      <c r="J299" s="185"/>
      <c r="K299" s="185"/>
    </row>
    <row r="300" spans="1:11" ht="15" customHeight="1">
      <c r="A300" s="19">
        <f t="shared" si="159"/>
        <v>2032</v>
      </c>
      <c r="B300" s="174">
        <f t="shared" si="158"/>
        <v>276</v>
      </c>
      <c r="C300" s="52"/>
      <c r="D300" s="20">
        <f t="shared" si="157"/>
        <v>30</v>
      </c>
      <c r="E300" s="53"/>
      <c r="F300" s="80"/>
      <c r="G300" s="25"/>
      <c r="H300" s="32"/>
      <c r="I300" s="177">
        <f t="shared" si="127"/>
        <v>276</v>
      </c>
      <c r="J300" s="185"/>
      <c r="K300" s="185"/>
    </row>
    <row r="301" spans="1:11" ht="15" customHeight="1">
      <c r="A301" s="19">
        <f t="shared" si="159"/>
        <v>2033</v>
      </c>
      <c r="B301" s="174">
        <f t="shared" si="158"/>
        <v>276</v>
      </c>
      <c r="C301" s="52"/>
      <c r="D301" s="20">
        <f t="shared" si="157"/>
        <v>31</v>
      </c>
      <c r="E301" s="53"/>
      <c r="F301" s="80"/>
      <c r="G301" s="25"/>
      <c r="H301" s="32"/>
      <c r="I301" s="177">
        <f t="shared" si="127"/>
        <v>276</v>
      </c>
      <c r="J301" s="185"/>
      <c r="K301" s="185"/>
    </row>
    <row r="302" spans="1:11" ht="15" customHeight="1">
      <c r="A302" s="103">
        <f t="shared" si="159"/>
        <v>2034</v>
      </c>
      <c r="B302" s="186">
        <f t="shared" si="158"/>
        <v>276</v>
      </c>
      <c r="C302" s="193"/>
      <c r="D302" s="33">
        <f t="shared" si="157"/>
        <v>32</v>
      </c>
      <c r="E302" s="54"/>
      <c r="F302" s="82"/>
      <c r="G302" s="9"/>
      <c r="H302" s="35"/>
      <c r="I302" s="187">
        <f t="shared" si="127"/>
        <v>276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0.61903180923259127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RSQ($B317:$B326,P317:P326)</f>
        <v>0.61903180923259127</v>
      </c>
      <c r="Q305" s="18" t="s">
        <v>16</v>
      </c>
      <c r="S305" s="93" t="s">
        <v>62</v>
      </c>
      <c r="T305" s="13"/>
      <c r="U305" s="15" t="s">
        <v>14</v>
      </c>
      <c r="V305" s="16">
        <f>RSQ($B317:$B326,V317:V326)</f>
        <v>0.52155307546946217</v>
      </c>
      <c r="W305" s="18" t="s">
        <v>16</v>
      </c>
      <c r="Y305" s="93" t="s">
        <v>62</v>
      </c>
      <c r="Z305" s="13"/>
      <c r="AA305" s="15" t="s">
        <v>14</v>
      </c>
      <c r="AB305" s="16">
        <f>RSQ($B317:$B326,AB317:AB326)</f>
        <v>0.50491621037556433</v>
      </c>
      <c r="AC305" s="18" t="s">
        <v>16</v>
      </c>
      <c r="AE305" s="93" t="s">
        <v>62</v>
      </c>
      <c r="AF305" s="13"/>
      <c r="AG305" s="15" t="s">
        <v>14</v>
      </c>
      <c r="AH305" s="16">
        <f>RSQ($B317:$B326,AH317:AH326)</f>
        <v>0.50148798385568161</v>
      </c>
      <c r="AI305" s="18" t="s">
        <v>16</v>
      </c>
      <c r="AK305" s="93" t="s">
        <v>62</v>
      </c>
      <c r="AL305" s="13"/>
      <c r="AM305" s="15" t="s">
        <v>14</v>
      </c>
      <c r="AN305" s="16">
        <f>RSQ($B317:$B326,AN317:AN326)</f>
        <v>0.49766419409485146</v>
      </c>
      <c r="AO305" s="18" t="s">
        <v>16</v>
      </c>
      <c r="AQ305" s="93" t="s">
        <v>62</v>
      </c>
      <c r="AR305" s="13"/>
      <c r="AS305" s="15" t="s">
        <v>14</v>
      </c>
      <c r="AT305" s="16">
        <f>RSQ($B317:$B326,AT317:AT326)</f>
        <v>0.47861364998316486</v>
      </c>
      <c r="AU305" s="18" t="s">
        <v>16</v>
      </c>
      <c r="AW305" s="93" t="s">
        <v>62</v>
      </c>
      <c r="AX305" s="13"/>
      <c r="AY305" s="15" t="s">
        <v>14</v>
      </c>
      <c r="AZ305" s="16">
        <f>RSQ($B317:$B326,AZ317:AZ326)</f>
        <v>0.47861364998316486</v>
      </c>
      <c r="BA305" s="18" t="s">
        <v>16</v>
      </c>
      <c r="BC305" s="93" t="s">
        <v>62</v>
      </c>
      <c r="BD305" s="13"/>
      <c r="BE305" s="15" t="s">
        <v>14</v>
      </c>
      <c r="BF305" s="16">
        <f>RSQ($B317:$B326,BF317:BF326)</f>
        <v>0.48521134951343453</v>
      </c>
      <c r="BG305" s="18" t="s">
        <v>16</v>
      </c>
      <c r="BI305" s="93" t="s">
        <v>62</v>
      </c>
      <c r="BJ305" s="13"/>
      <c r="BK305" s="15" t="s">
        <v>14</v>
      </c>
      <c r="BL305" s="16">
        <f>RSQ($B317:$B326,BL317:BL326)</f>
        <v>0.48521134951343453</v>
      </c>
      <c r="BM305" s="18" t="s">
        <v>16</v>
      </c>
    </row>
    <row r="306" spans="1:65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16"/>
      <c r="N306" s="96" t="s">
        <v>63</v>
      </c>
      <c r="O306" s="95"/>
      <c r="P306" s="203"/>
      <c r="Q306" s="175"/>
      <c r="S306" s="216"/>
      <c r="T306" s="96" t="s">
        <v>63</v>
      </c>
      <c r="U306" s="95"/>
      <c r="V306" s="203"/>
      <c r="W306" s="175"/>
      <c r="Y306" s="216"/>
      <c r="Z306" s="96" t="s">
        <v>63</v>
      </c>
      <c r="AA306" s="95"/>
      <c r="AB306" s="203"/>
      <c r="AC306" s="175"/>
      <c r="AE306" s="216"/>
      <c r="AF306" s="96" t="s">
        <v>63</v>
      </c>
      <c r="AG306" s="95"/>
      <c r="AH306" s="203"/>
      <c r="AI306" s="175"/>
      <c r="AK306" s="216"/>
      <c r="AL306" s="96" t="s">
        <v>63</v>
      </c>
      <c r="AM306" s="95"/>
      <c r="AN306" s="203"/>
      <c r="AO306" s="175"/>
      <c r="AQ306" s="216"/>
      <c r="AR306" s="96" t="s">
        <v>63</v>
      </c>
      <c r="AS306" s="95"/>
      <c r="AT306" s="203"/>
      <c r="AU306" s="175"/>
      <c r="AW306" s="216"/>
      <c r="AX306" s="96" t="s">
        <v>63</v>
      </c>
      <c r="AY306" s="95"/>
      <c r="AZ306" s="203"/>
      <c r="BA306" s="175"/>
      <c r="BC306" s="216"/>
      <c r="BD306" s="96" t="s">
        <v>63</v>
      </c>
      <c r="BE306" s="95"/>
      <c r="BF306" s="203"/>
      <c r="BG306" s="175"/>
      <c r="BI306" s="216"/>
      <c r="BJ306" s="96" t="s">
        <v>63</v>
      </c>
      <c r="BK306" s="95"/>
      <c r="BL306" s="203"/>
      <c r="BM306" s="175"/>
    </row>
    <row r="307" spans="1:65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216"/>
      <c r="N307" s="70" t="s">
        <v>64</v>
      </c>
      <c r="O307" s="55"/>
      <c r="P307" s="185"/>
      <c r="Q307" s="177"/>
      <c r="S307" s="216"/>
      <c r="T307" s="70" t="s">
        <v>64</v>
      </c>
      <c r="U307" s="55"/>
      <c r="V307" s="185"/>
      <c r="W307" s="177"/>
      <c r="Y307" s="216"/>
      <c r="Z307" s="70" t="s">
        <v>64</v>
      </c>
      <c r="AA307" s="55"/>
      <c r="AB307" s="185"/>
      <c r="AC307" s="177"/>
      <c r="AE307" s="216"/>
      <c r="AF307" s="70" t="s">
        <v>64</v>
      </c>
      <c r="AG307" s="55"/>
      <c r="AH307" s="185"/>
      <c r="AI307" s="177"/>
      <c r="AK307" s="216"/>
      <c r="AL307" s="70" t="s">
        <v>64</v>
      </c>
      <c r="AM307" s="55"/>
      <c r="AN307" s="185"/>
      <c r="AO307" s="177"/>
      <c r="AQ307" s="216"/>
      <c r="AR307" s="70" t="s">
        <v>64</v>
      </c>
      <c r="AS307" s="55"/>
      <c r="AT307" s="185"/>
      <c r="AU307" s="177"/>
      <c r="AW307" s="216"/>
      <c r="AX307" s="70" t="s">
        <v>64</v>
      </c>
      <c r="AY307" s="55"/>
      <c r="AZ307" s="185"/>
      <c r="BA307" s="177"/>
      <c r="BC307" s="216"/>
      <c r="BD307" s="70" t="s">
        <v>64</v>
      </c>
      <c r="BE307" s="55"/>
      <c r="BF307" s="185"/>
      <c r="BG307" s="177"/>
      <c r="BI307" s="216"/>
      <c r="BJ307" s="70" t="s">
        <v>64</v>
      </c>
      <c r="BK307" s="55"/>
      <c r="BL307" s="185"/>
      <c r="BM307" s="177"/>
    </row>
    <row r="308" spans="1:65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216"/>
      <c r="P308" s="185"/>
      <c r="Q308" s="177"/>
      <c r="S308" s="216"/>
      <c r="V308" s="185"/>
      <c r="W308" s="177"/>
      <c r="Y308" s="216"/>
      <c r="AB308" s="185"/>
      <c r="AC308" s="177"/>
      <c r="AE308" s="216"/>
      <c r="AH308" s="185"/>
      <c r="AI308" s="177"/>
      <c r="AK308" s="216"/>
      <c r="AN308" s="185"/>
      <c r="AO308" s="177"/>
      <c r="AQ308" s="216"/>
      <c r="AT308" s="185"/>
      <c r="AU308" s="177"/>
      <c r="AW308" s="216"/>
      <c r="AZ308" s="185"/>
      <c r="BA308" s="177"/>
      <c r="BC308" s="216"/>
      <c r="BF308" s="185"/>
      <c r="BG308" s="177"/>
      <c r="BI308" s="216"/>
      <c r="BL308" s="185"/>
      <c r="BM308" s="177"/>
    </row>
    <row r="309" spans="1:65" ht="15" customHeight="1">
      <c r="A309" s="19"/>
      <c r="B309" s="174"/>
      <c r="C309" s="189"/>
      <c r="D309" s="20"/>
      <c r="E309" s="97" t="s">
        <v>65</v>
      </c>
      <c r="F309" s="236">
        <v>276</v>
      </c>
      <c r="G309" s="21"/>
      <c r="H309" s="25"/>
      <c r="I309" s="177"/>
      <c r="J309" s="178"/>
      <c r="K309" s="177"/>
      <c r="M309" s="216"/>
      <c r="N309" s="95" t="s">
        <v>65</v>
      </c>
      <c r="O309" s="199">
        <f>ROUNDDOWN(O264,0)+1</f>
        <v>276</v>
      </c>
      <c r="P309" s="185"/>
      <c r="Q309" s="177"/>
      <c r="S309" s="216"/>
      <c r="T309" s="95" t="s">
        <v>65</v>
      </c>
      <c r="U309" s="199">
        <f>ROUNDDOWN(U264,-T330)+10^T330</f>
        <v>300</v>
      </c>
      <c r="V309" s="185"/>
      <c r="W309" s="177"/>
      <c r="Y309" s="216"/>
      <c r="Z309" s="95" t="s">
        <v>65</v>
      </c>
      <c r="AA309" s="199">
        <f>U309+Z331</f>
        <v>325</v>
      </c>
      <c r="AB309" s="185"/>
      <c r="AC309" s="177"/>
      <c r="AE309" s="216"/>
      <c r="AF309" s="95" t="s">
        <v>65</v>
      </c>
      <c r="AG309" s="199">
        <f>AA309+AF331</f>
        <v>350</v>
      </c>
      <c r="AH309" s="185"/>
      <c r="AI309" s="177"/>
      <c r="AK309" s="216"/>
      <c r="AL309" s="95" t="s">
        <v>65</v>
      </c>
      <c r="AM309" s="199">
        <f>AG309+AL331</f>
        <v>375</v>
      </c>
      <c r="AN309" s="185"/>
      <c r="AO309" s="177"/>
      <c r="AQ309" s="216"/>
      <c r="AR309" s="95" t="s">
        <v>65</v>
      </c>
      <c r="AS309" s="199">
        <f>AM309+AR331</f>
        <v>400</v>
      </c>
      <c r="AT309" s="185"/>
      <c r="AU309" s="177"/>
      <c r="AW309" s="216"/>
      <c r="AX309" s="95" t="s">
        <v>65</v>
      </c>
      <c r="AY309" s="199">
        <f>AS309+AX331</f>
        <v>425</v>
      </c>
      <c r="AZ309" s="185"/>
      <c r="BA309" s="177"/>
      <c r="BC309" s="216"/>
      <c r="BD309" s="95" t="s">
        <v>65</v>
      </c>
      <c r="BE309" s="199">
        <f>AY309+BD331</f>
        <v>450</v>
      </c>
      <c r="BF309" s="185"/>
      <c r="BG309" s="177"/>
      <c r="BI309" s="216"/>
      <c r="BJ309" s="95" t="s">
        <v>65</v>
      </c>
      <c r="BK309" s="199">
        <f>BE309+BJ331</f>
        <v>475</v>
      </c>
      <c r="BL309" s="185"/>
      <c r="BM309" s="177"/>
    </row>
    <row r="310" spans="1:65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216"/>
      <c r="P310" s="185"/>
      <c r="Q310" s="177"/>
      <c r="S310" s="216"/>
      <c r="V310" s="185"/>
      <c r="W310" s="177"/>
      <c r="Y310" s="216"/>
      <c r="AB310" s="185"/>
      <c r="AC310" s="177"/>
      <c r="AE310" s="216"/>
      <c r="AH310" s="185"/>
      <c r="AI310" s="177"/>
      <c r="AK310" s="216"/>
      <c r="AN310" s="185"/>
      <c r="AO310" s="177"/>
      <c r="AQ310" s="216"/>
      <c r="AT310" s="185"/>
      <c r="AU310" s="177"/>
      <c r="AW310" s="216"/>
      <c r="AZ310" s="185"/>
      <c r="BA310" s="177"/>
      <c r="BC310" s="216"/>
      <c r="BF310" s="185"/>
      <c r="BG310" s="177"/>
      <c r="BI310" s="216"/>
      <c r="BL310" s="185"/>
      <c r="BM310" s="177"/>
    </row>
    <row r="311" spans="1:65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3.4015135787808988</v>
      </c>
      <c r="G311" s="21"/>
      <c r="H311" s="25"/>
      <c r="I311" s="177"/>
      <c r="J311" s="178"/>
      <c r="K311" s="177"/>
      <c r="M311" s="216"/>
      <c r="N311" s="95" t="s">
        <v>66</v>
      </c>
      <c r="O311" s="40">
        <f>INDEX(LINEST(M317:M326,$D317:$D326),2)</f>
        <v>3.4015135787808988</v>
      </c>
      <c r="P311" s="185"/>
      <c r="Q311" s="177"/>
      <c r="S311" s="216"/>
      <c r="T311" s="95" t="s">
        <v>66</v>
      </c>
      <c r="U311" s="40">
        <f>INDEX(LINEST(S317:S326,$D317:$D326),2)</f>
        <v>3.9810005959245593</v>
      </c>
      <c r="V311" s="185"/>
      <c r="W311" s="177"/>
      <c r="Y311" s="216"/>
      <c r="Z311" s="95" t="s">
        <v>66</v>
      </c>
      <c r="AA311" s="40">
        <f>INDEX(LINEST(Y317:Y326,$D317:$D326),2)</f>
        <v>4.3684899813425151</v>
      </c>
      <c r="AB311" s="185"/>
      <c r="AC311" s="177"/>
      <c r="AE311" s="216"/>
      <c r="AF311" s="95" t="s">
        <v>66</v>
      </c>
      <c r="AG311" s="40">
        <f>INDEX(LINEST(AE317:AE326,$D317:$D326),2)</f>
        <v>4.6457995660903322</v>
      </c>
      <c r="AH311" s="185"/>
      <c r="AI311" s="177"/>
      <c r="AK311" s="216"/>
      <c r="AL311" s="95" t="s">
        <v>66</v>
      </c>
      <c r="AM311" s="40">
        <f>INDEX(LINEST(AK317:AK326,$D317:$D326),2)</f>
        <v>4.8620795172407334</v>
      </c>
      <c r="AN311" s="185"/>
      <c r="AO311" s="177"/>
      <c r="AQ311" s="216"/>
      <c r="AR311" s="95" t="s">
        <v>66</v>
      </c>
      <c r="AS311" s="40">
        <f>INDEX(LINEST(AQ317:AQ326,$D317:$D326),2)</f>
        <v>5.0395169598223566</v>
      </c>
      <c r="AT311" s="185"/>
      <c r="AU311" s="177"/>
      <c r="AW311" s="216"/>
      <c r="AX311" s="95" t="s">
        <v>66</v>
      </c>
      <c r="AY311" s="40">
        <f>INDEX(LINEST(AW317:AW326,$D317:$D326),2)</f>
        <v>5.1900149192488989</v>
      </c>
      <c r="AZ311" s="185"/>
      <c r="BA311" s="177"/>
      <c r="BC311" s="216"/>
      <c r="BD311" s="95" t="s">
        <v>66</v>
      </c>
      <c r="BE311" s="40">
        <f>INDEX(LINEST(BC317:BC326,$D317:$D326),2)</f>
        <v>5.3207120105568162</v>
      </c>
      <c r="BF311" s="185"/>
      <c r="BG311" s="177"/>
      <c r="BI311" s="216"/>
      <c r="BJ311" s="95" t="s">
        <v>66</v>
      </c>
      <c r="BK311" s="40">
        <f>INDEX(LINEST(BI317:BI326,$D317:$D326),2)</f>
        <v>5.4362321932713895</v>
      </c>
      <c r="BL311" s="185"/>
      <c r="BM311" s="177"/>
    </row>
    <row r="312" spans="1:65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-0.19385037960227169</v>
      </c>
      <c r="G312" s="25"/>
      <c r="H312" s="25"/>
      <c r="I312" s="177"/>
      <c r="J312" s="178"/>
      <c r="K312" s="177"/>
      <c r="M312" s="216"/>
      <c r="N312" s="95" t="s">
        <v>67</v>
      </c>
      <c r="O312" s="40">
        <f>INDEX(LINEST(M317:M326,$D317:$D326),1)</f>
        <v>-0.19385037960227169</v>
      </c>
      <c r="P312" s="185"/>
      <c r="Q312" s="177"/>
      <c r="S312" s="216"/>
      <c r="T312" s="95" t="s">
        <v>67</v>
      </c>
      <c r="U312" s="40">
        <f>INDEX(LINEST(S317:S326,$D317:$D326),1)</f>
        <v>-6.603925225399998E-2</v>
      </c>
      <c r="V312" s="185"/>
      <c r="W312" s="177"/>
      <c r="Y312" s="216"/>
      <c r="Z312" s="95" t="s">
        <v>67</v>
      </c>
      <c r="AA312" s="40">
        <f>INDEX(LINEST(Y317:Y326,$D317:$D326),1)</f>
        <v>-4.1583045056532215E-2</v>
      </c>
      <c r="AB312" s="185"/>
      <c r="AC312" s="177"/>
      <c r="AE312" s="216"/>
      <c r="AF312" s="95" t="s">
        <v>67</v>
      </c>
      <c r="AG312" s="40">
        <f>INDEX(LINEST(AE317:AE326,$D317:$D326),1)</f>
        <v>-3.0541720241897122E-2</v>
      </c>
      <c r="AH312" s="185"/>
      <c r="AI312" s="177"/>
      <c r="AK312" s="216"/>
      <c r="AL312" s="95" t="s">
        <v>67</v>
      </c>
      <c r="AM312" s="40">
        <f>INDEX(LINEST(AK317:AK326,$D317:$D326),1)</f>
        <v>-2.4179569163718495E-2</v>
      </c>
      <c r="AN312" s="185"/>
      <c r="AO312" s="177"/>
      <c r="AQ312" s="216"/>
      <c r="AR312" s="95" t="s">
        <v>67</v>
      </c>
      <c r="AS312" s="40">
        <f>INDEX(LINEST(AQ317:AQ326,$D317:$D326),1)</f>
        <v>-2.0026438258310155E-2</v>
      </c>
      <c r="AT312" s="185"/>
      <c r="AU312" s="177"/>
      <c r="AW312" s="216"/>
      <c r="AX312" s="95" t="s">
        <v>67</v>
      </c>
      <c r="AY312" s="40">
        <f>INDEX(LINEST(AW317:AW326,$D317:$D326),1)</f>
        <v>-1.7097210870942608E-2</v>
      </c>
      <c r="AZ312" s="185"/>
      <c r="BA312" s="177"/>
      <c r="BC312" s="216"/>
      <c r="BD312" s="95" t="s">
        <v>67</v>
      </c>
      <c r="BE312" s="40">
        <f>INDEX(LINEST(BC317:BC326,$D317:$D326),1)</f>
        <v>-1.4918542076426344E-2</v>
      </c>
      <c r="BF312" s="185"/>
      <c r="BG312" s="177"/>
      <c r="BI312" s="216"/>
      <c r="BJ312" s="95" t="s">
        <v>67</v>
      </c>
      <c r="BK312" s="40">
        <f>INDEX(LINEST(BI317:BI326,$D317:$D326),1)</f>
        <v>-1.3233932328257002E-2</v>
      </c>
      <c r="BL312" s="185"/>
      <c r="BM312" s="177"/>
    </row>
    <row r="313" spans="1:65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216"/>
      <c r="P313" s="185"/>
      <c r="Q313" s="177"/>
      <c r="S313" s="216"/>
      <c r="V313" s="185"/>
      <c r="W313" s="177"/>
      <c r="Y313" s="216"/>
      <c r="AB313" s="185"/>
      <c r="AC313" s="177"/>
      <c r="AE313" s="216"/>
      <c r="AH313" s="185"/>
      <c r="AI313" s="177"/>
      <c r="AK313" s="216"/>
      <c r="AN313" s="185"/>
      <c r="AO313" s="177"/>
      <c r="AQ313" s="216"/>
      <c r="AT313" s="185"/>
      <c r="AU313" s="177"/>
      <c r="AW313" s="216"/>
      <c r="AZ313" s="185"/>
      <c r="BA313" s="177"/>
      <c r="BC313" s="216"/>
      <c r="BF313" s="185"/>
      <c r="BG313" s="177"/>
      <c r="BI313" s="216"/>
      <c r="BL313" s="185"/>
      <c r="BM313" s="177"/>
    </row>
    <row r="314" spans="1:65" ht="15" customHeight="1">
      <c r="A314" s="19"/>
      <c r="B314" s="174"/>
      <c r="C314" s="189"/>
      <c r="D314" s="20"/>
      <c r="E314" s="97" t="s">
        <v>29</v>
      </c>
      <c r="F314" s="232">
        <f>EXP(F311)</f>
        <v>30.00948741342965</v>
      </c>
      <c r="G314" s="25"/>
      <c r="H314" s="25"/>
      <c r="I314" s="177"/>
      <c r="J314" s="178"/>
      <c r="K314" s="177"/>
      <c r="M314" s="216"/>
      <c r="N314" s="95" t="s">
        <v>29</v>
      </c>
      <c r="O314" s="199">
        <f>EXP(O311)</f>
        <v>30.00948741342965</v>
      </c>
      <c r="P314" s="185"/>
      <c r="Q314" s="177"/>
      <c r="S314" s="216"/>
      <c r="T314" s="95" t="s">
        <v>29</v>
      </c>
      <c r="U314" s="199">
        <f>EXP(U311)</f>
        <v>53.570609953190122</v>
      </c>
      <c r="V314" s="185"/>
      <c r="W314" s="177"/>
      <c r="Y314" s="216"/>
      <c r="Z314" s="95" t="s">
        <v>29</v>
      </c>
      <c r="AA314" s="199">
        <f>EXP(AA311)</f>
        <v>78.924364411520173</v>
      </c>
      <c r="AB314" s="185"/>
      <c r="AC314" s="177"/>
      <c r="AE314" s="216"/>
      <c r="AF314" s="95" t="s">
        <v>29</v>
      </c>
      <c r="AG314" s="199">
        <f>EXP(AG311)</f>
        <v>104.14660459697414</v>
      </c>
      <c r="AH314" s="185"/>
      <c r="AI314" s="177"/>
      <c r="AK314" s="216"/>
      <c r="AL314" s="95" t="s">
        <v>29</v>
      </c>
      <c r="AM314" s="199">
        <f>EXP(AM311)</f>
        <v>129.2927893292219</v>
      </c>
      <c r="AN314" s="185"/>
      <c r="AO314" s="177"/>
      <c r="AQ314" s="216"/>
      <c r="AR314" s="95" t="s">
        <v>29</v>
      </c>
      <c r="AS314" s="199">
        <f>EXP(AS311)</f>
        <v>154.39541782056628</v>
      </c>
      <c r="AT314" s="185"/>
      <c r="AU314" s="177"/>
      <c r="AW314" s="216"/>
      <c r="AX314" s="95" t="s">
        <v>29</v>
      </c>
      <c r="AY314" s="199">
        <f>EXP(AY311)</f>
        <v>179.47123048781663</v>
      </c>
      <c r="AZ314" s="185"/>
      <c r="BA314" s="177"/>
      <c r="BC314" s="216"/>
      <c r="BD314" s="95" t="s">
        <v>29</v>
      </c>
      <c r="BE314" s="199">
        <f>EXP(BE311)</f>
        <v>204.5294572940156</v>
      </c>
      <c r="BF314" s="185"/>
      <c r="BG314" s="177"/>
      <c r="BI314" s="216"/>
      <c r="BJ314" s="95" t="s">
        <v>29</v>
      </c>
      <c r="BK314" s="199">
        <f>EXP(BK311)</f>
        <v>229.57555551978393</v>
      </c>
      <c r="BL314" s="185"/>
      <c r="BM314" s="177"/>
    </row>
    <row r="315" spans="1:65" ht="15" customHeight="1">
      <c r="A315" s="19"/>
      <c r="B315" s="174"/>
      <c r="C315" s="189"/>
      <c r="D315" s="20"/>
      <c r="E315" s="97" t="s">
        <v>30</v>
      </c>
      <c r="F315" s="40">
        <f>EXP(F312)</f>
        <v>0.82378114951157677</v>
      </c>
      <c r="G315" s="25"/>
      <c r="H315" s="25"/>
      <c r="I315" s="177"/>
      <c r="J315" s="178"/>
      <c r="K315" s="177"/>
      <c r="M315" s="216"/>
      <c r="N315" s="95" t="s">
        <v>30</v>
      </c>
      <c r="O315" s="40">
        <f>EXP(O312)</f>
        <v>0.82378114951157677</v>
      </c>
      <c r="P315" s="185"/>
      <c r="Q315" s="177"/>
      <c r="S315" s="216"/>
      <c r="T315" s="95" t="s">
        <v>30</v>
      </c>
      <c r="U315" s="40">
        <f>EXP(U312)</f>
        <v>0.93609411976631385</v>
      </c>
      <c r="V315" s="185"/>
      <c r="W315" s="177"/>
      <c r="Y315" s="216"/>
      <c r="Z315" s="95" t="s">
        <v>30</v>
      </c>
      <c r="AA315" s="40">
        <f>EXP(AA312)</f>
        <v>0.95926966942966063</v>
      </c>
      <c r="AB315" s="185"/>
      <c r="AC315" s="177"/>
      <c r="AE315" s="216"/>
      <c r="AF315" s="95" t="s">
        <v>30</v>
      </c>
      <c r="AG315" s="40">
        <f>EXP(AG312)</f>
        <v>0.96991996592748853</v>
      </c>
      <c r="AH315" s="185"/>
      <c r="AI315" s="177"/>
      <c r="AK315" s="216"/>
      <c r="AL315" s="95" t="s">
        <v>30</v>
      </c>
      <c r="AM315" s="40">
        <f>EXP(AM312)</f>
        <v>0.97611041468872328</v>
      </c>
      <c r="AN315" s="185"/>
      <c r="AO315" s="177"/>
      <c r="AQ315" s="216"/>
      <c r="AR315" s="95" t="s">
        <v>30</v>
      </c>
      <c r="AS315" s="40">
        <f>EXP(AS312)</f>
        <v>0.98017275890360245</v>
      </c>
      <c r="AT315" s="185"/>
      <c r="AU315" s="177"/>
      <c r="AW315" s="216"/>
      <c r="AX315" s="95" t="s">
        <v>30</v>
      </c>
      <c r="AY315" s="40">
        <f>EXP(AY312)</f>
        <v>0.98304811702624506</v>
      </c>
      <c r="AZ315" s="185"/>
      <c r="BA315" s="177"/>
      <c r="BC315" s="216"/>
      <c r="BD315" s="95" t="s">
        <v>30</v>
      </c>
      <c r="BE315" s="40">
        <f>EXP(BE312)</f>
        <v>0.98519218804454167</v>
      </c>
      <c r="BF315" s="185"/>
      <c r="BG315" s="177"/>
      <c r="BI315" s="216"/>
      <c r="BJ315" s="95" t="s">
        <v>30</v>
      </c>
      <c r="BK315" s="40">
        <f>EXP(BK312)</f>
        <v>0.9868532511370518</v>
      </c>
      <c r="BL315" s="185"/>
      <c r="BM315" s="177"/>
    </row>
    <row r="316" spans="1:65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216"/>
      <c r="N316" s="21"/>
      <c r="O316" s="21"/>
      <c r="P316" s="185"/>
      <c r="Q316" s="177"/>
      <c r="S316" s="216"/>
      <c r="T316" s="21"/>
      <c r="U316" s="21"/>
      <c r="V316" s="185"/>
      <c r="W316" s="177"/>
      <c r="Y316" s="216"/>
      <c r="Z316" s="21"/>
      <c r="AA316" s="21"/>
      <c r="AB316" s="185"/>
      <c r="AC316" s="177"/>
      <c r="AE316" s="216"/>
      <c r="AF316" s="21"/>
      <c r="AG316" s="21"/>
      <c r="AH316" s="185"/>
      <c r="AI316" s="177"/>
      <c r="AK316" s="216"/>
      <c r="AL316" s="21"/>
      <c r="AM316" s="21"/>
      <c r="AN316" s="185"/>
      <c r="AO316" s="177"/>
      <c r="AQ316" s="216"/>
      <c r="AR316" s="21"/>
      <c r="AS316" s="21"/>
      <c r="AT316" s="185"/>
      <c r="AU316" s="177"/>
      <c r="AW316" s="216"/>
      <c r="AX316" s="21"/>
      <c r="AY316" s="21"/>
      <c r="AZ316" s="185"/>
      <c r="BA316" s="177"/>
      <c r="BC316" s="216"/>
      <c r="BD316" s="21"/>
      <c r="BE316" s="21"/>
      <c r="BF316" s="185"/>
      <c r="BG316" s="177"/>
      <c r="BI316" s="216"/>
      <c r="BJ316" s="21"/>
      <c r="BK316" s="21"/>
      <c r="BL316" s="185"/>
      <c r="BM316" s="177"/>
    </row>
    <row r="317" spans="1:65" ht="15" customHeight="1">
      <c r="A317" s="19">
        <f t="shared" ref="A317:B332" si="160">A271</f>
        <v>2003</v>
      </c>
      <c r="B317" s="174">
        <f t="shared" si="160"/>
        <v>227.45667970933482</v>
      </c>
      <c r="C317" s="189">
        <f t="shared" ref="C317:C326" si="161">LN($F$309-B317)</f>
        <v>3.8824566011454089</v>
      </c>
      <c r="D317" s="20">
        <v>1</v>
      </c>
      <c r="E317" s="637" t="s">
        <v>7</v>
      </c>
      <c r="F317" s="638"/>
      <c r="G317" s="641">
        <f>I305</f>
        <v>0.61903180923259127</v>
      </c>
      <c r="H317" s="642"/>
      <c r="I317" s="177">
        <f t="shared" ref="I317:I348" si="162">ROUND($F$309-$F$314*$F$315^D317,$G$1)</f>
        <v>251</v>
      </c>
      <c r="J317" s="178">
        <f t="shared" ref="J317:J326" si="163">ABS(B317-I317)/B317*100</f>
        <v>10.350683180969234</v>
      </c>
      <c r="K317" s="177">
        <f t="shared" ref="K317:K326" si="164">(B317-I317)^2/1000</f>
        <v>0.55428793030884671</v>
      </c>
      <c r="M317" s="216">
        <f t="shared" ref="M317:M326" si="165">LN(O$309-$B317)</f>
        <v>3.8824566011454089</v>
      </c>
      <c r="N317" s="21" t="s">
        <v>36</v>
      </c>
      <c r="O317" s="42">
        <f>P305</f>
        <v>0.61903180923259127</v>
      </c>
      <c r="P317" s="185">
        <f t="shared" ref="P317:P326" si="166">ROUND(O$309-O$314*O$315^$D317,$G$1)</f>
        <v>251</v>
      </c>
      <c r="Q317" s="177">
        <f t="shared" ref="Q317:Q326" si="167">($B317-P317)^2/1000</f>
        <v>0.55428793030884671</v>
      </c>
      <c r="S317" s="216">
        <f t="shared" ref="S317:S326" si="168">LN(U$309-$B317)</f>
        <v>4.2841839046664401</v>
      </c>
      <c r="T317" s="21" t="s">
        <v>36</v>
      </c>
      <c r="U317" s="42">
        <f>V305</f>
        <v>0.52155307546946217</v>
      </c>
      <c r="V317" s="185">
        <f t="shared" ref="V317:V326" si="169">ROUND(U$309-U$314*U$315^$D317,$G$1)</f>
        <v>250</v>
      </c>
      <c r="W317" s="177">
        <f t="shared" ref="W317:W326" si="170">($B317-V317)^2/1000</f>
        <v>0.50820128972751633</v>
      </c>
      <c r="Y317" s="216">
        <f t="shared" ref="Y317:Y326" si="171">LN(AA$309-$B317)</f>
        <v>4.5802965900005308</v>
      </c>
      <c r="Z317" s="21" t="s">
        <v>36</v>
      </c>
      <c r="AA317" s="42">
        <f>AB305</f>
        <v>0.50491621037556433</v>
      </c>
      <c r="AB317" s="185">
        <f t="shared" ref="AB317:AB326" si="172">ROUND(AA$309-AA$314*AA$315^$D317,$G$1)</f>
        <v>249</v>
      </c>
      <c r="AC317" s="177">
        <f t="shared" ref="AC317:AC326" si="173">($B317-AB317)^2/1000</f>
        <v>0.46411464914618594</v>
      </c>
      <c r="AE317" s="216">
        <f t="shared" ref="AE317:AE326" si="174">LN(AG$309-$B317)</f>
        <v>4.8084646024964917</v>
      </c>
      <c r="AF317" s="21" t="s">
        <v>36</v>
      </c>
      <c r="AG317" s="42">
        <f>AH305</f>
        <v>0.50148798385568161</v>
      </c>
      <c r="AH317" s="185">
        <f t="shared" ref="AH317:AH326" si="175">ROUND(AG$309-AG$314*AG$315^$D317,$G$1)</f>
        <v>249</v>
      </c>
      <c r="AI317" s="177">
        <f t="shared" ref="AI317:AI326" si="176">($B317-AH317)^2/1000</f>
        <v>0.46411464914618594</v>
      </c>
      <c r="AK317" s="216">
        <f t="shared" ref="AK317:AK326" si="177">LN(AM$309-$B317)</f>
        <v>4.9941218295452527</v>
      </c>
      <c r="AL317" s="21" t="s">
        <v>36</v>
      </c>
      <c r="AM317" s="42">
        <f>AN305</f>
        <v>0.49766419409485146</v>
      </c>
      <c r="AN317" s="185">
        <f t="shared" ref="AN317:AN326" si="178">ROUND(AM$309-AM$314*AM$315^$D317,$G$1)</f>
        <v>249</v>
      </c>
      <c r="AO317" s="177">
        <f t="shared" ref="AO317:AO326" si="179">($B317-AN317)^2/1000</f>
        <v>0.46411464914618594</v>
      </c>
      <c r="AQ317" s="216">
        <f t="shared" ref="AQ317:AQ326" si="180">LN(AS$309-$B317)</f>
        <v>5.1506483370628198</v>
      </c>
      <c r="AR317" s="21" t="s">
        <v>36</v>
      </c>
      <c r="AS317" s="42">
        <f>AT305</f>
        <v>0.47861364998316486</v>
      </c>
      <c r="AT317" s="185">
        <f t="shared" ref="AT317:AT326" si="181">ROUND(AS$309-AS$314*AS$315^$D317,$G$1)</f>
        <v>249</v>
      </c>
      <c r="AU317" s="177">
        <f t="shared" ref="AU317:AU326" si="182">($B317-AT317)^2/1000</f>
        <v>0.46411464914618594</v>
      </c>
      <c r="AW317" s="216">
        <f t="shared" ref="AW317:AW326" si="183">LN(AY$309-$B317)</f>
        <v>5.2859579035328386</v>
      </c>
      <c r="AX317" s="21" t="s">
        <v>36</v>
      </c>
      <c r="AY317" s="42">
        <f>AZ305</f>
        <v>0.47861364998316486</v>
      </c>
      <c r="AZ317" s="185">
        <f t="shared" ref="AZ317:AZ326" si="184">ROUND(AY$309-AY$314*AY$315^$D317,$G$1)</f>
        <v>249</v>
      </c>
      <c r="BA317" s="177">
        <f t="shared" ref="BA317:BA326" si="185">($B317-AZ317)^2/1000</f>
        <v>0.46411464914618594</v>
      </c>
      <c r="BC317" s="216">
        <f t="shared" ref="BC317:BC326" si="186">LN(BE$309-$B317)</f>
        <v>5.4051217805906857</v>
      </c>
      <c r="BD317" s="21" t="s">
        <v>36</v>
      </c>
      <c r="BE317" s="42">
        <f>BF305</f>
        <v>0.48521134951343453</v>
      </c>
      <c r="BF317" s="185">
        <f t="shared" ref="BF317:BF326" si="187">ROUND(BE$309-BE$314*BE$315^$D317,$G$1)</f>
        <v>248</v>
      </c>
      <c r="BG317" s="177">
        <f t="shared" ref="BG317:BG326" si="188">($B317-BF317)^2/1000</f>
        <v>0.42202800856485562</v>
      </c>
      <c r="BI317" s="216">
        <f t="shared" ref="BI317:BI326" si="189">LN(BK$309-$B317)</f>
        <v>5.5115855981699582</v>
      </c>
      <c r="BJ317" s="21" t="s">
        <v>36</v>
      </c>
      <c r="BK317" s="42">
        <f>BL305</f>
        <v>0.48521134951343453</v>
      </c>
      <c r="BL317" s="185">
        <f t="shared" ref="BL317:BL326" si="190">ROUND(BK$309-BK$314*BK$315^$D317,$G$1)</f>
        <v>248</v>
      </c>
      <c r="BM317" s="177">
        <f t="shared" ref="BM317:BM326" si="191">($B317-BL317)^2/1000</f>
        <v>0.42202800856485562</v>
      </c>
    </row>
    <row r="318" spans="1:65" ht="15" customHeight="1">
      <c r="A318" s="19">
        <f t="shared" si="160"/>
        <v>2004</v>
      </c>
      <c r="B318" s="174">
        <f t="shared" si="160"/>
        <v>255.53771312520664</v>
      </c>
      <c r="C318" s="189">
        <f t="shared" si="161"/>
        <v>3.018583527238901</v>
      </c>
      <c r="D318" s="20">
        <f t="shared" ref="D318:D348" si="192">D317+1</f>
        <v>2</v>
      </c>
      <c r="E318" s="637" t="s">
        <v>8</v>
      </c>
      <c r="F318" s="638"/>
      <c r="G318" s="639">
        <f>SUM(K317:K326)</f>
        <v>0.76888360367948749</v>
      </c>
      <c r="H318" s="640"/>
      <c r="I318" s="177">
        <f t="shared" si="162"/>
        <v>256</v>
      </c>
      <c r="J318" s="178">
        <f t="shared" si="163"/>
        <v>0.18090749468625617</v>
      </c>
      <c r="K318" s="177">
        <f t="shared" si="164"/>
        <v>2.1370915460621514E-4</v>
      </c>
      <c r="M318" s="216">
        <f t="shared" si="165"/>
        <v>3.018583527238901</v>
      </c>
      <c r="N318" s="21" t="s">
        <v>37</v>
      </c>
      <c r="O318" s="199">
        <f>SUM(Q317:Q326)</f>
        <v>0.76888360367948749</v>
      </c>
      <c r="P318" s="185">
        <f t="shared" si="166"/>
        <v>256</v>
      </c>
      <c r="Q318" s="177">
        <f t="shared" si="167"/>
        <v>2.1370915460621514E-4</v>
      </c>
      <c r="S318" s="216">
        <f t="shared" si="168"/>
        <v>3.7946413438932427</v>
      </c>
      <c r="T318" s="21" t="s">
        <v>37</v>
      </c>
      <c r="U318" s="199">
        <f>SUM(W317:W326)</f>
        <v>0.77871153854627573</v>
      </c>
      <c r="V318" s="185">
        <f t="shared" si="169"/>
        <v>253</v>
      </c>
      <c r="W318" s="177">
        <f t="shared" si="170"/>
        <v>6.439987905846033E-3</v>
      </c>
      <c r="Y318" s="216">
        <f t="shared" si="171"/>
        <v>4.2407839703960901</v>
      </c>
      <c r="Z318" s="21" t="s">
        <v>37</v>
      </c>
      <c r="AA318" s="199">
        <f>SUM(AC317:AC326)</f>
        <v>0.77638214269450501</v>
      </c>
      <c r="AB318" s="185">
        <f t="shared" si="172"/>
        <v>252</v>
      </c>
      <c r="AC318" s="177">
        <f t="shared" si="173"/>
        <v>1.2515414156259307E-2</v>
      </c>
      <c r="AE318" s="216">
        <f t="shared" si="174"/>
        <v>4.5482006741557885</v>
      </c>
      <c r="AF318" s="21" t="s">
        <v>37</v>
      </c>
      <c r="AG318" s="199">
        <f>SUM(AI317:AI326)</f>
        <v>0.7806306949298536</v>
      </c>
      <c r="AH318" s="185">
        <f t="shared" si="175"/>
        <v>252</v>
      </c>
      <c r="AI318" s="177">
        <f t="shared" si="176"/>
        <v>1.2515414156259307E-2</v>
      </c>
      <c r="AK318" s="216">
        <f t="shared" si="177"/>
        <v>4.7830007305563305</v>
      </c>
      <c r="AL318" s="21" t="s">
        <v>37</v>
      </c>
      <c r="AM318" s="199">
        <f>SUM(AO317:AO326)</f>
        <v>0.78479135660073496</v>
      </c>
      <c r="AN318" s="185">
        <f t="shared" si="178"/>
        <v>252</v>
      </c>
      <c r="AO318" s="177">
        <f t="shared" si="179"/>
        <v>1.2515414156259307E-2</v>
      </c>
      <c r="AQ318" s="216">
        <f t="shared" si="180"/>
        <v>4.9730184830026838</v>
      </c>
      <c r="AR318" s="21" t="s">
        <v>37</v>
      </c>
      <c r="AS318" s="199">
        <f>SUM(AU317:AU326)</f>
        <v>0.80752088613693684</v>
      </c>
      <c r="AT318" s="185">
        <f t="shared" si="181"/>
        <v>252</v>
      </c>
      <c r="AU318" s="177">
        <f t="shared" si="182"/>
        <v>1.2515414156259307E-2</v>
      </c>
      <c r="AW318" s="216">
        <f t="shared" si="183"/>
        <v>5.1326304057506249</v>
      </c>
      <c r="AX318" s="21" t="s">
        <v>37</v>
      </c>
      <c r="AY318" s="199">
        <f>SUM(BA317:BA326)</f>
        <v>0.80752088613693684</v>
      </c>
      <c r="AZ318" s="185">
        <f t="shared" si="184"/>
        <v>252</v>
      </c>
      <c r="BA318" s="177">
        <f t="shared" si="185"/>
        <v>1.2515414156259307E-2</v>
      </c>
      <c r="BC318" s="216">
        <f t="shared" si="186"/>
        <v>5.2702382464419166</v>
      </c>
      <c r="BD318" s="21" t="s">
        <v>37</v>
      </c>
      <c r="BE318" s="199">
        <f>SUM(BG317:BG326)</f>
        <v>0.79320187413917997</v>
      </c>
      <c r="BF318" s="185">
        <f t="shared" si="187"/>
        <v>251</v>
      </c>
      <c r="BG318" s="177">
        <f t="shared" si="188"/>
        <v>2.0590840406672577E-2</v>
      </c>
      <c r="BI318" s="216">
        <f t="shared" si="189"/>
        <v>5.3911804039712843</v>
      </c>
      <c r="BJ318" s="21" t="s">
        <v>37</v>
      </c>
      <c r="BK318" s="199">
        <f>SUM(BM317:BM326)</f>
        <v>0.79320187413917997</v>
      </c>
      <c r="BL318" s="185">
        <f t="shared" si="190"/>
        <v>251</v>
      </c>
      <c r="BM318" s="177">
        <f t="shared" si="191"/>
        <v>2.0590840406672577E-2</v>
      </c>
    </row>
    <row r="319" spans="1:65" ht="15" customHeight="1">
      <c r="A319" s="19">
        <f t="shared" si="160"/>
        <v>2005</v>
      </c>
      <c r="B319" s="174">
        <f t="shared" si="160"/>
        <v>264.34610116658007</v>
      </c>
      <c r="C319" s="189">
        <f t="shared" si="161"/>
        <v>2.4556407878371362</v>
      </c>
      <c r="D319" s="20">
        <f t="shared" si="192"/>
        <v>3</v>
      </c>
      <c r="E319" s="637" t="s">
        <v>9</v>
      </c>
      <c r="F319" s="638"/>
      <c r="G319" s="639">
        <f>SUM(K317:K326)</f>
        <v>0.76888360367948749</v>
      </c>
      <c r="H319" s="640"/>
      <c r="I319" s="177">
        <f t="shared" si="162"/>
        <v>259</v>
      </c>
      <c r="J319" s="178">
        <f t="shared" si="163"/>
        <v>2.022386993031978</v>
      </c>
      <c r="K319" s="177">
        <f t="shared" si="164"/>
        <v>2.8580797683308783E-2</v>
      </c>
      <c r="M319" s="216">
        <f t="shared" si="165"/>
        <v>2.4556407878371362</v>
      </c>
      <c r="O319" s="98"/>
      <c r="P319" s="185">
        <f t="shared" si="166"/>
        <v>259</v>
      </c>
      <c r="Q319" s="177">
        <f t="shared" si="167"/>
        <v>2.8580797683308783E-2</v>
      </c>
      <c r="S319" s="216">
        <f t="shared" si="168"/>
        <v>3.5738585050717799</v>
      </c>
      <c r="U319" s="98"/>
      <c r="V319" s="185">
        <f t="shared" si="169"/>
        <v>256</v>
      </c>
      <c r="W319" s="177">
        <f t="shared" si="170"/>
        <v>6.9657404682789206E-2</v>
      </c>
      <c r="Y319" s="216">
        <f t="shared" si="171"/>
        <v>4.1051839174693452</v>
      </c>
      <c r="AA319" s="98"/>
      <c r="AB319" s="185">
        <f t="shared" si="172"/>
        <v>255</v>
      </c>
      <c r="AC319" s="177">
        <f t="shared" si="173"/>
        <v>8.7349607015949349E-2</v>
      </c>
      <c r="AE319" s="216">
        <f t="shared" si="174"/>
        <v>4.4503147442643982</v>
      </c>
      <c r="AG319" s="98"/>
      <c r="AH319" s="185">
        <f t="shared" si="175"/>
        <v>255</v>
      </c>
      <c r="AI319" s="177">
        <f t="shared" si="176"/>
        <v>8.7349607015949349E-2</v>
      </c>
      <c r="AK319" s="216">
        <f t="shared" si="177"/>
        <v>4.70640730160535</v>
      </c>
      <c r="AM319" s="98"/>
      <c r="AN319" s="185">
        <f t="shared" si="178"/>
        <v>255</v>
      </c>
      <c r="AO319" s="177">
        <f t="shared" si="179"/>
        <v>8.7349607015949349E-2</v>
      </c>
      <c r="AQ319" s="216">
        <f t="shared" si="180"/>
        <v>4.9101067805527192</v>
      </c>
      <c r="AS319" s="98"/>
      <c r="AT319" s="185">
        <f t="shared" si="181"/>
        <v>255</v>
      </c>
      <c r="AU319" s="177">
        <f t="shared" si="182"/>
        <v>8.7349607015949349E-2</v>
      </c>
      <c r="AW319" s="216">
        <f t="shared" si="183"/>
        <v>5.0792523543829695</v>
      </c>
      <c r="AY319" s="98"/>
      <c r="AZ319" s="185">
        <f t="shared" si="184"/>
        <v>255</v>
      </c>
      <c r="BA319" s="177">
        <f t="shared" si="185"/>
        <v>8.7349607015949349E-2</v>
      </c>
      <c r="BC319" s="216">
        <f t="shared" si="186"/>
        <v>5.2238841813905594</v>
      </c>
      <c r="BE319" s="98"/>
      <c r="BF319" s="185">
        <f t="shared" si="187"/>
        <v>254</v>
      </c>
      <c r="BG319" s="177">
        <f t="shared" si="188"/>
        <v>0.10704180934910948</v>
      </c>
      <c r="BI319" s="216">
        <f t="shared" si="189"/>
        <v>5.3502164968386952</v>
      </c>
      <c r="BK319" s="98"/>
      <c r="BL319" s="185">
        <f t="shared" si="190"/>
        <v>254</v>
      </c>
      <c r="BM319" s="177">
        <f t="shared" si="191"/>
        <v>0.10704180934910948</v>
      </c>
    </row>
    <row r="320" spans="1:65" ht="15" customHeight="1">
      <c r="A320" s="19">
        <f t="shared" si="160"/>
        <v>2006</v>
      </c>
      <c r="B320" s="174">
        <f t="shared" si="160"/>
        <v>263.2298195184016</v>
      </c>
      <c r="C320" s="189">
        <f t="shared" si="161"/>
        <v>2.5471128031942536</v>
      </c>
      <c r="D320" s="20">
        <f t="shared" si="192"/>
        <v>4</v>
      </c>
      <c r="E320" s="637" t="s">
        <v>10</v>
      </c>
      <c r="F320" s="638"/>
      <c r="G320" s="639">
        <f>SUM(J317:J326)/D326</f>
        <v>2.2649139978438457</v>
      </c>
      <c r="H320" s="640"/>
      <c r="I320" s="177">
        <f t="shared" si="162"/>
        <v>262</v>
      </c>
      <c r="J320" s="178">
        <f t="shared" si="163"/>
        <v>0.46720372359470663</v>
      </c>
      <c r="K320" s="177">
        <f t="shared" si="164"/>
        <v>1.5124560478415388E-3</v>
      </c>
      <c r="M320" s="216">
        <f t="shared" si="165"/>
        <v>2.5471128031942536</v>
      </c>
      <c r="P320" s="185">
        <f t="shared" si="166"/>
        <v>262</v>
      </c>
      <c r="Q320" s="177">
        <f t="shared" si="167"/>
        <v>1.5124560478415388E-3</v>
      </c>
      <c r="S320" s="216">
        <f t="shared" si="168"/>
        <v>3.6046872036938025</v>
      </c>
      <c r="V320" s="185">
        <f t="shared" si="169"/>
        <v>259</v>
      </c>
      <c r="W320" s="177">
        <f t="shared" si="170"/>
        <v>1.7891373158251126E-2</v>
      </c>
      <c r="Y320" s="216">
        <f t="shared" si="171"/>
        <v>4.1234207315361182</v>
      </c>
      <c r="AB320" s="185">
        <f t="shared" si="172"/>
        <v>258</v>
      </c>
      <c r="AC320" s="177">
        <f t="shared" si="173"/>
        <v>2.7351012195054324E-2</v>
      </c>
      <c r="AE320" s="216">
        <f t="shared" si="174"/>
        <v>4.4632630198032164</v>
      </c>
      <c r="AH320" s="185">
        <f t="shared" si="175"/>
        <v>258</v>
      </c>
      <c r="AI320" s="177">
        <f t="shared" si="176"/>
        <v>2.7351012195054324E-2</v>
      </c>
      <c r="AK320" s="216">
        <f t="shared" si="177"/>
        <v>4.7164448031550821</v>
      </c>
      <c r="AN320" s="185">
        <f t="shared" si="178"/>
        <v>258</v>
      </c>
      <c r="AO320" s="177">
        <f t="shared" si="179"/>
        <v>2.7351012195054324E-2</v>
      </c>
      <c r="AQ320" s="216">
        <f t="shared" si="180"/>
        <v>4.9183020024919051</v>
      </c>
      <c r="AT320" s="185">
        <f t="shared" si="181"/>
        <v>257</v>
      </c>
      <c r="AU320" s="177">
        <f t="shared" si="182"/>
        <v>3.8810651231857521E-2</v>
      </c>
      <c r="AW320" s="216">
        <f t="shared" si="183"/>
        <v>5.0861766890088944</v>
      </c>
      <c r="AZ320" s="185">
        <f t="shared" si="184"/>
        <v>257</v>
      </c>
      <c r="BA320" s="177">
        <f t="shared" si="185"/>
        <v>3.8810651231857521E-2</v>
      </c>
      <c r="BC320" s="216">
        <f t="shared" si="186"/>
        <v>5.2298788796558213</v>
      </c>
      <c r="BF320" s="185">
        <f t="shared" si="187"/>
        <v>257</v>
      </c>
      <c r="BG320" s="177">
        <f t="shared" si="188"/>
        <v>3.8810651231857521E-2</v>
      </c>
      <c r="BI320" s="216">
        <f t="shared" si="189"/>
        <v>5.3555016323280356</v>
      </c>
      <c r="BL320" s="185">
        <f t="shared" si="190"/>
        <v>257</v>
      </c>
      <c r="BM320" s="177">
        <f t="shared" si="191"/>
        <v>3.8810651231857521E-2</v>
      </c>
    </row>
    <row r="321" spans="1:65" ht="15" customHeight="1">
      <c r="A321" s="19">
        <f t="shared" si="160"/>
        <v>2007</v>
      </c>
      <c r="B321" s="174">
        <f t="shared" si="160"/>
        <v>262.58033083544069</v>
      </c>
      <c r="C321" s="189">
        <f t="shared" si="161"/>
        <v>2.596721478822321</v>
      </c>
      <c r="D321" s="20">
        <f t="shared" si="192"/>
        <v>5</v>
      </c>
      <c r="E321" s="637" t="s">
        <v>11</v>
      </c>
      <c r="F321" s="638"/>
      <c r="G321" s="639">
        <f>SUM(J317:J326)/10</f>
        <v>2.2649139978438457</v>
      </c>
      <c r="H321" s="640"/>
      <c r="I321" s="177">
        <f t="shared" si="162"/>
        <v>265</v>
      </c>
      <c r="J321" s="178">
        <f t="shared" si="163"/>
        <v>0.92149673087117778</v>
      </c>
      <c r="K321" s="177">
        <f t="shared" si="164"/>
        <v>5.854798865919145E-3</v>
      </c>
      <c r="M321" s="216">
        <f t="shared" si="165"/>
        <v>2.596721478822321</v>
      </c>
      <c r="N321" s="21"/>
      <c r="O321" s="55"/>
      <c r="P321" s="185">
        <f t="shared" si="166"/>
        <v>265</v>
      </c>
      <c r="Q321" s="177">
        <f t="shared" si="167"/>
        <v>5.854798865919145E-3</v>
      </c>
      <c r="S321" s="216">
        <f t="shared" si="168"/>
        <v>3.6221964796673443</v>
      </c>
      <c r="T321" s="21"/>
      <c r="U321" s="55"/>
      <c r="V321" s="185">
        <f t="shared" si="169"/>
        <v>261</v>
      </c>
      <c r="W321" s="177">
        <f t="shared" si="170"/>
        <v>2.4974455494446721E-3</v>
      </c>
      <c r="Y321" s="216">
        <f t="shared" si="171"/>
        <v>4.1338804366773427</v>
      </c>
      <c r="Z321" s="21"/>
      <c r="AA321" s="55"/>
      <c r="AB321" s="185">
        <f t="shared" si="172"/>
        <v>261</v>
      </c>
      <c r="AC321" s="177">
        <f t="shared" si="173"/>
        <v>2.4974455494446721E-3</v>
      </c>
      <c r="AE321" s="216">
        <f t="shared" si="174"/>
        <v>4.4707203049914863</v>
      </c>
      <c r="AF321" s="21"/>
      <c r="AG321" s="55"/>
      <c r="AH321" s="185">
        <f t="shared" si="175"/>
        <v>261</v>
      </c>
      <c r="AI321" s="177">
        <f t="shared" si="176"/>
        <v>2.4974455494446721E-3</v>
      </c>
      <c r="AK321" s="216">
        <f t="shared" si="177"/>
        <v>4.7222389147174306</v>
      </c>
      <c r="AL321" s="21"/>
      <c r="AM321" s="55"/>
      <c r="AN321" s="185">
        <f t="shared" si="178"/>
        <v>260</v>
      </c>
      <c r="AO321" s="177">
        <f t="shared" si="179"/>
        <v>6.6581072203260533E-3</v>
      </c>
      <c r="AQ321" s="216">
        <f t="shared" si="180"/>
        <v>4.9230395221233856</v>
      </c>
      <c r="AR321" s="21"/>
      <c r="AS321" s="55"/>
      <c r="AT321" s="185">
        <f t="shared" si="181"/>
        <v>260</v>
      </c>
      <c r="AU321" s="177">
        <f t="shared" si="182"/>
        <v>6.6581072203260533E-3</v>
      </c>
      <c r="AW321" s="216">
        <f t="shared" si="183"/>
        <v>5.0901835359389977</v>
      </c>
      <c r="AX321" s="21"/>
      <c r="AY321" s="55"/>
      <c r="AZ321" s="185">
        <f t="shared" si="184"/>
        <v>260</v>
      </c>
      <c r="BA321" s="177">
        <f t="shared" si="185"/>
        <v>6.6581072203260533E-3</v>
      </c>
      <c r="BC321" s="216">
        <f t="shared" si="186"/>
        <v>5.23335032248528</v>
      </c>
      <c r="BD321" s="21"/>
      <c r="BE321" s="55"/>
      <c r="BF321" s="185">
        <f t="shared" si="187"/>
        <v>260</v>
      </c>
      <c r="BG321" s="177">
        <f t="shared" si="188"/>
        <v>6.6581072203260533E-3</v>
      </c>
      <c r="BI321" s="216">
        <f t="shared" si="189"/>
        <v>5.3585638894331815</v>
      </c>
      <c r="BJ321" s="21"/>
      <c r="BK321" s="55"/>
      <c r="BL321" s="185">
        <f t="shared" si="190"/>
        <v>260</v>
      </c>
      <c r="BM321" s="177">
        <f t="shared" si="191"/>
        <v>6.6581072203260533E-3</v>
      </c>
    </row>
    <row r="322" spans="1:65" ht="15" customHeight="1">
      <c r="A322" s="19">
        <f t="shared" si="160"/>
        <v>2008</v>
      </c>
      <c r="B322" s="174">
        <f t="shared" si="160"/>
        <v>265.6242761176743</v>
      </c>
      <c r="C322" s="189">
        <f t="shared" si="161"/>
        <v>2.3394688354732529</v>
      </c>
      <c r="D322" s="20">
        <f t="shared" si="192"/>
        <v>6</v>
      </c>
      <c r="E322" s="71"/>
      <c r="F322" s="55"/>
      <c r="G322" s="25"/>
      <c r="H322" s="25"/>
      <c r="I322" s="177">
        <f t="shared" si="162"/>
        <v>267</v>
      </c>
      <c r="J322" s="178">
        <f t="shared" si="163"/>
        <v>0.51792099066888042</v>
      </c>
      <c r="K322" s="177">
        <f t="shared" si="164"/>
        <v>1.8926162004012999E-3</v>
      </c>
      <c r="M322" s="216">
        <f t="shared" si="165"/>
        <v>2.3394688354732529</v>
      </c>
      <c r="N322" s="21"/>
      <c r="O322" s="55"/>
      <c r="P322" s="185">
        <f t="shared" si="166"/>
        <v>267</v>
      </c>
      <c r="Q322" s="177">
        <f>($B322-P322)^2/1000</f>
        <v>1.8926162004012999E-3</v>
      </c>
      <c r="S322" s="216">
        <f t="shared" si="168"/>
        <v>3.5373506141599398</v>
      </c>
      <c r="T322" s="21"/>
      <c r="U322" s="55"/>
      <c r="V322" s="185">
        <f t="shared" si="169"/>
        <v>264</v>
      </c>
      <c r="W322" s="177">
        <f t="shared" si="170"/>
        <v>2.6382729064470928E-3</v>
      </c>
      <c r="Y322" s="216">
        <f t="shared" si="171"/>
        <v>4.0838854539828144</v>
      </c>
      <c r="Z322" s="21"/>
      <c r="AA322" s="55"/>
      <c r="AB322" s="185">
        <f t="shared" si="172"/>
        <v>264</v>
      </c>
      <c r="AC322" s="177">
        <f t="shared" si="173"/>
        <v>2.6382729064470928E-3</v>
      </c>
      <c r="AE322" s="216">
        <f t="shared" si="174"/>
        <v>4.4352797285019738</v>
      </c>
      <c r="AF322" s="21"/>
      <c r="AG322" s="55"/>
      <c r="AH322" s="185">
        <f t="shared" si="175"/>
        <v>263</v>
      </c>
      <c r="AI322" s="177">
        <f t="shared" si="176"/>
        <v>6.8868251417956898E-3</v>
      </c>
      <c r="AK322" s="216">
        <f t="shared" si="177"/>
        <v>4.6947889630085697</v>
      </c>
      <c r="AL322" s="21"/>
      <c r="AM322" s="55"/>
      <c r="AN322" s="185">
        <f t="shared" si="178"/>
        <v>263</v>
      </c>
      <c r="AO322" s="177">
        <f t="shared" si="179"/>
        <v>6.8868251417956898E-3</v>
      </c>
      <c r="AQ322" s="216">
        <f t="shared" si="180"/>
        <v>4.9006397858986785</v>
      </c>
      <c r="AR322" s="21"/>
      <c r="AS322" s="55"/>
      <c r="AT322" s="185">
        <f t="shared" si="181"/>
        <v>263</v>
      </c>
      <c r="AU322" s="177">
        <f t="shared" si="182"/>
        <v>6.8868251417956898E-3</v>
      </c>
      <c r="AW322" s="216">
        <f t="shared" si="183"/>
        <v>5.0712644579091251</v>
      </c>
      <c r="AX322" s="21"/>
      <c r="AY322" s="55"/>
      <c r="AZ322" s="185">
        <f t="shared" si="184"/>
        <v>263</v>
      </c>
      <c r="BA322" s="177">
        <f t="shared" si="185"/>
        <v>6.8868251417956898E-3</v>
      </c>
      <c r="BC322" s="216">
        <f t="shared" si="186"/>
        <v>5.2169756532278049</v>
      </c>
      <c r="BD322" s="21"/>
      <c r="BE322" s="55"/>
      <c r="BF322" s="185">
        <f t="shared" si="187"/>
        <v>263</v>
      </c>
      <c r="BG322" s="177">
        <f t="shared" si="188"/>
        <v>6.8868251417956898E-3</v>
      </c>
      <c r="BI322" s="216">
        <f t="shared" si="189"/>
        <v>5.3441303599217758</v>
      </c>
      <c r="BJ322" s="21"/>
      <c r="BK322" s="55"/>
      <c r="BL322" s="185">
        <f t="shared" si="190"/>
        <v>263</v>
      </c>
      <c r="BM322" s="177">
        <f t="shared" si="191"/>
        <v>6.8868251417956898E-3</v>
      </c>
    </row>
    <row r="323" spans="1:65" ht="15" customHeight="1">
      <c r="A323" s="19">
        <f t="shared" si="160"/>
        <v>2009</v>
      </c>
      <c r="B323" s="174">
        <f t="shared" si="160"/>
        <v>275.02071632446365</v>
      </c>
      <c r="C323" s="189">
        <f t="shared" si="161"/>
        <v>-2.0933917917096655E-2</v>
      </c>
      <c r="D323" s="20">
        <f t="shared" si="192"/>
        <v>7</v>
      </c>
      <c r="E323" s="71"/>
      <c r="F323" s="55"/>
      <c r="G323" s="25"/>
      <c r="H323" s="25"/>
      <c r="I323" s="177">
        <f t="shared" si="162"/>
        <v>268</v>
      </c>
      <c r="J323" s="178">
        <f t="shared" si="163"/>
        <v>2.5527954469367158</v>
      </c>
      <c r="K323" s="177">
        <f t="shared" si="164"/>
        <v>4.929045770859037E-2</v>
      </c>
      <c r="M323" s="216">
        <f t="shared" si="165"/>
        <v>-2.0933917917096655E-2</v>
      </c>
      <c r="N323" s="21"/>
      <c r="O323" s="55"/>
      <c r="P323" s="185">
        <f t="shared" si="166"/>
        <v>268</v>
      </c>
      <c r="Q323" s="177">
        <f t="shared" si="167"/>
        <v>4.929045770859037E-2</v>
      </c>
      <c r="S323" s="216">
        <f t="shared" si="168"/>
        <v>3.2180468283669881</v>
      </c>
      <c r="T323" s="21"/>
      <c r="U323" s="55"/>
      <c r="V323" s="185">
        <f t="shared" si="169"/>
        <v>266</v>
      </c>
      <c r="W323" s="177">
        <f t="shared" si="170"/>
        <v>8.1373323006444967E-2</v>
      </c>
      <c r="Y323" s="216">
        <f t="shared" si="171"/>
        <v>3.9116085930819371</v>
      </c>
      <c r="Z323" s="21"/>
      <c r="AA323" s="55"/>
      <c r="AB323" s="185">
        <f t="shared" si="172"/>
        <v>266</v>
      </c>
      <c r="AC323" s="177">
        <f t="shared" si="173"/>
        <v>8.1373323006444967E-2</v>
      </c>
      <c r="AE323" s="216">
        <f t="shared" si="174"/>
        <v>4.3172118577216709</v>
      </c>
      <c r="AF323" s="21"/>
      <c r="AG323" s="55"/>
      <c r="AH323" s="185">
        <f t="shared" si="175"/>
        <v>266</v>
      </c>
      <c r="AI323" s="177">
        <f t="shared" si="176"/>
        <v>8.1373323006444967E-2</v>
      </c>
      <c r="AK323" s="216">
        <f t="shared" si="177"/>
        <v>4.6049630012821856</v>
      </c>
      <c r="AL323" s="21"/>
      <c r="AM323" s="55"/>
      <c r="AN323" s="185">
        <f t="shared" si="178"/>
        <v>266</v>
      </c>
      <c r="AO323" s="177">
        <f t="shared" si="179"/>
        <v>8.1373323006444967E-2</v>
      </c>
      <c r="AQ323" s="216">
        <f t="shared" si="180"/>
        <v>4.8281479929717595</v>
      </c>
      <c r="AR323" s="21"/>
      <c r="AS323" s="55"/>
      <c r="AT323" s="185">
        <f t="shared" si="181"/>
        <v>266</v>
      </c>
      <c r="AU323" s="177">
        <f t="shared" si="182"/>
        <v>8.1373323006444967E-2</v>
      </c>
      <c r="AW323" s="216">
        <f t="shared" si="183"/>
        <v>5.0104971757285952</v>
      </c>
      <c r="AX323" s="21"/>
      <c r="AY323" s="55"/>
      <c r="AZ323" s="185">
        <f t="shared" si="184"/>
        <v>266</v>
      </c>
      <c r="BA323" s="177">
        <f t="shared" si="185"/>
        <v>8.1373323006444967E-2</v>
      </c>
      <c r="BC323" s="216">
        <f t="shared" si="186"/>
        <v>5.1646675879192321</v>
      </c>
      <c r="BD323" s="21"/>
      <c r="BE323" s="55"/>
      <c r="BF323" s="185">
        <f t="shared" si="187"/>
        <v>266</v>
      </c>
      <c r="BG323" s="177">
        <f t="shared" si="188"/>
        <v>8.1373323006444967E-2</v>
      </c>
      <c r="BI323" s="216">
        <f t="shared" si="189"/>
        <v>5.298213779560772</v>
      </c>
      <c r="BJ323" s="21"/>
      <c r="BK323" s="55"/>
      <c r="BL323" s="185">
        <f t="shared" si="190"/>
        <v>266</v>
      </c>
      <c r="BM323" s="177">
        <f t="shared" si="191"/>
        <v>8.1373323006444967E-2</v>
      </c>
    </row>
    <row r="324" spans="1:65" ht="15" customHeight="1">
      <c r="A324" s="19">
        <f t="shared" si="160"/>
        <v>2010</v>
      </c>
      <c r="B324" s="174">
        <f t="shared" si="160"/>
        <v>259.50542262733677</v>
      </c>
      <c r="C324" s="189">
        <f t="shared" si="161"/>
        <v>2.8030316828102175</v>
      </c>
      <c r="D324" s="20">
        <f t="shared" si="192"/>
        <v>8</v>
      </c>
      <c r="E324" s="71"/>
      <c r="F324" s="55"/>
      <c r="G324" s="25"/>
      <c r="H324" s="25"/>
      <c r="I324" s="177">
        <f t="shared" si="162"/>
        <v>270</v>
      </c>
      <c r="J324" s="178">
        <f t="shared" si="163"/>
        <v>4.0440686234653311</v>
      </c>
      <c r="K324" s="177">
        <f t="shared" si="164"/>
        <v>0.11013615423081505</v>
      </c>
      <c r="M324" s="216">
        <f t="shared" si="165"/>
        <v>2.8030316828102175</v>
      </c>
      <c r="N324" s="21"/>
      <c r="O324" s="55"/>
      <c r="P324" s="185">
        <f t="shared" si="166"/>
        <v>270</v>
      </c>
      <c r="Q324" s="177">
        <f t="shared" si="167"/>
        <v>0.11013615423081505</v>
      </c>
      <c r="S324" s="216">
        <f t="shared" si="168"/>
        <v>3.7011680731151482</v>
      </c>
      <c r="T324" s="21"/>
      <c r="U324" s="55"/>
      <c r="V324" s="185">
        <f t="shared" si="169"/>
        <v>268</v>
      </c>
      <c r="W324" s="177">
        <f t="shared" si="170"/>
        <v>7.2157844740162139E-2</v>
      </c>
      <c r="Y324" s="216">
        <f t="shared" si="171"/>
        <v>4.1819673510104591</v>
      </c>
      <c r="Z324" s="21"/>
      <c r="AA324" s="55"/>
      <c r="AB324" s="185">
        <f t="shared" si="172"/>
        <v>268</v>
      </c>
      <c r="AC324" s="177">
        <f t="shared" si="173"/>
        <v>7.2157844740162139E-2</v>
      </c>
      <c r="AE324" s="216">
        <f t="shared" si="174"/>
        <v>4.505289930376585</v>
      </c>
      <c r="AF324" s="21"/>
      <c r="AG324" s="55"/>
      <c r="AH324" s="185">
        <f t="shared" si="175"/>
        <v>268</v>
      </c>
      <c r="AI324" s="177">
        <f t="shared" si="176"/>
        <v>7.2157844740162139E-2</v>
      </c>
      <c r="AK324" s="216">
        <f t="shared" si="177"/>
        <v>4.7492235797052711</v>
      </c>
      <c r="AL324" s="21"/>
      <c r="AM324" s="55"/>
      <c r="AN324" s="185">
        <f t="shared" si="178"/>
        <v>268</v>
      </c>
      <c r="AO324" s="177">
        <f t="shared" si="179"/>
        <v>7.2157844740162139E-2</v>
      </c>
      <c r="AQ324" s="216">
        <f t="shared" si="180"/>
        <v>4.9451688928166249</v>
      </c>
      <c r="AR324" s="21"/>
      <c r="AS324" s="55"/>
      <c r="AT324" s="185">
        <f t="shared" si="181"/>
        <v>268</v>
      </c>
      <c r="AU324" s="177">
        <f t="shared" si="182"/>
        <v>7.2157844740162139E-2</v>
      </c>
      <c r="AW324" s="216">
        <f t="shared" si="183"/>
        <v>5.10893842916047</v>
      </c>
      <c r="AX324" s="21"/>
      <c r="AY324" s="55"/>
      <c r="AZ324" s="185">
        <f t="shared" si="184"/>
        <v>268</v>
      </c>
      <c r="BA324" s="177">
        <f t="shared" si="185"/>
        <v>7.2157844740162139E-2</v>
      </c>
      <c r="BC324" s="216">
        <f t="shared" si="186"/>
        <v>5.2496237289262497</v>
      </c>
      <c r="BD324" s="21"/>
      <c r="BE324" s="55"/>
      <c r="BF324" s="185">
        <f t="shared" si="187"/>
        <v>268</v>
      </c>
      <c r="BG324" s="177">
        <f t="shared" si="188"/>
        <v>7.2157844740162139E-2</v>
      </c>
      <c r="BI324" s="216">
        <f t="shared" si="189"/>
        <v>5.3729357462233258</v>
      </c>
      <c r="BJ324" s="21"/>
      <c r="BK324" s="55"/>
      <c r="BL324" s="185">
        <f t="shared" si="190"/>
        <v>268</v>
      </c>
      <c r="BM324" s="177">
        <f t="shared" si="191"/>
        <v>7.2157844740162139E-2</v>
      </c>
    </row>
    <row r="325" spans="1:65" ht="15" customHeight="1">
      <c r="A325" s="19">
        <f t="shared" si="160"/>
        <v>2011</v>
      </c>
      <c r="B325" s="174">
        <f t="shared" si="160"/>
        <v>270.86995669510782</v>
      </c>
      <c r="C325" s="189">
        <f t="shared" si="161"/>
        <v>1.6351141006464998</v>
      </c>
      <c r="D325" s="20">
        <f t="shared" si="192"/>
        <v>9</v>
      </c>
      <c r="E325" s="71"/>
      <c r="F325" s="55"/>
      <c r="G325" s="25"/>
      <c r="H325" s="25"/>
      <c r="I325" s="177">
        <f t="shared" si="162"/>
        <v>271</v>
      </c>
      <c r="J325" s="178">
        <f t="shared" si="163"/>
        <v>4.8009497427786124E-2</v>
      </c>
      <c r="K325" s="177">
        <f t="shared" si="164"/>
        <v>1.6911261147281315E-5</v>
      </c>
      <c r="M325" s="216">
        <f t="shared" si="165"/>
        <v>1.6351141006464998</v>
      </c>
      <c r="N325" s="21"/>
      <c r="O325" s="55"/>
      <c r="P325" s="185">
        <f t="shared" si="166"/>
        <v>271</v>
      </c>
      <c r="Q325" s="177">
        <f t="shared" si="167"/>
        <v>1.6911261147281315E-5</v>
      </c>
      <c r="S325" s="216">
        <f t="shared" si="168"/>
        <v>3.3717700575782774</v>
      </c>
      <c r="T325" s="21"/>
      <c r="U325" s="55"/>
      <c r="V325" s="185">
        <f t="shared" si="169"/>
        <v>270</v>
      </c>
      <c r="W325" s="177">
        <f t="shared" si="170"/>
        <v>7.5682465136291501E-4</v>
      </c>
      <c r="Y325" s="216">
        <f t="shared" si="171"/>
        <v>3.9913893608250488</v>
      </c>
      <c r="Z325" s="21"/>
      <c r="AA325" s="55"/>
      <c r="AB325" s="185">
        <f t="shared" si="172"/>
        <v>271</v>
      </c>
      <c r="AC325" s="177">
        <f t="shared" si="173"/>
        <v>1.6911261147281315E-5</v>
      </c>
      <c r="AE325" s="216">
        <f t="shared" si="174"/>
        <v>4.371092616883586</v>
      </c>
      <c r="AF325" s="21"/>
      <c r="AG325" s="55"/>
      <c r="AH325" s="185">
        <f t="shared" si="175"/>
        <v>271</v>
      </c>
      <c r="AI325" s="177">
        <f t="shared" si="176"/>
        <v>1.6911261147281315E-5</v>
      </c>
      <c r="AK325" s="216">
        <f t="shared" si="177"/>
        <v>4.6456405344150706</v>
      </c>
      <c r="AL325" s="21"/>
      <c r="AM325" s="55"/>
      <c r="AN325" s="185">
        <f t="shared" si="178"/>
        <v>271</v>
      </c>
      <c r="AO325" s="177">
        <f t="shared" si="179"/>
        <v>1.6911261147281315E-5</v>
      </c>
      <c r="AQ325" s="216">
        <f t="shared" si="180"/>
        <v>4.8608199842173843</v>
      </c>
      <c r="AR325" s="21"/>
      <c r="AS325" s="55"/>
      <c r="AT325" s="185">
        <f t="shared" si="181"/>
        <v>271</v>
      </c>
      <c r="AU325" s="177">
        <f t="shared" si="182"/>
        <v>1.6911261147281315E-5</v>
      </c>
      <c r="AW325" s="216">
        <f t="shared" si="183"/>
        <v>5.0377966831220107</v>
      </c>
      <c r="AX325" s="21"/>
      <c r="AY325" s="55"/>
      <c r="AZ325" s="185">
        <f t="shared" si="184"/>
        <v>271</v>
      </c>
      <c r="BA325" s="177">
        <f t="shared" si="185"/>
        <v>1.6911261147281315E-5</v>
      </c>
      <c r="BC325" s="216">
        <f t="shared" si="186"/>
        <v>5.1881120409781802</v>
      </c>
      <c r="BD325" s="21"/>
      <c r="BE325" s="55"/>
      <c r="BF325" s="185">
        <f t="shared" si="187"/>
        <v>271</v>
      </c>
      <c r="BG325" s="177">
        <f t="shared" si="188"/>
        <v>1.6911261147281315E-5</v>
      </c>
      <c r="BI325" s="216">
        <f t="shared" si="189"/>
        <v>5.318757257929164</v>
      </c>
      <c r="BJ325" s="21"/>
      <c r="BK325" s="55"/>
      <c r="BL325" s="185">
        <f t="shared" si="190"/>
        <v>271</v>
      </c>
      <c r="BM325" s="177">
        <f t="shared" si="191"/>
        <v>1.6911261147281315E-5</v>
      </c>
    </row>
    <row r="326" spans="1:65" ht="15" customHeight="1" thickBot="1">
      <c r="A326" s="28">
        <f t="shared" si="160"/>
        <v>2012</v>
      </c>
      <c r="B326" s="182">
        <f t="shared" si="160"/>
        <v>267.86505475030066</v>
      </c>
      <c r="C326" s="217">
        <f t="shared" si="161"/>
        <v>2.0961690104331523</v>
      </c>
      <c r="D326" s="29">
        <f t="shared" si="192"/>
        <v>10</v>
      </c>
      <c r="E326" s="99"/>
      <c r="F326" s="100"/>
      <c r="G326" s="30"/>
      <c r="H326" s="30"/>
      <c r="I326" s="183">
        <f t="shared" si="162"/>
        <v>272</v>
      </c>
      <c r="J326" s="184">
        <f t="shared" si="163"/>
        <v>1.5436672967863874</v>
      </c>
      <c r="K326" s="183">
        <f t="shared" si="164"/>
        <v>1.7097772218011155E-2</v>
      </c>
      <c r="M326" s="218">
        <f t="shared" si="165"/>
        <v>2.0961690104331523</v>
      </c>
      <c r="N326" s="101"/>
      <c r="O326" s="100"/>
      <c r="P326" s="205">
        <f t="shared" si="166"/>
        <v>272</v>
      </c>
      <c r="Q326" s="183">
        <f t="shared" si="167"/>
        <v>1.7097772218011155E-2</v>
      </c>
      <c r="S326" s="218">
        <f t="shared" si="168"/>
        <v>3.4699440750626365</v>
      </c>
      <c r="T326" s="101"/>
      <c r="U326" s="100"/>
      <c r="V326" s="205">
        <f t="shared" si="169"/>
        <v>272</v>
      </c>
      <c r="W326" s="183">
        <f t="shared" si="170"/>
        <v>1.7097772218011155E-2</v>
      </c>
      <c r="Y326" s="218">
        <f t="shared" si="171"/>
        <v>4.045415930336195</v>
      </c>
      <c r="Z326" s="101"/>
      <c r="AA326" s="100"/>
      <c r="AB326" s="205">
        <f t="shared" si="172"/>
        <v>273</v>
      </c>
      <c r="AC326" s="183">
        <f t="shared" si="173"/>
        <v>2.636766271740984E-2</v>
      </c>
      <c r="AE326" s="218">
        <f t="shared" si="174"/>
        <v>4.4083635684037814</v>
      </c>
      <c r="AF326" s="101"/>
      <c r="AG326" s="100"/>
      <c r="AH326" s="205">
        <f t="shared" si="175"/>
        <v>273</v>
      </c>
      <c r="AI326" s="183">
        <f t="shared" si="176"/>
        <v>2.636766271740984E-2</v>
      </c>
      <c r="AK326" s="218">
        <f t="shared" si="177"/>
        <v>4.6740892104122764</v>
      </c>
      <c r="AL326" s="101"/>
      <c r="AM326" s="100"/>
      <c r="AN326" s="205">
        <f t="shared" si="178"/>
        <v>273</v>
      </c>
      <c r="AO326" s="183">
        <f t="shared" si="179"/>
        <v>2.636766271740984E-2</v>
      </c>
      <c r="AQ326" s="218">
        <f t="shared" si="180"/>
        <v>4.883823712878546</v>
      </c>
      <c r="AR326" s="101"/>
      <c r="AS326" s="100"/>
      <c r="AT326" s="205">
        <f t="shared" si="181"/>
        <v>274</v>
      </c>
      <c r="AU326" s="183">
        <f t="shared" si="182"/>
        <v>3.7637553216808527E-2</v>
      </c>
      <c r="AW326" s="218">
        <f t="shared" si="183"/>
        <v>5.0571049600526203</v>
      </c>
      <c r="AX326" s="101"/>
      <c r="AY326" s="100"/>
      <c r="AZ326" s="205">
        <f t="shared" si="184"/>
        <v>274</v>
      </c>
      <c r="BA326" s="183">
        <f t="shared" si="185"/>
        <v>3.7637553216808527E-2</v>
      </c>
      <c r="BC326" s="218">
        <f t="shared" si="186"/>
        <v>5.2047478697489744</v>
      </c>
      <c r="BD326" s="101"/>
      <c r="BE326" s="100"/>
      <c r="BF326" s="205">
        <f t="shared" si="187"/>
        <v>274</v>
      </c>
      <c r="BG326" s="183">
        <f t="shared" si="188"/>
        <v>3.7637553216808527E-2</v>
      </c>
      <c r="BI326" s="218">
        <f t="shared" si="189"/>
        <v>5.333370490283567</v>
      </c>
      <c r="BJ326" s="101"/>
      <c r="BK326" s="100"/>
      <c r="BL326" s="205">
        <f t="shared" si="190"/>
        <v>274</v>
      </c>
      <c r="BM326" s="183">
        <f t="shared" si="191"/>
        <v>3.7637553216808527E-2</v>
      </c>
    </row>
    <row r="327" spans="1:65" ht="15" customHeight="1" thickTop="1">
      <c r="A327" s="19">
        <f t="shared" si="160"/>
        <v>2013</v>
      </c>
      <c r="B327" s="174">
        <f t="shared" ref="B327:B348" si="193">ROUND($F$309-$F$314*$F$315^D327,$G$1)</f>
        <v>272</v>
      </c>
      <c r="C327" s="219"/>
      <c r="D327" s="20">
        <f t="shared" si="192"/>
        <v>11</v>
      </c>
      <c r="E327" s="71"/>
      <c r="F327" s="55"/>
      <c r="G327" s="25"/>
      <c r="H327" s="25"/>
      <c r="I327" s="177">
        <f t="shared" si="162"/>
        <v>272</v>
      </c>
      <c r="J327" s="185"/>
      <c r="K327" s="185"/>
    </row>
    <row r="328" spans="1:65" ht="15" customHeight="1" thickBot="1">
      <c r="A328" s="19">
        <f t="shared" si="160"/>
        <v>2014</v>
      </c>
      <c r="B328" s="174">
        <f t="shared" si="193"/>
        <v>273</v>
      </c>
      <c r="C328" s="219"/>
      <c r="D328" s="20">
        <f t="shared" si="192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62"/>
        <v>273</v>
      </c>
      <c r="J328" s="185"/>
      <c r="K328" s="185"/>
      <c r="N328" s="102"/>
    </row>
    <row r="329" spans="1:65" ht="15" customHeight="1" thickTop="1">
      <c r="A329" s="19">
        <f t="shared" si="160"/>
        <v>2015</v>
      </c>
      <c r="B329" s="174">
        <f t="shared" si="193"/>
        <v>274</v>
      </c>
      <c r="C329" s="219"/>
      <c r="D329" s="20">
        <f t="shared" si="192"/>
        <v>13</v>
      </c>
      <c r="E329" s="198">
        <f>O309</f>
        <v>276</v>
      </c>
      <c r="F329" s="201">
        <f>O317</f>
        <v>0.61903180923259127</v>
      </c>
      <c r="G329" s="635">
        <f>O318</f>
        <v>0.76888360367948749</v>
      </c>
      <c r="H329" s="636"/>
      <c r="I329" s="177">
        <f t="shared" si="162"/>
        <v>274</v>
      </c>
      <c r="J329" s="185"/>
      <c r="K329" s="185"/>
      <c r="M329" s="198" t="str">
        <f>M282</f>
        <v>max(y) =</v>
      </c>
      <c r="N329" s="198">
        <f>N282</f>
        <v>275.02071632446365</v>
      </c>
      <c r="S329" s="198" t="str">
        <f>S282</f>
        <v>max(y) =</v>
      </c>
      <c r="T329" s="198">
        <f>N329</f>
        <v>275.02071632446365</v>
      </c>
      <c r="Y329" s="198" t="str">
        <f>Y282</f>
        <v>max(y) =</v>
      </c>
      <c r="Z329" s="198">
        <f>T329</f>
        <v>275.02071632446365</v>
      </c>
      <c r="AE329" s="198" t="str">
        <f>AE282</f>
        <v>max(y) =</v>
      </c>
      <c r="AF329" s="198">
        <f>Z329</f>
        <v>275.02071632446365</v>
      </c>
      <c r="AK329" s="198" t="str">
        <f>AK282</f>
        <v>max(y) =</v>
      </c>
      <c r="AL329" s="198">
        <f>AF329</f>
        <v>275.02071632446365</v>
      </c>
      <c r="AQ329" s="198" t="str">
        <f>AQ282</f>
        <v>max(y) =</v>
      </c>
      <c r="AR329" s="198">
        <f>AL329</f>
        <v>275.02071632446365</v>
      </c>
      <c r="AW329" s="198" t="str">
        <f>AW282</f>
        <v>max(y) =</v>
      </c>
      <c r="AX329" s="198">
        <f>AR329</f>
        <v>275.02071632446365</v>
      </c>
      <c r="BC329" s="198" t="str">
        <f>BC282</f>
        <v>max(y) =</v>
      </c>
      <c r="BD329" s="198">
        <f>AX329</f>
        <v>275.02071632446365</v>
      </c>
      <c r="BI329" s="198" t="str">
        <f>BI282</f>
        <v>max(y) =</v>
      </c>
      <c r="BJ329" s="198">
        <f>BD329</f>
        <v>275.02071632446365</v>
      </c>
    </row>
    <row r="330" spans="1:65" ht="15" customHeight="1">
      <c r="A330" s="19">
        <f t="shared" si="160"/>
        <v>2016</v>
      </c>
      <c r="B330" s="174">
        <f t="shared" si="193"/>
        <v>274</v>
      </c>
      <c r="C330" s="219"/>
      <c r="D330" s="20">
        <f t="shared" si="192"/>
        <v>14</v>
      </c>
      <c r="E330" s="198">
        <f>U309</f>
        <v>300</v>
      </c>
      <c r="F330" s="201">
        <f>U317</f>
        <v>0.52155307546946217</v>
      </c>
      <c r="G330" s="631">
        <f>U318</f>
        <v>0.77871153854627573</v>
      </c>
      <c r="H330" s="632"/>
      <c r="I330" s="177">
        <f t="shared" si="162"/>
        <v>274</v>
      </c>
      <c r="J330" s="185"/>
      <c r="K330" s="185"/>
      <c r="M330" s="198" t="s">
        <v>49</v>
      </c>
      <c r="N330" s="212">
        <v>2</v>
      </c>
      <c r="S330" s="198" t="s">
        <v>49</v>
      </c>
      <c r="T330" s="212">
        <f>N330</f>
        <v>2</v>
      </c>
      <c r="Y330" s="198" t="s">
        <v>49</v>
      </c>
      <c r="Z330" s="212">
        <f>T330</f>
        <v>2</v>
      </c>
      <c r="AE330" s="198" t="s">
        <v>49</v>
      </c>
      <c r="AF330" s="212">
        <f>Z330</f>
        <v>2</v>
      </c>
      <c r="AK330" s="198" t="s">
        <v>49</v>
      </c>
      <c r="AL330" s="212">
        <f>AF330</f>
        <v>2</v>
      </c>
      <c r="AQ330" s="198" t="s">
        <v>49</v>
      </c>
      <c r="AR330" s="212">
        <f>AL330</f>
        <v>2</v>
      </c>
      <c r="AW330" s="198" t="s">
        <v>49</v>
      </c>
      <c r="AX330" s="212">
        <f>AR330</f>
        <v>2</v>
      </c>
      <c r="BC330" s="198" t="s">
        <v>49</v>
      </c>
      <c r="BD330" s="212">
        <f>AX330</f>
        <v>2</v>
      </c>
      <c r="BI330" s="198" t="s">
        <v>49</v>
      </c>
      <c r="BJ330" s="212">
        <f>BD330</f>
        <v>2</v>
      </c>
    </row>
    <row r="331" spans="1:65" ht="15" customHeight="1">
      <c r="A331" s="19">
        <f t="shared" si="160"/>
        <v>2017</v>
      </c>
      <c r="B331" s="174">
        <f t="shared" si="193"/>
        <v>274</v>
      </c>
      <c r="C331" s="219"/>
      <c r="D331" s="20">
        <f t="shared" si="192"/>
        <v>15</v>
      </c>
      <c r="E331" s="198">
        <f>AA309</f>
        <v>325</v>
      </c>
      <c r="F331" s="201">
        <f>AA317</f>
        <v>0.50491621037556433</v>
      </c>
      <c r="G331" s="631">
        <f>AA318</f>
        <v>0.77638214269450501</v>
      </c>
      <c r="H331" s="632"/>
      <c r="I331" s="177">
        <f t="shared" si="162"/>
        <v>274</v>
      </c>
      <c r="J331" s="185"/>
      <c r="K331" s="185"/>
      <c r="M331" s="198" t="s">
        <v>60</v>
      </c>
      <c r="N331" s="212">
        <v>25</v>
      </c>
      <c r="S331" s="198" t="s">
        <v>60</v>
      </c>
      <c r="T331" s="212">
        <f>N331</f>
        <v>25</v>
      </c>
      <c r="Y331" s="198" t="s">
        <v>60</v>
      </c>
      <c r="Z331" s="212">
        <f>T331</f>
        <v>25</v>
      </c>
      <c r="AE331" s="198" t="s">
        <v>60</v>
      </c>
      <c r="AF331" s="212">
        <f>Z331</f>
        <v>25</v>
      </c>
      <c r="AK331" s="198" t="s">
        <v>60</v>
      </c>
      <c r="AL331" s="212">
        <f>AF331</f>
        <v>25</v>
      </c>
      <c r="AQ331" s="198" t="s">
        <v>60</v>
      </c>
      <c r="AR331" s="212">
        <f>AL331</f>
        <v>25</v>
      </c>
      <c r="AW331" s="198" t="s">
        <v>60</v>
      </c>
      <c r="AX331" s="212">
        <f>AR331</f>
        <v>25</v>
      </c>
      <c r="BC331" s="198" t="s">
        <v>60</v>
      </c>
      <c r="BD331" s="212">
        <f>AX331</f>
        <v>25</v>
      </c>
      <c r="BI331" s="198" t="s">
        <v>60</v>
      </c>
      <c r="BJ331" s="212">
        <f>BD331</f>
        <v>25</v>
      </c>
    </row>
    <row r="332" spans="1:65" ht="15" customHeight="1">
      <c r="A332" s="19">
        <f t="shared" si="160"/>
        <v>2018</v>
      </c>
      <c r="B332" s="174">
        <f t="shared" si="193"/>
        <v>275</v>
      </c>
      <c r="C332" s="219"/>
      <c r="D332" s="20">
        <f t="shared" si="192"/>
        <v>16</v>
      </c>
      <c r="E332" s="198">
        <f>AG309</f>
        <v>350</v>
      </c>
      <c r="F332" s="201">
        <f>AG317</f>
        <v>0.50148798385568161</v>
      </c>
      <c r="G332" s="631">
        <f>AG318</f>
        <v>0.7806306949298536</v>
      </c>
      <c r="H332" s="632"/>
      <c r="I332" s="177">
        <f t="shared" si="162"/>
        <v>275</v>
      </c>
      <c r="J332" s="185"/>
      <c r="K332" s="185"/>
    </row>
    <row r="333" spans="1:65" ht="15" customHeight="1">
      <c r="A333" s="19">
        <f t="shared" ref="A333:A348" si="194">A287</f>
        <v>2019</v>
      </c>
      <c r="B333" s="174">
        <f t="shared" si="193"/>
        <v>275</v>
      </c>
      <c r="C333" s="219"/>
      <c r="D333" s="20">
        <f t="shared" si="192"/>
        <v>17</v>
      </c>
      <c r="E333" s="198">
        <f>AM309</f>
        <v>375</v>
      </c>
      <c r="F333" s="201">
        <f>AM317</f>
        <v>0.49766419409485146</v>
      </c>
      <c r="G333" s="631">
        <f>AM318</f>
        <v>0.78479135660073496</v>
      </c>
      <c r="H333" s="632"/>
      <c r="I333" s="177">
        <f t="shared" si="162"/>
        <v>275</v>
      </c>
      <c r="J333" s="185"/>
      <c r="K333" s="185"/>
    </row>
    <row r="334" spans="1:65" ht="15" customHeight="1">
      <c r="A334" s="19">
        <f t="shared" si="194"/>
        <v>2020</v>
      </c>
      <c r="B334" s="174">
        <f t="shared" si="193"/>
        <v>275</v>
      </c>
      <c r="C334" s="219"/>
      <c r="D334" s="20">
        <f t="shared" si="192"/>
        <v>18</v>
      </c>
      <c r="E334" s="198">
        <f>AS309</f>
        <v>400</v>
      </c>
      <c r="F334" s="201">
        <f>AS317</f>
        <v>0.47861364998316486</v>
      </c>
      <c r="G334" s="631">
        <f>AS318</f>
        <v>0.80752088613693684</v>
      </c>
      <c r="H334" s="632"/>
      <c r="I334" s="177">
        <f t="shared" si="162"/>
        <v>275</v>
      </c>
      <c r="J334" s="185"/>
      <c r="K334" s="185"/>
    </row>
    <row r="335" spans="1:65" ht="15" customHeight="1">
      <c r="A335" s="19">
        <f t="shared" si="194"/>
        <v>2021</v>
      </c>
      <c r="B335" s="174">
        <f t="shared" si="193"/>
        <v>275</v>
      </c>
      <c r="C335" s="219"/>
      <c r="D335" s="20">
        <f t="shared" si="192"/>
        <v>19</v>
      </c>
      <c r="E335" s="198">
        <f>AY309</f>
        <v>425</v>
      </c>
      <c r="F335" s="201">
        <f>AY317</f>
        <v>0.47861364998316486</v>
      </c>
      <c r="G335" s="631">
        <f>AY318</f>
        <v>0.80752088613693684</v>
      </c>
      <c r="H335" s="632"/>
      <c r="I335" s="177">
        <f t="shared" si="162"/>
        <v>275</v>
      </c>
      <c r="J335" s="185"/>
      <c r="K335" s="185"/>
    </row>
    <row r="336" spans="1:65" ht="15" customHeight="1">
      <c r="A336" s="19">
        <f t="shared" si="194"/>
        <v>2022</v>
      </c>
      <c r="B336" s="174">
        <f t="shared" si="193"/>
        <v>275</v>
      </c>
      <c r="C336" s="219"/>
      <c r="D336" s="20">
        <f t="shared" si="192"/>
        <v>20</v>
      </c>
      <c r="E336" s="198">
        <f>BE309</f>
        <v>450</v>
      </c>
      <c r="F336" s="201">
        <f>BE317</f>
        <v>0.48521134951343453</v>
      </c>
      <c r="G336" s="631">
        <f>BE318</f>
        <v>0.79320187413917997</v>
      </c>
      <c r="H336" s="632"/>
      <c r="I336" s="177">
        <f t="shared" si="162"/>
        <v>275</v>
      </c>
      <c r="J336" s="185"/>
      <c r="K336" s="185"/>
    </row>
    <row r="337" spans="1:41" ht="15" customHeight="1">
      <c r="A337" s="19">
        <f t="shared" si="194"/>
        <v>2023</v>
      </c>
      <c r="B337" s="174">
        <f t="shared" si="193"/>
        <v>275</v>
      </c>
      <c r="C337" s="219"/>
      <c r="D337" s="20">
        <f t="shared" si="192"/>
        <v>21</v>
      </c>
      <c r="E337" s="198">
        <f>BK309</f>
        <v>475</v>
      </c>
      <c r="F337" s="201">
        <f>BK317</f>
        <v>0.48521134951343453</v>
      </c>
      <c r="G337" s="631">
        <f>BK318</f>
        <v>0.79320187413917997</v>
      </c>
      <c r="H337" s="632"/>
      <c r="I337" s="177">
        <f t="shared" si="162"/>
        <v>275</v>
      </c>
      <c r="J337" s="185"/>
      <c r="K337" s="185"/>
    </row>
    <row r="338" spans="1:41" ht="15" customHeight="1">
      <c r="A338" s="19">
        <f t="shared" si="194"/>
        <v>2024</v>
      </c>
      <c r="B338" s="174">
        <f t="shared" si="193"/>
        <v>276</v>
      </c>
      <c r="C338" s="219"/>
      <c r="D338" s="20">
        <f t="shared" si="192"/>
        <v>22</v>
      </c>
      <c r="E338" s="64"/>
      <c r="F338" s="201"/>
      <c r="G338" s="213"/>
      <c r="H338" s="25"/>
      <c r="I338" s="177">
        <f t="shared" si="162"/>
        <v>276</v>
      </c>
      <c r="J338" s="185"/>
      <c r="K338" s="185"/>
    </row>
    <row r="339" spans="1:41" ht="15" customHeight="1">
      <c r="A339" s="19">
        <f t="shared" si="194"/>
        <v>2025</v>
      </c>
      <c r="B339" s="174">
        <f t="shared" si="193"/>
        <v>276</v>
      </c>
      <c r="C339" s="219"/>
      <c r="D339" s="20">
        <f t="shared" si="192"/>
        <v>23</v>
      </c>
      <c r="E339" s="64"/>
      <c r="F339" s="201"/>
      <c r="G339" s="213"/>
      <c r="H339" s="25"/>
      <c r="I339" s="177">
        <f t="shared" si="162"/>
        <v>276</v>
      </c>
      <c r="J339" s="185"/>
      <c r="K339" s="185"/>
    </row>
    <row r="340" spans="1:41" ht="15" customHeight="1">
      <c r="A340" s="19">
        <f t="shared" si="194"/>
        <v>2026</v>
      </c>
      <c r="B340" s="174">
        <f t="shared" si="193"/>
        <v>276</v>
      </c>
      <c r="C340" s="219"/>
      <c r="D340" s="20">
        <f t="shared" si="192"/>
        <v>24</v>
      </c>
      <c r="E340" s="64"/>
      <c r="F340" s="201"/>
      <c r="G340" s="213"/>
      <c r="H340" s="25"/>
      <c r="I340" s="177">
        <f t="shared" si="162"/>
        <v>276</v>
      </c>
      <c r="J340" s="185"/>
      <c r="K340" s="185"/>
    </row>
    <row r="341" spans="1:41" ht="15" customHeight="1">
      <c r="A341" s="19">
        <f t="shared" si="194"/>
        <v>2027</v>
      </c>
      <c r="B341" s="174">
        <f t="shared" si="193"/>
        <v>276</v>
      </c>
      <c r="C341" s="219"/>
      <c r="D341" s="20">
        <f t="shared" si="192"/>
        <v>25</v>
      </c>
      <c r="E341" s="64"/>
      <c r="F341" s="201"/>
      <c r="G341" s="213"/>
      <c r="H341" s="25"/>
      <c r="I341" s="177">
        <f t="shared" si="162"/>
        <v>276</v>
      </c>
      <c r="J341" s="185"/>
      <c r="K341" s="185"/>
    </row>
    <row r="342" spans="1:41" ht="15" customHeight="1">
      <c r="A342" s="19">
        <f t="shared" si="194"/>
        <v>2028</v>
      </c>
      <c r="B342" s="174">
        <f t="shared" si="193"/>
        <v>276</v>
      </c>
      <c r="C342" s="219"/>
      <c r="D342" s="20">
        <f t="shared" si="192"/>
        <v>26</v>
      </c>
      <c r="E342" s="64"/>
      <c r="F342" s="201"/>
      <c r="G342" s="213"/>
      <c r="H342" s="25"/>
      <c r="I342" s="177">
        <f t="shared" si="162"/>
        <v>276</v>
      </c>
      <c r="J342" s="185"/>
      <c r="K342" s="185"/>
    </row>
    <row r="343" spans="1:41" ht="15" customHeight="1">
      <c r="A343" s="19">
        <f t="shared" si="194"/>
        <v>2029</v>
      </c>
      <c r="B343" s="174">
        <f t="shared" si="193"/>
        <v>276</v>
      </c>
      <c r="C343" s="219"/>
      <c r="D343" s="20">
        <f t="shared" si="192"/>
        <v>27</v>
      </c>
      <c r="E343" s="71"/>
      <c r="F343" s="55"/>
      <c r="G343" s="25"/>
      <c r="H343" s="25"/>
      <c r="I343" s="177">
        <f t="shared" si="162"/>
        <v>276</v>
      </c>
      <c r="J343" s="185"/>
      <c r="K343" s="185"/>
    </row>
    <row r="344" spans="1:41" ht="15" customHeight="1">
      <c r="A344" s="19">
        <f t="shared" si="194"/>
        <v>2030</v>
      </c>
      <c r="B344" s="174">
        <f t="shared" si="193"/>
        <v>276</v>
      </c>
      <c r="C344" s="219"/>
      <c r="D344" s="20">
        <f t="shared" si="192"/>
        <v>28</v>
      </c>
      <c r="E344" s="71"/>
      <c r="F344" s="55"/>
      <c r="G344" s="25"/>
      <c r="H344" s="25"/>
      <c r="I344" s="177">
        <f t="shared" si="162"/>
        <v>276</v>
      </c>
      <c r="J344" s="185"/>
      <c r="K344" s="185"/>
    </row>
    <row r="345" spans="1:41" ht="15" customHeight="1">
      <c r="A345" s="19">
        <f t="shared" si="194"/>
        <v>2031</v>
      </c>
      <c r="B345" s="174">
        <f t="shared" si="193"/>
        <v>276</v>
      </c>
      <c r="C345" s="219"/>
      <c r="D345" s="20">
        <f t="shared" si="192"/>
        <v>29</v>
      </c>
      <c r="E345" s="71"/>
      <c r="F345" s="55"/>
      <c r="G345" s="25"/>
      <c r="H345" s="25"/>
      <c r="I345" s="177">
        <f t="shared" si="162"/>
        <v>276</v>
      </c>
      <c r="J345" s="185"/>
      <c r="K345" s="185"/>
    </row>
    <row r="346" spans="1:41" ht="15" customHeight="1">
      <c r="A346" s="19">
        <f t="shared" si="194"/>
        <v>2032</v>
      </c>
      <c r="B346" s="174">
        <f t="shared" si="193"/>
        <v>276</v>
      </c>
      <c r="C346" s="219"/>
      <c r="D346" s="20">
        <f t="shared" si="192"/>
        <v>30</v>
      </c>
      <c r="E346" s="71"/>
      <c r="F346" s="55"/>
      <c r="G346" s="25"/>
      <c r="H346" s="25"/>
      <c r="I346" s="177">
        <f t="shared" si="162"/>
        <v>276</v>
      </c>
      <c r="J346" s="185"/>
      <c r="K346" s="185"/>
    </row>
    <row r="347" spans="1:41" ht="15" customHeight="1">
      <c r="A347" s="19">
        <f t="shared" si="194"/>
        <v>2033</v>
      </c>
      <c r="B347" s="174">
        <f t="shared" si="193"/>
        <v>276</v>
      </c>
      <c r="C347" s="219"/>
      <c r="D347" s="20">
        <f t="shared" si="192"/>
        <v>31</v>
      </c>
      <c r="E347" s="71"/>
      <c r="F347" s="55"/>
      <c r="G347" s="25"/>
      <c r="H347" s="25"/>
      <c r="I347" s="177">
        <f t="shared" si="162"/>
        <v>276</v>
      </c>
      <c r="J347" s="185"/>
      <c r="K347" s="185"/>
    </row>
    <row r="348" spans="1:41" ht="15" customHeight="1">
      <c r="A348" s="103">
        <f t="shared" si="194"/>
        <v>2034</v>
      </c>
      <c r="B348" s="186">
        <f t="shared" si="193"/>
        <v>276</v>
      </c>
      <c r="C348" s="221"/>
      <c r="D348" s="33">
        <f t="shared" si="192"/>
        <v>32</v>
      </c>
      <c r="E348" s="104"/>
      <c r="F348" s="105"/>
      <c r="G348" s="9"/>
      <c r="H348" s="9"/>
      <c r="I348" s="187">
        <f t="shared" si="162"/>
        <v>276</v>
      </c>
      <c r="J348" s="188"/>
      <c r="K348" s="188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4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6"/>
  </sheetPr>
  <dimension ref="A1:P41"/>
  <sheetViews>
    <sheetView view="pageBreakPreview" zoomScaleNormal="70" zoomScaleSheetLayoutView="100" workbookViewId="0">
      <selection activeCell="M15" sqref="L15:M15"/>
    </sheetView>
  </sheetViews>
  <sheetFormatPr defaultColWidth="10.625" defaultRowHeight="21.95" customHeight="1"/>
  <cols>
    <col min="1" max="1" width="7.625" style="506" customWidth="1"/>
    <col min="2" max="2" width="25.125" style="506" customWidth="1"/>
    <col min="3" max="8" width="8.125" style="506" customWidth="1"/>
    <col min="9" max="16384" width="10.625" style="506"/>
  </cols>
  <sheetData>
    <row r="1" spans="1:16" s="507" customFormat="1" ht="21.95" customHeight="1">
      <c r="A1" s="507" t="s">
        <v>392</v>
      </c>
    </row>
    <row r="2" spans="1:16" s="512" customFormat="1" ht="21.95" customHeight="1">
      <c r="A2" s="510" t="s">
        <v>398</v>
      </c>
      <c r="B2" s="511"/>
      <c r="C2" s="511"/>
      <c r="E2" s="511"/>
      <c r="F2" s="511"/>
      <c r="G2" s="511"/>
    </row>
    <row r="3" spans="1:16" s="508" customFormat="1" ht="20.100000000000001" customHeight="1">
      <c r="A3" s="625" t="s">
        <v>401</v>
      </c>
      <c r="B3" s="625"/>
      <c r="C3" s="509">
        <v>2013</v>
      </c>
      <c r="D3" s="509">
        <v>2015</v>
      </c>
      <c r="E3" s="509">
        <v>2020</v>
      </c>
      <c r="F3" s="509">
        <v>2025</v>
      </c>
      <c r="G3" s="509">
        <v>2030</v>
      </c>
      <c r="H3" s="509" t="s">
        <v>402</v>
      </c>
    </row>
    <row r="4" spans="1:16" s="508" customFormat="1" ht="20.100000000000001" customHeight="1">
      <c r="A4" s="625" t="s">
        <v>403</v>
      </c>
      <c r="B4" s="540" t="s">
        <v>404</v>
      </c>
      <c r="C4" s="541">
        <f>'4.논산시추계(10년)'!B24</f>
        <v>243</v>
      </c>
      <c r="D4" s="541">
        <f>'4.논산시추계(10년)'!F26</f>
        <v>250</v>
      </c>
      <c r="E4" s="541">
        <f>'4.논산시추계(10년)'!F31</f>
        <v>254</v>
      </c>
      <c r="F4" s="541">
        <f>'4.논산시추계(10년)'!F36</f>
        <v>257</v>
      </c>
      <c r="G4" s="541">
        <f>'4.논산시추계(10년)'!F41</f>
        <v>260</v>
      </c>
      <c r="H4" s="509"/>
    </row>
    <row r="5" spans="1:16" s="508" customFormat="1" ht="20.100000000000001" customHeight="1">
      <c r="A5" s="625"/>
      <c r="B5" s="540" t="s">
        <v>405</v>
      </c>
      <c r="C5" s="542">
        <f>'3.유수율'!B33</f>
        <v>0.84899999999999998</v>
      </c>
      <c r="D5" s="542">
        <f>'3.유수율'!C33</f>
        <v>0.85</v>
      </c>
      <c r="E5" s="542">
        <f>'3.유수율'!D33</f>
        <v>0.85</v>
      </c>
      <c r="F5" s="542">
        <f>'3.유수율'!E33</f>
        <v>0.85</v>
      </c>
      <c r="G5" s="542">
        <f>'3.유수율'!F33</f>
        <v>0.85</v>
      </c>
      <c r="H5" s="509"/>
    </row>
    <row r="6" spans="1:16" s="508" customFormat="1" ht="20.100000000000001" customHeight="1">
      <c r="A6" s="625"/>
      <c r="B6" s="543" t="s">
        <v>406</v>
      </c>
      <c r="C6" s="544">
        <f>ROUNDUP(C4/C5,0)</f>
        <v>287</v>
      </c>
      <c r="D6" s="544">
        <f>ROUNDUP(D4/D5,0)</f>
        <v>295</v>
      </c>
      <c r="E6" s="544">
        <f>ROUNDUP(E4/E5,0)</f>
        <v>299</v>
      </c>
      <c r="F6" s="544">
        <f>ROUNDUP(F4/F5,0)</f>
        <v>303</v>
      </c>
      <c r="G6" s="544">
        <f>ROUNDUP(G4/G5,0)</f>
        <v>306</v>
      </c>
      <c r="H6" s="545"/>
    </row>
    <row r="7" spans="1:16" s="508" customFormat="1" ht="20.100000000000001" customHeight="1">
      <c r="A7" s="625"/>
      <c r="B7" s="540" t="s">
        <v>407</v>
      </c>
      <c r="C7" s="542">
        <f>'3.유수율'!B37</f>
        <v>1.31</v>
      </c>
      <c r="D7" s="542">
        <f>'3.유수율'!C37</f>
        <v>1.31</v>
      </c>
      <c r="E7" s="542">
        <f>'3.유수율'!D37</f>
        <v>1.31</v>
      </c>
      <c r="F7" s="542">
        <f>'3.유수율'!E37</f>
        <v>1.31</v>
      </c>
      <c r="G7" s="542">
        <f>'3.유수율'!F37</f>
        <v>1.31</v>
      </c>
      <c r="H7" s="509"/>
    </row>
    <row r="8" spans="1:16" s="508" customFormat="1" ht="20.100000000000001" customHeight="1">
      <c r="A8" s="625"/>
      <c r="B8" s="543" t="s">
        <v>408</v>
      </c>
      <c r="C8" s="544">
        <f>ROUNDUP(C6*C7,0)</f>
        <v>376</v>
      </c>
      <c r="D8" s="544">
        <f>ROUNDUP(D6*D7,0)</f>
        <v>387</v>
      </c>
      <c r="E8" s="544">
        <f>ROUNDUP(E6*E7,0)</f>
        <v>392</v>
      </c>
      <c r="F8" s="544">
        <f>ROUNDUP(F6*F7,0)</f>
        <v>397</v>
      </c>
      <c r="G8" s="544">
        <f>ROUNDUP(G6*G7,0)</f>
        <v>401</v>
      </c>
      <c r="H8" s="545"/>
    </row>
    <row r="9" spans="1:16" s="508" customFormat="1" ht="20.100000000000001" customHeight="1">
      <c r="A9" s="625" t="s">
        <v>395</v>
      </c>
      <c r="B9" s="540" t="s">
        <v>404</v>
      </c>
      <c r="C9" s="541">
        <f>'4.동지역추계(10년)'!B24</f>
        <v>271</v>
      </c>
      <c r="D9" s="541">
        <f>'4.동지역추계(10년)'!I26</f>
        <v>273</v>
      </c>
      <c r="E9" s="541">
        <f>'4.동지역추계(10년)'!I31</f>
        <v>280</v>
      </c>
      <c r="F9" s="541">
        <f>'4.동지역추계(10년)'!I36</f>
        <v>289</v>
      </c>
      <c r="G9" s="541">
        <f>'4.동지역추계(10년)'!I41</f>
        <v>301</v>
      </c>
      <c r="H9" s="509"/>
    </row>
    <row r="10" spans="1:16" s="508" customFormat="1" ht="20.100000000000001" customHeight="1">
      <c r="A10" s="625"/>
      <c r="B10" s="540" t="s">
        <v>405</v>
      </c>
      <c r="C10" s="542">
        <f>'3.유수율'!B33</f>
        <v>0.84899999999999998</v>
      </c>
      <c r="D10" s="542">
        <f>'3.유수율'!C33</f>
        <v>0.85</v>
      </c>
      <c r="E10" s="542">
        <f>'3.유수율'!D33</f>
        <v>0.85</v>
      </c>
      <c r="F10" s="542">
        <f>'3.유수율'!E33</f>
        <v>0.85</v>
      </c>
      <c r="G10" s="542">
        <f>'3.유수율'!F33</f>
        <v>0.85</v>
      </c>
      <c r="H10" s="509"/>
    </row>
    <row r="11" spans="1:16" s="508" customFormat="1" ht="20.100000000000001" customHeight="1">
      <c r="A11" s="625"/>
      <c r="B11" s="543" t="s">
        <v>406</v>
      </c>
      <c r="C11" s="544">
        <f>ROUNDUP(C9/C10,0)</f>
        <v>320</v>
      </c>
      <c r="D11" s="544">
        <f>ROUNDUP(D9/D10,0)</f>
        <v>322</v>
      </c>
      <c r="E11" s="544">
        <f>ROUNDUP(E9/E10,0)</f>
        <v>330</v>
      </c>
      <c r="F11" s="544">
        <f>ROUNDUP(F9/F10,0)</f>
        <v>340</v>
      </c>
      <c r="G11" s="544">
        <f>ROUNDUP(G9/G10,0)</f>
        <v>355</v>
      </c>
      <c r="H11" s="545"/>
      <c r="P11" s="622"/>
    </row>
    <row r="12" spans="1:16" s="508" customFormat="1" ht="20.100000000000001" customHeight="1">
      <c r="A12" s="625"/>
      <c r="B12" s="540" t="s">
        <v>407</v>
      </c>
      <c r="C12" s="542">
        <f>'3.유수율'!B37</f>
        <v>1.31</v>
      </c>
      <c r="D12" s="542">
        <f>'3.유수율'!C37</f>
        <v>1.31</v>
      </c>
      <c r="E12" s="542">
        <f>'3.유수율'!D37</f>
        <v>1.31</v>
      </c>
      <c r="F12" s="542">
        <f>'3.유수율'!E37</f>
        <v>1.31</v>
      </c>
      <c r="G12" s="542">
        <f>'3.유수율'!F37</f>
        <v>1.31</v>
      </c>
      <c r="H12" s="509"/>
    </row>
    <row r="13" spans="1:16" s="508" customFormat="1" ht="20.100000000000001" customHeight="1">
      <c r="A13" s="625"/>
      <c r="B13" s="543" t="s">
        <v>408</v>
      </c>
      <c r="C13" s="544">
        <f>ROUNDUP(C11*C12,0)</f>
        <v>420</v>
      </c>
      <c r="D13" s="544">
        <f>ROUNDUP(D11*D12,0)</f>
        <v>422</v>
      </c>
      <c r="E13" s="544">
        <f>ROUNDUP(E11*E12,0)</f>
        <v>433</v>
      </c>
      <c r="F13" s="544">
        <f>ROUNDUP(F11*F12,0)</f>
        <v>446</v>
      </c>
      <c r="G13" s="544">
        <f>ROUNDUP(G11*G12,0)</f>
        <v>466</v>
      </c>
      <c r="H13" s="545"/>
    </row>
    <row r="14" spans="1:16" s="508" customFormat="1" ht="20.100000000000001" customHeight="1">
      <c r="A14" s="625" t="s">
        <v>409</v>
      </c>
      <c r="B14" s="540" t="s">
        <v>404</v>
      </c>
      <c r="C14" s="541">
        <f>'4.읍지역추계(10년)'!B24</f>
        <v>236</v>
      </c>
      <c r="D14" s="541">
        <f>'4.읍지역추계(10년)'!I26</f>
        <v>252</v>
      </c>
      <c r="E14" s="541">
        <f>'4.읍지역추계(10년)'!I31</f>
        <v>270</v>
      </c>
      <c r="F14" s="541">
        <f>'4.읍지역추계(10년)'!I36</f>
        <v>284</v>
      </c>
      <c r="G14" s="541">
        <f>'4.읍지역추계(10년)'!I41</f>
        <v>294</v>
      </c>
      <c r="H14" s="509"/>
    </row>
    <row r="15" spans="1:16" s="508" customFormat="1" ht="20.100000000000001" customHeight="1">
      <c r="A15" s="625"/>
      <c r="B15" s="540" t="s">
        <v>405</v>
      </c>
      <c r="C15" s="542">
        <f>'3.유수율'!B33</f>
        <v>0.84899999999999998</v>
      </c>
      <c r="D15" s="542">
        <f>'3.유수율'!C33</f>
        <v>0.85</v>
      </c>
      <c r="E15" s="542">
        <f>'3.유수율'!D33</f>
        <v>0.85</v>
      </c>
      <c r="F15" s="542">
        <f>'3.유수율'!E33</f>
        <v>0.85</v>
      </c>
      <c r="G15" s="542">
        <f>'3.유수율'!F33</f>
        <v>0.85</v>
      </c>
      <c r="H15" s="509"/>
    </row>
    <row r="16" spans="1:16" s="508" customFormat="1" ht="20.100000000000001" customHeight="1">
      <c r="A16" s="625"/>
      <c r="B16" s="543" t="s">
        <v>406</v>
      </c>
      <c r="C16" s="544">
        <f>ROUNDUP(C14/C15,0)</f>
        <v>278</v>
      </c>
      <c r="D16" s="544">
        <f>ROUNDUP(D14/D15,0)</f>
        <v>297</v>
      </c>
      <c r="E16" s="544">
        <f>ROUNDUP(E14/E15,0)</f>
        <v>318</v>
      </c>
      <c r="F16" s="544">
        <f>ROUNDUP(F14/F15,0)</f>
        <v>335</v>
      </c>
      <c r="G16" s="544">
        <f>ROUNDUP(G14/G15,0)</f>
        <v>346</v>
      </c>
      <c r="H16" s="545"/>
    </row>
    <row r="17" spans="1:8" s="508" customFormat="1" ht="20.100000000000001" customHeight="1">
      <c r="A17" s="625"/>
      <c r="B17" s="540" t="s">
        <v>407</v>
      </c>
      <c r="C17" s="542">
        <f>'3.유수율'!B37</f>
        <v>1.31</v>
      </c>
      <c r="D17" s="542">
        <f>'3.유수율'!C37</f>
        <v>1.31</v>
      </c>
      <c r="E17" s="542">
        <f>'3.유수율'!D37</f>
        <v>1.31</v>
      </c>
      <c r="F17" s="542">
        <f>'3.유수율'!E37</f>
        <v>1.31</v>
      </c>
      <c r="G17" s="542">
        <f>'3.유수율'!F37</f>
        <v>1.31</v>
      </c>
      <c r="H17" s="509"/>
    </row>
    <row r="18" spans="1:8" s="508" customFormat="1" ht="20.100000000000001" customHeight="1">
      <c r="A18" s="625"/>
      <c r="B18" s="543" t="s">
        <v>408</v>
      </c>
      <c r="C18" s="544">
        <f>ROUNDUP(C16*C17,0)</f>
        <v>365</v>
      </c>
      <c r="D18" s="544">
        <f>ROUNDUP(D16*D17,0)</f>
        <v>390</v>
      </c>
      <c r="E18" s="544">
        <f>ROUNDUP(E16*E17,0)</f>
        <v>417</v>
      </c>
      <c r="F18" s="544">
        <f>ROUNDUP(F16*F17,0)</f>
        <v>439</v>
      </c>
      <c r="G18" s="544">
        <f>ROUNDUP(G16*G17,0)</f>
        <v>454</v>
      </c>
      <c r="H18" s="545"/>
    </row>
    <row r="19" spans="1:8" s="508" customFormat="1" ht="20.100000000000001" customHeight="1">
      <c r="A19" s="625" t="s">
        <v>410</v>
      </c>
      <c r="B19" s="540" t="s">
        <v>404</v>
      </c>
      <c r="C19" s="541">
        <f>'4.면지역추계(10년)'!B24</f>
        <v>175</v>
      </c>
      <c r="D19" s="541">
        <f>'4.면지역추계(10년)'!I26</f>
        <v>197</v>
      </c>
      <c r="E19" s="541">
        <f>'4.면지역추계(10년)'!I31</f>
        <v>199</v>
      </c>
      <c r="F19" s="541">
        <f>'4.면지역추계(10년)'!I36</f>
        <v>200</v>
      </c>
      <c r="G19" s="541">
        <f>'4.면지역추계(10년)'!I41</f>
        <v>200</v>
      </c>
      <c r="H19" s="509"/>
    </row>
    <row r="20" spans="1:8" s="508" customFormat="1" ht="20.100000000000001" customHeight="1">
      <c r="A20" s="625"/>
      <c r="B20" s="540" t="s">
        <v>405</v>
      </c>
      <c r="C20" s="542">
        <f>'3.유수율'!B33</f>
        <v>0.84899999999999998</v>
      </c>
      <c r="D20" s="542">
        <f>'3.유수율'!C33</f>
        <v>0.85</v>
      </c>
      <c r="E20" s="542">
        <f>'3.유수율'!D33</f>
        <v>0.85</v>
      </c>
      <c r="F20" s="542">
        <f>'3.유수율'!E33</f>
        <v>0.85</v>
      </c>
      <c r="G20" s="542">
        <f>'3.유수율'!F33</f>
        <v>0.85</v>
      </c>
      <c r="H20" s="509"/>
    </row>
    <row r="21" spans="1:8" s="508" customFormat="1" ht="20.100000000000001" customHeight="1">
      <c r="A21" s="625"/>
      <c r="B21" s="543" t="s">
        <v>406</v>
      </c>
      <c r="C21" s="544">
        <f>ROUNDUP(C19/C20,0)</f>
        <v>207</v>
      </c>
      <c r="D21" s="544">
        <f>ROUNDUP(D19/D20,0)</f>
        <v>232</v>
      </c>
      <c r="E21" s="544">
        <f>ROUNDUP(E19/E20,0)</f>
        <v>235</v>
      </c>
      <c r="F21" s="544">
        <f>ROUNDUP(F19/F20,0)</f>
        <v>236</v>
      </c>
      <c r="G21" s="544">
        <f>ROUNDUP(G19/G20,0)</f>
        <v>236</v>
      </c>
      <c r="H21" s="545"/>
    </row>
    <row r="22" spans="1:8" s="508" customFormat="1" ht="20.100000000000001" customHeight="1">
      <c r="A22" s="625"/>
      <c r="B22" s="540" t="s">
        <v>407</v>
      </c>
      <c r="C22" s="542">
        <f>'3.유수율'!B37</f>
        <v>1.31</v>
      </c>
      <c r="D22" s="542">
        <f>'3.유수율'!C37</f>
        <v>1.31</v>
      </c>
      <c r="E22" s="542">
        <f>'3.유수율'!D37</f>
        <v>1.31</v>
      </c>
      <c r="F22" s="542">
        <f>'3.유수율'!E37</f>
        <v>1.31</v>
      </c>
      <c r="G22" s="542">
        <f>'3.유수율'!F37</f>
        <v>1.31</v>
      </c>
      <c r="H22" s="509"/>
    </row>
    <row r="23" spans="1:8" s="508" customFormat="1" ht="20.100000000000001" customHeight="1">
      <c r="A23" s="625"/>
      <c r="B23" s="543" t="s">
        <v>408</v>
      </c>
      <c r="C23" s="544">
        <f>ROUNDUP(C21*C22,0)</f>
        <v>272</v>
      </c>
      <c r="D23" s="544">
        <f>ROUNDUP(D21*D22,0)</f>
        <v>304</v>
      </c>
      <c r="E23" s="613">
        <f>ROUNDUP(E21*E22,0)</f>
        <v>308</v>
      </c>
      <c r="F23" s="613">
        <f>ROUNDUP(F21*F22,0)</f>
        <v>310</v>
      </c>
      <c r="G23" s="613">
        <f>ROUNDUP(G21*G22,0)</f>
        <v>310</v>
      </c>
      <c r="H23" s="545"/>
    </row>
    <row r="24" spans="1:8" s="512" customFormat="1" ht="24.95" customHeight="1">
      <c r="A24" s="510" t="s">
        <v>400</v>
      </c>
      <c r="B24" s="511"/>
      <c r="C24" s="511"/>
      <c r="E24" s="511"/>
      <c r="F24" s="511"/>
      <c r="G24" s="511"/>
    </row>
    <row r="25" spans="1:8" s="508" customFormat="1" ht="20.100000000000001" customHeight="1">
      <c r="A25" s="625" t="s">
        <v>343</v>
      </c>
      <c r="B25" s="625"/>
      <c r="C25" s="551">
        <v>2013</v>
      </c>
      <c r="D25" s="551">
        <v>2015</v>
      </c>
      <c r="E25" s="551">
        <v>2020</v>
      </c>
      <c r="F25" s="551">
        <v>2025</v>
      </c>
      <c r="G25" s="551">
        <v>2030</v>
      </c>
      <c r="H25" s="551" t="s">
        <v>351</v>
      </c>
    </row>
    <row r="26" spans="1:8" s="508" customFormat="1" ht="20.100000000000001" customHeight="1">
      <c r="A26" s="624" t="s">
        <v>411</v>
      </c>
      <c r="B26" s="551" t="s">
        <v>393</v>
      </c>
      <c r="C26" s="541">
        <f>C6</f>
        <v>287</v>
      </c>
      <c r="D26" s="541">
        <f>D6</f>
        <v>295</v>
      </c>
      <c r="E26" s="541">
        <f>E6</f>
        <v>299</v>
      </c>
      <c r="F26" s="541">
        <f>F6</f>
        <v>303</v>
      </c>
      <c r="G26" s="541">
        <f>G6</f>
        <v>306</v>
      </c>
      <c r="H26" s="551"/>
    </row>
    <row r="27" spans="1:8" s="508" customFormat="1" ht="20.100000000000001" customHeight="1">
      <c r="A27" s="624"/>
      <c r="B27" s="551" t="s">
        <v>399</v>
      </c>
      <c r="C27" s="541">
        <f>C11</f>
        <v>320</v>
      </c>
      <c r="D27" s="541">
        <f>D11</f>
        <v>322</v>
      </c>
      <c r="E27" s="541">
        <f>E11</f>
        <v>330</v>
      </c>
      <c r="F27" s="541">
        <f>F11</f>
        <v>340</v>
      </c>
      <c r="G27" s="541">
        <f>G11</f>
        <v>355</v>
      </c>
      <c r="H27" s="551"/>
    </row>
    <row r="28" spans="1:8" s="508" customFormat="1" ht="20.100000000000001" customHeight="1">
      <c r="A28" s="624"/>
      <c r="B28" s="551" t="s">
        <v>396</v>
      </c>
      <c r="C28" s="541">
        <f>C16</f>
        <v>278</v>
      </c>
      <c r="D28" s="541">
        <f>D16</f>
        <v>297</v>
      </c>
      <c r="E28" s="541">
        <f>E16</f>
        <v>318</v>
      </c>
      <c r="F28" s="541">
        <f>F16</f>
        <v>335</v>
      </c>
      <c r="G28" s="541">
        <f>G16</f>
        <v>346</v>
      </c>
      <c r="H28" s="551"/>
    </row>
    <row r="29" spans="1:8" s="508" customFormat="1" ht="20.100000000000001" customHeight="1">
      <c r="A29" s="624"/>
      <c r="B29" s="551" t="s">
        <v>397</v>
      </c>
      <c r="C29" s="541">
        <f>C21</f>
        <v>207</v>
      </c>
      <c r="D29" s="541">
        <f>D21</f>
        <v>232</v>
      </c>
      <c r="E29" s="541">
        <f>E21</f>
        <v>235</v>
      </c>
      <c r="F29" s="541">
        <f>F21</f>
        <v>236</v>
      </c>
      <c r="G29" s="541">
        <f>G21</f>
        <v>236</v>
      </c>
      <c r="H29" s="551"/>
    </row>
    <row r="30" spans="1:8" s="508" customFormat="1" ht="20.100000000000001" customHeight="1">
      <c r="A30" s="624"/>
      <c r="B30" s="614" t="s">
        <v>446</v>
      </c>
      <c r="C30" s="541"/>
      <c r="D30" s="541"/>
      <c r="E30" s="541">
        <v>370</v>
      </c>
      <c r="F30" s="541">
        <v>370</v>
      </c>
      <c r="G30" s="541">
        <v>370</v>
      </c>
      <c r="H30" s="551"/>
    </row>
    <row r="31" spans="1:8" s="508" customFormat="1" ht="20.100000000000001" customHeight="1">
      <c r="A31" s="624" t="s">
        <v>412</v>
      </c>
      <c r="B31" s="551" t="s">
        <v>393</v>
      </c>
      <c r="C31" s="541">
        <f>C8</f>
        <v>376</v>
      </c>
      <c r="D31" s="541">
        <f>D8</f>
        <v>387</v>
      </c>
      <c r="E31" s="541">
        <f>E8</f>
        <v>392</v>
      </c>
      <c r="F31" s="541">
        <f>F8</f>
        <v>397</v>
      </c>
      <c r="G31" s="541">
        <f>G8</f>
        <v>401</v>
      </c>
      <c r="H31" s="551"/>
    </row>
    <row r="32" spans="1:8" s="508" customFormat="1" ht="20.100000000000001" customHeight="1">
      <c r="A32" s="624"/>
      <c r="B32" s="551" t="s">
        <v>399</v>
      </c>
      <c r="C32" s="541">
        <f>C13</f>
        <v>420</v>
      </c>
      <c r="D32" s="541">
        <f>D13</f>
        <v>422</v>
      </c>
      <c r="E32" s="541">
        <f>E13</f>
        <v>433</v>
      </c>
      <c r="F32" s="541">
        <f>F13</f>
        <v>446</v>
      </c>
      <c r="G32" s="541">
        <f>G13</f>
        <v>466</v>
      </c>
      <c r="H32" s="551"/>
    </row>
    <row r="33" spans="1:8" s="508" customFormat="1" ht="20.100000000000001" customHeight="1">
      <c r="A33" s="624"/>
      <c r="B33" s="551" t="s">
        <v>396</v>
      </c>
      <c r="C33" s="541">
        <f>C18</f>
        <v>365</v>
      </c>
      <c r="D33" s="541">
        <f>D18</f>
        <v>390</v>
      </c>
      <c r="E33" s="541">
        <f>E18</f>
        <v>417</v>
      </c>
      <c r="F33" s="541">
        <f>F18</f>
        <v>439</v>
      </c>
      <c r="G33" s="541">
        <f>G18</f>
        <v>454</v>
      </c>
      <c r="H33" s="551"/>
    </row>
    <row r="34" spans="1:8" s="508" customFormat="1" ht="20.100000000000001" customHeight="1">
      <c r="A34" s="624"/>
      <c r="B34" s="551" t="s">
        <v>397</v>
      </c>
      <c r="C34" s="541">
        <f>C23</f>
        <v>272</v>
      </c>
      <c r="D34" s="541">
        <f>D23</f>
        <v>304</v>
      </c>
      <c r="E34" s="541">
        <f>E23</f>
        <v>308</v>
      </c>
      <c r="F34" s="541">
        <f>F23</f>
        <v>310</v>
      </c>
      <c r="G34" s="541">
        <f>G23</f>
        <v>310</v>
      </c>
      <c r="H34" s="551"/>
    </row>
    <row r="35" spans="1:8" ht="20.100000000000001" customHeight="1">
      <c r="A35" s="624"/>
      <c r="B35" s="614" t="s">
        <v>446</v>
      </c>
      <c r="C35" s="541"/>
      <c r="D35" s="541"/>
      <c r="E35" s="541">
        <v>555</v>
      </c>
      <c r="F35" s="541">
        <v>555</v>
      </c>
      <c r="G35" s="541">
        <v>555</v>
      </c>
      <c r="H35" s="557"/>
    </row>
    <row r="38" spans="1:8" ht="21.95" customHeight="1">
      <c r="B38" s="557"/>
      <c r="C38" s="630" t="s">
        <v>417</v>
      </c>
      <c r="D38" s="630"/>
    </row>
    <row r="39" spans="1:8" ht="21.95" customHeight="1">
      <c r="B39" s="558" t="s">
        <v>395</v>
      </c>
      <c r="C39" s="559">
        <f>'4.동지역추계(10년)'!I25</f>
        <v>272</v>
      </c>
      <c r="D39" s="560">
        <f>ROUND(C39*1.31/0.85,0)</f>
        <v>419</v>
      </c>
    </row>
    <row r="40" spans="1:8" ht="21.95" customHeight="1">
      <c r="B40" s="558" t="s">
        <v>396</v>
      </c>
      <c r="C40" s="559">
        <f>'4.읍지역추계(10년)'!I25</f>
        <v>247</v>
      </c>
      <c r="D40" s="560">
        <f>ROUND(C40*1.31/0.85,0)</f>
        <v>381</v>
      </c>
    </row>
    <row r="41" spans="1:8" ht="21.95" customHeight="1">
      <c r="B41" s="558" t="s">
        <v>397</v>
      </c>
      <c r="C41" s="559">
        <f>'4.면지역추계(10년)'!I25</f>
        <v>197</v>
      </c>
      <c r="D41" s="560">
        <f>ROUND(C41*1.31/0.85,0)</f>
        <v>304</v>
      </c>
    </row>
  </sheetData>
  <mergeCells count="9">
    <mergeCell ref="C38:D38"/>
    <mergeCell ref="A26:A30"/>
    <mergeCell ref="A31:A35"/>
    <mergeCell ref="A3:B3"/>
    <mergeCell ref="A4:A8"/>
    <mergeCell ref="A9:A13"/>
    <mergeCell ref="A14:A18"/>
    <mergeCell ref="A19:A23"/>
    <mergeCell ref="A25:B25"/>
  </mergeCells>
  <phoneticPr fontId="45" type="noConversion"/>
  <pageMargins left="0.62992125984251968" right="0.62992125984251968" top="0.62992125984251968" bottom="0.62992125984251968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1"/>
  </sheetPr>
  <dimension ref="A1"/>
  <sheetViews>
    <sheetView workbookViewId="0">
      <selection activeCell="H25" sqref="H25"/>
    </sheetView>
  </sheetViews>
  <sheetFormatPr defaultRowHeight="16.5"/>
  <sheetData/>
  <phoneticPr fontId="5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/>
  </sheetPr>
  <dimension ref="A1:G38"/>
  <sheetViews>
    <sheetView view="pageBreakPreview" topLeftCell="A16" zoomScaleSheetLayoutView="100" workbookViewId="0">
      <selection activeCell="I27" sqref="I27"/>
    </sheetView>
  </sheetViews>
  <sheetFormatPr defaultRowHeight="20.100000000000001" customHeight="1"/>
  <cols>
    <col min="1" max="6" width="14" style="518" customWidth="1"/>
    <col min="7" max="7" width="11" style="518" customWidth="1"/>
    <col min="8" max="11" width="9" style="518"/>
    <col min="12" max="12" width="9" style="518" customWidth="1"/>
    <col min="13" max="16384" width="9" style="518"/>
  </cols>
  <sheetData>
    <row r="1" spans="1:7" s="507" customFormat="1" ht="20.100000000000001" customHeight="1">
      <c r="A1" s="507" t="s">
        <v>388</v>
      </c>
    </row>
    <row r="2" spans="1:7" s="512" customFormat="1" ht="20.100000000000001" customHeight="1">
      <c r="A2" s="510" t="s">
        <v>382</v>
      </c>
      <c r="B2" s="511"/>
      <c r="C2" s="511"/>
      <c r="E2" s="511"/>
      <c r="F2" s="511"/>
      <c r="G2" s="511"/>
    </row>
    <row r="3" spans="1:7" ht="20.100000000000001" customHeight="1">
      <c r="A3" s="522" t="s">
        <v>194</v>
      </c>
      <c r="B3" s="523" t="s">
        <v>210</v>
      </c>
      <c r="C3" s="522" t="s">
        <v>195</v>
      </c>
      <c r="D3" s="522" t="s">
        <v>196</v>
      </c>
      <c r="E3" s="523" t="s">
        <v>211</v>
      </c>
      <c r="F3" s="522" t="s">
        <v>198</v>
      </c>
    </row>
    <row r="4" spans="1:7" ht="20.100000000000001" customHeight="1">
      <c r="A4" s="524" t="s">
        <v>199</v>
      </c>
      <c r="B4" s="612">
        <v>13382000</v>
      </c>
      <c r="C4" s="612">
        <v>7786000</v>
      </c>
      <c r="D4" s="612">
        <v>3658000</v>
      </c>
      <c r="E4" s="612">
        <v>0</v>
      </c>
      <c r="F4" s="612">
        <v>1938000</v>
      </c>
    </row>
    <row r="5" spans="1:7" ht="20.100000000000001" customHeight="1">
      <c r="A5" s="524" t="s">
        <v>379</v>
      </c>
      <c r="B5" s="612">
        <v>14248000</v>
      </c>
      <c r="C5" s="612">
        <v>8082000</v>
      </c>
      <c r="D5" s="612">
        <v>969000</v>
      </c>
      <c r="E5" s="612">
        <v>0</v>
      </c>
      <c r="F5" s="612">
        <v>5197000</v>
      </c>
    </row>
    <row r="6" spans="1:7" ht="20.100000000000001" customHeight="1">
      <c r="A6" s="524" t="s">
        <v>380</v>
      </c>
      <c r="B6" s="612">
        <v>14768000</v>
      </c>
      <c r="C6" s="612">
        <v>7986000</v>
      </c>
      <c r="D6" s="612">
        <v>1424000</v>
      </c>
      <c r="E6" s="612">
        <v>0</v>
      </c>
      <c r="F6" s="612">
        <v>5358000</v>
      </c>
    </row>
    <row r="7" spans="1:7" ht="20.100000000000001" customHeight="1">
      <c r="A7" s="524" t="s">
        <v>233</v>
      </c>
      <c r="B7" s="612">
        <v>12919120</v>
      </c>
      <c r="C7" s="612">
        <v>8333993</v>
      </c>
      <c r="D7" s="612">
        <v>780071</v>
      </c>
      <c r="E7" s="612">
        <v>8229</v>
      </c>
      <c r="F7" s="612">
        <v>3796827</v>
      </c>
    </row>
    <row r="8" spans="1:7" ht="20.100000000000001" customHeight="1">
      <c r="A8" s="524" t="s">
        <v>234</v>
      </c>
      <c r="B8" s="612">
        <v>12544109</v>
      </c>
      <c r="C8" s="612">
        <v>8755803</v>
      </c>
      <c r="D8" s="612">
        <v>338107</v>
      </c>
      <c r="E8" s="612">
        <v>5013</v>
      </c>
      <c r="F8" s="612">
        <v>3445186</v>
      </c>
    </row>
    <row r="9" spans="1:7" ht="20.100000000000001" customHeight="1">
      <c r="A9" s="524" t="s">
        <v>235</v>
      </c>
      <c r="B9" s="612">
        <v>11275583</v>
      </c>
      <c r="C9" s="612">
        <v>9014452</v>
      </c>
      <c r="D9" s="612">
        <v>21210</v>
      </c>
      <c r="E9" s="612">
        <v>12384</v>
      </c>
      <c r="F9" s="612">
        <v>2227537</v>
      </c>
    </row>
    <row r="10" spans="1:7" ht="20.100000000000001" customHeight="1">
      <c r="A10" s="524" t="s">
        <v>236</v>
      </c>
      <c r="B10" s="612">
        <v>10928656</v>
      </c>
      <c r="C10" s="612">
        <v>9016799</v>
      </c>
      <c r="D10" s="612">
        <v>592701</v>
      </c>
      <c r="E10" s="612">
        <v>0</v>
      </c>
      <c r="F10" s="612">
        <v>1319156</v>
      </c>
    </row>
    <row r="11" spans="1:7" ht="20.100000000000001" customHeight="1">
      <c r="A11" s="524" t="s">
        <v>237</v>
      </c>
      <c r="B11" s="612">
        <v>11007599</v>
      </c>
      <c r="C11" s="612">
        <v>9110336</v>
      </c>
      <c r="D11" s="612">
        <v>736396</v>
      </c>
      <c r="E11" s="612">
        <v>0</v>
      </c>
      <c r="F11" s="612">
        <v>1160867</v>
      </c>
    </row>
    <row r="12" spans="1:7" ht="20.100000000000001" customHeight="1">
      <c r="A12" s="524" t="s">
        <v>238</v>
      </c>
      <c r="B12" s="612">
        <v>11314862</v>
      </c>
      <c r="C12" s="612">
        <v>9361086</v>
      </c>
      <c r="D12" s="612">
        <v>785910</v>
      </c>
      <c r="E12" s="612">
        <v>0</v>
      </c>
      <c r="F12" s="612">
        <v>1167866</v>
      </c>
    </row>
    <row r="13" spans="1:7" ht="20.100000000000001" customHeight="1">
      <c r="A13" s="524" t="s">
        <v>239</v>
      </c>
      <c r="B13" s="612">
        <v>11370878</v>
      </c>
      <c r="C13" s="612">
        <v>9502494</v>
      </c>
      <c r="D13" s="612">
        <v>749427</v>
      </c>
      <c r="E13" s="612">
        <v>0</v>
      </c>
      <c r="F13" s="612">
        <v>1118957</v>
      </c>
    </row>
    <row r="14" spans="1:7" ht="20.100000000000001" customHeight="1">
      <c r="A14" s="515" t="s">
        <v>381</v>
      </c>
      <c r="B14" s="516"/>
      <c r="C14" s="516"/>
      <c r="D14" s="516"/>
      <c r="E14" s="517"/>
      <c r="F14" s="517"/>
    </row>
    <row r="15" spans="1:7" s="512" customFormat="1" ht="20.100000000000001" customHeight="1" thickBot="1">
      <c r="A15" s="510" t="s">
        <v>383</v>
      </c>
      <c r="B15" s="511"/>
      <c r="C15" s="511"/>
      <c r="E15" s="511"/>
      <c r="F15" s="511"/>
      <c r="G15" s="511"/>
    </row>
    <row r="16" spans="1:7" s="527" customFormat="1" ht="20.100000000000001" customHeight="1">
      <c r="A16" s="522" t="s">
        <v>194</v>
      </c>
      <c r="B16" s="528" t="s">
        <v>203</v>
      </c>
      <c r="C16" s="532" t="s">
        <v>204</v>
      </c>
      <c r="D16" s="530" t="s">
        <v>205</v>
      </c>
      <c r="E16" s="525" t="s">
        <v>216</v>
      </c>
      <c r="F16" s="525" t="s">
        <v>206</v>
      </c>
    </row>
    <row r="17" spans="1:7" s="527" customFormat="1" ht="20.100000000000001" customHeight="1">
      <c r="A17" s="524" t="s">
        <v>199</v>
      </c>
      <c r="B17" s="529">
        <v>1</v>
      </c>
      <c r="C17" s="533">
        <f t="shared" ref="C17:E26" si="0">ROUND(C4/$B4,3)</f>
        <v>0.58199999999999996</v>
      </c>
      <c r="D17" s="531">
        <f t="shared" si="0"/>
        <v>0.27300000000000002</v>
      </c>
      <c r="E17" s="526">
        <f t="shared" si="0"/>
        <v>0</v>
      </c>
      <c r="F17" s="526">
        <f>B17-C17-D17-E17</f>
        <v>0.14500000000000002</v>
      </c>
    </row>
    <row r="18" spans="1:7" s="527" customFormat="1" ht="20.100000000000001" customHeight="1">
      <c r="A18" s="524" t="s">
        <v>200</v>
      </c>
      <c r="B18" s="529">
        <v>1</v>
      </c>
      <c r="C18" s="533">
        <f t="shared" si="0"/>
        <v>0.56699999999999995</v>
      </c>
      <c r="D18" s="531">
        <f t="shared" si="0"/>
        <v>6.8000000000000005E-2</v>
      </c>
      <c r="E18" s="526">
        <f t="shared" si="0"/>
        <v>0</v>
      </c>
      <c r="F18" s="526">
        <f t="shared" ref="F18:F26" si="1">B18-C18-D18-E18</f>
        <v>0.36500000000000005</v>
      </c>
    </row>
    <row r="19" spans="1:7" s="527" customFormat="1" ht="20.100000000000001" customHeight="1">
      <c r="A19" s="524" t="s">
        <v>201</v>
      </c>
      <c r="B19" s="529">
        <v>1</v>
      </c>
      <c r="C19" s="533">
        <f t="shared" si="0"/>
        <v>0.54100000000000004</v>
      </c>
      <c r="D19" s="531">
        <f t="shared" si="0"/>
        <v>9.6000000000000002E-2</v>
      </c>
      <c r="E19" s="526">
        <f t="shared" si="0"/>
        <v>0</v>
      </c>
      <c r="F19" s="526">
        <f t="shared" si="1"/>
        <v>0.36299999999999999</v>
      </c>
    </row>
    <row r="20" spans="1:7" s="527" customFormat="1" ht="20.100000000000001" customHeight="1">
      <c r="A20" s="524" t="s">
        <v>233</v>
      </c>
      <c r="B20" s="529">
        <v>1</v>
      </c>
      <c r="C20" s="533">
        <f t="shared" si="0"/>
        <v>0.64500000000000002</v>
      </c>
      <c r="D20" s="531">
        <f t="shared" si="0"/>
        <v>0.06</v>
      </c>
      <c r="E20" s="526">
        <f t="shared" si="0"/>
        <v>1E-3</v>
      </c>
      <c r="F20" s="526">
        <f t="shared" si="1"/>
        <v>0.29399999999999998</v>
      </c>
    </row>
    <row r="21" spans="1:7" s="527" customFormat="1" ht="20.100000000000001" customHeight="1">
      <c r="A21" s="524" t="s">
        <v>234</v>
      </c>
      <c r="B21" s="529">
        <v>1</v>
      </c>
      <c r="C21" s="533">
        <f t="shared" si="0"/>
        <v>0.69799999999999995</v>
      </c>
      <c r="D21" s="531">
        <f t="shared" si="0"/>
        <v>2.7E-2</v>
      </c>
      <c r="E21" s="526">
        <f t="shared" si="0"/>
        <v>0</v>
      </c>
      <c r="F21" s="526">
        <f t="shared" si="1"/>
        <v>0.27500000000000002</v>
      </c>
    </row>
    <row r="22" spans="1:7" s="527" customFormat="1" ht="20.100000000000001" customHeight="1">
      <c r="A22" s="524" t="s">
        <v>235</v>
      </c>
      <c r="B22" s="529">
        <v>1</v>
      </c>
      <c r="C22" s="533">
        <f t="shared" si="0"/>
        <v>0.79900000000000004</v>
      </c>
      <c r="D22" s="531">
        <f t="shared" si="0"/>
        <v>2E-3</v>
      </c>
      <c r="E22" s="526">
        <f t="shared" si="0"/>
        <v>1E-3</v>
      </c>
      <c r="F22" s="526">
        <f t="shared" si="1"/>
        <v>0.19799999999999995</v>
      </c>
    </row>
    <row r="23" spans="1:7" s="527" customFormat="1" ht="20.100000000000001" customHeight="1">
      <c r="A23" s="524" t="s">
        <v>236</v>
      </c>
      <c r="B23" s="529">
        <v>1</v>
      </c>
      <c r="C23" s="533">
        <f t="shared" si="0"/>
        <v>0.82499999999999996</v>
      </c>
      <c r="D23" s="531">
        <f t="shared" si="0"/>
        <v>5.3999999999999999E-2</v>
      </c>
      <c r="E23" s="526">
        <f t="shared" si="0"/>
        <v>0</v>
      </c>
      <c r="F23" s="526">
        <f t="shared" si="1"/>
        <v>0.12100000000000005</v>
      </c>
    </row>
    <row r="24" spans="1:7" s="527" customFormat="1" ht="20.100000000000001" customHeight="1">
      <c r="A24" s="524" t="s">
        <v>237</v>
      </c>
      <c r="B24" s="529">
        <v>1</v>
      </c>
      <c r="C24" s="533">
        <f t="shared" si="0"/>
        <v>0.82799999999999996</v>
      </c>
      <c r="D24" s="531">
        <f t="shared" si="0"/>
        <v>6.7000000000000004E-2</v>
      </c>
      <c r="E24" s="526">
        <f t="shared" si="0"/>
        <v>0</v>
      </c>
      <c r="F24" s="526">
        <f t="shared" si="1"/>
        <v>0.10500000000000004</v>
      </c>
    </row>
    <row r="25" spans="1:7" s="527" customFormat="1" ht="20.100000000000001" customHeight="1">
      <c r="A25" s="524" t="s">
        <v>238</v>
      </c>
      <c r="B25" s="529">
        <v>1</v>
      </c>
      <c r="C25" s="533">
        <f t="shared" si="0"/>
        <v>0.82699999999999996</v>
      </c>
      <c r="D25" s="531">
        <f t="shared" si="0"/>
        <v>6.9000000000000006E-2</v>
      </c>
      <c r="E25" s="526">
        <f t="shared" si="0"/>
        <v>0</v>
      </c>
      <c r="F25" s="526">
        <f t="shared" si="1"/>
        <v>0.10400000000000004</v>
      </c>
    </row>
    <row r="26" spans="1:7" s="527" customFormat="1" ht="20.100000000000001" customHeight="1" thickBot="1">
      <c r="A26" s="524" t="s">
        <v>239</v>
      </c>
      <c r="B26" s="529">
        <v>1</v>
      </c>
      <c r="C26" s="534">
        <f t="shared" si="0"/>
        <v>0.83599999999999997</v>
      </c>
      <c r="D26" s="531">
        <f t="shared" si="0"/>
        <v>6.6000000000000003E-2</v>
      </c>
      <c r="E26" s="526">
        <f t="shared" si="0"/>
        <v>0</v>
      </c>
      <c r="F26" s="526">
        <f t="shared" si="1"/>
        <v>9.8000000000000032E-2</v>
      </c>
    </row>
    <row r="27" spans="1:7" s="512" customFormat="1" ht="20.100000000000001" customHeight="1">
      <c r="A27" s="510" t="s">
        <v>384</v>
      </c>
      <c r="B27" s="511"/>
      <c r="C27" s="511"/>
      <c r="E27" s="511"/>
      <c r="F27" s="511"/>
      <c r="G27" s="511"/>
    </row>
    <row r="28" spans="1:7" ht="20.100000000000001" customHeight="1">
      <c r="A28" s="546" t="s">
        <v>217</v>
      </c>
      <c r="B28" s="546">
        <v>2009</v>
      </c>
      <c r="C28" s="547">
        <v>2015</v>
      </c>
      <c r="D28" s="547">
        <v>2020</v>
      </c>
      <c r="E28" s="546">
        <v>2025</v>
      </c>
      <c r="F28" s="546" t="s">
        <v>251</v>
      </c>
      <c r="G28" s="519"/>
    </row>
    <row r="29" spans="1:7" ht="20.100000000000001" customHeight="1">
      <c r="A29" s="546" t="s">
        <v>252</v>
      </c>
      <c r="B29" s="548">
        <v>0.751</v>
      </c>
      <c r="C29" s="549">
        <v>0.81599999999999995</v>
      </c>
      <c r="D29" s="549">
        <v>0.84799999999999998</v>
      </c>
      <c r="E29" s="548">
        <v>0.86499999999999999</v>
      </c>
      <c r="F29" s="548"/>
      <c r="G29" s="519"/>
    </row>
    <row r="30" spans="1:7" ht="20.100000000000001" customHeight="1">
      <c r="A30" s="547" t="s">
        <v>249</v>
      </c>
      <c r="B30" s="549">
        <v>0.82499999999999996</v>
      </c>
      <c r="C30" s="548">
        <v>0.84</v>
      </c>
      <c r="D30" s="548">
        <v>0.85</v>
      </c>
      <c r="E30" s="548">
        <v>0.85</v>
      </c>
      <c r="F30" s="549"/>
      <c r="G30" s="520"/>
    </row>
    <row r="31" spans="1:7" s="512" customFormat="1" ht="20.100000000000001" customHeight="1">
      <c r="A31" s="510" t="s">
        <v>385</v>
      </c>
      <c r="B31" s="511"/>
      <c r="C31" s="511"/>
      <c r="E31" s="511"/>
      <c r="F31" s="511"/>
      <c r="G31" s="511"/>
    </row>
    <row r="32" spans="1:7" ht="20.100000000000001" customHeight="1">
      <c r="A32" s="546" t="s">
        <v>217</v>
      </c>
      <c r="B32" s="546">
        <v>2013</v>
      </c>
      <c r="C32" s="546">
        <v>2015</v>
      </c>
      <c r="D32" s="546">
        <v>2020</v>
      </c>
      <c r="E32" s="546">
        <v>2025</v>
      </c>
      <c r="F32" s="546">
        <v>2030</v>
      </c>
      <c r="G32" s="519"/>
    </row>
    <row r="33" spans="1:7" ht="20.100000000000001" customHeight="1">
      <c r="A33" s="546" t="s">
        <v>225</v>
      </c>
      <c r="B33" s="549">
        <v>0.84899999999999998</v>
      </c>
      <c r="C33" s="549">
        <v>0.85</v>
      </c>
      <c r="D33" s="549">
        <f>D30</f>
        <v>0.85</v>
      </c>
      <c r="E33" s="549">
        <f>E30</f>
        <v>0.85</v>
      </c>
      <c r="F33" s="549">
        <f>E33</f>
        <v>0.85</v>
      </c>
      <c r="G33" s="519"/>
    </row>
    <row r="34" spans="1:7" ht="20.100000000000001" customHeight="1">
      <c r="A34" s="521" t="s">
        <v>415</v>
      </c>
      <c r="B34" s="519"/>
      <c r="C34" s="519"/>
      <c r="D34" s="519"/>
      <c r="E34" s="519"/>
      <c r="F34" s="519"/>
      <c r="G34" s="519"/>
    </row>
    <row r="35" spans="1:7" s="512" customFormat="1" ht="20.100000000000001" customHeight="1">
      <c r="A35" s="510" t="s">
        <v>387</v>
      </c>
      <c r="B35" s="511"/>
      <c r="C35" s="511"/>
      <c r="E35" s="511"/>
      <c r="F35" s="511"/>
      <c r="G35" s="511"/>
    </row>
    <row r="36" spans="1:7" ht="20.100000000000001" customHeight="1">
      <c r="A36" s="546" t="s">
        <v>413</v>
      </c>
      <c r="B36" s="546">
        <v>2013</v>
      </c>
      <c r="C36" s="546">
        <v>2015</v>
      </c>
      <c r="D36" s="546">
        <v>2020</v>
      </c>
      <c r="E36" s="546">
        <v>2025</v>
      </c>
      <c r="F36" s="546">
        <v>2030</v>
      </c>
    </row>
    <row r="37" spans="1:7" ht="20.100000000000001" customHeight="1">
      <c r="A37" s="546" t="s">
        <v>414</v>
      </c>
      <c r="B37" s="550">
        <v>1.31</v>
      </c>
      <c r="C37" s="550">
        <v>1.31</v>
      </c>
      <c r="D37" s="550">
        <v>1.31</v>
      </c>
      <c r="E37" s="550">
        <v>1.31</v>
      </c>
      <c r="F37" s="550">
        <v>1.31</v>
      </c>
    </row>
    <row r="38" spans="1:7" ht="20.100000000000001" customHeight="1">
      <c r="A38" s="521" t="s">
        <v>386</v>
      </c>
      <c r="B38" s="519"/>
      <c r="C38" s="519"/>
      <c r="D38" s="519"/>
      <c r="E38" s="519"/>
      <c r="F38" s="519"/>
      <c r="G38" s="519"/>
    </row>
  </sheetData>
  <phoneticPr fontId="45" type="noConversion"/>
  <printOptions horizontalCentered="1"/>
  <pageMargins left="0.62992125984251968" right="0.62992125984251968" top="0.62992125984251968" bottom="0.62992125984251968" header="0.51181102362204722" footer="0.51181102362204722"/>
  <pageSetup paperSize="9" scale="9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2:N146"/>
  <sheetViews>
    <sheetView topLeftCell="A127" zoomScale="115" zoomScaleNormal="115" workbookViewId="0">
      <selection activeCell="F136" sqref="F136"/>
    </sheetView>
  </sheetViews>
  <sheetFormatPr defaultRowHeight="16.5"/>
  <sheetData>
    <row r="2" spans="1:13" s="512" customFormat="1" ht="18.600000000000001" customHeight="1">
      <c r="A2" s="510" t="s">
        <v>342</v>
      </c>
      <c r="B2" s="511"/>
      <c r="C2" s="511"/>
      <c r="E2" s="511"/>
    </row>
    <row r="3" spans="1:13" s="508" customFormat="1" ht="18.600000000000001" customHeight="1">
      <c r="A3" s="625" t="s">
        <v>343</v>
      </c>
      <c r="B3" s="624" t="s">
        <v>418</v>
      </c>
      <c r="C3" s="624" t="s">
        <v>419</v>
      </c>
      <c r="D3" s="625" t="s">
        <v>420</v>
      </c>
      <c r="E3" s="625" t="s">
        <v>421</v>
      </c>
      <c r="F3" s="624" t="s">
        <v>426</v>
      </c>
      <c r="G3" s="624" t="s">
        <v>423</v>
      </c>
      <c r="H3" s="624"/>
      <c r="I3" s="625" t="s">
        <v>424</v>
      </c>
      <c r="J3" s="626" t="s">
        <v>425</v>
      </c>
    </row>
    <row r="4" spans="1:13" s="508" customFormat="1" ht="18.600000000000001" customHeight="1">
      <c r="A4" s="625"/>
      <c r="B4" s="625"/>
      <c r="C4" s="625"/>
      <c r="D4" s="625"/>
      <c r="E4" s="625"/>
      <c r="F4" s="625"/>
      <c r="G4" s="561" t="s">
        <v>421</v>
      </c>
      <c r="H4" s="561" t="s">
        <v>422</v>
      </c>
      <c r="I4" s="625"/>
      <c r="J4" s="627"/>
    </row>
    <row r="5" spans="1:13" s="508" customFormat="1" ht="18.600000000000001" customHeight="1">
      <c r="A5" s="561">
        <v>2004</v>
      </c>
      <c r="B5" s="513">
        <f>'2.상수원단위'!B5</f>
        <v>136503</v>
      </c>
      <c r="C5" s="513">
        <f>'2.상수원단위'!C5</f>
        <v>73746</v>
      </c>
      <c r="D5" s="562">
        <f t="shared" ref="D5:D14" si="0">ROUND(C5/B5,3)</f>
        <v>0.54</v>
      </c>
      <c r="E5" s="513">
        <f>'2.상수원단위'!D5</f>
        <v>38929</v>
      </c>
      <c r="F5" s="513">
        <f>'2.상수원단위'!E5</f>
        <v>17112</v>
      </c>
      <c r="G5" s="513">
        <f>'2.상수원단위'!G5</f>
        <v>528</v>
      </c>
      <c r="H5" s="513">
        <f>'2.상수원단위'!H5</f>
        <v>232</v>
      </c>
      <c r="I5" s="562">
        <f>'2.상수원단위'!I5</f>
        <v>0.56899999999999995</v>
      </c>
      <c r="J5" s="561"/>
    </row>
    <row r="6" spans="1:13" s="508" customFormat="1" ht="18.600000000000001" customHeight="1">
      <c r="A6" s="561">
        <v>2005</v>
      </c>
      <c r="B6" s="513">
        <f>'2.상수원단위'!B6</f>
        <v>135210</v>
      </c>
      <c r="C6" s="513">
        <f>'2.상수원단위'!C6</f>
        <v>74036</v>
      </c>
      <c r="D6" s="562">
        <f t="shared" si="0"/>
        <v>0.54800000000000004</v>
      </c>
      <c r="E6" s="513">
        <f>'2.상수원단위'!D6</f>
        <v>40414</v>
      </c>
      <c r="F6" s="513">
        <f>'2.상수원단위'!E6</f>
        <v>17420</v>
      </c>
      <c r="G6" s="513">
        <f>'2.상수원단위'!G6</f>
        <v>546</v>
      </c>
      <c r="H6" s="513">
        <f>'2.상수원단위'!H6</f>
        <v>235</v>
      </c>
      <c r="I6" s="562">
        <f>'2.상수원단위'!I6</f>
        <v>0.54400000000000004</v>
      </c>
      <c r="J6" s="561"/>
    </row>
    <row r="7" spans="1:13" s="508" customFormat="1" ht="18.600000000000001" customHeight="1">
      <c r="A7" s="561">
        <v>2006</v>
      </c>
      <c r="B7" s="513">
        <f>'2.상수원단위'!B7</f>
        <v>132814</v>
      </c>
      <c r="C7" s="513">
        <f>'2.상수원단위'!C7</f>
        <v>74404</v>
      </c>
      <c r="D7" s="562">
        <f t="shared" si="0"/>
        <v>0.56000000000000005</v>
      </c>
      <c r="E7" s="513">
        <f>'2.상수원단위'!D7</f>
        <v>35395</v>
      </c>
      <c r="F7" s="513">
        <f>'2.상수원단위'!E7</f>
        <v>17435</v>
      </c>
      <c r="G7" s="513">
        <f>'2.상수원단위'!G7</f>
        <v>476</v>
      </c>
      <c r="H7" s="513">
        <f>'2.상수원단위'!H7</f>
        <v>234</v>
      </c>
      <c r="I7" s="562">
        <f>'2.상수원단위'!I7</f>
        <v>0.64500000000000002</v>
      </c>
      <c r="J7" s="561"/>
    </row>
    <row r="8" spans="1:13" s="508" customFormat="1" ht="18.600000000000001" customHeight="1">
      <c r="A8" s="561">
        <v>2007</v>
      </c>
      <c r="B8" s="513">
        <f>'2.상수원단위'!B8</f>
        <v>131365</v>
      </c>
      <c r="C8" s="513">
        <f>'2.상수원단위'!C8</f>
        <v>74674</v>
      </c>
      <c r="D8" s="562">
        <f t="shared" si="0"/>
        <v>0.56799999999999995</v>
      </c>
      <c r="E8" s="513">
        <f>'2.상수원단위'!D8</f>
        <v>34367</v>
      </c>
      <c r="F8" s="513">
        <f>'2.상수원단위'!E8</f>
        <v>17676</v>
      </c>
      <c r="G8" s="513">
        <f>'2.상수원단위'!G8</f>
        <v>460</v>
      </c>
      <c r="H8" s="513">
        <f>'2.상수원단위'!H8</f>
        <v>237</v>
      </c>
      <c r="I8" s="562">
        <f>'2.상수원단위'!I8</f>
        <v>0.70099999999999996</v>
      </c>
      <c r="J8" s="561"/>
    </row>
    <row r="9" spans="1:13" s="508" customFormat="1" ht="18.600000000000001" customHeight="1">
      <c r="A9" s="561">
        <v>2008</v>
      </c>
      <c r="B9" s="513">
        <f>'2.상수원단위'!B9</f>
        <v>130114</v>
      </c>
      <c r="C9" s="513">
        <f>'2.상수원단위'!C9</f>
        <v>75875</v>
      </c>
      <c r="D9" s="562">
        <f t="shared" si="0"/>
        <v>0.58299999999999996</v>
      </c>
      <c r="E9" s="513">
        <f>'2.상수원단위'!D9</f>
        <v>30892</v>
      </c>
      <c r="F9" s="513">
        <f>'2.상수원단위'!E9</f>
        <v>18053</v>
      </c>
      <c r="G9" s="513">
        <f>'2.상수원단위'!G9</f>
        <v>407</v>
      </c>
      <c r="H9" s="513">
        <f>'2.상수원단위'!H9</f>
        <v>238</v>
      </c>
      <c r="I9" s="562">
        <f>'2.상수원단위'!I9</f>
        <v>0.79700000000000004</v>
      </c>
      <c r="J9" s="561"/>
    </row>
    <row r="10" spans="1:13" s="508" customFormat="1" ht="18.600000000000001" customHeight="1">
      <c r="A10" s="561">
        <v>2009</v>
      </c>
      <c r="B10" s="513">
        <f>'2.상수원단위'!B10</f>
        <v>129597</v>
      </c>
      <c r="C10" s="513">
        <f>'2.상수원단위'!C10</f>
        <v>76547</v>
      </c>
      <c r="D10" s="562">
        <f t="shared" si="0"/>
        <v>0.59099999999999997</v>
      </c>
      <c r="E10" s="513">
        <f>'2.상수원단위'!D10</f>
        <v>29942</v>
      </c>
      <c r="F10" s="513">
        <f>'2.상수원단위'!E10</f>
        <v>18851</v>
      </c>
      <c r="G10" s="513">
        <f>'2.상수원단위'!G10</f>
        <v>391</v>
      </c>
      <c r="H10" s="513">
        <f>'2.상수원단위'!H10</f>
        <v>246</v>
      </c>
      <c r="I10" s="562">
        <f>'2.상수원단위'!I10</f>
        <v>0.83</v>
      </c>
      <c r="J10" s="561"/>
    </row>
    <row r="11" spans="1:13" s="508" customFormat="1" ht="18.600000000000001" customHeight="1">
      <c r="A11" s="561">
        <v>2010</v>
      </c>
      <c r="B11" s="513">
        <f>'2.상수원단위'!B11</f>
        <v>130311</v>
      </c>
      <c r="C11" s="513">
        <f>'2.상수원단위'!C11</f>
        <v>81581</v>
      </c>
      <c r="D11" s="562">
        <f t="shared" si="0"/>
        <v>0.626</v>
      </c>
      <c r="E11" s="513">
        <f>'2.상수원단위'!D11</f>
        <v>30158</v>
      </c>
      <c r="F11" s="513">
        <f>'2.상수원단위'!E11</f>
        <v>19886</v>
      </c>
      <c r="G11" s="513">
        <f>'2.상수원단위'!G11</f>
        <v>370</v>
      </c>
      <c r="H11" s="513">
        <f>'2.상수원단위'!H11</f>
        <v>244</v>
      </c>
      <c r="I11" s="562">
        <f>'2.상수원단위'!I11</f>
        <v>0.82799999999999996</v>
      </c>
      <c r="J11" s="561"/>
    </row>
    <row r="12" spans="1:13" s="508" customFormat="1" ht="18.600000000000001" customHeight="1">
      <c r="A12" s="561">
        <v>2011</v>
      </c>
      <c r="B12" s="513">
        <f>'2.상수원단위'!B12</f>
        <v>130710</v>
      </c>
      <c r="C12" s="513">
        <f>'2.상수원단위'!C12</f>
        <v>82286</v>
      </c>
      <c r="D12" s="562">
        <f t="shared" si="0"/>
        <v>0.63</v>
      </c>
      <c r="E12" s="513">
        <f>'2.상수원단위'!D12</f>
        <v>31000</v>
      </c>
      <c r="F12" s="513">
        <f>'2.상수원단위'!E12</f>
        <v>20642</v>
      </c>
      <c r="G12" s="513">
        <f>'2.상수원단위'!G12</f>
        <v>377</v>
      </c>
      <c r="H12" s="513">
        <f>'2.상수원단위'!H12</f>
        <v>251</v>
      </c>
      <c r="I12" s="562">
        <f>'2.상수원단위'!I12</f>
        <v>0.82799999999999996</v>
      </c>
      <c r="J12" s="561"/>
      <c r="L12" s="564">
        <f>B10</f>
        <v>129597</v>
      </c>
    </row>
    <row r="13" spans="1:13" s="508" customFormat="1" ht="18.600000000000001" customHeight="1">
      <c r="A13" s="561">
        <v>2012</v>
      </c>
      <c r="B13" s="513">
        <f>'2.상수원단위'!B13</f>
        <v>129921</v>
      </c>
      <c r="C13" s="513">
        <f>'2.상수원단위'!C13</f>
        <v>83108</v>
      </c>
      <c r="D13" s="562">
        <f t="shared" si="0"/>
        <v>0.64</v>
      </c>
      <c r="E13" s="513">
        <f>'2.상수원단위'!D13</f>
        <v>31153</v>
      </c>
      <c r="F13" s="513">
        <f>'2.상수원단위'!E13</f>
        <v>21009</v>
      </c>
      <c r="G13" s="513">
        <f>'2.상수원단위'!G13</f>
        <v>375</v>
      </c>
      <c r="H13" s="513">
        <f>'2.상수원단위'!H13</f>
        <v>253</v>
      </c>
      <c r="I13" s="562">
        <f>'2.상수원단위'!I13</f>
        <v>0.83599999999999997</v>
      </c>
      <c r="J13" s="561"/>
      <c r="L13" s="564">
        <f>B14-B10</f>
        <v>-632</v>
      </c>
      <c r="M13" s="565">
        <f>L13/L12/5</f>
        <v>-9.7533121908686157E-4</v>
      </c>
    </row>
    <row r="14" spans="1:13" s="508" customFormat="1" ht="18.600000000000001" customHeight="1">
      <c r="A14" s="561">
        <v>2013</v>
      </c>
      <c r="B14" s="513">
        <f>'2.상수원단위'!B14</f>
        <v>128965</v>
      </c>
      <c r="C14" s="513">
        <f>'2.상수원단위'!C14</f>
        <v>89248</v>
      </c>
      <c r="D14" s="562">
        <f t="shared" si="0"/>
        <v>0.69199999999999995</v>
      </c>
      <c r="E14" s="513">
        <f>'2.상수원단위'!D14</f>
        <v>31470.000000000004</v>
      </c>
      <c r="F14" s="513">
        <f>'2.상수원단위'!E14</f>
        <v>21702</v>
      </c>
      <c r="G14" s="513">
        <f>'2.상수원단위'!G14</f>
        <v>353</v>
      </c>
      <c r="H14" s="513">
        <f>'2.상수원단위'!H14</f>
        <v>243</v>
      </c>
      <c r="I14" s="562">
        <f>'2.상수원단위'!I14</f>
        <v>0.84899999999999998</v>
      </c>
      <c r="J14" s="561"/>
    </row>
    <row r="15" spans="1:13" s="508" customFormat="1" ht="18.600000000000001" customHeight="1">
      <c r="A15" s="561" t="s">
        <v>438</v>
      </c>
      <c r="B15" s="513">
        <f>ROUND(AVERAGE(B10:B14),0)</f>
        <v>129901</v>
      </c>
      <c r="C15" s="513">
        <f>ROUND(AVERAGE(C10:C14),0)</f>
        <v>82554</v>
      </c>
      <c r="D15" s="563">
        <f>ROUND(AVERAGE(D10:D14),3)</f>
        <v>0.63600000000000001</v>
      </c>
      <c r="E15" s="513">
        <f>ROUND(AVERAGE(E10:E14),0)</f>
        <v>30745</v>
      </c>
      <c r="F15" s="513">
        <f>ROUND(AVERAGE(F10:F14),0)</f>
        <v>20418</v>
      </c>
      <c r="G15" s="513">
        <f>ROUND(AVERAGE(G10:G14),0)</f>
        <v>373</v>
      </c>
      <c r="H15" s="513">
        <f>ROUND(AVERAGE(H10:H14),0)</f>
        <v>247</v>
      </c>
      <c r="I15" s="563">
        <f>ROUND(AVERAGE(I10:I14),3)</f>
        <v>0.83399999999999996</v>
      </c>
      <c r="J15" s="561"/>
    </row>
    <row r="16" spans="1:13" s="508" customFormat="1" ht="18.600000000000001" customHeight="1">
      <c r="A16" s="561" t="s">
        <v>439</v>
      </c>
      <c r="B16" s="513">
        <f>ROUND(AVERAGE(B5:B14),0)</f>
        <v>131551</v>
      </c>
      <c r="C16" s="513">
        <f>ROUND(AVERAGE(C5:C14),0)</f>
        <v>78551</v>
      </c>
      <c r="D16" s="563">
        <f>ROUND(AVERAGE(D5:D14),3)</f>
        <v>0.59799999999999998</v>
      </c>
      <c r="E16" s="513">
        <f t="shared" ref="E16:F16" si="1">ROUND(AVERAGE(E5:E14),0)</f>
        <v>33372</v>
      </c>
      <c r="F16" s="513">
        <f t="shared" si="1"/>
        <v>18979</v>
      </c>
      <c r="G16" s="513">
        <f>ROUND(AVERAGE(G5:G14),0)</f>
        <v>428</v>
      </c>
      <c r="H16" s="513">
        <f>ROUND(AVERAGE(H5:H14),0)</f>
        <v>241</v>
      </c>
      <c r="I16" s="563">
        <f>ROUND(AVERAGE(I5:I14),3)</f>
        <v>0.74299999999999999</v>
      </c>
      <c r="J16" s="561"/>
    </row>
    <row r="17" spans="1:10" s="508" customFormat="1" ht="18.600000000000001" customHeight="1">
      <c r="A17" s="561" t="s">
        <v>440</v>
      </c>
      <c r="B17" s="566">
        <f>ROUND((B14-B10)/B10/5,4)</f>
        <v>-1E-3</v>
      </c>
      <c r="C17" s="566">
        <f t="shared" ref="C17:I17" si="2">ROUND((C14-C10)/C10/5,4)</f>
        <v>3.32E-2</v>
      </c>
      <c r="D17" s="566">
        <f t="shared" si="2"/>
        <v>3.4200000000000001E-2</v>
      </c>
      <c r="E17" s="566">
        <f t="shared" si="2"/>
        <v>1.0200000000000001E-2</v>
      </c>
      <c r="F17" s="566">
        <f t="shared" si="2"/>
        <v>3.0200000000000001E-2</v>
      </c>
      <c r="G17" s="566">
        <f t="shared" si="2"/>
        <v>-1.9400000000000001E-2</v>
      </c>
      <c r="H17" s="566">
        <f t="shared" si="2"/>
        <v>-2.3999999999999998E-3</v>
      </c>
      <c r="I17" s="566">
        <f t="shared" si="2"/>
        <v>4.5999999999999999E-3</v>
      </c>
      <c r="J17" s="561"/>
    </row>
    <row r="18" spans="1:10" s="508" customFormat="1" ht="18.600000000000001" customHeight="1">
      <c r="A18" s="561" t="s">
        <v>441</v>
      </c>
      <c r="B18" s="566">
        <f>ROUND((B14-B5)/B5/10,4)</f>
        <v>-5.4999999999999997E-3</v>
      </c>
      <c r="C18" s="566">
        <f t="shared" ref="C18:I18" si="3">ROUND((C14-C5)/C5/10,4)</f>
        <v>2.1000000000000001E-2</v>
      </c>
      <c r="D18" s="566">
        <f t="shared" si="3"/>
        <v>2.81E-2</v>
      </c>
      <c r="E18" s="566">
        <f t="shared" si="3"/>
        <v>-1.9199999999999998E-2</v>
      </c>
      <c r="F18" s="566">
        <f t="shared" si="3"/>
        <v>2.6800000000000001E-2</v>
      </c>
      <c r="G18" s="566">
        <f t="shared" si="3"/>
        <v>-3.3099999999999997E-2</v>
      </c>
      <c r="H18" s="566">
        <f t="shared" si="3"/>
        <v>4.7000000000000002E-3</v>
      </c>
      <c r="I18" s="566">
        <f t="shared" si="3"/>
        <v>4.9200000000000001E-2</v>
      </c>
      <c r="J18" s="561"/>
    </row>
    <row r="19" spans="1:10" s="512" customFormat="1" ht="18.600000000000001" customHeight="1">
      <c r="A19" s="510" t="s">
        <v>356</v>
      </c>
      <c r="B19" s="511"/>
      <c r="C19" s="511"/>
      <c r="E19" s="511"/>
      <c r="F19" s="511"/>
      <c r="G19" s="511"/>
    </row>
    <row r="20" spans="1:10" s="508" customFormat="1" ht="18.600000000000001" customHeight="1">
      <c r="A20" s="625" t="s">
        <v>343</v>
      </c>
      <c r="B20" s="624" t="s">
        <v>418</v>
      </c>
      <c r="C20" s="624" t="s">
        <v>419</v>
      </c>
      <c r="D20" s="625" t="s">
        <v>420</v>
      </c>
      <c r="E20" s="625" t="s">
        <v>421</v>
      </c>
      <c r="F20" s="624" t="s">
        <v>426</v>
      </c>
      <c r="G20" s="624" t="s">
        <v>423</v>
      </c>
      <c r="H20" s="624"/>
      <c r="I20" s="625" t="s">
        <v>424</v>
      </c>
      <c r="J20" s="626" t="s">
        <v>425</v>
      </c>
    </row>
    <row r="21" spans="1:10" s="508" customFormat="1" ht="18.600000000000001" customHeight="1">
      <c r="A21" s="625"/>
      <c r="B21" s="625"/>
      <c r="C21" s="625"/>
      <c r="D21" s="625"/>
      <c r="E21" s="625"/>
      <c r="F21" s="625"/>
      <c r="G21" s="561" t="s">
        <v>421</v>
      </c>
      <c r="H21" s="561" t="s">
        <v>422</v>
      </c>
      <c r="I21" s="625"/>
      <c r="J21" s="627"/>
    </row>
    <row r="22" spans="1:10" s="508" customFormat="1" ht="18.600000000000001" customHeight="1">
      <c r="A22" s="561">
        <v>2004</v>
      </c>
      <c r="B22" s="513">
        <f>'2.상수원단위'!B18</f>
        <v>46396</v>
      </c>
      <c r="C22" s="513">
        <f>'2.상수원단위'!C18</f>
        <v>42346</v>
      </c>
      <c r="D22" s="562">
        <f t="shared" ref="D22:D31" si="4">ROUND(C22/B22,3)</f>
        <v>0.91300000000000003</v>
      </c>
      <c r="E22" s="513">
        <f>'2.상수원단위'!D18</f>
        <v>22332</v>
      </c>
      <c r="F22" s="513">
        <f>'2.상수원단위'!E18</f>
        <v>10954</v>
      </c>
      <c r="G22" s="513">
        <f>'2.상수원단위'!G18</f>
        <v>527</v>
      </c>
      <c r="H22" s="513">
        <f>'2.상수원단위'!H18</f>
        <v>259</v>
      </c>
      <c r="I22" s="562">
        <f>'2.상수원단위'!I18</f>
        <v>0.49099999999999999</v>
      </c>
      <c r="J22" s="561"/>
    </row>
    <row r="23" spans="1:10" s="508" customFormat="1" ht="18.600000000000001" customHeight="1">
      <c r="A23" s="561">
        <v>2005</v>
      </c>
      <c r="B23" s="513">
        <f>'2.상수원단위'!B19</f>
        <v>46659</v>
      </c>
      <c r="C23" s="513">
        <f>'2.상수원단위'!C19</f>
        <v>42346</v>
      </c>
      <c r="D23" s="562">
        <f t="shared" si="4"/>
        <v>0.90800000000000003</v>
      </c>
      <c r="E23" s="513">
        <f>'2.상수원단위'!D19</f>
        <v>23627</v>
      </c>
      <c r="F23" s="513">
        <f>'2.상수원단위'!E19</f>
        <v>11265</v>
      </c>
      <c r="G23" s="513">
        <f>'2.상수원단위'!G19</f>
        <v>558</v>
      </c>
      <c r="H23" s="513">
        <f>'2.상수원단위'!H19</f>
        <v>266</v>
      </c>
      <c r="I23" s="562">
        <f>'2.상수원단위'!I19</f>
        <v>0.47699999999999998</v>
      </c>
      <c r="J23" s="561"/>
    </row>
    <row r="24" spans="1:10" s="508" customFormat="1" ht="18.600000000000001" customHeight="1">
      <c r="A24" s="561">
        <v>2006</v>
      </c>
      <c r="B24" s="513">
        <f>'2.상수원단위'!B20</f>
        <v>46479</v>
      </c>
      <c r="C24" s="513">
        <f>'2.상수원단위'!C20</f>
        <v>42442</v>
      </c>
      <c r="D24" s="562">
        <f t="shared" si="4"/>
        <v>0.91300000000000003</v>
      </c>
      <c r="E24" s="513">
        <f>'2.상수원단위'!D20</f>
        <v>22260</v>
      </c>
      <c r="F24" s="513">
        <f>'2.상수원단위'!E20</f>
        <v>11211</v>
      </c>
      <c r="G24" s="513">
        <f>'2.상수원단위'!G20</f>
        <v>524</v>
      </c>
      <c r="H24" s="513">
        <f>'2.상수원단위'!H20</f>
        <v>264</v>
      </c>
      <c r="I24" s="562">
        <f>'2.상수원단위'!I20</f>
        <v>0.504</v>
      </c>
      <c r="J24" s="561"/>
    </row>
    <row r="25" spans="1:10" s="508" customFormat="1" ht="18.600000000000001" customHeight="1">
      <c r="A25" s="561">
        <v>2007</v>
      </c>
      <c r="B25" s="513">
        <f>'2.상수원단위'!B21</f>
        <v>46798</v>
      </c>
      <c r="C25" s="513">
        <f>'2.상수원단위'!C21</f>
        <v>43103</v>
      </c>
      <c r="D25" s="562">
        <f t="shared" si="4"/>
        <v>0.92100000000000004</v>
      </c>
      <c r="E25" s="513">
        <f>'2.상수원단위'!D21</f>
        <v>21784</v>
      </c>
      <c r="F25" s="513">
        <f>'2.상수원단위'!E21</f>
        <v>11355</v>
      </c>
      <c r="G25" s="513">
        <f>'2.상수원단위'!G21</f>
        <v>505</v>
      </c>
      <c r="H25" s="513">
        <f>'2.상수원단위'!H21</f>
        <v>263</v>
      </c>
      <c r="I25" s="562">
        <f>'2.상수원단위'!I21</f>
        <v>0.52100000000000002</v>
      </c>
      <c r="J25" s="561"/>
    </row>
    <row r="26" spans="1:10" s="508" customFormat="1" ht="18.600000000000001" customHeight="1">
      <c r="A26" s="561">
        <v>2008</v>
      </c>
      <c r="B26" s="513">
        <f>'2.상수원단위'!B22</f>
        <v>46857</v>
      </c>
      <c r="C26" s="513">
        <f>'2.상수원단위'!C22</f>
        <v>43170</v>
      </c>
      <c r="D26" s="562">
        <f t="shared" si="4"/>
        <v>0.92100000000000004</v>
      </c>
      <c r="E26" s="513">
        <f>'2.상수원단위'!D22</f>
        <v>18916</v>
      </c>
      <c r="F26" s="513">
        <f>'2.상수원단위'!E22</f>
        <v>11506</v>
      </c>
      <c r="G26" s="513">
        <f>'2.상수원단위'!G22</f>
        <v>438</v>
      </c>
      <c r="H26" s="513">
        <f>'2.상수원단위'!H22</f>
        <v>267</v>
      </c>
      <c r="I26" s="562">
        <f>'2.상수원단위'!I22</f>
        <v>0.60799999999999998</v>
      </c>
      <c r="J26" s="561"/>
    </row>
    <row r="27" spans="1:10" s="508" customFormat="1" ht="18.600000000000001" customHeight="1">
      <c r="A27" s="561">
        <v>2009</v>
      </c>
      <c r="B27" s="513">
        <f>'2.상수원단위'!B23</f>
        <v>48079</v>
      </c>
      <c r="C27" s="513">
        <f>'2.상수원단위'!C23</f>
        <v>43444</v>
      </c>
      <c r="D27" s="562">
        <f t="shared" si="4"/>
        <v>0.90400000000000003</v>
      </c>
      <c r="E27" s="513">
        <f>'2.상수원단위'!D23</f>
        <v>17628</v>
      </c>
      <c r="F27" s="513">
        <f>'2.상수원단위'!E23</f>
        <v>11963</v>
      </c>
      <c r="G27" s="513">
        <f>'2.상수원단위'!G23</f>
        <v>406</v>
      </c>
      <c r="H27" s="513">
        <f>'2.상수원단위'!H23</f>
        <v>275</v>
      </c>
      <c r="I27" s="562">
        <f>'2.상수원단위'!I23</f>
        <v>0.67900000000000005</v>
      </c>
      <c r="J27" s="561"/>
    </row>
    <row r="28" spans="1:10" s="508" customFormat="1" ht="18.600000000000001" customHeight="1">
      <c r="A28" s="561">
        <v>2010</v>
      </c>
      <c r="B28" s="513">
        <f>'2.상수원단위'!B24</f>
        <v>57739</v>
      </c>
      <c r="C28" s="513">
        <f>'2.상수원단위'!C24</f>
        <v>47394</v>
      </c>
      <c r="D28" s="562">
        <f t="shared" si="4"/>
        <v>0.82099999999999995</v>
      </c>
      <c r="E28" s="513">
        <f>'2.상수원단위'!D24</f>
        <v>15240</v>
      </c>
      <c r="F28" s="513">
        <f>'2.상수원단위'!E24</f>
        <v>12302</v>
      </c>
      <c r="G28" s="513">
        <f>'2.상수원단위'!G24</f>
        <v>322</v>
      </c>
      <c r="H28" s="513">
        <f>'2.상수원단위'!H24</f>
        <v>260</v>
      </c>
      <c r="I28" s="562">
        <f>'2.상수원단위'!I24</f>
        <v>0.80700000000000005</v>
      </c>
      <c r="J28" s="561"/>
    </row>
    <row r="29" spans="1:10" s="508" customFormat="1" ht="18.600000000000001" customHeight="1">
      <c r="A29" s="561">
        <v>2011</v>
      </c>
      <c r="B29" s="513">
        <f>'2.상수원단위'!B25</f>
        <v>56991</v>
      </c>
      <c r="C29" s="513">
        <f>'2.상수원단위'!C25</f>
        <v>46646</v>
      </c>
      <c r="D29" s="562">
        <f t="shared" si="4"/>
        <v>0.81799999999999995</v>
      </c>
      <c r="E29" s="513">
        <f>'2.상수원단위'!D25</f>
        <v>15662</v>
      </c>
      <c r="F29" s="513">
        <f>'2.상수원단위'!E25</f>
        <v>12640</v>
      </c>
      <c r="G29" s="513">
        <f>'2.상수원단위'!G25</f>
        <v>336</v>
      </c>
      <c r="H29" s="513">
        <f>'2.상수원단위'!H25</f>
        <v>271</v>
      </c>
      <c r="I29" s="562">
        <f>'2.상수원단위'!I25</f>
        <v>0.80700000000000005</v>
      </c>
      <c r="J29" s="561"/>
    </row>
    <row r="30" spans="1:10" s="508" customFormat="1" ht="18.600000000000001" customHeight="1">
      <c r="A30" s="561">
        <v>2012</v>
      </c>
      <c r="B30" s="513">
        <f>'2.상수원단위'!B26</f>
        <v>49409</v>
      </c>
      <c r="C30" s="513">
        <f>'2.상수원단위'!C26</f>
        <v>47397</v>
      </c>
      <c r="D30" s="562">
        <f t="shared" si="4"/>
        <v>0.95899999999999996</v>
      </c>
      <c r="E30" s="513">
        <f>'2.상수원단위'!D26</f>
        <v>14139</v>
      </c>
      <c r="F30" s="513">
        <f>'2.상수원단위'!E26</f>
        <v>12689</v>
      </c>
      <c r="G30" s="513">
        <f>'2.상수원단위'!G26</f>
        <v>298</v>
      </c>
      <c r="H30" s="513">
        <f>'2.상수원단위'!H26</f>
        <v>268</v>
      </c>
      <c r="I30" s="562">
        <f>'2.상수원단위'!I26</f>
        <v>0.89700000000000002</v>
      </c>
      <c r="J30" s="561"/>
    </row>
    <row r="31" spans="1:10" s="508" customFormat="1" ht="18" customHeight="1">
      <c r="A31" s="561">
        <v>2013</v>
      </c>
      <c r="B31" s="513">
        <f>'2.상수원단위'!B27</f>
        <v>49804</v>
      </c>
      <c r="C31" s="513">
        <f>'2.상수원단위'!C27</f>
        <v>47811</v>
      </c>
      <c r="D31" s="562">
        <f t="shared" si="4"/>
        <v>0.96</v>
      </c>
      <c r="E31" s="513">
        <f>'2.상수원단위'!D27</f>
        <v>15264.604332697272</v>
      </c>
      <c r="F31" s="513">
        <f>'2.상수원단위'!E27</f>
        <v>12964</v>
      </c>
      <c r="G31" s="513">
        <f>'2.상수원단위'!G27</f>
        <v>319</v>
      </c>
      <c r="H31" s="513">
        <f>'2.상수원단위'!H27</f>
        <v>271</v>
      </c>
      <c r="I31" s="562">
        <f>'2.상수원단위'!I27</f>
        <v>0.84899999999999998</v>
      </c>
      <c r="J31" s="561"/>
    </row>
    <row r="32" spans="1:10" s="508" customFormat="1" ht="18.600000000000001" customHeight="1">
      <c r="A32" s="561" t="s">
        <v>438</v>
      </c>
      <c r="B32" s="513">
        <f>ROUND(AVERAGE(B27:B31),0)</f>
        <v>52404</v>
      </c>
      <c r="C32" s="513">
        <f>ROUND(AVERAGE(C27:C31),0)</f>
        <v>46538</v>
      </c>
      <c r="D32" s="563">
        <f>ROUND(AVERAGE(D27:D31),3)</f>
        <v>0.89200000000000002</v>
      </c>
      <c r="E32" s="513">
        <f>ROUND(AVERAGE(E27:E31),0)</f>
        <v>15587</v>
      </c>
      <c r="F32" s="513">
        <f>ROUND(AVERAGE(F27:F31),0)</f>
        <v>12512</v>
      </c>
      <c r="G32" s="513">
        <f>ROUND(AVERAGE(G27:G31),0)</f>
        <v>336</v>
      </c>
      <c r="H32" s="513">
        <f>ROUND(AVERAGE(H27:H31),0)</f>
        <v>269</v>
      </c>
      <c r="I32" s="563">
        <f>ROUND(AVERAGE(I27:I31),3)</f>
        <v>0.80800000000000005</v>
      </c>
      <c r="J32" s="561"/>
    </row>
    <row r="33" spans="1:10" s="508" customFormat="1" ht="18.600000000000001" customHeight="1">
      <c r="A33" s="561" t="s">
        <v>439</v>
      </c>
      <c r="B33" s="513">
        <f>ROUND(AVERAGE(B22:B31),0)</f>
        <v>49521</v>
      </c>
      <c r="C33" s="513">
        <f>ROUND(AVERAGE(C22:C31),0)</f>
        <v>44610</v>
      </c>
      <c r="D33" s="563">
        <f>ROUND(AVERAGE(D22:D31),3)</f>
        <v>0.90400000000000003</v>
      </c>
      <c r="E33" s="513">
        <f t="shared" ref="E33:F33" si="5">ROUND(AVERAGE(E22:E31),0)</f>
        <v>18685</v>
      </c>
      <c r="F33" s="513">
        <f t="shared" si="5"/>
        <v>11885</v>
      </c>
      <c r="G33" s="513">
        <f>ROUND(AVERAGE(G22:G31),0)</f>
        <v>423</v>
      </c>
      <c r="H33" s="513">
        <f>ROUND(AVERAGE(H22:H31),0)</f>
        <v>266</v>
      </c>
      <c r="I33" s="563">
        <f>ROUND(AVERAGE(I22:I31),3)</f>
        <v>0.66400000000000003</v>
      </c>
      <c r="J33" s="561"/>
    </row>
    <row r="34" spans="1:10" s="508" customFormat="1" ht="18.600000000000001" customHeight="1">
      <c r="A34" s="561" t="s">
        <v>440</v>
      </c>
      <c r="B34" s="566">
        <f>ROUND((B31-B27)/B27/5,4)</f>
        <v>7.1999999999999998E-3</v>
      </c>
      <c r="C34" s="566">
        <f t="shared" ref="C34:I34" si="6">ROUND((C31-C27)/C27/5,4)</f>
        <v>2.01E-2</v>
      </c>
      <c r="D34" s="566">
        <f t="shared" si="6"/>
        <v>1.24E-2</v>
      </c>
      <c r="E34" s="566">
        <f t="shared" si="6"/>
        <v>-2.6800000000000001E-2</v>
      </c>
      <c r="F34" s="566">
        <f t="shared" si="6"/>
        <v>1.67E-2</v>
      </c>
      <c r="G34" s="566">
        <f t="shared" si="6"/>
        <v>-4.2900000000000001E-2</v>
      </c>
      <c r="H34" s="566">
        <f t="shared" si="6"/>
        <v>-2.8999999999999998E-3</v>
      </c>
      <c r="I34" s="566">
        <f t="shared" si="6"/>
        <v>5.0099999999999999E-2</v>
      </c>
      <c r="J34" s="561"/>
    </row>
    <row r="35" spans="1:10" s="508" customFormat="1" ht="18.600000000000001" customHeight="1">
      <c r="A35" s="561" t="s">
        <v>441</v>
      </c>
      <c r="B35" s="566">
        <f>ROUND((B31-B22)/B22/10,4)</f>
        <v>7.3000000000000001E-3</v>
      </c>
      <c r="C35" s="566">
        <f t="shared" ref="C35:I35" si="7">ROUND((C31-C22)/C22/10,4)</f>
        <v>1.29E-2</v>
      </c>
      <c r="D35" s="566">
        <f t="shared" si="7"/>
        <v>5.1000000000000004E-3</v>
      </c>
      <c r="E35" s="566">
        <f t="shared" si="7"/>
        <v>-3.1600000000000003E-2</v>
      </c>
      <c r="F35" s="566">
        <f t="shared" si="7"/>
        <v>1.83E-2</v>
      </c>
      <c r="G35" s="566">
        <f t="shared" si="7"/>
        <v>-3.95E-2</v>
      </c>
      <c r="H35" s="566">
        <f t="shared" si="7"/>
        <v>4.5999999999999999E-3</v>
      </c>
      <c r="I35" s="566">
        <f t="shared" si="7"/>
        <v>7.2900000000000006E-2</v>
      </c>
      <c r="J35" s="561"/>
    </row>
    <row r="36" spans="1:10" s="512" customFormat="1" ht="18.600000000000001" customHeight="1">
      <c r="A36" s="510" t="s">
        <v>357</v>
      </c>
      <c r="B36" s="511"/>
      <c r="C36" s="511"/>
      <c r="E36" s="511"/>
      <c r="F36" s="511"/>
      <c r="G36" s="511"/>
    </row>
    <row r="37" spans="1:10" s="508" customFormat="1" ht="18.600000000000001" customHeight="1">
      <c r="A37" s="625" t="s">
        <v>343</v>
      </c>
      <c r="B37" s="624" t="s">
        <v>418</v>
      </c>
      <c r="C37" s="624" t="s">
        <v>419</v>
      </c>
      <c r="D37" s="625" t="s">
        <v>420</v>
      </c>
      <c r="E37" s="625" t="s">
        <v>421</v>
      </c>
      <c r="F37" s="624" t="s">
        <v>426</v>
      </c>
      <c r="G37" s="624" t="s">
        <v>423</v>
      </c>
      <c r="H37" s="624"/>
      <c r="I37" s="625" t="s">
        <v>424</v>
      </c>
      <c r="J37" s="626" t="s">
        <v>425</v>
      </c>
    </row>
    <row r="38" spans="1:10" s="508" customFormat="1" ht="18.600000000000001" customHeight="1">
      <c r="A38" s="625"/>
      <c r="B38" s="625"/>
      <c r="C38" s="625"/>
      <c r="D38" s="625"/>
      <c r="E38" s="625"/>
      <c r="F38" s="625"/>
      <c r="G38" s="561" t="s">
        <v>421</v>
      </c>
      <c r="H38" s="561" t="s">
        <v>422</v>
      </c>
      <c r="I38" s="625"/>
      <c r="J38" s="627"/>
    </row>
    <row r="39" spans="1:10" s="508" customFormat="1" ht="18.600000000000001" customHeight="1">
      <c r="A39" s="561">
        <v>2004</v>
      </c>
      <c r="B39" s="513">
        <f>'2.상수원단위'!B31</f>
        <v>32108</v>
      </c>
      <c r="C39" s="513">
        <f>'2.상수원단위'!C31</f>
        <v>27460</v>
      </c>
      <c r="D39" s="562">
        <f t="shared" ref="D39:D48" si="8">ROUND(C39/B39,3)</f>
        <v>0.85499999999999998</v>
      </c>
      <c r="E39" s="513">
        <f>'2.상수원단위'!D31</f>
        <v>15596</v>
      </c>
      <c r="F39" s="513">
        <f>'2.상수원단위'!E31</f>
        <v>5313</v>
      </c>
      <c r="G39" s="513">
        <f>'2.상수원단위'!G31</f>
        <v>568</v>
      </c>
      <c r="H39" s="513">
        <f>'2.상수원단위'!H31</f>
        <v>193</v>
      </c>
      <c r="I39" s="562">
        <f>'2.상수원단위'!I31</f>
        <v>0.65800000000000003</v>
      </c>
      <c r="J39" s="561"/>
    </row>
    <row r="40" spans="1:10" s="508" customFormat="1" ht="18.600000000000001" customHeight="1">
      <c r="A40" s="561">
        <v>2005</v>
      </c>
      <c r="B40" s="513">
        <f>'2.상수원단위'!B32</f>
        <v>31462</v>
      </c>
      <c r="C40" s="513">
        <f>'2.상수원단위'!C32</f>
        <v>26983</v>
      </c>
      <c r="D40" s="562">
        <f t="shared" si="8"/>
        <v>0.85799999999999998</v>
      </c>
      <c r="E40" s="513">
        <f>'2.상수원단위'!D32</f>
        <v>15596</v>
      </c>
      <c r="F40" s="513">
        <f>'2.상수원단위'!E32</f>
        <v>5295</v>
      </c>
      <c r="G40" s="513">
        <f>'2.상수원단위'!G32</f>
        <v>578</v>
      </c>
      <c r="H40" s="513">
        <f>'2.상수원단위'!H32</f>
        <v>196</v>
      </c>
      <c r="I40" s="562">
        <f>'2.상수원단위'!I32</f>
        <v>0.627</v>
      </c>
      <c r="J40" s="561"/>
    </row>
    <row r="41" spans="1:10" s="508" customFormat="1" ht="18.600000000000001" customHeight="1">
      <c r="A41" s="561">
        <v>2006</v>
      </c>
      <c r="B41" s="513">
        <f>'2.상수원단위'!B33</f>
        <v>30635</v>
      </c>
      <c r="C41" s="513">
        <f>'2.상수원단위'!C33</f>
        <v>26764</v>
      </c>
      <c r="D41" s="562">
        <f t="shared" si="8"/>
        <v>0.874</v>
      </c>
      <c r="E41" s="513">
        <f>'2.상수원단위'!D33</f>
        <v>11688</v>
      </c>
      <c r="F41" s="513">
        <f>'2.상수원단위'!E33</f>
        <v>5212</v>
      </c>
      <c r="G41" s="513">
        <f>'2.상수원단위'!G33</f>
        <v>437</v>
      </c>
      <c r="H41" s="513">
        <f>'2.상수원단위'!H33</f>
        <v>195</v>
      </c>
      <c r="I41" s="562">
        <f>'2.상수원단위'!I33</f>
        <v>0.9</v>
      </c>
      <c r="J41" s="561"/>
    </row>
    <row r="42" spans="1:10" s="508" customFormat="1" ht="18.600000000000001" customHeight="1">
      <c r="A42" s="561">
        <v>2007</v>
      </c>
      <c r="B42" s="513">
        <f>'2.상수원단위'!B34</f>
        <v>29936</v>
      </c>
      <c r="C42" s="513">
        <f>'2.상수원단위'!C34</f>
        <v>26081</v>
      </c>
      <c r="D42" s="562">
        <f t="shared" si="8"/>
        <v>0.871</v>
      </c>
      <c r="E42" s="513">
        <f>'2.상수원단위'!D34</f>
        <v>11518</v>
      </c>
      <c r="F42" s="513">
        <f>'2.상수원단위'!E34</f>
        <v>5128</v>
      </c>
      <c r="G42" s="513">
        <f>'2.상수원단위'!G34</f>
        <v>442</v>
      </c>
      <c r="H42" s="513">
        <f>'2.상수원단위'!H34</f>
        <v>197</v>
      </c>
      <c r="I42" s="562">
        <f>'2.상수원단위'!I34</f>
        <v>0.996</v>
      </c>
      <c r="J42" s="561"/>
    </row>
    <row r="43" spans="1:10" s="508" customFormat="1" ht="18.600000000000001" customHeight="1">
      <c r="A43" s="561">
        <v>2008</v>
      </c>
      <c r="B43" s="513">
        <f>'2.상수원단위'!B35</f>
        <v>29239</v>
      </c>
      <c r="C43" s="513">
        <f>'2.상수원단위'!C35</f>
        <v>25902</v>
      </c>
      <c r="D43" s="562">
        <f t="shared" si="8"/>
        <v>0.88600000000000001</v>
      </c>
      <c r="E43" s="513">
        <f>'2.상수원단위'!D35</f>
        <v>10549</v>
      </c>
      <c r="F43" s="513">
        <f>'2.상수원단위'!E35</f>
        <v>5139</v>
      </c>
      <c r="G43" s="513">
        <f>'2.상수원단위'!G35</f>
        <v>407</v>
      </c>
      <c r="H43" s="513">
        <f>'2.상수원단위'!H35</f>
        <v>198</v>
      </c>
      <c r="I43" s="562">
        <f>'2.상수원단위'!I35</f>
        <v>1.103</v>
      </c>
      <c r="J43" s="561"/>
    </row>
    <row r="44" spans="1:10" s="508" customFormat="1" ht="18.600000000000001" customHeight="1">
      <c r="A44" s="561">
        <v>2009</v>
      </c>
      <c r="B44" s="513">
        <f>'2.상수원단위'!B36</f>
        <v>28499</v>
      </c>
      <c r="C44" s="513">
        <f>'2.상수원단위'!C36</f>
        <v>23579</v>
      </c>
      <c r="D44" s="562">
        <f t="shared" si="8"/>
        <v>0.82699999999999996</v>
      </c>
      <c r="E44" s="513">
        <f>'2.상수원단위'!D36</f>
        <v>10608</v>
      </c>
      <c r="F44" s="513">
        <f>'2.상수원단위'!E36</f>
        <v>5238</v>
      </c>
      <c r="G44" s="513">
        <f>'2.상수원단위'!G36</f>
        <v>450</v>
      </c>
      <c r="H44" s="513">
        <f>'2.상수원단위'!H36</f>
        <v>222</v>
      </c>
      <c r="I44" s="562">
        <f>'2.상수원단위'!I36</f>
        <v>1.0509999999999999</v>
      </c>
      <c r="J44" s="561"/>
    </row>
    <row r="45" spans="1:10" s="508" customFormat="1" ht="18.600000000000001" customHeight="1">
      <c r="A45" s="561">
        <v>2010</v>
      </c>
      <c r="B45" s="513">
        <f>'2.상수원단위'!B37</f>
        <v>29434</v>
      </c>
      <c r="C45" s="513">
        <f>'2.상수원단위'!C37</f>
        <v>24000</v>
      </c>
      <c r="D45" s="562">
        <f t="shared" si="8"/>
        <v>0.81499999999999995</v>
      </c>
      <c r="E45" s="513">
        <f>'2.상수원단위'!D37</f>
        <v>11051</v>
      </c>
      <c r="F45" s="513">
        <f>'2.상수원단위'!E37</f>
        <v>5567</v>
      </c>
      <c r="G45" s="513">
        <f>'2.상수원단위'!G37</f>
        <v>460</v>
      </c>
      <c r="H45" s="513">
        <f>'2.상수원단위'!H37</f>
        <v>232</v>
      </c>
      <c r="I45" s="562">
        <f>'2.상수원단위'!I37</f>
        <v>0.95399999999999996</v>
      </c>
      <c r="J45" s="561"/>
    </row>
    <row r="46" spans="1:10" s="508" customFormat="1" ht="18.600000000000001" customHeight="1">
      <c r="A46" s="561">
        <v>2011</v>
      </c>
      <c r="B46" s="513">
        <f>'2.상수원단위'!B38</f>
        <v>28967</v>
      </c>
      <c r="C46" s="513">
        <f>'2.상수원단위'!C38</f>
        <v>23533</v>
      </c>
      <c r="D46" s="562">
        <f t="shared" si="8"/>
        <v>0.81200000000000006</v>
      </c>
      <c r="E46" s="513">
        <f>'2.상수원단위'!D38</f>
        <v>11028</v>
      </c>
      <c r="F46" s="513">
        <f>'2.상수원단위'!E38</f>
        <v>5639</v>
      </c>
      <c r="G46" s="513">
        <f>'2.상수원단위'!G38</f>
        <v>469</v>
      </c>
      <c r="H46" s="513">
        <f>'2.상수원단위'!H38</f>
        <v>240</v>
      </c>
      <c r="I46" s="562">
        <f>'2.상수원단위'!I38</f>
        <v>0.95199999999999996</v>
      </c>
      <c r="J46" s="561"/>
    </row>
    <row r="47" spans="1:10" s="508" customFormat="1" ht="18.600000000000001" customHeight="1">
      <c r="A47" s="561">
        <v>2012</v>
      </c>
      <c r="B47" s="513">
        <f>'2.상수원단위'!B39</f>
        <v>27381</v>
      </c>
      <c r="C47" s="513">
        <f>'2.상수원단위'!C39</f>
        <v>23502</v>
      </c>
      <c r="D47" s="562">
        <f t="shared" si="8"/>
        <v>0.85799999999999998</v>
      </c>
      <c r="E47" s="513">
        <f>'2.상수원단위'!D39</f>
        <v>12854</v>
      </c>
      <c r="F47" s="513">
        <f>'2.상수원단위'!E39</f>
        <v>5694</v>
      </c>
      <c r="G47" s="513">
        <f>'2.상수원단위'!G39</f>
        <v>547</v>
      </c>
      <c r="H47" s="513">
        <f>'2.상수원단위'!H39</f>
        <v>242</v>
      </c>
      <c r="I47" s="562">
        <f>'2.상수원단위'!I39</f>
        <v>0.82199999999999995</v>
      </c>
      <c r="J47" s="561"/>
    </row>
    <row r="48" spans="1:10" s="508" customFormat="1" ht="18.600000000000001" customHeight="1">
      <c r="A48" s="561">
        <v>2013</v>
      </c>
      <c r="B48" s="513">
        <f>'2.상수원단위'!B40</f>
        <v>26917</v>
      </c>
      <c r="C48" s="513">
        <f>'2.상수원단위'!C40</f>
        <v>24523</v>
      </c>
      <c r="D48" s="562">
        <f t="shared" si="8"/>
        <v>0.91100000000000003</v>
      </c>
      <c r="E48" s="513">
        <f>'2.상수원단위'!D40</f>
        <v>12519.942754517904</v>
      </c>
      <c r="F48" s="513">
        <f>'2.상수원단위'!E40</f>
        <v>5783</v>
      </c>
      <c r="G48" s="513">
        <f>'2.상수원단위'!G40</f>
        <v>511</v>
      </c>
      <c r="H48" s="513">
        <f>'2.상수원단위'!H40</f>
        <v>236</v>
      </c>
      <c r="I48" s="562">
        <f>'2.상수원단위'!I40</f>
        <v>0.84899999999999998</v>
      </c>
      <c r="J48" s="561"/>
    </row>
    <row r="49" spans="1:10" s="508" customFormat="1" ht="18.600000000000001" customHeight="1">
      <c r="A49" s="561" t="s">
        <v>438</v>
      </c>
      <c r="B49" s="513">
        <f>ROUND(AVERAGE(B44:B48),0)</f>
        <v>28240</v>
      </c>
      <c r="C49" s="513">
        <f>ROUND(AVERAGE(C44:C48),0)</f>
        <v>23827</v>
      </c>
      <c r="D49" s="563">
        <f>ROUND(AVERAGE(D44:D48),3)</f>
        <v>0.84499999999999997</v>
      </c>
      <c r="E49" s="513">
        <f>ROUND(AVERAGE(E44:E48),0)</f>
        <v>11612</v>
      </c>
      <c r="F49" s="513">
        <f>ROUND(AVERAGE(F44:F48),0)</f>
        <v>5584</v>
      </c>
      <c r="G49" s="513">
        <f>ROUND(AVERAGE(G44:G48),0)</f>
        <v>487</v>
      </c>
      <c r="H49" s="513">
        <f>ROUND(AVERAGE(H44:H48),0)</f>
        <v>234</v>
      </c>
      <c r="I49" s="563">
        <f>ROUND(AVERAGE(I44:I48),3)</f>
        <v>0.92600000000000005</v>
      </c>
      <c r="J49" s="561"/>
    </row>
    <row r="50" spans="1:10" s="508" customFormat="1" ht="18.600000000000001" customHeight="1">
      <c r="A50" s="561" t="s">
        <v>439</v>
      </c>
      <c r="B50" s="513">
        <f>ROUND(AVERAGE(B39:B48),0)</f>
        <v>29458</v>
      </c>
      <c r="C50" s="513">
        <f>ROUND(AVERAGE(C39:C48),0)</f>
        <v>25233</v>
      </c>
      <c r="D50" s="563">
        <f>ROUND(AVERAGE(D39:D48),3)</f>
        <v>0.85699999999999998</v>
      </c>
      <c r="E50" s="513">
        <f t="shared" ref="E50:F50" si="9">ROUND(AVERAGE(E39:E48),0)</f>
        <v>12301</v>
      </c>
      <c r="F50" s="513">
        <f t="shared" si="9"/>
        <v>5401</v>
      </c>
      <c r="G50" s="513">
        <f>ROUND(AVERAGE(G39:G48),0)</f>
        <v>487</v>
      </c>
      <c r="H50" s="513">
        <f>ROUND(AVERAGE(H39:H48),0)</f>
        <v>215</v>
      </c>
      <c r="I50" s="563">
        <f>ROUND(AVERAGE(I39:I48),3)</f>
        <v>0.89100000000000001</v>
      </c>
      <c r="J50" s="561"/>
    </row>
    <row r="51" spans="1:10" s="508" customFormat="1" ht="18.600000000000001" customHeight="1">
      <c r="A51" s="561" t="s">
        <v>440</v>
      </c>
      <c r="B51" s="566">
        <f>ROUND((B48-B44)/B44/5,4)</f>
        <v>-1.11E-2</v>
      </c>
      <c r="C51" s="566">
        <f t="shared" ref="C51:I51" si="10">ROUND((C48-C44)/C44/5,4)</f>
        <v>8.0000000000000002E-3</v>
      </c>
      <c r="D51" s="566">
        <f t="shared" si="10"/>
        <v>2.0299999999999999E-2</v>
      </c>
      <c r="E51" s="566">
        <f t="shared" si="10"/>
        <v>3.5999999999999997E-2</v>
      </c>
      <c r="F51" s="566">
        <f t="shared" si="10"/>
        <v>2.0799999999999999E-2</v>
      </c>
      <c r="G51" s="566">
        <f t="shared" si="10"/>
        <v>2.7099999999999999E-2</v>
      </c>
      <c r="H51" s="566">
        <f t="shared" si="10"/>
        <v>1.26E-2</v>
      </c>
      <c r="I51" s="566">
        <f t="shared" si="10"/>
        <v>-3.8399999999999997E-2</v>
      </c>
      <c r="J51" s="561"/>
    </row>
    <row r="52" spans="1:10" s="508" customFormat="1" ht="18.600000000000001" customHeight="1">
      <c r="A52" s="561" t="s">
        <v>441</v>
      </c>
      <c r="B52" s="566">
        <f>ROUND((B48-B39)/B39/10,4)</f>
        <v>-1.6199999999999999E-2</v>
      </c>
      <c r="C52" s="566">
        <f t="shared" ref="C52:I52" si="11">ROUND((C48-C39)/C39/10,4)</f>
        <v>-1.0699999999999999E-2</v>
      </c>
      <c r="D52" s="566">
        <f t="shared" si="11"/>
        <v>6.4999999999999997E-3</v>
      </c>
      <c r="E52" s="566">
        <f t="shared" si="11"/>
        <v>-1.9699999999999999E-2</v>
      </c>
      <c r="F52" s="566">
        <f t="shared" si="11"/>
        <v>8.8000000000000005E-3</v>
      </c>
      <c r="G52" s="566">
        <f t="shared" si="11"/>
        <v>-0.01</v>
      </c>
      <c r="H52" s="566">
        <f t="shared" si="11"/>
        <v>2.23E-2</v>
      </c>
      <c r="I52" s="566">
        <f t="shared" si="11"/>
        <v>2.9000000000000001E-2</v>
      </c>
      <c r="J52" s="561"/>
    </row>
    <row r="53" spans="1:10" s="512" customFormat="1" ht="18.600000000000001" customHeight="1">
      <c r="A53" s="510" t="s">
        <v>358</v>
      </c>
      <c r="B53" s="511"/>
      <c r="C53" s="511"/>
      <c r="E53" s="511"/>
      <c r="F53" s="511"/>
      <c r="G53" s="511"/>
    </row>
    <row r="54" spans="1:10" s="508" customFormat="1" ht="18.600000000000001" customHeight="1">
      <c r="A54" s="625" t="s">
        <v>343</v>
      </c>
      <c r="B54" s="624" t="s">
        <v>418</v>
      </c>
      <c r="C54" s="624" t="s">
        <v>419</v>
      </c>
      <c r="D54" s="625" t="s">
        <v>420</v>
      </c>
      <c r="E54" s="625" t="s">
        <v>421</v>
      </c>
      <c r="F54" s="624" t="s">
        <v>426</v>
      </c>
      <c r="G54" s="624" t="s">
        <v>423</v>
      </c>
      <c r="H54" s="624"/>
      <c r="I54" s="625" t="s">
        <v>424</v>
      </c>
      <c r="J54" s="626" t="s">
        <v>425</v>
      </c>
    </row>
    <row r="55" spans="1:10" s="508" customFormat="1" ht="18.600000000000001" customHeight="1">
      <c r="A55" s="625"/>
      <c r="B55" s="625"/>
      <c r="C55" s="625"/>
      <c r="D55" s="625"/>
      <c r="E55" s="625"/>
      <c r="F55" s="625"/>
      <c r="G55" s="561" t="s">
        <v>421</v>
      </c>
      <c r="H55" s="561" t="s">
        <v>422</v>
      </c>
      <c r="I55" s="625"/>
      <c r="J55" s="627"/>
    </row>
    <row r="56" spans="1:10" s="508" customFormat="1" ht="18.600000000000001" customHeight="1">
      <c r="A56" s="561">
        <v>2004</v>
      </c>
      <c r="B56" s="513">
        <f>'2.상수원단위'!B44</f>
        <v>57999</v>
      </c>
      <c r="C56" s="513">
        <f>'2.상수원단위'!C44</f>
        <v>3940</v>
      </c>
      <c r="D56" s="562">
        <f t="shared" ref="D56:D65" si="12">ROUND(C56/B56,3)</f>
        <v>6.8000000000000005E-2</v>
      </c>
      <c r="E56" s="513">
        <f>'2.상수원단위'!D44</f>
        <v>1001</v>
      </c>
      <c r="F56" s="513">
        <f>'2.상수원단위'!E44</f>
        <v>845</v>
      </c>
      <c r="G56" s="513">
        <f>'2.상수원단위'!G44</f>
        <v>254</v>
      </c>
      <c r="H56" s="513">
        <f>'2.상수원단위'!H44</f>
        <v>214</v>
      </c>
      <c r="I56" s="562">
        <f>'2.상수원단위'!I44</f>
        <v>0.92700000000000005</v>
      </c>
      <c r="J56" s="561"/>
    </row>
    <row r="57" spans="1:10" s="508" customFormat="1" ht="18.600000000000001" customHeight="1">
      <c r="A57" s="561">
        <v>2005</v>
      </c>
      <c r="B57" s="513">
        <f>'2.상수원단위'!B45</f>
        <v>57089</v>
      </c>
      <c r="C57" s="513">
        <f>'2.상수원단위'!C45</f>
        <v>4707</v>
      </c>
      <c r="D57" s="562">
        <f t="shared" si="12"/>
        <v>8.2000000000000003E-2</v>
      </c>
      <c r="E57" s="513">
        <f>'2.상수원단위'!D45</f>
        <v>1191</v>
      </c>
      <c r="F57" s="513">
        <f>'2.상수원단위'!E45</f>
        <v>860</v>
      </c>
      <c r="G57" s="513">
        <f>'2.상수원단위'!G45</f>
        <v>253</v>
      </c>
      <c r="H57" s="513">
        <f>'2.상수원단위'!H45</f>
        <v>183</v>
      </c>
      <c r="I57" s="562">
        <f>'2.상수원단위'!I45</f>
        <v>0.78100000000000003</v>
      </c>
      <c r="J57" s="561"/>
    </row>
    <row r="58" spans="1:10" s="508" customFormat="1" ht="18.600000000000001" customHeight="1">
      <c r="A58" s="561">
        <v>2006</v>
      </c>
      <c r="B58" s="513">
        <f>'2.상수원단위'!B46</f>
        <v>55700</v>
      </c>
      <c r="C58" s="513">
        <f>'2.상수원단위'!C46</f>
        <v>5198</v>
      </c>
      <c r="D58" s="562">
        <f t="shared" si="12"/>
        <v>9.2999999999999999E-2</v>
      </c>
      <c r="E58" s="513">
        <f>'2.상수원단위'!D46</f>
        <v>1447</v>
      </c>
      <c r="F58" s="513">
        <f>'2.상수원단위'!E46</f>
        <v>1012</v>
      </c>
      <c r="G58" s="513">
        <f>'2.상수원단위'!G46</f>
        <v>278</v>
      </c>
      <c r="H58" s="513">
        <f>'2.상수원단위'!H46</f>
        <v>195</v>
      </c>
      <c r="I58" s="562">
        <f>'2.상수원단위'!I46</f>
        <v>0.751</v>
      </c>
      <c r="J58" s="561"/>
    </row>
    <row r="59" spans="1:10" s="508" customFormat="1" ht="18.600000000000001" customHeight="1">
      <c r="A59" s="561">
        <v>2007</v>
      </c>
      <c r="B59" s="513">
        <f>'2.상수원단위'!B47</f>
        <v>54631</v>
      </c>
      <c r="C59" s="513">
        <f>'2.상수원단위'!C47</f>
        <v>5490</v>
      </c>
      <c r="D59" s="562">
        <f t="shared" si="12"/>
        <v>0.1</v>
      </c>
      <c r="E59" s="513">
        <f>'2.상수원단위'!D47</f>
        <v>1065</v>
      </c>
      <c r="F59" s="513">
        <f>'2.상수원단위'!E47</f>
        <v>1193</v>
      </c>
      <c r="G59" s="513">
        <f>'2.상수원단위'!G47</f>
        <v>194</v>
      </c>
      <c r="H59" s="513">
        <f>'2.상수원단위'!H47</f>
        <v>217</v>
      </c>
      <c r="I59" s="562">
        <f>'2.상수원단위'!I47</f>
        <v>1.1970000000000001</v>
      </c>
      <c r="J59" s="561"/>
    </row>
    <row r="60" spans="1:10" s="508" customFormat="1" ht="18.600000000000001" customHeight="1">
      <c r="A60" s="561">
        <v>2008</v>
      </c>
      <c r="B60" s="513">
        <f>'2.상수원단위'!B48</f>
        <v>54018</v>
      </c>
      <c r="C60" s="513">
        <f>'2.상수원단위'!C48</f>
        <v>6803</v>
      </c>
      <c r="D60" s="562">
        <f t="shared" si="12"/>
        <v>0.126</v>
      </c>
      <c r="E60" s="513">
        <f>'2.상수원단위'!D48</f>
        <v>1427</v>
      </c>
      <c r="F60" s="513">
        <f>'2.상수원단위'!E48</f>
        <v>1408</v>
      </c>
      <c r="G60" s="513">
        <f>'2.상수원단위'!G48</f>
        <v>210</v>
      </c>
      <c r="H60" s="513">
        <f>'2.상수원단위'!H48</f>
        <v>207</v>
      </c>
      <c r="I60" s="562">
        <f>'2.상수원단위'!I48</f>
        <v>1.046</v>
      </c>
      <c r="J60" s="561"/>
    </row>
    <row r="61" spans="1:10" s="508" customFormat="1" ht="18.600000000000001" customHeight="1">
      <c r="A61" s="561">
        <v>2009</v>
      </c>
      <c r="B61" s="513">
        <f>'2.상수원단위'!B49</f>
        <v>53019</v>
      </c>
      <c r="C61" s="513">
        <f>'2.상수원단위'!C49</f>
        <v>9524</v>
      </c>
      <c r="D61" s="562">
        <f t="shared" si="12"/>
        <v>0.18</v>
      </c>
      <c r="E61" s="513">
        <f>'2.상수원단위'!D49</f>
        <v>1706</v>
      </c>
      <c r="F61" s="513">
        <f>'2.상수원단위'!E49</f>
        <v>1650</v>
      </c>
      <c r="G61" s="513">
        <f>'2.상수원단위'!G49</f>
        <v>179</v>
      </c>
      <c r="H61" s="513">
        <f>'2.상수원단위'!H49</f>
        <v>173</v>
      </c>
      <c r="I61" s="562">
        <f>'2.상수원단위'!I49</f>
        <v>1.014</v>
      </c>
      <c r="J61" s="561"/>
    </row>
    <row r="62" spans="1:10" s="508" customFormat="1" ht="18.600000000000001" customHeight="1">
      <c r="A62" s="561">
        <v>2010</v>
      </c>
      <c r="B62" s="513">
        <f>'2.상수원단위'!B50</f>
        <v>43138</v>
      </c>
      <c r="C62" s="513">
        <f>'2.상수원단위'!C50</f>
        <v>10187</v>
      </c>
      <c r="D62" s="562">
        <f t="shared" si="12"/>
        <v>0.23599999999999999</v>
      </c>
      <c r="E62" s="513">
        <f>'2.상수원단위'!D50</f>
        <v>3867</v>
      </c>
      <c r="F62" s="513">
        <f>'2.상수원단위'!E50</f>
        <v>2017</v>
      </c>
      <c r="G62" s="513">
        <f>'2.상수원단위'!G50</f>
        <v>380</v>
      </c>
      <c r="H62" s="513">
        <f>'2.상수원단위'!H50</f>
        <v>198</v>
      </c>
      <c r="I62" s="562">
        <f>'2.상수원단위'!I50</f>
        <v>0.54800000000000004</v>
      </c>
      <c r="J62" s="561"/>
    </row>
    <row r="63" spans="1:10" s="508" customFormat="1" ht="18.600000000000001" customHeight="1">
      <c r="A63" s="561">
        <v>2011</v>
      </c>
      <c r="B63" s="513">
        <f>'2.상수원단위'!B51</f>
        <v>44752</v>
      </c>
      <c r="C63" s="513">
        <f>'2.상수원단위'!C51</f>
        <v>12107</v>
      </c>
      <c r="D63" s="562">
        <f t="shared" si="12"/>
        <v>0.27100000000000002</v>
      </c>
      <c r="E63" s="513">
        <f>'2.상수원단위'!D51</f>
        <v>4310</v>
      </c>
      <c r="F63" s="513">
        <f>'2.상수원단위'!E51</f>
        <v>2363</v>
      </c>
      <c r="G63" s="513">
        <f>'2.상수원단위'!G51</f>
        <v>356</v>
      </c>
      <c r="H63" s="513">
        <f>'2.상수원단위'!H51</f>
        <v>195</v>
      </c>
      <c r="I63" s="562">
        <f>'2.상수원단위'!I51</f>
        <v>0.58399999999999996</v>
      </c>
      <c r="J63" s="561"/>
    </row>
    <row r="64" spans="1:10" s="508" customFormat="1" ht="18.600000000000001" customHeight="1">
      <c r="A64" s="561">
        <v>2012</v>
      </c>
      <c r="B64" s="513">
        <f>'2.상수원단위'!B52</f>
        <v>53131</v>
      </c>
      <c r="C64" s="513">
        <f>'2.상수원단위'!C52</f>
        <v>12209</v>
      </c>
      <c r="D64" s="562">
        <f t="shared" si="12"/>
        <v>0.23</v>
      </c>
      <c r="E64" s="513">
        <f>'2.상수원단위'!D52</f>
        <v>4160</v>
      </c>
      <c r="F64" s="513">
        <f>'2.상수원단위'!E52</f>
        <v>2626</v>
      </c>
      <c r="G64" s="513">
        <f>'2.상수원단위'!G52</f>
        <v>341</v>
      </c>
      <c r="H64" s="513">
        <f>'2.상수원단위'!H52</f>
        <v>215</v>
      </c>
      <c r="I64" s="562">
        <f>'2.상수원단위'!I52</f>
        <v>0.66900000000000004</v>
      </c>
      <c r="J64" s="561"/>
    </row>
    <row r="65" spans="1:14" s="508" customFormat="1" ht="18.600000000000001" customHeight="1">
      <c r="A65" s="561">
        <v>2013</v>
      </c>
      <c r="B65" s="513">
        <f>'2.상수원단위'!B53</f>
        <v>52244</v>
      </c>
      <c r="C65" s="513">
        <f>'2.상수원단위'!C53</f>
        <v>16914</v>
      </c>
      <c r="D65" s="562">
        <f t="shared" si="12"/>
        <v>0.32400000000000001</v>
      </c>
      <c r="E65" s="513">
        <f>'2.상수원단위'!D53</f>
        <v>3685.4529127848245</v>
      </c>
      <c r="F65" s="513">
        <f>'2.상수원단위'!E53</f>
        <v>2955</v>
      </c>
      <c r="G65" s="513">
        <f>'2.상수원단위'!G53</f>
        <v>218</v>
      </c>
      <c r="H65" s="513">
        <f>'2.상수원단위'!H53</f>
        <v>175</v>
      </c>
      <c r="I65" s="562">
        <f>'2.상수원단위'!I53</f>
        <v>0.84899999999999998</v>
      </c>
      <c r="J65" s="561"/>
    </row>
    <row r="66" spans="1:14" s="508" customFormat="1" ht="18.600000000000001" customHeight="1">
      <c r="A66" s="561" t="s">
        <v>438</v>
      </c>
      <c r="B66" s="513">
        <f>ROUND(AVERAGE(B61:B65),0)</f>
        <v>49257</v>
      </c>
      <c r="C66" s="513">
        <f>ROUND(AVERAGE(C61:C65),0)</f>
        <v>12188</v>
      </c>
      <c r="D66" s="563">
        <f>ROUND(AVERAGE(D61:D65),3)</f>
        <v>0.248</v>
      </c>
      <c r="E66" s="513">
        <f>ROUND(AVERAGE(E61:E65),0)</f>
        <v>3546</v>
      </c>
      <c r="F66" s="513">
        <f>ROUND(AVERAGE(F61:F65),0)</f>
        <v>2322</v>
      </c>
      <c r="G66" s="513">
        <f>ROUND(AVERAGE(G61:G65),0)</f>
        <v>295</v>
      </c>
      <c r="H66" s="513">
        <f>ROUND(AVERAGE(H61:H65),0)</f>
        <v>191</v>
      </c>
      <c r="I66" s="563">
        <f>ROUND(AVERAGE(I61:I65),3)</f>
        <v>0.73299999999999998</v>
      </c>
      <c r="J66" s="561"/>
    </row>
    <row r="67" spans="1:14" s="508" customFormat="1" ht="18.600000000000001" customHeight="1">
      <c r="A67" s="561" t="s">
        <v>439</v>
      </c>
      <c r="B67" s="513">
        <f>ROUND(AVERAGE(B56:B65),0)</f>
        <v>52572</v>
      </c>
      <c r="C67" s="513">
        <f>ROUND(AVERAGE(C56:C65),0)</f>
        <v>8708</v>
      </c>
      <c r="D67" s="563">
        <f>ROUND(AVERAGE(D56:D65),3)</f>
        <v>0.17100000000000001</v>
      </c>
      <c r="E67" s="513">
        <f t="shared" ref="E67:F67" si="13">ROUND(AVERAGE(E56:E65),0)</f>
        <v>2386</v>
      </c>
      <c r="F67" s="513">
        <f t="shared" si="13"/>
        <v>1693</v>
      </c>
      <c r="G67" s="513">
        <f>ROUND(AVERAGE(G56:G65),0)</f>
        <v>266</v>
      </c>
      <c r="H67" s="513">
        <f>ROUND(AVERAGE(H56:H65),0)</f>
        <v>197</v>
      </c>
      <c r="I67" s="563">
        <f>ROUND(AVERAGE(I56:I65),3)</f>
        <v>0.83699999999999997</v>
      </c>
      <c r="J67" s="561"/>
    </row>
    <row r="68" spans="1:14" s="508" customFormat="1" ht="18.600000000000001" customHeight="1">
      <c r="A68" s="561" t="s">
        <v>440</v>
      </c>
      <c r="B68" s="566">
        <f>ROUND((B65-B61)/B61/5,4)</f>
        <v>-2.8999999999999998E-3</v>
      </c>
      <c r="C68" s="566">
        <f t="shared" ref="C68:I68" si="14">ROUND((C65-C61)/C61/5,4)</f>
        <v>0.1552</v>
      </c>
      <c r="D68" s="566">
        <f t="shared" si="14"/>
        <v>0.16</v>
      </c>
      <c r="E68" s="566">
        <f t="shared" si="14"/>
        <v>0.2321</v>
      </c>
      <c r="F68" s="566">
        <f t="shared" si="14"/>
        <v>0.15820000000000001</v>
      </c>
      <c r="G68" s="566">
        <f t="shared" si="14"/>
        <v>4.36E-2</v>
      </c>
      <c r="H68" s="566">
        <f t="shared" si="14"/>
        <v>2.3E-3</v>
      </c>
      <c r="I68" s="566">
        <f t="shared" si="14"/>
        <v>-3.2500000000000001E-2</v>
      </c>
      <c r="J68" s="561"/>
    </row>
    <row r="69" spans="1:14" s="508" customFormat="1" ht="18.600000000000001" customHeight="1">
      <c r="A69" s="561" t="s">
        <v>441</v>
      </c>
      <c r="B69" s="566">
        <f>ROUND((B65-B56)/B56/10,4)</f>
        <v>-9.9000000000000008E-3</v>
      </c>
      <c r="C69" s="566">
        <f t="shared" ref="C69:I69" si="15">ROUND((C65-C56)/C56/10,4)</f>
        <v>0.32929999999999998</v>
      </c>
      <c r="D69" s="566">
        <f t="shared" si="15"/>
        <v>0.3765</v>
      </c>
      <c r="E69" s="566">
        <f t="shared" si="15"/>
        <v>0.26819999999999999</v>
      </c>
      <c r="F69" s="566">
        <f t="shared" si="15"/>
        <v>0.24970000000000001</v>
      </c>
      <c r="G69" s="566">
        <f t="shared" si="15"/>
        <v>-1.4200000000000001E-2</v>
      </c>
      <c r="H69" s="566">
        <f t="shared" si="15"/>
        <v>-1.8200000000000001E-2</v>
      </c>
      <c r="I69" s="566">
        <f t="shared" si="15"/>
        <v>-8.3999999999999995E-3</v>
      </c>
      <c r="J69" s="561"/>
    </row>
    <row r="71" spans="1:14" s="512" customFormat="1" ht="18.600000000000001" customHeight="1">
      <c r="A71" s="510" t="s">
        <v>342</v>
      </c>
      <c r="B71" s="511"/>
      <c r="C71" s="511"/>
      <c r="E71" s="511"/>
    </row>
    <row r="72" spans="1:14" ht="16.5" customHeight="1">
      <c r="A72" s="626" t="s">
        <v>436</v>
      </c>
      <c r="B72" s="660" t="s">
        <v>437</v>
      </c>
      <c r="C72" s="654" t="s">
        <v>435</v>
      </c>
      <c r="D72" s="655"/>
      <c r="E72" s="650" t="s">
        <v>434</v>
      </c>
      <c r="F72" s="658"/>
      <c r="G72" s="658"/>
      <c r="H72" s="658"/>
      <c r="I72" s="658"/>
      <c r="J72" s="658"/>
      <c r="K72" s="658"/>
      <c r="L72" s="651"/>
      <c r="M72" s="654" t="s">
        <v>433</v>
      </c>
      <c r="N72" s="655"/>
    </row>
    <row r="73" spans="1:14">
      <c r="A73" s="659"/>
      <c r="B73" s="659"/>
      <c r="C73" s="656"/>
      <c r="D73" s="657"/>
      <c r="E73" s="650" t="s">
        <v>427</v>
      </c>
      <c r="F73" s="651"/>
      <c r="G73" s="650" t="s">
        <v>430</v>
      </c>
      <c r="H73" s="651"/>
      <c r="I73" s="650" t="s">
        <v>431</v>
      </c>
      <c r="J73" s="651"/>
      <c r="K73" s="650" t="s">
        <v>432</v>
      </c>
      <c r="L73" s="651"/>
      <c r="M73" s="656"/>
      <c r="N73" s="657"/>
    </row>
    <row r="74" spans="1:14">
      <c r="A74" s="627"/>
      <c r="B74" s="627"/>
      <c r="C74" s="561" t="s">
        <v>428</v>
      </c>
      <c r="D74" s="561" t="s">
        <v>429</v>
      </c>
      <c r="E74" s="561" t="s">
        <v>428</v>
      </c>
      <c r="F74" s="561" t="s">
        <v>429</v>
      </c>
      <c r="G74" s="561" t="s">
        <v>428</v>
      </c>
      <c r="H74" s="561" t="s">
        <v>429</v>
      </c>
      <c r="I74" s="561" t="s">
        <v>428</v>
      </c>
      <c r="J74" s="561" t="s">
        <v>429</v>
      </c>
      <c r="K74" s="561" t="s">
        <v>428</v>
      </c>
      <c r="L74" s="561" t="s">
        <v>429</v>
      </c>
      <c r="M74" s="561" t="s">
        <v>428</v>
      </c>
      <c r="N74" s="561" t="s">
        <v>429</v>
      </c>
    </row>
    <row r="75" spans="1:14">
      <c r="A75" s="561">
        <v>2004</v>
      </c>
      <c r="B75" s="541">
        <f>C5</f>
        <v>73746</v>
      </c>
      <c r="C75" s="541">
        <f>E75+M75</f>
        <v>22036</v>
      </c>
      <c r="D75" s="541">
        <f>ROUND(C75/$B75*1000,0)</f>
        <v>299</v>
      </c>
      <c r="E75" s="541">
        <f>G75+I75+K75</f>
        <v>17112</v>
      </c>
      <c r="F75" s="541">
        <f>ROUND(E75/$B75*1000,0)</f>
        <v>232</v>
      </c>
      <c r="G75" s="541">
        <f>'1.상수사용량'!E5</f>
        <v>11299</v>
      </c>
      <c r="H75" s="541">
        <f>ROUND(G75/$B75*1000,0)</f>
        <v>153</v>
      </c>
      <c r="I75" s="541">
        <f>'1.상수사용량'!F5</f>
        <v>288</v>
      </c>
      <c r="J75" s="541">
        <f>ROUND(I75/$B75*1000,0)</f>
        <v>4</v>
      </c>
      <c r="K75" s="541">
        <f>'1.상수사용량'!G5</f>
        <v>5525</v>
      </c>
      <c r="L75" s="541">
        <f>ROUND(K75/$B75*1000,0)</f>
        <v>75</v>
      </c>
      <c r="M75" s="541">
        <f>'1.상수사용량'!I5</f>
        <v>4924</v>
      </c>
      <c r="N75" s="541">
        <f>ROUND(M75/$B75*1000,0)</f>
        <v>67</v>
      </c>
    </row>
    <row r="76" spans="1:14">
      <c r="A76" s="561">
        <v>2005</v>
      </c>
      <c r="B76" s="541">
        <f t="shared" ref="B76:B84" si="16">C6</f>
        <v>74036</v>
      </c>
      <c r="C76" s="541">
        <f t="shared" ref="C76:C84" si="17">E76+M76</f>
        <v>21893</v>
      </c>
      <c r="D76" s="541">
        <f t="shared" ref="D76:D84" si="18">ROUND(C76/$B76*1000,0)</f>
        <v>296</v>
      </c>
      <c r="E76" s="541">
        <f t="shared" ref="E76:E84" si="19">G76+I76+K76</f>
        <v>17420</v>
      </c>
      <c r="F76" s="541">
        <f t="shared" ref="F76:F84" si="20">ROUND(E76/$B76*1000,0)</f>
        <v>235</v>
      </c>
      <c r="G76" s="541">
        <f>'1.상수사용량'!E6</f>
        <v>11371</v>
      </c>
      <c r="H76" s="541">
        <f t="shared" ref="H76:H84" si="21">ROUND(G76/$B76*1000,0)</f>
        <v>154</v>
      </c>
      <c r="I76" s="541">
        <f>'1.상수사용량'!F6</f>
        <v>408</v>
      </c>
      <c r="J76" s="541">
        <f t="shared" ref="J76:J84" si="22">ROUND(I76/$B76*1000,0)</f>
        <v>6</v>
      </c>
      <c r="K76" s="541">
        <f>'1.상수사용량'!G6</f>
        <v>5641</v>
      </c>
      <c r="L76" s="541">
        <f t="shared" ref="L76:L84" si="23">ROUND(K76/$B76*1000,0)</f>
        <v>76</v>
      </c>
      <c r="M76" s="541">
        <f>'1.상수사용량'!I6</f>
        <v>4473</v>
      </c>
      <c r="N76" s="541">
        <f t="shared" ref="N76:N84" si="24">ROUND(M76/$B76*1000,0)</f>
        <v>60</v>
      </c>
    </row>
    <row r="77" spans="1:14">
      <c r="A77" s="561">
        <v>2006</v>
      </c>
      <c r="B77" s="541">
        <f t="shared" si="16"/>
        <v>74404</v>
      </c>
      <c r="C77" s="541">
        <f t="shared" si="17"/>
        <v>22707</v>
      </c>
      <c r="D77" s="541">
        <f t="shared" si="18"/>
        <v>305</v>
      </c>
      <c r="E77" s="541">
        <f t="shared" si="19"/>
        <v>17435</v>
      </c>
      <c r="F77" s="541">
        <f t="shared" si="20"/>
        <v>234</v>
      </c>
      <c r="G77" s="541">
        <f>'1.상수사용량'!E7</f>
        <v>11641</v>
      </c>
      <c r="H77" s="541">
        <f t="shared" si="21"/>
        <v>156</v>
      </c>
      <c r="I77" s="541">
        <f>'1.상수사용량'!F7</f>
        <v>381</v>
      </c>
      <c r="J77" s="541">
        <f t="shared" si="22"/>
        <v>5</v>
      </c>
      <c r="K77" s="541">
        <f>'1.상수사용량'!G7</f>
        <v>5413</v>
      </c>
      <c r="L77" s="541">
        <f t="shared" si="23"/>
        <v>73</v>
      </c>
      <c r="M77" s="541">
        <f>'1.상수사용량'!I7</f>
        <v>5272</v>
      </c>
      <c r="N77" s="541">
        <f t="shared" si="24"/>
        <v>71</v>
      </c>
    </row>
    <row r="78" spans="1:14">
      <c r="A78" s="561">
        <v>2007</v>
      </c>
      <c r="B78" s="541">
        <f t="shared" si="16"/>
        <v>74674</v>
      </c>
      <c r="C78" s="541">
        <f t="shared" si="17"/>
        <v>23894</v>
      </c>
      <c r="D78" s="541">
        <f t="shared" si="18"/>
        <v>320</v>
      </c>
      <c r="E78" s="541">
        <f t="shared" si="19"/>
        <v>17676</v>
      </c>
      <c r="F78" s="541">
        <f t="shared" si="20"/>
        <v>237</v>
      </c>
      <c r="G78" s="541">
        <f>'1.상수사용량'!E8</f>
        <v>11751</v>
      </c>
      <c r="H78" s="541">
        <f t="shared" si="21"/>
        <v>157</v>
      </c>
      <c r="I78" s="541">
        <f>'1.상수사용량'!F8</f>
        <v>379</v>
      </c>
      <c r="J78" s="541">
        <f t="shared" si="22"/>
        <v>5</v>
      </c>
      <c r="K78" s="541">
        <f>'1.상수사용량'!G8</f>
        <v>5546</v>
      </c>
      <c r="L78" s="541">
        <f t="shared" si="23"/>
        <v>74</v>
      </c>
      <c r="M78" s="541">
        <f>'1.상수사용량'!I8</f>
        <v>6218</v>
      </c>
      <c r="N78" s="541">
        <f t="shared" si="24"/>
        <v>83</v>
      </c>
    </row>
    <row r="79" spans="1:14">
      <c r="A79" s="561">
        <v>2008</v>
      </c>
      <c r="B79" s="541">
        <f t="shared" si="16"/>
        <v>75875</v>
      </c>
      <c r="C79" s="541">
        <f t="shared" si="17"/>
        <v>24387</v>
      </c>
      <c r="D79" s="541">
        <f t="shared" si="18"/>
        <v>321</v>
      </c>
      <c r="E79" s="541">
        <f t="shared" si="19"/>
        <v>18053</v>
      </c>
      <c r="F79" s="541">
        <f t="shared" si="20"/>
        <v>238</v>
      </c>
      <c r="G79" s="541">
        <f>'1.상수사용량'!E9</f>
        <v>11921</v>
      </c>
      <c r="H79" s="541">
        <f t="shared" si="21"/>
        <v>157</v>
      </c>
      <c r="I79" s="541">
        <f>'1.상수사용량'!F9</f>
        <v>398</v>
      </c>
      <c r="J79" s="541">
        <f t="shared" si="22"/>
        <v>5</v>
      </c>
      <c r="K79" s="541">
        <f>'1.상수사용량'!G9</f>
        <v>5734</v>
      </c>
      <c r="L79" s="541">
        <f t="shared" si="23"/>
        <v>76</v>
      </c>
      <c r="M79" s="541">
        <f>'1.상수사용량'!I9</f>
        <v>6334</v>
      </c>
      <c r="N79" s="541">
        <f t="shared" si="24"/>
        <v>83</v>
      </c>
    </row>
    <row r="80" spans="1:14">
      <c r="A80" s="561">
        <v>2009</v>
      </c>
      <c r="B80" s="541">
        <f t="shared" si="16"/>
        <v>76547</v>
      </c>
      <c r="C80" s="541">
        <f t="shared" si="17"/>
        <v>24511</v>
      </c>
      <c r="D80" s="541">
        <f t="shared" si="18"/>
        <v>320</v>
      </c>
      <c r="E80" s="541">
        <f t="shared" si="19"/>
        <v>18851</v>
      </c>
      <c r="F80" s="541">
        <f t="shared" si="20"/>
        <v>246</v>
      </c>
      <c r="G80" s="541">
        <f>'1.상수사용량'!E10</f>
        <v>12472</v>
      </c>
      <c r="H80" s="541">
        <f t="shared" si="21"/>
        <v>163</v>
      </c>
      <c r="I80" s="541">
        <f>'1.상수사용량'!F10</f>
        <v>452</v>
      </c>
      <c r="J80" s="541">
        <f t="shared" si="22"/>
        <v>6</v>
      </c>
      <c r="K80" s="541">
        <f>'1.상수사용량'!G10</f>
        <v>5927</v>
      </c>
      <c r="L80" s="541">
        <f t="shared" si="23"/>
        <v>77</v>
      </c>
      <c r="M80" s="541">
        <f>'1.상수사용량'!I10</f>
        <v>5660</v>
      </c>
      <c r="N80" s="541">
        <f t="shared" si="24"/>
        <v>74</v>
      </c>
    </row>
    <row r="81" spans="1:14">
      <c r="A81" s="561">
        <v>2010</v>
      </c>
      <c r="B81" s="541">
        <f t="shared" si="16"/>
        <v>81581</v>
      </c>
      <c r="C81" s="541">
        <f t="shared" si="17"/>
        <v>24589</v>
      </c>
      <c r="D81" s="541">
        <f t="shared" si="18"/>
        <v>301</v>
      </c>
      <c r="E81" s="541">
        <f t="shared" si="19"/>
        <v>19886</v>
      </c>
      <c r="F81" s="541">
        <f t="shared" si="20"/>
        <v>244</v>
      </c>
      <c r="G81" s="541">
        <f>'1.상수사용량'!E11</f>
        <v>13254</v>
      </c>
      <c r="H81" s="541">
        <f t="shared" si="21"/>
        <v>162</v>
      </c>
      <c r="I81" s="541">
        <f>'1.상수사용량'!F11</f>
        <v>397</v>
      </c>
      <c r="J81" s="541">
        <f t="shared" si="22"/>
        <v>5</v>
      </c>
      <c r="K81" s="541">
        <f>'1.상수사용량'!G11</f>
        <v>6235</v>
      </c>
      <c r="L81" s="541">
        <f t="shared" si="23"/>
        <v>76</v>
      </c>
      <c r="M81" s="541">
        <f>'1.상수사용량'!I11</f>
        <v>4703</v>
      </c>
      <c r="N81" s="541">
        <f t="shared" si="24"/>
        <v>58</v>
      </c>
    </row>
    <row r="82" spans="1:14">
      <c r="A82" s="561">
        <v>2011</v>
      </c>
      <c r="B82" s="541">
        <f t="shared" si="16"/>
        <v>82286</v>
      </c>
      <c r="C82" s="541">
        <f t="shared" si="17"/>
        <v>25180</v>
      </c>
      <c r="D82" s="541">
        <f t="shared" si="18"/>
        <v>306</v>
      </c>
      <c r="E82" s="541">
        <f t="shared" si="19"/>
        <v>20642</v>
      </c>
      <c r="F82" s="541">
        <f t="shared" si="20"/>
        <v>251</v>
      </c>
      <c r="G82" s="541">
        <f>'1.상수사용량'!E12</f>
        <v>13852</v>
      </c>
      <c r="H82" s="541">
        <f t="shared" si="21"/>
        <v>168</v>
      </c>
      <c r="I82" s="541">
        <f>'1.상수사용량'!F12</f>
        <v>353</v>
      </c>
      <c r="J82" s="541">
        <f t="shared" si="22"/>
        <v>4</v>
      </c>
      <c r="K82" s="541">
        <f>'1.상수사용량'!G12</f>
        <v>6437</v>
      </c>
      <c r="L82" s="541">
        <f t="shared" si="23"/>
        <v>78</v>
      </c>
      <c r="M82" s="541">
        <f>'1.상수사용량'!I12</f>
        <v>4538</v>
      </c>
      <c r="N82" s="541">
        <f t="shared" si="24"/>
        <v>55</v>
      </c>
    </row>
    <row r="83" spans="1:14">
      <c r="A83" s="561">
        <v>2012</v>
      </c>
      <c r="B83" s="541">
        <f t="shared" si="16"/>
        <v>83108</v>
      </c>
      <c r="C83" s="541">
        <f t="shared" si="17"/>
        <v>25504</v>
      </c>
      <c r="D83" s="541">
        <f t="shared" si="18"/>
        <v>307</v>
      </c>
      <c r="E83" s="541">
        <f t="shared" si="19"/>
        <v>21009</v>
      </c>
      <c r="F83" s="541">
        <f t="shared" si="20"/>
        <v>253</v>
      </c>
      <c r="G83" s="541">
        <f>'1.상수사용량'!E13</f>
        <v>14086</v>
      </c>
      <c r="H83" s="541">
        <f t="shared" si="21"/>
        <v>169</v>
      </c>
      <c r="I83" s="541">
        <f>'1.상수사용량'!F13</f>
        <v>279</v>
      </c>
      <c r="J83" s="541">
        <f t="shared" si="22"/>
        <v>3</v>
      </c>
      <c r="K83" s="541">
        <f>'1.상수사용량'!G13</f>
        <v>6644</v>
      </c>
      <c r="L83" s="541">
        <f t="shared" si="23"/>
        <v>80</v>
      </c>
      <c r="M83" s="541">
        <f>'1.상수사용량'!I13</f>
        <v>4495</v>
      </c>
      <c r="N83" s="541">
        <f t="shared" si="24"/>
        <v>54</v>
      </c>
    </row>
    <row r="84" spans="1:14">
      <c r="A84" s="561">
        <v>2013</v>
      </c>
      <c r="B84" s="541">
        <f t="shared" si="16"/>
        <v>89248</v>
      </c>
      <c r="C84" s="541">
        <f t="shared" si="17"/>
        <v>26212</v>
      </c>
      <c r="D84" s="541">
        <f t="shared" si="18"/>
        <v>294</v>
      </c>
      <c r="E84" s="541">
        <f t="shared" si="19"/>
        <v>21702</v>
      </c>
      <c r="F84" s="541">
        <f t="shared" si="20"/>
        <v>243</v>
      </c>
      <c r="G84" s="541">
        <f>'1.상수사용량'!E14</f>
        <v>14766</v>
      </c>
      <c r="H84" s="541">
        <f t="shared" si="21"/>
        <v>165</v>
      </c>
      <c r="I84" s="541">
        <f>'1.상수사용량'!F14</f>
        <v>253</v>
      </c>
      <c r="J84" s="541">
        <f t="shared" si="22"/>
        <v>3</v>
      </c>
      <c r="K84" s="541">
        <f>'1.상수사용량'!G14</f>
        <v>6683</v>
      </c>
      <c r="L84" s="541">
        <f t="shared" si="23"/>
        <v>75</v>
      </c>
      <c r="M84" s="541">
        <f>'1.상수사용량'!I14</f>
        <v>4510</v>
      </c>
      <c r="N84" s="541">
        <f t="shared" si="24"/>
        <v>51</v>
      </c>
    </row>
    <row r="85" spans="1:14">
      <c r="A85" s="624" t="s">
        <v>442</v>
      </c>
      <c r="B85" s="541" t="s">
        <v>438</v>
      </c>
      <c r="C85" s="652">
        <v>1</v>
      </c>
      <c r="D85" s="653"/>
      <c r="E85" s="652">
        <f>ROUND(SUM(E80:E84)/SUM(C80:C84),3)</f>
        <v>0.81</v>
      </c>
      <c r="F85" s="653"/>
      <c r="G85" s="652">
        <f>E85-K85-I85</f>
        <v>0.54300000000000004</v>
      </c>
      <c r="H85" s="653"/>
      <c r="I85" s="652">
        <f>ROUND(SUM(I80:I84)/SUM(C80:C84),3)</f>
        <v>1.4E-2</v>
      </c>
      <c r="J85" s="653"/>
      <c r="K85" s="652">
        <f>ROUND(SUM(K80:K84)/SUM(C80:C84),3)</f>
        <v>0.253</v>
      </c>
      <c r="L85" s="653"/>
      <c r="M85" s="652">
        <f>C85-E85</f>
        <v>0.18999999999999995</v>
      </c>
      <c r="N85" s="653"/>
    </row>
    <row r="86" spans="1:14">
      <c r="A86" s="625"/>
      <c r="B86" s="541" t="s">
        <v>439</v>
      </c>
      <c r="C86" s="652">
        <v>1</v>
      </c>
      <c r="D86" s="653"/>
      <c r="E86" s="652">
        <f>ROUND(SUM(E75:E84)/SUM(C75:C84),3)</f>
        <v>0.78800000000000003</v>
      </c>
      <c r="F86" s="653"/>
      <c r="G86" s="652">
        <f>E86-K86-I86</f>
        <v>0.52500000000000002</v>
      </c>
      <c r="H86" s="653"/>
      <c r="I86" s="652">
        <f>ROUND(SUM(I75:I84)/SUM(C75:C84),3)</f>
        <v>1.4999999999999999E-2</v>
      </c>
      <c r="J86" s="653"/>
      <c r="K86" s="652">
        <f>ROUND(SUM(K75:K84)/SUM(C75:C84),3)</f>
        <v>0.248</v>
      </c>
      <c r="L86" s="653"/>
      <c r="M86" s="652">
        <f>C86-E86</f>
        <v>0.21199999999999997</v>
      </c>
      <c r="N86" s="653"/>
    </row>
    <row r="87" spans="1:14">
      <c r="A87" s="625"/>
      <c r="B87" s="541" t="s">
        <v>443</v>
      </c>
      <c r="C87" s="652">
        <v>1</v>
      </c>
      <c r="D87" s="653"/>
      <c r="E87" s="652">
        <f>ROUND(SUM(E84)/SUM(C84),3)</f>
        <v>0.82799999999999996</v>
      </c>
      <c r="F87" s="653"/>
      <c r="G87" s="652">
        <f>E87-K87-I87</f>
        <v>0.56299999999999994</v>
      </c>
      <c r="H87" s="653"/>
      <c r="I87" s="652">
        <f>ROUND(SUM(I84)/SUM(C84),3)</f>
        <v>0.01</v>
      </c>
      <c r="J87" s="653"/>
      <c r="K87" s="652">
        <f>ROUND(SUM(K84)/SUM(C84),3)</f>
        <v>0.255</v>
      </c>
      <c r="L87" s="653"/>
      <c r="M87" s="652">
        <f>C87-E87</f>
        <v>0.17200000000000004</v>
      </c>
      <c r="N87" s="653"/>
    </row>
    <row r="88" spans="1:14">
      <c r="A88" s="625" t="s">
        <v>444</v>
      </c>
      <c r="B88" s="625"/>
      <c r="C88" s="648">
        <f>ROUND((C84-C80)/C80/5,4)</f>
        <v>1.3899999999999999E-2</v>
      </c>
      <c r="D88" s="649"/>
      <c r="E88" s="648">
        <f>ROUND((E84-E80)/E80/5,4)</f>
        <v>3.0200000000000001E-2</v>
      </c>
      <c r="F88" s="649"/>
      <c r="G88" s="648">
        <f>ROUND((G84-G80)/G80/5,4)</f>
        <v>3.6799999999999999E-2</v>
      </c>
      <c r="H88" s="649"/>
      <c r="I88" s="648">
        <f>ROUND((I84-I80)/I80/5,4)</f>
        <v>-8.8099999999999998E-2</v>
      </c>
      <c r="J88" s="649"/>
      <c r="K88" s="648">
        <f>ROUND((K84-K80)/K80/5,4)</f>
        <v>2.5499999999999998E-2</v>
      </c>
      <c r="L88" s="649"/>
      <c r="M88" s="648">
        <f>ROUND((M84-M80)/M80/5,4)</f>
        <v>-4.0599999999999997E-2</v>
      </c>
      <c r="N88" s="649"/>
    </row>
    <row r="89" spans="1:14">
      <c r="A89" s="625" t="s">
        <v>445</v>
      </c>
      <c r="B89" s="625"/>
      <c r="C89" s="648">
        <f>ROUND((C84-C75)/C75/10,4)</f>
        <v>1.9E-2</v>
      </c>
      <c r="D89" s="649"/>
      <c r="E89" s="648">
        <f>ROUND((E84-E75)/E75/10,4)</f>
        <v>2.6800000000000001E-2</v>
      </c>
      <c r="F89" s="649"/>
      <c r="G89" s="648">
        <f>ROUND((G84-G75)/G75/10,4)</f>
        <v>3.0700000000000002E-2</v>
      </c>
      <c r="H89" s="649"/>
      <c r="I89" s="648">
        <f>ROUND((I84-I75)/I75/10,4)</f>
        <v>-1.2200000000000001E-2</v>
      </c>
      <c r="J89" s="649"/>
      <c r="K89" s="648">
        <f>ROUND((K84-K75)/K75/10,4)</f>
        <v>2.1000000000000001E-2</v>
      </c>
      <c r="L89" s="649"/>
      <c r="M89" s="648">
        <f>ROUND((M84-M75)/M75/10,4)</f>
        <v>-8.3999999999999995E-3</v>
      </c>
      <c r="N89" s="649"/>
    </row>
    <row r="90" spans="1:14" s="512" customFormat="1" ht="18.600000000000001" customHeight="1">
      <c r="A90" s="510" t="s">
        <v>356</v>
      </c>
      <c r="B90" s="511"/>
      <c r="C90" s="511"/>
      <c r="E90" s="511"/>
      <c r="F90" s="511"/>
      <c r="G90" s="511"/>
    </row>
    <row r="91" spans="1:14" ht="16.5" customHeight="1">
      <c r="A91" s="626" t="s">
        <v>436</v>
      </c>
      <c r="B91" s="660" t="s">
        <v>437</v>
      </c>
      <c r="C91" s="654" t="s">
        <v>435</v>
      </c>
      <c r="D91" s="655"/>
      <c r="E91" s="650" t="s">
        <v>434</v>
      </c>
      <c r="F91" s="658"/>
      <c r="G91" s="658"/>
      <c r="H91" s="658"/>
      <c r="I91" s="658"/>
      <c r="J91" s="658"/>
      <c r="K91" s="658"/>
      <c r="L91" s="651"/>
      <c r="M91" s="654" t="s">
        <v>433</v>
      </c>
      <c r="N91" s="655"/>
    </row>
    <row r="92" spans="1:14">
      <c r="A92" s="659"/>
      <c r="B92" s="659"/>
      <c r="C92" s="656"/>
      <c r="D92" s="657"/>
      <c r="E92" s="650" t="s">
        <v>427</v>
      </c>
      <c r="F92" s="651"/>
      <c r="G92" s="650" t="s">
        <v>430</v>
      </c>
      <c r="H92" s="651"/>
      <c r="I92" s="650" t="s">
        <v>431</v>
      </c>
      <c r="J92" s="651"/>
      <c r="K92" s="650" t="s">
        <v>432</v>
      </c>
      <c r="L92" s="651"/>
      <c r="M92" s="656"/>
      <c r="N92" s="657"/>
    </row>
    <row r="93" spans="1:14">
      <c r="A93" s="627"/>
      <c r="B93" s="627"/>
      <c r="C93" s="561" t="s">
        <v>428</v>
      </c>
      <c r="D93" s="561" t="s">
        <v>429</v>
      </c>
      <c r="E93" s="561" t="s">
        <v>428</v>
      </c>
      <c r="F93" s="561" t="s">
        <v>429</v>
      </c>
      <c r="G93" s="561" t="s">
        <v>428</v>
      </c>
      <c r="H93" s="561" t="s">
        <v>429</v>
      </c>
      <c r="I93" s="561" t="s">
        <v>428</v>
      </c>
      <c r="J93" s="561" t="s">
        <v>429</v>
      </c>
      <c r="K93" s="561" t="s">
        <v>428</v>
      </c>
      <c r="L93" s="561" t="s">
        <v>429</v>
      </c>
      <c r="M93" s="561" t="s">
        <v>428</v>
      </c>
      <c r="N93" s="561" t="s">
        <v>429</v>
      </c>
    </row>
    <row r="94" spans="1:14">
      <c r="A94" s="561">
        <v>2004</v>
      </c>
      <c r="B94" s="541">
        <f>C22</f>
        <v>42346</v>
      </c>
      <c r="C94" s="541">
        <f>E94+M94</f>
        <v>10954</v>
      </c>
      <c r="D94" s="541">
        <f>ROUND(C94/$B94*1000,0)</f>
        <v>259</v>
      </c>
      <c r="E94" s="541">
        <f>G94+I94+K94</f>
        <v>10954</v>
      </c>
      <c r="F94" s="541">
        <f>ROUND(E94/$B94*1000,0)</f>
        <v>259</v>
      </c>
      <c r="G94" s="541">
        <f>'1.상수사용량'!E18</f>
        <v>7251</v>
      </c>
      <c r="H94" s="541">
        <f>ROUND(G94/$B94*1000,0)</f>
        <v>171</v>
      </c>
      <c r="I94" s="541">
        <f>'1.상수사용량'!F18</f>
        <v>245</v>
      </c>
      <c r="J94" s="541">
        <f>ROUND(I94/$B94*1000,0)</f>
        <v>6</v>
      </c>
      <c r="K94" s="541">
        <f>'1.상수사용량'!G18</f>
        <v>3458</v>
      </c>
      <c r="L94" s="541">
        <f>ROUND(K94/$B94*1000,0)</f>
        <v>82</v>
      </c>
      <c r="M94" s="541">
        <f>'1.상수사용량'!I18</f>
        <v>0</v>
      </c>
      <c r="N94" s="541">
        <f>ROUND(M94/$B94*1000,0)</f>
        <v>0</v>
      </c>
    </row>
    <row r="95" spans="1:14">
      <c r="A95" s="561">
        <v>2005</v>
      </c>
      <c r="B95" s="541">
        <f t="shared" ref="B95:B103" si="25">C23</f>
        <v>42346</v>
      </c>
      <c r="C95" s="541">
        <f t="shared" ref="C95:C103" si="26">E95+M95</f>
        <v>11265</v>
      </c>
      <c r="D95" s="541">
        <f t="shared" ref="D95:D103" si="27">ROUND(C95/$B95*1000,0)</f>
        <v>266</v>
      </c>
      <c r="E95" s="541">
        <f t="shared" ref="E95:E103" si="28">G95+I95+K95</f>
        <v>11265</v>
      </c>
      <c r="F95" s="541">
        <f t="shared" ref="F95:F103" si="29">ROUND(E95/$B95*1000,0)</f>
        <v>266</v>
      </c>
      <c r="G95" s="541">
        <f>'1.상수사용량'!E19</f>
        <v>7325</v>
      </c>
      <c r="H95" s="541">
        <f t="shared" ref="H95:H103" si="30">ROUND(G95/$B95*1000,0)</f>
        <v>173</v>
      </c>
      <c r="I95" s="541">
        <f>'1.상수사용량'!F19</f>
        <v>374</v>
      </c>
      <c r="J95" s="541">
        <f t="shared" ref="J95:J103" si="31">ROUND(I95/$B95*1000,0)</f>
        <v>9</v>
      </c>
      <c r="K95" s="541">
        <f>'1.상수사용량'!G19</f>
        <v>3566</v>
      </c>
      <c r="L95" s="541">
        <f t="shared" ref="L95:L103" si="32">ROUND(K95/$B95*1000,0)</f>
        <v>84</v>
      </c>
      <c r="M95" s="541">
        <f>'1.상수사용량'!I19</f>
        <v>0</v>
      </c>
      <c r="N95" s="541">
        <f t="shared" ref="N95:N103" si="33">ROUND(M95/$B95*1000,0)</f>
        <v>0</v>
      </c>
    </row>
    <row r="96" spans="1:14">
      <c r="A96" s="561">
        <v>2006</v>
      </c>
      <c r="B96" s="541">
        <f t="shared" si="25"/>
        <v>42442</v>
      </c>
      <c r="C96" s="541">
        <f t="shared" si="26"/>
        <v>11211</v>
      </c>
      <c r="D96" s="541">
        <f t="shared" si="27"/>
        <v>264</v>
      </c>
      <c r="E96" s="541">
        <f t="shared" si="28"/>
        <v>11211</v>
      </c>
      <c r="F96" s="541">
        <f t="shared" si="29"/>
        <v>264</v>
      </c>
      <c r="G96" s="541">
        <f>'1.상수사용량'!E20</f>
        <v>7520</v>
      </c>
      <c r="H96" s="541">
        <f t="shared" si="30"/>
        <v>177</v>
      </c>
      <c r="I96" s="541">
        <f>'1.상수사용량'!F20</f>
        <v>339</v>
      </c>
      <c r="J96" s="541">
        <f t="shared" si="31"/>
        <v>8</v>
      </c>
      <c r="K96" s="541">
        <f>'1.상수사용량'!G20</f>
        <v>3352</v>
      </c>
      <c r="L96" s="541">
        <f t="shared" si="32"/>
        <v>79</v>
      </c>
      <c r="M96" s="541">
        <f>'1.상수사용량'!I20</f>
        <v>0</v>
      </c>
      <c r="N96" s="541">
        <f t="shared" si="33"/>
        <v>0</v>
      </c>
    </row>
    <row r="97" spans="1:14">
      <c r="A97" s="561">
        <v>2007</v>
      </c>
      <c r="B97" s="541">
        <f t="shared" si="25"/>
        <v>43103</v>
      </c>
      <c r="C97" s="541">
        <f t="shared" si="26"/>
        <v>11355</v>
      </c>
      <c r="D97" s="541">
        <f t="shared" si="27"/>
        <v>263</v>
      </c>
      <c r="E97" s="541">
        <f t="shared" si="28"/>
        <v>11355</v>
      </c>
      <c r="F97" s="541">
        <f t="shared" si="29"/>
        <v>263</v>
      </c>
      <c r="G97" s="541">
        <f>'1.상수사용량'!E21</f>
        <v>7545</v>
      </c>
      <c r="H97" s="541">
        <f t="shared" si="30"/>
        <v>175</v>
      </c>
      <c r="I97" s="541">
        <f>'1.상수사용량'!F21</f>
        <v>340</v>
      </c>
      <c r="J97" s="541">
        <f t="shared" si="31"/>
        <v>8</v>
      </c>
      <c r="K97" s="541">
        <f>'1.상수사용량'!G21</f>
        <v>3470</v>
      </c>
      <c r="L97" s="541">
        <f t="shared" si="32"/>
        <v>81</v>
      </c>
      <c r="M97" s="541">
        <f>'1.상수사용량'!I21</f>
        <v>0</v>
      </c>
      <c r="N97" s="541">
        <f t="shared" si="33"/>
        <v>0</v>
      </c>
    </row>
    <row r="98" spans="1:14">
      <c r="A98" s="561">
        <v>2008</v>
      </c>
      <c r="B98" s="541">
        <f t="shared" si="25"/>
        <v>43170</v>
      </c>
      <c r="C98" s="541">
        <f t="shared" si="26"/>
        <v>11506</v>
      </c>
      <c r="D98" s="541">
        <f t="shared" si="27"/>
        <v>267</v>
      </c>
      <c r="E98" s="541">
        <f t="shared" si="28"/>
        <v>11506</v>
      </c>
      <c r="F98" s="541">
        <f t="shared" si="29"/>
        <v>267</v>
      </c>
      <c r="G98" s="541">
        <f>'1.상수사용량'!E22</f>
        <v>7532</v>
      </c>
      <c r="H98" s="541">
        <f t="shared" si="30"/>
        <v>174</v>
      </c>
      <c r="I98" s="541">
        <f>'1.상수사용량'!F22</f>
        <v>363</v>
      </c>
      <c r="J98" s="541">
        <f t="shared" si="31"/>
        <v>8</v>
      </c>
      <c r="K98" s="541">
        <f>'1.상수사용량'!G22</f>
        <v>3611</v>
      </c>
      <c r="L98" s="541">
        <f t="shared" si="32"/>
        <v>84</v>
      </c>
      <c r="M98" s="541">
        <f>'1.상수사용량'!I22</f>
        <v>0</v>
      </c>
      <c r="N98" s="541">
        <f t="shared" si="33"/>
        <v>0</v>
      </c>
    </row>
    <row r="99" spans="1:14">
      <c r="A99" s="561">
        <v>2009</v>
      </c>
      <c r="B99" s="541">
        <f t="shared" si="25"/>
        <v>43444</v>
      </c>
      <c r="C99" s="541">
        <f t="shared" si="26"/>
        <v>11963</v>
      </c>
      <c r="D99" s="541">
        <f t="shared" si="27"/>
        <v>275</v>
      </c>
      <c r="E99" s="541">
        <f t="shared" si="28"/>
        <v>11963</v>
      </c>
      <c r="F99" s="541">
        <f t="shared" si="29"/>
        <v>275</v>
      </c>
      <c r="G99" s="541">
        <f>'1.상수사용량'!E23</f>
        <v>7848</v>
      </c>
      <c r="H99" s="541">
        <f t="shared" si="30"/>
        <v>181</v>
      </c>
      <c r="I99" s="541">
        <f>'1.상수사용량'!F23</f>
        <v>414</v>
      </c>
      <c r="J99" s="541">
        <f t="shared" si="31"/>
        <v>10</v>
      </c>
      <c r="K99" s="541">
        <f>'1.상수사용량'!G23</f>
        <v>3701</v>
      </c>
      <c r="L99" s="541">
        <f t="shared" si="32"/>
        <v>85</v>
      </c>
      <c r="M99" s="541">
        <f>'1.상수사용량'!I23</f>
        <v>0</v>
      </c>
      <c r="N99" s="541">
        <f t="shared" si="33"/>
        <v>0</v>
      </c>
    </row>
    <row r="100" spans="1:14">
      <c r="A100" s="561">
        <v>2010</v>
      </c>
      <c r="B100" s="541">
        <f t="shared" si="25"/>
        <v>47394</v>
      </c>
      <c r="C100" s="541">
        <f t="shared" si="26"/>
        <v>12302</v>
      </c>
      <c r="D100" s="541">
        <f t="shared" si="27"/>
        <v>260</v>
      </c>
      <c r="E100" s="541">
        <f t="shared" si="28"/>
        <v>12302</v>
      </c>
      <c r="F100" s="541">
        <f t="shared" si="29"/>
        <v>260</v>
      </c>
      <c r="G100" s="541">
        <f>'1.상수사용량'!E24</f>
        <v>8182</v>
      </c>
      <c r="H100" s="541">
        <f t="shared" si="30"/>
        <v>173</v>
      </c>
      <c r="I100" s="541">
        <f>'1.상수사용량'!F24</f>
        <v>360</v>
      </c>
      <c r="J100" s="541">
        <f t="shared" si="31"/>
        <v>8</v>
      </c>
      <c r="K100" s="541">
        <f>'1.상수사용량'!G24</f>
        <v>3760</v>
      </c>
      <c r="L100" s="541">
        <f t="shared" si="32"/>
        <v>79</v>
      </c>
      <c r="M100" s="541">
        <f>'1.상수사용량'!I24</f>
        <v>0</v>
      </c>
      <c r="N100" s="541">
        <f t="shared" si="33"/>
        <v>0</v>
      </c>
    </row>
    <row r="101" spans="1:14">
      <c r="A101" s="561">
        <v>2011</v>
      </c>
      <c r="B101" s="541">
        <f t="shared" si="25"/>
        <v>46646</v>
      </c>
      <c r="C101" s="541">
        <f t="shared" si="26"/>
        <v>12640</v>
      </c>
      <c r="D101" s="541">
        <f t="shared" si="27"/>
        <v>271</v>
      </c>
      <c r="E101" s="541">
        <f t="shared" si="28"/>
        <v>12640</v>
      </c>
      <c r="F101" s="541">
        <f t="shared" si="29"/>
        <v>271</v>
      </c>
      <c r="G101" s="541">
        <f>'1.상수사용량'!E25</f>
        <v>8465</v>
      </c>
      <c r="H101" s="541">
        <f t="shared" si="30"/>
        <v>181</v>
      </c>
      <c r="I101" s="541">
        <f>'1.상수사용량'!F25</f>
        <v>327</v>
      </c>
      <c r="J101" s="541">
        <f t="shared" si="31"/>
        <v>7</v>
      </c>
      <c r="K101" s="541">
        <f>'1.상수사용량'!G25</f>
        <v>3848</v>
      </c>
      <c r="L101" s="541">
        <f t="shared" si="32"/>
        <v>82</v>
      </c>
      <c r="M101" s="541">
        <f>'1.상수사용량'!I25</f>
        <v>0</v>
      </c>
      <c r="N101" s="541">
        <f t="shared" si="33"/>
        <v>0</v>
      </c>
    </row>
    <row r="102" spans="1:14">
      <c r="A102" s="561">
        <v>2012</v>
      </c>
      <c r="B102" s="541">
        <f t="shared" si="25"/>
        <v>47397</v>
      </c>
      <c r="C102" s="541">
        <f t="shared" si="26"/>
        <v>12689</v>
      </c>
      <c r="D102" s="541">
        <f t="shared" si="27"/>
        <v>268</v>
      </c>
      <c r="E102" s="541">
        <f t="shared" si="28"/>
        <v>12689</v>
      </c>
      <c r="F102" s="541">
        <f t="shared" si="29"/>
        <v>268</v>
      </c>
      <c r="G102" s="541">
        <f>'1.상수사용량'!E26</f>
        <v>8552</v>
      </c>
      <c r="H102" s="541">
        <f t="shared" si="30"/>
        <v>180</v>
      </c>
      <c r="I102" s="541">
        <f>'1.상수사용량'!F26</f>
        <v>249</v>
      </c>
      <c r="J102" s="541">
        <f t="shared" si="31"/>
        <v>5</v>
      </c>
      <c r="K102" s="541">
        <f>'1.상수사용량'!G26</f>
        <v>3888</v>
      </c>
      <c r="L102" s="541">
        <f t="shared" si="32"/>
        <v>82</v>
      </c>
      <c r="M102" s="541">
        <f>'1.상수사용량'!I26</f>
        <v>0</v>
      </c>
      <c r="N102" s="541">
        <f t="shared" si="33"/>
        <v>0</v>
      </c>
    </row>
    <row r="103" spans="1:14">
      <c r="A103" s="561">
        <v>2013</v>
      </c>
      <c r="B103" s="541">
        <f t="shared" si="25"/>
        <v>47811</v>
      </c>
      <c r="C103" s="541">
        <f t="shared" si="26"/>
        <v>12964</v>
      </c>
      <c r="D103" s="541">
        <f t="shared" si="27"/>
        <v>271</v>
      </c>
      <c r="E103" s="541">
        <f t="shared" si="28"/>
        <v>12964</v>
      </c>
      <c r="F103" s="541">
        <f t="shared" si="29"/>
        <v>271</v>
      </c>
      <c r="G103" s="541">
        <f>'1.상수사용량'!E27</f>
        <v>8856</v>
      </c>
      <c r="H103" s="541">
        <f t="shared" si="30"/>
        <v>185</v>
      </c>
      <c r="I103" s="541">
        <f>'1.상수사용량'!F27</f>
        <v>225</v>
      </c>
      <c r="J103" s="541">
        <f t="shared" si="31"/>
        <v>5</v>
      </c>
      <c r="K103" s="541">
        <f>'1.상수사용량'!G27</f>
        <v>3883</v>
      </c>
      <c r="L103" s="541">
        <f t="shared" si="32"/>
        <v>81</v>
      </c>
      <c r="M103" s="541">
        <f>'1.상수사용량'!I27</f>
        <v>0</v>
      </c>
      <c r="N103" s="541">
        <f t="shared" si="33"/>
        <v>0</v>
      </c>
    </row>
    <row r="104" spans="1:14" ht="16.5" customHeight="1">
      <c r="A104" s="624" t="s">
        <v>442</v>
      </c>
      <c r="B104" s="541" t="s">
        <v>438</v>
      </c>
      <c r="C104" s="652">
        <v>1</v>
      </c>
      <c r="D104" s="653"/>
      <c r="E104" s="652">
        <f>ROUND(SUM(E99:E103)/SUM(C99:C103),3)</f>
        <v>1</v>
      </c>
      <c r="F104" s="653"/>
      <c r="G104" s="652">
        <f>E104-K104-I104</f>
        <v>0.67</v>
      </c>
      <c r="H104" s="653"/>
      <c r="I104" s="652">
        <f>ROUND(SUM(I99:I103)/SUM(C99:C103),3)</f>
        <v>2.5000000000000001E-2</v>
      </c>
      <c r="J104" s="653"/>
      <c r="K104" s="652">
        <f>ROUND(SUM(K99:K103)/SUM(C99:C103),3)</f>
        <v>0.30499999999999999</v>
      </c>
      <c r="L104" s="653"/>
      <c r="M104" s="652">
        <f>C104-E104</f>
        <v>0</v>
      </c>
      <c r="N104" s="653"/>
    </row>
    <row r="105" spans="1:14">
      <c r="A105" s="625"/>
      <c r="B105" s="541" t="s">
        <v>439</v>
      </c>
      <c r="C105" s="652">
        <v>1</v>
      </c>
      <c r="D105" s="653"/>
      <c r="E105" s="652">
        <f>ROUND(SUM(E94:E103)/SUM(C94:C103),3)</f>
        <v>1</v>
      </c>
      <c r="F105" s="653"/>
      <c r="G105" s="652">
        <f>E105-K105-I105</f>
        <v>0.66600000000000004</v>
      </c>
      <c r="H105" s="653"/>
      <c r="I105" s="652">
        <f>ROUND(SUM(I94:I103)/SUM(C94:C103),3)</f>
        <v>2.7E-2</v>
      </c>
      <c r="J105" s="653"/>
      <c r="K105" s="652">
        <f>ROUND(SUM(K94:K103)/SUM(C94:C103),3)</f>
        <v>0.307</v>
      </c>
      <c r="L105" s="653"/>
      <c r="M105" s="652">
        <f>C105-E105</f>
        <v>0</v>
      </c>
      <c r="N105" s="653"/>
    </row>
    <row r="106" spans="1:14">
      <c r="A106" s="625"/>
      <c r="B106" s="541" t="s">
        <v>443</v>
      </c>
      <c r="C106" s="652">
        <v>1</v>
      </c>
      <c r="D106" s="653"/>
      <c r="E106" s="652">
        <f>ROUND(SUM(E103)/SUM(C103),3)</f>
        <v>1</v>
      </c>
      <c r="F106" s="653"/>
      <c r="G106" s="652">
        <f>E106-K106-I106</f>
        <v>0.68299999999999994</v>
      </c>
      <c r="H106" s="653"/>
      <c r="I106" s="652">
        <f>ROUND(SUM(I103)/SUM(C103),3)</f>
        <v>1.7000000000000001E-2</v>
      </c>
      <c r="J106" s="653"/>
      <c r="K106" s="652">
        <f>ROUND(SUM(K103)/SUM(C103),3)</f>
        <v>0.3</v>
      </c>
      <c r="L106" s="653"/>
      <c r="M106" s="652">
        <f>C106-E106</f>
        <v>0</v>
      </c>
      <c r="N106" s="653"/>
    </row>
    <row r="107" spans="1:14">
      <c r="A107" s="625" t="s">
        <v>444</v>
      </c>
      <c r="B107" s="625"/>
      <c r="C107" s="648">
        <f>ROUND((C103-C99)/C99/5,4)</f>
        <v>1.67E-2</v>
      </c>
      <c r="D107" s="649"/>
      <c r="E107" s="648">
        <f>ROUND((E103-E99)/E99/5,4)</f>
        <v>1.67E-2</v>
      </c>
      <c r="F107" s="649"/>
      <c r="G107" s="648">
        <f>ROUND((G103-G99)/G99/5,4)</f>
        <v>2.5700000000000001E-2</v>
      </c>
      <c r="H107" s="649"/>
      <c r="I107" s="648">
        <f>ROUND((I103-I99)/I99/5,4)</f>
        <v>-9.1300000000000006E-2</v>
      </c>
      <c r="J107" s="649"/>
      <c r="K107" s="648">
        <f>ROUND((K103-K99)/K99/5,4)</f>
        <v>9.7999999999999997E-3</v>
      </c>
      <c r="L107" s="649"/>
      <c r="M107" s="648" t="e">
        <f>ROUND((M103-M99)/M99/5,4)</f>
        <v>#DIV/0!</v>
      </c>
      <c r="N107" s="649"/>
    </row>
    <row r="108" spans="1:14">
      <c r="A108" s="625" t="s">
        <v>445</v>
      </c>
      <c r="B108" s="625"/>
      <c r="C108" s="648">
        <f>ROUND((C103-C94)/C94/10,4)</f>
        <v>1.83E-2</v>
      </c>
      <c r="D108" s="649"/>
      <c r="E108" s="648">
        <f>ROUND((E103-E94)/E94/10,4)</f>
        <v>1.83E-2</v>
      </c>
      <c r="F108" s="649"/>
      <c r="G108" s="648">
        <f>ROUND((G103-G94)/G94/10,4)</f>
        <v>2.2100000000000002E-2</v>
      </c>
      <c r="H108" s="649"/>
      <c r="I108" s="648">
        <f>ROUND((I103-I94)/I94/10,4)</f>
        <v>-8.2000000000000007E-3</v>
      </c>
      <c r="J108" s="649"/>
      <c r="K108" s="648">
        <f>ROUND((K103-K94)/K94/10,4)</f>
        <v>1.23E-2</v>
      </c>
      <c r="L108" s="649"/>
      <c r="M108" s="648" t="e">
        <f>ROUND((M103-M94)/M94/10,4)</f>
        <v>#DIV/0!</v>
      </c>
      <c r="N108" s="649"/>
    </row>
    <row r="109" spans="1:14" s="512" customFormat="1" ht="18.600000000000001" customHeight="1">
      <c r="A109" s="510" t="s">
        <v>357</v>
      </c>
      <c r="B109" s="511"/>
      <c r="C109" s="511"/>
      <c r="E109" s="511"/>
      <c r="F109" s="511"/>
      <c r="G109" s="511"/>
    </row>
    <row r="110" spans="1:14" ht="16.5" customHeight="1">
      <c r="A110" s="626" t="s">
        <v>436</v>
      </c>
      <c r="B110" s="660" t="s">
        <v>437</v>
      </c>
      <c r="C110" s="654" t="s">
        <v>435</v>
      </c>
      <c r="D110" s="655"/>
      <c r="E110" s="650" t="s">
        <v>434</v>
      </c>
      <c r="F110" s="658"/>
      <c r="G110" s="658"/>
      <c r="H110" s="658"/>
      <c r="I110" s="658"/>
      <c r="J110" s="658"/>
      <c r="K110" s="658"/>
      <c r="L110" s="651"/>
      <c r="M110" s="654" t="s">
        <v>433</v>
      </c>
      <c r="N110" s="655"/>
    </row>
    <row r="111" spans="1:14">
      <c r="A111" s="659"/>
      <c r="B111" s="659"/>
      <c r="C111" s="656"/>
      <c r="D111" s="657"/>
      <c r="E111" s="650" t="s">
        <v>427</v>
      </c>
      <c r="F111" s="651"/>
      <c r="G111" s="650" t="s">
        <v>430</v>
      </c>
      <c r="H111" s="651"/>
      <c r="I111" s="650" t="s">
        <v>431</v>
      </c>
      <c r="J111" s="651"/>
      <c r="K111" s="650" t="s">
        <v>432</v>
      </c>
      <c r="L111" s="651"/>
      <c r="M111" s="656"/>
      <c r="N111" s="657"/>
    </row>
    <row r="112" spans="1:14">
      <c r="A112" s="627"/>
      <c r="B112" s="627"/>
      <c r="C112" s="561" t="s">
        <v>428</v>
      </c>
      <c r="D112" s="561" t="s">
        <v>429</v>
      </c>
      <c r="E112" s="561" t="s">
        <v>428</v>
      </c>
      <c r="F112" s="561" t="s">
        <v>429</v>
      </c>
      <c r="G112" s="561" t="s">
        <v>428</v>
      </c>
      <c r="H112" s="561" t="s">
        <v>429</v>
      </c>
      <c r="I112" s="561" t="s">
        <v>428</v>
      </c>
      <c r="J112" s="561" t="s">
        <v>429</v>
      </c>
      <c r="K112" s="561" t="s">
        <v>428</v>
      </c>
      <c r="L112" s="561" t="s">
        <v>429</v>
      </c>
      <c r="M112" s="561" t="s">
        <v>428</v>
      </c>
      <c r="N112" s="561" t="s">
        <v>429</v>
      </c>
    </row>
    <row r="113" spans="1:14">
      <c r="A113" s="561">
        <v>2004</v>
      </c>
      <c r="B113" s="541">
        <f>C39</f>
        <v>27460</v>
      </c>
      <c r="C113" s="541">
        <f>E113+M113</f>
        <v>10237</v>
      </c>
      <c r="D113" s="541">
        <f>ROUND(C113/$B113*1000,0)</f>
        <v>373</v>
      </c>
      <c r="E113" s="541">
        <f>G113+I113+K113</f>
        <v>5313</v>
      </c>
      <c r="F113" s="541">
        <f>ROUND(E113/$B113*1000,0)</f>
        <v>193</v>
      </c>
      <c r="G113" s="541">
        <f>'1.상수사용량'!E31</f>
        <v>3527</v>
      </c>
      <c r="H113" s="541">
        <f>ROUND(G113/$B113*1000,0)</f>
        <v>128</v>
      </c>
      <c r="I113" s="541">
        <f>'1.상수사용량'!F31</f>
        <v>43</v>
      </c>
      <c r="J113" s="541">
        <f>ROUND(I113/$B113*1000,0)</f>
        <v>2</v>
      </c>
      <c r="K113" s="541">
        <f>'1.상수사용량'!G31</f>
        <v>1743</v>
      </c>
      <c r="L113" s="541">
        <f>ROUND(K113/$B113*1000,0)</f>
        <v>63</v>
      </c>
      <c r="M113" s="541">
        <f>'1.상수사용량'!I31</f>
        <v>4924</v>
      </c>
      <c r="N113" s="541">
        <f>ROUND(M113/$B113*1000,0)</f>
        <v>179</v>
      </c>
    </row>
    <row r="114" spans="1:14">
      <c r="A114" s="561">
        <v>2005</v>
      </c>
      <c r="B114" s="541">
        <f t="shared" ref="B114:B122" si="34">C40</f>
        <v>26983</v>
      </c>
      <c r="C114" s="541">
        <f t="shared" ref="C114:C122" si="35">E114+M114</f>
        <v>9768</v>
      </c>
      <c r="D114" s="541">
        <f t="shared" ref="D114:D122" si="36">ROUND(C114/$B114*1000,0)</f>
        <v>362</v>
      </c>
      <c r="E114" s="541">
        <f t="shared" ref="E114:E122" si="37">G114+I114+K114</f>
        <v>5295</v>
      </c>
      <c r="F114" s="541">
        <f t="shared" ref="F114:F122" si="38">ROUND(E114/$B114*1000,0)</f>
        <v>196</v>
      </c>
      <c r="G114" s="541">
        <f>'1.상수사용량'!E32</f>
        <v>3487</v>
      </c>
      <c r="H114" s="541">
        <f t="shared" ref="H114:H122" si="39">ROUND(G114/$B114*1000,0)</f>
        <v>129</v>
      </c>
      <c r="I114" s="541">
        <f>'1.상수사용량'!F32</f>
        <v>32</v>
      </c>
      <c r="J114" s="541">
        <f t="shared" ref="J114:J122" si="40">ROUND(I114/$B114*1000,0)</f>
        <v>1</v>
      </c>
      <c r="K114" s="541">
        <f>'1.상수사용량'!G32</f>
        <v>1776</v>
      </c>
      <c r="L114" s="541">
        <f t="shared" ref="L114:L122" si="41">ROUND(K114/$B114*1000,0)</f>
        <v>66</v>
      </c>
      <c r="M114" s="541">
        <f>'1.상수사용량'!I32</f>
        <v>4473</v>
      </c>
      <c r="N114" s="541">
        <f t="shared" ref="N114:N122" si="42">ROUND(M114/$B114*1000,0)</f>
        <v>166</v>
      </c>
    </row>
    <row r="115" spans="1:14">
      <c r="A115" s="561">
        <v>2006</v>
      </c>
      <c r="B115" s="541">
        <f t="shared" si="34"/>
        <v>26764</v>
      </c>
      <c r="C115" s="541">
        <f t="shared" si="35"/>
        <v>10484</v>
      </c>
      <c r="D115" s="541">
        <f t="shared" si="36"/>
        <v>392</v>
      </c>
      <c r="E115" s="541">
        <f t="shared" si="37"/>
        <v>5212</v>
      </c>
      <c r="F115" s="541">
        <f t="shared" si="38"/>
        <v>195</v>
      </c>
      <c r="G115" s="541">
        <f>'1.상수사용량'!E33</f>
        <v>3453</v>
      </c>
      <c r="H115" s="541">
        <f t="shared" si="39"/>
        <v>129</v>
      </c>
      <c r="I115" s="541">
        <f>'1.상수사용량'!F33</f>
        <v>33</v>
      </c>
      <c r="J115" s="541">
        <f t="shared" si="40"/>
        <v>1</v>
      </c>
      <c r="K115" s="541">
        <f>'1.상수사용량'!G33</f>
        <v>1726</v>
      </c>
      <c r="L115" s="541">
        <f t="shared" si="41"/>
        <v>64</v>
      </c>
      <c r="M115" s="541">
        <f>'1.상수사용량'!I33</f>
        <v>5272</v>
      </c>
      <c r="N115" s="541">
        <f t="shared" si="42"/>
        <v>197</v>
      </c>
    </row>
    <row r="116" spans="1:14">
      <c r="A116" s="561">
        <v>2007</v>
      </c>
      <c r="B116" s="541">
        <f t="shared" si="34"/>
        <v>26081</v>
      </c>
      <c r="C116" s="541">
        <f t="shared" si="35"/>
        <v>11346</v>
      </c>
      <c r="D116" s="541">
        <f t="shared" si="36"/>
        <v>435</v>
      </c>
      <c r="E116" s="541">
        <f t="shared" si="37"/>
        <v>5128</v>
      </c>
      <c r="F116" s="541">
        <f t="shared" si="38"/>
        <v>197</v>
      </c>
      <c r="G116" s="541">
        <f>'1.상수사용량'!E34</f>
        <v>3407</v>
      </c>
      <c r="H116" s="541">
        <f t="shared" si="39"/>
        <v>131</v>
      </c>
      <c r="I116" s="541">
        <f>'1.상수사용량'!F34</f>
        <v>38</v>
      </c>
      <c r="J116" s="541">
        <f t="shared" si="40"/>
        <v>1</v>
      </c>
      <c r="K116" s="541">
        <f>'1.상수사용량'!G34</f>
        <v>1683</v>
      </c>
      <c r="L116" s="541">
        <f t="shared" si="41"/>
        <v>65</v>
      </c>
      <c r="M116" s="541">
        <f>'1.상수사용량'!I34</f>
        <v>6218</v>
      </c>
      <c r="N116" s="541">
        <f t="shared" si="42"/>
        <v>238</v>
      </c>
    </row>
    <row r="117" spans="1:14">
      <c r="A117" s="561">
        <v>2008</v>
      </c>
      <c r="B117" s="541">
        <f t="shared" si="34"/>
        <v>25902</v>
      </c>
      <c r="C117" s="541">
        <f t="shared" si="35"/>
        <v>11473</v>
      </c>
      <c r="D117" s="541">
        <f t="shared" si="36"/>
        <v>443</v>
      </c>
      <c r="E117" s="541">
        <f t="shared" si="37"/>
        <v>5139</v>
      </c>
      <c r="F117" s="541">
        <f t="shared" si="38"/>
        <v>198</v>
      </c>
      <c r="G117" s="541">
        <f>'1.상수사용량'!E35</f>
        <v>3421</v>
      </c>
      <c r="H117" s="541">
        <f t="shared" si="39"/>
        <v>132</v>
      </c>
      <c r="I117" s="541">
        <f>'1.상수사용량'!F35</f>
        <v>35</v>
      </c>
      <c r="J117" s="541">
        <f t="shared" si="40"/>
        <v>1</v>
      </c>
      <c r="K117" s="541">
        <f>'1.상수사용량'!G35</f>
        <v>1683</v>
      </c>
      <c r="L117" s="541">
        <f t="shared" si="41"/>
        <v>65</v>
      </c>
      <c r="M117" s="541">
        <f>'1.상수사용량'!I35</f>
        <v>6334</v>
      </c>
      <c r="N117" s="541">
        <f t="shared" si="42"/>
        <v>245</v>
      </c>
    </row>
    <row r="118" spans="1:14">
      <c r="A118" s="561">
        <v>2009</v>
      </c>
      <c r="B118" s="541">
        <f t="shared" si="34"/>
        <v>23579</v>
      </c>
      <c r="C118" s="541">
        <f t="shared" si="35"/>
        <v>10898</v>
      </c>
      <c r="D118" s="541">
        <f t="shared" si="36"/>
        <v>462</v>
      </c>
      <c r="E118" s="541">
        <f t="shared" si="37"/>
        <v>5238</v>
      </c>
      <c r="F118" s="541">
        <f t="shared" si="38"/>
        <v>222</v>
      </c>
      <c r="G118" s="541">
        <f>'1.상수사용량'!E36</f>
        <v>3468</v>
      </c>
      <c r="H118" s="541">
        <f t="shared" si="39"/>
        <v>147</v>
      </c>
      <c r="I118" s="541">
        <f>'1.상수사용량'!F36</f>
        <v>38</v>
      </c>
      <c r="J118" s="541">
        <f t="shared" si="40"/>
        <v>2</v>
      </c>
      <c r="K118" s="541">
        <f>'1.상수사용량'!G36</f>
        <v>1732</v>
      </c>
      <c r="L118" s="541">
        <f t="shared" si="41"/>
        <v>73</v>
      </c>
      <c r="M118" s="541">
        <f>'1.상수사용량'!I36</f>
        <v>5660</v>
      </c>
      <c r="N118" s="541">
        <f t="shared" si="42"/>
        <v>240</v>
      </c>
    </row>
    <row r="119" spans="1:14">
      <c r="A119" s="561">
        <v>2010</v>
      </c>
      <c r="B119" s="541">
        <f t="shared" si="34"/>
        <v>24000</v>
      </c>
      <c r="C119" s="541">
        <f t="shared" si="35"/>
        <v>10270</v>
      </c>
      <c r="D119" s="541">
        <f t="shared" si="36"/>
        <v>428</v>
      </c>
      <c r="E119" s="541">
        <f t="shared" si="37"/>
        <v>5567</v>
      </c>
      <c r="F119" s="541">
        <f t="shared" si="38"/>
        <v>232</v>
      </c>
      <c r="G119" s="541">
        <f>'1.상수사용량'!E37</f>
        <v>3629</v>
      </c>
      <c r="H119" s="541">
        <f t="shared" si="39"/>
        <v>151</v>
      </c>
      <c r="I119" s="541">
        <f>'1.상수사용량'!F37</f>
        <v>37</v>
      </c>
      <c r="J119" s="541">
        <f t="shared" si="40"/>
        <v>2</v>
      </c>
      <c r="K119" s="541">
        <f>'1.상수사용량'!G37</f>
        <v>1901</v>
      </c>
      <c r="L119" s="541">
        <f t="shared" si="41"/>
        <v>79</v>
      </c>
      <c r="M119" s="541">
        <f>'1.상수사용량'!I37</f>
        <v>4703</v>
      </c>
      <c r="N119" s="541">
        <f t="shared" si="42"/>
        <v>196</v>
      </c>
    </row>
    <row r="120" spans="1:14">
      <c r="A120" s="561">
        <v>2011</v>
      </c>
      <c r="B120" s="541">
        <f t="shared" si="34"/>
        <v>23533</v>
      </c>
      <c r="C120" s="541">
        <f t="shared" si="35"/>
        <v>10177</v>
      </c>
      <c r="D120" s="541">
        <f t="shared" si="36"/>
        <v>432</v>
      </c>
      <c r="E120" s="541">
        <f t="shared" si="37"/>
        <v>5639</v>
      </c>
      <c r="F120" s="541">
        <f t="shared" si="38"/>
        <v>240</v>
      </c>
      <c r="G120" s="541">
        <f>'1.상수사용량'!E38</f>
        <v>3673</v>
      </c>
      <c r="H120" s="541">
        <f t="shared" si="39"/>
        <v>156</v>
      </c>
      <c r="I120" s="541">
        <f>'1.상수사용량'!F38</f>
        <v>26</v>
      </c>
      <c r="J120" s="541">
        <f t="shared" si="40"/>
        <v>1</v>
      </c>
      <c r="K120" s="541">
        <f>'1.상수사용량'!G38</f>
        <v>1940</v>
      </c>
      <c r="L120" s="541">
        <f t="shared" si="41"/>
        <v>82</v>
      </c>
      <c r="M120" s="541">
        <f>'1.상수사용량'!I38</f>
        <v>4538</v>
      </c>
      <c r="N120" s="541">
        <f t="shared" si="42"/>
        <v>193</v>
      </c>
    </row>
    <row r="121" spans="1:14">
      <c r="A121" s="561">
        <v>2012</v>
      </c>
      <c r="B121" s="541">
        <f t="shared" si="34"/>
        <v>23502</v>
      </c>
      <c r="C121" s="541">
        <f t="shared" si="35"/>
        <v>10189</v>
      </c>
      <c r="D121" s="541">
        <f t="shared" si="36"/>
        <v>434</v>
      </c>
      <c r="E121" s="541">
        <f t="shared" si="37"/>
        <v>5694</v>
      </c>
      <c r="F121" s="541">
        <f t="shared" si="38"/>
        <v>242</v>
      </c>
      <c r="G121" s="541">
        <f>'1.상수사용량'!E39</f>
        <v>3672</v>
      </c>
      <c r="H121" s="541">
        <f t="shared" si="39"/>
        <v>156</v>
      </c>
      <c r="I121" s="541">
        <f>'1.상수사용량'!F39</f>
        <v>30</v>
      </c>
      <c r="J121" s="541">
        <f t="shared" si="40"/>
        <v>1</v>
      </c>
      <c r="K121" s="541">
        <f>'1.상수사용량'!G39</f>
        <v>1992</v>
      </c>
      <c r="L121" s="541">
        <f t="shared" si="41"/>
        <v>85</v>
      </c>
      <c r="M121" s="541">
        <f>'1.상수사용량'!I39</f>
        <v>4495</v>
      </c>
      <c r="N121" s="541">
        <f t="shared" si="42"/>
        <v>191</v>
      </c>
    </row>
    <row r="122" spans="1:14">
      <c r="A122" s="561">
        <v>2013</v>
      </c>
      <c r="B122" s="541">
        <f t="shared" si="34"/>
        <v>24523</v>
      </c>
      <c r="C122" s="541">
        <f t="shared" si="35"/>
        <v>10293</v>
      </c>
      <c r="D122" s="541">
        <f t="shared" si="36"/>
        <v>420</v>
      </c>
      <c r="E122" s="541">
        <f t="shared" si="37"/>
        <v>5783</v>
      </c>
      <c r="F122" s="541">
        <f t="shared" si="38"/>
        <v>236</v>
      </c>
      <c r="G122" s="541">
        <f>'1.상수사용량'!E40</f>
        <v>3808</v>
      </c>
      <c r="H122" s="541">
        <f t="shared" si="39"/>
        <v>155</v>
      </c>
      <c r="I122" s="541">
        <f>'1.상수사용량'!F40</f>
        <v>28</v>
      </c>
      <c r="J122" s="541">
        <f t="shared" si="40"/>
        <v>1</v>
      </c>
      <c r="K122" s="541">
        <f>'1.상수사용량'!G40</f>
        <v>1947</v>
      </c>
      <c r="L122" s="541">
        <f t="shared" si="41"/>
        <v>79</v>
      </c>
      <c r="M122" s="541">
        <f>'1.상수사용량'!I40</f>
        <v>4510</v>
      </c>
      <c r="N122" s="541">
        <f t="shared" si="42"/>
        <v>184</v>
      </c>
    </row>
    <row r="123" spans="1:14" ht="16.5" customHeight="1">
      <c r="A123" s="624" t="s">
        <v>442</v>
      </c>
      <c r="B123" s="541" t="s">
        <v>438</v>
      </c>
      <c r="C123" s="652">
        <v>1</v>
      </c>
      <c r="D123" s="653"/>
      <c r="E123" s="652">
        <f>ROUND(SUM(E118:E122)/SUM(C118:C122),3)</f>
        <v>0.53900000000000003</v>
      </c>
      <c r="F123" s="653"/>
      <c r="G123" s="652">
        <f>E123-K123-I123</f>
        <v>0.35200000000000004</v>
      </c>
      <c r="H123" s="653"/>
      <c r="I123" s="652">
        <f>ROUND(SUM(I118:I122)/SUM(C118:C122),3)</f>
        <v>3.0000000000000001E-3</v>
      </c>
      <c r="J123" s="653"/>
      <c r="K123" s="652">
        <f>ROUND(SUM(K118:K122)/SUM(C118:C122),3)</f>
        <v>0.184</v>
      </c>
      <c r="L123" s="653"/>
      <c r="M123" s="652">
        <f>C123-E123</f>
        <v>0.46099999999999997</v>
      </c>
      <c r="N123" s="653"/>
    </row>
    <row r="124" spans="1:14">
      <c r="A124" s="625"/>
      <c r="B124" s="541" t="s">
        <v>439</v>
      </c>
      <c r="C124" s="652">
        <v>1</v>
      </c>
      <c r="D124" s="653"/>
      <c r="E124" s="652">
        <f>ROUND(SUM(E113:E122)/SUM(C113:C122),3)</f>
        <v>0.51400000000000001</v>
      </c>
      <c r="F124" s="653"/>
      <c r="G124" s="652">
        <f>E124-K124-I124</f>
        <v>0.33900000000000002</v>
      </c>
      <c r="H124" s="653"/>
      <c r="I124" s="652">
        <f>ROUND(SUM(I113:I122)/SUM(C113:C122),3)</f>
        <v>3.0000000000000001E-3</v>
      </c>
      <c r="J124" s="653"/>
      <c r="K124" s="652">
        <f>ROUND(SUM(K113:K122)/SUM(C113:C122),3)</f>
        <v>0.17199999999999999</v>
      </c>
      <c r="L124" s="653"/>
      <c r="M124" s="652">
        <f>C124-E124</f>
        <v>0.48599999999999999</v>
      </c>
      <c r="N124" s="653"/>
    </row>
    <row r="125" spans="1:14">
      <c r="A125" s="625"/>
      <c r="B125" s="541" t="s">
        <v>443</v>
      </c>
      <c r="C125" s="652">
        <v>1</v>
      </c>
      <c r="D125" s="653"/>
      <c r="E125" s="652">
        <f>ROUND(SUM(E122)/SUM(C122),3)</f>
        <v>0.56200000000000006</v>
      </c>
      <c r="F125" s="653"/>
      <c r="G125" s="652">
        <f>E125-K125-I125</f>
        <v>0.37000000000000005</v>
      </c>
      <c r="H125" s="653"/>
      <c r="I125" s="652">
        <f>ROUND(SUM(I122)/SUM(C122),3)</f>
        <v>3.0000000000000001E-3</v>
      </c>
      <c r="J125" s="653"/>
      <c r="K125" s="652">
        <f>ROUND(SUM(K122)/SUM(C122),3)</f>
        <v>0.189</v>
      </c>
      <c r="L125" s="653"/>
      <c r="M125" s="652">
        <f>C125-E125</f>
        <v>0.43799999999999994</v>
      </c>
      <c r="N125" s="653"/>
    </row>
    <row r="126" spans="1:14">
      <c r="A126" s="625" t="s">
        <v>444</v>
      </c>
      <c r="B126" s="625"/>
      <c r="C126" s="648">
        <f>ROUND((C122-C118)/C118/5,4)</f>
        <v>-1.11E-2</v>
      </c>
      <c r="D126" s="649"/>
      <c r="E126" s="648">
        <f>ROUND((E122-E118)/E118/5,4)</f>
        <v>2.0799999999999999E-2</v>
      </c>
      <c r="F126" s="649"/>
      <c r="G126" s="648">
        <f>ROUND((G122-G118)/G118/5,4)</f>
        <v>1.9599999999999999E-2</v>
      </c>
      <c r="H126" s="649"/>
      <c r="I126" s="648">
        <f>ROUND((I122-I118)/I118/5,4)</f>
        <v>-5.2600000000000001E-2</v>
      </c>
      <c r="J126" s="649"/>
      <c r="K126" s="648">
        <f>ROUND((K122-K118)/K118/5,4)</f>
        <v>2.4799999999999999E-2</v>
      </c>
      <c r="L126" s="649"/>
      <c r="M126" s="648">
        <f>ROUND((M122-M118)/M118/5,4)</f>
        <v>-4.0599999999999997E-2</v>
      </c>
      <c r="N126" s="649"/>
    </row>
    <row r="127" spans="1:14">
      <c r="A127" s="625" t="s">
        <v>445</v>
      </c>
      <c r="B127" s="625"/>
      <c r="C127" s="648">
        <f>ROUND((C122-C113)/C113/10,4)</f>
        <v>5.0000000000000001E-4</v>
      </c>
      <c r="D127" s="649"/>
      <c r="E127" s="648">
        <f>ROUND((E122-E113)/E113/10,4)</f>
        <v>8.8000000000000005E-3</v>
      </c>
      <c r="F127" s="649"/>
      <c r="G127" s="648">
        <f>ROUND((G122-G113)/G113/10,4)</f>
        <v>8.0000000000000002E-3</v>
      </c>
      <c r="H127" s="649"/>
      <c r="I127" s="648">
        <f>ROUND((I122-I113)/I113/10,4)</f>
        <v>-3.49E-2</v>
      </c>
      <c r="J127" s="649"/>
      <c r="K127" s="648">
        <f>ROUND((K122-K113)/K113/10,4)</f>
        <v>1.17E-2</v>
      </c>
      <c r="L127" s="649"/>
      <c r="M127" s="648">
        <f>ROUND((M122-M113)/M113/10,4)</f>
        <v>-8.3999999999999995E-3</v>
      </c>
      <c r="N127" s="649"/>
    </row>
    <row r="128" spans="1:14" s="512" customFormat="1" ht="18.600000000000001" customHeight="1">
      <c r="A128" s="510" t="s">
        <v>358</v>
      </c>
      <c r="B128" s="511"/>
      <c r="C128" s="511"/>
      <c r="E128" s="511"/>
      <c r="F128" s="511"/>
      <c r="G128" s="511"/>
    </row>
    <row r="129" spans="1:14" ht="16.5" customHeight="1">
      <c r="A129" s="626" t="s">
        <v>436</v>
      </c>
      <c r="B129" s="660" t="s">
        <v>437</v>
      </c>
      <c r="C129" s="654" t="s">
        <v>435</v>
      </c>
      <c r="D129" s="655"/>
      <c r="E129" s="650" t="s">
        <v>434</v>
      </c>
      <c r="F129" s="658"/>
      <c r="G129" s="658"/>
      <c r="H129" s="658"/>
      <c r="I129" s="658"/>
      <c r="J129" s="658"/>
      <c r="K129" s="658"/>
      <c r="L129" s="651"/>
      <c r="M129" s="654" t="s">
        <v>433</v>
      </c>
      <c r="N129" s="655"/>
    </row>
    <row r="130" spans="1:14">
      <c r="A130" s="659"/>
      <c r="B130" s="659"/>
      <c r="C130" s="656"/>
      <c r="D130" s="657"/>
      <c r="E130" s="650" t="s">
        <v>427</v>
      </c>
      <c r="F130" s="651"/>
      <c r="G130" s="650" t="s">
        <v>430</v>
      </c>
      <c r="H130" s="651"/>
      <c r="I130" s="650" t="s">
        <v>431</v>
      </c>
      <c r="J130" s="651"/>
      <c r="K130" s="650" t="s">
        <v>432</v>
      </c>
      <c r="L130" s="651"/>
      <c r="M130" s="656"/>
      <c r="N130" s="657"/>
    </row>
    <row r="131" spans="1:14">
      <c r="A131" s="627"/>
      <c r="B131" s="627"/>
      <c r="C131" s="561" t="s">
        <v>428</v>
      </c>
      <c r="D131" s="561" t="s">
        <v>429</v>
      </c>
      <c r="E131" s="561" t="s">
        <v>428</v>
      </c>
      <c r="F131" s="561" t="s">
        <v>429</v>
      </c>
      <c r="G131" s="561" t="s">
        <v>428</v>
      </c>
      <c r="H131" s="561" t="s">
        <v>429</v>
      </c>
      <c r="I131" s="561" t="s">
        <v>428</v>
      </c>
      <c r="J131" s="561" t="s">
        <v>429</v>
      </c>
      <c r="K131" s="561" t="s">
        <v>428</v>
      </c>
      <c r="L131" s="561" t="s">
        <v>429</v>
      </c>
      <c r="M131" s="561" t="s">
        <v>428</v>
      </c>
      <c r="N131" s="561" t="s">
        <v>429</v>
      </c>
    </row>
    <row r="132" spans="1:14">
      <c r="A132" s="561">
        <v>2004</v>
      </c>
      <c r="B132" s="541">
        <f>C56</f>
        <v>3940</v>
      </c>
      <c r="C132" s="541">
        <f>E132+M132</f>
        <v>845</v>
      </c>
      <c r="D132" s="541">
        <f>ROUND(C132/$B132*1000,0)</f>
        <v>214</v>
      </c>
      <c r="E132" s="541">
        <f>G132+I132+K132</f>
        <v>845</v>
      </c>
      <c r="F132" s="541">
        <f>ROUND(E132/$B132*1000,0)</f>
        <v>214</v>
      </c>
      <c r="G132" s="541">
        <f>'1.상수사용량'!E70</f>
        <v>521</v>
      </c>
      <c r="H132" s="541">
        <f>ROUND(G132/$B132*1000,0)</f>
        <v>132</v>
      </c>
      <c r="I132" s="541">
        <f>'1.상수사용량'!F70</f>
        <v>0</v>
      </c>
      <c r="J132" s="541">
        <f>ROUND(I132/$B132*1000,0)</f>
        <v>0</v>
      </c>
      <c r="K132" s="541">
        <f>'1.상수사용량'!G70</f>
        <v>324</v>
      </c>
      <c r="L132" s="541">
        <f>ROUND(K132/$B132*1000,0)</f>
        <v>82</v>
      </c>
      <c r="M132" s="541">
        <f>'1.상수사용량'!I70</f>
        <v>0</v>
      </c>
      <c r="N132" s="541">
        <f>ROUND(M132/$B132*1000,0)</f>
        <v>0</v>
      </c>
    </row>
    <row r="133" spans="1:14">
      <c r="A133" s="561">
        <v>2005</v>
      </c>
      <c r="B133" s="541">
        <f t="shared" ref="B133:B141" si="43">C57</f>
        <v>4707</v>
      </c>
      <c r="C133" s="541">
        <f t="shared" ref="C133:C141" si="44">E133+M133</f>
        <v>860</v>
      </c>
      <c r="D133" s="541">
        <f t="shared" ref="D133:D141" si="45">ROUND(C133/$B133*1000,0)</f>
        <v>183</v>
      </c>
      <c r="E133" s="541">
        <f t="shared" ref="E133:E141" si="46">G133+I133+K133</f>
        <v>860</v>
      </c>
      <c r="F133" s="541">
        <f t="shared" ref="F133:F141" si="47">ROUND(E133/$B133*1000,0)</f>
        <v>183</v>
      </c>
      <c r="G133" s="541">
        <f>'1.상수사용량'!E71</f>
        <v>559</v>
      </c>
      <c r="H133" s="541">
        <f t="shared" ref="H133:H141" si="48">ROUND(G133/$B133*1000,0)</f>
        <v>119</v>
      </c>
      <c r="I133" s="541">
        <f>'1.상수사용량'!F71</f>
        <v>2</v>
      </c>
      <c r="J133" s="541">
        <f t="shared" ref="J133:J141" si="49">ROUND(I133/$B133*1000,0)</f>
        <v>0</v>
      </c>
      <c r="K133" s="541">
        <f>'1.상수사용량'!G71</f>
        <v>299</v>
      </c>
      <c r="L133" s="541">
        <f t="shared" ref="L133:L141" si="50">ROUND(K133/$B133*1000,0)</f>
        <v>64</v>
      </c>
      <c r="M133" s="541">
        <f>'1.상수사용량'!I71</f>
        <v>0</v>
      </c>
      <c r="N133" s="541">
        <f t="shared" ref="N133:N141" si="51">ROUND(M133/$B133*1000,0)</f>
        <v>0</v>
      </c>
    </row>
    <row r="134" spans="1:14">
      <c r="A134" s="561">
        <v>2006</v>
      </c>
      <c r="B134" s="541">
        <f t="shared" si="43"/>
        <v>5198</v>
      </c>
      <c r="C134" s="541">
        <f t="shared" si="44"/>
        <v>1012</v>
      </c>
      <c r="D134" s="541">
        <f t="shared" si="45"/>
        <v>195</v>
      </c>
      <c r="E134" s="541">
        <f t="shared" si="46"/>
        <v>1012</v>
      </c>
      <c r="F134" s="541">
        <f t="shared" si="47"/>
        <v>195</v>
      </c>
      <c r="G134" s="541">
        <f>'1.상수사용량'!E72</f>
        <v>668</v>
      </c>
      <c r="H134" s="541">
        <f t="shared" si="48"/>
        <v>129</v>
      </c>
      <c r="I134" s="541">
        <f>'1.상수사용량'!F72</f>
        <v>9</v>
      </c>
      <c r="J134" s="541">
        <f t="shared" si="49"/>
        <v>2</v>
      </c>
      <c r="K134" s="541">
        <f>'1.상수사용량'!G72</f>
        <v>335</v>
      </c>
      <c r="L134" s="541">
        <f t="shared" si="50"/>
        <v>64</v>
      </c>
      <c r="M134" s="541">
        <f>'1.상수사용량'!I72</f>
        <v>0</v>
      </c>
      <c r="N134" s="541">
        <f t="shared" si="51"/>
        <v>0</v>
      </c>
    </row>
    <row r="135" spans="1:14">
      <c r="A135" s="561">
        <v>2007</v>
      </c>
      <c r="B135" s="541">
        <f t="shared" si="43"/>
        <v>5490</v>
      </c>
      <c r="C135" s="541">
        <f t="shared" si="44"/>
        <v>1193</v>
      </c>
      <c r="D135" s="541">
        <f t="shared" si="45"/>
        <v>217</v>
      </c>
      <c r="E135" s="541">
        <f t="shared" si="46"/>
        <v>1193</v>
      </c>
      <c r="F135" s="541">
        <f t="shared" si="47"/>
        <v>217</v>
      </c>
      <c r="G135" s="541">
        <f>'1.상수사용량'!E73</f>
        <v>799</v>
      </c>
      <c r="H135" s="541">
        <f t="shared" si="48"/>
        <v>146</v>
      </c>
      <c r="I135" s="541">
        <f>'1.상수사용량'!F73</f>
        <v>1</v>
      </c>
      <c r="J135" s="541">
        <f t="shared" si="49"/>
        <v>0</v>
      </c>
      <c r="K135" s="541">
        <f>'1.상수사용량'!G73</f>
        <v>393</v>
      </c>
      <c r="L135" s="541">
        <f t="shared" si="50"/>
        <v>72</v>
      </c>
      <c r="M135" s="541">
        <f>'1.상수사용량'!I73</f>
        <v>0</v>
      </c>
      <c r="N135" s="541">
        <f t="shared" si="51"/>
        <v>0</v>
      </c>
    </row>
    <row r="136" spans="1:14">
      <c r="A136" s="561">
        <v>2008</v>
      </c>
      <c r="B136" s="541">
        <f t="shared" si="43"/>
        <v>6803</v>
      </c>
      <c r="C136" s="541">
        <f t="shared" si="44"/>
        <v>1408</v>
      </c>
      <c r="D136" s="541">
        <f t="shared" si="45"/>
        <v>207</v>
      </c>
      <c r="E136" s="541">
        <f t="shared" si="46"/>
        <v>1408</v>
      </c>
      <c r="F136" s="541">
        <f t="shared" si="47"/>
        <v>207</v>
      </c>
      <c r="G136" s="541">
        <f>'1.상수사용량'!E74</f>
        <v>968</v>
      </c>
      <c r="H136" s="541">
        <f t="shared" si="48"/>
        <v>142</v>
      </c>
      <c r="I136" s="541">
        <f>'1.상수사용량'!F74</f>
        <v>0</v>
      </c>
      <c r="J136" s="541">
        <f t="shared" si="49"/>
        <v>0</v>
      </c>
      <c r="K136" s="541">
        <f>'1.상수사용량'!G74</f>
        <v>440</v>
      </c>
      <c r="L136" s="541">
        <f t="shared" si="50"/>
        <v>65</v>
      </c>
      <c r="M136" s="541">
        <f>'1.상수사용량'!I74</f>
        <v>0</v>
      </c>
      <c r="N136" s="541">
        <f t="shared" si="51"/>
        <v>0</v>
      </c>
    </row>
    <row r="137" spans="1:14">
      <c r="A137" s="561">
        <v>2009</v>
      </c>
      <c r="B137" s="541">
        <f t="shared" si="43"/>
        <v>9524</v>
      </c>
      <c r="C137" s="541">
        <f t="shared" si="44"/>
        <v>1650</v>
      </c>
      <c r="D137" s="541">
        <f t="shared" si="45"/>
        <v>173</v>
      </c>
      <c r="E137" s="541">
        <f t="shared" si="46"/>
        <v>1650</v>
      </c>
      <c r="F137" s="541">
        <f t="shared" si="47"/>
        <v>173</v>
      </c>
      <c r="G137" s="541">
        <f>'1.상수사용량'!E75</f>
        <v>1156</v>
      </c>
      <c r="H137" s="541">
        <f t="shared" si="48"/>
        <v>121</v>
      </c>
      <c r="I137" s="541">
        <f>'1.상수사용량'!F75</f>
        <v>0</v>
      </c>
      <c r="J137" s="541">
        <f t="shared" si="49"/>
        <v>0</v>
      </c>
      <c r="K137" s="541">
        <f>'1.상수사용량'!G75</f>
        <v>494</v>
      </c>
      <c r="L137" s="541">
        <f t="shared" si="50"/>
        <v>52</v>
      </c>
      <c r="M137" s="541">
        <f>'1.상수사용량'!I75</f>
        <v>0</v>
      </c>
      <c r="N137" s="541">
        <f t="shared" si="51"/>
        <v>0</v>
      </c>
    </row>
    <row r="138" spans="1:14">
      <c r="A138" s="561">
        <v>2010</v>
      </c>
      <c r="B138" s="541">
        <f t="shared" si="43"/>
        <v>10187</v>
      </c>
      <c r="C138" s="541">
        <f t="shared" si="44"/>
        <v>2017</v>
      </c>
      <c r="D138" s="541">
        <f t="shared" si="45"/>
        <v>198</v>
      </c>
      <c r="E138" s="541">
        <f t="shared" si="46"/>
        <v>2017</v>
      </c>
      <c r="F138" s="541">
        <f t="shared" si="47"/>
        <v>198</v>
      </c>
      <c r="G138" s="541">
        <f>'1.상수사용량'!E76</f>
        <v>1443</v>
      </c>
      <c r="H138" s="541">
        <f t="shared" si="48"/>
        <v>142</v>
      </c>
      <c r="I138" s="541">
        <f>'1.상수사용량'!F76</f>
        <v>0</v>
      </c>
      <c r="J138" s="541">
        <f t="shared" si="49"/>
        <v>0</v>
      </c>
      <c r="K138" s="541">
        <f>'1.상수사용량'!G76</f>
        <v>574</v>
      </c>
      <c r="L138" s="541">
        <f t="shared" si="50"/>
        <v>56</v>
      </c>
      <c r="M138" s="541">
        <f>'1.상수사용량'!I76</f>
        <v>0</v>
      </c>
      <c r="N138" s="541">
        <f t="shared" si="51"/>
        <v>0</v>
      </c>
    </row>
    <row r="139" spans="1:14">
      <c r="A139" s="561">
        <v>2011</v>
      </c>
      <c r="B139" s="541">
        <f t="shared" si="43"/>
        <v>12107</v>
      </c>
      <c r="C139" s="541">
        <f t="shared" si="44"/>
        <v>2363</v>
      </c>
      <c r="D139" s="541">
        <f t="shared" si="45"/>
        <v>195</v>
      </c>
      <c r="E139" s="541">
        <f t="shared" si="46"/>
        <v>2363</v>
      </c>
      <c r="F139" s="541">
        <f t="shared" si="47"/>
        <v>195</v>
      </c>
      <c r="G139" s="541">
        <f>'1.상수사용량'!E77</f>
        <v>1714</v>
      </c>
      <c r="H139" s="541">
        <f t="shared" si="48"/>
        <v>142</v>
      </c>
      <c r="I139" s="541">
        <f>'1.상수사용량'!F77</f>
        <v>0</v>
      </c>
      <c r="J139" s="541">
        <f t="shared" si="49"/>
        <v>0</v>
      </c>
      <c r="K139" s="541">
        <f>'1.상수사용량'!G77</f>
        <v>649</v>
      </c>
      <c r="L139" s="541">
        <f t="shared" si="50"/>
        <v>54</v>
      </c>
      <c r="M139" s="541">
        <f>'1.상수사용량'!I77</f>
        <v>0</v>
      </c>
      <c r="N139" s="541">
        <f t="shared" si="51"/>
        <v>0</v>
      </c>
    </row>
    <row r="140" spans="1:14">
      <c r="A140" s="561">
        <v>2012</v>
      </c>
      <c r="B140" s="541">
        <f t="shared" si="43"/>
        <v>12209</v>
      </c>
      <c r="C140" s="541">
        <f t="shared" si="44"/>
        <v>2626</v>
      </c>
      <c r="D140" s="541">
        <f t="shared" si="45"/>
        <v>215</v>
      </c>
      <c r="E140" s="541">
        <f t="shared" si="46"/>
        <v>2626</v>
      </c>
      <c r="F140" s="541">
        <f t="shared" si="47"/>
        <v>215</v>
      </c>
      <c r="G140" s="541">
        <f>'1.상수사용량'!E78</f>
        <v>1862</v>
      </c>
      <c r="H140" s="541">
        <f t="shared" si="48"/>
        <v>153</v>
      </c>
      <c r="I140" s="541">
        <f>'1.상수사용량'!F78</f>
        <v>0</v>
      </c>
      <c r="J140" s="541">
        <f t="shared" si="49"/>
        <v>0</v>
      </c>
      <c r="K140" s="541">
        <f>'1.상수사용량'!G78</f>
        <v>764</v>
      </c>
      <c r="L140" s="541">
        <f t="shared" si="50"/>
        <v>63</v>
      </c>
      <c r="M140" s="541">
        <f>'1.상수사용량'!I78</f>
        <v>0</v>
      </c>
      <c r="N140" s="541">
        <f t="shared" si="51"/>
        <v>0</v>
      </c>
    </row>
    <row r="141" spans="1:14">
      <c r="A141" s="561">
        <v>2013</v>
      </c>
      <c r="B141" s="541">
        <f t="shared" si="43"/>
        <v>16914</v>
      </c>
      <c r="C141" s="541">
        <f t="shared" si="44"/>
        <v>2955</v>
      </c>
      <c r="D141" s="541">
        <f t="shared" si="45"/>
        <v>175</v>
      </c>
      <c r="E141" s="541">
        <f t="shared" si="46"/>
        <v>2955</v>
      </c>
      <c r="F141" s="541">
        <f t="shared" si="47"/>
        <v>175</v>
      </c>
      <c r="G141" s="541">
        <f>'1.상수사용량'!E79</f>
        <v>2102</v>
      </c>
      <c r="H141" s="541">
        <f t="shared" si="48"/>
        <v>124</v>
      </c>
      <c r="I141" s="541">
        <f>'1.상수사용량'!F79</f>
        <v>0</v>
      </c>
      <c r="J141" s="541">
        <f t="shared" si="49"/>
        <v>0</v>
      </c>
      <c r="K141" s="541">
        <f>'1.상수사용량'!G79</f>
        <v>853</v>
      </c>
      <c r="L141" s="541">
        <f t="shared" si="50"/>
        <v>50</v>
      </c>
      <c r="M141" s="541">
        <f>'1.상수사용량'!I79</f>
        <v>0</v>
      </c>
      <c r="N141" s="541">
        <f t="shared" si="51"/>
        <v>0</v>
      </c>
    </row>
    <row r="142" spans="1:14">
      <c r="A142" s="624" t="s">
        <v>442</v>
      </c>
      <c r="B142" s="541" t="s">
        <v>438</v>
      </c>
      <c r="C142" s="652">
        <v>1</v>
      </c>
      <c r="D142" s="653"/>
      <c r="E142" s="652">
        <f>ROUND(SUM(E137:E141)/SUM(C137:C141),3)</f>
        <v>1</v>
      </c>
      <c r="F142" s="653"/>
      <c r="G142" s="652">
        <f>E142-K142-I142</f>
        <v>0.71300000000000008</v>
      </c>
      <c r="H142" s="653"/>
      <c r="I142" s="652">
        <f>ROUND(SUM(I137:I141)/SUM(C137:C141),3)</f>
        <v>0</v>
      </c>
      <c r="J142" s="653"/>
      <c r="K142" s="652">
        <f>ROUND(SUM(K137:K141)/SUM(C137:C141),3)</f>
        <v>0.28699999999999998</v>
      </c>
      <c r="L142" s="653"/>
      <c r="M142" s="652">
        <f>C142-E142</f>
        <v>0</v>
      </c>
      <c r="N142" s="653"/>
    </row>
    <row r="143" spans="1:14">
      <c r="A143" s="625"/>
      <c r="B143" s="541" t="s">
        <v>439</v>
      </c>
      <c r="C143" s="652">
        <v>1</v>
      </c>
      <c r="D143" s="653"/>
      <c r="E143" s="652">
        <f>ROUND(SUM(E132:E141)/SUM(C132:C141),3)</f>
        <v>1</v>
      </c>
      <c r="F143" s="653"/>
      <c r="G143" s="652">
        <f>E143-K143-I143</f>
        <v>0.69600000000000006</v>
      </c>
      <c r="H143" s="653"/>
      <c r="I143" s="652">
        <f>ROUND(SUM(I132:I141)/SUM(C132:C141),3)</f>
        <v>1E-3</v>
      </c>
      <c r="J143" s="653"/>
      <c r="K143" s="652">
        <f>ROUND(SUM(K132:K141)/SUM(C132:C141),3)</f>
        <v>0.30299999999999999</v>
      </c>
      <c r="L143" s="653"/>
      <c r="M143" s="652">
        <f>C143-E143</f>
        <v>0</v>
      </c>
      <c r="N143" s="653"/>
    </row>
    <row r="144" spans="1:14">
      <c r="A144" s="625"/>
      <c r="B144" s="541" t="s">
        <v>443</v>
      </c>
      <c r="C144" s="652">
        <v>1</v>
      </c>
      <c r="D144" s="653"/>
      <c r="E144" s="652">
        <f>ROUND(SUM(E141)/SUM(C141),3)</f>
        <v>1</v>
      </c>
      <c r="F144" s="653"/>
      <c r="G144" s="652">
        <f>E144-K144-I144</f>
        <v>0.71100000000000008</v>
      </c>
      <c r="H144" s="653"/>
      <c r="I144" s="652">
        <f>ROUND(SUM(I141)/SUM(C141),3)</f>
        <v>0</v>
      </c>
      <c r="J144" s="653"/>
      <c r="K144" s="652">
        <f>ROUND(SUM(K141)/SUM(C141),3)</f>
        <v>0.28899999999999998</v>
      </c>
      <c r="L144" s="653"/>
      <c r="M144" s="652">
        <f>C144-E144</f>
        <v>0</v>
      </c>
      <c r="N144" s="653"/>
    </row>
    <row r="145" spans="1:14">
      <c r="A145" s="625" t="s">
        <v>444</v>
      </c>
      <c r="B145" s="625"/>
      <c r="C145" s="648">
        <f>ROUND((C141-C137)/C137/5,4)</f>
        <v>0.15820000000000001</v>
      </c>
      <c r="D145" s="649"/>
      <c r="E145" s="648">
        <f>ROUND((E141-E137)/E137/5,4)</f>
        <v>0.15820000000000001</v>
      </c>
      <c r="F145" s="649"/>
      <c r="G145" s="648">
        <f>ROUND((G141-G137)/G137/5,4)</f>
        <v>0.16370000000000001</v>
      </c>
      <c r="H145" s="649"/>
      <c r="I145" s="648" t="e">
        <f t="shared" ref="I145" si="52">ROUND((I141-I137)/I137/5,4)</f>
        <v>#DIV/0!</v>
      </c>
      <c r="J145" s="649"/>
      <c r="K145" s="648">
        <f t="shared" ref="K145" si="53">ROUND((K141-K137)/K137/5,4)</f>
        <v>0.14530000000000001</v>
      </c>
      <c r="L145" s="649"/>
      <c r="M145" s="648" t="e">
        <f t="shared" ref="M145" si="54">ROUND((M141-M137)/M137/5,4)</f>
        <v>#DIV/0!</v>
      </c>
      <c r="N145" s="649"/>
    </row>
    <row r="146" spans="1:14">
      <c r="A146" s="625" t="s">
        <v>445</v>
      </c>
      <c r="B146" s="625"/>
      <c r="C146" s="648">
        <f>ROUND((C141-C132)/C132/10,4)</f>
        <v>0.24970000000000001</v>
      </c>
      <c r="D146" s="649"/>
      <c r="E146" s="648">
        <f>ROUND((E141-E132)/E132/10,4)</f>
        <v>0.24970000000000001</v>
      </c>
      <c r="F146" s="649"/>
      <c r="G146" s="648">
        <f>ROUND((G141-G132)/G132/10,4)</f>
        <v>0.30349999999999999</v>
      </c>
      <c r="H146" s="649"/>
      <c r="I146" s="648" t="e">
        <f t="shared" ref="I146" si="55">ROUND((I141-I132)/I132/10,4)</f>
        <v>#DIV/0!</v>
      </c>
      <c r="J146" s="649"/>
      <c r="K146" s="648">
        <f t="shared" ref="K146" si="56">ROUND((K141-K132)/K132/10,4)</f>
        <v>0.1633</v>
      </c>
      <c r="L146" s="649"/>
      <c r="M146" s="648" t="e">
        <f t="shared" ref="M146" si="57">ROUND((M141-M132)/M132/10,4)</f>
        <v>#DIV/0!</v>
      </c>
      <c r="N146" s="649"/>
    </row>
  </sheetData>
  <mergeCells count="204">
    <mergeCell ref="G3:H3"/>
    <mergeCell ref="I3:I4"/>
    <mergeCell ref="J3:J4"/>
    <mergeCell ref="A20:A21"/>
    <mergeCell ref="B20:B21"/>
    <mergeCell ref="C20:C21"/>
    <mergeCell ref="D20:D21"/>
    <mergeCell ref="E20:E21"/>
    <mergeCell ref="F20:F21"/>
    <mergeCell ref="G20:H20"/>
    <mergeCell ref="A3:A4"/>
    <mergeCell ref="B3:B4"/>
    <mergeCell ref="C3:C4"/>
    <mergeCell ref="D3:D4"/>
    <mergeCell ref="E3:E4"/>
    <mergeCell ref="F3:F4"/>
    <mergeCell ref="I20:I21"/>
    <mergeCell ref="J20:J21"/>
    <mergeCell ref="A37:A38"/>
    <mergeCell ref="B37:B38"/>
    <mergeCell ref="C37:C38"/>
    <mergeCell ref="D37:D38"/>
    <mergeCell ref="E37:E38"/>
    <mergeCell ref="F37:F38"/>
    <mergeCell ref="G37:H37"/>
    <mergeCell ref="I37:I38"/>
    <mergeCell ref="J37:J38"/>
    <mergeCell ref="B72:B74"/>
    <mergeCell ref="A72:A74"/>
    <mergeCell ref="E73:F73"/>
    <mergeCell ref="G73:H73"/>
    <mergeCell ref="I73:J73"/>
    <mergeCell ref="C72:D73"/>
    <mergeCell ref="E72:L72"/>
    <mergeCell ref="A54:A55"/>
    <mergeCell ref="B54:B55"/>
    <mergeCell ref="C54:C55"/>
    <mergeCell ref="D54:D55"/>
    <mergeCell ref="E54:E55"/>
    <mergeCell ref="F54:F55"/>
    <mergeCell ref="G54:H54"/>
    <mergeCell ref="I54:I55"/>
    <mergeCell ref="J54:J55"/>
    <mergeCell ref="C107:D107"/>
    <mergeCell ref="E107:F107"/>
    <mergeCell ref="G107:H107"/>
    <mergeCell ref="I107:J107"/>
    <mergeCell ref="K107:L107"/>
    <mergeCell ref="M107:N107"/>
    <mergeCell ref="M72:N73"/>
    <mergeCell ref="K73:L73"/>
    <mergeCell ref="M105:N105"/>
    <mergeCell ref="M91:N92"/>
    <mergeCell ref="M85:N85"/>
    <mergeCell ref="M86:N86"/>
    <mergeCell ref="M87:N87"/>
    <mergeCell ref="K87:L87"/>
    <mergeCell ref="G85:H85"/>
    <mergeCell ref="G86:H86"/>
    <mergeCell ref="G87:H87"/>
    <mergeCell ref="I85:J85"/>
    <mergeCell ref="I86:J86"/>
    <mergeCell ref="I87:J87"/>
    <mergeCell ref="C85:D85"/>
    <mergeCell ref="C86:D86"/>
    <mergeCell ref="C87:D87"/>
    <mergeCell ref="E85:F85"/>
    <mergeCell ref="A142:A144"/>
    <mergeCell ref="A145:B145"/>
    <mergeCell ref="A146:B146"/>
    <mergeCell ref="A85:A87"/>
    <mergeCell ref="A88:B88"/>
    <mergeCell ref="A89:B89"/>
    <mergeCell ref="A104:A106"/>
    <mergeCell ref="A107:B107"/>
    <mergeCell ref="A108:B108"/>
    <mergeCell ref="A129:A131"/>
    <mergeCell ref="B129:B131"/>
    <mergeCell ref="A110:A112"/>
    <mergeCell ref="B110:B112"/>
    <mergeCell ref="A91:A93"/>
    <mergeCell ref="B91:B93"/>
    <mergeCell ref="A123:A125"/>
    <mergeCell ref="A126:B126"/>
    <mergeCell ref="A127:B127"/>
    <mergeCell ref="C110:D111"/>
    <mergeCell ref="E110:L110"/>
    <mergeCell ref="K85:L85"/>
    <mergeCell ref="K86:L86"/>
    <mergeCell ref="C104:D104"/>
    <mergeCell ref="E104:F104"/>
    <mergeCell ref="G104:H104"/>
    <mergeCell ref="I104:J104"/>
    <mergeCell ref="K104:L104"/>
    <mergeCell ref="I88:J88"/>
    <mergeCell ref="I89:J89"/>
    <mergeCell ref="K88:L88"/>
    <mergeCell ref="K89:L89"/>
    <mergeCell ref="C108:D108"/>
    <mergeCell ref="E108:F108"/>
    <mergeCell ref="G92:H92"/>
    <mergeCell ref="I92:J92"/>
    <mergeCell ref="K92:L92"/>
    <mergeCell ref="G108:H108"/>
    <mergeCell ref="I108:J108"/>
    <mergeCell ref="K108:L108"/>
    <mergeCell ref="C91:D92"/>
    <mergeCell ref="E91:L91"/>
    <mergeCell ref="E92:F92"/>
    <mergeCell ref="E87:F87"/>
    <mergeCell ref="E86:F86"/>
    <mergeCell ref="M104:N104"/>
    <mergeCell ref="E123:F123"/>
    <mergeCell ref="G123:H123"/>
    <mergeCell ref="I123:J123"/>
    <mergeCell ref="K123:L123"/>
    <mergeCell ref="M123:N123"/>
    <mergeCell ref="M88:N88"/>
    <mergeCell ref="M89:N89"/>
    <mergeCell ref="I106:J106"/>
    <mergeCell ref="K106:L106"/>
    <mergeCell ref="M106:N106"/>
    <mergeCell ref="I105:J105"/>
    <mergeCell ref="K105:L105"/>
    <mergeCell ref="M110:N111"/>
    <mergeCell ref="E111:F111"/>
    <mergeCell ref="G111:H111"/>
    <mergeCell ref="I111:J111"/>
    <mergeCell ref="K111:L111"/>
    <mergeCell ref="M108:N108"/>
    <mergeCell ref="C88:D88"/>
    <mergeCell ref="C89:D89"/>
    <mergeCell ref="E88:F88"/>
    <mergeCell ref="E89:F89"/>
    <mergeCell ref="G88:H88"/>
    <mergeCell ref="G89:H89"/>
    <mergeCell ref="C106:D106"/>
    <mergeCell ref="E106:F106"/>
    <mergeCell ref="G106:H106"/>
    <mergeCell ref="C105:D105"/>
    <mergeCell ref="E105:F105"/>
    <mergeCell ref="G105:H105"/>
    <mergeCell ref="C126:D126"/>
    <mergeCell ref="E126:F126"/>
    <mergeCell ref="G126:H126"/>
    <mergeCell ref="I126:J126"/>
    <mergeCell ref="K126:L126"/>
    <mergeCell ref="M126:N126"/>
    <mergeCell ref="C125:D125"/>
    <mergeCell ref="E125:F125"/>
    <mergeCell ref="G125:H125"/>
    <mergeCell ref="I125:J125"/>
    <mergeCell ref="K125:L125"/>
    <mergeCell ref="M125:N125"/>
    <mergeCell ref="C124:D124"/>
    <mergeCell ref="E124:F124"/>
    <mergeCell ref="G124:H124"/>
    <mergeCell ref="I124:J124"/>
    <mergeCell ref="K124:L124"/>
    <mergeCell ref="M124:N124"/>
    <mergeCell ref="C123:D123"/>
    <mergeCell ref="C142:D142"/>
    <mergeCell ref="E142:F142"/>
    <mergeCell ref="G142:H142"/>
    <mergeCell ref="I142:J142"/>
    <mergeCell ref="K142:L142"/>
    <mergeCell ref="M142:N142"/>
    <mergeCell ref="C127:D127"/>
    <mergeCell ref="E127:F127"/>
    <mergeCell ref="G127:H127"/>
    <mergeCell ref="I127:J127"/>
    <mergeCell ref="K127:L127"/>
    <mergeCell ref="M127:N127"/>
    <mergeCell ref="C129:D130"/>
    <mergeCell ref="E129:L129"/>
    <mergeCell ref="M129:N130"/>
    <mergeCell ref="E130:F130"/>
    <mergeCell ref="G130:H130"/>
    <mergeCell ref="I130:J130"/>
    <mergeCell ref="K130:L130"/>
    <mergeCell ref="C144:D144"/>
    <mergeCell ref="E144:F144"/>
    <mergeCell ref="G144:H144"/>
    <mergeCell ref="I144:J144"/>
    <mergeCell ref="K144:L144"/>
    <mergeCell ref="M144:N144"/>
    <mergeCell ref="C143:D143"/>
    <mergeCell ref="E143:F143"/>
    <mergeCell ref="G143:H143"/>
    <mergeCell ref="I143:J143"/>
    <mergeCell ref="K143:L143"/>
    <mergeCell ref="M143:N143"/>
    <mergeCell ref="C146:D146"/>
    <mergeCell ref="E146:F146"/>
    <mergeCell ref="G146:H146"/>
    <mergeCell ref="I146:J146"/>
    <mergeCell ref="K146:L146"/>
    <mergeCell ref="M146:N146"/>
    <mergeCell ref="C145:D145"/>
    <mergeCell ref="E145:F145"/>
    <mergeCell ref="G145:H145"/>
    <mergeCell ref="I145:J145"/>
    <mergeCell ref="K145:L145"/>
    <mergeCell ref="M145:N145"/>
  </mergeCells>
  <phoneticPr fontId="57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L43"/>
  <sheetViews>
    <sheetView view="pageBreakPreview" topLeftCell="A7" zoomScaleSheetLayoutView="100" workbookViewId="0">
      <selection activeCell="N41" sqref="N41"/>
    </sheetView>
  </sheetViews>
  <sheetFormatPr defaultRowHeight="16.5"/>
  <cols>
    <col min="3" max="3" width="10.875" bestFit="1" customWidth="1"/>
    <col min="8" max="8" width="10.875" bestFit="1" customWidth="1"/>
    <col min="13" max="13" width="10.875" bestFit="1" customWidth="1"/>
    <col min="18" max="18" width="10.875" bestFit="1" customWidth="1"/>
    <col min="23" max="23" width="9.375" bestFit="1" customWidth="1"/>
    <col min="28" max="28" width="9.375" bestFit="1" customWidth="1"/>
    <col min="29" max="29" width="9" style="295"/>
    <col min="33" max="33" width="10.875" bestFit="1" customWidth="1"/>
    <col min="34" max="34" width="9" style="295"/>
    <col min="38" max="38" width="10.875" bestFit="1" customWidth="1"/>
    <col min="39" max="39" width="9" style="295"/>
    <col min="43" max="43" width="10.875" bestFit="1" customWidth="1"/>
    <col min="48" max="48" width="9.375" bestFit="1" customWidth="1"/>
  </cols>
  <sheetData>
    <row r="1" spans="1:56">
      <c r="A1" s="295">
        <v>2012</v>
      </c>
      <c r="B1" s="295" t="s">
        <v>182</v>
      </c>
      <c r="C1" s="295" t="s">
        <v>193</v>
      </c>
      <c r="D1" t="s">
        <v>185</v>
      </c>
      <c r="F1">
        <v>2011</v>
      </c>
      <c r="G1" s="295" t="s">
        <v>182</v>
      </c>
      <c r="H1" s="295" t="s">
        <v>193</v>
      </c>
      <c r="I1" t="s">
        <v>185</v>
      </c>
      <c r="K1">
        <v>2010</v>
      </c>
      <c r="L1" s="295" t="s">
        <v>182</v>
      </c>
      <c r="M1" s="295" t="s">
        <v>193</v>
      </c>
      <c r="N1" t="s">
        <v>185</v>
      </c>
      <c r="P1">
        <v>2009</v>
      </c>
      <c r="Q1" s="295" t="s">
        <v>182</v>
      </c>
      <c r="R1" s="295" t="s">
        <v>193</v>
      </c>
      <c r="S1" t="s">
        <v>185</v>
      </c>
      <c r="U1">
        <v>2008</v>
      </c>
      <c r="V1" s="295" t="s">
        <v>182</v>
      </c>
      <c r="W1" s="295" t="s">
        <v>193</v>
      </c>
      <c r="X1" t="s">
        <v>185</v>
      </c>
      <c r="Z1">
        <v>2007</v>
      </c>
      <c r="AA1" s="295" t="s">
        <v>182</v>
      </c>
      <c r="AB1" s="295" t="s">
        <v>193</v>
      </c>
      <c r="AC1" s="295" t="s">
        <v>185</v>
      </c>
      <c r="AE1">
        <v>2006</v>
      </c>
      <c r="AF1" s="295" t="s">
        <v>182</v>
      </c>
      <c r="AG1" s="295" t="s">
        <v>193</v>
      </c>
      <c r="AH1" s="295" t="s">
        <v>185</v>
      </c>
      <c r="AJ1">
        <v>2005</v>
      </c>
      <c r="AK1" s="295" t="s">
        <v>182</v>
      </c>
      <c r="AL1" s="295" t="s">
        <v>193</v>
      </c>
      <c r="AM1" s="295" t="s">
        <v>185</v>
      </c>
      <c r="AO1">
        <v>2004</v>
      </c>
      <c r="AP1" s="295" t="s">
        <v>182</v>
      </c>
      <c r="AQ1" s="295" t="s">
        <v>193</v>
      </c>
      <c r="AR1" s="295" t="s">
        <v>185</v>
      </c>
      <c r="AT1">
        <v>2003</v>
      </c>
      <c r="AU1" s="295" t="s">
        <v>182</v>
      </c>
      <c r="AV1" s="295" t="s">
        <v>193</v>
      </c>
      <c r="AW1" s="295" t="s">
        <v>185</v>
      </c>
      <c r="AY1">
        <v>2002</v>
      </c>
      <c r="AZ1" s="295" t="s">
        <v>182</v>
      </c>
      <c r="BA1" s="295" t="s">
        <v>193</v>
      </c>
      <c r="BB1" s="295" t="s">
        <v>185</v>
      </c>
    </row>
    <row r="2" spans="1:56">
      <c r="A2" s="295" t="s">
        <v>183</v>
      </c>
      <c r="B2" s="298">
        <f>SUM(B3:B17)</f>
        <v>99922</v>
      </c>
      <c r="C2" s="298">
        <f>SUM(C3:C17)</f>
        <v>21531</v>
      </c>
      <c r="D2" s="298">
        <f>C2*1000/B2</f>
        <v>215.47807289685954</v>
      </c>
      <c r="F2" s="295" t="s">
        <v>183</v>
      </c>
      <c r="G2" s="296">
        <f>SUM(G3:G17)</f>
        <v>97563</v>
      </c>
      <c r="H2" s="296">
        <f>SUM(H3:H17)</f>
        <v>21117</v>
      </c>
      <c r="I2" s="297">
        <f>H2*1000/G2</f>
        <v>216.44475877125549</v>
      </c>
      <c r="K2" s="295" t="s">
        <v>183</v>
      </c>
      <c r="L2" s="298">
        <f>SUM(L3:L17)</f>
        <v>97265</v>
      </c>
      <c r="M2" s="298">
        <f>SUM(M3:M17)</f>
        <v>20256</v>
      </c>
      <c r="N2" s="298">
        <f>M2*1000/L2</f>
        <v>208.25579602117926</v>
      </c>
      <c r="P2" s="295" t="s">
        <v>183</v>
      </c>
      <c r="Q2" s="296">
        <f>SUM(Q3:Q17)</f>
        <v>93044</v>
      </c>
      <c r="R2" s="296">
        <f>SUM(R3:R17)</f>
        <v>19167</v>
      </c>
      <c r="S2" s="297">
        <f>R2*1000/Q2</f>
        <v>205.99931215338978</v>
      </c>
      <c r="U2" s="295" t="s">
        <v>183</v>
      </c>
      <c r="V2" s="296">
        <f>SUM(V3:V17)</f>
        <v>86441</v>
      </c>
      <c r="W2" s="296">
        <f>SUM(W3:W17)</f>
        <v>18259</v>
      </c>
      <c r="X2" s="297">
        <f>W2*1000/V2</f>
        <v>211.23078168924468</v>
      </c>
      <c r="Z2" s="295" t="s">
        <v>183</v>
      </c>
      <c r="AA2" s="296">
        <f>SUM(AA3:AA17)</f>
        <v>87649</v>
      </c>
      <c r="AB2" s="296">
        <f>SUM(AB3:AB17)</f>
        <v>17849</v>
      </c>
      <c r="AC2" s="296">
        <f>AB2*1000/AA2</f>
        <v>203.64179853734782</v>
      </c>
      <c r="AE2" s="295" t="s">
        <v>183</v>
      </c>
      <c r="AF2" s="296">
        <f>SUM(AF3:AF17)</f>
        <v>86225</v>
      </c>
      <c r="AG2" s="296">
        <f>SUM(AG3:AG17)</f>
        <v>17502</v>
      </c>
      <c r="AH2" s="296">
        <f>AG2*1000/AF2</f>
        <v>202.98057407944333</v>
      </c>
      <c r="AJ2" s="295" t="s">
        <v>183</v>
      </c>
      <c r="AK2" s="298">
        <f>SUM(AK3:AK17)</f>
        <v>74036</v>
      </c>
      <c r="AL2" s="298">
        <f>SUM(AL3:AL17)</f>
        <v>17427</v>
      </c>
      <c r="AM2" s="296">
        <f>AL2*1000/AK2</f>
        <v>235.38548814090441</v>
      </c>
      <c r="AO2" s="295" t="s">
        <v>183</v>
      </c>
      <c r="AP2" s="298">
        <f>SUM(AP3:AP17)</f>
        <v>73746</v>
      </c>
      <c r="AQ2" s="298">
        <f>SUM(AQ3:AQ17)</f>
        <v>17094</v>
      </c>
      <c r="AR2" s="296">
        <f>AQ2*1000/AP2</f>
        <v>231.79562281344073</v>
      </c>
      <c r="AT2" s="295" t="s">
        <v>183</v>
      </c>
      <c r="AU2" s="298">
        <f>SUM(AU3:AU17)</f>
        <v>77678</v>
      </c>
      <c r="AV2" s="298">
        <f>SUM(AV3:AV17)</f>
        <v>16146</v>
      </c>
      <c r="AW2" s="296">
        <f>AV2*1000/AU2</f>
        <v>207.85808079507711</v>
      </c>
      <c r="AY2" s="295" t="s">
        <v>183</v>
      </c>
      <c r="AZ2" s="298">
        <f>SUM(AZ3:AZ17)</f>
        <v>77532</v>
      </c>
      <c r="BA2" s="298">
        <f>SUM(BA3:BA17)</f>
        <v>16281</v>
      </c>
      <c r="BB2" s="296">
        <f>BA2*1000/AZ2</f>
        <v>209.99071351184028</v>
      </c>
    </row>
    <row r="3" spans="1:56">
      <c r="A3" s="295" t="s">
        <v>167</v>
      </c>
      <c r="B3" s="298">
        <v>10949</v>
      </c>
      <c r="C3" s="298">
        <v>2678</v>
      </c>
      <c r="D3" s="298">
        <f>C3*1000/B3</f>
        <v>244.58854689926019</v>
      </c>
      <c r="F3" s="295" t="s">
        <v>167</v>
      </c>
      <c r="G3" s="296">
        <v>11223</v>
      </c>
      <c r="H3" s="296">
        <v>2801</v>
      </c>
      <c r="I3" s="296">
        <f t="shared" ref="I3:I15" si="0">H3*1000/G3</f>
        <v>249.57676200659361</v>
      </c>
      <c r="K3" s="295" t="s">
        <v>167</v>
      </c>
      <c r="L3" s="298">
        <v>12015</v>
      </c>
      <c r="M3" s="298">
        <v>2764</v>
      </c>
      <c r="N3" s="298">
        <f t="shared" ref="N3:N15" si="1">M3*1000/L3</f>
        <v>230.04577611319183</v>
      </c>
      <c r="P3" s="295" t="s">
        <v>167</v>
      </c>
      <c r="Q3" s="296">
        <v>11359</v>
      </c>
      <c r="R3" s="296">
        <v>2663</v>
      </c>
      <c r="S3" s="296">
        <f t="shared" ref="S3:S15" si="2">R3*1000/Q3</f>
        <v>234.43965137776212</v>
      </c>
      <c r="U3" s="295" t="s">
        <v>167</v>
      </c>
      <c r="V3" s="296">
        <v>11615</v>
      </c>
      <c r="W3" s="296">
        <v>2701</v>
      </c>
      <c r="X3" s="296">
        <f t="shared" ref="X3:X15" si="3">W3*1000/V3</f>
        <v>232.54412397761516</v>
      </c>
      <c r="Z3" s="295" t="s">
        <v>167</v>
      </c>
      <c r="AA3" s="296">
        <v>11937</v>
      </c>
      <c r="AB3" s="296">
        <v>2735</v>
      </c>
      <c r="AC3" s="296">
        <f t="shared" ref="AC3:AC15" si="4">AB3*1000/AA3</f>
        <v>229.11954427410572</v>
      </c>
      <c r="AE3" s="295" t="s">
        <v>167</v>
      </c>
      <c r="AF3" s="296">
        <v>12239</v>
      </c>
      <c r="AG3" s="296">
        <v>2799</v>
      </c>
      <c r="AH3" s="296">
        <f t="shared" ref="AH3:AH15" si="5">AG3*1000/AF3</f>
        <v>228.69515483291119</v>
      </c>
      <c r="AJ3" s="295" t="s">
        <v>167</v>
      </c>
      <c r="AK3" s="298">
        <v>12507</v>
      </c>
      <c r="AL3" s="298">
        <v>2772</v>
      </c>
      <c r="AM3" s="296">
        <f t="shared" ref="AM3:AM15" si="6">AL3*1000/AK3</f>
        <v>221.6358839050132</v>
      </c>
      <c r="AO3" s="295" t="s">
        <v>167</v>
      </c>
      <c r="AP3" s="298">
        <v>12984</v>
      </c>
      <c r="AQ3" s="298">
        <v>2808</v>
      </c>
      <c r="AR3" s="296">
        <f>AQ3*1000/AP3</f>
        <v>216.26617375231055</v>
      </c>
      <c r="AT3" s="295" t="s">
        <v>167</v>
      </c>
      <c r="AU3" s="298">
        <v>13048</v>
      </c>
      <c r="AV3" s="298">
        <v>2744</v>
      </c>
      <c r="AW3" s="296">
        <f>AV3*1000/AU3</f>
        <v>210.30042918454936</v>
      </c>
      <c r="AY3" s="295" t="s">
        <v>167</v>
      </c>
      <c r="AZ3" s="298">
        <v>13456</v>
      </c>
      <c r="BA3" s="298">
        <v>2951</v>
      </c>
      <c r="BB3" s="296">
        <f>BA3*1000/AZ3</f>
        <v>219.30737217598099</v>
      </c>
    </row>
    <row r="4" spans="1:56">
      <c r="A4" s="295" t="s">
        <v>168</v>
      </c>
      <c r="B4" s="298">
        <v>13831</v>
      </c>
      <c r="C4" s="298">
        <v>3386</v>
      </c>
      <c r="D4" s="298">
        <f t="shared" ref="D4:D15" si="7">C4*1000/B4</f>
        <v>244.81237799146845</v>
      </c>
      <c r="F4" s="295" t="s">
        <v>168</v>
      </c>
      <c r="G4" s="296">
        <v>13271</v>
      </c>
      <c r="H4" s="296">
        <v>3161</v>
      </c>
      <c r="I4" s="296">
        <f t="shared" si="0"/>
        <v>238.18853138422122</v>
      </c>
      <c r="K4" s="295" t="s">
        <v>168</v>
      </c>
      <c r="L4" s="298">
        <v>12946</v>
      </c>
      <c r="M4" s="298">
        <v>3071</v>
      </c>
      <c r="N4" s="298">
        <f t="shared" si="1"/>
        <v>237.21612853391008</v>
      </c>
      <c r="P4" s="295" t="s">
        <v>168</v>
      </c>
      <c r="Q4" s="296">
        <v>12613</v>
      </c>
      <c r="R4" s="296">
        <v>2825</v>
      </c>
      <c r="S4" s="296">
        <f t="shared" si="2"/>
        <v>223.97526361690319</v>
      </c>
      <c r="U4" s="295" t="s">
        <v>168</v>
      </c>
      <c r="V4" s="296">
        <v>15274</v>
      </c>
      <c r="W4" s="296">
        <v>2598</v>
      </c>
      <c r="X4" s="296">
        <f t="shared" si="3"/>
        <v>170.09296844310595</v>
      </c>
      <c r="Z4" s="295" t="s">
        <v>168</v>
      </c>
      <c r="AA4" s="296">
        <v>15420</v>
      </c>
      <c r="AB4" s="296">
        <v>2520</v>
      </c>
      <c r="AC4" s="296">
        <f t="shared" si="4"/>
        <v>163.42412451361866</v>
      </c>
      <c r="AE4" s="295" t="s">
        <v>168</v>
      </c>
      <c r="AF4" s="296">
        <v>14525</v>
      </c>
      <c r="AG4" s="296">
        <v>2446</v>
      </c>
      <c r="AH4" s="296">
        <f t="shared" si="5"/>
        <v>168.39931153184165</v>
      </c>
      <c r="AJ4" s="295" t="s">
        <v>168</v>
      </c>
      <c r="AK4" s="298">
        <v>14476</v>
      </c>
      <c r="AL4" s="298">
        <v>2531</v>
      </c>
      <c r="AM4" s="296">
        <f t="shared" si="6"/>
        <v>174.84111633047803</v>
      </c>
      <c r="AO4" s="295" t="s">
        <v>168</v>
      </c>
      <c r="AP4" s="298">
        <v>14476</v>
      </c>
      <c r="AQ4" s="298">
        <v>2536</v>
      </c>
      <c r="AR4" s="296">
        <f>AQ4*1000/AP4</f>
        <v>175.18651561204751</v>
      </c>
      <c r="AT4" s="295" t="s">
        <v>168</v>
      </c>
      <c r="AU4" s="298">
        <v>15107</v>
      </c>
      <c r="AV4" s="298">
        <v>2508</v>
      </c>
      <c r="AW4" s="296">
        <f>AV4*1000/AU4</f>
        <v>166.01575428609254</v>
      </c>
      <c r="AY4" s="295" t="s">
        <v>168</v>
      </c>
      <c r="AZ4" s="298">
        <v>14736</v>
      </c>
      <c r="BA4" s="298">
        <v>2511</v>
      </c>
      <c r="BB4" s="296">
        <f>BA4*1000/AZ4</f>
        <v>170.39902280130292</v>
      </c>
      <c r="BD4">
        <v>7823</v>
      </c>
    </row>
    <row r="5" spans="1:56">
      <c r="A5" s="295" t="s">
        <v>169</v>
      </c>
      <c r="B5" s="298">
        <v>2912</v>
      </c>
      <c r="C5" s="298">
        <v>627</v>
      </c>
      <c r="D5" s="298">
        <f t="shared" si="7"/>
        <v>215.31593406593407</v>
      </c>
      <c r="F5" s="295" t="s">
        <v>169</v>
      </c>
      <c r="G5" s="296">
        <v>2781</v>
      </c>
      <c r="H5" s="296">
        <v>562</v>
      </c>
      <c r="I5" s="296">
        <f t="shared" si="0"/>
        <v>202.08558072635742</v>
      </c>
      <c r="K5" s="295" t="s">
        <v>169</v>
      </c>
      <c r="L5" s="298">
        <v>2722</v>
      </c>
      <c r="M5" s="298">
        <v>507</v>
      </c>
      <c r="N5" s="298">
        <f t="shared" si="1"/>
        <v>186.26010286554003</v>
      </c>
      <c r="P5" s="295" t="s">
        <v>169</v>
      </c>
      <c r="Q5" s="296">
        <v>2630</v>
      </c>
      <c r="R5" s="296">
        <v>470</v>
      </c>
      <c r="S5" s="296">
        <f t="shared" si="2"/>
        <v>178.70722433460077</v>
      </c>
      <c r="U5" s="295" t="s">
        <v>169</v>
      </c>
      <c r="V5" s="296">
        <v>2348</v>
      </c>
      <c r="W5" s="296">
        <v>423</v>
      </c>
      <c r="X5" s="296">
        <f t="shared" si="3"/>
        <v>180.15332197614993</v>
      </c>
      <c r="Z5" s="295" t="s">
        <v>169</v>
      </c>
      <c r="AA5" s="296">
        <v>1841</v>
      </c>
      <c r="AB5" s="296">
        <v>323</v>
      </c>
      <c r="AC5" s="296">
        <f t="shared" si="4"/>
        <v>175.44812601846823</v>
      </c>
      <c r="AE5" s="295" t="s">
        <v>169</v>
      </c>
      <c r="AF5" s="296">
        <v>1521</v>
      </c>
      <c r="AG5" s="296">
        <v>259</v>
      </c>
      <c r="AH5" s="296">
        <f t="shared" si="5"/>
        <v>170.2827087442472</v>
      </c>
      <c r="AJ5" s="295" t="s">
        <v>169</v>
      </c>
      <c r="AK5" s="298">
        <v>1389</v>
      </c>
      <c r="AL5" s="298">
        <v>229</v>
      </c>
      <c r="AM5" s="296">
        <f t="shared" si="6"/>
        <v>164.86681065514759</v>
      </c>
      <c r="AO5" s="295" t="s">
        <v>169</v>
      </c>
      <c r="AP5" s="298">
        <v>1340</v>
      </c>
      <c r="AQ5" s="298">
        <v>218</v>
      </c>
      <c r="AR5" s="296">
        <f>AQ5*1000/AP5</f>
        <v>162.68656716417911</v>
      </c>
      <c r="AT5" s="295" t="s">
        <v>169</v>
      </c>
      <c r="AU5" s="298">
        <v>477</v>
      </c>
      <c r="AV5" s="298">
        <v>56</v>
      </c>
      <c r="AW5" s="296">
        <f>AV5*1000/AU5</f>
        <v>117.40041928721175</v>
      </c>
      <c r="AY5" s="295" t="s">
        <v>169</v>
      </c>
      <c r="AZ5" s="298">
        <v>0</v>
      </c>
      <c r="BA5" s="298"/>
      <c r="BB5" s="296">
        <v>0</v>
      </c>
      <c r="BD5">
        <v>6191</v>
      </c>
    </row>
    <row r="6" spans="1:56">
      <c r="A6" s="295" t="s">
        <v>170</v>
      </c>
      <c r="B6" s="298">
        <v>2803</v>
      </c>
      <c r="C6" s="298">
        <v>169</v>
      </c>
      <c r="D6" s="298">
        <f t="shared" si="7"/>
        <v>60.29254370317517</v>
      </c>
      <c r="F6" s="295" t="s">
        <v>170</v>
      </c>
      <c r="G6" s="296">
        <v>2620</v>
      </c>
      <c r="H6" s="296">
        <v>155</v>
      </c>
      <c r="I6" s="296">
        <f t="shared" si="0"/>
        <v>59.160305343511453</v>
      </c>
      <c r="K6" s="295" t="s">
        <v>170</v>
      </c>
      <c r="L6" s="298">
        <v>2856</v>
      </c>
      <c r="M6" s="298">
        <v>100</v>
      </c>
      <c r="N6" s="298">
        <f t="shared" si="1"/>
        <v>35.0140056022409</v>
      </c>
      <c r="P6" s="295" t="s">
        <v>170</v>
      </c>
      <c r="Q6" s="296">
        <v>2852</v>
      </c>
      <c r="R6" s="296">
        <v>38</v>
      </c>
      <c r="S6" s="296">
        <f t="shared" si="2"/>
        <v>13.323983169705469</v>
      </c>
      <c r="U6" s="295" t="s">
        <v>170</v>
      </c>
      <c r="V6" s="296">
        <v>1459</v>
      </c>
      <c r="W6" s="296">
        <v>33</v>
      </c>
      <c r="X6" s="296">
        <f t="shared" si="3"/>
        <v>22.618231665524331</v>
      </c>
      <c r="Z6" s="295" t="s">
        <v>170</v>
      </c>
      <c r="AA6" s="296">
        <v>1493</v>
      </c>
      <c r="AB6" s="296">
        <v>10</v>
      </c>
      <c r="AC6" s="296">
        <f t="shared" si="4"/>
        <v>6.6979236436704621</v>
      </c>
      <c r="AE6" s="295" t="s">
        <v>170</v>
      </c>
      <c r="AF6" s="296">
        <v>52</v>
      </c>
      <c r="AG6" s="296">
        <v>6</v>
      </c>
      <c r="AH6" s="296">
        <f t="shared" si="5"/>
        <v>115.38461538461539</v>
      </c>
      <c r="AJ6" s="295" t="s">
        <v>170</v>
      </c>
      <c r="AK6" s="298">
        <v>52</v>
      </c>
      <c r="AL6" s="298">
        <v>7</v>
      </c>
      <c r="AM6" s="296">
        <f t="shared" si="6"/>
        <v>134.61538461538461</v>
      </c>
      <c r="AO6" s="295" t="s">
        <v>170</v>
      </c>
      <c r="AP6" s="298">
        <v>52</v>
      </c>
      <c r="AQ6" s="298">
        <v>6</v>
      </c>
      <c r="AR6" s="296">
        <f>AQ6*1000/AP6</f>
        <v>115.38461538461539</v>
      </c>
      <c r="AT6" s="295" t="s">
        <v>170</v>
      </c>
      <c r="AU6" s="298">
        <v>0</v>
      </c>
      <c r="AV6" s="298">
        <v>9</v>
      </c>
      <c r="AW6" s="296">
        <v>0</v>
      </c>
      <c r="AY6" s="295" t="s">
        <v>170</v>
      </c>
      <c r="AZ6" s="298">
        <v>0</v>
      </c>
      <c r="BA6" s="298">
        <v>6</v>
      </c>
      <c r="BB6" s="296">
        <v>0</v>
      </c>
      <c r="BD6">
        <f>BD4-BD5</f>
        <v>1632</v>
      </c>
    </row>
    <row r="7" spans="1:56">
      <c r="A7" s="295" t="s">
        <v>171</v>
      </c>
      <c r="B7" s="298">
        <v>1803</v>
      </c>
      <c r="C7" s="298">
        <v>0</v>
      </c>
      <c r="D7" s="298">
        <f t="shared" si="7"/>
        <v>0</v>
      </c>
      <c r="F7" s="295" t="s">
        <v>171</v>
      </c>
      <c r="G7" s="296">
        <v>1479</v>
      </c>
      <c r="H7" s="296">
        <v>0</v>
      </c>
      <c r="I7" s="296">
        <f t="shared" si="0"/>
        <v>0</v>
      </c>
      <c r="K7" s="295" t="s">
        <v>171</v>
      </c>
      <c r="L7" s="298">
        <v>1479</v>
      </c>
      <c r="M7" s="488">
        <v>0</v>
      </c>
      <c r="N7" s="298">
        <f t="shared" si="1"/>
        <v>0</v>
      </c>
      <c r="P7" s="295" t="s">
        <v>171</v>
      </c>
      <c r="Q7" s="296">
        <v>1479</v>
      </c>
      <c r="R7" s="488">
        <v>0</v>
      </c>
      <c r="S7" s="296">
        <f t="shared" si="2"/>
        <v>0</v>
      </c>
      <c r="U7" s="295" t="s">
        <v>171</v>
      </c>
      <c r="V7" s="296">
        <v>738</v>
      </c>
      <c r="W7" s="488">
        <v>0</v>
      </c>
      <c r="X7" s="296">
        <f t="shared" si="3"/>
        <v>0</v>
      </c>
      <c r="Z7" s="295" t="s">
        <v>171</v>
      </c>
      <c r="AA7" s="296">
        <v>1219</v>
      </c>
      <c r="AB7" s="488">
        <v>0</v>
      </c>
      <c r="AC7" s="296">
        <f t="shared" si="4"/>
        <v>0</v>
      </c>
      <c r="AE7" s="295" t="s">
        <v>171</v>
      </c>
      <c r="AF7" s="296">
        <v>1440</v>
      </c>
      <c r="AG7" s="488">
        <v>0</v>
      </c>
      <c r="AH7" s="296">
        <f t="shared" si="5"/>
        <v>0</v>
      </c>
      <c r="AJ7" s="295" t="s">
        <v>171</v>
      </c>
      <c r="AK7" s="298">
        <v>0</v>
      </c>
      <c r="AL7" s="488">
        <v>0</v>
      </c>
      <c r="AM7" s="296">
        <v>0</v>
      </c>
      <c r="AO7" s="295" t="s">
        <v>171</v>
      </c>
      <c r="AP7" s="298">
        <v>0</v>
      </c>
      <c r="AQ7" s="488">
        <v>0</v>
      </c>
      <c r="AR7" s="296">
        <v>0</v>
      </c>
      <c r="AT7" s="295" t="s">
        <v>171</v>
      </c>
      <c r="AU7" s="298">
        <v>0</v>
      </c>
      <c r="AV7" s="488">
        <v>0</v>
      </c>
      <c r="AW7" s="296">
        <v>0</v>
      </c>
      <c r="AY7" s="295" t="s">
        <v>171</v>
      </c>
      <c r="AZ7" s="298">
        <v>0</v>
      </c>
      <c r="BA7" s="488">
        <v>0</v>
      </c>
      <c r="BB7" s="296">
        <v>0</v>
      </c>
    </row>
    <row r="8" spans="1:56">
      <c r="A8" s="295" t="s">
        <v>172</v>
      </c>
      <c r="B8" s="298">
        <v>1777</v>
      </c>
      <c r="C8" s="298">
        <v>0</v>
      </c>
      <c r="D8" s="298">
        <f t="shared" si="7"/>
        <v>0</v>
      </c>
      <c r="F8" s="295" t="s">
        <v>172</v>
      </c>
      <c r="G8" s="296">
        <v>1496</v>
      </c>
      <c r="H8" s="296">
        <v>0</v>
      </c>
      <c r="I8" s="296">
        <f t="shared" si="0"/>
        <v>0</v>
      </c>
      <c r="K8" s="295" t="s">
        <v>172</v>
      </c>
      <c r="L8" s="298">
        <v>1496</v>
      </c>
      <c r="M8" s="488">
        <v>0</v>
      </c>
      <c r="N8" s="298">
        <f t="shared" si="1"/>
        <v>0</v>
      </c>
      <c r="P8" s="295" t="s">
        <v>172</v>
      </c>
      <c r="Q8" s="296">
        <v>1496</v>
      </c>
      <c r="R8" s="488">
        <v>0</v>
      </c>
      <c r="S8" s="296">
        <f t="shared" si="2"/>
        <v>0</v>
      </c>
      <c r="U8" s="295" t="s">
        <v>172</v>
      </c>
      <c r="V8" s="296">
        <v>930</v>
      </c>
      <c r="W8" s="488">
        <v>0</v>
      </c>
      <c r="X8" s="296">
        <f t="shared" si="3"/>
        <v>0</v>
      </c>
      <c r="Z8" s="295" t="s">
        <v>172</v>
      </c>
      <c r="AA8" s="296">
        <v>1142</v>
      </c>
      <c r="AB8" s="488">
        <v>0</v>
      </c>
      <c r="AC8" s="296">
        <f t="shared" si="4"/>
        <v>0</v>
      </c>
      <c r="AE8" s="295" t="s">
        <v>172</v>
      </c>
      <c r="AF8" s="296">
        <v>1682</v>
      </c>
      <c r="AG8" s="488">
        <v>0</v>
      </c>
      <c r="AH8" s="296">
        <f t="shared" si="5"/>
        <v>0</v>
      </c>
      <c r="AJ8" s="295" t="s">
        <v>172</v>
      </c>
      <c r="AK8" s="298">
        <v>0</v>
      </c>
      <c r="AL8" s="488">
        <v>0</v>
      </c>
      <c r="AM8" s="296">
        <v>0</v>
      </c>
      <c r="AO8" s="295" t="s">
        <v>172</v>
      </c>
      <c r="AP8" s="298">
        <v>0</v>
      </c>
      <c r="AQ8" s="488">
        <v>0</v>
      </c>
      <c r="AR8" s="296">
        <v>0</v>
      </c>
      <c r="AT8" s="295" t="s">
        <v>172</v>
      </c>
      <c r="AU8" s="298">
        <v>0</v>
      </c>
      <c r="AV8" s="488">
        <v>0</v>
      </c>
      <c r="AW8" s="296">
        <v>0</v>
      </c>
      <c r="AY8" s="295" t="s">
        <v>172</v>
      </c>
      <c r="AZ8" s="298">
        <v>0</v>
      </c>
      <c r="BA8" s="488">
        <v>0</v>
      </c>
      <c r="BB8" s="296">
        <v>0</v>
      </c>
    </row>
    <row r="9" spans="1:56">
      <c r="A9" s="295" t="s">
        <v>173</v>
      </c>
      <c r="B9" s="298">
        <v>3606</v>
      </c>
      <c r="C9" s="298">
        <v>434</v>
      </c>
      <c r="D9" s="298">
        <f t="shared" si="7"/>
        <v>120.35496394897393</v>
      </c>
      <c r="F9" s="295" t="s">
        <v>173</v>
      </c>
      <c r="G9" s="296">
        <v>3331</v>
      </c>
      <c r="H9" s="296">
        <v>393</v>
      </c>
      <c r="I9" s="296">
        <f t="shared" si="0"/>
        <v>117.98258781146802</v>
      </c>
      <c r="K9" s="295" t="s">
        <v>173</v>
      </c>
      <c r="L9" s="298">
        <v>1841</v>
      </c>
      <c r="M9" s="298">
        <v>261</v>
      </c>
      <c r="N9" s="298">
        <f t="shared" si="1"/>
        <v>141.77077675176534</v>
      </c>
      <c r="P9" s="295" t="s">
        <v>173</v>
      </c>
      <c r="Q9" s="296">
        <v>2594</v>
      </c>
      <c r="R9" s="296">
        <v>121</v>
      </c>
      <c r="S9" s="296">
        <f t="shared" si="2"/>
        <v>46.646106399383193</v>
      </c>
      <c r="U9" s="295" t="s">
        <v>173</v>
      </c>
      <c r="V9" s="296">
        <v>1421</v>
      </c>
      <c r="W9" s="296">
        <v>0</v>
      </c>
      <c r="X9" s="296">
        <f t="shared" si="3"/>
        <v>0</v>
      </c>
      <c r="Z9" s="295" t="s">
        <v>173</v>
      </c>
      <c r="AA9" s="296">
        <v>1923</v>
      </c>
      <c r="AB9" s="296">
        <v>0</v>
      </c>
      <c r="AC9" s="296">
        <f t="shared" si="4"/>
        <v>0</v>
      </c>
      <c r="AE9" s="295" t="s">
        <v>173</v>
      </c>
      <c r="AF9" s="296">
        <v>2489</v>
      </c>
      <c r="AG9" s="296">
        <v>0</v>
      </c>
      <c r="AH9" s="296">
        <f t="shared" si="5"/>
        <v>0</v>
      </c>
      <c r="AJ9" s="295" t="s">
        <v>173</v>
      </c>
      <c r="AK9" s="298">
        <v>0</v>
      </c>
      <c r="AL9" s="298">
        <v>0</v>
      </c>
      <c r="AM9" s="296">
        <v>0</v>
      </c>
      <c r="AO9" s="295" t="s">
        <v>173</v>
      </c>
      <c r="AP9" s="298">
        <v>0</v>
      </c>
      <c r="AQ9" s="298">
        <v>0</v>
      </c>
      <c r="AR9" s="296">
        <v>0</v>
      </c>
      <c r="AT9" s="295" t="s">
        <v>173</v>
      </c>
      <c r="AU9" s="298">
        <v>0</v>
      </c>
      <c r="AV9" s="298">
        <v>0</v>
      </c>
      <c r="AW9" s="296">
        <v>0</v>
      </c>
      <c r="AY9" s="295" t="s">
        <v>173</v>
      </c>
      <c r="AZ9" s="298">
        <v>0</v>
      </c>
      <c r="BA9" s="298">
        <v>0</v>
      </c>
      <c r="BB9" s="296">
        <v>0</v>
      </c>
    </row>
    <row r="10" spans="1:56">
      <c r="A10" s="295" t="s">
        <v>174</v>
      </c>
      <c r="B10" s="298">
        <v>4983</v>
      </c>
      <c r="C10" s="298">
        <v>375</v>
      </c>
      <c r="D10" s="298">
        <f t="shared" si="7"/>
        <v>75.255869957856717</v>
      </c>
      <c r="F10" s="295" t="s">
        <v>174</v>
      </c>
      <c r="G10" s="296">
        <v>4943</v>
      </c>
      <c r="H10" s="296">
        <v>370</v>
      </c>
      <c r="I10" s="296">
        <f t="shared" si="0"/>
        <v>74.853327938498893</v>
      </c>
      <c r="K10" s="295" t="s">
        <v>174</v>
      </c>
      <c r="L10" s="298">
        <v>4716</v>
      </c>
      <c r="M10" s="298">
        <v>325</v>
      </c>
      <c r="N10" s="298">
        <f t="shared" si="1"/>
        <v>68.914334181509759</v>
      </c>
      <c r="P10" s="295" t="s">
        <v>174</v>
      </c>
      <c r="Q10" s="296">
        <v>4567</v>
      </c>
      <c r="R10" s="296">
        <v>278</v>
      </c>
      <c r="S10" s="296">
        <f t="shared" si="2"/>
        <v>60.871469235822204</v>
      </c>
      <c r="U10" s="295" t="s">
        <v>174</v>
      </c>
      <c r="V10" s="296">
        <v>3169</v>
      </c>
      <c r="W10" s="296">
        <v>273</v>
      </c>
      <c r="X10" s="296">
        <f t="shared" si="3"/>
        <v>86.147049542442417</v>
      </c>
      <c r="Z10" s="295" t="s">
        <v>174</v>
      </c>
      <c r="AA10" s="296">
        <v>2949</v>
      </c>
      <c r="AB10" s="296">
        <v>265</v>
      </c>
      <c r="AC10" s="296">
        <f t="shared" si="4"/>
        <v>89.860969820278058</v>
      </c>
      <c r="AE10" s="295" t="s">
        <v>174</v>
      </c>
      <c r="AF10" s="296">
        <v>1496</v>
      </c>
      <c r="AG10" s="296">
        <v>258</v>
      </c>
      <c r="AH10" s="296">
        <f t="shared" si="5"/>
        <v>172.45989304812835</v>
      </c>
      <c r="AJ10" s="295" t="s">
        <v>174</v>
      </c>
      <c r="AK10" s="298">
        <v>1484</v>
      </c>
      <c r="AL10" s="298">
        <v>229</v>
      </c>
      <c r="AM10" s="296">
        <f t="shared" si="6"/>
        <v>154.31266846361186</v>
      </c>
      <c r="AO10" s="295" t="s">
        <v>174</v>
      </c>
      <c r="AP10" s="298">
        <v>1484</v>
      </c>
      <c r="AQ10" s="298">
        <v>242</v>
      </c>
      <c r="AR10" s="296">
        <f>AQ10*1000/AP10</f>
        <v>163.07277628032344</v>
      </c>
      <c r="AT10" s="295" t="s">
        <v>174</v>
      </c>
      <c r="AU10" s="298">
        <v>1435</v>
      </c>
      <c r="AV10" s="298">
        <v>238</v>
      </c>
      <c r="AW10" s="296">
        <f>AV10*1000/AU10</f>
        <v>165.85365853658536</v>
      </c>
      <c r="AY10" s="295" t="s">
        <v>174</v>
      </c>
      <c r="AZ10" s="298">
        <v>1423</v>
      </c>
      <c r="BA10" s="298">
        <v>251</v>
      </c>
      <c r="BB10" s="296">
        <f>BA10*1000/AZ10</f>
        <v>176.38791286015461</v>
      </c>
    </row>
    <row r="11" spans="1:56" s="308" customFormat="1">
      <c r="A11" s="306" t="s">
        <v>175</v>
      </c>
      <c r="B11" s="307">
        <v>1465</v>
      </c>
      <c r="C11" s="307">
        <v>0</v>
      </c>
      <c r="D11" s="307">
        <f t="shared" si="7"/>
        <v>0</v>
      </c>
      <c r="F11" s="306" t="s">
        <v>175</v>
      </c>
      <c r="G11" s="309">
        <v>1267</v>
      </c>
      <c r="H11" s="309">
        <v>0</v>
      </c>
      <c r="I11" s="309">
        <f t="shared" si="0"/>
        <v>0</v>
      </c>
      <c r="K11" s="306" t="s">
        <v>175</v>
      </c>
      <c r="L11" s="307">
        <v>1267</v>
      </c>
      <c r="M11" s="309">
        <v>0</v>
      </c>
      <c r="N11" s="307">
        <f t="shared" si="1"/>
        <v>0</v>
      </c>
      <c r="P11" s="306" t="s">
        <v>175</v>
      </c>
      <c r="Q11" s="309">
        <v>1267</v>
      </c>
      <c r="R11" s="309">
        <v>0</v>
      </c>
      <c r="S11" s="309">
        <f t="shared" si="2"/>
        <v>0</v>
      </c>
      <c r="U11" s="306" t="s">
        <v>175</v>
      </c>
      <c r="V11" s="309">
        <v>268</v>
      </c>
      <c r="W11" s="309">
        <v>0</v>
      </c>
      <c r="X11" s="309">
        <f t="shared" si="3"/>
        <v>0</v>
      </c>
      <c r="Z11" s="306" t="s">
        <v>175</v>
      </c>
      <c r="AA11" s="309">
        <v>596</v>
      </c>
      <c r="AB11" s="309">
        <v>0</v>
      </c>
      <c r="AC11" s="309">
        <f t="shared" si="4"/>
        <v>0</v>
      </c>
      <c r="AE11" s="306" t="s">
        <v>175</v>
      </c>
      <c r="AF11" s="309">
        <v>1649</v>
      </c>
      <c r="AG11" s="309">
        <v>0</v>
      </c>
      <c r="AH11" s="309">
        <f t="shared" si="5"/>
        <v>0</v>
      </c>
      <c r="AJ11" s="306" t="s">
        <v>175</v>
      </c>
      <c r="AK11" s="307">
        <v>0</v>
      </c>
      <c r="AL11" s="309">
        <v>0</v>
      </c>
      <c r="AM11" s="309">
        <v>0</v>
      </c>
      <c r="AO11" s="306" t="s">
        <v>175</v>
      </c>
      <c r="AP11" s="307">
        <v>0</v>
      </c>
      <c r="AQ11" s="309">
        <v>0</v>
      </c>
      <c r="AR11" s="309">
        <v>0</v>
      </c>
      <c r="AT11" s="306" t="s">
        <v>175</v>
      </c>
      <c r="AU11" s="307">
        <v>0</v>
      </c>
      <c r="AV11" s="309">
        <v>0</v>
      </c>
      <c r="AW11" s="309">
        <v>0</v>
      </c>
      <c r="AY11" s="306" t="s">
        <v>175</v>
      </c>
      <c r="AZ11" s="307">
        <v>0</v>
      </c>
      <c r="BA11" s="309">
        <v>0</v>
      </c>
      <c r="BB11" s="309">
        <v>0</v>
      </c>
    </row>
    <row r="12" spans="1:56" s="308" customFormat="1">
      <c r="A12" s="306" t="s">
        <v>176</v>
      </c>
      <c r="B12" s="307">
        <v>3305</v>
      </c>
      <c r="C12" s="307">
        <v>25</v>
      </c>
      <c r="D12" s="307">
        <f t="shared" si="7"/>
        <v>7.5642965204236008</v>
      </c>
      <c r="F12" s="306" t="s">
        <v>176</v>
      </c>
      <c r="G12" s="309">
        <v>3154</v>
      </c>
      <c r="H12" s="309">
        <v>5</v>
      </c>
      <c r="I12" s="309">
        <f t="shared" si="0"/>
        <v>1.5852885225110971</v>
      </c>
      <c r="K12" s="306" t="s">
        <v>176</v>
      </c>
      <c r="L12" s="307">
        <v>3154</v>
      </c>
      <c r="M12" s="307">
        <v>0</v>
      </c>
      <c r="N12" s="307">
        <f t="shared" si="1"/>
        <v>0</v>
      </c>
      <c r="P12" s="306" t="s">
        <v>176</v>
      </c>
      <c r="Q12" s="309">
        <v>3154</v>
      </c>
      <c r="R12" s="307">
        <v>0</v>
      </c>
      <c r="S12" s="309">
        <f t="shared" si="2"/>
        <v>0</v>
      </c>
      <c r="U12" s="306" t="s">
        <v>176</v>
      </c>
      <c r="V12" s="309">
        <v>1522</v>
      </c>
      <c r="W12" s="307">
        <v>0</v>
      </c>
      <c r="X12" s="309">
        <f t="shared" si="3"/>
        <v>0</v>
      </c>
      <c r="Z12" s="306" t="s">
        <v>176</v>
      </c>
      <c r="AA12" s="309">
        <v>1422</v>
      </c>
      <c r="AB12" s="307">
        <v>0</v>
      </c>
      <c r="AC12" s="309">
        <f t="shared" si="4"/>
        <v>0</v>
      </c>
      <c r="AE12" s="306" t="s">
        <v>176</v>
      </c>
      <c r="AF12" s="309">
        <v>3416</v>
      </c>
      <c r="AG12" s="307">
        <v>0</v>
      </c>
      <c r="AH12" s="309">
        <f t="shared" si="5"/>
        <v>0</v>
      </c>
      <c r="AJ12" s="306" t="s">
        <v>176</v>
      </c>
      <c r="AK12" s="307">
        <v>0</v>
      </c>
      <c r="AL12" s="307">
        <v>0</v>
      </c>
      <c r="AM12" s="309">
        <v>0</v>
      </c>
      <c r="AO12" s="306" t="s">
        <v>176</v>
      </c>
      <c r="AP12" s="307">
        <v>0</v>
      </c>
      <c r="AQ12" s="307">
        <v>0</v>
      </c>
      <c r="AR12" s="309">
        <v>0</v>
      </c>
      <c r="AT12" s="306" t="s">
        <v>176</v>
      </c>
      <c r="AU12" s="307">
        <v>0</v>
      </c>
      <c r="AV12" s="307">
        <v>0</v>
      </c>
      <c r="AW12" s="309">
        <v>0</v>
      </c>
      <c r="AY12" s="306" t="s">
        <v>176</v>
      </c>
      <c r="AZ12" s="307">
        <v>0</v>
      </c>
      <c r="BA12" s="307">
        <v>0</v>
      </c>
      <c r="BB12" s="309">
        <v>0</v>
      </c>
    </row>
    <row r="13" spans="1:56">
      <c r="A13" s="295" t="s">
        <v>177</v>
      </c>
      <c r="B13" s="298">
        <v>1138</v>
      </c>
      <c r="C13" s="298">
        <v>183</v>
      </c>
      <c r="D13" s="298">
        <f t="shared" si="7"/>
        <v>160.80843585237258</v>
      </c>
      <c r="F13" s="295" t="s">
        <v>177</v>
      </c>
      <c r="G13" s="296">
        <v>1081</v>
      </c>
      <c r="H13" s="296">
        <v>138</v>
      </c>
      <c r="I13" s="296">
        <f t="shared" si="0"/>
        <v>127.65957446808511</v>
      </c>
      <c r="K13" s="295" t="s">
        <v>177</v>
      </c>
      <c r="L13" s="298">
        <v>1043</v>
      </c>
      <c r="M13" s="298">
        <v>77</v>
      </c>
      <c r="N13" s="298">
        <f t="shared" si="1"/>
        <v>73.825503355704697</v>
      </c>
      <c r="P13" s="295" t="s">
        <v>177</v>
      </c>
      <c r="Q13" s="296">
        <v>1084</v>
      </c>
      <c r="R13" s="296">
        <v>41</v>
      </c>
      <c r="S13" s="296">
        <f t="shared" si="2"/>
        <v>37.822878228782287</v>
      </c>
      <c r="U13" s="295" t="s">
        <v>177</v>
      </c>
      <c r="V13" s="296">
        <v>600</v>
      </c>
      <c r="W13" s="296">
        <v>34</v>
      </c>
      <c r="X13" s="296">
        <f t="shared" si="3"/>
        <v>56.666666666666664</v>
      </c>
      <c r="Z13" s="295" t="s">
        <v>177</v>
      </c>
      <c r="AA13" s="296">
        <v>1113</v>
      </c>
      <c r="AB13" s="296">
        <v>20</v>
      </c>
      <c r="AC13" s="296">
        <f t="shared" si="4"/>
        <v>17.969451931716083</v>
      </c>
      <c r="AE13" s="295" t="s">
        <v>177</v>
      </c>
      <c r="AF13" s="296">
        <v>1145</v>
      </c>
      <c r="AG13" s="296">
        <v>4</v>
      </c>
      <c r="AH13" s="296">
        <f t="shared" si="5"/>
        <v>3.4934497816593888</v>
      </c>
      <c r="AJ13" s="295" t="s">
        <v>177</v>
      </c>
      <c r="AK13" s="298">
        <v>0</v>
      </c>
      <c r="AL13" s="489">
        <v>0</v>
      </c>
      <c r="AM13" s="296">
        <v>0</v>
      </c>
      <c r="AO13" s="295" t="s">
        <v>177</v>
      </c>
      <c r="AP13" s="298">
        <v>0</v>
      </c>
      <c r="AQ13" s="489">
        <v>0</v>
      </c>
      <c r="AR13" s="296">
        <v>0</v>
      </c>
      <c r="AT13" s="295" t="s">
        <v>177</v>
      </c>
      <c r="AU13" s="298">
        <v>0</v>
      </c>
      <c r="AV13" s="489">
        <v>0</v>
      </c>
      <c r="AW13" s="296">
        <v>0</v>
      </c>
      <c r="AY13" s="295" t="s">
        <v>177</v>
      </c>
      <c r="AZ13" s="298">
        <v>0</v>
      </c>
      <c r="BA13" s="298">
        <v>0</v>
      </c>
      <c r="BB13" s="296">
        <v>0</v>
      </c>
    </row>
    <row r="14" spans="1:56" s="304" customFormat="1">
      <c r="A14" s="302" t="s">
        <v>178</v>
      </c>
      <c r="B14" s="303">
        <v>1850</v>
      </c>
      <c r="C14" s="303">
        <v>618</v>
      </c>
      <c r="D14" s="303">
        <f t="shared" si="7"/>
        <v>334.05405405405406</v>
      </c>
      <c r="F14" s="302" t="s">
        <v>178</v>
      </c>
      <c r="G14" s="305">
        <v>2165</v>
      </c>
      <c r="H14" s="305">
        <v>584</v>
      </c>
      <c r="I14" s="305">
        <f t="shared" si="0"/>
        <v>269.7459584295612</v>
      </c>
      <c r="K14" s="302" t="s">
        <v>178</v>
      </c>
      <c r="L14" s="303">
        <v>2202</v>
      </c>
      <c r="M14" s="303">
        <v>559</v>
      </c>
      <c r="N14" s="303">
        <f t="shared" si="1"/>
        <v>253.86012715712988</v>
      </c>
      <c r="P14" s="302" t="s">
        <v>178</v>
      </c>
      <c r="Q14" s="305">
        <v>2172</v>
      </c>
      <c r="R14" s="305">
        <v>500</v>
      </c>
      <c r="S14" s="305">
        <f t="shared" si="2"/>
        <v>230.20257826887661</v>
      </c>
      <c r="U14" s="302" t="s">
        <v>178</v>
      </c>
      <c r="V14" s="305">
        <v>1822</v>
      </c>
      <c r="W14" s="305">
        <v>469</v>
      </c>
      <c r="X14" s="305">
        <f t="shared" si="3"/>
        <v>257.40944017563118</v>
      </c>
      <c r="Z14" s="302" t="s">
        <v>178</v>
      </c>
      <c r="AA14" s="305">
        <v>1751</v>
      </c>
      <c r="AB14" s="305">
        <v>403</v>
      </c>
      <c r="AC14" s="305">
        <f t="shared" si="4"/>
        <v>230.15419760137064</v>
      </c>
      <c r="AE14" s="302" t="s">
        <v>178</v>
      </c>
      <c r="AF14" s="305">
        <v>697</v>
      </c>
      <c r="AG14" s="305">
        <v>350</v>
      </c>
      <c r="AH14" s="305">
        <f t="shared" si="5"/>
        <v>502.15208034433283</v>
      </c>
      <c r="AJ14" s="302" t="s">
        <v>178</v>
      </c>
      <c r="AK14" s="303">
        <v>660</v>
      </c>
      <c r="AL14" s="303">
        <v>305</v>
      </c>
      <c r="AM14" s="305">
        <f t="shared" si="6"/>
        <v>462.12121212121212</v>
      </c>
      <c r="AO14" s="302" t="s">
        <v>178</v>
      </c>
      <c r="AP14" s="303">
        <v>660</v>
      </c>
      <c r="AQ14" s="303">
        <v>317</v>
      </c>
      <c r="AR14" s="305">
        <f>AQ14*1000/AP14</f>
        <v>480.30303030303031</v>
      </c>
      <c r="AT14" s="302" t="s">
        <v>178</v>
      </c>
      <c r="AU14" s="303">
        <v>1439</v>
      </c>
      <c r="AV14" s="303">
        <v>308</v>
      </c>
      <c r="AW14" s="305">
        <f>AV14*1000/AU14</f>
        <v>214.03752605976374</v>
      </c>
      <c r="AY14" s="302" t="s">
        <v>178</v>
      </c>
      <c r="AZ14" s="303">
        <v>1402</v>
      </c>
      <c r="BA14" s="303">
        <v>304</v>
      </c>
      <c r="BB14" s="305">
        <f>BA14*1000/AZ14</f>
        <v>216.83309557774606</v>
      </c>
    </row>
    <row r="15" spans="1:56">
      <c r="A15" s="295" t="s">
        <v>179</v>
      </c>
      <c r="B15" s="298">
        <v>2103</v>
      </c>
      <c r="C15" s="298">
        <v>340</v>
      </c>
      <c r="D15" s="298">
        <f t="shared" si="7"/>
        <v>161.67379933428435</v>
      </c>
      <c r="F15" s="295" t="s">
        <v>179</v>
      </c>
      <c r="G15" s="296">
        <v>2106</v>
      </c>
      <c r="H15" s="296">
        <v>313</v>
      </c>
      <c r="I15" s="296">
        <f t="shared" si="0"/>
        <v>148.6229819563153</v>
      </c>
      <c r="K15" s="295" t="s">
        <v>179</v>
      </c>
      <c r="L15" s="298">
        <v>2134</v>
      </c>
      <c r="M15" s="298">
        <v>293</v>
      </c>
      <c r="N15" s="298">
        <f t="shared" si="1"/>
        <v>137.30084348641049</v>
      </c>
      <c r="P15" s="295" t="s">
        <v>179</v>
      </c>
      <c r="Q15" s="296">
        <v>2333</v>
      </c>
      <c r="R15" s="296">
        <v>283</v>
      </c>
      <c r="S15" s="296">
        <f t="shared" si="2"/>
        <v>121.30304329189885</v>
      </c>
      <c r="U15" s="295" t="s">
        <v>179</v>
      </c>
      <c r="V15" s="296">
        <v>2105</v>
      </c>
      <c r="W15" s="296">
        <v>261</v>
      </c>
      <c r="X15" s="296">
        <f t="shared" si="3"/>
        <v>123.99049881235155</v>
      </c>
      <c r="Z15" s="295" t="s">
        <v>179</v>
      </c>
      <c r="AA15" s="296">
        <v>1740</v>
      </c>
      <c r="AB15" s="296">
        <v>255</v>
      </c>
      <c r="AC15" s="296">
        <f t="shared" si="4"/>
        <v>146.55172413793105</v>
      </c>
      <c r="AE15" s="295" t="s">
        <v>179</v>
      </c>
      <c r="AF15" s="296">
        <v>1432</v>
      </c>
      <c r="AG15" s="296">
        <v>208</v>
      </c>
      <c r="AH15" s="296">
        <f t="shared" si="5"/>
        <v>145.2513966480447</v>
      </c>
      <c r="AJ15" s="295" t="s">
        <v>179</v>
      </c>
      <c r="AK15" s="298">
        <v>1122</v>
      </c>
      <c r="AL15" s="298">
        <v>160</v>
      </c>
      <c r="AM15" s="296">
        <f t="shared" si="6"/>
        <v>142.60249554367201</v>
      </c>
      <c r="AO15" s="295" t="s">
        <v>179</v>
      </c>
      <c r="AP15" s="298">
        <v>404</v>
      </c>
      <c r="AQ15" s="298">
        <v>146</v>
      </c>
      <c r="AR15" s="296">
        <f>AQ15*1000/AP15</f>
        <v>361.38613861386136</v>
      </c>
      <c r="AT15" s="295" t="s">
        <v>179</v>
      </c>
      <c r="AU15" s="298">
        <v>1447</v>
      </c>
      <c r="AV15" s="298">
        <v>110</v>
      </c>
      <c r="AW15" s="296">
        <f>AV15*1000/AU15</f>
        <v>76.019350380096753</v>
      </c>
      <c r="AY15" s="295" t="s">
        <v>179</v>
      </c>
      <c r="AZ15" s="298">
        <v>1648</v>
      </c>
      <c r="BA15" s="298">
        <v>115</v>
      </c>
      <c r="BB15" s="296">
        <f>BA15*1000/AZ15</f>
        <v>69.78155339805825</v>
      </c>
    </row>
    <row r="16" spans="1:56">
      <c r="A16" s="295" t="s">
        <v>180</v>
      </c>
      <c r="B16" s="661">
        <v>47397</v>
      </c>
      <c r="C16" s="661">
        <v>12696</v>
      </c>
      <c r="D16" s="661">
        <f>C16*1000/B16</f>
        <v>267.86505475030066</v>
      </c>
      <c r="F16" s="295" t="s">
        <v>180</v>
      </c>
      <c r="G16" s="662">
        <v>46646</v>
      </c>
      <c r="H16" s="662">
        <v>12635</v>
      </c>
      <c r="I16" s="662">
        <f>H16*1000/G16</f>
        <v>270.86995669510782</v>
      </c>
      <c r="K16" s="295" t="s">
        <v>180</v>
      </c>
      <c r="L16" s="661">
        <v>47394</v>
      </c>
      <c r="M16" s="661">
        <v>12299</v>
      </c>
      <c r="N16" s="661">
        <f>M16*1000/L16</f>
        <v>259.50542262733677</v>
      </c>
      <c r="P16" s="295" t="s">
        <v>180</v>
      </c>
      <c r="Q16" s="662">
        <v>43444</v>
      </c>
      <c r="R16" s="662">
        <v>11948</v>
      </c>
      <c r="S16" s="662">
        <f>R16*1000/Q16</f>
        <v>275.02071632446365</v>
      </c>
      <c r="U16" s="295" t="s">
        <v>180</v>
      </c>
      <c r="V16" s="662">
        <v>43170</v>
      </c>
      <c r="W16" s="662">
        <v>11467</v>
      </c>
      <c r="X16" s="662">
        <f>W16*1000/V16</f>
        <v>265.6242761176743</v>
      </c>
      <c r="Z16" s="295" t="s">
        <v>180</v>
      </c>
      <c r="AA16" s="662">
        <v>43103</v>
      </c>
      <c r="AB16" s="662">
        <v>11318</v>
      </c>
      <c r="AC16" s="662">
        <f>AB16*1000/AA16</f>
        <v>262.58033083544069</v>
      </c>
      <c r="AE16" s="295" t="s">
        <v>180</v>
      </c>
      <c r="AF16" s="662">
        <v>42442</v>
      </c>
      <c r="AG16" s="662">
        <v>11172</v>
      </c>
      <c r="AH16" s="662">
        <f>AG16*1000/AF16</f>
        <v>263.2298195184016</v>
      </c>
      <c r="AJ16" s="295" t="s">
        <v>180</v>
      </c>
      <c r="AK16" s="661">
        <v>42346</v>
      </c>
      <c r="AL16" s="661">
        <v>11194</v>
      </c>
      <c r="AM16" s="662">
        <f>AL16*1000/AK16</f>
        <v>264.34610116658007</v>
      </c>
      <c r="AO16" s="295" t="s">
        <v>180</v>
      </c>
      <c r="AP16" s="661">
        <v>42346</v>
      </c>
      <c r="AQ16" s="661">
        <v>10821</v>
      </c>
      <c r="AR16" s="662">
        <f>AQ16*1000/AP16</f>
        <v>255.53771312520664</v>
      </c>
      <c r="AT16" s="295" t="s">
        <v>180</v>
      </c>
      <c r="AU16" s="661">
        <v>44725</v>
      </c>
      <c r="AV16" s="661">
        <v>10173</v>
      </c>
      <c r="AW16" s="662">
        <f>AV16*1000/AU16</f>
        <v>227.45667970933482</v>
      </c>
      <c r="AY16" s="295" t="s">
        <v>180</v>
      </c>
      <c r="AZ16" s="661">
        <v>44867</v>
      </c>
      <c r="BA16" s="661">
        <v>10143</v>
      </c>
      <c r="BB16" s="662">
        <f>BA16*1000/AZ16</f>
        <v>226.06815699734773</v>
      </c>
    </row>
    <row r="17" spans="1:64">
      <c r="A17" s="295" t="s">
        <v>181</v>
      </c>
      <c r="B17" s="661"/>
      <c r="C17" s="661"/>
      <c r="D17" s="661"/>
      <c r="F17" s="295" t="s">
        <v>181</v>
      </c>
      <c r="G17" s="662"/>
      <c r="H17" s="662"/>
      <c r="I17" s="662"/>
      <c r="K17" s="295" t="s">
        <v>181</v>
      </c>
      <c r="L17" s="661"/>
      <c r="M17" s="661"/>
      <c r="N17" s="661"/>
      <c r="P17" s="295" t="s">
        <v>181</v>
      </c>
      <c r="Q17" s="662"/>
      <c r="R17" s="662"/>
      <c r="S17" s="662"/>
      <c r="U17" s="295" t="s">
        <v>181</v>
      </c>
      <c r="V17" s="662"/>
      <c r="W17" s="662"/>
      <c r="X17" s="662"/>
      <c r="Z17" s="295" t="s">
        <v>181</v>
      </c>
      <c r="AA17" s="662"/>
      <c r="AB17" s="662"/>
      <c r="AC17" s="662"/>
      <c r="AE17" s="295" t="s">
        <v>181</v>
      </c>
      <c r="AF17" s="662"/>
      <c r="AG17" s="662"/>
      <c r="AH17" s="662"/>
      <c r="AJ17" s="295" t="s">
        <v>181</v>
      </c>
      <c r="AK17" s="661"/>
      <c r="AL17" s="661"/>
      <c r="AM17" s="662"/>
      <c r="AO17" s="295" t="s">
        <v>181</v>
      </c>
      <c r="AP17" s="661"/>
      <c r="AQ17" s="661"/>
      <c r="AR17" s="662"/>
      <c r="AT17" s="295" t="s">
        <v>181</v>
      </c>
      <c r="AU17" s="661"/>
      <c r="AV17" s="661"/>
      <c r="AW17" s="662"/>
      <c r="AY17" s="295" t="s">
        <v>181</v>
      </c>
      <c r="AZ17" s="661"/>
      <c r="BA17" s="661"/>
      <c r="BB17" s="662"/>
    </row>
    <row r="20" spans="1:64">
      <c r="A20" s="301" t="s">
        <v>186</v>
      </c>
      <c r="B20" s="301" t="s">
        <v>182</v>
      </c>
      <c r="C20" s="301" t="s">
        <v>193</v>
      </c>
      <c r="D20" s="301" t="s">
        <v>185</v>
      </c>
      <c r="F20" s="301" t="s">
        <v>187</v>
      </c>
      <c r="G20" s="301" t="s">
        <v>182</v>
      </c>
      <c r="H20" s="301" t="s">
        <v>193</v>
      </c>
      <c r="I20" s="301" t="s">
        <v>185</v>
      </c>
      <c r="K20" s="301" t="s">
        <v>169</v>
      </c>
      <c r="L20" s="301" t="s">
        <v>182</v>
      </c>
      <c r="M20" s="301" t="s">
        <v>193</v>
      </c>
      <c r="N20" s="301" t="s">
        <v>185</v>
      </c>
      <c r="P20" s="301" t="s">
        <v>188</v>
      </c>
      <c r="Q20" s="301" t="s">
        <v>182</v>
      </c>
      <c r="R20" s="301" t="s">
        <v>193</v>
      </c>
      <c r="S20" s="301" t="s">
        <v>185</v>
      </c>
      <c r="U20" s="301" t="s">
        <v>189</v>
      </c>
      <c r="V20" s="301" t="s">
        <v>182</v>
      </c>
      <c r="W20" s="301" t="s">
        <v>193</v>
      </c>
      <c r="X20" s="301" t="s">
        <v>185</v>
      </c>
      <c r="Z20" s="301" t="s">
        <v>172</v>
      </c>
      <c r="AA20" s="301" t="s">
        <v>182</v>
      </c>
      <c r="AB20" s="301" t="s">
        <v>193</v>
      </c>
      <c r="AC20" s="301" t="s">
        <v>185</v>
      </c>
      <c r="AE20" s="301" t="s">
        <v>173</v>
      </c>
      <c r="AF20" s="301" t="s">
        <v>182</v>
      </c>
      <c r="AG20" s="301" t="s">
        <v>193</v>
      </c>
      <c r="AH20" s="301" t="s">
        <v>185</v>
      </c>
      <c r="AJ20" s="301" t="s">
        <v>174</v>
      </c>
      <c r="AK20" s="301" t="s">
        <v>182</v>
      </c>
      <c r="AL20" s="301" t="s">
        <v>193</v>
      </c>
      <c r="AM20" s="301" t="s">
        <v>185</v>
      </c>
      <c r="AO20" s="301" t="s">
        <v>175</v>
      </c>
      <c r="AP20" s="301" t="s">
        <v>182</v>
      </c>
      <c r="AQ20" s="301" t="s">
        <v>193</v>
      </c>
      <c r="AR20" s="301" t="s">
        <v>185</v>
      </c>
      <c r="AT20" s="301" t="s">
        <v>190</v>
      </c>
      <c r="AU20" s="301" t="s">
        <v>182</v>
      </c>
      <c r="AV20" s="301" t="s">
        <v>193</v>
      </c>
      <c r="AW20" s="301" t="s">
        <v>185</v>
      </c>
      <c r="AY20" s="301" t="s">
        <v>177</v>
      </c>
      <c r="AZ20" s="301" t="s">
        <v>182</v>
      </c>
      <c r="BA20" s="301" t="s">
        <v>193</v>
      </c>
      <c r="BB20" s="301" t="s">
        <v>185</v>
      </c>
      <c r="BD20" s="301" t="s">
        <v>191</v>
      </c>
      <c r="BE20" s="301" t="s">
        <v>182</v>
      </c>
      <c r="BF20" s="301" t="s">
        <v>193</v>
      </c>
      <c r="BG20" s="301" t="s">
        <v>185</v>
      </c>
      <c r="BI20" s="301" t="s">
        <v>179</v>
      </c>
      <c r="BJ20" s="301" t="s">
        <v>182</v>
      </c>
      <c r="BK20" s="301" t="s">
        <v>184</v>
      </c>
      <c r="BL20" s="301" t="s">
        <v>185</v>
      </c>
    </row>
    <row r="21" spans="1:64">
      <c r="A21" s="299">
        <v>2003</v>
      </c>
      <c r="B21" s="300">
        <f>AU3</f>
        <v>13048</v>
      </c>
      <c r="C21" s="300">
        <f>AV3</f>
        <v>2744</v>
      </c>
      <c r="D21" s="300">
        <f>AW3</f>
        <v>210.30042918454936</v>
      </c>
      <c r="F21" s="299">
        <v>2003</v>
      </c>
      <c r="G21" s="300">
        <f>AU4</f>
        <v>15107</v>
      </c>
      <c r="H21" s="300">
        <f>AV4</f>
        <v>2508</v>
      </c>
      <c r="I21" s="300">
        <f>AW4</f>
        <v>166.01575428609254</v>
      </c>
      <c r="K21" s="299">
        <v>2003</v>
      </c>
      <c r="L21" s="300">
        <f>AU5</f>
        <v>477</v>
      </c>
      <c r="M21" s="300">
        <f>AV5</f>
        <v>56</v>
      </c>
      <c r="N21" s="300">
        <f>AW5</f>
        <v>117.40041928721175</v>
      </c>
      <c r="P21" s="299">
        <v>2003</v>
      </c>
      <c r="Q21" s="300">
        <f>AU6</f>
        <v>0</v>
      </c>
      <c r="R21" s="300">
        <f>AV6</f>
        <v>9</v>
      </c>
      <c r="S21" s="300">
        <f>AW6</f>
        <v>0</v>
      </c>
      <c r="U21" s="299">
        <v>2003</v>
      </c>
      <c r="V21" s="300">
        <f>AU7</f>
        <v>0</v>
      </c>
      <c r="W21" s="300">
        <f>AV7</f>
        <v>0</v>
      </c>
      <c r="X21" s="300">
        <f>AW7</f>
        <v>0</v>
      </c>
      <c r="Z21" s="299">
        <v>2003</v>
      </c>
      <c r="AA21" s="300">
        <f>AZ7</f>
        <v>0</v>
      </c>
      <c r="AB21" s="300">
        <f>BA7</f>
        <v>0</v>
      </c>
      <c r="AC21" s="300">
        <f>BB7</f>
        <v>0</v>
      </c>
      <c r="AE21" s="299">
        <v>2003</v>
      </c>
      <c r="AF21" s="300">
        <f>AU9</f>
        <v>0</v>
      </c>
      <c r="AG21" s="300">
        <f>AV9</f>
        <v>0</v>
      </c>
      <c r="AH21" s="300">
        <f>AW9</f>
        <v>0</v>
      </c>
      <c r="AJ21" s="299">
        <v>2003</v>
      </c>
      <c r="AK21" s="300">
        <f>AU10</f>
        <v>1435</v>
      </c>
      <c r="AL21" s="300">
        <f>AV10</f>
        <v>238</v>
      </c>
      <c r="AM21" s="300">
        <f>AW10</f>
        <v>165.85365853658536</v>
      </c>
      <c r="AO21" s="299">
        <v>2003</v>
      </c>
      <c r="AP21" s="300">
        <f>AU11</f>
        <v>0</v>
      </c>
      <c r="AQ21" s="300">
        <f>AV11</f>
        <v>0</v>
      </c>
      <c r="AR21" s="300">
        <f>AW11</f>
        <v>0</v>
      </c>
      <c r="AT21" s="299">
        <v>2003</v>
      </c>
      <c r="AU21" s="300">
        <f>AU12</f>
        <v>0</v>
      </c>
      <c r="AV21" s="300">
        <f>AV12</f>
        <v>0</v>
      </c>
      <c r="AW21" s="300">
        <f>AW12</f>
        <v>0</v>
      </c>
      <c r="AY21" s="299">
        <v>2003</v>
      </c>
      <c r="AZ21" s="300">
        <f>AU13</f>
        <v>0</v>
      </c>
      <c r="BA21" s="300">
        <f>AV13</f>
        <v>0</v>
      </c>
      <c r="BB21" s="300">
        <f>AW13</f>
        <v>0</v>
      </c>
      <c r="BD21" s="299">
        <v>2003</v>
      </c>
      <c r="BE21" s="300">
        <f>AU14</f>
        <v>1439</v>
      </c>
      <c r="BF21" s="300">
        <f>AV14</f>
        <v>308</v>
      </c>
      <c r="BG21" s="300">
        <f>AW14</f>
        <v>214.03752605976374</v>
      </c>
      <c r="BI21" s="299">
        <v>2003</v>
      </c>
      <c r="BJ21" s="300">
        <f>AU15</f>
        <v>1447</v>
      </c>
      <c r="BK21" s="300">
        <f>AV15</f>
        <v>110</v>
      </c>
      <c r="BL21" s="300">
        <f>AW15</f>
        <v>76.019350380096753</v>
      </c>
    </row>
    <row r="22" spans="1:64">
      <c r="A22" s="299">
        <v>2004</v>
      </c>
      <c r="B22" s="300">
        <f>AP3</f>
        <v>12984</v>
      </c>
      <c r="C22" s="300">
        <f>AQ3</f>
        <v>2808</v>
      </c>
      <c r="D22" s="300">
        <f>AR3</f>
        <v>216.26617375231055</v>
      </c>
      <c r="F22" s="299">
        <v>2004</v>
      </c>
      <c r="G22" s="300">
        <f>AP4</f>
        <v>14476</v>
      </c>
      <c r="H22" s="300">
        <f>AQ4</f>
        <v>2536</v>
      </c>
      <c r="I22" s="300">
        <f>AR4</f>
        <v>175.18651561204751</v>
      </c>
      <c r="K22" s="299">
        <v>2004</v>
      </c>
      <c r="L22" s="300">
        <f>AP5</f>
        <v>1340</v>
      </c>
      <c r="M22" s="300">
        <f>AQ5</f>
        <v>218</v>
      </c>
      <c r="N22" s="300">
        <f>AR5</f>
        <v>162.68656716417911</v>
      </c>
      <c r="P22" s="299">
        <v>2004</v>
      </c>
      <c r="Q22" s="300">
        <f>AP6</f>
        <v>52</v>
      </c>
      <c r="R22" s="300">
        <f>AQ6</f>
        <v>6</v>
      </c>
      <c r="S22" s="300">
        <f>AR6</f>
        <v>115.38461538461539</v>
      </c>
      <c r="U22" s="299">
        <v>2004</v>
      </c>
      <c r="V22" s="300">
        <f>AP7</f>
        <v>0</v>
      </c>
      <c r="W22" s="300">
        <f>AQ7</f>
        <v>0</v>
      </c>
      <c r="X22" s="300">
        <f>AR7</f>
        <v>0</v>
      </c>
      <c r="Z22" s="299">
        <v>2004</v>
      </c>
      <c r="AA22" s="300">
        <f>AU7</f>
        <v>0</v>
      </c>
      <c r="AB22" s="300">
        <f>AV7</f>
        <v>0</v>
      </c>
      <c r="AC22" s="300">
        <f>AW7</f>
        <v>0</v>
      </c>
      <c r="AE22" s="299">
        <v>2004</v>
      </c>
      <c r="AF22" s="300">
        <f>AP9</f>
        <v>0</v>
      </c>
      <c r="AG22" s="300">
        <f>AQ9</f>
        <v>0</v>
      </c>
      <c r="AH22" s="300">
        <f>AR9</f>
        <v>0</v>
      </c>
      <c r="AJ22" s="299">
        <v>2004</v>
      </c>
      <c r="AK22" s="300">
        <f>AP10</f>
        <v>1484</v>
      </c>
      <c r="AL22" s="300">
        <f>AQ10</f>
        <v>242</v>
      </c>
      <c r="AM22" s="300">
        <f>AR10</f>
        <v>163.07277628032344</v>
      </c>
      <c r="AO22" s="299">
        <v>2004</v>
      </c>
      <c r="AP22" s="300">
        <f>AP11</f>
        <v>0</v>
      </c>
      <c r="AQ22" s="300">
        <f>AQ11</f>
        <v>0</v>
      </c>
      <c r="AR22" s="300">
        <f>AR11</f>
        <v>0</v>
      </c>
      <c r="AT22" s="299">
        <v>2004</v>
      </c>
      <c r="AU22" s="300">
        <f>AP12</f>
        <v>0</v>
      </c>
      <c r="AV22" s="300">
        <f>AQ12</f>
        <v>0</v>
      </c>
      <c r="AW22" s="300">
        <f>AR12</f>
        <v>0</v>
      </c>
      <c r="AY22" s="299">
        <v>2004</v>
      </c>
      <c r="AZ22" s="300">
        <f>AP13</f>
        <v>0</v>
      </c>
      <c r="BA22" s="300">
        <f>AQ13</f>
        <v>0</v>
      </c>
      <c r="BB22" s="300">
        <f>AR13</f>
        <v>0</v>
      </c>
      <c r="BD22" s="299">
        <v>2004</v>
      </c>
      <c r="BE22" s="300">
        <f>AP14</f>
        <v>660</v>
      </c>
      <c r="BF22" s="300">
        <f>AQ14</f>
        <v>317</v>
      </c>
      <c r="BG22" s="300">
        <f>AR14</f>
        <v>480.30303030303031</v>
      </c>
      <c r="BI22" s="299">
        <v>2004</v>
      </c>
      <c r="BJ22" s="300">
        <f>AP15</f>
        <v>404</v>
      </c>
      <c r="BK22" s="300">
        <f>AQ15</f>
        <v>146</v>
      </c>
      <c r="BL22" s="300">
        <f>AR15</f>
        <v>361.38613861386136</v>
      </c>
    </row>
    <row r="23" spans="1:64">
      <c r="A23" s="299">
        <v>2005</v>
      </c>
      <c r="B23" s="300">
        <f>AK3</f>
        <v>12507</v>
      </c>
      <c r="C23" s="300">
        <f>AL3</f>
        <v>2772</v>
      </c>
      <c r="D23" s="300">
        <f>AM3</f>
        <v>221.6358839050132</v>
      </c>
      <c r="F23" s="299">
        <v>2005</v>
      </c>
      <c r="G23" s="300">
        <f>AK4</f>
        <v>14476</v>
      </c>
      <c r="H23" s="300">
        <f>AL4</f>
        <v>2531</v>
      </c>
      <c r="I23" s="300">
        <f>AM4</f>
        <v>174.84111633047803</v>
      </c>
      <c r="K23" s="299">
        <v>2005</v>
      </c>
      <c r="L23" s="300">
        <f>AK5</f>
        <v>1389</v>
      </c>
      <c r="M23" s="300">
        <f>AL5</f>
        <v>229</v>
      </c>
      <c r="N23" s="300">
        <f>AM5</f>
        <v>164.86681065514759</v>
      </c>
      <c r="P23" s="299">
        <v>2005</v>
      </c>
      <c r="Q23" s="300">
        <f>AK6</f>
        <v>52</v>
      </c>
      <c r="R23" s="300">
        <f>AL6</f>
        <v>7</v>
      </c>
      <c r="S23" s="300">
        <f>AM6</f>
        <v>134.61538461538461</v>
      </c>
      <c r="U23" s="299">
        <v>2005</v>
      </c>
      <c r="V23" s="300">
        <f>AK7</f>
        <v>0</v>
      </c>
      <c r="W23" s="300">
        <f>AL7</f>
        <v>0</v>
      </c>
      <c r="X23" s="300">
        <f>AM7</f>
        <v>0</v>
      </c>
      <c r="Z23" s="299">
        <v>2005</v>
      </c>
      <c r="AA23" s="300">
        <f>AP7</f>
        <v>0</v>
      </c>
      <c r="AB23" s="300">
        <f>AQ7</f>
        <v>0</v>
      </c>
      <c r="AC23" s="300">
        <f>AR7</f>
        <v>0</v>
      </c>
      <c r="AE23" s="299">
        <v>2005</v>
      </c>
      <c r="AF23" s="300">
        <f>AK9</f>
        <v>0</v>
      </c>
      <c r="AG23" s="300">
        <f>AL9</f>
        <v>0</v>
      </c>
      <c r="AH23" s="300">
        <f>AM9</f>
        <v>0</v>
      </c>
      <c r="AJ23" s="299">
        <v>2005</v>
      </c>
      <c r="AK23" s="300">
        <f>AK10</f>
        <v>1484</v>
      </c>
      <c r="AL23" s="300">
        <f>AL10</f>
        <v>229</v>
      </c>
      <c r="AM23" s="300">
        <f>AM10</f>
        <v>154.31266846361186</v>
      </c>
      <c r="AO23" s="299">
        <v>2005</v>
      </c>
      <c r="AP23" s="300">
        <f>AK11</f>
        <v>0</v>
      </c>
      <c r="AQ23" s="300">
        <f>AL11</f>
        <v>0</v>
      </c>
      <c r="AR23" s="300">
        <f>AM11</f>
        <v>0</v>
      </c>
      <c r="AT23" s="299">
        <v>2005</v>
      </c>
      <c r="AU23" s="300">
        <f>AK12</f>
        <v>0</v>
      </c>
      <c r="AV23" s="300">
        <f>AL12</f>
        <v>0</v>
      </c>
      <c r="AW23" s="300">
        <f>AM12</f>
        <v>0</v>
      </c>
      <c r="AY23" s="299">
        <v>2005</v>
      </c>
      <c r="AZ23" s="300">
        <f>AK13</f>
        <v>0</v>
      </c>
      <c r="BA23" s="300">
        <f>AL13</f>
        <v>0</v>
      </c>
      <c r="BB23" s="300">
        <f>AM13</f>
        <v>0</v>
      </c>
      <c r="BD23" s="299">
        <v>2005</v>
      </c>
      <c r="BE23" s="300">
        <f>AK14</f>
        <v>660</v>
      </c>
      <c r="BF23" s="300">
        <f>AL14</f>
        <v>305</v>
      </c>
      <c r="BG23" s="300">
        <f>AM14</f>
        <v>462.12121212121212</v>
      </c>
      <c r="BI23" s="299">
        <v>2005</v>
      </c>
      <c r="BJ23" s="300">
        <f>AK15</f>
        <v>1122</v>
      </c>
      <c r="BK23" s="300">
        <f>AL15</f>
        <v>160</v>
      </c>
      <c r="BL23" s="300">
        <f>AM15</f>
        <v>142.60249554367201</v>
      </c>
    </row>
    <row r="24" spans="1:64">
      <c r="A24" s="299">
        <v>2006</v>
      </c>
      <c r="B24" s="300">
        <f>AF3</f>
        <v>12239</v>
      </c>
      <c r="C24" s="300">
        <f>AG3</f>
        <v>2799</v>
      </c>
      <c r="D24" s="300">
        <f>AH3</f>
        <v>228.69515483291119</v>
      </c>
      <c r="F24" s="299">
        <v>2006</v>
      </c>
      <c r="G24" s="300">
        <f>AF4</f>
        <v>14525</v>
      </c>
      <c r="H24" s="300">
        <f>AG4</f>
        <v>2446</v>
      </c>
      <c r="I24" s="300">
        <f>AH4</f>
        <v>168.39931153184165</v>
      </c>
      <c r="K24" s="299">
        <v>2006</v>
      </c>
      <c r="L24" s="300">
        <f>AF5</f>
        <v>1521</v>
      </c>
      <c r="M24" s="300">
        <f>AG5</f>
        <v>259</v>
      </c>
      <c r="N24" s="300">
        <f>AH5</f>
        <v>170.2827087442472</v>
      </c>
      <c r="P24" s="299">
        <v>2006</v>
      </c>
      <c r="Q24" s="300">
        <f>AF6</f>
        <v>52</v>
      </c>
      <c r="R24" s="300">
        <f>AG6</f>
        <v>6</v>
      </c>
      <c r="S24" s="300">
        <f>AH6</f>
        <v>115.38461538461539</v>
      </c>
      <c r="U24" s="299">
        <v>2006</v>
      </c>
      <c r="V24" s="300">
        <f>AF7</f>
        <v>1440</v>
      </c>
      <c r="W24" s="300">
        <f>AG7</f>
        <v>0</v>
      </c>
      <c r="X24" s="300">
        <f>AH7</f>
        <v>0</v>
      </c>
      <c r="Z24" s="299">
        <v>2006</v>
      </c>
      <c r="AA24" s="300">
        <f>AK7</f>
        <v>0</v>
      </c>
      <c r="AB24" s="300">
        <f>AL7</f>
        <v>0</v>
      </c>
      <c r="AC24" s="300">
        <f>AM7</f>
        <v>0</v>
      </c>
      <c r="AE24" s="299">
        <v>2006</v>
      </c>
      <c r="AF24" s="300">
        <f>AF9</f>
        <v>2489</v>
      </c>
      <c r="AG24" s="300">
        <f>AG9</f>
        <v>0</v>
      </c>
      <c r="AH24" s="300">
        <f>AH9</f>
        <v>0</v>
      </c>
      <c r="AJ24" s="299">
        <v>2006</v>
      </c>
      <c r="AK24" s="300">
        <f>AF10</f>
        <v>1496</v>
      </c>
      <c r="AL24" s="300">
        <f>AG10</f>
        <v>258</v>
      </c>
      <c r="AM24" s="300">
        <f>AH10</f>
        <v>172.45989304812835</v>
      </c>
      <c r="AO24" s="299">
        <v>2006</v>
      </c>
      <c r="AP24" s="300">
        <f>AF11</f>
        <v>1649</v>
      </c>
      <c r="AQ24" s="300">
        <f>AG11</f>
        <v>0</v>
      </c>
      <c r="AR24" s="300">
        <f>AH11</f>
        <v>0</v>
      </c>
      <c r="AT24" s="299">
        <v>2006</v>
      </c>
      <c r="AU24" s="300">
        <f>AF12</f>
        <v>3416</v>
      </c>
      <c r="AV24" s="300">
        <f>AG12</f>
        <v>0</v>
      </c>
      <c r="AW24" s="300">
        <f>AH12</f>
        <v>0</v>
      </c>
      <c r="AY24" s="299">
        <v>2006</v>
      </c>
      <c r="AZ24" s="300">
        <f>AF13</f>
        <v>1145</v>
      </c>
      <c r="BA24" s="300">
        <f>AG13</f>
        <v>4</v>
      </c>
      <c r="BB24" s="300">
        <f>AH13</f>
        <v>3.4934497816593888</v>
      </c>
      <c r="BD24" s="299">
        <v>2006</v>
      </c>
      <c r="BE24" s="300">
        <f>AF14</f>
        <v>697</v>
      </c>
      <c r="BF24" s="300">
        <f>AG14</f>
        <v>350</v>
      </c>
      <c r="BG24" s="300">
        <f>AH14</f>
        <v>502.15208034433283</v>
      </c>
      <c r="BI24" s="299">
        <v>2006</v>
      </c>
      <c r="BJ24" s="300">
        <f>AF15</f>
        <v>1432</v>
      </c>
      <c r="BK24" s="300">
        <f>AG15</f>
        <v>208</v>
      </c>
      <c r="BL24" s="300">
        <f>AH15</f>
        <v>145.2513966480447</v>
      </c>
    </row>
    <row r="25" spans="1:64">
      <c r="A25" s="299">
        <v>2007</v>
      </c>
      <c r="B25" s="300">
        <f>AA3</f>
        <v>11937</v>
      </c>
      <c r="C25" s="300">
        <f>AB3</f>
        <v>2735</v>
      </c>
      <c r="D25" s="300">
        <f>AC3</f>
        <v>229.11954427410572</v>
      </c>
      <c r="F25" s="299">
        <v>2007</v>
      </c>
      <c r="G25" s="300">
        <f>AA4</f>
        <v>15420</v>
      </c>
      <c r="H25" s="300">
        <f>AB4</f>
        <v>2520</v>
      </c>
      <c r="I25" s="300">
        <f>AC4</f>
        <v>163.42412451361866</v>
      </c>
      <c r="K25" s="299">
        <v>2007</v>
      </c>
      <c r="L25" s="300">
        <f>AA5</f>
        <v>1841</v>
      </c>
      <c r="M25" s="300">
        <f>AB5</f>
        <v>323</v>
      </c>
      <c r="N25" s="300">
        <f>AC5</f>
        <v>175.44812601846823</v>
      </c>
      <c r="P25" s="299">
        <v>2007</v>
      </c>
      <c r="Q25" s="300">
        <f>AA6</f>
        <v>1493</v>
      </c>
      <c r="R25" s="300">
        <f>AB6</f>
        <v>10</v>
      </c>
      <c r="S25" s="300">
        <f>AC6</f>
        <v>6.6979236436704621</v>
      </c>
      <c r="U25" s="299">
        <v>2007</v>
      </c>
      <c r="V25" s="300">
        <f>AA7</f>
        <v>1219</v>
      </c>
      <c r="W25" s="300">
        <f>AB7</f>
        <v>0</v>
      </c>
      <c r="X25" s="300">
        <f>AC7</f>
        <v>0</v>
      </c>
      <c r="Z25" s="299">
        <v>2007</v>
      </c>
      <c r="AA25" s="300">
        <f>AF7</f>
        <v>1440</v>
      </c>
      <c r="AB25" s="300">
        <f>AG7</f>
        <v>0</v>
      </c>
      <c r="AC25" s="300">
        <f>AH7</f>
        <v>0</v>
      </c>
      <c r="AE25" s="299">
        <v>2007</v>
      </c>
      <c r="AF25" s="300">
        <f>AA9</f>
        <v>1923</v>
      </c>
      <c r="AG25" s="300">
        <f>AB9</f>
        <v>0</v>
      </c>
      <c r="AH25" s="300">
        <f>AC9</f>
        <v>0</v>
      </c>
      <c r="AJ25" s="299">
        <v>2007</v>
      </c>
      <c r="AK25" s="300">
        <f>AA10</f>
        <v>2949</v>
      </c>
      <c r="AL25" s="300">
        <f>AB10</f>
        <v>265</v>
      </c>
      <c r="AM25" s="300">
        <f>AC10</f>
        <v>89.860969820278058</v>
      </c>
      <c r="AO25" s="299">
        <v>2007</v>
      </c>
      <c r="AP25" s="300">
        <f>AA11</f>
        <v>596</v>
      </c>
      <c r="AQ25" s="300">
        <f>AB11</f>
        <v>0</v>
      </c>
      <c r="AR25" s="300">
        <f>AC11</f>
        <v>0</v>
      </c>
      <c r="AT25" s="299">
        <v>2007</v>
      </c>
      <c r="AU25" s="300">
        <f>AA12</f>
        <v>1422</v>
      </c>
      <c r="AV25" s="300">
        <f>AB12</f>
        <v>0</v>
      </c>
      <c r="AW25" s="300">
        <f>AC12</f>
        <v>0</v>
      </c>
      <c r="AY25" s="299">
        <v>2007</v>
      </c>
      <c r="AZ25" s="300">
        <f>AA13</f>
        <v>1113</v>
      </c>
      <c r="BA25" s="300">
        <f>AB13</f>
        <v>20</v>
      </c>
      <c r="BB25" s="300">
        <f>AC13</f>
        <v>17.969451931716083</v>
      </c>
      <c r="BD25" s="299">
        <v>2007</v>
      </c>
      <c r="BE25" s="300">
        <f>AA14</f>
        <v>1751</v>
      </c>
      <c r="BF25" s="300">
        <f>AB14</f>
        <v>403</v>
      </c>
      <c r="BG25" s="300">
        <f>AC14</f>
        <v>230.15419760137064</v>
      </c>
      <c r="BI25" s="299">
        <v>2007</v>
      </c>
      <c r="BJ25" s="300">
        <f>AA15</f>
        <v>1740</v>
      </c>
      <c r="BK25" s="300">
        <f>AB15</f>
        <v>255</v>
      </c>
      <c r="BL25" s="300">
        <f>AC15</f>
        <v>146.55172413793105</v>
      </c>
    </row>
    <row r="26" spans="1:64">
      <c r="A26" s="299">
        <v>2008</v>
      </c>
      <c r="B26" s="300">
        <f>V3</f>
        <v>11615</v>
      </c>
      <c r="C26" s="300">
        <f>W3</f>
        <v>2701</v>
      </c>
      <c r="D26" s="300">
        <f>X3</f>
        <v>232.54412397761516</v>
      </c>
      <c r="F26" s="299">
        <v>2008</v>
      </c>
      <c r="G26" s="300">
        <f>V4</f>
        <v>15274</v>
      </c>
      <c r="H26" s="300">
        <f>W4</f>
        <v>2598</v>
      </c>
      <c r="I26" s="300">
        <f>X4</f>
        <v>170.09296844310595</v>
      </c>
      <c r="K26" s="299">
        <v>2008</v>
      </c>
      <c r="L26" s="300">
        <f>V5</f>
        <v>2348</v>
      </c>
      <c r="M26" s="300">
        <f>W5</f>
        <v>423</v>
      </c>
      <c r="N26" s="300">
        <f>X5</f>
        <v>180.15332197614993</v>
      </c>
      <c r="P26" s="299">
        <v>2008</v>
      </c>
      <c r="Q26" s="300">
        <f>V6</f>
        <v>1459</v>
      </c>
      <c r="R26" s="300">
        <f>W6</f>
        <v>33</v>
      </c>
      <c r="S26" s="300">
        <f>X6</f>
        <v>22.618231665524331</v>
      </c>
      <c r="U26" s="299">
        <v>2008</v>
      </c>
      <c r="V26" s="300">
        <f>V7</f>
        <v>738</v>
      </c>
      <c r="W26" s="300">
        <f>W7</f>
        <v>0</v>
      </c>
      <c r="X26" s="300">
        <f>X7</f>
        <v>0</v>
      </c>
      <c r="Z26" s="299">
        <v>2008</v>
      </c>
      <c r="AA26" s="300">
        <f>AA7</f>
        <v>1219</v>
      </c>
      <c r="AB26" s="300">
        <f>AB7</f>
        <v>0</v>
      </c>
      <c r="AC26" s="300">
        <f>AC7</f>
        <v>0</v>
      </c>
      <c r="AE26" s="299">
        <v>2008</v>
      </c>
      <c r="AF26" s="300">
        <f>V9</f>
        <v>1421</v>
      </c>
      <c r="AG26" s="300">
        <f>W9</f>
        <v>0</v>
      </c>
      <c r="AH26" s="300">
        <f>X9</f>
        <v>0</v>
      </c>
      <c r="AJ26" s="299">
        <v>2008</v>
      </c>
      <c r="AK26" s="300">
        <f>V10</f>
        <v>3169</v>
      </c>
      <c r="AL26" s="300">
        <f>W10</f>
        <v>273</v>
      </c>
      <c r="AM26" s="300">
        <f>X10</f>
        <v>86.147049542442417</v>
      </c>
      <c r="AO26" s="299">
        <v>2008</v>
      </c>
      <c r="AP26" s="300">
        <f>V11</f>
        <v>268</v>
      </c>
      <c r="AQ26" s="300">
        <f>W11</f>
        <v>0</v>
      </c>
      <c r="AR26" s="300">
        <f>X11</f>
        <v>0</v>
      </c>
      <c r="AT26" s="299">
        <v>2008</v>
      </c>
      <c r="AU26" s="300">
        <f>V12</f>
        <v>1522</v>
      </c>
      <c r="AV26" s="300">
        <f>W12</f>
        <v>0</v>
      </c>
      <c r="AW26" s="300">
        <f>X12</f>
        <v>0</v>
      </c>
      <c r="AY26" s="299">
        <v>2008</v>
      </c>
      <c r="AZ26" s="300">
        <f>V13</f>
        <v>600</v>
      </c>
      <c r="BA26" s="300">
        <f>W13</f>
        <v>34</v>
      </c>
      <c r="BB26" s="300">
        <f>X13</f>
        <v>56.666666666666664</v>
      </c>
      <c r="BD26" s="299">
        <v>2008</v>
      </c>
      <c r="BE26" s="300">
        <f>V14</f>
        <v>1822</v>
      </c>
      <c r="BF26" s="300">
        <f>W14</f>
        <v>469</v>
      </c>
      <c r="BG26" s="300">
        <f>X14</f>
        <v>257.40944017563118</v>
      </c>
      <c r="BI26" s="299">
        <v>2008</v>
      </c>
      <c r="BJ26" s="300">
        <f>V15</f>
        <v>2105</v>
      </c>
      <c r="BK26" s="300">
        <f>W15</f>
        <v>261</v>
      </c>
      <c r="BL26" s="300">
        <f>X15</f>
        <v>123.99049881235155</v>
      </c>
    </row>
    <row r="27" spans="1:64">
      <c r="A27" s="299">
        <v>2009</v>
      </c>
      <c r="B27" s="300">
        <f>Q3</f>
        <v>11359</v>
      </c>
      <c r="C27" s="300">
        <f>R3</f>
        <v>2663</v>
      </c>
      <c r="D27" s="300">
        <f>S3</f>
        <v>234.43965137776212</v>
      </c>
      <c r="F27" s="299">
        <v>2009</v>
      </c>
      <c r="G27" s="300">
        <f>Q4</f>
        <v>12613</v>
      </c>
      <c r="H27" s="300">
        <f>R4</f>
        <v>2825</v>
      </c>
      <c r="I27" s="300">
        <f>S4</f>
        <v>223.97526361690319</v>
      </c>
      <c r="K27" s="299">
        <v>2009</v>
      </c>
      <c r="L27" s="487">
        <f>Q5</f>
        <v>2630</v>
      </c>
      <c r="M27" s="487">
        <f>R5</f>
        <v>470</v>
      </c>
      <c r="N27" s="487">
        <f>S5</f>
        <v>178.70722433460077</v>
      </c>
      <c r="P27" s="299">
        <v>2009</v>
      </c>
      <c r="Q27" s="487">
        <f>Q6</f>
        <v>2852</v>
      </c>
      <c r="R27" s="487">
        <f>R6</f>
        <v>38</v>
      </c>
      <c r="S27" s="487">
        <f>S6</f>
        <v>13.323983169705469</v>
      </c>
      <c r="U27" s="299">
        <v>2009</v>
      </c>
      <c r="V27" s="300">
        <f>Q7</f>
        <v>1479</v>
      </c>
      <c r="W27" s="300">
        <f>R7</f>
        <v>0</v>
      </c>
      <c r="X27" s="300">
        <f>S7</f>
        <v>0</v>
      </c>
      <c r="Z27" s="299">
        <v>2009</v>
      </c>
      <c r="AA27" s="300">
        <f>V7</f>
        <v>738</v>
      </c>
      <c r="AB27" s="300">
        <f>W7</f>
        <v>0</v>
      </c>
      <c r="AC27" s="300">
        <f>X7</f>
        <v>0</v>
      </c>
      <c r="AE27" s="299">
        <v>2009</v>
      </c>
      <c r="AF27" s="300">
        <f>Q9</f>
        <v>2594</v>
      </c>
      <c r="AG27" s="300">
        <f>R9</f>
        <v>121</v>
      </c>
      <c r="AH27" s="300">
        <f>S9</f>
        <v>46.646106399383193</v>
      </c>
      <c r="AJ27" s="299">
        <v>2009</v>
      </c>
      <c r="AK27" s="300">
        <f>Q10</f>
        <v>4567</v>
      </c>
      <c r="AL27" s="300">
        <f>R10</f>
        <v>278</v>
      </c>
      <c r="AM27" s="300">
        <f>S10</f>
        <v>60.871469235822204</v>
      </c>
      <c r="AO27" s="299">
        <v>2009</v>
      </c>
      <c r="AP27" s="300">
        <f>Q11</f>
        <v>1267</v>
      </c>
      <c r="AQ27" s="300">
        <f>R11</f>
        <v>0</v>
      </c>
      <c r="AR27" s="300">
        <f>S11</f>
        <v>0</v>
      </c>
      <c r="AT27" s="299">
        <v>2009</v>
      </c>
      <c r="AU27" s="300">
        <f>Q12</f>
        <v>3154</v>
      </c>
      <c r="AV27" s="300">
        <f>R12</f>
        <v>0</v>
      </c>
      <c r="AW27" s="300">
        <f>S12</f>
        <v>0</v>
      </c>
      <c r="AY27" s="299">
        <v>2009</v>
      </c>
      <c r="AZ27" s="487">
        <f>Q13</f>
        <v>1084</v>
      </c>
      <c r="BA27" s="487">
        <f>R13</f>
        <v>41</v>
      </c>
      <c r="BB27" s="487">
        <f>S13</f>
        <v>37.822878228782287</v>
      </c>
      <c r="BD27" s="299">
        <v>2009</v>
      </c>
      <c r="BE27" s="300">
        <f>Q14</f>
        <v>2172</v>
      </c>
      <c r="BF27" s="300">
        <f>R14</f>
        <v>500</v>
      </c>
      <c r="BG27" s="300">
        <f>S14</f>
        <v>230.20257826887661</v>
      </c>
      <c r="BI27" s="299">
        <v>2009</v>
      </c>
      <c r="BJ27" s="300">
        <f>Q15</f>
        <v>2333</v>
      </c>
      <c r="BK27" s="300">
        <f>R15</f>
        <v>283</v>
      </c>
      <c r="BL27" s="300">
        <f>S15</f>
        <v>121.30304329189885</v>
      </c>
    </row>
    <row r="28" spans="1:64">
      <c r="A28" s="299">
        <v>2010</v>
      </c>
      <c r="B28" s="300">
        <f>L3</f>
        <v>12015</v>
      </c>
      <c r="C28" s="300">
        <f>M3</f>
        <v>2764</v>
      </c>
      <c r="D28" s="300">
        <f>N3</f>
        <v>230.04577611319183</v>
      </c>
      <c r="F28" s="299">
        <v>2010</v>
      </c>
      <c r="G28" s="300">
        <f>L4</f>
        <v>12946</v>
      </c>
      <c r="H28" s="300">
        <f>M4</f>
        <v>3071</v>
      </c>
      <c r="I28" s="300">
        <f>N4</f>
        <v>237.21612853391008</v>
      </c>
      <c r="K28" s="299">
        <v>2010</v>
      </c>
      <c r="L28" s="487">
        <f>L5</f>
        <v>2722</v>
      </c>
      <c r="M28" s="487">
        <f>M5</f>
        <v>507</v>
      </c>
      <c r="N28" s="487">
        <f>N5</f>
        <v>186.26010286554003</v>
      </c>
      <c r="P28" s="299">
        <v>2010</v>
      </c>
      <c r="Q28" s="487">
        <f>L6</f>
        <v>2856</v>
      </c>
      <c r="R28" s="487">
        <f>M6</f>
        <v>100</v>
      </c>
      <c r="S28" s="487">
        <f>N6</f>
        <v>35.0140056022409</v>
      </c>
      <c r="U28" s="299">
        <v>2010</v>
      </c>
      <c r="V28" s="300">
        <f>L7</f>
        <v>1479</v>
      </c>
      <c r="W28" s="300">
        <f>M7</f>
        <v>0</v>
      </c>
      <c r="X28" s="300">
        <f>N7</f>
        <v>0</v>
      </c>
      <c r="Z28" s="299">
        <v>2010</v>
      </c>
      <c r="AA28" s="300">
        <f>Q7</f>
        <v>1479</v>
      </c>
      <c r="AB28" s="300">
        <f>R7</f>
        <v>0</v>
      </c>
      <c r="AC28" s="300">
        <f>S7</f>
        <v>0</v>
      </c>
      <c r="AE28" s="299">
        <v>2010</v>
      </c>
      <c r="AF28" s="487">
        <f>L9</f>
        <v>1841</v>
      </c>
      <c r="AG28" s="487">
        <f>M9</f>
        <v>261</v>
      </c>
      <c r="AH28" s="487">
        <f>N9</f>
        <v>141.77077675176534</v>
      </c>
      <c r="AJ28" s="299">
        <v>2010</v>
      </c>
      <c r="AK28" s="300">
        <f>L10</f>
        <v>4716</v>
      </c>
      <c r="AL28" s="300">
        <f>M10</f>
        <v>325</v>
      </c>
      <c r="AM28" s="300">
        <f>N10</f>
        <v>68.914334181509759</v>
      </c>
      <c r="AO28" s="299">
        <v>2010</v>
      </c>
      <c r="AP28" s="300">
        <f>L11</f>
        <v>1267</v>
      </c>
      <c r="AQ28" s="300">
        <f>M11</f>
        <v>0</v>
      </c>
      <c r="AR28" s="300">
        <f>N11</f>
        <v>0</v>
      </c>
      <c r="AT28" s="299">
        <v>2010</v>
      </c>
      <c r="AU28" s="300">
        <f>L12</f>
        <v>3154</v>
      </c>
      <c r="AV28" s="300">
        <f>M12</f>
        <v>0</v>
      </c>
      <c r="AW28" s="300">
        <f>N12</f>
        <v>0</v>
      </c>
      <c r="AY28" s="299">
        <v>2010</v>
      </c>
      <c r="AZ28" s="487">
        <f>L13</f>
        <v>1043</v>
      </c>
      <c r="BA28" s="487">
        <f>M13</f>
        <v>77</v>
      </c>
      <c r="BB28" s="487">
        <f>N13</f>
        <v>73.825503355704697</v>
      </c>
      <c r="BD28" s="299">
        <v>2010</v>
      </c>
      <c r="BE28" s="300">
        <f>L14</f>
        <v>2202</v>
      </c>
      <c r="BF28" s="300">
        <f>M14</f>
        <v>559</v>
      </c>
      <c r="BG28" s="300">
        <f>N14</f>
        <v>253.86012715712988</v>
      </c>
      <c r="BI28" s="299">
        <v>2010</v>
      </c>
      <c r="BJ28" s="300">
        <f>L15</f>
        <v>2134</v>
      </c>
      <c r="BK28" s="300">
        <f>M15</f>
        <v>293</v>
      </c>
      <c r="BL28" s="300">
        <f>N15</f>
        <v>137.30084348641049</v>
      </c>
    </row>
    <row r="29" spans="1:64">
      <c r="A29" s="299">
        <v>2011</v>
      </c>
      <c r="B29" s="300">
        <f>G3</f>
        <v>11223</v>
      </c>
      <c r="C29" s="300">
        <f>H3</f>
        <v>2801</v>
      </c>
      <c r="D29" s="300">
        <f>I3</f>
        <v>249.57676200659361</v>
      </c>
      <c r="F29" s="299">
        <v>2011</v>
      </c>
      <c r="G29" s="300">
        <f>G4</f>
        <v>13271</v>
      </c>
      <c r="H29" s="300">
        <f>H4</f>
        <v>3161</v>
      </c>
      <c r="I29" s="300">
        <f>I4</f>
        <v>238.18853138422122</v>
      </c>
      <c r="K29" s="299">
        <v>2011</v>
      </c>
      <c r="L29" s="487">
        <f>G5</f>
        <v>2781</v>
      </c>
      <c r="M29" s="487">
        <f>H5</f>
        <v>562</v>
      </c>
      <c r="N29" s="487">
        <f>I5</f>
        <v>202.08558072635742</v>
      </c>
      <c r="P29" s="299">
        <v>2011</v>
      </c>
      <c r="Q29" s="487">
        <f>G6</f>
        <v>2620</v>
      </c>
      <c r="R29" s="487">
        <f>H6</f>
        <v>155</v>
      </c>
      <c r="S29" s="487">
        <f>I6</f>
        <v>59.160305343511453</v>
      </c>
      <c r="U29" s="299">
        <v>2011</v>
      </c>
      <c r="V29" s="300">
        <f>G7</f>
        <v>1479</v>
      </c>
      <c r="W29" s="300">
        <f>H7</f>
        <v>0</v>
      </c>
      <c r="X29" s="300">
        <f>I7</f>
        <v>0</v>
      </c>
      <c r="Z29" s="299">
        <v>2011</v>
      </c>
      <c r="AA29" s="300">
        <f>L7</f>
        <v>1479</v>
      </c>
      <c r="AB29" s="300">
        <f>M7</f>
        <v>0</v>
      </c>
      <c r="AC29" s="300">
        <f>N7</f>
        <v>0</v>
      </c>
      <c r="AE29" s="299">
        <v>2011</v>
      </c>
      <c r="AF29" s="300">
        <f>G9</f>
        <v>3331</v>
      </c>
      <c r="AG29" s="300">
        <f>H9</f>
        <v>393</v>
      </c>
      <c r="AH29" s="300">
        <f>I9</f>
        <v>117.98258781146802</v>
      </c>
      <c r="AJ29" s="299">
        <v>2011</v>
      </c>
      <c r="AK29" s="300">
        <f>G10</f>
        <v>4943</v>
      </c>
      <c r="AL29" s="300">
        <f>H10</f>
        <v>370</v>
      </c>
      <c r="AM29" s="300">
        <f>I10</f>
        <v>74.853327938498893</v>
      </c>
      <c r="AO29" s="299">
        <v>2011</v>
      </c>
      <c r="AP29" s="300">
        <f>G11</f>
        <v>1267</v>
      </c>
      <c r="AQ29" s="300">
        <f>H11</f>
        <v>0</v>
      </c>
      <c r="AR29" s="300">
        <f>I11</f>
        <v>0</v>
      </c>
      <c r="AT29" s="299">
        <v>2011</v>
      </c>
      <c r="AU29" s="300">
        <f>G12</f>
        <v>3154</v>
      </c>
      <c r="AV29" s="300">
        <f>H12</f>
        <v>5</v>
      </c>
      <c r="AW29" s="300">
        <f>I12</f>
        <v>1.5852885225110971</v>
      </c>
      <c r="AY29" s="299">
        <v>2011</v>
      </c>
      <c r="AZ29" s="487">
        <f>G13</f>
        <v>1081</v>
      </c>
      <c r="BA29" s="487">
        <f>H13</f>
        <v>138</v>
      </c>
      <c r="BB29" s="487">
        <f>I13</f>
        <v>127.65957446808511</v>
      </c>
      <c r="BD29" s="299">
        <v>2011</v>
      </c>
      <c r="BE29" s="300">
        <f>G14</f>
        <v>2165</v>
      </c>
      <c r="BF29" s="300">
        <f>H14</f>
        <v>584</v>
      </c>
      <c r="BG29" s="300">
        <f>I14</f>
        <v>269.7459584295612</v>
      </c>
      <c r="BI29" s="299">
        <v>2011</v>
      </c>
      <c r="BJ29" s="300">
        <f>G15</f>
        <v>2106</v>
      </c>
      <c r="BK29" s="300">
        <f>H15</f>
        <v>313</v>
      </c>
      <c r="BL29" s="300">
        <f>I15</f>
        <v>148.6229819563153</v>
      </c>
    </row>
    <row r="30" spans="1:64">
      <c r="A30" s="299">
        <v>2012</v>
      </c>
      <c r="B30" s="300">
        <f>B3</f>
        <v>10949</v>
      </c>
      <c r="C30" s="300">
        <f>C3</f>
        <v>2678</v>
      </c>
      <c r="D30" s="300">
        <f>D3</f>
        <v>244.58854689926019</v>
      </c>
      <c r="F30" s="299">
        <v>2012</v>
      </c>
      <c r="G30" s="300">
        <f>B4</f>
        <v>13831</v>
      </c>
      <c r="H30" s="300">
        <f>C4</f>
        <v>3386</v>
      </c>
      <c r="I30" s="300">
        <f>D4</f>
        <v>244.81237799146845</v>
      </c>
      <c r="K30" s="299">
        <v>2012</v>
      </c>
      <c r="L30" s="300">
        <f>B5</f>
        <v>2912</v>
      </c>
      <c r="M30" s="300">
        <f>C5</f>
        <v>627</v>
      </c>
      <c r="N30" s="300">
        <f>D5</f>
        <v>215.31593406593407</v>
      </c>
      <c r="P30" s="299">
        <v>2012</v>
      </c>
      <c r="Q30" s="300">
        <f>B6</f>
        <v>2803</v>
      </c>
      <c r="R30" s="300">
        <f>C6</f>
        <v>169</v>
      </c>
      <c r="S30" s="300">
        <f>D6</f>
        <v>60.29254370317517</v>
      </c>
      <c r="U30" s="299">
        <v>2012</v>
      </c>
      <c r="V30" s="300">
        <f>B7</f>
        <v>1803</v>
      </c>
      <c r="W30" s="300">
        <f>C7</f>
        <v>0</v>
      </c>
      <c r="X30" s="300">
        <f>D7</f>
        <v>0</v>
      </c>
      <c r="Z30" s="299">
        <v>2012</v>
      </c>
      <c r="AA30" s="300">
        <f>G7</f>
        <v>1479</v>
      </c>
      <c r="AB30" s="300">
        <f>H7</f>
        <v>0</v>
      </c>
      <c r="AC30" s="300">
        <f>I7</f>
        <v>0</v>
      </c>
      <c r="AE30" s="299">
        <v>2012</v>
      </c>
      <c r="AF30" s="300">
        <f>B9</f>
        <v>3606</v>
      </c>
      <c r="AG30" s="300">
        <f>C9</f>
        <v>434</v>
      </c>
      <c r="AH30" s="300">
        <f>D9</f>
        <v>120.35496394897393</v>
      </c>
      <c r="AJ30" s="299">
        <v>2012</v>
      </c>
      <c r="AK30" s="300">
        <f>B10</f>
        <v>4983</v>
      </c>
      <c r="AL30" s="300">
        <f>C10</f>
        <v>375</v>
      </c>
      <c r="AM30" s="300">
        <f>D10</f>
        <v>75.255869957856717</v>
      </c>
      <c r="AO30" s="299">
        <v>2012</v>
      </c>
      <c r="AP30" s="300">
        <f>B11</f>
        <v>1465</v>
      </c>
      <c r="AQ30" s="300">
        <f>C11</f>
        <v>0</v>
      </c>
      <c r="AR30" s="300">
        <f>D11</f>
        <v>0</v>
      </c>
      <c r="AT30" s="299">
        <v>2012</v>
      </c>
      <c r="AU30" s="300">
        <f>B12</f>
        <v>3305</v>
      </c>
      <c r="AV30" s="300">
        <f>C12</f>
        <v>25</v>
      </c>
      <c r="AW30" s="300">
        <f>D12</f>
        <v>7.5642965204236008</v>
      </c>
      <c r="AY30" s="299">
        <v>2012</v>
      </c>
      <c r="AZ30" s="300">
        <f>B13</f>
        <v>1138</v>
      </c>
      <c r="BA30" s="300">
        <f>C13</f>
        <v>183</v>
      </c>
      <c r="BB30" s="300">
        <f>D13</f>
        <v>160.80843585237258</v>
      </c>
      <c r="BD30" s="299">
        <v>2012</v>
      </c>
      <c r="BE30" s="300">
        <f>B14</f>
        <v>1850</v>
      </c>
      <c r="BF30" s="300">
        <f>C14</f>
        <v>618</v>
      </c>
      <c r="BG30" s="300">
        <f>D14</f>
        <v>334.05405405405406</v>
      </c>
      <c r="BI30" s="299">
        <v>2012</v>
      </c>
      <c r="BJ30" s="300">
        <f>B15</f>
        <v>2103</v>
      </c>
      <c r="BK30" s="300">
        <f>C15</f>
        <v>340</v>
      </c>
      <c r="BL30" s="300">
        <f>D15</f>
        <v>161.67379933428435</v>
      </c>
    </row>
    <row r="33" spans="1:4">
      <c r="A33" s="301" t="s">
        <v>192</v>
      </c>
      <c r="B33" s="301" t="s">
        <v>182</v>
      </c>
      <c r="C33" s="301" t="s">
        <v>193</v>
      </c>
      <c r="D33" s="301" t="s">
        <v>185</v>
      </c>
    </row>
    <row r="34" spans="1:4">
      <c r="A34" s="299">
        <v>2003</v>
      </c>
      <c r="B34" s="300">
        <f>AU16</f>
        <v>44725</v>
      </c>
      <c r="C34" s="300">
        <f>AV16</f>
        <v>10173</v>
      </c>
      <c r="D34" s="300">
        <f>AW16</f>
        <v>227.45667970933482</v>
      </c>
    </row>
    <row r="35" spans="1:4">
      <c r="A35" s="299">
        <v>2004</v>
      </c>
      <c r="B35" s="300">
        <f>AP16</f>
        <v>42346</v>
      </c>
      <c r="C35" s="300">
        <f>AQ16</f>
        <v>10821</v>
      </c>
      <c r="D35" s="300">
        <f>AR16</f>
        <v>255.53771312520664</v>
      </c>
    </row>
    <row r="36" spans="1:4">
      <c r="A36" s="299">
        <v>2005</v>
      </c>
      <c r="B36" s="300">
        <f>AK16</f>
        <v>42346</v>
      </c>
      <c r="C36" s="300">
        <f>AL16</f>
        <v>11194</v>
      </c>
      <c r="D36" s="300">
        <f>AM16</f>
        <v>264.34610116658007</v>
      </c>
    </row>
    <row r="37" spans="1:4">
      <c r="A37" s="299">
        <v>2006</v>
      </c>
      <c r="B37" s="300">
        <f>AF16</f>
        <v>42442</v>
      </c>
      <c r="C37" s="300">
        <f>AG16</f>
        <v>11172</v>
      </c>
      <c r="D37" s="300">
        <f>AH16</f>
        <v>263.2298195184016</v>
      </c>
    </row>
    <row r="38" spans="1:4">
      <c r="A38" s="299">
        <v>2007</v>
      </c>
      <c r="B38" s="300">
        <f>AA16</f>
        <v>43103</v>
      </c>
      <c r="C38" s="300">
        <f>AB16</f>
        <v>11318</v>
      </c>
      <c r="D38" s="300">
        <f>AC16</f>
        <v>262.58033083544069</v>
      </c>
    </row>
    <row r="39" spans="1:4">
      <c r="A39" s="299">
        <v>2008</v>
      </c>
      <c r="B39" s="300">
        <f>V16</f>
        <v>43170</v>
      </c>
      <c r="C39" s="300">
        <f>W16</f>
        <v>11467</v>
      </c>
      <c r="D39" s="300">
        <f>X16</f>
        <v>265.6242761176743</v>
      </c>
    </row>
    <row r="40" spans="1:4">
      <c r="A40" s="299">
        <v>2009</v>
      </c>
      <c r="B40" s="300">
        <f>Q16</f>
        <v>43444</v>
      </c>
      <c r="C40" s="300">
        <f>R16</f>
        <v>11948</v>
      </c>
      <c r="D40" s="300">
        <f>S16</f>
        <v>275.02071632446365</v>
      </c>
    </row>
    <row r="41" spans="1:4">
      <c r="A41" s="299">
        <v>2010</v>
      </c>
      <c r="B41" s="300">
        <f>L16</f>
        <v>47394</v>
      </c>
      <c r="C41" s="300">
        <f>M16</f>
        <v>12299</v>
      </c>
      <c r="D41" s="300">
        <f>N16</f>
        <v>259.50542262733677</v>
      </c>
    </row>
    <row r="42" spans="1:4">
      <c r="A42" s="299">
        <v>2011</v>
      </c>
      <c r="B42" s="300">
        <f>G16</f>
        <v>46646</v>
      </c>
      <c r="C42" s="300">
        <f>H16</f>
        <v>12635</v>
      </c>
      <c r="D42" s="300">
        <f>I16</f>
        <v>270.86995669510782</v>
      </c>
    </row>
    <row r="43" spans="1:4">
      <c r="A43" s="299">
        <v>2012</v>
      </c>
      <c r="B43" s="300">
        <f>B16</f>
        <v>47397</v>
      </c>
      <c r="C43" s="300">
        <f>C16</f>
        <v>12696</v>
      </c>
      <c r="D43" s="300">
        <f>D16</f>
        <v>267.86505475030066</v>
      </c>
    </row>
  </sheetData>
  <mergeCells count="33">
    <mergeCell ref="B16:B17"/>
    <mergeCell ref="C16:C17"/>
    <mergeCell ref="D16:D17"/>
    <mergeCell ref="G16:G17"/>
    <mergeCell ref="H16:H17"/>
    <mergeCell ref="I16:I17"/>
    <mergeCell ref="AF16:AF17"/>
    <mergeCell ref="L16:L17"/>
    <mergeCell ref="M16:M17"/>
    <mergeCell ref="N16:N17"/>
    <mergeCell ref="Q16:Q17"/>
    <mergeCell ref="R16:R17"/>
    <mergeCell ref="S16:S17"/>
    <mergeCell ref="V16:V17"/>
    <mergeCell ref="W16:W17"/>
    <mergeCell ref="X16:X17"/>
    <mergeCell ref="AK16:AK17"/>
    <mergeCell ref="AL16:AL17"/>
    <mergeCell ref="AA16:AA17"/>
    <mergeCell ref="AB16:AB17"/>
    <mergeCell ref="AC16:AC17"/>
    <mergeCell ref="AG16:AG17"/>
    <mergeCell ref="AH16:AH17"/>
    <mergeCell ref="AZ16:AZ17"/>
    <mergeCell ref="BA16:BA17"/>
    <mergeCell ref="AV16:AV17"/>
    <mergeCell ref="AM16:AM17"/>
    <mergeCell ref="BB16:BB17"/>
    <mergeCell ref="AP16:AP17"/>
    <mergeCell ref="AQ16:AQ17"/>
    <mergeCell ref="AR16:AR17"/>
    <mergeCell ref="AU16:AU17"/>
    <mergeCell ref="AW16:AW17"/>
  </mergeCells>
  <phoneticPr fontId="27" type="noConversion"/>
  <pageMargins left="0.7" right="0.7" top="0.75" bottom="0.75" header="0.3" footer="0.3"/>
  <pageSetup paperSize="9" scale="85" orientation="portrait" r:id="rId1"/>
  <colBreaks count="2" manualBreakCount="2">
    <brk id="9" min="18" max="42" man="1"/>
    <brk id="19" min="18" max="42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dimension ref="A1:DE387"/>
  <sheetViews>
    <sheetView workbookViewId="0"/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0" style="2" customWidth="1"/>
    <col min="12" max="12" width="11" style="2" customWidth="1"/>
    <col min="13" max="13" width="10" style="2" customWidth="1"/>
    <col min="14" max="14" width="10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1986</v>
      </c>
      <c r="F1" s="2" t="s">
        <v>1</v>
      </c>
      <c r="G1" s="4">
        <v>0</v>
      </c>
      <c r="H1" s="5"/>
      <c r="I1" s="4"/>
    </row>
    <row r="2" spans="1:12" ht="21" customHeight="1">
      <c r="A2" s="6" t="s">
        <v>77</v>
      </c>
    </row>
    <row r="3" spans="1:12" s="116" customFormat="1" ht="14.1" customHeight="1">
      <c r="A3" s="110" t="s">
        <v>2</v>
      </c>
      <c r="B3" s="111" t="s">
        <v>3</v>
      </c>
      <c r="C3" s="112" t="str">
        <f>A76</f>
        <v>1. 등차급수</v>
      </c>
      <c r="D3" s="113" t="str">
        <f>A124</f>
        <v>2. 등비급수</v>
      </c>
      <c r="E3" s="113" t="str">
        <f>A172</f>
        <v>3. 베기함수</v>
      </c>
      <c r="F3" s="113" t="str">
        <f>A220</f>
        <v>4. 지수함수</v>
      </c>
      <c r="G3" s="113" t="str">
        <f>A268</f>
        <v>5. 로지스틱</v>
      </c>
      <c r="H3" s="113" t="str">
        <f>A316</f>
        <v>6. 수정지수</v>
      </c>
      <c r="I3" s="114" t="s">
        <v>4</v>
      </c>
      <c r="J3" s="663" t="s">
        <v>5</v>
      </c>
      <c r="K3" s="664"/>
    </row>
    <row r="4" spans="1:12" s="116" customFormat="1" ht="14.1" customHeight="1">
      <c r="A4" s="117">
        <f>E1</f>
        <v>1986</v>
      </c>
      <c r="B4" s="118">
        <v>151519</v>
      </c>
      <c r="C4" s="119">
        <f t="shared" ref="C4:C48" si="0">I78</f>
        <v>135009</v>
      </c>
      <c r="D4" s="120">
        <f t="shared" ref="D4:D48" si="1">I126</f>
        <v>152922</v>
      </c>
      <c r="E4" s="120">
        <f t="shared" ref="E4:E41" si="2">I174</f>
        <v>152922</v>
      </c>
      <c r="F4" s="121">
        <f t="shared" ref="F4:F41" si="3">I222</f>
        <v>117880</v>
      </c>
      <c r="G4" s="121">
        <f t="shared" ref="G4:G41" si="4">I270</f>
        <v>145243</v>
      </c>
      <c r="H4" s="121">
        <f t="shared" ref="H4:H48" si="5">I318</f>
        <v>121035</v>
      </c>
      <c r="I4" s="122">
        <f t="shared" ref="I4:I41" si="6">ROUND(SUMIF(C$49:H$49,"○",C4:H4),$G$1)</f>
        <v>145243</v>
      </c>
      <c r="J4" s="123"/>
      <c r="K4" s="124"/>
      <c r="L4" s="125"/>
    </row>
    <row r="5" spans="1:12" s="116" customFormat="1" ht="14.1" customHeight="1">
      <c r="A5" s="117">
        <f>A4+1</f>
        <v>1987</v>
      </c>
      <c r="B5" s="118">
        <v>162701</v>
      </c>
      <c r="C5" s="119">
        <f t="shared" si="0"/>
        <v>148517</v>
      </c>
      <c r="D5" s="120">
        <f t="shared" si="1"/>
        <v>161074</v>
      </c>
      <c r="E5" s="120">
        <f t="shared" si="2"/>
        <v>161074</v>
      </c>
      <c r="F5" s="121">
        <f t="shared" si="3"/>
        <v>150228</v>
      </c>
      <c r="G5" s="121">
        <f t="shared" si="4"/>
        <v>155248</v>
      </c>
      <c r="H5" s="121">
        <f t="shared" si="5"/>
        <v>138489</v>
      </c>
      <c r="I5" s="122">
        <f t="shared" si="6"/>
        <v>155248</v>
      </c>
      <c r="J5" s="123"/>
      <c r="K5" s="124"/>
      <c r="L5" s="125"/>
    </row>
    <row r="6" spans="1:12" s="116" customFormat="1" ht="14.1" customHeight="1">
      <c r="A6" s="117">
        <f t="shared" ref="A6:A23" si="7">A5+1</f>
        <v>1988</v>
      </c>
      <c r="B6" s="118">
        <v>171259</v>
      </c>
      <c r="C6" s="119">
        <f t="shared" si="0"/>
        <v>162026</v>
      </c>
      <c r="D6" s="120">
        <f t="shared" si="1"/>
        <v>169662</v>
      </c>
      <c r="E6" s="120">
        <f t="shared" si="2"/>
        <v>169662</v>
      </c>
      <c r="F6" s="121">
        <f t="shared" si="3"/>
        <v>173675</v>
      </c>
      <c r="G6" s="121">
        <f t="shared" si="4"/>
        <v>165733</v>
      </c>
      <c r="H6" s="121">
        <f t="shared" si="5"/>
        <v>155495</v>
      </c>
      <c r="I6" s="122">
        <f t="shared" si="6"/>
        <v>165733</v>
      </c>
      <c r="J6" s="123"/>
      <c r="K6" s="124"/>
      <c r="L6" s="125"/>
    </row>
    <row r="7" spans="1:12" s="116" customFormat="1" ht="14.1" customHeight="1">
      <c r="A7" s="117">
        <f t="shared" si="7"/>
        <v>1989</v>
      </c>
      <c r="B7" s="118">
        <v>181335</v>
      </c>
      <c r="C7" s="119">
        <f t="shared" si="0"/>
        <v>175534</v>
      </c>
      <c r="D7" s="120">
        <f t="shared" si="1"/>
        <v>178706</v>
      </c>
      <c r="E7" s="120">
        <f t="shared" si="2"/>
        <v>178706</v>
      </c>
      <c r="F7" s="121">
        <f t="shared" si="3"/>
        <v>192736</v>
      </c>
      <c r="G7" s="121">
        <f t="shared" si="4"/>
        <v>176692</v>
      </c>
      <c r="H7" s="121">
        <f t="shared" si="5"/>
        <v>172064</v>
      </c>
      <c r="I7" s="122">
        <f t="shared" si="6"/>
        <v>176692</v>
      </c>
      <c r="J7" s="123"/>
      <c r="K7" s="124"/>
      <c r="L7" s="125"/>
    </row>
    <row r="8" spans="1:12" s="116" customFormat="1" ht="14.1" customHeight="1">
      <c r="A8" s="117">
        <f t="shared" si="7"/>
        <v>1990</v>
      </c>
      <c r="B8" s="118">
        <v>200144</v>
      </c>
      <c r="C8" s="119">
        <f t="shared" si="0"/>
        <v>189042</v>
      </c>
      <c r="D8" s="120">
        <f t="shared" si="1"/>
        <v>188233</v>
      </c>
      <c r="E8" s="120">
        <f t="shared" si="2"/>
        <v>188233</v>
      </c>
      <c r="F8" s="121">
        <f t="shared" si="3"/>
        <v>209083</v>
      </c>
      <c r="G8" s="121">
        <f t="shared" si="4"/>
        <v>188116</v>
      </c>
      <c r="H8" s="121">
        <f t="shared" si="5"/>
        <v>188207</v>
      </c>
      <c r="I8" s="122">
        <f t="shared" si="6"/>
        <v>188116</v>
      </c>
      <c r="J8" s="123"/>
      <c r="K8" s="124"/>
      <c r="L8" s="125"/>
    </row>
    <row r="9" spans="1:12" s="116" customFormat="1" ht="14.1" customHeight="1">
      <c r="A9" s="117">
        <f t="shared" si="7"/>
        <v>1991</v>
      </c>
      <c r="B9" s="118">
        <v>168200</v>
      </c>
      <c r="C9" s="119">
        <f t="shared" si="0"/>
        <v>202550</v>
      </c>
      <c r="D9" s="120">
        <f t="shared" si="1"/>
        <v>198268</v>
      </c>
      <c r="E9" s="120">
        <f t="shared" si="2"/>
        <v>198268</v>
      </c>
      <c r="F9" s="121">
        <f t="shared" si="3"/>
        <v>223549</v>
      </c>
      <c r="G9" s="121">
        <f t="shared" si="4"/>
        <v>199990</v>
      </c>
      <c r="H9" s="121">
        <f t="shared" si="5"/>
        <v>203934</v>
      </c>
      <c r="I9" s="122">
        <f t="shared" si="6"/>
        <v>199990</v>
      </c>
      <c r="J9" s="123"/>
      <c r="K9" s="124"/>
      <c r="L9" s="125"/>
    </row>
    <row r="10" spans="1:12" s="116" customFormat="1" ht="14.1" customHeight="1">
      <c r="A10" s="117">
        <f t="shared" si="7"/>
        <v>1992</v>
      </c>
      <c r="B10" s="118">
        <v>190000</v>
      </c>
      <c r="C10" s="119">
        <f t="shared" si="0"/>
        <v>216058</v>
      </c>
      <c r="D10" s="120">
        <f t="shared" si="1"/>
        <v>208838</v>
      </c>
      <c r="E10" s="120">
        <f t="shared" si="2"/>
        <v>208838</v>
      </c>
      <c r="F10" s="121">
        <f t="shared" si="3"/>
        <v>236617</v>
      </c>
      <c r="G10" s="121">
        <f t="shared" si="4"/>
        <v>212298</v>
      </c>
      <c r="H10" s="121">
        <f t="shared" si="5"/>
        <v>219258</v>
      </c>
      <c r="I10" s="122">
        <f t="shared" si="6"/>
        <v>212298</v>
      </c>
      <c r="J10" s="123"/>
      <c r="K10" s="124"/>
      <c r="L10" s="125"/>
    </row>
    <row r="11" spans="1:12" s="116" customFormat="1" ht="14.1" customHeight="1">
      <c r="A11" s="117">
        <f t="shared" si="7"/>
        <v>1993</v>
      </c>
      <c r="B11" s="118">
        <v>218374</v>
      </c>
      <c r="C11" s="119">
        <f t="shared" si="0"/>
        <v>229566</v>
      </c>
      <c r="D11" s="120">
        <f t="shared" si="1"/>
        <v>219972</v>
      </c>
      <c r="E11" s="120">
        <f t="shared" si="2"/>
        <v>219972</v>
      </c>
      <c r="F11" s="121">
        <f t="shared" si="3"/>
        <v>248597</v>
      </c>
      <c r="G11" s="121">
        <f t="shared" si="4"/>
        <v>225014</v>
      </c>
      <c r="H11" s="121">
        <f t="shared" si="5"/>
        <v>234187</v>
      </c>
      <c r="I11" s="122">
        <f t="shared" si="6"/>
        <v>225014</v>
      </c>
      <c r="J11" s="123"/>
      <c r="K11" s="124"/>
      <c r="L11" s="125"/>
    </row>
    <row r="12" spans="1:12" s="116" customFormat="1" ht="14.1" customHeight="1">
      <c r="A12" s="117">
        <f t="shared" si="7"/>
        <v>1994</v>
      </c>
      <c r="B12" s="118">
        <v>238319</v>
      </c>
      <c r="C12" s="119">
        <f t="shared" si="0"/>
        <v>243074</v>
      </c>
      <c r="D12" s="120">
        <f t="shared" si="1"/>
        <v>231699</v>
      </c>
      <c r="E12" s="120">
        <f t="shared" si="2"/>
        <v>231699</v>
      </c>
      <c r="F12" s="121">
        <f t="shared" si="3"/>
        <v>259700</v>
      </c>
      <c r="G12" s="121">
        <f t="shared" si="4"/>
        <v>238113</v>
      </c>
      <c r="H12" s="121">
        <f t="shared" si="5"/>
        <v>248733</v>
      </c>
      <c r="I12" s="122">
        <f t="shared" si="6"/>
        <v>238113</v>
      </c>
      <c r="J12" s="123"/>
      <c r="K12" s="124"/>
      <c r="L12" s="125"/>
    </row>
    <row r="13" spans="1:12" s="116" customFormat="1" ht="14.1" customHeight="1">
      <c r="A13" s="117">
        <f t="shared" si="7"/>
        <v>1995</v>
      </c>
      <c r="B13" s="118">
        <v>254709</v>
      </c>
      <c r="C13" s="119">
        <f t="shared" si="0"/>
        <v>256582</v>
      </c>
      <c r="D13" s="120">
        <f t="shared" si="1"/>
        <v>244051</v>
      </c>
      <c r="E13" s="120">
        <f t="shared" si="2"/>
        <v>244051</v>
      </c>
      <c r="F13" s="121">
        <f t="shared" si="3"/>
        <v>270079</v>
      </c>
      <c r="G13" s="121">
        <f t="shared" si="4"/>
        <v>251561</v>
      </c>
      <c r="H13" s="121">
        <f t="shared" si="5"/>
        <v>262905</v>
      </c>
      <c r="I13" s="122">
        <f t="shared" si="6"/>
        <v>251561</v>
      </c>
      <c r="J13" s="123"/>
      <c r="K13" s="124"/>
      <c r="L13" s="125"/>
    </row>
    <row r="14" spans="1:12" s="116" customFormat="1" ht="14.1" customHeight="1">
      <c r="A14" s="117">
        <f t="shared" si="7"/>
        <v>1996</v>
      </c>
      <c r="B14" s="118">
        <v>270403</v>
      </c>
      <c r="C14" s="119">
        <f t="shared" si="0"/>
        <v>270090</v>
      </c>
      <c r="D14" s="120">
        <f t="shared" si="1"/>
        <v>257062</v>
      </c>
      <c r="E14" s="120">
        <f t="shared" si="2"/>
        <v>257062</v>
      </c>
      <c r="F14" s="121">
        <f t="shared" si="3"/>
        <v>279846</v>
      </c>
      <c r="G14" s="121">
        <f t="shared" si="4"/>
        <v>265324</v>
      </c>
      <c r="H14" s="121">
        <f t="shared" si="5"/>
        <v>276712</v>
      </c>
      <c r="I14" s="122">
        <f t="shared" si="6"/>
        <v>265324</v>
      </c>
      <c r="J14" s="123"/>
      <c r="K14" s="124"/>
      <c r="L14" s="125"/>
    </row>
    <row r="15" spans="1:12" s="116" customFormat="1" ht="14.1" customHeight="1">
      <c r="A15" s="117">
        <f t="shared" si="7"/>
        <v>1997</v>
      </c>
      <c r="B15" s="118">
        <v>281896</v>
      </c>
      <c r="C15" s="119">
        <f t="shared" si="0"/>
        <v>283598</v>
      </c>
      <c r="D15" s="120">
        <f t="shared" si="1"/>
        <v>270766</v>
      </c>
      <c r="E15" s="120">
        <f t="shared" si="2"/>
        <v>270766</v>
      </c>
      <c r="F15" s="121">
        <f t="shared" si="3"/>
        <v>289089</v>
      </c>
      <c r="G15" s="121">
        <f t="shared" si="4"/>
        <v>279359</v>
      </c>
      <c r="H15" s="121">
        <f t="shared" si="5"/>
        <v>290165</v>
      </c>
      <c r="I15" s="122">
        <f t="shared" si="6"/>
        <v>279359</v>
      </c>
      <c r="J15" s="123"/>
      <c r="K15" s="124"/>
      <c r="L15" s="125"/>
    </row>
    <row r="16" spans="1:12" s="116" customFormat="1" ht="14.1" customHeight="1">
      <c r="A16" s="117">
        <f t="shared" si="7"/>
        <v>1998</v>
      </c>
      <c r="B16" s="118">
        <v>291607</v>
      </c>
      <c r="C16" s="119">
        <f t="shared" si="0"/>
        <v>297106</v>
      </c>
      <c r="D16" s="120">
        <f t="shared" si="1"/>
        <v>285201</v>
      </c>
      <c r="E16" s="120">
        <f t="shared" si="2"/>
        <v>285201</v>
      </c>
      <c r="F16" s="121">
        <f t="shared" si="3"/>
        <v>297876</v>
      </c>
      <c r="G16" s="121">
        <f t="shared" si="4"/>
        <v>293624</v>
      </c>
      <c r="H16" s="121">
        <f t="shared" si="5"/>
        <v>303271</v>
      </c>
      <c r="I16" s="122">
        <f t="shared" si="6"/>
        <v>293624</v>
      </c>
      <c r="J16" s="123"/>
      <c r="K16" s="124"/>
      <c r="L16" s="125"/>
    </row>
    <row r="17" spans="1:12" s="116" customFormat="1" ht="14.1" customHeight="1">
      <c r="A17" s="117">
        <f t="shared" si="7"/>
        <v>1999</v>
      </c>
      <c r="B17" s="118">
        <v>307751</v>
      </c>
      <c r="C17" s="119">
        <f t="shared" si="0"/>
        <v>310614</v>
      </c>
      <c r="D17" s="120">
        <f t="shared" si="1"/>
        <v>300405</v>
      </c>
      <c r="E17" s="120">
        <f t="shared" si="2"/>
        <v>300405</v>
      </c>
      <c r="F17" s="121">
        <f t="shared" si="3"/>
        <v>306262</v>
      </c>
      <c r="G17" s="121">
        <f t="shared" si="4"/>
        <v>308070</v>
      </c>
      <c r="H17" s="121">
        <f t="shared" si="5"/>
        <v>316041</v>
      </c>
      <c r="I17" s="122">
        <f t="shared" si="6"/>
        <v>308070</v>
      </c>
      <c r="J17" s="123"/>
      <c r="K17" s="124"/>
      <c r="L17" s="125"/>
    </row>
    <row r="18" spans="1:12" s="116" customFormat="1" ht="14.1" customHeight="1">
      <c r="A18" s="117">
        <f t="shared" si="7"/>
        <v>2000</v>
      </c>
      <c r="B18" s="118">
        <v>328807</v>
      </c>
      <c r="C18" s="119">
        <f t="shared" si="0"/>
        <v>324122</v>
      </c>
      <c r="D18" s="120">
        <f t="shared" si="1"/>
        <v>316420</v>
      </c>
      <c r="E18" s="120">
        <f t="shared" si="2"/>
        <v>316420</v>
      </c>
      <c r="F18" s="121">
        <f t="shared" si="3"/>
        <v>314293</v>
      </c>
      <c r="G18" s="121">
        <f t="shared" si="4"/>
        <v>322649</v>
      </c>
      <c r="H18" s="121">
        <f t="shared" si="5"/>
        <v>328482</v>
      </c>
      <c r="I18" s="122">
        <f t="shared" si="6"/>
        <v>322649</v>
      </c>
      <c r="J18" s="123"/>
      <c r="K18" s="124"/>
      <c r="L18" s="125"/>
    </row>
    <row r="19" spans="1:12" s="116" customFormat="1" ht="14.1" customHeight="1">
      <c r="A19" s="117">
        <f t="shared" si="7"/>
        <v>2001</v>
      </c>
      <c r="B19" s="118">
        <v>345763</v>
      </c>
      <c r="C19" s="119">
        <f t="shared" si="0"/>
        <v>337630</v>
      </c>
      <c r="D19" s="120">
        <f t="shared" si="1"/>
        <v>333289</v>
      </c>
      <c r="E19" s="120">
        <f t="shared" si="2"/>
        <v>333289</v>
      </c>
      <c r="F19" s="121">
        <f t="shared" si="3"/>
        <v>322005</v>
      </c>
      <c r="G19" s="121">
        <f t="shared" si="4"/>
        <v>337308</v>
      </c>
      <c r="H19" s="121">
        <f t="shared" si="5"/>
        <v>340604</v>
      </c>
      <c r="I19" s="122">
        <f t="shared" si="6"/>
        <v>337308</v>
      </c>
      <c r="J19" s="123"/>
      <c r="K19" s="124"/>
      <c r="L19" s="125"/>
    </row>
    <row r="20" spans="1:12" s="116" customFormat="1" ht="14.1" customHeight="1">
      <c r="A20" s="117">
        <f t="shared" si="7"/>
        <v>2002</v>
      </c>
      <c r="B20" s="118">
        <v>362529</v>
      </c>
      <c r="C20" s="119">
        <f t="shared" si="0"/>
        <v>351138</v>
      </c>
      <c r="D20" s="120">
        <f t="shared" si="1"/>
        <v>351057</v>
      </c>
      <c r="E20" s="120">
        <f t="shared" si="2"/>
        <v>351057</v>
      </c>
      <c r="F20" s="121">
        <f t="shared" si="3"/>
        <v>329431</v>
      </c>
      <c r="G20" s="121">
        <f t="shared" si="4"/>
        <v>351995</v>
      </c>
      <c r="H20" s="121">
        <f t="shared" si="5"/>
        <v>352414</v>
      </c>
      <c r="I20" s="122">
        <f t="shared" si="6"/>
        <v>351995</v>
      </c>
      <c r="J20" s="123"/>
      <c r="K20" s="124"/>
      <c r="L20" s="125"/>
    </row>
    <row r="21" spans="1:12" s="116" customFormat="1" ht="14.1" customHeight="1">
      <c r="A21" s="117">
        <f t="shared" si="7"/>
        <v>2003</v>
      </c>
      <c r="B21" s="118">
        <v>368887</v>
      </c>
      <c r="C21" s="119">
        <f t="shared" si="0"/>
        <v>364646</v>
      </c>
      <c r="D21" s="120">
        <f t="shared" si="1"/>
        <v>369772</v>
      </c>
      <c r="E21" s="120">
        <f t="shared" si="2"/>
        <v>369772</v>
      </c>
      <c r="F21" s="121">
        <f t="shared" si="3"/>
        <v>336596</v>
      </c>
      <c r="G21" s="121">
        <f t="shared" si="4"/>
        <v>366657</v>
      </c>
      <c r="H21" s="121">
        <f t="shared" si="5"/>
        <v>363920</v>
      </c>
      <c r="I21" s="122">
        <f t="shared" si="6"/>
        <v>366657</v>
      </c>
      <c r="J21" s="123"/>
      <c r="K21" s="124"/>
      <c r="L21" s="125"/>
    </row>
    <row r="22" spans="1:12" s="116" customFormat="1" ht="14.1" customHeight="1">
      <c r="A22" s="117">
        <f t="shared" si="7"/>
        <v>2004</v>
      </c>
      <c r="B22" s="118">
        <v>380521</v>
      </c>
      <c r="C22" s="119">
        <f t="shared" si="0"/>
        <v>378154</v>
      </c>
      <c r="D22" s="120">
        <f t="shared" si="1"/>
        <v>389485</v>
      </c>
      <c r="E22" s="120">
        <f t="shared" si="2"/>
        <v>389485</v>
      </c>
      <c r="F22" s="121">
        <f t="shared" si="3"/>
        <v>343524</v>
      </c>
      <c r="G22" s="121">
        <f t="shared" si="4"/>
        <v>381240</v>
      </c>
      <c r="H22" s="121">
        <f t="shared" si="5"/>
        <v>375131</v>
      </c>
      <c r="I22" s="122">
        <f t="shared" si="6"/>
        <v>381240</v>
      </c>
      <c r="J22" s="123"/>
      <c r="K22" s="124"/>
      <c r="L22" s="125"/>
    </row>
    <row r="23" spans="1:12" s="116" customFormat="1" ht="14.1" customHeight="1">
      <c r="A23" s="117">
        <f t="shared" si="7"/>
        <v>2005</v>
      </c>
      <c r="B23" s="118">
        <v>397145</v>
      </c>
      <c r="C23" s="119">
        <f t="shared" si="0"/>
        <v>391662</v>
      </c>
      <c r="D23" s="120">
        <f t="shared" si="1"/>
        <v>410249</v>
      </c>
      <c r="E23" s="120">
        <f t="shared" si="2"/>
        <v>410249</v>
      </c>
      <c r="F23" s="121">
        <f t="shared" si="3"/>
        <v>350235</v>
      </c>
      <c r="G23" s="121">
        <f t="shared" si="4"/>
        <v>395694</v>
      </c>
      <c r="H23" s="121">
        <f t="shared" si="5"/>
        <v>386053</v>
      </c>
      <c r="I23" s="122">
        <f t="shared" si="6"/>
        <v>395694</v>
      </c>
      <c r="J23" s="123"/>
      <c r="K23" s="124"/>
      <c r="L23" s="125"/>
    </row>
    <row r="24" spans="1:12" s="116" customFormat="1" ht="14.1" customHeight="1" thickBot="1">
      <c r="A24" s="126">
        <f t="shared" ref="A24:A30" si="8">A23+1</f>
        <v>2006</v>
      </c>
      <c r="B24" s="127">
        <v>400018</v>
      </c>
      <c r="C24" s="128">
        <f t="shared" si="0"/>
        <v>405170</v>
      </c>
      <c r="D24" s="129">
        <f t="shared" si="1"/>
        <v>432120</v>
      </c>
      <c r="E24" s="129">
        <f t="shared" si="2"/>
        <v>432120</v>
      </c>
      <c r="F24" s="130">
        <f t="shared" si="3"/>
        <v>356745</v>
      </c>
      <c r="G24" s="130">
        <f t="shared" si="4"/>
        <v>409969</v>
      </c>
      <c r="H24" s="130">
        <f t="shared" si="5"/>
        <v>396695</v>
      </c>
      <c r="I24" s="131">
        <f t="shared" si="6"/>
        <v>409969</v>
      </c>
      <c r="J24" s="132"/>
      <c r="K24" s="133"/>
      <c r="L24" s="134"/>
    </row>
    <row r="25" spans="1:12" s="116" customFormat="1" ht="14.1" customHeight="1" thickTop="1">
      <c r="A25" s="222">
        <f t="shared" si="8"/>
        <v>2007</v>
      </c>
      <c r="B25" s="223"/>
      <c r="C25" s="224">
        <f t="shared" si="0"/>
        <v>418678</v>
      </c>
      <c r="D25" s="225">
        <f t="shared" si="1"/>
        <v>455157</v>
      </c>
      <c r="E25" s="224">
        <f t="shared" si="2"/>
        <v>455157</v>
      </c>
      <c r="F25" s="224">
        <f t="shared" si="3"/>
        <v>363070</v>
      </c>
      <c r="G25" s="224">
        <f t="shared" si="4"/>
        <v>424016</v>
      </c>
      <c r="H25" s="224">
        <f t="shared" si="5"/>
        <v>407063</v>
      </c>
      <c r="I25" s="226">
        <f t="shared" si="6"/>
        <v>424016</v>
      </c>
      <c r="J25" s="227"/>
      <c r="K25" s="228"/>
    </row>
    <row r="26" spans="1:12" s="116" customFormat="1" ht="14.1" customHeight="1">
      <c r="A26" s="142">
        <f t="shared" si="8"/>
        <v>2008</v>
      </c>
      <c r="B26" s="143"/>
      <c r="C26" s="119">
        <f t="shared" si="0"/>
        <v>432186</v>
      </c>
      <c r="D26" s="120">
        <f t="shared" si="1"/>
        <v>479422</v>
      </c>
      <c r="E26" s="121">
        <f t="shared" si="2"/>
        <v>479422</v>
      </c>
      <c r="F26" s="121">
        <f t="shared" si="3"/>
        <v>369223</v>
      </c>
      <c r="G26" s="121">
        <f t="shared" si="4"/>
        <v>437792</v>
      </c>
      <c r="H26" s="121">
        <f t="shared" si="5"/>
        <v>417164</v>
      </c>
      <c r="I26" s="122">
        <f t="shared" si="6"/>
        <v>437792</v>
      </c>
      <c r="J26" s="123"/>
      <c r="K26" s="124"/>
    </row>
    <row r="27" spans="1:12" s="116" customFormat="1" ht="14.1" customHeight="1">
      <c r="A27" s="142">
        <f t="shared" si="8"/>
        <v>2009</v>
      </c>
      <c r="B27" s="143"/>
      <c r="C27" s="119">
        <f t="shared" si="0"/>
        <v>445694</v>
      </c>
      <c r="D27" s="120">
        <f t="shared" si="1"/>
        <v>504980</v>
      </c>
      <c r="E27" s="121">
        <f t="shared" si="2"/>
        <v>504980</v>
      </c>
      <c r="F27" s="121">
        <f t="shared" si="3"/>
        <v>375216</v>
      </c>
      <c r="G27" s="121">
        <f t="shared" si="4"/>
        <v>451256</v>
      </c>
      <c r="H27" s="121">
        <f t="shared" si="5"/>
        <v>427006</v>
      </c>
      <c r="I27" s="122">
        <f t="shared" si="6"/>
        <v>451256</v>
      </c>
      <c r="J27" s="123"/>
      <c r="K27" s="124"/>
    </row>
    <row r="28" spans="1:12" s="116" customFormat="1" ht="14.1" customHeight="1">
      <c r="A28" s="135">
        <f t="shared" si="8"/>
        <v>2010</v>
      </c>
      <c r="B28" s="136"/>
      <c r="C28" s="137">
        <f t="shared" si="0"/>
        <v>459202</v>
      </c>
      <c r="D28" s="138">
        <f t="shared" si="1"/>
        <v>531901</v>
      </c>
      <c r="E28" s="137">
        <f t="shared" si="2"/>
        <v>531901</v>
      </c>
      <c r="F28" s="137">
        <f t="shared" si="3"/>
        <v>381059</v>
      </c>
      <c r="G28" s="137">
        <f t="shared" si="4"/>
        <v>464372</v>
      </c>
      <c r="H28" s="137">
        <f t="shared" si="5"/>
        <v>436595</v>
      </c>
      <c r="I28" s="139">
        <f t="shared" si="6"/>
        <v>464372</v>
      </c>
      <c r="J28" s="140"/>
      <c r="K28" s="141"/>
    </row>
    <row r="29" spans="1:12" s="116" customFormat="1" ht="14.1" customHeight="1">
      <c r="A29" s="142">
        <f t="shared" si="8"/>
        <v>2011</v>
      </c>
      <c r="B29" s="143"/>
      <c r="C29" s="119">
        <f t="shared" si="0"/>
        <v>472711</v>
      </c>
      <c r="D29" s="120">
        <f t="shared" si="1"/>
        <v>560258</v>
      </c>
      <c r="E29" s="121">
        <f t="shared" si="2"/>
        <v>560258</v>
      </c>
      <c r="F29" s="121">
        <f t="shared" si="3"/>
        <v>386763</v>
      </c>
      <c r="G29" s="121">
        <f t="shared" si="4"/>
        <v>477108</v>
      </c>
      <c r="H29" s="121">
        <f t="shared" si="5"/>
        <v>445937</v>
      </c>
      <c r="I29" s="144">
        <f t="shared" si="6"/>
        <v>477108</v>
      </c>
      <c r="J29" s="145"/>
      <c r="K29" s="124"/>
    </row>
    <row r="30" spans="1:12" s="116" customFormat="1" ht="14.1" customHeight="1">
      <c r="A30" s="222">
        <f t="shared" si="8"/>
        <v>2012</v>
      </c>
      <c r="B30" s="223"/>
      <c r="C30" s="224">
        <f t="shared" si="0"/>
        <v>486219</v>
      </c>
      <c r="D30" s="225">
        <f t="shared" si="1"/>
        <v>590126</v>
      </c>
      <c r="E30" s="224">
        <f t="shared" si="2"/>
        <v>590126</v>
      </c>
      <c r="F30" s="224">
        <f t="shared" si="3"/>
        <v>392335</v>
      </c>
      <c r="G30" s="224">
        <f t="shared" si="4"/>
        <v>489435</v>
      </c>
      <c r="H30" s="224">
        <f t="shared" si="5"/>
        <v>455039</v>
      </c>
      <c r="I30" s="226">
        <f t="shared" si="6"/>
        <v>489435</v>
      </c>
      <c r="J30" s="227"/>
      <c r="K30" s="228"/>
    </row>
    <row r="31" spans="1:12" s="116" customFormat="1" ht="14.1" customHeight="1">
      <c r="A31" s="222">
        <f t="shared" ref="A31:A40" si="9">A30+1</f>
        <v>2013</v>
      </c>
      <c r="B31" s="223"/>
      <c r="C31" s="224">
        <f t="shared" si="0"/>
        <v>499727</v>
      </c>
      <c r="D31" s="225">
        <f t="shared" si="1"/>
        <v>621586</v>
      </c>
      <c r="E31" s="224">
        <f t="shared" si="2"/>
        <v>621586</v>
      </c>
      <c r="F31" s="224">
        <f t="shared" si="3"/>
        <v>397783</v>
      </c>
      <c r="G31" s="224">
        <f t="shared" si="4"/>
        <v>501330</v>
      </c>
      <c r="H31" s="224">
        <f t="shared" si="5"/>
        <v>463907</v>
      </c>
      <c r="I31" s="226">
        <f t="shared" si="6"/>
        <v>501330</v>
      </c>
      <c r="J31" s="227"/>
      <c r="K31" s="228"/>
    </row>
    <row r="32" spans="1:12" s="116" customFormat="1" ht="14.1" customHeight="1">
      <c r="A32" s="222">
        <f t="shared" si="9"/>
        <v>2014</v>
      </c>
      <c r="B32" s="223"/>
      <c r="C32" s="224">
        <f t="shared" si="0"/>
        <v>513235</v>
      </c>
      <c r="D32" s="225">
        <f t="shared" si="1"/>
        <v>654724</v>
      </c>
      <c r="E32" s="224">
        <f t="shared" si="2"/>
        <v>654724</v>
      </c>
      <c r="F32" s="224">
        <f t="shared" si="3"/>
        <v>403115</v>
      </c>
      <c r="G32" s="224">
        <f t="shared" si="4"/>
        <v>512776</v>
      </c>
      <c r="H32" s="224">
        <f t="shared" si="5"/>
        <v>472547</v>
      </c>
      <c r="I32" s="226">
        <f t="shared" si="6"/>
        <v>512776</v>
      </c>
      <c r="J32" s="227"/>
      <c r="K32" s="228"/>
    </row>
    <row r="33" spans="1:11" s="116" customFormat="1" ht="14.1" customHeight="1">
      <c r="A33" s="135">
        <f t="shared" si="9"/>
        <v>2015</v>
      </c>
      <c r="B33" s="136"/>
      <c r="C33" s="137">
        <f t="shared" si="0"/>
        <v>526743</v>
      </c>
      <c r="D33" s="138">
        <f t="shared" si="1"/>
        <v>689628</v>
      </c>
      <c r="E33" s="137">
        <f t="shared" si="2"/>
        <v>689628</v>
      </c>
      <c r="F33" s="137">
        <f t="shared" si="3"/>
        <v>408336</v>
      </c>
      <c r="G33" s="137">
        <f t="shared" si="4"/>
        <v>523757</v>
      </c>
      <c r="H33" s="137">
        <f t="shared" si="5"/>
        <v>480965</v>
      </c>
      <c r="I33" s="139">
        <f t="shared" si="6"/>
        <v>523757</v>
      </c>
      <c r="J33" s="140"/>
      <c r="K33" s="141"/>
    </row>
    <row r="34" spans="1:11" s="116" customFormat="1" ht="14.1" customHeight="1">
      <c r="A34" s="222">
        <f t="shared" si="9"/>
        <v>2016</v>
      </c>
      <c r="B34" s="223"/>
      <c r="C34" s="224">
        <f t="shared" si="0"/>
        <v>540251</v>
      </c>
      <c r="D34" s="225">
        <f t="shared" si="1"/>
        <v>726393</v>
      </c>
      <c r="E34" s="224">
        <f t="shared" si="2"/>
        <v>726393</v>
      </c>
      <c r="F34" s="224">
        <f t="shared" si="3"/>
        <v>413454</v>
      </c>
      <c r="G34" s="224">
        <f t="shared" si="4"/>
        <v>534265</v>
      </c>
      <c r="H34" s="224">
        <f t="shared" si="5"/>
        <v>489167</v>
      </c>
      <c r="I34" s="226">
        <f t="shared" si="6"/>
        <v>534265</v>
      </c>
      <c r="J34" s="227"/>
      <c r="K34" s="228"/>
    </row>
    <row r="35" spans="1:11" s="116" customFormat="1" ht="14.1" customHeight="1">
      <c r="A35" s="222">
        <f t="shared" si="9"/>
        <v>2017</v>
      </c>
      <c r="B35" s="223"/>
      <c r="C35" s="224">
        <f t="shared" si="0"/>
        <v>553759</v>
      </c>
      <c r="D35" s="225">
        <f t="shared" si="1"/>
        <v>765117</v>
      </c>
      <c r="E35" s="224">
        <f t="shared" si="2"/>
        <v>765117</v>
      </c>
      <c r="F35" s="224">
        <f t="shared" si="3"/>
        <v>418472</v>
      </c>
      <c r="G35" s="224">
        <f t="shared" si="4"/>
        <v>544293</v>
      </c>
      <c r="H35" s="224">
        <f t="shared" si="5"/>
        <v>497158</v>
      </c>
      <c r="I35" s="226">
        <f t="shared" si="6"/>
        <v>544293</v>
      </c>
      <c r="J35" s="227"/>
      <c r="K35" s="228"/>
    </row>
    <row r="36" spans="1:11" s="116" customFormat="1" ht="14.1" customHeight="1">
      <c r="A36" s="222">
        <f t="shared" si="9"/>
        <v>2018</v>
      </c>
      <c r="B36" s="223"/>
      <c r="C36" s="224">
        <f t="shared" si="0"/>
        <v>567267</v>
      </c>
      <c r="D36" s="225">
        <f t="shared" si="1"/>
        <v>805907</v>
      </c>
      <c r="E36" s="224">
        <f t="shared" si="2"/>
        <v>805907</v>
      </c>
      <c r="F36" s="224">
        <f t="shared" si="3"/>
        <v>423395</v>
      </c>
      <c r="G36" s="224">
        <f t="shared" si="4"/>
        <v>553840</v>
      </c>
      <c r="H36" s="224">
        <f t="shared" si="5"/>
        <v>504943</v>
      </c>
      <c r="I36" s="226">
        <f t="shared" si="6"/>
        <v>553840</v>
      </c>
      <c r="J36" s="227"/>
      <c r="K36" s="228"/>
    </row>
    <row r="37" spans="1:11" s="116" customFormat="1" ht="14.1" customHeight="1">
      <c r="A37" s="222">
        <f t="shared" si="9"/>
        <v>2019</v>
      </c>
      <c r="B37" s="223"/>
      <c r="C37" s="224">
        <f t="shared" si="0"/>
        <v>580775</v>
      </c>
      <c r="D37" s="225">
        <f t="shared" si="1"/>
        <v>848871</v>
      </c>
      <c r="E37" s="224">
        <f t="shared" si="2"/>
        <v>848871</v>
      </c>
      <c r="F37" s="224">
        <f t="shared" si="3"/>
        <v>428230</v>
      </c>
      <c r="G37" s="224">
        <f t="shared" si="4"/>
        <v>562908</v>
      </c>
      <c r="H37" s="224">
        <f t="shared" si="5"/>
        <v>512528</v>
      </c>
      <c r="I37" s="226">
        <f t="shared" si="6"/>
        <v>562908</v>
      </c>
      <c r="J37" s="227"/>
      <c r="K37" s="228"/>
    </row>
    <row r="38" spans="1:11" s="116" customFormat="1" ht="14.1" customHeight="1">
      <c r="A38" s="135">
        <f t="shared" si="9"/>
        <v>2020</v>
      </c>
      <c r="B38" s="136"/>
      <c r="C38" s="137">
        <f t="shared" si="0"/>
        <v>594283</v>
      </c>
      <c r="D38" s="138">
        <f t="shared" si="1"/>
        <v>894125</v>
      </c>
      <c r="E38" s="137">
        <f t="shared" si="2"/>
        <v>894125</v>
      </c>
      <c r="F38" s="137">
        <f t="shared" si="3"/>
        <v>432979</v>
      </c>
      <c r="G38" s="137">
        <f t="shared" si="4"/>
        <v>571501</v>
      </c>
      <c r="H38" s="137">
        <f t="shared" si="5"/>
        <v>519919</v>
      </c>
      <c r="I38" s="139">
        <f t="shared" si="6"/>
        <v>571501</v>
      </c>
      <c r="J38" s="140"/>
      <c r="K38" s="141"/>
    </row>
    <row r="39" spans="1:11" s="116" customFormat="1" ht="14.1" customHeight="1">
      <c r="A39" s="222">
        <f t="shared" si="9"/>
        <v>2021</v>
      </c>
      <c r="B39" s="223"/>
      <c r="C39" s="224">
        <f t="shared" si="0"/>
        <v>607791</v>
      </c>
      <c r="D39" s="225">
        <f t="shared" si="1"/>
        <v>941792</v>
      </c>
      <c r="E39" s="224">
        <f t="shared" si="2"/>
        <v>941792</v>
      </c>
      <c r="F39" s="224">
        <f t="shared" si="3"/>
        <v>437646</v>
      </c>
      <c r="G39" s="224">
        <f t="shared" si="4"/>
        <v>579626</v>
      </c>
      <c r="H39" s="224">
        <f t="shared" si="5"/>
        <v>527119</v>
      </c>
      <c r="I39" s="226">
        <f t="shared" si="6"/>
        <v>579626</v>
      </c>
      <c r="J39" s="227"/>
      <c r="K39" s="228"/>
    </row>
    <row r="40" spans="1:11" s="116" customFormat="1" ht="14.1" customHeight="1">
      <c r="A40" s="222">
        <f t="shared" si="9"/>
        <v>2022</v>
      </c>
      <c r="B40" s="223"/>
      <c r="C40" s="224">
        <f t="shared" si="0"/>
        <v>621299</v>
      </c>
      <c r="D40" s="225">
        <f t="shared" si="1"/>
        <v>992000</v>
      </c>
      <c r="E40" s="224">
        <f t="shared" si="2"/>
        <v>992000</v>
      </c>
      <c r="F40" s="224">
        <f t="shared" si="3"/>
        <v>442235</v>
      </c>
      <c r="G40" s="224">
        <f t="shared" si="4"/>
        <v>587295</v>
      </c>
      <c r="H40" s="224">
        <f t="shared" si="5"/>
        <v>534134</v>
      </c>
      <c r="I40" s="226">
        <f t="shared" si="6"/>
        <v>587295</v>
      </c>
      <c r="J40" s="227"/>
      <c r="K40" s="228"/>
    </row>
    <row r="41" spans="1:11" s="116" customFormat="1" ht="14.1" customHeight="1">
      <c r="A41" s="142">
        <f>A40+1</f>
        <v>2023</v>
      </c>
      <c r="B41" s="143"/>
      <c r="C41" s="119">
        <f t="shared" si="0"/>
        <v>634807</v>
      </c>
      <c r="D41" s="146">
        <f t="shared" si="1"/>
        <v>1044885</v>
      </c>
      <c r="E41" s="119">
        <f t="shared" si="2"/>
        <v>1044885</v>
      </c>
      <c r="F41" s="119">
        <f t="shared" si="3"/>
        <v>446750</v>
      </c>
      <c r="G41" s="119">
        <f t="shared" si="4"/>
        <v>594519</v>
      </c>
      <c r="H41" s="119">
        <f t="shared" si="5"/>
        <v>540969</v>
      </c>
      <c r="I41" s="144">
        <f t="shared" si="6"/>
        <v>594519</v>
      </c>
      <c r="J41" s="145"/>
      <c r="K41" s="124"/>
    </row>
    <row r="42" spans="1:11" s="116" customFormat="1" ht="14.1" customHeight="1">
      <c r="A42" s="142">
        <f t="shared" ref="A42:A48" si="10">A41+1</f>
        <v>2024</v>
      </c>
      <c r="B42" s="143"/>
      <c r="C42" s="119">
        <f t="shared" si="0"/>
        <v>648315</v>
      </c>
      <c r="D42" s="146">
        <f t="shared" si="1"/>
        <v>1100589</v>
      </c>
      <c r="E42" s="119">
        <f t="shared" ref="E42:E48" si="11">I212</f>
        <v>1100589</v>
      </c>
      <c r="F42" s="119">
        <f t="shared" ref="F42:F48" si="12">I260</f>
        <v>451194</v>
      </c>
      <c r="G42" s="119">
        <f t="shared" ref="G42:G48" si="13">I308</f>
        <v>601311</v>
      </c>
      <c r="H42" s="119">
        <f t="shared" si="5"/>
        <v>547628</v>
      </c>
      <c r="I42" s="144">
        <f t="shared" ref="I42:I48" si="14">ROUND(SUMIF(C$49:H$49,"○",C42:H42),$G$1)</f>
        <v>601311</v>
      </c>
      <c r="J42" s="145"/>
      <c r="K42" s="124"/>
    </row>
    <row r="43" spans="1:11" s="116" customFormat="1" ht="14.1" customHeight="1">
      <c r="A43" s="135">
        <f t="shared" si="10"/>
        <v>2025</v>
      </c>
      <c r="B43" s="136"/>
      <c r="C43" s="137">
        <f t="shared" si="0"/>
        <v>661823</v>
      </c>
      <c r="D43" s="138">
        <f t="shared" si="1"/>
        <v>1159263</v>
      </c>
      <c r="E43" s="137">
        <f t="shared" si="11"/>
        <v>1159263</v>
      </c>
      <c r="F43" s="137">
        <f t="shared" si="12"/>
        <v>455569</v>
      </c>
      <c r="G43" s="137">
        <f t="shared" si="13"/>
        <v>607687</v>
      </c>
      <c r="H43" s="137">
        <f t="shared" si="5"/>
        <v>554116</v>
      </c>
      <c r="I43" s="139">
        <f t="shared" si="14"/>
        <v>607687</v>
      </c>
      <c r="J43" s="140"/>
      <c r="K43" s="141"/>
    </row>
    <row r="44" spans="1:11" s="116" customFormat="1" ht="14.1" customHeight="1">
      <c r="A44" s="142">
        <f t="shared" si="10"/>
        <v>2026</v>
      </c>
      <c r="B44" s="143"/>
      <c r="C44" s="119">
        <f t="shared" si="0"/>
        <v>675331</v>
      </c>
      <c r="D44" s="146">
        <f t="shared" si="1"/>
        <v>1221064</v>
      </c>
      <c r="E44" s="119">
        <f t="shared" si="11"/>
        <v>1221064</v>
      </c>
      <c r="F44" s="119">
        <f t="shared" si="12"/>
        <v>459878</v>
      </c>
      <c r="G44" s="119">
        <f t="shared" si="13"/>
        <v>613663</v>
      </c>
      <c r="H44" s="119">
        <f t="shared" si="5"/>
        <v>560437</v>
      </c>
      <c r="I44" s="144">
        <f t="shared" si="14"/>
        <v>613663</v>
      </c>
      <c r="J44" s="145"/>
      <c r="K44" s="124"/>
    </row>
    <row r="45" spans="1:11" s="116" customFormat="1" ht="14.1" customHeight="1">
      <c r="A45" s="142">
        <f t="shared" si="10"/>
        <v>2027</v>
      </c>
      <c r="B45" s="143"/>
      <c r="C45" s="119">
        <f t="shared" si="0"/>
        <v>688839</v>
      </c>
      <c r="D45" s="146">
        <f t="shared" si="1"/>
        <v>1286161</v>
      </c>
      <c r="E45" s="119">
        <f t="shared" si="11"/>
        <v>1286161</v>
      </c>
      <c r="F45" s="119">
        <f t="shared" si="12"/>
        <v>464124</v>
      </c>
      <c r="G45" s="119">
        <f t="shared" si="13"/>
        <v>619256</v>
      </c>
      <c r="H45" s="119">
        <f t="shared" si="5"/>
        <v>566595</v>
      </c>
      <c r="I45" s="144">
        <f t="shared" si="14"/>
        <v>619256</v>
      </c>
      <c r="J45" s="145"/>
      <c r="K45" s="124"/>
    </row>
    <row r="46" spans="1:11" s="116" customFormat="1" ht="14.1" customHeight="1">
      <c r="A46" s="142">
        <f t="shared" si="10"/>
        <v>2028</v>
      </c>
      <c r="B46" s="143"/>
      <c r="C46" s="119">
        <f t="shared" si="0"/>
        <v>702347</v>
      </c>
      <c r="D46" s="146">
        <f t="shared" si="1"/>
        <v>1354728</v>
      </c>
      <c r="E46" s="119">
        <f t="shared" si="11"/>
        <v>1354728</v>
      </c>
      <c r="F46" s="119">
        <f t="shared" si="12"/>
        <v>468309</v>
      </c>
      <c r="G46" s="119">
        <f t="shared" si="13"/>
        <v>624482</v>
      </c>
      <c r="H46" s="119">
        <f t="shared" si="5"/>
        <v>572596</v>
      </c>
      <c r="I46" s="144">
        <f t="shared" si="14"/>
        <v>624482</v>
      </c>
      <c r="J46" s="145"/>
      <c r="K46" s="124"/>
    </row>
    <row r="47" spans="1:11" s="116" customFormat="1" ht="14.1" customHeight="1">
      <c r="A47" s="142">
        <f t="shared" si="10"/>
        <v>2029</v>
      </c>
      <c r="B47" s="143"/>
      <c r="C47" s="119">
        <f t="shared" si="0"/>
        <v>715855</v>
      </c>
      <c r="D47" s="146">
        <f t="shared" si="1"/>
        <v>1426950</v>
      </c>
      <c r="E47" s="119">
        <f t="shared" si="11"/>
        <v>1426950</v>
      </c>
      <c r="F47" s="119">
        <f t="shared" si="12"/>
        <v>472435</v>
      </c>
      <c r="G47" s="119">
        <f t="shared" si="13"/>
        <v>629360</v>
      </c>
      <c r="H47" s="119">
        <f t="shared" si="5"/>
        <v>578442</v>
      </c>
      <c r="I47" s="144">
        <f t="shared" si="14"/>
        <v>629360</v>
      </c>
      <c r="J47" s="145"/>
      <c r="K47" s="124"/>
    </row>
    <row r="48" spans="1:11" s="116" customFormat="1" ht="14.1" customHeight="1">
      <c r="A48" s="135">
        <f t="shared" si="10"/>
        <v>2030</v>
      </c>
      <c r="B48" s="136"/>
      <c r="C48" s="137">
        <f t="shared" si="0"/>
        <v>729363</v>
      </c>
      <c r="D48" s="138">
        <f t="shared" si="1"/>
        <v>1503022</v>
      </c>
      <c r="E48" s="137">
        <f t="shared" si="11"/>
        <v>1503022</v>
      </c>
      <c r="F48" s="137">
        <f t="shared" si="12"/>
        <v>476505</v>
      </c>
      <c r="G48" s="137">
        <f t="shared" si="13"/>
        <v>633908</v>
      </c>
      <c r="H48" s="137">
        <f t="shared" si="5"/>
        <v>584137</v>
      </c>
      <c r="I48" s="139">
        <f t="shared" si="14"/>
        <v>633908</v>
      </c>
      <c r="J48" s="140"/>
      <c r="K48" s="141"/>
    </row>
    <row r="49" spans="1:41" s="116" customFormat="1" ht="14.1" customHeight="1">
      <c r="A49" s="147" t="s">
        <v>6</v>
      </c>
      <c r="B49" s="148"/>
      <c r="C49" s="149"/>
      <c r="D49" s="150"/>
      <c r="E49" s="151"/>
      <c r="F49" s="150"/>
      <c r="G49" s="150" t="s">
        <v>76</v>
      </c>
      <c r="H49" s="150"/>
      <c r="I49" s="150"/>
      <c r="J49" s="152"/>
      <c r="K49" s="153"/>
      <c r="L49" s="154"/>
      <c r="M49" s="154"/>
      <c r="N49" s="154"/>
      <c r="O49" s="154"/>
      <c r="P49" s="154"/>
      <c r="Q49" s="154"/>
      <c r="R49" s="154"/>
      <c r="S49" s="154"/>
      <c r="T49" s="154"/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7</v>
      </c>
      <c r="B50" s="645"/>
      <c r="C50" s="157">
        <f>F83</f>
        <v>0.97864585554776995</v>
      </c>
      <c r="D50" s="158">
        <f>G136</f>
        <v>0.97511870095185982</v>
      </c>
      <c r="E50" s="158">
        <f>G185</f>
        <v>0.97511870095185982</v>
      </c>
      <c r="F50" s="158">
        <f>H232</f>
        <v>0.90284862796762833</v>
      </c>
      <c r="G50" s="158">
        <f>G281</f>
        <v>0.98458626374783564</v>
      </c>
      <c r="H50" s="158">
        <f>G329</f>
        <v>0.9645832947190609</v>
      </c>
      <c r="I50" s="159"/>
      <c r="J50" s="160"/>
      <c r="K50" s="161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8</v>
      </c>
      <c r="B51" s="645"/>
      <c r="C51" s="162">
        <f>F84</f>
        <v>3065716.6329999994</v>
      </c>
      <c r="D51" s="163">
        <f>G137</f>
        <v>3695770.048</v>
      </c>
      <c r="E51" s="163">
        <f>G186</f>
        <v>3695770.048</v>
      </c>
      <c r="F51" s="163">
        <f>H233</f>
        <v>16883944.570999999</v>
      </c>
      <c r="G51" s="163">
        <f>G282</f>
        <v>2216942.6060000001</v>
      </c>
      <c r="H51" s="163">
        <f>G330</f>
        <v>5180853.3579999972</v>
      </c>
      <c r="I51" s="164"/>
      <c r="J51" s="165"/>
      <c r="K51" s="115"/>
      <c r="L51" s="154"/>
      <c r="M51" s="154"/>
      <c r="N51" s="154"/>
      <c r="O51" s="154"/>
      <c r="P51" s="154"/>
      <c r="Q51" s="154"/>
      <c r="R51" s="154"/>
      <c r="S51" s="154"/>
      <c r="T51" s="15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9</v>
      </c>
      <c r="B52" s="645"/>
      <c r="C52" s="162">
        <f>F85</f>
        <v>339377.53200000001</v>
      </c>
      <c r="D52" s="163">
        <f>G138</f>
        <v>1942912.4219999998</v>
      </c>
      <c r="E52" s="163">
        <f>G187</f>
        <v>1942912.4219999998</v>
      </c>
      <c r="F52" s="163">
        <f>H234</f>
        <v>8448420.4140000008</v>
      </c>
      <c r="G52" s="163">
        <f>G283</f>
        <v>337597.22700000001</v>
      </c>
      <c r="H52" s="163">
        <f>G331</f>
        <v>589981.47</v>
      </c>
      <c r="I52" s="164"/>
      <c r="J52" s="165"/>
      <c r="K52" s="115"/>
      <c r="L52" s="154"/>
      <c r="M52" s="154"/>
      <c r="N52" s="154"/>
      <c r="O52" s="154"/>
      <c r="P52" s="154"/>
      <c r="Q52" s="154"/>
      <c r="R52" s="154"/>
      <c r="S52" s="154"/>
      <c r="T52" s="15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14.1" customHeight="1">
      <c r="A53" s="637" t="s">
        <v>10</v>
      </c>
      <c r="B53" s="645"/>
      <c r="C53" s="166">
        <f>F86</f>
        <v>4.3161434221965438</v>
      </c>
      <c r="D53" s="167">
        <f>G139</f>
        <v>3.9842845248275012</v>
      </c>
      <c r="E53" s="167">
        <f>G188</f>
        <v>3.9842845248275012</v>
      </c>
      <c r="F53" s="167">
        <f>H235</f>
        <v>9.4532383632968813</v>
      </c>
      <c r="G53" s="167">
        <f>G284</f>
        <v>3.3315490955864444</v>
      </c>
      <c r="H53" s="167">
        <f>G332</f>
        <v>6.1658258578808791</v>
      </c>
      <c r="I53" s="168"/>
      <c r="J53" s="165"/>
      <c r="K53" s="115"/>
      <c r="L53" s="154"/>
      <c r="M53" s="154"/>
      <c r="N53" s="154"/>
      <c r="O53" s="154"/>
      <c r="P53" s="154"/>
      <c r="Q53" s="154"/>
      <c r="R53" s="154"/>
      <c r="S53" s="154"/>
      <c r="T53" s="154"/>
      <c r="U53" s="155"/>
      <c r="V53" s="155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</row>
    <row r="54" spans="1:41" s="116" customFormat="1" ht="14.1" customHeight="1">
      <c r="A54" s="637" t="s">
        <v>11</v>
      </c>
      <c r="B54" s="645"/>
      <c r="C54" s="166">
        <f>F87</f>
        <v>1.4779216750073367</v>
      </c>
      <c r="D54" s="167">
        <f>G140</f>
        <v>3.2991734908227324</v>
      </c>
      <c r="E54" s="167">
        <f>G189</f>
        <v>3.2991734908227324</v>
      </c>
      <c r="F54" s="167">
        <f>H236</f>
        <v>6.6706288109295837</v>
      </c>
      <c r="G54" s="167">
        <f>G285</f>
        <v>1.2565631651964844</v>
      </c>
      <c r="H54" s="167">
        <f>G333</f>
        <v>2.0394626707018904</v>
      </c>
      <c r="I54" s="168"/>
      <c r="J54" s="165"/>
      <c r="K54" s="115"/>
      <c r="L54" s="154"/>
      <c r="M54" s="154"/>
      <c r="N54" s="154"/>
      <c r="O54" s="154"/>
      <c r="P54" s="154"/>
      <c r="Q54" s="154"/>
      <c r="R54" s="154"/>
      <c r="S54" s="154"/>
      <c r="T54" s="154"/>
      <c r="U54" s="155"/>
      <c r="V54" s="155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s="116" customFormat="1" ht="20.100000000000001" customHeight="1">
      <c r="A74" s="169"/>
      <c r="B74" s="170"/>
      <c r="C74" s="171"/>
      <c r="D74" s="171"/>
      <c r="E74" s="171"/>
      <c r="F74" s="172"/>
      <c r="G74" s="172"/>
      <c r="H74" s="172"/>
      <c r="I74" s="172"/>
      <c r="J74" s="173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</row>
    <row r="75" spans="1:40" s="116" customFormat="1" ht="20.100000000000001" customHeight="1">
      <c r="A75" s="169"/>
      <c r="B75" s="170"/>
      <c r="C75" s="171"/>
      <c r="D75" s="171"/>
      <c r="E75" s="171"/>
      <c r="F75" s="172"/>
      <c r="G75" s="172"/>
      <c r="H75" s="172"/>
      <c r="I75" s="172"/>
      <c r="J75" s="173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  <c r="AE75" s="156"/>
      <c r="AF75" s="156"/>
      <c r="AG75" s="156"/>
      <c r="AH75" s="156"/>
      <c r="AI75" s="156"/>
      <c r="AJ75" s="156"/>
      <c r="AK75" s="156"/>
      <c r="AL75" s="156"/>
      <c r="AM75" s="156"/>
      <c r="AN75" s="156"/>
    </row>
    <row r="76" spans="1:40" ht="15" customHeight="1">
      <c r="A76" s="7" t="s">
        <v>12</v>
      </c>
      <c r="B76" s="8"/>
      <c r="I76" s="9"/>
    </row>
    <row r="77" spans="1:40" ht="15" customHeight="1">
      <c r="A77" s="10" t="s">
        <v>2</v>
      </c>
      <c r="B77" s="11" t="s">
        <v>71</v>
      </c>
      <c r="C77" s="12" t="s">
        <v>13</v>
      </c>
      <c r="D77" s="13"/>
      <c r="E77" s="13"/>
      <c r="F77" s="14"/>
      <c r="G77" s="15"/>
      <c r="H77" s="15" t="s">
        <v>14</v>
      </c>
      <c r="I77" s="16">
        <f>RSQ(I78:I98,B78:B98)</f>
        <v>0.97864585554776995</v>
      </c>
      <c r="J77" s="17" t="s">
        <v>15</v>
      </c>
      <c r="K77" s="18" t="s">
        <v>16</v>
      </c>
    </row>
    <row r="78" spans="1:40" ht="15" customHeight="1">
      <c r="A78" s="19">
        <f>E1</f>
        <v>1986</v>
      </c>
      <c r="B78" s="174">
        <f t="shared" ref="B78:B98" si="15">B4</f>
        <v>151519</v>
      </c>
      <c r="C78" s="20">
        <v>1</v>
      </c>
      <c r="D78" s="21" t="s">
        <v>17</v>
      </c>
      <c r="E78" s="22"/>
      <c r="F78" s="22"/>
      <c r="G78" s="23"/>
      <c r="H78" s="24"/>
      <c r="I78" s="175">
        <f t="shared" ref="I78:I115" si="16">ROUND($E$80*C78+$E$81,$G$1)</f>
        <v>135009</v>
      </c>
      <c r="J78" s="176">
        <f t="shared" ref="J78:J98" si="17">ABS(B78-I78)/B78*100</f>
        <v>10.896323233389872</v>
      </c>
      <c r="K78" s="175">
        <f t="shared" ref="K78:K98" si="18">(B78-I78)^2/1000</f>
        <v>272580.09999999998</v>
      </c>
    </row>
    <row r="79" spans="1:40" ht="15" customHeight="1">
      <c r="A79" s="19">
        <f t="shared" ref="A79:A115" si="19">A78+1</f>
        <v>1987</v>
      </c>
      <c r="B79" s="174">
        <f t="shared" si="15"/>
        <v>162701</v>
      </c>
      <c r="C79" s="20">
        <v>2</v>
      </c>
      <c r="E79" s="25"/>
      <c r="G79" s="23"/>
      <c r="H79" s="24"/>
      <c r="I79" s="177">
        <f t="shared" si="16"/>
        <v>148517</v>
      </c>
      <c r="J79" s="178">
        <f t="shared" si="17"/>
        <v>8.7178320969139715</v>
      </c>
      <c r="K79" s="177">
        <f t="shared" si="18"/>
        <v>201185.856</v>
      </c>
    </row>
    <row r="80" spans="1:40" ht="15" customHeight="1">
      <c r="A80" s="19">
        <f t="shared" si="19"/>
        <v>1988</v>
      </c>
      <c r="B80" s="174">
        <f t="shared" si="15"/>
        <v>171259</v>
      </c>
      <c r="C80" s="20">
        <v>3</v>
      </c>
      <c r="D80" s="21" t="s">
        <v>18</v>
      </c>
      <c r="E80" s="26">
        <f>INDEX(LINEST(B78:B98,C78:C98),1)</f>
        <v>13508.042857142857</v>
      </c>
      <c r="G80" s="27"/>
      <c r="H80" s="24"/>
      <c r="I80" s="177">
        <f t="shared" si="16"/>
        <v>162026</v>
      </c>
      <c r="J80" s="178">
        <f t="shared" si="17"/>
        <v>5.3912495109746059</v>
      </c>
      <c r="K80" s="177">
        <f t="shared" si="18"/>
        <v>85248.289000000004</v>
      </c>
    </row>
    <row r="81" spans="1:11" ht="15" customHeight="1">
      <c r="A81" s="19">
        <f t="shared" si="19"/>
        <v>1989</v>
      </c>
      <c r="B81" s="174">
        <f t="shared" si="15"/>
        <v>181335</v>
      </c>
      <c r="C81" s="20">
        <v>4</v>
      </c>
      <c r="D81" s="21" t="s">
        <v>19</v>
      </c>
      <c r="E81" s="26">
        <f>INDEX(LINEST(B78:B98,C78:C98),2)</f>
        <v>121501.38571428575</v>
      </c>
      <c r="G81" s="27"/>
      <c r="H81" s="24"/>
      <c r="I81" s="177">
        <f t="shared" si="16"/>
        <v>175534</v>
      </c>
      <c r="J81" s="178">
        <f t="shared" si="17"/>
        <v>3.1990514793062563</v>
      </c>
      <c r="K81" s="177">
        <f t="shared" si="18"/>
        <v>33651.601000000002</v>
      </c>
    </row>
    <row r="82" spans="1:11" ht="15" customHeight="1">
      <c r="A82" s="19">
        <f t="shared" si="19"/>
        <v>1990</v>
      </c>
      <c r="B82" s="174">
        <f t="shared" si="15"/>
        <v>200144</v>
      </c>
      <c r="C82" s="20">
        <v>5</v>
      </c>
      <c r="G82" s="27"/>
      <c r="H82" s="24"/>
      <c r="I82" s="177">
        <f t="shared" si="16"/>
        <v>189042</v>
      </c>
      <c r="J82" s="178">
        <f t="shared" si="17"/>
        <v>5.547006155567991</v>
      </c>
      <c r="K82" s="177">
        <f t="shared" si="18"/>
        <v>123254.40399999999</v>
      </c>
    </row>
    <row r="83" spans="1:11" ht="15" customHeight="1">
      <c r="A83" s="19">
        <f t="shared" si="19"/>
        <v>1991</v>
      </c>
      <c r="B83" s="174">
        <f t="shared" si="15"/>
        <v>168200</v>
      </c>
      <c r="C83" s="20">
        <v>6</v>
      </c>
      <c r="D83" s="637" t="s">
        <v>7</v>
      </c>
      <c r="E83" s="638"/>
      <c r="F83" s="179">
        <f>I77</f>
        <v>0.97864585554776995</v>
      </c>
      <c r="G83" s="27"/>
      <c r="H83" s="24"/>
      <c r="I83" s="177">
        <f t="shared" si="16"/>
        <v>202550</v>
      </c>
      <c r="J83" s="178">
        <f t="shared" si="17"/>
        <v>20.422116527942926</v>
      </c>
      <c r="K83" s="177">
        <f t="shared" si="18"/>
        <v>1179922.5</v>
      </c>
    </row>
    <row r="84" spans="1:11" ht="15" customHeight="1">
      <c r="A84" s="19">
        <f t="shared" si="19"/>
        <v>1992</v>
      </c>
      <c r="B84" s="174">
        <f t="shared" si="15"/>
        <v>190000</v>
      </c>
      <c r="C84" s="20">
        <v>7</v>
      </c>
      <c r="D84" s="637" t="s">
        <v>8</v>
      </c>
      <c r="E84" s="638"/>
      <c r="F84" s="180">
        <f>SUM(K78:K98)</f>
        <v>3065716.6329999994</v>
      </c>
      <c r="G84" s="27"/>
      <c r="H84" s="24"/>
      <c r="I84" s="177">
        <f t="shared" si="16"/>
        <v>216058</v>
      </c>
      <c r="J84" s="178">
        <f t="shared" si="17"/>
        <v>13.714736842105262</v>
      </c>
      <c r="K84" s="177">
        <f t="shared" si="18"/>
        <v>679019.36399999994</v>
      </c>
    </row>
    <row r="85" spans="1:11" ht="15" customHeight="1">
      <c r="A85" s="19">
        <f t="shared" si="19"/>
        <v>1993</v>
      </c>
      <c r="B85" s="174">
        <f t="shared" si="15"/>
        <v>218374</v>
      </c>
      <c r="C85" s="20">
        <v>8</v>
      </c>
      <c r="D85" s="637" t="s">
        <v>9</v>
      </c>
      <c r="E85" s="638"/>
      <c r="F85" s="180">
        <f>SUM(K89:K98)</f>
        <v>339377.53200000001</v>
      </c>
      <c r="G85" s="27"/>
      <c r="H85" s="24"/>
      <c r="I85" s="177">
        <f t="shared" si="16"/>
        <v>229566</v>
      </c>
      <c r="J85" s="178">
        <f t="shared" si="17"/>
        <v>5.1251522617161385</v>
      </c>
      <c r="K85" s="177">
        <f t="shared" si="18"/>
        <v>125260.864</v>
      </c>
    </row>
    <row r="86" spans="1:11" ht="15" customHeight="1">
      <c r="A86" s="19">
        <f t="shared" si="19"/>
        <v>1994</v>
      </c>
      <c r="B86" s="174">
        <f t="shared" si="15"/>
        <v>238319</v>
      </c>
      <c r="C86" s="20">
        <v>9</v>
      </c>
      <c r="D86" s="637" t="s">
        <v>10</v>
      </c>
      <c r="E86" s="638"/>
      <c r="F86" s="181">
        <f>SUM(J78:J98)/C98</f>
        <v>4.3161434221965438</v>
      </c>
      <c r="G86" s="21"/>
      <c r="H86" s="25"/>
      <c r="I86" s="177">
        <f t="shared" si="16"/>
        <v>243074</v>
      </c>
      <c r="J86" s="178">
        <f t="shared" si="17"/>
        <v>1.995224887650586</v>
      </c>
      <c r="K86" s="177">
        <f t="shared" si="18"/>
        <v>22610.025000000001</v>
      </c>
    </row>
    <row r="87" spans="1:11" ht="15" customHeight="1">
      <c r="A87" s="19">
        <f t="shared" si="19"/>
        <v>1995</v>
      </c>
      <c r="B87" s="174">
        <f t="shared" si="15"/>
        <v>254709</v>
      </c>
      <c r="C87" s="20">
        <v>10</v>
      </c>
      <c r="D87" s="637" t="s">
        <v>11</v>
      </c>
      <c r="E87" s="638"/>
      <c r="F87" s="181">
        <f>SUM(J89:J98)/10</f>
        <v>1.4779216750073367</v>
      </c>
      <c r="G87" s="21"/>
      <c r="H87" s="25"/>
      <c r="I87" s="177">
        <f t="shared" si="16"/>
        <v>256582</v>
      </c>
      <c r="J87" s="178">
        <f t="shared" si="17"/>
        <v>0.73534896686022089</v>
      </c>
      <c r="K87" s="177">
        <f t="shared" si="18"/>
        <v>3508.1289999999999</v>
      </c>
    </row>
    <row r="88" spans="1:11" ht="15" customHeight="1">
      <c r="A88" s="19">
        <f t="shared" si="19"/>
        <v>1996</v>
      </c>
      <c r="B88" s="174">
        <f t="shared" si="15"/>
        <v>270403</v>
      </c>
      <c r="C88" s="20">
        <v>11</v>
      </c>
      <c r="G88" s="21"/>
      <c r="H88" s="25"/>
      <c r="I88" s="177">
        <f t="shared" si="16"/>
        <v>270090</v>
      </c>
      <c r="J88" s="178">
        <f t="shared" si="17"/>
        <v>0.11575315362625414</v>
      </c>
      <c r="K88" s="177">
        <f t="shared" si="18"/>
        <v>97.968999999999994</v>
      </c>
    </row>
    <row r="89" spans="1:11" ht="15" customHeight="1">
      <c r="A89" s="19">
        <f t="shared" si="19"/>
        <v>1997</v>
      </c>
      <c r="B89" s="174">
        <f t="shared" si="15"/>
        <v>281896</v>
      </c>
      <c r="C89" s="20">
        <v>12</v>
      </c>
      <c r="F89" s="25"/>
      <c r="G89" s="21"/>
      <c r="H89" s="25"/>
      <c r="I89" s="177">
        <f t="shared" si="16"/>
        <v>283598</v>
      </c>
      <c r="J89" s="178">
        <f t="shared" si="17"/>
        <v>0.60376876578596361</v>
      </c>
      <c r="K89" s="177">
        <f t="shared" si="18"/>
        <v>2896.8040000000001</v>
      </c>
    </row>
    <row r="90" spans="1:11" ht="15" customHeight="1">
      <c r="A90" s="19">
        <f t="shared" si="19"/>
        <v>1998</v>
      </c>
      <c r="B90" s="174">
        <f t="shared" si="15"/>
        <v>291607</v>
      </c>
      <c r="C90" s="20">
        <v>13</v>
      </c>
      <c r="F90" s="25"/>
      <c r="G90" s="21"/>
      <c r="H90" s="25"/>
      <c r="I90" s="177">
        <f t="shared" si="16"/>
        <v>297106</v>
      </c>
      <c r="J90" s="178">
        <f t="shared" si="17"/>
        <v>1.8857572006158976</v>
      </c>
      <c r="K90" s="177">
        <f t="shared" si="18"/>
        <v>30239.001</v>
      </c>
    </row>
    <row r="91" spans="1:11" ht="15" customHeight="1">
      <c r="A91" s="19">
        <f t="shared" si="19"/>
        <v>1999</v>
      </c>
      <c r="B91" s="174">
        <f t="shared" si="15"/>
        <v>307751</v>
      </c>
      <c r="C91" s="20">
        <v>14</v>
      </c>
      <c r="F91" s="25"/>
      <c r="G91" s="21"/>
      <c r="H91" s="25"/>
      <c r="I91" s="177">
        <f t="shared" si="16"/>
        <v>310614</v>
      </c>
      <c r="J91" s="178">
        <f t="shared" si="17"/>
        <v>0.93029754574314949</v>
      </c>
      <c r="K91" s="177">
        <f t="shared" si="18"/>
        <v>8196.7690000000002</v>
      </c>
    </row>
    <row r="92" spans="1:11" ht="15" customHeight="1">
      <c r="A92" s="19">
        <f t="shared" si="19"/>
        <v>2000</v>
      </c>
      <c r="B92" s="174">
        <f t="shared" si="15"/>
        <v>328807</v>
      </c>
      <c r="C92" s="20">
        <v>15</v>
      </c>
      <c r="F92" s="25"/>
      <c r="G92" s="21"/>
      <c r="H92" s="25"/>
      <c r="I92" s="177">
        <f t="shared" si="16"/>
        <v>324122</v>
      </c>
      <c r="J92" s="178">
        <f t="shared" si="17"/>
        <v>1.4248480111433151</v>
      </c>
      <c r="K92" s="177">
        <f t="shared" si="18"/>
        <v>21949.224999999999</v>
      </c>
    </row>
    <row r="93" spans="1:11" ht="15" customHeight="1">
      <c r="A93" s="19">
        <f t="shared" si="19"/>
        <v>2001</v>
      </c>
      <c r="B93" s="174">
        <f t="shared" si="15"/>
        <v>345763</v>
      </c>
      <c r="C93" s="20">
        <v>16</v>
      </c>
      <c r="D93" s="21"/>
      <c r="E93" s="21"/>
      <c r="F93" s="25"/>
      <c r="G93" s="21"/>
      <c r="H93" s="25"/>
      <c r="I93" s="177">
        <f t="shared" si="16"/>
        <v>337630</v>
      </c>
      <c r="J93" s="178">
        <f t="shared" si="17"/>
        <v>2.3521892163129077</v>
      </c>
      <c r="K93" s="177">
        <f t="shared" si="18"/>
        <v>66145.688999999998</v>
      </c>
    </row>
    <row r="94" spans="1:11" ht="15" customHeight="1">
      <c r="A94" s="19">
        <f t="shared" si="19"/>
        <v>2002</v>
      </c>
      <c r="B94" s="174">
        <f t="shared" si="15"/>
        <v>362529</v>
      </c>
      <c r="C94" s="20">
        <v>17</v>
      </c>
      <c r="D94" s="21"/>
      <c r="E94" s="21"/>
      <c r="F94" s="25"/>
      <c r="G94" s="21"/>
      <c r="H94" s="25"/>
      <c r="I94" s="177">
        <f t="shared" si="16"/>
        <v>351138</v>
      </c>
      <c r="J94" s="178">
        <f t="shared" si="17"/>
        <v>3.1420934601093986</v>
      </c>
      <c r="K94" s="177">
        <f t="shared" si="18"/>
        <v>129754.88099999999</v>
      </c>
    </row>
    <row r="95" spans="1:11" s="25" customFormat="1" ht="15" customHeight="1">
      <c r="A95" s="19">
        <f t="shared" si="19"/>
        <v>2003</v>
      </c>
      <c r="B95" s="174">
        <f t="shared" si="15"/>
        <v>368887</v>
      </c>
      <c r="C95" s="20">
        <v>18</v>
      </c>
      <c r="G95" s="21"/>
      <c r="H95" s="21"/>
      <c r="I95" s="177">
        <f t="shared" si="16"/>
        <v>364646</v>
      </c>
      <c r="J95" s="178">
        <f t="shared" si="17"/>
        <v>1.1496745615866106</v>
      </c>
      <c r="K95" s="177">
        <f t="shared" si="18"/>
        <v>17986.080999999998</v>
      </c>
    </row>
    <row r="96" spans="1:11" ht="15" customHeight="1">
      <c r="A96" s="19">
        <f t="shared" si="19"/>
        <v>2004</v>
      </c>
      <c r="B96" s="174">
        <f t="shared" si="15"/>
        <v>380521</v>
      </c>
      <c r="C96" s="20">
        <v>19</v>
      </c>
      <c r="D96" s="25"/>
      <c r="E96" s="25"/>
      <c r="F96" s="25"/>
      <c r="G96" s="21"/>
      <c r="H96" s="25"/>
      <c r="I96" s="177">
        <f t="shared" si="16"/>
        <v>378154</v>
      </c>
      <c r="J96" s="178">
        <f t="shared" si="17"/>
        <v>0.62204188467916366</v>
      </c>
      <c r="K96" s="177">
        <f t="shared" si="18"/>
        <v>5602.6890000000003</v>
      </c>
    </row>
    <row r="97" spans="1:11" s="25" customFormat="1" ht="15" customHeight="1">
      <c r="A97" s="19">
        <f t="shared" si="19"/>
        <v>2005</v>
      </c>
      <c r="B97" s="174">
        <f t="shared" si="15"/>
        <v>397145</v>
      </c>
      <c r="C97" s="20">
        <v>20</v>
      </c>
      <c r="G97" s="21"/>
      <c r="I97" s="177">
        <f t="shared" si="16"/>
        <v>391662</v>
      </c>
      <c r="J97" s="178">
        <f t="shared" si="17"/>
        <v>1.3806040614888768</v>
      </c>
      <c r="K97" s="177">
        <f t="shared" si="18"/>
        <v>30063.289000000001</v>
      </c>
    </row>
    <row r="98" spans="1:11" s="25" customFormat="1" ht="15" customHeight="1" thickBot="1">
      <c r="A98" s="28">
        <f t="shared" si="19"/>
        <v>2006</v>
      </c>
      <c r="B98" s="182">
        <f t="shared" si="15"/>
        <v>400018</v>
      </c>
      <c r="C98" s="29">
        <v>21</v>
      </c>
      <c r="D98" s="30"/>
      <c r="E98" s="30"/>
      <c r="F98" s="30"/>
      <c r="G98" s="30"/>
      <c r="H98" s="30"/>
      <c r="I98" s="183">
        <f t="shared" si="16"/>
        <v>405170</v>
      </c>
      <c r="J98" s="184">
        <f t="shared" si="17"/>
        <v>1.2879420426080825</v>
      </c>
      <c r="K98" s="183">
        <f t="shared" si="18"/>
        <v>26543.103999999999</v>
      </c>
    </row>
    <row r="99" spans="1:11" s="25" customFormat="1" ht="15" customHeight="1" thickTop="1">
      <c r="A99" s="19">
        <f t="shared" si="19"/>
        <v>2007</v>
      </c>
      <c r="B99" s="174">
        <f t="shared" ref="B99:B115" si="20">ROUND(E$80*C99+E$81,$G$1)</f>
        <v>418678</v>
      </c>
      <c r="C99" s="20">
        <v>22</v>
      </c>
      <c r="D99" s="31"/>
      <c r="E99" s="31"/>
      <c r="I99" s="177">
        <f t="shared" si="16"/>
        <v>418678</v>
      </c>
      <c r="J99" s="185"/>
      <c r="K99" s="185"/>
    </row>
    <row r="100" spans="1:11" ht="15" customHeight="1">
      <c r="A100" s="19">
        <f t="shared" si="19"/>
        <v>2008</v>
      </c>
      <c r="B100" s="174">
        <f t="shared" si="20"/>
        <v>432186</v>
      </c>
      <c r="C100" s="20">
        <v>23</v>
      </c>
      <c r="D100" s="31"/>
      <c r="E100" s="31"/>
      <c r="F100" s="25"/>
      <c r="G100" s="25"/>
      <c r="H100" s="25"/>
      <c r="I100" s="177">
        <f t="shared" si="16"/>
        <v>432186</v>
      </c>
      <c r="J100" s="185"/>
      <c r="K100" s="185"/>
    </row>
    <row r="101" spans="1:11" ht="15" customHeight="1">
      <c r="A101" s="19">
        <f t="shared" si="19"/>
        <v>2009</v>
      </c>
      <c r="B101" s="174">
        <f t="shared" si="20"/>
        <v>445694</v>
      </c>
      <c r="C101" s="20">
        <v>24</v>
      </c>
      <c r="D101" s="31"/>
      <c r="E101" s="31"/>
      <c r="F101" s="25"/>
      <c r="G101" s="25"/>
      <c r="H101" s="25"/>
      <c r="I101" s="177">
        <f t="shared" si="16"/>
        <v>445694</v>
      </c>
      <c r="J101" s="185"/>
      <c r="K101" s="185"/>
    </row>
    <row r="102" spans="1:11" ht="15" customHeight="1">
      <c r="A102" s="19">
        <f t="shared" si="19"/>
        <v>2010</v>
      </c>
      <c r="B102" s="174">
        <f t="shared" si="20"/>
        <v>459202</v>
      </c>
      <c r="C102" s="20">
        <v>25</v>
      </c>
      <c r="D102" s="31"/>
      <c r="E102" s="31"/>
      <c r="F102" s="25"/>
      <c r="G102" s="25"/>
      <c r="H102" s="25"/>
      <c r="I102" s="177">
        <f t="shared" si="16"/>
        <v>459202</v>
      </c>
      <c r="J102" s="185"/>
      <c r="K102" s="185"/>
    </row>
    <row r="103" spans="1:11" ht="15" customHeight="1">
      <c r="A103" s="19">
        <f t="shared" si="19"/>
        <v>2011</v>
      </c>
      <c r="B103" s="174">
        <f t="shared" si="20"/>
        <v>472711</v>
      </c>
      <c r="C103" s="20">
        <v>26</v>
      </c>
      <c r="D103" s="31"/>
      <c r="E103" s="31"/>
      <c r="F103" s="25"/>
      <c r="G103" s="25"/>
      <c r="H103" s="25"/>
      <c r="I103" s="177">
        <f t="shared" si="16"/>
        <v>472711</v>
      </c>
      <c r="J103" s="185"/>
      <c r="K103" s="185"/>
    </row>
    <row r="104" spans="1:11" ht="15" customHeight="1">
      <c r="A104" s="19">
        <f t="shared" si="19"/>
        <v>2012</v>
      </c>
      <c r="B104" s="174">
        <f t="shared" si="20"/>
        <v>486219</v>
      </c>
      <c r="C104" s="20">
        <v>27</v>
      </c>
      <c r="D104" s="31"/>
      <c r="E104" s="31"/>
      <c r="F104" s="25"/>
      <c r="G104" s="25"/>
      <c r="H104" s="25"/>
      <c r="I104" s="177">
        <f t="shared" si="16"/>
        <v>486219</v>
      </c>
      <c r="J104" s="185"/>
      <c r="K104" s="185"/>
    </row>
    <row r="105" spans="1:11" ht="15" customHeight="1">
      <c r="A105" s="19">
        <f t="shared" si="19"/>
        <v>2013</v>
      </c>
      <c r="B105" s="174">
        <f t="shared" si="20"/>
        <v>499727</v>
      </c>
      <c r="C105" s="20">
        <v>28</v>
      </c>
      <c r="D105" s="31"/>
      <c r="E105" s="31"/>
      <c r="F105" s="25"/>
      <c r="G105" s="25"/>
      <c r="H105" s="25"/>
      <c r="I105" s="177">
        <f t="shared" si="16"/>
        <v>499727</v>
      </c>
      <c r="J105" s="185"/>
      <c r="K105" s="185"/>
    </row>
    <row r="106" spans="1:11" ht="15" customHeight="1">
      <c r="A106" s="19">
        <f t="shared" si="19"/>
        <v>2014</v>
      </c>
      <c r="B106" s="174">
        <f t="shared" si="20"/>
        <v>513235</v>
      </c>
      <c r="C106" s="20">
        <v>29</v>
      </c>
      <c r="D106" s="31"/>
      <c r="E106" s="31"/>
      <c r="F106" s="25"/>
      <c r="G106" s="25"/>
      <c r="H106" s="25"/>
      <c r="I106" s="177">
        <f t="shared" si="16"/>
        <v>513235</v>
      </c>
      <c r="J106" s="185"/>
      <c r="K106" s="185"/>
    </row>
    <row r="107" spans="1:11" ht="15" customHeight="1">
      <c r="A107" s="19">
        <f t="shared" si="19"/>
        <v>2015</v>
      </c>
      <c r="B107" s="174">
        <f t="shared" si="20"/>
        <v>526743</v>
      </c>
      <c r="C107" s="20">
        <v>30</v>
      </c>
      <c r="D107" s="31"/>
      <c r="E107" s="31"/>
      <c r="F107" s="25"/>
      <c r="G107" s="25"/>
      <c r="H107" s="25"/>
      <c r="I107" s="177">
        <f t="shared" si="16"/>
        <v>526743</v>
      </c>
      <c r="J107" s="185"/>
      <c r="K107" s="185"/>
    </row>
    <row r="108" spans="1:11" ht="15" customHeight="1">
      <c r="A108" s="19">
        <f t="shared" si="19"/>
        <v>2016</v>
      </c>
      <c r="B108" s="174">
        <f t="shared" si="20"/>
        <v>540251</v>
      </c>
      <c r="C108" s="20">
        <v>31</v>
      </c>
      <c r="D108" s="31"/>
      <c r="E108" s="31"/>
      <c r="F108" s="25"/>
      <c r="G108" s="25"/>
      <c r="H108" s="25"/>
      <c r="I108" s="177">
        <f t="shared" si="16"/>
        <v>540251</v>
      </c>
      <c r="J108" s="185"/>
      <c r="K108" s="185"/>
    </row>
    <row r="109" spans="1:11" ht="15" customHeight="1">
      <c r="A109" s="19">
        <f t="shared" si="19"/>
        <v>2017</v>
      </c>
      <c r="B109" s="174">
        <f t="shared" si="20"/>
        <v>553759</v>
      </c>
      <c r="C109" s="20">
        <v>32</v>
      </c>
      <c r="D109" s="31"/>
      <c r="E109" s="31"/>
      <c r="F109" s="25"/>
      <c r="G109" s="25"/>
      <c r="H109" s="25"/>
      <c r="I109" s="177">
        <f t="shared" si="16"/>
        <v>553759</v>
      </c>
      <c r="J109" s="185"/>
      <c r="K109" s="185"/>
    </row>
    <row r="110" spans="1:11" ht="15" customHeight="1">
      <c r="A110" s="19">
        <f t="shared" si="19"/>
        <v>2018</v>
      </c>
      <c r="B110" s="174">
        <f t="shared" si="20"/>
        <v>567267</v>
      </c>
      <c r="C110" s="20">
        <v>33</v>
      </c>
      <c r="D110" s="31"/>
      <c r="E110" s="31"/>
      <c r="F110" s="25"/>
      <c r="G110" s="25"/>
      <c r="H110" s="25"/>
      <c r="I110" s="177">
        <f t="shared" si="16"/>
        <v>567267</v>
      </c>
      <c r="J110" s="185"/>
      <c r="K110" s="185"/>
    </row>
    <row r="111" spans="1:11" ht="15" customHeight="1">
      <c r="A111" s="19">
        <f t="shared" si="19"/>
        <v>2019</v>
      </c>
      <c r="B111" s="174">
        <f t="shared" si="20"/>
        <v>580775</v>
      </c>
      <c r="C111" s="20">
        <v>34</v>
      </c>
      <c r="D111" s="31"/>
      <c r="E111" s="31"/>
      <c r="F111" s="25"/>
      <c r="G111" s="25"/>
      <c r="H111" s="25"/>
      <c r="I111" s="177">
        <f t="shared" si="16"/>
        <v>580775</v>
      </c>
      <c r="J111" s="185"/>
      <c r="K111" s="185"/>
    </row>
    <row r="112" spans="1:11" ht="15" customHeight="1">
      <c r="A112" s="19">
        <f t="shared" si="19"/>
        <v>2020</v>
      </c>
      <c r="B112" s="174">
        <f t="shared" si="20"/>
        <v>594283</v>
      </c>
      <c r="C112" s="20">
        <v>35</v>
      </c>
      <c r="D112" s="31"/>
      <c r="E112" s="31"/>
      <c r="F112" s="25"/>
      <c r="G112" s="25"/>
      <c r="H112" s="25"/>
      <c r="I112" s="177">
        <f t="shared" si="16"/>
        <v>594283</v>
      </c>
      <c r="J112" s="185"/>
      <c r="K112" s="185"/>
    </row>
    <row r="113" spans="1:11" ht="15" customHeight="1">
      <c r="A113" s="19">
        <f t="shared" si="19"/>
        <v>2021</v>
      </c>
      <c r="B113" s="174">
        <f t="shared" si="20"/>
        <v>607791</v>
      </c>
      <c r="C113" s="20">
        <v>36</v>
      </c>
      <c r="D113" s="31"/>
      <c r="E113" s="31"/>
      <c r="F113" s="25"/>
      <c r="G113" s="25"/>
      <c r="H113" s="25"/>
      <c r="I113" s="177">
        <f t="shared" si="16"/>
        <v>607791</v>
      </c>
      <c r="J113" s="185"/>
      <c r="K113" s="185"/>
    </row>
    <row r="114" spans="1:11" ht="15" customHeight="1">
      <c r="A114" s="19">
        <f t="shared" si="19"/>
        <v>2022</v>
      </c>
      <c r="B114" s="174">
        <f t="shared" si="20"/>
        <v>621299</v>
      </c>
      <c r="C114" s="20">
        <v>37</v>
      </c>
      <c r="D114" s="31"/>
      <c r="E114" s="31"/>
      <c r="F114" s="25"/>
      <c r="G114" s="25"/>
      <c r="H114" s="25"/>
      <c r="I114" s="177">
        <f t="shared" si="16"/>
        <v>621299</v>
      </c>
      <c r="J114" s="185"/>
      <c r="K114" s="185"/>
    </row>
    <row r="115" spans="1:11" ht="15" customHeight="1">
      <c r="A115" s="19">
        <f t="shared" si="19"/>
        <v>2023</v>
      </c>
      <c r="B115" s="174">
        <f t="shared" si="20"/>
        <v>634807</v>
      </c>
      <c r="C115" s="20">
        <v>38</v>
      </c>
      <c r="D115" s="31"/>
      <c r="E115" s="31"/>
      <c r="F115" s="25"/>
      <c r="G115" s="25"/>
      <c r="H115" s="25"/>
      <c r="I115" s="177">
        <f t="shared" si="16"/>
        <v>634807</v>
      </c>
      <c r="J115" s="185"/>
      <c r="K115" s="185"/>
    </row>
    <row r="116" spans="1:11" ht="15" customHeight="1">
      <c r="A116" s="19">
        <f t="shared" ref="A116:A122" si="21">A115+1</f>
        <v>2024</v>
      </c>
      <c r="B116" s="174">
        <f t="shared" ref="B116:B122" si="22">ROUND(E$80*C116+E$81,$G$1)</f>
        <v>648315</v>
      </c>
      <c r="C116" s="20">
        <v>39</v>
      </c>
      <c r="D116" s="31"/>
      <c r="E116" s="31"/>
      <c r="F116" s="25"/>
      <c r="G116" s="25"/>
      <c r="H116" s="25"/>
      <c r="I116" s="177">
        <f t="shared" ref="I116:I122" si="23">ROUND($E$80*C116+$E$81,$G$1)</f>
        <v>648315</v>
      </c>
      <c r="J116" s="185"/>
      <c r="K116" s="185"/>
    </row>
    <row r="117" spans="1:11" ht="15" customHeight="1">
      <c r="A117" s="19">
        <f t="shared" si="21"/>
        <v>2025</v>
      </c>
      <c r="B117" s="174">
        <f t="shared" si="22"/>
        <v>661823</v>
      </c>
      <c r="C117" s="20">
        <v>40</v>
      </c>
      <c r="D117" s="31"/>
      <c r="E117" s="31"/>
      <c r="F117" s="25"/>
      <c r="G117" s="25"/>
      <c r="H117" s="25"/>
      <c r="I117" s="177">
        <f t="shared" si="23"/>
        <v>661823</v>
      </c>
      <c r="J117" s="185"/>
      <c r="K117" s="185"/>
    </row>
    <row r="118" spans="1:11" ht="15" customHeight="1">
      <c r="A118" s="19">
        <f t="shared" si="21"/>
        <v>2026</v>
      </c>
      <c r="B118" s="174">
        <f t="shared" si="22"/>
        <v>675331</v>
      </c>
      <c r="C118" s="20">
        <v>41</v>
      </c>
      <c r="D118" s="31"/>
      <c r="E118" s="31"/>
      <c r="F118" s="25"/>
      <c r="G118" s="25"/>
      <c r="H118" s="25"/>
      <c r="I118" s="177">
        <f t="shared" si="23"/>
        <v>675331</v>
      </c>
      <c r="J118" s="185"/>
      <c r="K118" s="185"/>
    </row>
    <row r="119" spans="1:11" ht="15" customHeight="1">
      <c r="A119" s="19">
        <f t="shared" si="21"/>
        <v>2027</v>
      </c>
      <c r="B119" s="174">
        <f t="shared" si="22"/>
        <v>688839</v>
      </c>
      <c r="C119" s="20">
        <v>42</v>
      </c>
      <c r="D119" s="31"/>
      <c r="E119" s="31"/>
      <c r="F119" s="25"/>
      <c r="G119" s="25"/>
      <c r="H119" s="25"/>
      <c r="I119" s="177">
        <f t="shared" si="23"/>
        <v>688839</v>
      </c>
      <c r="J119" s="185"/>
      <c r="K119" s="185"/>
    </row>
    <row r="120" spans="1:11" ht="15" customHeight="1">
      <c r="A120" s="19">
        <f t="shared" si="21"/>
        <v>2028</v>
      </c>
      <c r="B120" s="174">
        <f t="shared" si="22"/>
        <v>702347</v>
      </c>
      <c r="C120" s="20">
        <v>43</v>
      </c>
      <c r="D120" s="31"/>
      <c r="E120" s="31"/>
      <c r="F120" s="25"/>
      <c r="G120" s="25"/>
      <c r="H120" s="25"/>
      <c r="I120" s="177">
        <f t="shared" si="23"/>
        <v>702347</v>
      </c>
      <c r="J120" s="185"/>
      <c r="K120" s="185"/>
    </row>
    <row r="121" spans="1:11" ht="15" customHeight="1">
      <c r="A121" s="19">
        <f t="shared" si="21"/>
        <v>2029</v>
      </c>
      <c r="B121" s="174">
        <f t="shared" si="22"/>
        <v>715855</v>
      </c>
      <c r="C121" s="20">
        <v>44</v>
      </c>
      <c r="D121" s="31"/>
      <c r="E121" s="31"/>
      <c r="F121" s="25"/>
      <c r="G121" s="25"/>
      <c r="H121" s="25"/>
      <c r="I121" s="177">
        <f t="shared" si="23"/>
        <v>715855</v>
      </c>
      <c r="J121" s="185"/>
      <c r="K121" s="185"/>
    </row>
    <row r="122" spans="1:11" ht="15" customHeight="1">
      <c r="A122" s="103">
        <f t="shared" si="21"/>
        <v>2030</v>
      </c>
      <c r="B122" s="186">
        <f t="shared" si="22"/>
        <v>729363</v>
      </c>
      <c r="C122" s="33">
        <v>45</v>
      </c>
      <c r="D122" s="34"/>
      <c r="E122" s="34"/>
      <c r="F122" s="9"/>
      <c r="G122" s="9"/>
      <c r="H122" s="9"/>
      <c r="I122" s="187">
        <f t="shared" si="23"/>
        <v>729363</v>
      </c>
      <c r="J122" s="188"/>
      <c r="K122" s="188"/>
    </row>
    <row r="123" spans="1:11" ht="15" customHeight="1">
      <c r="A123" s="36"/>
      <c r="B123" s="189"/>
      <c r="C123" s="21"/>
      <c r="D123" s="31"/>
      <c r="E123" s="31"/>
      <c r="F123" s="25"/>
      <c r="G123" s="25"/>
      <c r="H123" s="25"/>
      <c r="I123" s="190"/>
      <c r="J123" s="190"/>
    </row>
    <row r="124" spans="1:11" ht="15" customHeight="1">
      <c r="A124" s="7" t="s">
        <v>20</v>
      </c>
    </row>
    <row r="125" spans="1:11" ht="15" customHeight="1">
      <c r="A125" s="10" t="s">
        <v>2</v>
      </c>
      <c r="B125" s="11" t="s">
        <v>71</v>
      </c>
      <c r="C125" s="12" t="s">
        <v>21</v>
      </c>
      <c r="D125" s="12" t="s">
        <v>13</v>
      </c>
      <c r="E125" s="37"/>
      <c r="F125" s="13"/>
      <c r="G125" s="14"/>
      <c r="H125" s="15" t="s">
        <v>14</v>
      </c>
      <c r="I125" s="16">
        <f>RSQ(I126:I146,B126:B146)</f>
        <v>0.97511870095185982</v>
      </c>
      <c r="J125" s="17" t="s">
        <v>15</v>
      </c>
      <c r="K125" s="18" t="s">
        <v>16</v>
      </c>
    </row>
    <row r="126" spans="1:11" ht="15" customHeight="1">
      <c r="A126" s="19">
        <f t="shared" ref="A126:B146" si="24">A78</f>
        <v>1986</v>
      </c>
      <c r="B126" s="174">
        <f t="shared" si="24"/>
        <v>151519</v>
      </c>
      <c r="C126" s="191">
        <f t="shared" ref="C126:C146" si="25">LN(B126)</f>
        <v>11.92846630860932</v>
      </c>
      <c r="D126" s="20">
        <v>1</v>
      </c>
      <c r="E126" s="38" t="s">
        <v>22</v>
      </c>
      <c r="F126" s="39"/>
      <c r="G126" s="40"/>
      <c r="H126" s="41"/>
      <c r="I126" s="175">
        <f t="shared" ref="I126:I163" si="26">ROUND($F$133*(1+$F$134)^D126,$G$1)</f>
        <v>152922</v>
      </c>
      <c r="J126" s="176">
        <f t="shared" ref="J126:J146" si="27">ABS(B126-I126)/B126*100</f>
        <v>0.92595648070539005</v>
      </c>
      <c r="K126" s="175">
        <f t="shared" ref="K126:K146" si="28">(B126-I126)^2/1000</f>
        <v>1968.4090000000001</v>
      </c>
    </row>
    <row r="127" spans="1:11" ht="15" customHeight="1">
      <c r="A127" s="19">
        <f t="shared" si="24"/>
        <v>1987</v>
      </c>
      <c r="B127" s="174">
        <f t="shared" si="24"/>
        <v>162701</v>
      </c>
      <c r="C127" s="191">
        <f t="shared" si="25"/>
        <v>11.999669439469741</v>
      </c>
      <c r="D127" s="20">
        <v>2</v>
      </c>
      <c r="E127" s="38" t="s">
        <v>23</v>
      </c>
      <c r="F127" s="21"/>
      <c r="G127" s="25"/>
      <c r="H127" s="24"/>
      <c r="I127" s="177">
        <f t="shared" si="26"/>
        <v>161074</v>
      </c>
      <c r="J127" s="178">
        <f t="shared" si="27"/>
        <v>0.99999385375627681</v>
      </c>
      <c r="K127" s="177">
        <f t="shared" si="28"/>
        <v>2647.1289999999999</v>
      </c>
    </row>
    <row r="128" spans="1:11" ht="15" customHeight="1">
      <c r="A128" s="19">
        <f t="shared" si="24"/>
        <v>1988</v>
      </c>
      <c r="B128" s="174">
        <f t="shared" si="24"/>
        <v>171259</v>
      </c>
      <c r="C128" s="191">
        <f t="shared" si="25"/>
        <v>12.050932309488045</v>
      </c>
      <c r="D128" s="20">
        <v>3</v>
      </c>
      <c r="E128" s="2" t="s">
        <v>24</v>
      </c>
      <c r="G128" s="25"/>
      <c r="H128" s="24"/>
      <c r="I128" s="177">
        <f t="shared" si="26"/>
        <v>169662</v>
      </c>
      <c r="J128" s="178">
        <f t="shared" si="27"/>
        <v>0.93250573692477479</v>
      </c>
      <c r="K128" s="177">
        <f t="shared" si="28"/>
        <v>2550.4090000000001</v>
      </c>
    </row>
    <row r="129" spans="1:11" ht="15" customHeight="1">
      <c r="A129" s="19">
        <f t="shared" si="24"/>
        <v>1989</v>
      </c>
      <c r="B129" s="174">
        <f t="shared" si="24"/>
        <v>181335</v>
      </c>
      <c r="C129" s="191">
        <f t="shared" si="25"/>
        <v>12.108101428304202</v>
      </c>
      <c r="D129" s="20">
        <v>4</v>
      </c>
      <c r="H129" s="24"/>
      <c r="I129" s="177">
        <f t="shared" si="26"/>
        <v>178706</v>
      </c>
      <c r="J129" s="178">
        <f t="shared" si="27"/>
        <v>1.4498028510767365</v>
      </c>
      <c r="K129" s="177">
        <f t="shared" si="28"/>
        <v>6911.6409999999996</v>
      </c>
    </row>
    <row r="130" spans="1:11" ht="15" customHeight="1">
      <c r="A130" s="19">
        <f t="shared" si="24"/>
        <v>1990</v>
      </c>
      <c r="B130" s="174">
        <f t="shared" si="24"/>
        <v>200144</v>
      </c>
      <c r="C130" s="191">
        <f t="shared" si="25"/>
        <v>12.206792386454522</v>
      </c>
      <c r="D130" s="20">
        <v>5</v>
      </c>
      <c r="E130" s="5" t="s">
        <v>25</v>
      </c>
      <c r="F130" s="27" t="s">
        <v>69</v>
      </c>
      <c r="G130" s="42">
        <f>INDEX(LINEST(C126:C146,D126:D146),2)</f>
        <v>11.885744480841366</v>
      </c>
      <c r="H130" s="24"/>
      <c r="I130" s="177">
        <f t="shared" si="26"/>
        <v>188233</v>
      </c>
      <c r="J130" s="178">
        <f t="shared" si="27"/>
        <v>5.951215125109921</v>
      </c>
      <c r="K130" s="177">
        <f t="shared" si="28"/>
        <v>141871.921</v>
      </c>
    </row>
    <row r="131" spans="1:11" ht="15" customHeight="1">
      <c r="A131" s="19">
        <f t="shared" si="24"/>
        <v>1991</v>
      </c>
      <c r="B131" s="174">
        <f t="shared" si="24"/>
        <v>168200</v>
      </c>
      <c r="C131" s="191">
        <f t="shared" si="25"/>
        <v>12.032909026520985</v>
      </c>
      <c r="D131" s="20">
        <v>6</v>
      </c>
      <c r="E131" s="5" t="s">
        <v>27</v>
      </c>
      <c r="F131" s="27" t="s">
        <v>70</v>
      </c>
      <c r="G131" s="42">
        <f>INDEX(LINEST(C126:C146,D126:D146),1)</f>
        <v>5.1938755265960874E-2</v>
      </c>
      <c r="H131" s="24"/>
      <c r="I131" s="177">
        <f t="shared" si="26"/>
        <v>198268</v>
      </c>
      <c r="J131" s="178">
        <f t="shared" si="27"/>
        <v>17.876337693222354</v>
      </c>
      <c r="K131" s="177">
        <f t="shared" si="28"/>
        <v>904084.62399999995</v>
      </c>
    </row>
    <row r="132" spans="1:11" ht="15" customHeight="1">
      <c r="A132" s="19">
        <f t="shared" si="24"/>
        <v>1992</v>
      </c>
      <c r="B132" s="174">
        <f t="shared" si="24"/>
        <v>190000</v>
      </c>
      <c r="C132" s="191">
        <f t="shared" si="25"/>
        <v>12.154779351142624</v>
      </c>
      <c r="D132" s="20">
        <v>7</v>
      </c>
      <c r="H132" s="24"/>
      <c r="I132" s="177">
        <f t="shared" si="26"/>
        <v>208838</v>
      </c>
      <c r="J132" s="178">
        <f t="shared" si="27"/>
        <v>9.9147368421052633</v>
      </c>
      <c r="K132" s="177">
        <f t="shared" si="28"/>
        <v>354870.24400000001</v>
      </c>
    </row>
    <row r="133" spans="1:11" ht="15" customHeight="1">
      <c r="A133" s="19">
        <f t="shared" si="24"/>
        <v>1993</v>
      </c>
      <c r="B133" s="174">
        <f t="shared" si="24"/>
        <v>218374</v>
      </c>
      <c r="C133" s="191">
        <f t="shared" si="25"/>
        <v>12.293964468147109</v>
      </c>
      <c r="D133" s="20">
        <v>8</v>
      </c>
      <c r="E133" s="5" t="s">
        <v>29</v>
      </c>
      <c r="F133" s="43">
        <f>EXP(G130)</f>
        <v>145182.15593937572</v>
      </c>
      <c r="G133" s="25"/>
      <c r="H133" s="24"/>
      <c r="I133" s="177">
        <f t="shared" si="26"/>
        <v>219972</v>
      </c>
      <c r="J133" s="178">
        <f t="shared" si="27"/>
        <v>0.73177209741086391</v>
      </c>
      <c r="K133" s="177">
        <f t="shared" si="28"/>
        <v>2553.6039999999998</v>
      </c>
    </row>
    <row r="134" spans="1:11" ht="15" customHeight="1">
      <c r="A134" s="19">
        <f t="shared" si="24"/>
        <v>1994</v>
      </c>
      <c r="B134" s="174">
        <f t="shared" si="24"/>
        <v>238319</v>
      </c>
      <c r="C134" s="191">
        <f t="shared" si="25"/>
        <v>12.381365391339422</v>
      </c>
      <c r="D134" s="20">
        <v>9</v>
      </c>
      <c r="E134" s="5" t="s">
        <v>30</v>
      </c>
      <c r="F134" s="44">
        <f>EXP(G131)-1</f>
        <v>5.3311230771693641E-2</v>
      </c>
      <c r="G134" s="25"/>
      <c r="H134" s="45"/>
      <c r="I134" s="177">
        <f t="shared" si="26"/>
        <v>231699</v>
      </c>
      <c r="J134" s="178">
        <f t="shared" si="27"/>
        <v>2.7777894334904056</v>
      </c>
      <c r="K134" s="177">
        <f t="shared" si="28"/>
        <v>43824.4</v>
      </c>
    </row>
    <row r="135" spans="1:11" ht="15" customHeight="1">
      <c r="A135" s="19">
        <f t="shared" si="24"/>
        <v>1995</v>
      </c>
      <c r="B135" s="174">
        <f t="shared" si="24"/>
        <v>254709</v>
      </c>
      <c r="C135" s="191">
        <f t="shared" si="25"/>
        <v>12.447876996032303</v>
      </c>
      <c r="D135" s="20">
        <v>10</v>
      </c>
      <c r="G135" s="46"/>
      <c r="H135" s="45"/>
      <c r="I135" s="177">
        <f t="shared" si="26"/>
        <v>244051</v>
      </c>
      <c r="J135" s="178">
        <f t="shared" si="27"/>
        <v>4.1843829625180105</v>
      </c>
      <c r="K135" s="177">
        <f t="shared" si="28"/>
        <v>113592.96400000001</v>
      </c>
    </row>
    <row r="136" spans="1:11" ht="15" customHeight="1">
      <c r="A136" s="19">
        <f t="shared" si="24"/>
        <v>1996</v>
      </c>
      <c r="B136" s="174">
        <f t="shared" si="24"/>
        <v>270403</v>
      </c>
      <c r="C136" s="191">
        <f t="shared" si="25"/>
        <v>12.507668717763957</v>
      </c>
      <c r="D136" s="20">
        <v>11</v>
      </c>
      <c r="E136" s="637" t="s">
        <v>7</v>
      </c>
      <c r="F136" s="638"/>
      <c r="G136" s="179">
        <f>I125</f>
        <v>0.97511870095185982</v>
      </c>
      <c r="H136" s="45"/>
      <c r="I136" s="177">
        <f t="shared" si="26"/>
        <v>257062</v>
      </c>
      <c r="J136" s="178">
        <f t="shared" si="27"/>
        <v>4.933747036830213</v>
      </c>
      <c r="K136" s="177">
        <f t="shared" si="28"/>
        <v>177982.28099999999</v>
      </c>
    </row>
    <row r="137" spans="1:11" ht="15" customHeight="1">
      <c r="A137" s="19">
        <f t="shared" si="24"/>
        <v>1997</v>
      </c>
      <c r="B137" s="174">
        <f t="shared" si="24"/>
        <v>281896</v>
      </c>
      <c r="C137" s="191">
        <f t="shared" si="25"/>
        <v>12.549293487572658</v>
      </c>
      <c r="D137" s="20">
        <v>12</v>
      </c>
      <c r="E137" s="637" t="s">
        <v>8</v>
      </c>
      <c r="F137" s="638"/>
      <c r="G137" s="180">
        <f>SUM(K126:K146)</f>
        <v>3695770.048</v>
      </c>
      <c r="H137" s="45"/>
      <c r="I137" s="177">
        <f t="shared" si="26"/>
        <v>270766</v>
      </c>
      <c r="J137" s="178">
        <f t="shared" si="27"/>
        <v>3.9482646082243096</v>
      </c>
      <c r="K137" s="177">
        <f t="shared" si="28"/>
        <v>123876.9</v>
      </c>
    </row>
    <row r="138" spans="1:11" ht="15" customHeight="1">
      <c r="A138" s="19">
        <f t="shared" si="24"/>
        <v>1998</v>
      </c>
      <c r="B138" s="174">
        <f t="shared" si="24"/>
        <v>291607</v>
      </c>
      <c r="C138" s="191">
        <f t="shared" si="25"/>
        <v>12.583162284315481</v>
      </c>
      <c r="D138" s="20">
        <v>13</v>
      </c>
      <c r="E138" s="637" t="s">
        <v>9</v>
      </c>
      <c r="F138" s="638"/>
      <c r="G138" s="180">
        <f>SUM(K137:K146)</f>
        <v>1942912.4219999998</v>
      </c>
      <c r="H138" s="45"/>
      <c r="I138" s="177">
        <f t="shared" si="26"/>
        <v>285201</v>
      </c>
      <c r="J138" s="178">
        <f t="shared" si="27"/>
        <v>2.1967922580733661</v>
      </c>
      <c r="K138" s="177">
        <f t="shared" si="28"/>
        <v>41036.836000000003</v>
      </c>
    </row>
    <row r="139" spans="1:11" ht="15" customHeight="1">
      <c r="A139" s="19">
        <f t="shared" si="24"/>
        <v>1999</v>
      </c>
      <c r="B139" s="174">
        <f t="shared" si="24"/>
        <v>307751</v>
      </c>
      <c r="C139" s="191">
        <f t="shared" si="25"/>
        <v>12.63704629343216</v>
      </c>
      <c r="D139" s="20">
        <v>14</v>
      </c>
      <c r="E139" s="637" t="s">
        <v>10</v>
      </c>
      <c r="F139" s="638"/>
      <c r="G139" s="181">
        <f>SUM(J126:J146)/D146</f>
        <v>3.9842845248275012</v>
      </c>
      <c r="H139" s="45"/>
      <c r="I139" s="177">
        <f t="shared" si="26"/>
        <v>300405</v>
      </c>
      <c r="J139" s="178">
        <f t="shared" si="27"/>
        <v>2.3869946807646443</v>
      </c>
      <c r="K139" s="177">
        <f t="shared" si="28"/>
        <v>53963.716</v>
      </c>
    </row>
    <row r="140" spans="1:11" ht="15" customHeight="1">
      <c r="A140" s="19">
        <f t="shared" si="24"/>
        <v>2000</v>
      </c>
      <c r="B140" s="174">
        <f t="shared" si="24"/>
        <v>328807</v>
      </c>
      <c r="C140" s="191">
        <f t="shared" si="25"/>
        <v>12.703226231475256</v>
      </c>
      <c r="D140" s="20">
        <v>15</v>
      </c>
      <c r="E140" s="637" t="s">
        <v>11</v>
      </c>
      <c r="F140" s="638"/>
      <c r="G140" s="181">
        <f>SUM(J137:J146)/10</f>
        <v>3.2991734908227324</v>
      </c>
      <c r="H140" s="45"/>
      <c r="I140" s="177">
        <f t="shared" si="26"/>
        <v>316420</v>
      </c>
      <c r="J140" s="178">
        <f t="shared" si="27"/>
        <v>3.7672555632939688</v>
      </c>
      <c r="K140" s="177">
        <f t="shared" si="28"/>
        <v>153437.769</v>
      </c>
    </row>
    <row r="141" spans="1:11" ht="15" customHeight="1">
      <c r="A141" s="19">
        <f t="shared" si="24"/>
        <v>2001</v>
      </c>
      <c r="B141" s="174">
        <f t="shared" si="24"/>
        <v>345763</v>
      </c>
      <c r="C141" s="191">
        <f t="shared" si="25"/>
        <v>12.753508848241712</v>
      </c>
      <c r="D141" s="20">
        <v>16</v>
      </c>
      <c r="E141" s="47"/>
      <c r="F141" s="48"/>
      <c r="G141" s="45"/>
      <c r="H141" s="45"/>
      <c r="I141" s="177">
        <f t="shared" si="26"/>
        <v>333289</v>
      </c>
      <c r="J141" s="178">
        <f t="shared" si="27"/>
        <v>3.6076734641936814</v>
      </c>
      <c r="K141" s="177">
        <f t="shared" si="28"/>
        <v>155600.67600000001</v>
      </c>
    </row>
    <row r="142" spans="1:11" ht="15" customHeight="1">
      <c r="A142" s="19">
        <f t="shared" si="24"/>
        <v>2002</v>
      </c>
      <c r="B142" s="174">
        <f t="shared" si="24"/>
        <v>362529</v>
      </c>
      <c r="C142" s="191">
        <f t="shared" si="25"/>
        <v>12.800859750077038</v>
      </c>
      <c r="D142" s="20">
        <v>17</v>
      </c>
      <c r="E142" s="45"/>
      <c r="F142" s="45"/>
      <c r="G142" s="49"/>
      <c r="H142" s="45"/>
      <c r="I142" s="177">
        <f t="shared" si="26"/>
        <v>351057</v>
      </c>
      <c r="J142" s="178">
        <f t="shared" si="27"/>
        <v>3.1644365002523935</v>
      </c>
      <c r="K142" s="177">
        <f t="shared" si="28"/>
        <v>131606.78400000001</v>
      </c>
    </row>
    <row r="143" spans="1:11" s="25" customFormat="1" ht="15" customHeight="1">
      <c r="A143" s="19">
        <f t="shared" si="24"/>
        <v>2003</v>
      </c>
      <c r="B143" s="174">
        <f t="shared" si="24"/>
        <v>368887</v>
      </c>
      <c r="C143" s="191">
        <f t="shared" si="25"/>
        <v>12.818245643061415</v>
      </c>
      <c r="D143" s="20">
        <v>18</v>
      </c>
      <c r="G143" s="49"/>
      <c r="H143" s="45"/>
      <c r="I143" s="177">
        <f t="shared" si="26"/>
        <v>369772</v>
      </c>
      <c r="J143" s="178">
        <f t="shared" si="27"/>
        <v>0.23991086701347566</v>
      </c>
      <c r="K143" s="177">
        <f t="shared" si="28"/>
        <v>783.22500000000002</v>
      </c>
    </row>
    <row r="144" spans="1:11" ht="15" customHeight="1">
      <c r="A144" s="19">
        <f t="shared" si="24"/>
        <v>2004</v>
      </c>
      <c r="B144" s="174">
        <f t="shared" si="24"/>
        <v>380521</v>
      </c>
      <c r="C144" s="191">
        <f t="shared" si="25"/>
        <v>12.849296645299701</v>
      </c>
      <c r="D144" s="20">
        <v>19</v>
      </c>
      <c r="E144" s="50"/>
      <c r="F144" s="25"/>
      <c r="G144" s="25"/>
      <c r="H144" s="25"/>
      <c r="I144" s="177">
        <f t="shared" si="26"/>
        <v>389485</v>
      </c>
      <c r="J144" s="178">
        <f t="shared" si="27"/>
        <v>2.3557175556670988</v>
      </c>
      <c r="K144" s="177">
        <f t="shared" si="28"/>
        <v>80353.296000000002</v>
      </c>
    </row>
    <row r="145" spans="1:11" s="25" customFormat="1" ht="15" customHeight="1">
      <c r="A145" s="19">
        <f t="shared" si="24"/>
        <v>2005</v>
      </c>
      <c r="B145" s="174">
        <f t="shared" si="24"/>
        <v>397145</v>
      </c>
      <c r="C145" s="191">
        <f t="shared" si="25"/>
        <v>12.892056732280404</v>
      </c>
      <c r="D145" s="20">
        <v>20</v>
      </c>
      <c r="E145" s="50"/>
      <c r="I145" s="177">
        <f t="shared" si="26"/>
        <v>410249</v>
      </c>
      <c r="J145" s="178">
        <f t="shared" si="27"/>
        <v>3.2995505419934781</v>
      </c>
      <c r="K145" s="177">
        <f t="shared" si="28"/>
        <v>171714.81599999999</v>
      </c>
    </row>
    <row r="146" spans="1:11" s="25" customFormat="1" ht="15" customHeight="1" thickBot="1">
      <c r="A146" s="28">
        <f t="shared" si="24"/>
        <v>2006</v>
      </c>
      <c r="B146" s="182">
        <f t="shared" si="24"/>
        <v>400018</v>
      </c>
      <c r="C146" s="192">
        <f t="shared" si="25"/>
        <v>12.899264825077649</v>
      </c>
      <c r="D146" s="29">
        <v>21</v>
      </c>
      <c r="E146" s="51"/>
      <c r="F146" s="30"/>
      <c r="G146" s="30"/>
      <c r="H146" s="30"/>
      <c r="I146" s="183">
        <f t="shared" si="26"/>
        <v>432120</v>
      </c>
      <c r="J146" s="184">
        <f t="shared" si="27"/>
        <v>8.025138868750906</v>
      </c>
      <c r="K146" s="183">
        <f t="shared" si="28"/>
        <v>1030538.404</v>
      </c>
    </row>
    <row r="147" spans="1:11" ht="15" customHeight="1" thickTop="1">
      <c r="A147" s="19">
        <f t="shared" ref="A147:A170" si="29">A99</f>
        <v>2007</v>
      </c>
      <c r="B147" s="174">
        <f t="shared" ref="B147:B163" si="30">ROUND($F$133*(1+$F$134)^D147,$G$1)</f>
        <v>455157</v>
      </c>
      <c r="C147" s="52"/>
      <c r="D147" s="20">
        <v>22</v>
      </c>
      <c r="E147" s="53"/>
      <c r="F147" s="31"/>
      <c r="G147" s="25"/>
      <c r="H147" s="25"/>
      <c r="I147" s="177">
        <f t="shared" si="26"/>
        <v>455157</v>
      </c>
      <c r="J147" s="185"/>
      <c r="K147" s="185"/>
    </row>
    <row r="148" spans="1:11" ht="15" customHeight="1">
      <c r="A148" s="19">
        <f t="shared" si="29"/>
        <v>2008</v>
      </c>
      <c r="B148" s="174">
        <f t="shared" si="30"/>
        <v>479422</v>
      </c>
      <c r="C148" s="52"/>
      <c r="D148" s="20">
        <v>23</v>
      </c>
      <c r="E148" s="53"/>
      <c r="F148" s="31"/>
      <c r="G148" s="25"/>
      <c r="H148" s="25"/>
      <c r="I148" s="177">
        <f t="shared" si="26"/>
        <v>479422</v>
      </c>
      <c r="J148" s="185"/>
      <c r="K148" s="185"/>
    </row>
    <row r="149" spans="1:11" ht="15" customHeight="1">
      <c r="A149" s="19">
        <f t="shared" si="29"/>
        <v>2009</v>
      </c>
      <c r="B149" s="174">
        <f t="shared" si="30"/>
        <v>504980</v>
      </c>
      <c r="C149" s="52"/>
      <c r="D149" s="20">
        <v>24</v>
      </c>
      <c r="E149" s="53"/>
      <c r="F149" s="31"/>
      <c r="G149" s="25"/>
      <c r="H149" s="25"/>
      <c r="I149" s="177">
        <f t="shared" si="26"/>
        <v>504980</v>
      </c>
      <c r="J149" s="185"/>
      <c r="K149" s="185"/>
    </row>
    <row r="150" spans="1:11" ht="15" customHeight="1">
      <c r="A150" s="19">
        <f t="shared" si="29"/>
        <v>2010</v>
      </c>
      <c r="B150" s="174">
        <f t="shared" si="30"/>
        <v>531901</v>
      </c>
      <c r="C150" s="52"/>
      <c r="D150" s="20">
        <v>25</v>
      </c>
      <c r="E150" s="53"/>
      <c r="F150" s="31"/>
      <c r="G150" s="25"/>
      <c r="H150" s="25"/>
      <c r="I150" s="177">
        <f t="shared" si="26"/>
        <v>531901</v>
      </c>
      <c r="J150" s="185"/>
      <c r="K150" s="185"/>
    </row>
    <row r="151" spans="1:11" ht="15" customHeight="1">
      <c r="A151" s="19">
        <f t="shared" si="29"/>
        <v>2011</v>
      </c>
      <c r="B151" s="174">
        <f t="shared" si="30"/>
        <v>560258</v>
      </c>
      <c r="C151" s="52"/>
      <c r="D151" s="20">
        <v>26</v>
      </c>
      <c r="E151" s="53"/>
      <c r="F151" s="31"/>
      <c r="G151" s="25"/>
      <c r="H151" s="25"/>
      <c r="I151" s="177">
        <f t="shared" si="26"/>
        <v>560258</v>
      </c>
      <c r="J151" s="185"/>
      <c r="K151" s="185"/>
    </row>
    <row r="152" spans="1:11" ht="15" customHeight="1">
      <c r="A152" s="19">
        <f t="shared" si="29"/>
        <v>2012</v>
      </c>
      <c r="B152" s="174">
        <f t="shared" si="30"/>
        <v>590126</v>
      </c>
      <c r="C152" s="52"/>
      <c r="D152" s="20">
        <v>27</v>
      </c>
      <c r="E152" s="53"/>
      <c r="F152" s="31"/>
      <c r="G152" s="25"/>
      <c r="H152" s="25"/>
      <c r="I152" s="177">
        <f t="shared" si="26"/>
        <v>590126</v>
      </c>
      <c r="J152" s="185"/>
      <c r="K152" s="185"/>
    </row>
    <row r="153" spans="1:11" ht="15" customHeight="1">
      <c r="A153" s="19">
        <f t="shared" si="29"/>
        <v>2013</v>
      </c>
      <c r="B153" s="174">
        <f t="shared" si="30"/>
        <v>621586</v>
      </c>
      <c r="C153" s="52"/>
      <c r="D153" s="20">
        <v>28</v>
      </c>
      <c r="E153" s="53"/>
      <c r="F153" s="31"/>
      <c r="G153" s="25"/>
      <c r="H153" s="25"/>
      <c r="I153" s="177">
        <f t="shared" si="26"/>
        <v>621586</v>
      </c>
      <c r="J153" s="185"/>
      <c r="K153" s="185"/>
    </row>
    <row r="154" spans="1:11" ht="15" customHeight="1">
      <c r="A154" s="19">
        <f t="shared" si="29"/>
        <v>2014</v>
      </c>
      <c r="B154" s="174">
        <f t="shared" si="30"/>
        <v>654724</v>
      </c>
      <c r="C154" s="52"/>
      <c r="D154" s="20">
        <v>29</v>
      </c>
      <c r="E154" s="53"/>
      <c r="F154" s="31"/>
      <c r="G154" s="25"/>
      <c r="H154" s="25"/>
      <c r="I154" s="177">
        <f t="shared" si="26"/>
        <v>654724</v>
      </c>
      <c r="J154" s="185"/>
      <c r="K154" s="185"/>
    </row>
    <row r="155" spans="1:11" ht="15" customHeight="1">
      <c r="A155" s="19">
        <f t="shared" si="29"/>
        <v>2015</v>
      </c>
      <c r="B155" s="174">
        <f t="shared" si="30"/>
        <v>689628</v>
      </c>
      <c r="C155" s="52"/>
      <c r="D155" s="20">
        <v>30</v>
      </c>
      <c r="E155" s="53"/>
      <c r="F155" s="31"/>
      <c r="G155" s="25"/>
      <c r="H155" s="25"/>
      <c r="I155" s="177">
        <f t="shared" si="26"/>
        <v>689628</v>
      </c>
      <c r="J155" s="185"/>
      <c r="K155" s="185"/>
    </row>
    <row r="156" spans="1:11" ht="15" customHeight="1">
      <c r="A156" s="19">
        <f t="shared" si="29"/>
        <v>2016</v>
      </c>
      <c r="B156" s="174">
        <f t="shared" si="30"/>
        <v>726393</v>
      </c>
      <c r="C156" s="52"/>
      <c r="D156" s="20">
        <v>31</v>
      </c>
      <c r="E156" s="53"/>
      <c r="F156" s="31"/>
      <c r="G156" s="25"/>
      <c r="H156" s="25"/>
      <c r="I156" s="177">
        <f t="shared" si="26"/>
        <v>726393</v>
      </c>
      <c r="J156" s="185"/>
      <c r="K156" s="185"/>
    </row>
    <row r="157" spans="1:11" ht="15" customHeight="1">
      <c r="A157" s="19">
        <f t="shared" si="29"/>
        <v>2017</v>
      </c>
      <c r="B157" s="174">
        <f t="shared" si="30"/>
        <v>765117</v>
      </c>
      <c r="C157" s="52"/>
      <c r="D157" s="20">
        <v>32</v>
      </c>
      <c r="E157" s="53"/>
      <c r="F157" s="31"/>
      <c r="G157" s="25"/>
      <c r="H157" s="25"/>
      <c r="I157" s="177">
        <f t="shared" si="26"/>
        <v>765117</v>
      </c>
      <c r="J157" s="185"/>
      <c r="K157" s="185"/>
    </row>
    <row r="158" spans="1:11" ht="15" customHeight="1">
      <c r="A158" s="19">
        <f t="shared" si="29"/>
        <v>2018</v>
      </c>
      <c r="B158" s="174">
        <f t="shared" si="30"/>
        <v>805907</v>
      </c>
      <c r="C158" s="52"/>
      <c r="D158" s="20">
        <v>33</v>
      </c>
      <c r="E158" s="53"/>
      <c r="F158" s="31"/>
      <c r="G158" s="25"/>
      <c r="H158" s="25"/>
      <c r="I158" s="177">
        <f t="shared" si="26"/>
        <v>805907</v>
      </c>
      <c r="J158" s="185"/>
      <c r="K158" s="185"/>
    </row>
    <row r="159" spans="1:11" ht="15" customHeight="1">
      <c r="A159" s="19">
        <f t="shared" si="29"/>
        <v>2019</v>
      </c>
      <c r="B159" s="174">
        <f t="shared" si="30"/>
        <v>848871</v>
      </c>
      <c r="C159" s="52"/>
      <c r="D159" s="20">
        <v>34</v>
      </c>
      <c r="E159" s="53"/>
      <c r="F159" s="31"/>
      <c r="G159" s="25"/>
      <c r="H159" s="25"/>
      <c r="I159" s="177">
        <f t="shared" si="26"/>
        <v>848871</v>
      </c>
      <c r="J159" s="185"/>
      <c r="K159" s="185"/>
    </row>
    <row r="160" spans="1:11" ht="15" customHeight="1">
      <c r="A160" s="19">
        <f t="shared" si="29"/>
        <v>2020</v>
      </c>
      <c r="B160" s="174">
        <f t="shared" si="30"/>
        <v>894125</v>
      </c>
      <c r="C160" s="52"/>
      <c r="D160" s="20">
        <v>35</v>
      </c>
      <c r="E160" s="53"/>
      <c r="F160" s="31"/>
      <c r="G160" s="25"/>
      <c r="H160" s="25"/>
      <c r="I160" s="177">
        <f t="shared" si="26"/>
        <v>894125</v>
      </c>
      <c r="J160" s="185"/>
      <c r="K160" s="185"/>
    </row>
    <row r="161" spans="1:109" ht="15" customHeight="1">
      <c r="A161" s="19">
        <f t="shared" si="29"/>
        <v>2021</v>
      </c>
      <c r="B161" s="174">
        <f t="shared" si="30"/>
        <v>941792</v>
      </c>
      <c r="C161" s="52"/>
      <c r="D161" s="20">
        <v>36</v>
      </c>
      <c r="E161" s="53"/>
      <c r="F161" s="31"/>
      <c r="G161" s="25"/>
      <c r="H161" s="25"/>
      <c r="I161" s="177">
        <f t="shared" si="26"/>
        <v>941792</v>
      </c>
      <c r="J161" s="185"/>
      <c r="K161" s="185"/>
    </row>
    <row r="162" spans="1:109" ht="15" customHeight="1">
      <c r="A162" s="19">
        <f t="shared" si="29"/>
        <v>2022</v>
      </c>
      <c r="B162" s="174">
        <f t="shared" si="30"/>
        <v>992000</v>
      </c>
      <c r="C162" s="52"/>
      <c r="D162" s="20">
        <v>37</v>
      </c>
      <c r="E162" s="53"/>
      <c r="F162" s="31"/>
      <c r="G162" s="25"/>
      <c r="H162" s="25"/>
      <c r="I162" s="177">
        <f t="shared" si="26"/>
        <v>992000</v>
      </c>
      <c r="J162" s="185"/>
      <c r="K162" s="185"/>
    </row>
    <row r="163" spans="1:109" ht="15" customHeight="1">
      <c r="A163" s="19">
        <f t="shared" si="29"/>
        <v>2023</v>
      </c>
      <c r="B163" s="174">
        <f t="shared" si="30"/>
        <v>1044885</v>
      </c>
      <c r="C163" s="52"/>
      <c r="D163" s="20">
        <v>38</v>
      </c>
      <c r="E163" s="53"/>
      <c r="F163" s="31"/>
      <c r="G163" s="25"/>
      <c r="H163" s="25"/>
      <c r="I163" s="177">
        <f t="shared" si="26"/>
        <v>1044885</v>
      </c>
      <c r="J163" s="185"/>
      <c r="K163" s="185"/>
    </row>
    <row r="164" spans="1:109" ht="15" customHeight="1">
      <c r="A164" s="19">
        <f t="shared" si="29"/>
        <v>2024</v>
      </c>
      <c r="B164" s="174">
        <f t="shared" ref="B164:B170" si="31">ROUND($F$133*(1+$F$134)^D164,$G$1)</f>
        <v>1100589</v>
      </c>
      <c r="C164" s="52"/>
      <c r="D164" s="20">
        <v>39</v>
      </c>
      <c r="E164" s="53"/>
      <c r="F164" s="31"/>
      <c r="G164" s="25"/>
      <c r="H164" s="25"/>
      <c r="I164" s="177">
        <f t="shared" ref="I164:I170" si="32">ROUND($F$133*(1+$F$134)^D164,$G$1)</f>
        <v>1100589</v>
      </c>
      <c r="J164" s="185"/>
      <c r="K164" s="185"/>
    </row>
    <row r="165" spans="1:109" ht="15" customHeight="1">
      <c r="A165" s="19">
        <f t="shared" si="29"/>
        <v>2025</v>
      </c>
      <c r="B165" s="174">
        <f t="shared" si="31"/>
        <v>1159263</v>
      </c>
      <c r="C165" s="52"/>
      <c r="D165" s="20">
        <v>40</v>
      </c>
      <c r="E165" s="53"/>
      <c r="F165" s="31"/>
      <c r="G165" s="25"/>
      <c r="H165" s="25"/>
      <c r="I165" s="177">
        <f t="shared" si="32"/>
        <v>1159263</v>
      </c>
      <c r="J165" s="185"/>
      <c r="K165" s="185"/>
    </row>
    <row r="166" spans="1:109" ht="15" customHeight="1">
      <c r="A166" s="19">
        <f t="shared" si="29"/>
        <v>2026</v>
      </c>
      <c r="B166" s="174">
        <f t="shared" si="31"/>
        <v>1221064</v>
      </c>
      <c r="C166" s="52"/>
      <c r="D166" s="20">
        <v>41</v>
      </c>
      <c r="E166" s="53"/>
      <c r="F166" s="31"/>
      <c r="G166" s="25"/>
      <c r="H166" s="25"/>
      <c r="I166" s="177">
        <f t="shared" si="32"/>
        <v>1221064</v>
      </c>
      <c r="J166" s="185"/>
      <c r="K166" s="185"/>
    </row>
    <row r="167" spans="1:109" ht="15" customHeight="1">
      <c r="A167" s="19">
        <f t="shared" si="29"/>
        <v>2027</v>
      </c>
      <c r="B167" s="174">
        <f t="shared" si="31"/>
        <v>1286161</v>
      </c>
      <c r="C167" s="52"/>
      <c r="D167" s="20">
        <v>42</v>
      </c>
      <c r="E167" s="53"/>
      <c r="F167" s="31"/>
      <c r="G167" s="25"/>
      <c r="H167" s="25"/>
      <c r="I167" s="177">
        <f t="shared" si="32"/>
        <v>1286161</v>
      </c>
      <c r="J167" s="185"/>
      <c r="K167" s="185"/>
    </row>
    <row r="168" spans="1:109" ht="15" customHeight="1">
      <c r="A168" s="19">
        <f t="shared" si="29"/>
        <v>2028</v>
      </c>
      <c r="B168" s="174">
        <f t="shared" si="31"/>
        <v>1354728</v>
      </c>
      <c r="C168" s="52"/>
      <c r="D168" s="20">
        <v>43</v>
      </c>
      <c r="E168" s="53"/>
      <c r="F168" s="31"/>
      <c r="G168" s="25"/>
      <c r="H168" s="25"/>
      <c r="I168" s="177">
        <f t="shared" si="32"/>
        <v>1354728</v>
      </c>
      <c r="J168" s="185"/>
      <c r="K168" s="185"/>
    </row>
    <row r="169" spans="1:109" ht="15" customHeight="1">
      <c r="A169" s="19">
        <f t="shared" si="29"/>
        <v>2029</v>
      </c>
      <c r="B169" s="174">
        <f t="shared" si="31"/>
        <v>1426950</v>
      </c>
      <c r="C169" s="52"/>
      <c r="D169" s="20">
        <v>44</v>
      </c>
      <c r="E169" s="53"/>
      <c r="F169" s="31"/>
      <c r="G169" s="25"/>
      <c r="H169" s="25"/>
      <c r="I169" s="177">
        <f t="shared" si="32"/>
        <v>1426950</v>
      </c>
      <c r="J169" s="185"/>
      <c r="K169" s="185"/>
    </row>
    <row r="170" spans="1:109" ht="15" customHeight="1">
      <c r="A170" s="103">
        <f t="shared" si="29"/>
        <v>2030</v>
      </c>
      <c r="B170" s="186">
        <f t="shared" si="31"/>
        <v>1503022</v>
      </c>
      <c r="C170" s="193"/>
      <c r="D170" s="33">
        <v>45</v>
      </c>
      <c r="E170" s="54"/>
      <c r="F170" s="34"/>
      <c r="G170" s="9"/>
      <c r="H170" s="9"/>
      <c r="I170" s="187">
        <f t="shared" si="32"/>
        <v>1503022</v>
      </c>
      <c r="J170" s="188"/>
      <c r="K170" s="188"/>
    </row>
    <row r="171" spans="1:109" ht="15" customHeight="1">
      <c r="A171" s="36"/>
      <c r="B171" s="194"/>
      <c r="C171" s="25"/>
      <c r="D171" s="21"/>
      <c r="E171" s="55"/>
      <c r="F171" s="31"/>
      <c r="G171" s="25"/>
      <c r="H171" s="25"/>
      <c r="I171" s="56"/>
      <c r="J171" s="56"/>
    </row>
    <row r="172" spans="1:109" ht="15" customHeight="1">
      <c r="A172" s="7" t="s">
        <v>31</v>
      </c>
    </row>
    <row r="173" spans="1:109" ht="15" customHeight="1">
      <c r="A173" s="10" t="s">
        <v>2</v>
      </c>
      <c r="B173" s="11" t="s">
        <v>71</v>
      </c>
      <c r="C173" s="12" t="s">
        <v>32</v>
      </c>
      <c r="D173" s="12" t="s">
        <v>13</v>
      </c>
      <c r="E173" s="37"/>
      <c r="F173" s="13"/>
      <c r="G173" s="14"/>
      <c r="H173" s="15" t="s">
        <v>14</v>
      </c>
      <c r="I173" s="16">
        <f>RSQ(I174:I194,B174:B194)</f>
        <v>0.97511870095185982</v>
      </c>
      <c r="J173" s="17" t="s">
        <v>15</v>
      </c>
      <c r="K173" s="18" t="s">
        <v>16</v>
      </c>
      <c r="M173" s="57" t="s">
        <v>32</v>
      </c>
      <c r="N173" s="14"/>
      <c r="O173" s="14"/>
      <c r="P173" s="107" t="s">
        <v>74</v>
      </c>
      <c r="Q173" s="108">
        <f>RSQ($B174:$B194,Q174:Q194)</f>
        <v>0.97511870095185982</v>
      </c>
      <c r="R173" s="18" t="s">
        <v>16</v>
      </c>
      <c r="T173" s="57" t="s">
        <v>32</v>
      </c>
      <c r="U173" s="14"/>
      <c r="V173" s="14"/>
      <c r="W173" s="107" t="s">
        <v>74</v>
      </c>
      <c r="X173" s="108">
        <f>RSQ($B174:$B194,X174:X194)</f>
        <v>0.97406464381706992</v>
      </c>
      <c r="Y173" s="18" t="s">
        <v>16</v>
      </c>
      <c r="AA173" s="57" t="s">
        <v>32</v>
      </c>
      <c r="AB173" s="14"/>
      <c r="AC173" s="14"/>
      <c r="AD173" s="107" t="s">
        <v>74</v>
      </c>
      <c r="AE173" s="108">
        <f>RSQ($B174:$B194,AE174:AE194)</f>
        <v>0.9734741475910037</v>
      </c>
      <c r="AF173" s="18" t="s">
        <v>16</v>
      </c>
      <c r="AH173" s="57" t="s">
        <v>32</v>
      </c>
      <c r="AI173" s="14"/>
      <c r="AJ173" s="14"/>
      <c r="AK173" s="107" t="s">
        <v>74</v>
      </c>
      <c r="AL173" s="108">
        <f>RSQ($B174:$B194,AL174:AL194)</f>
        <v>0.9728340475916365</v>
      </c>
      <c r="AM173" s="18" t="s">
        <v>16</v>
      </c>
      <c r="AO173" s="57" t="s">
        <v>32</v>
      </c>
      <c r="AP173" s="14"/>
      <c r="AQ173" s="14"/>
      <c r="AR173" s="107" t="s">
        <v>74</v>
      </c>
      <c r="AS173" s="108">
        <f>RSQ($B174:$B194,AS174:AS194)</f>
        <v>0.9721399017796809</v>
      </c>
      <c r="AT173" s="18" t="s">
        <v>16</v>
      </c>
      <c r="AV173" s="57" t="s">
        <v>32</v>
      </c>
      <c r="AW173" s="14"/>
      <c r="AX173" s="14"/>
      <c r="AY173" s="107" t="s">
        <v>74</v>
      </c>
      <c r="AZ173" s="108">
        <f>RSQ($B174:$B194,AZ174:AZ194)</f>
        <v>0.97138515645732382</v>
      </c>
      <c r="BA173" s="18" t="s">
        <v>16</v>
      </c>
      <c r="BC173" s="57" t="s">
        <v>32</v>
      </c>
      <c r="BD173" s="14"/>
      <c r="BE173" s="14"/>
      <c r="BF173" s="107" t="s">
        <v>74</v>
      </c>
      <c r="BG173" s="108">
        <f>RSQ($B174:$B194,BG174:BG194)</f>
        <v>0.97056503377809067</v>
      </c>
      <c r="BH173" s="18" t="s">
        <v>16</v>
      </c>
      <c r="BJ173" s="57" t="s">
        <v>32</v>
      </c>
      <c r="BK173" s="14"/>
      <c r="BL173" s="14"/>
      <c r="BM173" s="107" t="s">
        <v>74</v>
      </c>
      <c r="BN173" s="108">
        <f>RSQ($B174:$B194,BN174:BN194)</f>
        <v>0.96967065297634358</v>
      </c>
      <c r="BO173" s="18" t="s">
        <v>16</v>
      </c>
      <c r="BQ173" s="57" t="s">
        <v>32</v>
      </c>
      <c r="BR173" s="14"/>
      <c r="BS173" s="14"/>
      <c r="BT173" s="107" t="s">
        <v>74</v>
      </c>
      <c r="BU173" s="108">
        <f>RSQ($B174:$B194,BU174:BU194)</f>
        <v>0.96869328642612862</v>
      </c>
      <c r="BV173" s="18" t="s">
        <v>16</v>
      </c>
      <c r="BX173" s="57" t="s">
        <v>32</v>
      </c>
      <c r="BY173" s="14"/>
      <c r="BZ173" s="14"/>
      <c r="CA173" s="107" t="s">
        <v>74</v>
      </c>
      <c r="CB173" s="108">
        <f>RSQ($B174:$B194,CB174:CB194)</f>
        <v>0.96762348272923238</v>
      </c>
      <c r="CC173" s="18" t="s">
        <v>16</v>
      </c>
      <c r="CE173" s="57" t="s">
        <v>32</v>
      </c>
      <c r="CF173" s="14"/>
      <c r="CG173" s="14"/>
      <c r="CH173" s="107" t="s">
        <v>74</v>
      </c>
      <c r="CI173" s="108">
        <f>RSQ($B174:$B194,CI174:CI194)</f>
        <v>0.96645013887031006</v>
      </c>
      <c r="CJ173" s="18" t="s">
        <v>16</v>
      </c>
      <c r="CL173" s="57" t="s">
        <v>32</v>
      </c>
      <c r="CM173" s="14"/>
      <c r="CN173" s="14"/>
      <c r="CO173" s="107" t="s">
        <v>74</v>
      </c>
      <c r="CP173" s="108">
        <f>RSQ($B174:$B194,CP174:CP194)</f>
        <v>0.96515886375393578</v>
      </c>
      <c r="CQ173" s="18" t="s">
        <v>16</v>
      </c>
      <c r="CS173" s="57" t="s">
        <v>32</v>
      </c>
      <c r="CT173" s="14"/>
      <c r="CU173" s="14"/>
      <c r="CV173" s="107" t="s">
        <v>74</v>
      </c>
      <c r="CW173" s="108">
        <f>RSQ($B174:$B194,CW174:CW194)</f>
        <v>0.96373397229313862</v>
      </c>
      <c r="CX173" s="18" t="s">
        <v>16</v>
      </c>
      <c r="CZ173" s="57" t="s">
        <v>32</v>
      </c>
      <c r="DA173" s="14"/>
      <c r="DB173" s="14"/>
      <c r="DC173" s="107" t="s">
        <v>74</v>
      </c>
      <c r="DD173" s="108">
        <f>RSQ($B174:$B194,DD174:DD194)</f>
        <v>0.96215742560988349</v>
      </c>
      <c r="DE173" s="18" t="s">
        <v>16</v>
      </c>
    </row>
    <row r="174" spans="1:109" ht="15" customHeight="1">
      <c r="A174" s="19">
        <f t="shared" ref="A174:B194" si="33">A126</f>
        <v>1986</v>
      </c>
      <c r="B174" s="174">
        <f t="shared" si="33"/>
        <v>151519</v>
      </c>
      <c r="C174" s="191">
        <f t="shared" ref="C174:C194" si="34">LN(B174-$F$178)</f>
        <v>11.92846630860932</v>
      </c>
      <c r="D174" s="20">
        <v>1</v>
      </c>
      <c r="E174" s="38" t="s">
        <v>33</v>
      </c>
      <c r="F174" s="39"/>
      <c r="G174" s="40"/>
      <c r="H174" s="41"/>
      <c r="I174" s="175">
        <f t="shared" ref="I174:I211" si="35">ROUND($F$182*(1+$F$183)^D174+$F$178,$G$1)</f>
        <v>152922</v>
      </c>
      <c r="J174" s="176">
        <f t="shared" ref="J174:J194" si="36">ABS(B174-I174)/B174*100</f>
        <v>0.92595648070539005</v>
      </c>
      <c r="K174" s="175">
        <f t="shared" ref="K174:K194" si="37">(B174-I174)^2/1000</f>
        <v>1968.4090000000001</v>
      </c>
      <c r="M174" s="195">
        <f t="shared" ref="M174:M194" si="38">LN($B174-O$178)</f>
        <v>11.92846630860932</v>
      </c>
      <c r="N174" s="58"/>
      <c r="O174" s="58"/>
      <c r="P174" s="58"/>
      <c r="Q174" s="196">
        <f t="shared" ref="Q174:Q194" si="39">ROUND(O$182*(1+O$183)^$D174+O$178,$G$1)</f>
        <v>152922</v>
      </c>
      <c r="R174" s="175">
        <f t="shared" ref="R174:R194" si="40">($B174-Q174)^2/1000</f>
        <v>1968.4090000000001</v>
      </c>
      <c r="T174" s="195">
        <f t="shared" ref="T174:T194" si="41">LN($B174-V$178)</f>
        <v>11.860189262669641</v>
      </c>
      <c r="U174" s="58"/>
      <c r="V174" s="58"/>
      <c r="W174" s="58"/>
      <c r="X174" s="196">
        <f t="shared" ref="X174:X194" si="42">ROUND(V$182*(1+V$183)^$D174+V$178,$G$1)</f>
        <v>153450</v>
      </c>
      <c r="Y174" s="175">
        <f t="shared" ref="Y174:Y194" si="43">($B174-X174)^2/1000</f>
        <v>3728.761</v>
      </c>
      <c r="AA174" s="195">
        <f t="shared" ref="AA174:AA194" si="44">LN($B174-AC$178)</f>
        <v>11.824219078059741</v>
      </c>
      <c r="AB174" s="58"/>
      <c r="AC174" s="58"/>
      <c r="AD174" s="58"/>
      <c r="AE174" s="196">
        <f t="shared" ref="AE174:AE194" si="45">ROUND(AC$182*(1+AC$183)^$D174+AC$178,$G$1)</f>
        <v>153725</v>
      </c>
      <c r="AF174" s="175">
        <f t="shared" ref="AF174:AF194" si="46">($B174-AE174)^2/1000</f>
        <v>4866.4359999999997</v>
      </c>
      <c r="AH174" s="195">
        <f t="shared" ref="AH174:AH194" si="47">LN($B174-AJ$178)</f>
        <v>11.786906606854775</v>
      </c>
      <c r="AI174" s="58"/>
      <c r="AJ174" s="58"/>
      <c r="AK174" s="58"/>
      <c r="AL174" s="196">
        <f t="shared" ref="AL174:AL194" si="48">ROUND(AJ$182*(1+AJ$183)^$D174+AJ$178,$G$1)</f>
        <v>154009</v>
      </c>
      <c r="AM174" s="175">
        <f t="shared" ref="AM174:AM194" si="49">($B174-AL174)^2/1000</f>
        <v>6200.1</v>
      </c>
      <c r="AO174" s="195">
        <f t="shared" ref="AO174:AO194" si="50">LN($B174-AQ$178)</f>
        <v>11.748147773499635</v>
      </c>
      <c r="AP174" s="58"/>
      <c r="AQ174" s="58"/>
      <c r="AR174" s="58"/>
      <c r="AS174" s="196">
        <f t="shared" ref="AS174:AS194" si="51">ROUND(AQ$182*(1+AQ$183)^$D174+AQ$178,$G$1)</f>
        <v>154301</v>
      </c>
      <c r="AT174" s="175">
        <f t="shared" ref="AT174:AT194" si="52">($B174-AS174)^2/1000</f>
        <v>7739.5240000000003</v>
      </c>
      <c r="AV174" s="195">
        <f t="shared" ref="AV174:AV194" si="53">LN($B174-AX$178)</f>
        <v>11.707825908137705</v>
      </c>
      <c r="AW174" s="58"/>
      <c r="AX174" s="58"/>
      <c r="AY174" s="58"/>
      <c r="AZ174" s="196">
        <f t="shared" ref="AZ174:AZ194" si="54">ROUND(AX$182*(1+AX$183)^$D174+AX$178,$G$1)</f>
        <v>154602</v>
      </c>
      <c r="BA174" s="175">
        <f t="shared" ref="BA174:BA194" si="55">($B174-AZ174)^2/1000</f>
        <v>9504.8889999999992</v>
      </c>
      <c r="BC174" s="195">
        <f t="shared" ref="BC174:BC194" si="56">LN($B174-BE$178)</f>
        <v>11.665809628818899</v>
      </c>
      <c r="BD174" s="58"/>
      <c r="BE174" s="58"/>
      <c r="BF174" s="58"/>
      <c r="BG174" s="196">
        <f t="shared" ref="BG174:BG194" si="57">ROUND(BE$182*(1+BE$183)^$D174+BE$178,$G$1)</f>
        <v>154912</v>
      </c>
      <c r="BH174" s="175">
        <f t="shared" ref="BH174:BH194" si="58">($B174-BG174)^2/1000</f>
        <v>11512.449000000001</v>
      </c>
      <c r="BJ174" s="195">
        <f t="shared" ref="BJ174:BJ194" si="59">LN($B174-BL$178)</f>
        <v>11.621950258952712</v>
      </c>
      <c r="BK174" s="58"/>
      <c r="BL174" s="58"/>
      <c r="BM174" s="58"/>
      <c r="BN174" s="196">
        <f t="shared" ref="BN174:BN194" si="60">ROUND(BL$182*(1+BL$183)^$D174+BL$178,$G$1)</f>
        <v>155232</v>
      </c>
      <c r="BO174" s="175">
        <f t="shared" ref="BO174:BO194" si="61">($B174-BN174)^2/1000</f>
        <v>13786.369000000001</v>
      </c>
      <c r="BQ174" s="195">
        <f t="shared" ref="BQ174:BQ194" si="62">LN($B174-BS$178)</f>
        <v>11.576078651975427</v>
      </c>
      <c r="BR174" s="58"/>
      <c r="BS174" s="58"/>
      <c r="BT174" s="58"/>
      <c r="BU174" s="196">
        <f t="shared" ref="BU174:BU194" si="63">ROUND(BS$182*(1+BS$183)^$D174+BS$178,$G$1)</f>
        <v>155562</v>
      </c>
      <c r="BV174" s="175">
        <f t="shared" ref="BV174:BV194" si="64">($B174-BU174)^2/1000</f>
        <v>16345.849</v>
      </c>
      <c r="BX174" s="195">
        <f t="shared" ref="BX174:BX194" si="65">LN($B174-BZ$178)</f>
        <v>11.528001252063948</v>
      </c>
      <c r="BY174" s="58"/>
      <c r="BZ174" s="58"/>
      <c r="CA174" s="58"/>
      <c r="CB174" s="196">
        <f t="shared" ref="CB174:CB194" si="66">ROUND(BZ$182*(1+BZ$183)^$D174+BZ$178,$G$1)</f>
        <v>155902</v>
      </c>
      <c r="CC174" s="175">
        <f t="shared" ref="CC174:CC194" si="67">($B174-CB174)^2/1000</f>
        <v>19210.688999999998</v>
      </c>
      <c r="CE174" s="195">
        <f t="shared" ref="CE174:CE194" si="68">LN($B174-CG$178)</f>
        <v>11.477495159138261</v>
      </c>
      <c r="CF174" s="58"/>
      <c r="CG174" s="58"/>
      <c r="CH174" s="58"/>
      <c r="CI174" s="196">
        <f t="shared" ref="CI174:CI194" si="69">ROUND(CG$182*(1+CG$183)^$D174+CG$178,$G$1)</f>
        <v>156253</v>
      </c>
      <c r="CJ174" s="175">
        <f t="shared" ref="CJ174:CJ194" si="70">($B174-CI174)^2/1000</f>
        <v>22410.756000000001</v>
      </c>
      <c r="CL174" s="195">
        <f t="shared" ref="CL174:CL194" si="71">LN($B174-CN$178)</f>
        <v>11.424301879980503</v>
      </c>
      <c r="CM174" s="58"/>
      <c r="CN174" s="58"/>
      <c r="CO174" s="58"/>
      <c r="CP174" s="196">
        <f t="shared" ref="CP174:CP194" si="72">ROUND(CN$182*(1+CN$183)^$D174+CN$178,$G$1)</f>
        <v>156615</v>
      </c>
      <c r="CQ174" s="175">
        <f t="shared" ref="CQ174:CQ194" si="73">($B174-CP174)^2/1000</f>
        <v>25969.216</v>
      </c>
      <c r="CS174" s="195">
        <f t="shared" ref="CS174:CS194" si="74">LN($B174-CU$178)</f>
        <v>11.368119321978934</v>
      </c>
      <c r="CT174" s="58"/>
      <c r="CU174" s="58"/>
      <c r="CV174" s="58"/>
      <c r="CW174" s="196">
        <f t="shared" ref="CW174:CW194" si="75">ROUND(CU$182*(1+CU$183)^$D174+CU$178,$G$1)</f>
        <v>156990</v>
      </c>
      <c r="CX174" s="175">
        <f t="shared" ref="CX174:CX194" si="76">($B174-CW174)^2/1000</f>
        <v>29931.841</v>
      </c>
      <c r="CZ174" s="195">
        <f t="shared" ref="CZ174:CZ194" si="77">LN($B174-DB$178)</f>
        <v>11.308591400893006</v>
      </c>
      <c r="DA174" s="58"/>
      <c r="DB174" s="58"/>
      <c r="DC174" s="58"/>
      <c r="DD174" s="196">
        <f t="shared" ref="DD174:DD194" si="78">ROUND(DB$182*(1+DB$183)^$D174+DB$178,$G$1)</f>
        <v>157376</v>
      </c>
      <c r="DE174" s="175">
        <f t="shared" ref="DE174:DE194" si="79">($B174-DD174)^2/1000</f>
        <v>34304.449000000001</v>
      </c>
    </row>
    <row r="175" spans="1:109" ht="15" customHeight="1">
      <c r="A175" s="19">
        <f t="shared" si="33"/>
        <v>1987</v>
      </c>
      <c r="B175" s="174">
        <f t="shared" si="33"/>
        <v>162701</v>
      </c>
      <c r="C175" s="191">
        <f t="shared" si="34"/>
        <v>11.999669439469741</v>
      </c>
      <c r="D175" s="20">
        <v>2</v>
      </c>
      <c r="E175" s="38" t="s">
        <v>34</v>
      </c>
      <c r="F175" s="21"/>
      <c r="G175" s="25"/>
      <c r="H175" s="24"/>
      <c r="I175" s="177">
        <f t="shared" si="35"/>
        <v>161074</v>
      </c>
      <c r="J175" s="178">
        <f t="shared" si="36"/>
        <v>0.99999385375627681</v>
      </c>
      <c r="K175" s="177">
        <f t="shared" si="37"/>
        <v>2647.1289999999999</v>
      </c>
      <c r="M175" s="197">
        <f t="shared" si="38"/>
        <v>11.999669439469741</v>
      </c>
      <c r="N175" s="25"/>
      <c r="O175" s="25"/>
      <c r="P175" s="25"/>
      <c r="Q175" s="177">
        <f t="shared" si="39"/>
        <v>161074</v>
      </c>
      <c r="R175" s="177">
        <f t="shared" si="40"/>
        <v>2647.1289999999999</v>
      </c>
      <c r="T175" s="197">
        <f t="shared" si="41"/>
        <v>11.936237039973754</v>
      </c>
      <c r="U175" s="25"/>
      <c r="V175" s="25"/>
      <c r="W175" s="25"/>
      <c r="X175" s="177">
        <f t="shared" si="42"/>
        <v>161431</v>
      </c>
      <c r="Y175" s="177">
        <f t="shared" si="43"/>
        <v>1612.9</v>
      </c>
      <c r="AA175" s="197">
        <f t="shared" si="44"/>
        <v>11.902945238977257</v>
      </c>
      <c r="AB175" s="25"/>
      <c r="AC175" s="25"/>
      <c r="AD175" s="25"/>
      <c r="AE175" s="177">
        <f t="shared" si="45"/>
        <v>161616</v>
      </c>
      <c r="AF175" s="177">
        <f t="shared" si="46"/>
        <v>1177.2249999999999</v>
      </c>
      <c r="AH175" s="197">
        <f t="shared" si="47"/>
        <v>11.868506811148853</v>
      </c>
      <c r="AI175" s="25"/>
      <c r="AJ175" s="25"/>
      <c r="AK175" s="25"/>
      <c r="AL175" s="177">
        <f t="shared" si="48"/>
        <v>161806</v>
      </c>
      <c r="AM175" s="177">
        <f t="shared" si="49"/>
        <v>801.02499999999998</v>
      </c>
      <c r="AO175" s="197">
        <f t="shared" si="50"/>
        <v>11.832839946854502</v>
      </c>
      <c r="AP175" s="25"/>
      <c r="AQ175" s="25"/>
      <c r="AR175" s="25"/>
      <c r="AS175" s="177">
        <f t="shared" si="51"/>
        <v>162001</v>
      </c>
      <c r="AT175" s="177">
        <f t="shared" si="52"/>
        <v>490</v>
      </c>
      <c r="AV175" s="197">
        <f t="shared" si="53"/>
        <v>11.795853756086931</v>
      </c>
      <c r="AW175" s="25"/>
      <c r="AX175" s="25"/>
      <c r="AY175" s="25"/>
      <c r="AZ175" s="177">
        <f t="shared" si="54"/>
        <v>162202</v>
      </c>
      <c r="BA175" s="177">
        <f t="shared" si="55"/>
        <v>249.001</v>
      </c>
      <c r="BC175" s="197">
        <f t="shared" si="56"/>
        <v>11.757446872843532</v>
      </c>
      <c r="BD175" s="25"/>
      <c r="BE175" s="25"/>
      <c r="BF175" s="25"/>
      <c r="BG175" s="177">
        <f t="shared" si="57"/>
        <v>162408</v>
      </c>
      <c r="BH175" s="177">
        <f t="shared" si="58"/>
        <v>85.849000000000004</v>
      </c>
      <c r="BJ175" s="197">
        <f t="shared" si="59"/>
        <v>11.717505780625043</v>
      </c>
      <c r="BK175" s="25"/>
      <c r="BL175" s="25"/>
      <c r="BM175" s="25"/>
      <c r="BN175" s="177">
        <f t="shared" si="60"/>
        <v>162620</v>
      </c>
      <c r="BO175" s="177">
        <f t="shared" si="61"/>
        <v>6.5609999999999999</v>
      </c>
      <c r="BQ175" s="197">
        <f t="shared" si="62"/>
        <v>11.675902789388996</v>
      </c>
      <c r="BR175" s="25"/>
      <c r="BS175" s="25"/>
      <c r="BT175" s="25"/>
      <c r="BU175" s="177">
        <f t="shared" si="63"/>
        <v>162838</v>
      </c>
      <c r="BV175" s="177">
        <f t="shared" si="64"/>
        <v>18.768999999999998</v>
      </c>
      <c r="BX175" s="197">
        <f t="shared" si="65"/>
        <v>11.632493573102964</v>
      </c>
      <c r="BY175" s="25"/>
      <c r="BZ175" s="25"/>
      <c r="CA175" s="25"/>
      <c r="CB175" s="177">
        <f t="shared" si="66"/>
        <v>163062</v>
      </c>
      <c r="CC175" s="177">
        <f t="shared" si="67"/>
        <v>130.321</v>
      </c>
      <c r="CE175" s="197">
        <f t="shared" si="68"/>
        <v>11.587114148152441</v>
      </c>
      <c r="CF175" s="25"/>
      <c r="CG175" s="25"/>
      <c r="CH175" s="25"/>
      <c r="CI175" s="177">
        <f t="shared" si="69"/>
        <v>163291</v>
      </c>
      <c r="CJ175" s="177">
        <f t="shared" si="70"/>
        <v>348.1</v>
      </c>
      <c r="CL175" s="197">
        <f t="shared" si="71"/>
        <v>11.539577132967588</v>
      </c>
      <c r="CM175" s="25"/>
      <c r="CN175" s="25"/>
      <c r="CO175" s="25"/>
      <c r="CP175" s="177">
        <f t="shared" si="72"/>
        <v>163527</v>
      </c>
      <c r="CQ175" s="177">
        <f t="shared" si="73"/>
        <v>682.27599999999995</v>
      </c>
      <c r="CS175" s="197">
        <f t="shared" si="74"/>
        <v>11.489667073393028</v>
      </c>
      <c r="CT175" s="25"/>
      <c r="CU175" s="25"/>
      <c r="CV175" s="25"/>
      <c r="CW175" s="177">
        <f t="shared" si="75"/>
        <v>163769</v>
      </c>
      <c r="CX175" s="177">
        <f t="shared" si="76"/>
        <v>1140.624</v>
      </c>
      <c r="CZ175" s="197">
        <f t="shared" si="77"/>
        <v>11.437134538982278</v>
      </c>
      <c r="DA175" s="25"/>
      <c r="DB175" s="25"/>
      <c r="DC175" s="25"/>
      <c r="DD175" s="177">
        <f t="shared" si="78"/>
        <v>164017</v>
      </c>
      <c r="DE175" s="177">
        <f t="shared" si="79"/>
        <v>1731.856</v>
      </c>
    </row>
    <row r="176" spans="1:109" ht="15" customHeight="1">
      <c r="A176" s="19">
        <f t="shared" si="33"/>
        <v>1988</v>
      </c>
      <c r="B176" s="174">
        <f t="shared" si="33"/>
        <v>171259</v>
      </c>
      <c r="C176" s="191">
        <f t="shared" si="34"/>
        <v>12.050932309488045</v>
      </c>
      <c r="D176" s="20">
        <v>3</v>
      </c>
      <c r="E176" s="2" t="s">
        <v>24</v>
      </c>
      <c r="G176" s="25"/>
      <c r="H176" s="24"/>
      <c r="I176" s="177">
        <f t="shared" si="35"/>
        <v>169662</v>
      </c>
      <c r="J176" s="178">
        <f t="shared" si="36"/>
        <v>0.93250573692477479</v>
      </c>
      <c r="K176" s="177">
        <f t="shared" si="37"/>
        <v>2550.4090000000001</v>
      </c>
      <c r="M176" s="197">
        <f t="shared" si="38"/>
        <v>12.050932309488045</v>
      </c>
      <c r="N176" s="25"/>
      <c r="O176" s="25"/>
      <c r="P176" s="25"/>
      <c r="Q176" s="177">
        <f t="shared" si="39"/>
        <v>169662</v>
      </c>
      <c r="R176" s="177">
        <f t="shared" si="40"/>
        <v>2550.4090000000001</v>
      </c>
      <c r="T176" s="197">
        <f t="shared" si="41"/>
        <v>11.990767047053966</v>
      </c>
      <c r="U176" s="25"/>
      <c r="V176" s="25"/>
      <c r="W176" s="25"/>
      <c r="X176" s="177">
        <f t="shared" si="42"/>
        <v>169855</v>
      </c>
      <c r="Y176" s="177">
        <f t="shared" si="43"/>
        <v>1971.2159999999999</v>
      </c>
      <c r="AA176" s="197">
        <f t="shared" si="44"/>
        <v>11.959270165939831</v>
      </c>
      <c r="AB176" s="25"/>
      <c r="AC176" s="25"/>
      <c r="AD176" s="25"/>
      <c r="AE176" s="177">
        <f t="shared" si="45"/>
        <v>169955</v>
      </c>
      <c r="AF176" s="177">
        <f t="shared" si="46"/>
        <v>1700.4159999999999</v>
      </c>
      <c r="AH176" s="197">
        <f t="shared" si="47"/>
        <v>11.926748878255019</v>
      </c>
      <c r="AI176" s="25"/>
      <c r="AJ176" s="25"/>
      <c r="AK176" s="25"/>
      <c r="AL176" s="177">
        <f t="shared" si="48"/>
        <v>170057</v>
      </c>
      <c r="AM176" s="177">
        <f t="shared" si="49"/>
        <v>1444.8040000000001</v>
      </c>
      <c r="AO176" s="197">
        <f t="shared" si="50"/>
        <v>11.893134301662228</v>
      </c>
      <c r="AP176" s="25"/>
      <c r="AQ176" s="25"/>
      <c r="AR176" s="25"/>
      <c r="AS176" s="177">
        <f t="shared" si="51"/>
        <v>170161</v>
      </c>
      <c r="AT176" s="177">
        <f t="shared" si="52"/>
        <v>1205.604</v>
      </c>
      <c r="AV176" s="197">
        <f t="shared" si="53"/>
        <v>11.858350363793017</v>
      </c>
      <c r="AW176" s="25"/>
      <c r="AX176" s="25"/>
      <c r="AY176" s="25"/>
      <c r="AZ176" s="177">
        <f t="shared" si="54"/>
        <v>170266</v>
      </c>
      <c r="BA176" s="177">
        <f t="shared" si="55"/>
        <v>986.04899999999998</v>
      </c>
      <c r="BC176" s="197">
        <f t="shared" si="56"/>
        <v>11.822312765389823</v>
      </c>
      <c r="BD176" s="25"/>
      <c r="BE176" s="25"/>
      <c r="BF176" s="25"/>
      <c r="BG176" s="177">
        <f t="shared" si="57"/>
        <v>170374</v>
      </c>
      <c r="BH176" s="177">
        <f t="shared" si="58"/>
        <v>783.22500000000002</v>
      </c>
      <c r="BJ176" s="197">
        <f t="shared" si="59"/>
        <v>11.784927749531528</v>
      </c>
      <c r="BK176" s="25"/>
      <c r="BL176" s="25"/>
      <c r="BM176" s="25"/>
      <c r="BN176" s="177">
        <f t="shared" si="60"/>
        <v>170483</v>
      </c>
      <c r="BO176" s="177">
        <f t="shared" si="61"/>
        <v>602.17600000000004</v>
      </c>
      <c r="BQ176" s="197">
        <f t="shared" si="62"/>
        <v>11.746090631725513</v>
      </c>
      <c r="BR176" s="25"/>
      <c r="BS176" s="25"/>
      <c r="BT176" s="25"/>
      <c r="BU176" s="177">
        <f t="shared" si="63"/>
        <v>170594</v>
      </c>
      <c r="BV176" s="177">
        <f t="shared" si="64"/>
        <v>442.22500000000002</v>
      </c>
      <c r="BX176" s="197">
        <f t="shared" si="65"/>
        <v>11.705684032849181</v>
      </c>
      <c r="BY176" s="25"/>
      <c r="BZ176" s="25"/>
      <c r="CA176" s="25"/>
      <c r="CB176" s="177">
        <f t="shared" si="66"/>
        <v>170706</v>
      </c>
      <c r="CC176" s="177">
        <f t="shared" si="67"/>
        <v>305.80900000000003</v>
      </c>
      <c r="CE176" s="197">
        <f t="shared" si="68"/>
        <v>11.663575739807717</v>
      </c>
      <c r="CF176" s="25"/>
      <c r="CG176" s="25"/>
      <c r="CH176" s="25"/>
      <c r="CI176" s="177">
        <f t="shared" si="69"/>
        <v>170819</v>
      </c>
      <c r="CJ176" s="177">
        <f t="shared" si="70"/>
        <v>193.6</v>
      </c>
      <c r="CL176" s="197">
        <f t="shared" si="71"/>
        <v>11.619616095632754</v>
      </c>
      <c r="CM176" s="25"/>
      <c r="CN176" s="25"/>
      <c r="CO176" s="25"/>
      <c r="CP176" s="177">
        <f t="shared" si="72"/>
        <v>170933</v>
      </c>
      <c r="CQ176" s="177">
        <f t="shared" si="73"/>
        <v>106.276</v>
      </c>
      <c r="CS176" s="197">
        <f t="shared" si="74"/>
        <v>11.573634789081675</v>
      </c>
      <c r="CT176" s="25"/>
      <c r="CU176" s="25"/>
      <c r="CV176" s="25"/>
      <c r="CW176" s="177">
        <f t="shared" si="75"/>
        <v>171048</v>
      </c>
      <c r="CX176" s="177">
        <f t="shared" si="76"/>
        <v>44.521000000000001</v>
      </c>
      <c r="CZ176" s="197">
        <f t="shared" si="77"/>
        <v>11.525436869907292</v>
      </c>
      <c r="DA176" s="25"/>
      <c r="DB176" s="25"/>
      <c r="DC176" s="25"/>
      <c r="DD176" s="177">
        <f t="shared" si="78"/>
        <v>171163</v>
      </c>
      <c r="DE176" s="177">
        <f t="shared" si="79"/>
        <v>9.2159999999999993</v>
      </c>
    </row>
    <row r="177" spans="1:109" ht="15" customHeight="1">
      <c r="A177" s="19">
        <f t="shared" si="33"/>
        <v>1989</v>
      </c>
      <c r="B177" s="174">
        <f t="shared" si="33"/>
        <v>181335</v>
      </c>
      <c r="C177" s="191">
        <f t="shared" si="34"/>
        <v>12.108101428304202</v>
      </c>
      <c r="D177" s="20">
        <v>4</v>
      </c>
      <c r="H177" s="24"/>
      <c r="I177" s="177">
        <f t="shared" si="35"/>
        <v>178706</v>
      </c>
      <c r="J177" s="178">
        <f t="shared" si="36"/>
        <v>1.4498028510767365</v>
      </c>
      <c r="K177" s="177">
        <f t="shared" si="37"/>
        <v>6911.6409999999996</v>
      </c>
      <c r="M177" s="197">
        <f t="shared" si="38"/>
        <v>12.108101428304202</v>
      </c>
      <c r="N177" s="25"/>
      <c r="O177" s="25"/>
      <c r="P177" s="25"/>
      <c r="Q177" s="177">
        <f t="shared" si="39"/>
        <v>178706</v>
      </c>
      <c r="R177" s="177">
        <f t="shared" si="40"/>
        <v>6911.6409999999996</v>
      </c>
      <c r="T177" s="197">
        <f t="shared" si="41"/>
        <v>12.051375983348338</v>
      </c>
      <c r="U177" s="25"/>
      <c r="V177" s="25"/>
      <c r="W177" s="25"/>
      <c r="X177" s="177">
        <f t="shared" si="42"/>
        <v>178749</v>
      </c>
      <c r="Y177" s="177">
        <f t="shared" si="43"/>
        <v>6687.3959999999997</v>
      </c>
      <c r="AA177" s="197">
        <f t="shared" si="44"/>
        <v>12.021759106055425</v>
      </c>
      <c r="AB177" s="25"/>
      <c r="AC177" s="25"/>
      <c r="AD177" s="25"/>
      <c r="AE177" s="177">
        <f t="shared" si="45"/>
        <v>178769</v>
      </c>
      <c r="AF177" s="177">
        <f t="shared" si="46"/>
        <v>6584.3559999999998</v>
      </c>
      <c r="AH177" s="197">
        <f t="shared" si="47"/>
        <v>11.991238227555812</v>
      </c>
      <c r="AI177" s="25"/>
      <c r="AJ177" s="25"/>
      <c r="AK177" s="25"/>
      <c r="AL177" s="177">
        <f t="shared" si="48"/>
        <v>178788</v>
      </c>
      <c r="AM177" s="177">
        <f t="shared" si="49"/>
        <v>6487.2089999999998</v>
      </c>
      <c r="AO177" s="197">
        <f t="shared" si="50"/>
        <v>11.95975641968429</v>
      </c>
      <c r="AP177" s="25"/>
      <c r="AQ177" s="25"/>
      <c r="AR177" s="25"/>
      <c r="AS177" s="177">
        <f t="shared" si="51"/>
        <v>178806</v>
      </c>
      <c r="AT177" s="177">
        <f t="shared" si="52"/>
        <v>6395.8410000000003</v>
      </c>
      <c r="AV177" s="197">
        <f t="shared" si="53"/>
        <v>11.92725120151059</v>
      </c>
      <c r="AW177" s="25"/>
      <c r="AX177" s="25"/>
      <c r="AY177" s="25"/>
      <c r="AZ177" s="177">
        <f t="shared" si="54"/>
        <v>178823</v>
      </c>
      <c r="BA177" s="177">
        <f t="shared" si="55"/>
        <v>6310.1440000000002</v>
      </c>
      <c r="BC177" s="197">
        <f t="shared" si="56"/>
        <v>11.89365379284598</v>
      </c>
      <c r="BD177" s="25"/>
      <c r="BE177" s="25"/>
      <c r="BF177" s="25"/>
      <c r="BG177" s="177">
        <f t="shared" si="57"/>
        <v>178837</v>
      </c>
      <c r="BH177" s="177">
        <f t="shared" si="58"/>
        <v>6240.0039999999999</v>
      </c>
      <c r="BJ177" s="197">
        <f t="shared" si="59"/>
        <v>11.858888237929285</v>
      </c>
      <c r="BK177" s="25"/>
      <c r="BL177" s="25"/>
      <c r="BM177" s="25"/>
      <c r="BN177" s="177">
        <f t="shared" si="60"/>
        <v>178850</v>
      </c>
      <c r="BO177" s="177">
        <f t="shared" si="61"/>
        <v>6175.2250000000004</v>
      </c>
      <c r="BQ177" s="197">
        <f t="shared" si="62"/>
        <v>11.822870371220981</v>
      </c>
      <c r="BR177" s="25"/>
      <c r="BS177" s="25"/>
      <c r="BT177" s="25"/>
      <c r="BU177" s="177">
        <f t="shared" si="63"/>
        <v>178860</v>
      </c>
      <c r="BV177" s="177">
        <f t="shared" si="64"/>
        <v>6125.625</v>
      </c>
      <c r="BX177" s="197">
        <f t="shared" si="65"/>
        <v>11.785506589886769</v>
      </c>
      <c r="BY177" s="25"/>
      <c r="BZ177" s="25"/>
      <c r="CA177" s="25"/>
      <c r="CB177" s="177">
        <f t="shared" si="66"/>
        <v>178867</v>
      </c>
      <c r="CC177" s="177">
        <f t="shared" si="67"/>
        <v>6091.0240000000003</v>
      </c>
      <c r="CE177" s="197">
        <f t="shared" si="68"/>
        <v>11.74669238792157</v>
      </c>
      <c r="CF177" s="25"/>
      <c r="CG177" s="25"/>
      <c r="CH177" s="25"/>
      <c r="CI177" s="177">
        <f t="shared" si="69"/>
        <v>178870</v>
      </c>
      <c r="CJ177" s="177">
        <f t="shared" si="70"/>
        <v>6076.2250000000004</v>
      </c>
      <c r="CL177" s="197">
        <f t="shared" si="71"/>
        <v>11.706310594120163</v>
      </c>
      <c r="CM177" s="25"/>
      <c r="CN177" s="25"/>
      <c r="CO177" s="25"/>
      <c r="CP177" s="177">
        <f t="shared" si="72"/>
        <v>178869</v>
      </c>
      <c r="CQ177" s="177">
        <f t="shared" si="73"/>
        <v>6081.1559999999999</v>
      </c>
      <c r="CS177" s="197">
        <f t="shared" si="74"/>
        <v>11.664229239061394</v>
      </c>
      <c r="CT177" s="25"/>
      <c r="CU177" s="25"/>
      <c r="CV177" s="25"/>
      <c r="CW177" s="177">
        <f t="shared" si="75"/>
        <v>178864</v>
      </c>
      <c r="CX177" s="177">
        <f t="shared" si="76"/>
        <v>6105.8410000000003</v>
      </c>
      <c r="CZ177" s="197">
        <f t="shared" si="77"/>
        <v>11.620298953238558</v>
      </c>
      <c r="DA177" s="25"/>
      <c r="DB177" s="25"/>
      <c r="DC177" s="25"/>
      <c r="DD177" s="177">
        <f t="shared" si="78"/>
        <v>178852</v>
      </c>
      <c r="DE177" s="177">
        <f t="shared" si="79"/>
        <v>6165.2889999999998</v>
      </c>
    </row>
    <row r="178" spans="1:109" ht="15" customHeight="1">
      <c r="A178" s="19">
        <f t="shared" si="33"/>
        <v>1990</v>
      </c>
      <c r="B178" s="174">
        <f t="shared" si="33"/>
        <v>200144</v>
      </c>
      <c r="C178" s="191">
        <f t="shared" si="34"/>
        <v>12.206792386454522</v>
      </c>
      <c r="D178" s="20">
        <v>5</v>
      </c>
      <c r="E178" s="5" t="s">
        <v>35</v>
      </c>
      <c r="F178" s="198">
        <v>0</v>
      </c>
      <c r="H178" s="24"/>
      <c r="I178" s="177">
        <f t="shared" si="35"/>
        <v>188233</v>
      </c>
      <c r="J178" s="178">
        <f t="shared" si="36"/>
        <v>5.951215125109921</v>
      </c>
      <c r="K178" s="177">
        <f t="shared" si="37"/>
        <v>141871.921</v>
      </c>
      <c r="M178" s="197">
        <f t="shared" si="38"/>
        <v>12.206792386454522</v>
      </c>
      <c r="N178" s="27" t="s">
        <v>35</v>
      </c>
      <c r="O178" s="25">
        <v>0</v>
      </c>
      <c r="P178" s="25"/>
      <c r="Q178" s="177">
        <f t="shared" si="39"/>
        <v>188233</v>
      </c>
      <c r="R178" s="177">
        <f t="shared" si="40"/>
        <v>141871.921</v>
      </c>
      <c r="T178" s="197">
        <f t="shared" si="41"/>
        <v>12.15553695882228</v>
      </c>
      <c r="U178" s="27" t="s">
        <v>35</v>
      </c>
      <c r="V178" s="83">
        <f>10^U198</f>
        <v>10000</v>
      </c>
      <c r="W178" s="25"/>
      <c r="X178" s="177">
        <f t="shared" si="42"/>
        <v>188138</v>
      </c>
      <c r="Y178" s="177">
        <f t="shared" si="43"/>
        <v>144144.03599999999</v>
      </c>
      <c r="AA178" s="197">
        <f t="shared" si="44"/>
        <v>12.128889179659499</v>
      </c>
      <c r="AB178" s="27" t="s">
        <v>35</v>
      </c>
      <c r="AC178" s="83">
        <f>V178+AB199</f>
        <v>15000</v>
      </c>
      <c r="AD178" s="25"/>
      <c r="AE178" s="177">
        <f t="shared" si="45"/>
        <v>188085</v>
      </c>
      <c r="AF178" s="177">
        <f t="shared" si="46"/>
        <v>145419.481</v>
      </c>
      <c r="AH178" s="197">
        <f t="shared" si="47"/>
        <v>12.101511810042911</v>
      </c>
      <c r="AI178" s="27" t="s">
        <v>35</v>
      </c>
      <c r="AJ178" s="83">
        <f>AC178+AI199</f>
        <v>20000</v>
      </c>
      <c r="AK178" s="25"/>
      <c r="AL178" s="177">
        <f t="shared" si="48"/>
        <v>188028</v>
      </c>
      <c r="AM178" s="177">
        <f t="shared" si="49"/>
        <v>146797.45600000001</v>
      </c>
      <c r="AO178" s="197">
        <f t="shared" si="50"/>
        <v>12.073363771687172</v>
      </c>
      <c r="AP178" s="27" t="s">
        <v>35</v>
      </c>
      <c r="AQ178" s="83">
        <f>AJ178+AP199</f>
        <v>25000</v>
      </c>
      <c r="AR178" s="25"/>
      <c r="AS178" s="177">
        <f t="shared" si="51"/>
        <v>187967</v>
      </c>
      <c r="AT178" s="177">
        <f t="shared" si="52"/>
        <v>148279.329</v>
      </c>
      <c r="AV178" s="197">
        <f t="shared" si="53"/>
        <v>12.044400416304065</v>
      </c>
      <c r="AW178" s="27" t="s">
        <v>35</v>
      </c>
      <c r="AX178" s="83">
        <f>AQ178+AW199</f>
        <v>30000</v>
      </c>
      <c r="AY178" s="25"/>
      <c r="AZ178" s="177">
        <f t="shared" si="54"/>
        <v>187901</v>
      </c>
      <c r="BA178" s="177">
        <f t="shared" si="55"/>
        <v>149891.049</v>
      </c>
      <c r="BC178" s="197">
        <f t="shared" si="56"/>
        <v>12.014573099550425</v>
      </c>
      <c r="BD178" s="27" t="s">
        <v>35</v>
      </c>
      <c r="BE178" s="83">
        <f>AX178+BD199</f>
        <v>35000</v>
      </c>
      <c r="BF178" s="25"/>
      <c r="BG178" s="177">
        <f t="shared" si="57"/>
        <v>187830</v>
      </c>
      <c r="BH178" s="177">
        <f t="shared" si="58"/>
        <v>151634.59599999999</v>
      </c>
      <c r="BJ178" s="197">
        <f t="shared" si="59"/>
        <v>11.9838286894588</v>
      </c>
      <c r="BK178" s="27" t="s">
        <v>35</v>
      </c>
      <c r="BL178" s="83">
        <f>BE178+BK199</f>
        <v>40000</v>
      </c>
      <c r="BM178" s="25"/>
      <c r="BN178" s="177">
        <f t="shared" si="60"/>
        <v>187753</v>
      </c>
      <c r="BO178" s="177">
        <f t="shared" si="61"/>
        <v>153536.88099999999</v>
      </c>
      <c r="BQ178" s="197">
        <f t="shared" si="62"/>
        <v>11.952108996876076</v>
      </c>
      <c r="BR178" s="27" t="s">
        <v>35</v>
      </c>
      <c r="BS178" s="83">
        <f>BL178+BR199</f>
        <v>45000</v>
      </c>
      <c r="BT178" s="25"/>
      <c r="BU178" s="177">
        <f t="shared" si="63"/>
        <v>187669</v>
      </c>
      <c r="BV178" s="177">
        <f t="shared" si="64"/>
        <v>155625.625</v>
      </c>
      <c r="BX178" s="197">
        <f t="shared" si="65"/>
        <v>11.919350112573092</v>
      </c>
      <c r="BY178" s="27" t="s">
        <v>35</v>
      </c>
      <c r="BZ178" s="83">
        <f>BS178+BY199</f>
        <v>50000</v>
      </c>
      <c r="CA178" s="25"/>
      <c r="CB178" s="177">
        <f t="shared" si="66"/>
        <v>187579</v>
      </c>
      <c r="CC178" s="177">
        <f t="shared" si="67"/>
        <v>157879.22500000001</v>
      </c>
      <c r="CE178" s="197">
        <f t="shared" si="68"/>
        <v>11.885481632049999</v>
      </c>
      <c r="CF178" s="27" t="s">
        <v>35</v>
      </c>
      <c r="CG178" s="83">
        <f>BZ178+CF199</f>
        <v>55000</v>
      </c>
      <c r="CH178" s="25"/>
      <c r="CI178" s="177">
        <f t="shared" si="69"/>
        <v>187480</v>
      </c>
      <c r="CJ178" s="177">
        <f t="shared" si="70"/>
        <v>160376.89600000001</v>
      </c>
      <c r="CL178" s="197">
        <f t="shared" si="71"/>
        <v>11.85042574440287</v>
      </c>
      <c r="CM178" s="27" t="s">
        <v>35</v>
      </c>
      <c r="CN178" s="83">
        <f>CG178+CM199</f>
        <v>60000</v>
      </c>
      <c r="CO178" s="25"/>
      <c r="CP178" s="177">
        <f t="shared" si="72"/>
        <v>187373</v>
      </c>
      <c r="CQ178" s="177">
        <f t="shared" si="73"/>
        <v>163098.44099999999</v>
      </c>
      <c r="CS178" s="197">
        <f t="shared" si="74"/>
        <v>11.814096155602565</v>
      </c>
      <c r="CT178" s="27" t="s">
        <v>35</v>
      </c>
      <c r="CU178" s="83">
        <f>CN178+CT199</f>
        <v>65000</v>
      </c>
      <c r="CV178" s="25"/>
      <c r="CW178" s="177">
        <f t="shared" si="75"/>
        <v>187255</v>
      </c>
      <c r="CX178" s="177">
        <f t="shared" si="76"/>
        <v>166126.321</v>
      </c>
      <c r="CZ178" s="197">
        <f t="shared" si="77"/>
        <v>11.77639680870695</v>
      </c>
      <c r="DA178" s="27" t="s">
        <v>35</v>
      </c>
      <c r="DB178" s="83">
        <f>CU178+DA199</f>
        <v>70000</v>
      </c>
      <c r="DC178" s="25"/>
      <c r="DD178" s="177">
        <f t="shared" si="78"/>
        <v>187126</v>
      </c>
      <c r="DE178" s="177">
        <f t="shared" si="79"/>
        <v>169468.32399999999</v>
      </c>
    </row>
    <row r="179" spans="1:109" ht="15" customHeight="1">
      <c r="A179" s="19">
        <f t="shared" si="33"/>
        <v>1991</v>
      </c>
      <c r="B179" s="174">
        <f t="shared" si="33"/>
        <v>168200</v>
      </c>
      <c r="C179" s="191">
        <f t="shared" si="34"/>
        <v>12.032909026520985</v>
      </c>
      <c r="D179" s="20">
        <v>6</v>
      </c>
      <c r="E179" s="5" t="s">
        <v>25</v>
      </c>
      <c r="F179" s="27" t="s">
        <v>26</v>
      </c>
      <c r="G179" s="42">
        <f>INDEX(LINEST(C174:C194,D174:D194),2)</f>
        <v>11.885744480841366</v>
      </c>
      <c r="H179" s="24"/>
      <c r="I179" s="177">
        <f t="shared" si="35"/>
        <v>198268</v>
      </c>
      <c r="J179" s="178">
        <f t="shared" si="36"/>
        <v>17.876337693222354</v>
      </c>
      <c r="K179" s="177">
        <f t="shared" si="37"/>
        <v>904084.62399999995</v>
      </c>
      <c r="M179" s="197">
        <f t="shared" si="38"/>
        <v>12.032909026520985</v>
      </c>
      <c r="N179" s="27" t="s">
        <v>25</v>
      </c>
      <c r="O179" s="27" t="s">
        <v>26</v>
      </c>
      <c r="P179" s="42">
        <f>INDEX(LINEST(M174:M194,$D174:$D194),2)</f>
        <v>11.885744480841366</v>
      </c>
      <c r="Q179" s="177">
        <f t="shared" si="39"/>
        <v>198268</v>
      </c>
      <c r="R179" s="177">
        <f t="shared" si="40"/>
        <v>904084.62399999995</v>
      </c>
      <c r="T179" s="197">
        <f t="shared" si="41"/>
        <v>11.97161533431569</v>
      </c>
      <c r="U179" s="27" t="s">
        <v>25</v>
      </c>
      <c r="V179" s="27" t="s">
        <v>26</v>
      </c>
      <c r="W179" s="42">
        <f>INDEX(LINEST(T174:T194,$D174:$D194),2)</f>
        <v>11.819595491475834</v>
      </c>
      <c r="X179" s="177">
        <f t="shared" si="42"/>
        <v>198049</v>
      </c>
      <c r="Y179" s="177">
        <f t="shared" si="43"/>
        <v>890962.80099999998</v>
      </c>
      <c r="AA179" s="197">
        <f t="shared" si="44"/>
        <v>11.939499536288627</v>
      </c>
      <c r="AB179" s="27" t="s">
        <v>25</v>
      </c>
      <c r="AC179" s="27" t="s">
        <v>26</v>
      </c>
      <c r="AD179" s="42">
        <f>INDEX(LINEST(AA174:AA194,$D174:$D194),2)</f>
        <v>11.784926727940547</v>
      </c>
      <c r="AE179" s="177">
        <f t="shared" si="45"/>
        <v>197930</v>
      </c>
      <c r="AF179" s="177">
        <f t="shared" si="46"/>
        <v>883872.9</v>
      </c>
      <c r="AH179" s="197">
        <f t="shared" si="47"/>
        <v>11.906317991844123</v>
      </c>
      <c r="AI179" s="27" t="s">
        <v>25</v>
      </c>
      <c r="AJ179" s="27" t="s">
        <v>26</v>
      </c>
      <c r="AK179" s="42">
        <f>INDEX(LINEST(AH174:AH194,$D174:$D194),2)</f>
        <v>11.749102440778646</v>
      </c>
      <c r="AL179" s="177">
        <f t="shared" si="48"/>
        <v>197805</v>
      </c>
      <c r="AM179" s="177">
        <f t="shared" si="49"/>
        <v>876456.02500000002</v>
      </c>
      <c r="AO179" s="197">
        <f t="shared" si="50"/>
        <v>11.871997533508683</v>
      </c>
      <c r="AP179" s="27" t="s">
        <v>25</v>
      </c>
      <c r="AQ179" s="27" t="s">
        <v>26</v>
      </c>
      <c r="AR179" s="42">
        <f>INDEX(LINEST(AO174:AO194,$D174:$D194),2)</f>
        <v>11.712044273213088</v>
      </c>
      <c r="AS179" s="177">
        <f t="shared" si="51"/>
        <v>197672</v>
      </c>
      <c r="AT179" s="177">
        <f t="shared" si="52"/>
        <v>868598.78399999999</v>
      </c>
      <c r="AV179" s="197">
        <f t="shared" si="53"/>
        <v>11.836457190315707</v>
      </c>
      <c r="AW179" s="27" t="s">
        <v>25</v>
      </c>
      <c r="AX179" s="27" t="s">
        <v>26</v>
      </c>
      <c r="AY179" s="42">
        <f>INDEX(LINEST(AV174:AV194,$D174:$D194),2)</f>
        <v>11.673665581652845</v>
      </c>
      <c r="AZ179" s="177">
        <f t="shared" si="54"/>
        <v>197533</v>
      </c>
      <c r="BA179" s="177">
        <f t="shared" si="55"/>
        <v>860424.88899999997</v>
      </c>
      <c r="BC179" s="197">
        <f t="shared" si="56"/>
        <v>11.799607037088427</v>
      </c>
      <c r="BD179" s="27" t="s">
        <v>25</v>
      </c>
      <c r="BE179" s="27" t="s">
        <v>26</v>
      </c>
      <c r="BF179" s="42">
        <f>INDEX(LINEST(BC174:BC194,$D174:$D194),2)</f>
        <v>11.633870209479147</v>
      </c>
      <c r="BG179" s="177">
        <f t="shared" si="57"/>
        <v>197384</v>
      </c>
      <c r="BH179" s="177">
        <f t="shared" si="58"/>
        <v>851705.85600000003</v>
      </c>
      <c r="BJ179" s="197">
        <f t="shared" si="59"/>
        <v>11.761346823468706</v>
      </c>
      <c r="BK179" s="27" t="s">
        <v>25</v>
      </c>
      <c r="BL179" s="27" t="s">
        <v>26</v>
      </c>
      <c r="BM179" s="42">
        <f>INDEX(LINEST(BJ174:BJ194,$D174:$D194),2)</f>
        <v>11.592551021848852</v>
      </c>
      <c r="BN179" s="177">
        <f t="shared" si="60"/>
        <v>197227</v>
      </c>
      <c r="BO179" s="177">
        <f t="shared" si="61"/>
        <v>842566.72900000005</v>
      </c>
      <c r="BQ179" s="197">
        <f t="shared" si="62"/>
        <v>11.721564330081556</v>
      </c>
      <c r="BR179" s="27" t="s">
        <v>25</v>
      </c>
      <c r="BS179" s="27" t="s">
        <v>26</v>
      </c>
      <c r="BT179" s="42">
        <f>INDEX(LINEST(BQ174:BQ194,$D174:$D194),2)</f>
        <v>11.54958814249537</v>
      </c>
      <c r="BU179" s="177">
        <f t="shared" si="63"/>
        <v>197059</v>
      </c>
      <c r="BV179" s="177">
        <f t="shared" si="64"/>
        <v>832841.88100000005</v>
      </c>
      <c r="BX179" s="197">
        <f t="shared" si="65"/>
        <v>11.680133383954136</v>
      </c>
      <c r="BY179" s="27" t="s">
        <v>25</v>
      </c>
      <c r="BZ179" s="27" t="s">
        <v>26</v>
      </c>
      <c r="CA179" s="42">
        <f>INDEX(LINEST(BX174:BX194,$D174:$D194),2)</f>
        <v>11.504846815522352</v>
      </c>
      <c r="CB179" s="177">
        <f t="shared" si="66"/>
        <v>196881</v>
      </c>
      <c r="CC179" s="177">
        <f t="shared" si="67"/>
        <v>822599.76100000006</v>
      </c>
      <c r="CE179" s="197">
        <f t="shared" si="68"/>
        <v>11.63691144475122</v>
      </c>
      <c r="CF179" s="27" t="s">
        <v>25</v>
      </c>
      <c r="CG179" s="27" t="s">
        <v>26</v>
      </c>
      <c r="CH179" s="42">
        <f>INDEX(LINEST(CE174:CE194,$D174:$D194),2)</f>
        <v>11.458174790564184</v>
      </c>
      <c r="CI179" s="177">
        <f t="shared" si="69"/>
        <v>196690</v>
      </c>
      <c r="CJ179" s="177">
        <f t="shared" si="70"/>
        <v>811680.1</v>
      </c>
      <c r="CL179" s="197">
        <f t="shared" si="71"/>
        <v>11.591736645394517</v>
      </c>
      <c r="CM179" s="27" t="s">
        <v>25</v>
      </c>
      <c r="CN179" s="27" t="s">
        <v>26</v>
      </c>
      <c r="CO179" s="42">
        <f>INDEX(LINEST(CL174:CL194,$D174:$D194),2)</f>
        <v>11.40939909550638</v>
      </c>
      <c r="CP179" s="177">
        <f t="shared" si="72"/>
        <v>196485</v>
      </c>
      <c r="CQ179" s="177">
        <f t="shared" si="73"/>
        <v>800041.22499999998</v>
      </c>
      <c r="CS179" s="197">
        <f t="shared" si="74"/>
        <v>11.544424132029599</v>
      </c>
      <c r="CT179" s="27" t="s">
        <v>25</v>
      </c>
      <c r="CU179" s="27" t="s">
        <v>26</v>
      </c>
      <c r="CV179" s="42">
        <f>INDEX(LINEST(CS174:CS194,$D174:$D194),2)</f>
        <v>11.358322012771316</v>
      </c>
      <c r="CW179" s="177">
        <f t="shared" si="75"/>
        <v>196265</v>
      </c>
      <c r="CX179" s="177">
        <f t="shared" si="76"/>
        <v>787644.22499999998</v>
      </c>
      <c r="CZ179" s="197">
        <f t="shared" si="77"/>
        <v>11.494761494342557</v>
      </c>
      <c r="DA179" s="27" t="s">
        <v>25</v>
      </c>
      <c r="DB179" s="27" t="s">
        <v>26</v>
      </c>
      <c r="DC179" s="42">
        <f>INDEX(LINEST(CZ174:CZ194,$D174:$D194),2)</f>
        <v>11.304716006078944</v>
      </c>
      <c r="DD179" s="177">
        <f t="shared" si="78"/>
        <v>196028</v>
      </c>
      <c r="DE179" s="177">
        <f t="shared" si="79"/>
        <v>774397.58400000003</v>
      </c>
    </row>
    <row r="180" spans="1:109" ht="15" customHeight="1">
      <c r="A180" s="19">
        <f t="shared" si="33"/>
        <v>1992</v>
      </c>
      <c r="B180" s="174">
        <f t="shared" si="33"/>
        <v>190000</v>
      </c>
      <c r="C180" s="191">
        <f t="shared" si="34"/>
        <v>12.154779351142624</v>
      </c>
      <c r="D180" s="20">
        <v>7</v>
      </c>
      <c r="E180" s="5" t="s">
        <v>27</v>
      </c>
      <c r="F180" s="27" t="s">
        <v>28</v>
      </c>
      <c r="G180" s="42">
        <f>INDEX(LINEST(C174:C194,D174:D194),1)</f>
        <v>5.1938755265960874E-2</v>
      </c>
      <c r="H180" s="24"/>
      <c r="I180" s="177">
        <f t="shared" si="35"/>
        <v>208838</v>
      </c>
      <c r="J180" s="178">
        <f t="shared" si="36"/>
        <v>9.9147368421052633</v>
      </c>
      <c r="K180" s="177">
        <f t="shared" si="37"/>
        <v>354870.24400000001</v>
      </c>
      <c r="M180" s="197">
        <f t="shared" si="38"/>
        <v>12.154779351142624</v>
      </c>
      <c r="N180" s="27" t="s">
        <v>27</v>
      </c>
      <c r="O180" s="27" t="s">
        <v>28</v>
      </c>
      <c r="P180" s="42">
        <f>INDEX(LINEST(M174:M194,$D174:$D194),1)</f>
        <v>5.1938755265960874E-2</v>
      </c>
      <c r="Q180" s="177">
        <f t="shared" si="39"/>
        <v>208838</v>
      </c>
      <c r="R180" s="177">
        <f t="shared" si="40"/>
        <v>354870.24400000001</v>
      </c>
      <c r="T180" s="197">
        <f t="shared" si="41"/>
        <v>12.100712129872347</v>
      </c>
      <c r="U180" s="27" t="s">
        <v>27</v>
      </c>
      <c r="V180" s="27" t="s">
        <v>28</v>
      </c>
      <c r="W180" s="42">
        <f>INDEX(LINEST(T174:T194,$D174:$D194),1)</f>
        <v>5.4143310663429756E-2</v>
      </c>
      <c r="X180" s="177">
        <f t="shared" si="42"/>
        <v>208511</v>
      </c>
      <c r="Y180" s="177">
        <f t="shared" si="43"/>
        <v>342657.12099999998</v>
      </c>
      <c r="AA180" s="197">
        <f t="shared" si="44"/>
        <v>12.072541252905651</v>
      </c>
      <c r="AB180" s="27" t="s">
        <v>27</v>
      </c>
      <c r="AC180" s="27" t="s">
        <v>28</v>
      </c>
      <c r="AD180" s="42">
        <f>INDEX(LINEST(AA174:AA194,$D174:$D194),1)</f>
        <v>5.5321868478952659E-2</v>
      </c>
      <c r="AE180" s="177">
        <f t="shared" si="45"/>
        <v>208335</v>
      </c>
      <c r="AF180" s="177">
        <f t="shared" si="46"/>
        <v>336172.22499999998</v>
      </c>
      <c r="AH180" s="197">
        <f t="shared" si="47"/>
        <v>12.043553716032399</v>
      </c>
      <c r="AI180" s="27" t="s">
        <v>27</v>
      </c>
      <c r="AJ180" s="27" t="s">
        <v>28</v>
      </c>
      <c r="AK180" s="42">
        <f>INDEX(LINEST(AH174:AH194,$D174:$D194),1)</f>
        <v>5.6556385033011768E-2</v>
      </c>
      <c r="AL180" s="177">
        <f t="shared" si="48"/>
        <v>208150</v>
      </c>
      <c r="AM180" s="177">
        <f t="shared" si="49"/>
        <v>329422.5</v>
      </c>
      <c r="AO180" s="197">
        <f t="shared" si="50"/>
        <v>12.013700752882718</v>
      </c>
      <c r="AP180" s="27" t="s">
        <v>27</v>
      </c>
      <c r="AQ180" s="27" t="s">
        <v>28</v>
      </c>
      <c r="AR180" s="42">
        <f>INDEX(LINEST(AO174:AO194,$D174:$D194),1)</f>
        <v>5.7851211339875565E-2</v>
      </c>
      <c r="AS180" s="177">
        <f t="shared" si="51"/>
        <v>207956</v>
      </c>
      <c r="AT180" s="177">
        <f t="shared" si="52"/>
        <v>322417.93599999999</v>
      </c>
      <c r="AV180" s="197">
        <f t="shared" si="53"/>
        <v>11.982929094215963</v>
      </c>
      <c r="AW180" s="27" t="s">
        <v>27</v>
      </c>
      <c r="AX180" s="27" t="s">
        <v>28</v>
      </c>
      <c r="AY180" s="42">
        <f>INDEX(LINEST(AV174:AV194,$D174:$D194),1)</f>
        <v>5.9211190022090777E-2</v>
      </c>
      <c r="AZ180" s="177">
        <f t="shared" si="54"/>
        <v>207752</v>
      </c>
      <c r="BA180" s="177">
        <f t="shared" si="55"/>
        <v>315133.50400000002</v>
      </c>
      <c r="BC180" s="197">
        <f t="shared" si="56"/>
        <v>11.951180395901384</v>
      </c>
      <c r="BD180" s="27" t="s">
        <v>27</v>
      </c>
      <c r="BE180" s="27" t="s">
        <v>28</v>
      </c>
      <c r="BF180" s="42">
        <f>INDEX(LINEST(BC174:BC194,$D174:$D194),1)</f>
        <v>6.0641730725213686E-2</v>
      </c>
      <c r="BG180" s="177">
        <f t="shared" si="57"/>
        <v>207536</v>
      </c>
      <c r="BH180" s="177">
        <f t="shared" si="58"/>
        <v>307511.29599999997</v>
      </c>
      <c r="BJ180" s="197">
        <f t="shared" si="59"/>
        <v>11.918390573078392</v>
      </c>
      <c r="BK180" s="27" t="s">
        <v>27</v>
      </c>
      <c r="BL180" s="27" t="s">
        <v>28</v>
      </c>
      <c r="BM180" s="42">
        <f>INDEX(LINEST(BJ174:BJ194,$D174:$D194),1)</f>
        <v>6.2148900553293022E-2</v>
      </c>
      <c r="BN180" s="177">
        <f t="shared" si="60"/>
        <v>207308</v>
      </c>
      <c r="BO180" s="177">
        <f t="shared" si="61"/>
        <v>299566.864</v>
      </c>
      <c r="BQ180" s="197">
        <f t="shared" si="62"/>
        <v>11.884489021402711</v>
      </c>
      <c r="BR180" s="27" t="s">
        <v>27</v>
      </c>
      <c r="BS180" s="27" t="s">
        <v>28</v>
      </c>
      <c r="BT180" s="42">
        <f>INDEX(LINEST(BQ174:BQ194,$D174:$D194),1)</f>
        <v>6.3739533288542455E-2</v>
      </c>
      <c r="BU180" s="177">
        <f t="shared" si="63"/>
        <v>207067</v>
      </c>
      <c r="BV180" s="177">
        <f t="shared" si="64"/>
        <v>291282.489</v>
      </c>
      <c r="BX180" s="197">
        <f t="shared" si="65"/>
        <v>11.849397701591441</v>
      </c>
      <c r="BY180" s="27" t="s">
        <v>27</v>
      </c>
      <c r="BZ180" s="27" t="s">
        <v>28</v>
      </c>
      <c r="CA180" s="42">
        <f>INDEX(LINEST(BX174:BX194,$D174:$D194),1)</f>
        <v>6.5421362317584664E-2</v>
      </c>
      <c r="CB180" s="177">
        <f t="shared" si="66"/>
        <v>206811</v>
      </c>
      <c r="CC180" s="177">
        <f t="shared" si="67"/>
        <v>282609.72100000002</v>
      </c>
      <c r="CE180" s="197">
        <f t="shared" si="68"/>
        <v>11.813030057420567</v>
      </c>
      <c r="CF180" s="27" t="s">
        <v>27</v>
      </c>
      <c r="CG180" s="27" t="s">
        <v>28</v>
      </c>
      <c r="CH180" s="42">
        <f>INDEX(LINEST(CE174:CE194,$D174:$D194),1)</f>
        <v>6.7203183776729986E-2</v>
      </c>
      <c r="CI180" s="177">
        <f t="shared" si="69"/>
        <v>206539</v>
      </c>
      <c r="CJ180" s="177">
        <f t="shared" si="70"/>
        <v>273538.52100000001</v>
      </c>
      <c r="CL180" s="197">
        <f t="shared" si="71"/>
        <v>11.77528972943772</v>
      </c>
      <c r="CM180" s="27" t="s">
        <v>27</v>
      </c>
      <c r="CN180" s="27" t="s">
        <v>28</v>
      </c>
      <c r="CO180" s="42">
        <f>INDEX(LINEST(CL174:CL194,$D174:$D194),1)</f>
        <v>6.9095058641242851E-2</v>
      </c>
      <c r="CP180" s="177">
        <f t="shared" si="72"/>
        <v>206249</v>
      </c>
      <c r="CQ180" s="177">
        <f t="shared" si="73"/>
        <v>264030.00099999999</v>
      </c>
      <c r="CS180" s="197">
        <f t="shared" si="74"/>
        <v>11.736069016284437</v>
      </c>
      <c r="CT180" s="27" t="s">
        <v>27</v>
      </c>
      <c r="CU180" s="27" t="s">
        <v>28</v>
      </c>
      <c r="CV180" s="42">
        <f>INDEX(LINEST(CS174:CS194,$D174:$D194),1)</f>
        <v>7.1108565609949187E-2</v>
      </c>
      <c r="CW180" s="177">
        <f t="shared" si="75"/>
        <v>205939</v>
      </c>
      <c r="CX180" s="177">
        <f t="shared" si="76"/>
        <v>254051.72099999999</v>
      </c>
      <c r="CZ180" s="197">
        <f t="shared" si="77"/>
        <v>11.695247021764184</v>
      </c>
      <c r="DA180" s="27" t="s">
        <v>27</v>
      </c>
      <c r="DB180" s="27" t="s">
        <v>28</v>
      </c>
      <c r="DC180" s="42">
        <f>INDEX(LINEST(CZ174:CZ194,$D174:$D194),1)</f>
        <v>7.3257121130155367E-2</v>
      </c>
      <c r="DD180" s="177">
        <f t="shared" si="78"/>
        <v>205607</v>
      </c>
      <c r="DE180" s="177">
        <f t="shared" si="79"/>
        <v>243578.44899999999</v>
      </c>
    </row>
    <row r="181" spans="1:109" ht="15" customHeight="1">
      <c r="A181" s="19">
        <f t="shared" si="33"/>
        <v>1993</v>
      </c>
      <c r="B181" s="174">
        <f t="shared" si="33"/>
        <v>218374</v>
      </c>
      <c r="C181" s="191">
        <f t="shared" si="34"/>
        <v>12.293964468147109</v>
      </c>
      <c r="D181" s="20">
        <v>8</v>
      </c>
      <c r="H181" s="24"/>
      <c r="I181" s="177">
        <f t="shared" si="35"/>
        <v>219972</v>
      </c>
      <c r="J181" s="178">
        <f t="shared" si="36"/>
        <v>0.73177209741086391</v>
      </c>
      <c r="K181" s="177">
        <f t="shared" si="37"/>
        <v>2553.6039999999998</v>
      </c>
      <c r="M181" s="197">
        <f t="shared" si="38"/>
        <v>12.293964468147109</v>
      </c>
      <c r="N181" s="25"/>
      <c r="O181" s="25"/>
      <c r="P181" s="25"/>
      <c r="Q181" s="177">
        <f t="shared" si="39"/>
        <v>219972</v>
      </c>
      <c r="R181" s="177">
        <f t="shared" si="40"/>
        <v>2553.6039999999998</v>
      </c>
      <c r="T181" s="197">
        <f t="shared" si="41"/>
        <v>12.247089821001389</v>
      </c>
      <c r="U181" s="25"/>
      <c r="V181" s="25"/>
      <c r="W181" s="25"/>
      <c r="X181" s="177">
        <f t="shared" si="42"/>
        <v>219555</v>
      </c>
      <c r="Y181" s="177">
        <f t="shared" si="43"/>
        <v>1394.761</v>
      </c>
      <c r="AA181" s="197">
        <f t="shared" si="44"/>
        <v>12.222801927484051</v>
      </c>
      <c r="AB181" s="25"/>
      <c r="AC181" s="25"/>
      <c r="AD181" s="25"/>
      <c r="AE181" s="177">
        <f t="shared" si="45"/>
        <v>219332</v>
      </c>
      <c r="AF181" s="177">
        <f t="shared" si="46"/>
        <v>917.76400000000001</v>
      </c>
      <c r="AH181" s="197">
        <f t="shared" si="47"/>
        <v>12.197909416858222</v>
      </c>
      <c r="AI181" s="25"/>
      <c r="AJ181" s="25"/>
      <c r="AK181" s="25"/>
      <c r="AL181" s="177">
        <f t="shared" si="48"/>
        <v>219098</v>
      </c>
      <c r="AM181" s="177">
        <f t="shared" si="49"/>
        <v>524.17600000000004</v>
      </c>
      <c r="AO181" s="197">
        <f t="shared" si="50"/>
        <v>12.172381416562708</v>
      </c>
      <c r="AP181" s="25"/>
      <c r="AQ181" s="25"/>
      <c r="AR181" s="25"/>
      <c r="AS181" s="177">
        <f t="shared" si="51"/>
        <v>218853</v>
      </c>
      <c r="AT181" s="177">
        <f t="shared" si="52"/>
        <v>229.441</v>
      </c>
      <c r="AV181" s="197">
        <f t="shared" si="53"/>
        <v>12.146184627354653</v>
      </c>
      <c r="AW181" s="25"/>
      <c r="AX181" s="25"/>
      <c r="AY181" s="25"/>
      <c r="AZ181" s="177">
        <f t="shared" si="54"/>
        <v>218595</v>
      </c>
      <c r="BA181" s="177">
        <f t="shared" si="55"/>
        <v>48.841000000000001</v>
      </c>
      <c r="BC181" s="197">
        <f t="shared" si="56"/>
        <v>12.119283062124346</v>
      </c>
      <c r="BD181" s="25"/>
      <c r="BE181" s="25"/>
      <c r="BF181" s="25"/>
      <c r="BG181" s="177">
        <f t="shared" si="57"/>
        <v>218323</v>
      </c>
      <c r="BH181" s="177">
        <f t="shared" si="58"/>
        <v>2.601</v>
      </c>
      <c r="BJ181" s="197">
        <f t="shared" si="59"/>
        <v>12.091637748596639</v>
      </c>
      <c r="BK181" s="25"/>
      <c r="BL181" s="25"/>
      <c r="BM181" s="25"/>
      <c r="BN181" s="177">
        <f t="shared" si="60"/>
        <v>218036</v>
      </c>
      <c r="BO181" s="177">
        <f t="shared" si="61"/>
        <v>114.244</v>
      </c>
      <c r="BQ181" s="197">
        <f t="shared" si="62"/>
        <v>12.06320638975623</v>
      </c>
      <c r="BR181" s="25"/>
      <c r="BS181" s="25"/>
      <c r="BT181" s="25"/>
      <c r="BU181" s="177">
        <f t="shared" si="63"/>
        <v>217733</v>
      </c>
      <c r="BV181" s="177">
        <f t="shared" si="64"/>
        <v>410.88099999999997</v>
      </c>
      <c r="BX181" s="197">
        <f t="shared" si="65"/>
        <v>12.033942974571049</v>
      </c>
      <c r="BY181" s="25"/>
      <c r="BZ181" s="25"/>
      <c r="CA181" s="25"/>
      <c r="CB181" s="177">
        <f t="shared" si="66"/>
        <v>217413</v>
      </c>
      <c r="CC181" s="177">
        <f t="shared" si="67"/>
        <v>923.52099999999996</v>
      </c>
      <c r="CE181" s="197">
        <f t="shared" si="68"/>
        <v>12.003797330020262</v>
      </c>
      <c r="CF181" s="25"/>
      <c r="CG181" s="25"/>
      <c r="CH181" s="25"/>
      <c r="CI181" s="177">
        <f t="shared" si="69"/>
        <v>217073</v>
      </c>
      <c r="CJ181" s="177">
        <f t="shared" si="70"/>
        <v>1692.6010000000001</v>
      </c>
      <c r="CL181" s="197">
        <f t="shared" si="71"/>
        <v>11.972714603475644</v>
      </c>
      <c r="CM181" s="25"/>
      <c r="CN181" s="25"/>
      <c r="CO181" s="25"/>
      <c r="CP181" s="177">
        <f t="shared" si="72"/>
        <v>216711</v>
      </c>
      <c r="CQ181" s="177">
        <f t="shared" si="73"/>
        <v>2765.569</v>
      </c>
      <c r="CS181" s="197">
        <f t="shared" si="74"/>
        <v>11.940634662024557</v>
      </c>
      <c r="CT181" s="25"/>
      <c r="CU181" s="25"/>
      <c r="CV181" s="25"/>
      <c r="CW181" s="177">
        <f t="shared" si="75"/>
        <v>216326</v>
      </c>
      <c r="CX181" s="177">
        <f t="shared" si="76"/>
        <v>4194.3040000000001</v>
      </c>
      <c r="CZ181" s="197">
        <f t="shared" si="77"/>
        <v>11.907491392209392</v>
      </c>
      <c r="DA181" s="25"/>
      <c r="DB181" s="25"/>
      <c r="DC181" s="25"/>
      <c r="DD181" s="177">
        <f t="shared" si="78"/>
        <v>215914</v>
      </c>
      <c r="DE181" s="177">
        <f t="shared" si="79"/>
        <v>6051.6</v>
      </c>
    </row>
    <row r="182" spans="1:109" ht="15" customHeight="1">
      <c r="A182" s="19">
        <f t="shared" si="33"/>
        <v>1994</v>
      </c>
      <c r="B182" s="174">
        <f t="shared" si="33"/>
        <v>238319</v>
      </c>
      <c r="C182" s="191">
        <f t="shared" si="34"/>
        <v>12.381365391339422</v>
      </c>
      <c r="D182" s="20">
        <v>9</v>
      </c>
      <c r="E182" s="5" t="s">
        <v>29</v>
      </c>
      <c r="F182" s="43">
        <f>EXP(G179)</f>
        <v>145182.15593937572</v>
      </c>
      <c r="G182" s="25"/>
      <c r="H182" s="45"/>
      <c r="I182" s="177">
        <f t="shared" si="35"/>
        <v>231699</v>
      </c>
      <c r="J182" s="178">
        <f t="shared" si="36"/>
        <v>2.7777894334904056</v>
      </c>
      <c r="K182" s="177">
        <f t="shared" si="37"/>
        <v>43824.4</v>
      </c>
      <c r="M182" s="197">
        <f t="shared" si="38"/>
        <v>12.381365391339422</v>
      </c>
      <c r="N182" s="27" t="s">
        <v>29</v>
      </c>
      <c r="O182" s="59">
        <f>EXP(P179)</f>
        <v>145182.15593937572</v>
      </c>
      <c r="P182" s="25"/>
      <c r="Q182" s="177">
        <f t="shared" si="39"/>
        <v>231699</v>
      </c>
      <c r="R182" s="177">
        <f t="shared" si="40"/>
        <v>43824.4</v>
      </c>
      <c r="T182" s="197">
        <f t="shared" si="41"/>
        <v>12.338499052883272</v>
      </c>
      <c r="U182" s="27" t="s">
        <v>29</v>
      </c>
      <c r="V182" s="59">
        <f>EXP(W179)</f>
        <v>135889.24955787594</v>
      </c>
      <c r="W182" s="25"/>
      <c r="X182" s="177">
        <f t="shared" si="42"/>
        <v>231214</v>
      </c>
      <c r="Y182" s="177">
        <f t="shared" si="43"/>
        <v>50481.025000000001</v>
      </c>
      <c r="AA182" s="197">
        <f t="shared" si="44"/>
        <v>12.316356521534995</v>
      </c>
      <c r="AB182" s="27" t="s">
        <v>29</v>
      </c>
      <c r="AC182" s="59">
        <f>EXP(AD179)</f>
        <v>131258.86590705789</v>
      </c>
      <c r="AD182" s="25"/>
      <c r="AE182" s="177">
        <f t="shared" si="45"/>
        <v>230955</v>
      </c>
      <c r="AF182" s="177">
        <f t="shared" si="46"/>
        <v>54228.495999999999</v>
      </c>
      <c r="AH182" s="197">
        <f t="shared" si="47"/>
        <v>12.293712574939336</v>
      </c>
      <c r="AI182" s="27" t="s">
        <v>29</v>
      </c>
      <c r="AJ182" s="59">
        <f>EXP(AK179)</f>
        <v>126639.84122187554</v>
      </c>
      <c r="AK182" s="25"/>
      <c r="AL182" s="177">
        <f t="shared" si="48"/>
        <v>230683</v>
      </c>
      <c r="AM182" s="177">
        <f t="shared" si="49"/>
        <v>58308.495999999999</v>
      </c>
      <c r="AO182" s="197">
        <f t="shared" si="50"/>
        <v>12.270543976910563</v>
      </c>
      <c r="AP182" s="27" t="s">
        <v>29</v>
      </c>
      <c r="AQ182" s="59">
        <f>EXP(AR179)</f>
        <v>122032.69421872289</v>
      </c>
      <c r="AR182" s="25"/>
      <c r="AS182" s="177">
        <f t="shared" si="51"/>
        <v>230398</v>
      </c>
      <c r="AT182" s="177">
        <f t="shared" si="52"/>
        <v>62742.241000000002</v>
      </c>
      <c r="AV182" s="197">
        <f t="shared" si="53"/>
        <v>12.2468258376836</v>
      </c>
      <c r="AW182" s="27" t="s">
        <v>29</v>
      </c>
      <c r="AX182" s="59">
        <f>EXP(AY179)</f>
        <v>117437.97274525823</v>
      </c>
      <c r="AY182" s="25"/>
      <c r="AZ182" s="177">
        <f t="shared" si="54"/>
        <v>230099</v>
      </c>
      <c r="BA182" s="177">
        <f t="shared" si="55"/>
        <v>67568.399999999994</v>
      </c>
      <c r="BC182" s="197">
        <f t="shared" si="56"/>
        <v>12.222531453193442</v>
      </c>
      <c r="BD182" s="27" t="s">
        <v>29</v>
      </c>
      <c r="BE182" s="59">
        <f>EXP(BF179)</f>
        <v>112856.25513664739</v>
      </c>
      <c r="BF182" s="25"/>
      <c r="BG182" s="177">
        <f t="shared" si="57"/>
        <v>229784</v>
      </c>
      <c r="BH182" s="177">
        <f t="shared" si="58"/>
        <v>72846.225000000006</v>
      </c>
      <c r="BJ182" s="197">
        <f t="shared" si="59"/>
        <v>12.19763212434057</v>
      </c>
      <c r="BK182" s="27" t="s">
        <v>29</v>
      </c>
      <c r="BL182" s="59">
        <f>EXP(BM179)</f>
        <v>108288.15142170813</v>
      </c>
      <c r="BM182" s="25"/>
      <c r="BN182" s="177">
        <f t="shared" si="60"/>
        <v>229452</v>
      </c>
      <c r="BO182" s="177">
        <f t="shared" si="61"/>
        <v>78623.688999999998</v>
      </c>
      <c r="BQ182" s="197">
        <f t="shared" si="62"/>
        <v>12.172096953175105</v>
      </c>
      <c r="BR182" s="27" t="s">
        <v>29</v>
      </c>
      <c r="BS182" s="59">
        <f>EXP(BT179)</f>
        <v>103734.30426912906</v>
      </c>
      <c r="BT182" s="25"/>
      <c r="BU182" s="177">
        <f t="shared" si="63"/>
        <v>229102</v>
      </c>
      <c r="BV182" s="177">
        <f t="shared" si="64"/>
        <v>84953.089000000007</v>
      </c>
      <c r="BX182" s="197">
        <f t="shared" si="65"/>
        <v>12.145892612369554</v>
      </c>
      <c r="BY182" s="27" t="s">
        <v>29</v>
      </c>
      <c r="BZ182" s="59">
        <f>EXP(CA179)</f>
        <v>99195.389514282651</v>
      </c>
      <c r="CA182" s="25"/>
      <c r="CB182" s="177">
        <f t="shared" si="66"/>
        <v>228731</v>
      </c>
      <c r="CC182" s="177">
        <f t="shared" si="67"/>
        <v>91929.744000000006</v>
      </c>
      <c r="CE182" s="197">
        <f t="shared" si="68"/>
        <v>12.118983083666004</v>
      </c>
      <c r="CF182" s="27" t="s">
        <v>29</v>
      </c>
      <c r="CG182" s="59">
        <f>EXP(CH179)</f>
        <v>94672.116034591032</v>
      </c>
      <c r="CH182" s="25"/>
      <c r="CI182" s="177">
        <f t="shared" si="69"/>
        <v>228339</v>
      </c>
      <c r="CJ182" s="177">
        <f t="shared" si="70"/>
        <v>99600.4</v>
      </c>
      <c r="CL182" s="197">
        <f t="shared" si="71"/>
        <v>12.091329360148109</v>
      </c>
      <c r="CM182" s="27" t="s">
        <v>29</v>
      </c>
      <c r="CN182" s="59">
        <f>EXP(CO179)</f>
        <v>90165.224634205777</v>
      </c>
      <c r="CO182" s="25"/>
      <c r="CP182" s="177">
        <f t="shared" si="72"/>
        <v>227922</v>
      </c>
      <c r="CQ182" s="177">
        <f t="shared" si="73"/>
        <v>108097.609</v>
      </c>
      <c r="CS182" s="197">
        <f t="shared" si="74"/>
        <v>12.062889106162611</v>
      </c>
      <c r="CT182" s="27" t="s">
        <v>29</v>
      </c>
      <c r="CU182" s="59">
        <f>EXP(CV179)</f>
        <v>85675.485438367527</v>
      </c>
      <c r="CV182" s="25"/>
      <c r="CW182" s="177">
        <f t="shared" si="75"/>
        <v>227478</v>
      </c>
      <c r="CX182" s="177">
        <f t="shared" si="76"/>
        <v>117527.281</v>
      </c>
      <c r="CZ182" s="197">
        <f t="shared" si="77"/>
        <v>12.033616267449196</v>
      </c>
      <c r="DA182" s="27" t="s">
        <v>29</v>
      </c>
      <c r="DB182" s="59">
        <f>EXP(DC179)</f>
        <v>81203.693054228308</v>
      </c>
      <c r="DC182" s="25"/>
      <c r="DD182" s="177">
        <f t="shared" si="78"/>
        <v>227005</v>
      </c>
      <c r="DE182" s="177">
        <f t="shared" si="79"/>
        <v>128006.59600000001</v>
      </c>
    </row>
    <row r="183" spans="1:109" ht="15" customHeight="1">
      <c r="A183" s="19">
        <f t="shared" si="33"/>
        <v>1995</v>
      </c>
      <c r="B183" s="174">
        <f t="shared" si="33"/>
        <v>254709</v>
      </c>
      <c r="C183" s="191">
        <f t="shared" si="34"/>
        <v>12.447876996032303</v>
      </c>
      <c r="D183" s="20">
        <v>10</v>
      </c>
      <c r="E183" s="5" t="s">
        <v>30</v>
      </c>
      <c r="F183" s="44">
        <f>EXP(G180)-1</f>
        <v>5.3311230771693641E-2</v>
      </c>
      <c r="G183" s="25"/>
      <c r="H183" s="45"/>
      <c r="I183" s="177">
        <f t="shared" si="35"/>
        <v>244051</v>
      </c>
      <c r="J183" s="178">
        <f t="shared" si="36"/>
        <v>4.1843829625180105</v>
      </c>
      <c r="K183" s="177">
        <f t="shared" si="37"/>
        <v>113592.96400000001</v>
      </c>
      <c r="M183" s="197">
        <f t="shared" si="38"/>
        <v>12.447876996032303</v>
      </c>
      <c r="N183" s="27" t="s">
        <v>30</v>
      </c>
      <c r="O183" s="60">
        <f>EXP(P180)-1</f>
        <v>5.3311230771693641E-2</v>
      </c>
      <c r="P183" s="25"/>
      <c r="Q183" s="177">
        <f t="shared" si="39"/>
        <v>244051</v>
      </c>
      <c r="R183" s="177">
        <f t="shared" si="40"/>
        <v>113592.96400000001</v>
      </c>
      <c r="T183" s="197">
        <f t="shared" si="41"/>
        <v>12.407825028484687</v>
      </c>
      <c r="U183" s="27" t="s">
        <v>30</v>
      </c>
      <c r="V183" s="60">
        <f>EXP(W180)-1</f>
        <v>5.5635875192915574E-2</v>
      </c>
      <c r="W183" s="25"/>
      <c r="X183" s="177">
        <f t="shared" si="42"/>
        <v>243521</v>
      </c>
      <c r="Y183" s="177">
        <f t="shared" si="43"/>
        <v>125171.344</v>
      </c>
      <c r="AA183" s="197">
        <f t="shared" si="44"/>
        <v>12.387180966651274</v>
      </c>
      <c r="AB183" s="27" t="s">
        <v>30</v>
      </c>
      <c r="AC183" s="60">
        <f>EXP(AD180)-1</f>
        <v>5.6880736530407372E-2</v>
      </c>
      <c r="AD183" s="25"/>
      <c r="AE183" s="177">
        <f t="shared" si="45"/>
        <v>243238</v>
      </c>
      <c r="AF183" s="177">
        <f t="shared" si="46"/>
        <v>131583.84099999999</v>
      </c>
      <c r="AH183" s="197">
        <f t="shared" si="47"/>
        <v>12.36610172792963</v>
      </c>
      <c r="AI183" s="27" t="s">
        <v>30</v>
      </c>
      <c r="AJ183" s="60">
        <f>EXP(AK180)-1</f>
        <v>5.8186278986400053E-2</v>
      </c>
      <c r="AK183" s="25"/>
      <c r="AL183" s="177">
        <f t="shared" si="48"/>
        <v>242942</v>
      </c>
      <c r="AM183" s="177">
        <f t="shared" si="49"/>
        <v>138462.28899999999</v>
      </c>
      <c r="AO183" s="197">
        <f t="shared" si="50"/>
        <v>12.344568569450754</v>
      </c>
      <c r="AP183" s="27" t="s">
        <v>30</v>
      </c>
      <c r="AQ183" s="60">
        <f>EXP(AR180)-1</f>
        <v>5.9557333865400297E-2</v>
      </c>
      <c r="AR183" s="25"/>
      <c r="AS183" s="177">
        <f t="shared" si="51"/>
        <v>242631</v>
      </c>
      <c r="AT183" s="177">
        <f t="shared" si="52"/>
        <v>145878.084</v>
      </c>
      <c r="AV183" s="197">
        <f t="shared" si="53"/>
        <v>12.322561510775843</v>
      </c>
      <c r="AW183" s="27" t="s">
        <v>30</v>
      </c>
      <c r="AX183" s="60">
        <f>EXP(AY180)-1</f>
        <v>6.0999289544287461E-2</v>
      </c>
      <c r="AY183" s="25"/>
      <c r="AZ183" s="177">
        <f t="shared" si="54"/>
        <v>242305</v>
      </c>
      <c r="BA183" s="177">
        <f t="shared" si="55"/>
        <v>153859.21599999999</v>
      </c>
      <c r="BC183" s="197">
        <f t="shared" si="56"/>
        <v>12.300059222485869</v>
      </c>
      <c r="BD183" s="27" t="s">
        <v>30</v>
      </c>
      <c r="BE183" s="60">
        <f>EXP(BF180)-1</f>
        <v>6.2518178371083089E-2</v>
      </c>
      <c r="BF183" s="25"/>
      <c r="BG183" s="177">
        <f t="shared" si="57"/>
        <v>241961</v>
      </c>
      <c r="BH183" s="177">
        <f t="shared" si="58"/>
        <v>162511.50399999999</v>
      </c>
      <c r="BJ183" s="197">
        <f t="shared" si="59"/>
        <v>12.277038901944982</v>
      </c>
      <c r="BK183" s="27" t="s">
        <v>30</v>
      </c>
      <c r="BL183" s="60">
        <f>EXP(BM180)-1</f>
        <v>6.4120781105186042E-2</v>
      </c>
      <c r="BM183" s="25"/>
      <c r="BN183" s="177">
        <f t="shared" si="60"/>
        <v>241600</v>
      </c>
      <c r="BO183" s="177">
        <f t="shared" si="61"/>
        <v>171845.88099999999</v>
      </c>
      <c r="BQ183" s="197">
        <f t="shared" si="62"/>
        <v>12.253476134423977</v>
      </c>
      <c r="BR183" s="27" t="s">
        <v>30</v>
      </c>
      <c r="BS183" s="60">
        <f>EXP(BT180)-1</f>
        <v>6.5814753340554422E-2</v>
      </c>
      <c r="BT183" s="25"/>
      <c r="BU183" s="177">
        <f t="shared" si="63"/>
        <v>241218</v>
      </c>
      <c r="BV183" s="177">
        <f t="shared" si="64"/>
        <v>182007.08100000001</v>
      </c>
      <c r="BX183" s="197">
        <f t="shared" si="65"/>
        <v>12.229344737463524</v>
      </c>
      <c r="BY183" s="27" t="s">
        <v>30</v>
      </c>
      <c r="BZ183" s="60">
        <f>EXP(CA180)-1</f>
        <v>6.7608779732261981E-2</v>
      </c>
      <c r="CA183" s="25"/>
      <c r="CB183" s="177">
        <f t="shared" si="66"/>
        <v>240815</v>
      </c>
      <c r="CC183" s="177">
        <f t="shared" si="67"/>
        <v>193043.236</v>
      </c>
      <c r="CE183" s="197">
        <f t="shared" si="68"/>
        <v>12.204616585989795</v>
      </c>
      <c r="CF183" s="27" t="s">
        <v>30</v>
      </c>
      <c r="CG183" s="60">
        <f>EXP(CH180)-1</f>
        <v>6.9512763741999661E-2</v>
      </c>
      <c r="CH183" s="25"/>
      <c r="CI183" s="177">
        <f t="shared" si="69"/>
        <v>240388</v>
      </c>
      <c r="CJ183" s="177">
        <f t="shared" si="70"/>
        <v>205091.041</v>
      </c>
      <c r="CL183" s="197">
        <f t="shared" si="71"/>
        <v>12.17926141525343</v>
      </c>
      <c r="CM183" s="27" t="s">
        <v>30</v>
      </c>
      <c r="CN183" s="60">
        <f>EXP(CO180)-1</f>
        <v>7.1538063259546147E-2</v>
      </c>
      <c r="CO183" s="25"/>
      <c r="CP183" s="177">
        <f t="shared" si="72"/>
        <v>239935</v>
      </c>
      <c r="CQ183" s="177">
        <f t="shared" si="73"/>
        <v>218271.076</v>
      </c>
      <c r="CS183" s="197">
        <f t="shared" si="74"/>
        <v>12.153246598129282</v>
      </c>
      <c r="CT183" s="27" t="s">
        <v>30</v>
      </c>
      <c r="CU183" s="60">
        <f>EXP(CV180)-1</f>
        <v>7.3697786196080806E-2</v>
      </c>
      <c r="CV183" s="25"/>
      <c r="CW183" s="177">
        <f t="shared" si="75"/>
        <v>239452</v>
      </c>
      <c r="CX183" s="177">
        <f t="shared" si="76"/>
        <v>232776.049</v>
      </c>
      <c r="CZ183" s="197">
        <f t="shared" si="77"/>
        <v>12.126536892666664</v>
      </c>
      <c r="DA183" s="27" t="s">
        <v>30</v>
      </c>
      <c r="DB183" s="60">
        <f>EXP(DC180)-1</f>
        <v>7.6007165528104492E-2</v>
      </c>
      <c r="DC183" s="25"/>
      <c r="DD183" s="177">
        <f t="shared" si="78"/>
        <v>238938</v>
      </c>
      <c r="DE183" s="177">
        <f t="shared" si="79"/>
        <v>248724.44099999999</v>
      </c>
    </row>
    <row r="184" spans="1:109" ht="15" customHeight="1">
      <c r="A184" s="19">
        <f t="shared" si="33"/>
        <v>1996</v>
      </c>
      <c r="B184" s="174">
        <f t="shared" si="33"/>
        <v>270403</v>
      </c>
      <c r="C184" s="191">
        <f t="shared" si="34"/>
        <v>12.507668717763957</v>
      </c>
      <c r="D184" s="20">
        <v>11</v>
      </c>
      <c r="G184" s="46"/>
      <c r="H184" s="45"/>
      <c r="I184" s="177">
        <f t="shared" si="35"/>
        <v>257062</v>
      </c>
      <c r="J184" s="178">
        <f t="shared" si="36"/>
        <v>4.933747036830213</v>
      </c>
      <c r="K184" s="177">
        <f t="shared" si="37"/>
        <v>177982.28099999999</v>
      </c>
      <c r="M184" s="197">
        <f t="shared" si="38"/>
        <v>12.507668717763957</v>
      </c>
      <c r="N184" s="25"/>
      <c r="O184" s="25"/>
      <c r="P184" s="46"/>
      <c r="Q184" s="177">
        <f t="shared" si="39"/>
        <v>257062</v>
      </c>
      <c r="R184" s="177">
        <f t="shared" si="40"/>
        <v>177982.28099999999</v>
      </c>
      <c r="T184" s="197">
        <f t="shared" si="41"/>
        <v>12.469985709987515</v>
      </c>
      <c r="U184" s="25"/>
      <c r="V184" s="25"/>
      <c r="W184" s="46"/>
      <c r="X184" s="177">
        <f t="shared" si="42"/>
        <v>256513</v>
      </c>
      <c r="Y184" s="177">
        <f t="shared" si="43"/>
        <v>192932.1</v>
      </c>
      <c r="AA184" s="197">
        <f t="shared" si="44"/>
        <v>12.450597968791934</v>
      </c>
      <c r="AB184" s="25"/>
      <c r="AC184" s="25"/>
      <c r="AD184" s="46"/>
      <c r="AE184" s="177">
        <f t="shared" si="45"/>
        <v>256221</v>
      </c>
      <c r="AF184" s="177">
        <f t="shared" si="46"/>
        <v>201129.12400000001</v>
      </c>
      <c r="AH184" s="197">
        <f t="shared" si="47"/>
        <v>12.430826898966982</v>
      </c>
      <c r="AI184" s="25"/>
      <c r="AJ184" s="25"/>
      <c r="AK184" s="46"/>
      <c r="AL184" s="177">
        <f t="shared" si="48"/>
        <v>255914</v>
      </c>
      <c r="AM184" s="177">
        <f t="shared" si="49"/>
        <v>209931.12100000001</v>
      </c>
      <c r="AO184" s="197">
        <f t="shared" si="50"/>
        <v>12.4106570361231</v>
      </c>
      <c r="AP184" s="25"/>
      <c r="AQ184" s="25"/>
      <c r="AR184" s="46"/>
      <c r="AS184" s="177">
        <f t="shared" si="51"/>
        <v>255593</v>
      </c>
      <c r="AT184" s="177">
        <f t="shared" si="52"/>
        <v>219336.1</v>
      </c>
      <c r="AV184" s="197">
        <f t="shared" si="53"/>
        <v>12.390071960766656</v>
      </c>
      <c r="AW184" s="25"/>
      <c r="AX184" s="25"/>
      <c r="AY184" s="46"/>
      <c r="AZ184" s="177">
        <f t="shared" si="54"/>
        <v>255255</v>
      </c>
      <c r="BA184" s="177">
        <f t="shared" si="55"/>
        <v>229461.90400000001</v>
      </c>
      <c r="BC184" s="197">
        <f t="shared" si="56"/>
        <v>12.369054217992186</v>
      </c>
      <c r="BD184" s="25"/>
      <c r="BE184" s="25"/>
      <c r="BF184" s="46"/>
      <c r="BG184" s="177">
        <f t="shared" si="57"/>
        <v>254900</v>
      </c>
      <c r="BH184" s="177">
        <f t="shared" si="58"/>
        <v>240343.00899999999</v>
      </c>
      <c r="BJ184" s="197">
        <f t="shared" si="59"/>
        <v>12.347585228552436</v>
      </c>
      <c r="BK184" s="25"/>
      <c r="BL184" s="25"/>
      <c r="BM184" s="46"/>
      <c r="BN184" s="177">
        <f t="shared" si="60"/>
        <v>254527</v>
      </c>
      <c r="BO184" s="177">
        <f t="shared" si="61"/>
        <v>252047.37599999999</v>
      </c>
      <c r="BQ184" s="197">
        <f t="shared" si="62"/>
        <v>12.325645190170935</v>
      </c>
      <c r="BR184" s="25"/>
      <c r="BS184" s="25"/>
      <c r="BT184" s="46"/>
      <c r="BU184" s="177">
        <f t="shared" si="63"/>
        <v>254132</v>
      </c>
      <c r="BV184" s="177">
        <f t="shared" si="64"/>
        <v>264745.44099999999</v>
      </c>
      <c r="BX184" s="197">
        <f t="shared" si="65"/>
        <v>12.303212967783505</v>
      </c>
      <c r="BY184" s="25"/>
      <c r="BZ184" s="25"/>
      <c r="CA184" s="46"/>
      <c r="CB184" s="177">
        <f t="shared" si="66"/>
        <v>253716</v>
      </c>
      <c r="CC184" s="177">
        <f t="shared" si="67"/>
        <v>278455.96899999998</v>
      </c>
      <c r="CE184" s="197">
        <f t="shared" si="68"/>
        <v>12.28026597118404</v>
      </c>
      <c r="CF184" s="25"/>
      <c r="CG184" s="25"/>
      <c r="CH184" s="46"/>
      <c r="CI184" s="177">
        <f t="shared" si="69"/>
        <v>253275</v>
      </c>
      <c r="CJ184" s="177">
        <f t="shared" si="70"/>
        <v>293368.38400000002</v>
      </c>
      <c r="CL184" s="197">
        <f t="shared" si="71"/>
        <v>12.256780018299173</v>
      </c>
      <c r="CM184" s="25"/>
      <c r="CN184" s="25"/>
      <c r="CO184" s="46"/>
      <c r="CP184" s="177">
        <f t="shared" si="72"/>
        <v>252807</v>
      </c>
      <c r="CQ184" s="177">
        <f t="shared" si="73"/>
        <v>309619.21600000001</v>
      </c>
      <c r="CS184" s="197">
        <f t="shared" si="74"/>
        <v>12.232729182017451</v>
      </c>
      <c r="CT184" s="25"/>
      <c r="CU184" s="25"/>
      <c r="CV184" s="46"/>
      <c r="CW184" s="177">
        <f t="shared" si="75"/>
        <v>252309</v>
      </c>
      <c r="CX184" s="177">
        <f t="shared" si="76"/>
        <v>327392.83600000001</v>
      </c>
      <c r="CZ184" s="197">
        <f t="shared" si="77"/>
        <v>12.208085618140677</v>
      </c>
      <c r="DA184" s="25"/>
      <c r="DB184" s="25"/>
      <c r="DC184" s="46"/>
      <c r="DD184" s="177">
        <f t="shared" si="78"/>
        <v>251779</v>
      </c>
      <c r="DE184" s="177">
        <f t="shared" si="79"/>
        <v>346853.37599999999</v>
      </c>
    </row>
    <row r="185" spans="1:109" ht="15" customHeight="1">
      <c r="A185" s="19">
        <f t="shared" si="33"/>
        <v>1997</v>
      </c>
      <c r="B185" s="174">
        <f t="shared" si="33"/>
        <v>281896</v>
      </c>
      <c r="C185" s="191">
        <f t="shared" si="34"/>
        <v>12.549293487572658</v>
      </c>
      <c r="D185" s="20">
        <v>12</v>
      </c>
      <c r="E185" s="637" t="s">
        <v>7</v>
      </c>
      <c r="F185" s="638"/>
      <c r="G185" s="179">
        <f>I173</f>
        <v>0.97511870095185982</v>
      </c>
      <c r="H185" s="45"/>
      <c r="I185" s="177">
        <f t="shared" si="35"/>
        <v>270766</v>
      </c>
      <c r="J185" s="178">
        <f t="shared" si="36"/>
        <v>3.9482646082243096</v>
      </c>
      <c r="K185" s="177">
        <f t="shared" si="37"/>
        <v>123876.9</v>
      </c>
      <c r="M185" s="197">
        <f t="shared" si="38"/>
        <v>12.549293487572658</v>
      </c>
      <c r="N185" s="21" t="s">
        <v>36</v>
      </c>
      <c r="O185" s="42">
        <f>Q173</f>
        <v>0.97511870095185982</v>
      </c>
      <c r="P185" s="46"/>
      <c r="Q185" s="177">
        <f t="shared" si="39"/>
        <v>270766</v>
      </c>
      <c r="R185" s="177">
        <f t="shared" si="40"/>
        <v>123876.9</v>
      </c>
      <c r="T185" s="197">
        <f t="shared" si="41"/>
        <v>12.513174919221434</v>
      </c>
      <c r="U185" s="21" t="s">
        <v>36</v>
      </c>
      <c r="V185" s="42">
        <f>X173</f>
        <v>0.97406464381706992</v>
      </c>
      <c r="W185" s="46"/>
      <c r="X185" s="177">
        <f t="shared" si="42"/>
        <v>270228</v>
      </c>
      <c r="Y185" s="177">
        <f t="shared" si="43"/>
        <v>136142.22399999999</v>
      </c>
      <c r="AA185" s="197">
        <f t="shared" si="44"/>
        <v>12.494614348393837</v>
      </c>
      <c r="AB185" s="21" t="s">
        <v>36</v>
      </c>
      <c r="AC185" s="42">
        <f>AE173</f>
        <v>0.9734741475910037</v>
      </c>
      <c r="AD185" s="46"/>
      <c r="AE185" s="177">
        <f t="shared" si="45"/>
        <v>269941</v>
      </c>
      <c r="AF185" s="177">
        <f t="shared" si="46"/>
        <v>142922.02499999999</v>
      </c>
      <c r="AH185" s="197">
        <f t="shared" si="47"/>
        <v>12.475702757374206</v>
      </c>
      <c r="AI185" s="21" t="s">
        <v>36</v>
      </c>
      <c r="AJ185" s="42">
        <f>AL173</f>
        <v>0.9728340475916365</v>
      </c>
      <c r="AK185" s="46"/>
      <c r="AL185" s="177">
        <f t="shared" si="48"/>
        <v>269641</v>
      </c>
      <c r="AM185" s="177">
        <f t="shared" si="49"/>
        <v>150185.02499999999</v>
      </c>
      <c r="AO185" s="197">
        <f t="shared" si="50"/>
        <v>12.456426612715955</v>
      </c>
      <c r="AP185" s="21" t="s">
        <v>36</v>
      </c>
      <c r="AQ185" s="42">
        <f>AS173</f>
        <v>0.9721399017796809</v>
      </c>
      <c r="AR185" s="46"/>
      <c r="AS185" s="177">
        <f t="shared" si="51"/>
        <v>269326</v>
      </c>
      <c r="AT185" s="177">
        <f t="shared" si="52"/>
        <v>158004.9</v>
      </c>
      <c r="AV185" s="197">
        <f t="shared" si="53"/>
        <v>12.436771582897434</v>
      </c>
      <c r="AW185" s="21" t="s">
        <v>36</v>
      </c>
      <c r="AX185" s="42">
        <f>AZ173</f>
        <v>0.97138515645732382</v>
      </c>
      <c r="AY185" s="46"/>
      <c r="AZ185" s="177">
        <f t="shared" si="54"/>
        <v>268995</v>
      </c>
      <c r="BA185" s="177">
        <f t="shared" si="55"/>
        <v>166435.80100000001</v>
      </c>
      <c r="BC185" s="197">
        <f t="shared" si="56"/>
        <v>12.416722474310985</v>
      </c>
      <c r="BD185" s="21" t="s">
        <v>36</v>
      </c>
      <c r="BE185" s="42">
        <f>BG173</f>
        <v>0.97056503377809067</v>
      </c>
      <c r="BF185" s="46"/>
      <c r="BG185" s="177">
        <f t="shared" si="57"/>
        <v>268648</v>
      </c>
      <c r="BH185" s="177">
        <f t="shared" si="58"/>
        <v>175509.50399999999</v>
      </c>
      <c r="BJ185" s="197">
        <f t="shared" si="59"/>
        <v>12.396263160702823</v>
      </c>
      <c r="BK185" s="21" t="s">
        <v>36</v>
      </c>
      <c r="BL185" s="42">
        <f>BN173</f>
        <v>0.96967065297634358</v>
      </c>
      <c r="BM185" s="46"/>
      <c r="BN185" s="177">
        <f t="shared" si="60"/>
        <v>268282</v>
      </c>
      <c r="BO185" s="177">
        <f t="shared" si="61"/>
        <v>185340.99600000001</v>
      </c>
      <c r="BQ185" s="197">
        <f t="shared" si="62"/>
        <v>12.375376505242825</v>
      </c>
      <c r="BR185" s="21" t="s">
        <v>36</v>
      </c>
      <c r="BS185" s="42">
        <f>BU173</f>
        <v>0.96869328642612862</v>
      </c>
      <c r="BT185" s="46"/>
      <c r="BU185" s="177">
        <f t="shared" si="63"/>
        <v>267896</v>
      </c>
      <c r="BV185" s="177">
        <f t="shared" si="64"/>
        <v>196000</v>
      </c>
      <c r="BX185" s="197">
        <f t="shared" si="65"/>
        <v>12.354044274280717</v>
      </c>
      <c r="BY185" s="21" t="s">
        <v>36</v>
      </c>
      <c r="BZ185" s="42">
        <f>CB173</f>
        <v>0.96762348272923238</v>
      </c>
      <c r="CA185" s="46"/>
      <c r="CB185" s="177">
        <f t="shared" si="66"/>
        <v>267489</v>
      </c>
      <c r="CC185" s="177">
        <f t="shared" si="67"/>
        <v>207561.649</v>
      </c>
      <c r="CE185" s="197">
        <f t="shared" si="68"/>
        <v>12.332247041701127</v>
      </c>
      <c r="CF185" s="21" t="s">
        <v>36</v>
      </c>
      <c r="CG185" s="42">
        <f>CI173</f>
        <v>0.96645013887031006</v>
      </c>
      <c r="CH185" s="46"/>
      <c r="CI185" s="177">
        <f t="shared" si="69"/>
        <v>267058</v>
      </c>
      <c r="CJ185" s="177">
        <f t="shared" si="70"/>
        <v>220166.24400000001</v>
      </c>
      <c r="CL185" s="197">
        <f t="shared" si="71"/>
        <v>12.309964082620313</v>
      </c>
      <c r="CM185" s="21" t="s">
        <v>36</v>
      </c>
      <c r="CN185" s="42">
        <f>CP173</f>
        <v>0.96515886375393578</v>
      </c>
      <c r="CO185" s="46"/>
      <c r="CP185" s="177">
        <f t="shared" si="72"/>
        <v>266600</v>
      </c>
      <c r="CQ185" s="177">
        <f t="shared" si="73"/>
        <v>233967.61600000001</v>
      </c>
      <c r="CS185" s="197">
        <f t="shared" si="74"/>
        <v>12.287173254966723</v>
      </c>
      <c r="CT185" s="21" t="s">
        <v>36</v>
      </c>
      <c r="CU185" s="42">
        <f>CW173</f>
        <v>0.96373397229313862</v>
      </c>
      <c r="CV185" s="46"/>
      <c r="CW185" s="177">
        <f t="shared" si="75"/>
        <v>266114</v>
      </c>
      <c r="CX185" s="177">
        <f t="shared" si="76"/>
        <v>249071.524</v>
      </c>
      <c r="CZ185" s="197">
        <f t="shared" si="77"/>
        <v>12.263850867249529</v>
      </c>
      <c r="DA185" s="21" t="s">
        <v>36</v>
      </c>
      <c r="DB185" s="42">
        <f>DD173</f>
        <v>0.96215742560988349</v>
      </c>
      <c r="DC185" s="46"/>
      <c r="DD185" s="177">
        <f t="shared" si="78"/>
        <v>265595</v>
      </c>
      <c r="DE185" s="177">
        <f t="shared" si="79"/>
        <v>265722.60100000002</v>
      </c>
    </row>
    <row r="186" spans="1:109" ht="15" customHeight="1">
      <c r="A186" s="19">
        <f t="shared" si="33"/>
        <v>1998</v>
      </c>
      <c r="B186" s="174">
        <f t="shared" si="33"/>
        <v>291607</v>
      </c>
      <c r="C186" s="191">
        <f t="shared" si="34"/>
        <v>12.583162284315481</v>
      </c>
      <c r="D186" s="20">
        <v>13</v>
      </c>
      <c r="E186" s="637" t="s">
        <v>8</v>
      </c>
      <c r="F186" s="638"/>
      <c r="G186" s="180">
        <f>SUM(K174:K194)</f>
        <v>3695770.048</v>
      </c>
      <c r="H186" s="45"/>
      <c r="I186" s="177">
        <f t="shared" si="35"/>
        <v>285201</v>
      </c>
      <c r="J186" s="178">
        <f t="shared" si="36"/>
        <v>2.1967922580733661</v>
      </c>
      <c r="K186" s="177">
        <f t="shared" si="37"/>
        <v>41036.836000000003</v>
      </c>
      <c r="M186" s="197">
        <f t="shared" si="38"/>
        <v>12.583162284315481</v>
      </c>
      <c r="N186" s="21" t="s">
        <v>37</v>
      </c>
      <c r="O186" s="199">
        <f>SUM(R174:R194)</f>
        <v>3695770.048</v>
      </c>
      <c r="P186" s="45"/>
      <c r="Q186" s="177">
        <f t="shared" si="39"/>
        <v>285201</v>
      </c>
      <c r="R186" s="177">
        <f t="shared" si="40"/>
        <v>41036.836000000003</v>
      </c>
      <c r="T186" s="197">
        <f t="shared" si="41"/>
        <v>12.548267760911616</v>
      </c>
      <c r="U186" s="21" t="s">
        <v>37</v>
      </c>
      <c r="V186" s="199">
        <f>SUM(Y174:Y194)</f>
        <v>3879378.8629999999</v>
      </c>
      <c r="W186" s="45"/>
      <c r="X186" s="177">
        <f t="shared" si="42"/>
        <v>284706</v>
      </c>
      <c r="Y186" s="177">
        <f t="shared" si="43"/>
        <v>47623.800999999999</v>
      </c>
      <c r="AA186" s="197">
        <f t="shared" si="44"/>
        <v>12.530353005195535</v>
      </c>
      <c r="AB186" s="21" t="s">
        <v>37</v>
      </c>
      <c r="AC186" s="199">
        <f>SUM(AF174:AF194)</f>
        <v>3983778.5350000001</v>
      </c>
      <c r="AD186" s="45"/>
      <c r="AE186" s="177">
        <f t="shared" si="45"/>
        <v>284443</v>
      </c>
      <c r="AF186" s="177">
        <f t="shared" si="46"/>
        <v>51322.896000000001</v>
      </c>
      <c r="AH186" s="197">
        <f t="shared" si="47"/>
        <v>12.512111447530431</v>
      </c>
      <c r="AI186" s="21" t="s">
        <v>37</v>
      </c>
      <c r="AJ186" s="199">
        <f>SUM(AM174:AM194)</f>
        <v>4098108.4550000001</v>
      </c>
      <c r="AK186" s="45"/>
      <c r="AL186" s="177">
        <f t="shared" si="48"/>
        <v>284167</v>
      </c>
      <c r="AM186" s="177">
        <f t="shared" si="49"/>
        <v>55353.599999999999</v>
      </c>
      <c r="AO186" s="197">
        <f t="shared" si="50"/>
        <v>12.493530942946188</v>
      </c>
      <c r="AP186" s="21" t="s">
        <v>37</v>
      </c>
      <c r="AQ186" s="199">
        <f>SUM(AT174:AT194)</f>
        <v>4223505.6510000005</v>
      </c>
      <c r="AR186" s="45"/>
      <c r="AS186" s="177">
        <f t="shared" si="51"/>
        <v>283877</v>
      </c>
      <c r="AT186" s="177">
        <f t="shared" si="52"/>
        <v>59752.9</v>
      </c>
      <c r="AV186" s="197">
        <f t="shared" si="53"/>
        <v>12.474598656616967</v>
      </c>
      <c r="AW186" s="21" t="s">
        <v>37</v>
      </c>
      <c r="AX186" s="199">
        <f>SUM(BA174:BA194)</f>
        <v>4361492.8530000001</v>
      </c>
      <c r="AY186" s="45"/>
      <c r="AZ186" s="177">
        <f t="shared" si="54"/>
        <v>283574</v>
      </c>
      <c r="BA186" s="177">
        <f t="shared" si="55"/>
        <v>64529.089</v>
      </c>
      <c r="BC186" s="197">
        <f t="shared" si="56"/>
        <v>12.455301010604524</v>
      </c>
      <c r="BD186" s="21" t="s">
        <v>37</v>
      </c>
      <c r="BE186" s="199">
        <f>SUM(BH174:BH194)</f>
        <v>4513431.2149999999</v>
      </c>
      <c r="BF186" s="45"/>
      <c r="BG186" s="177">
        <f t="shared" si="57"/>
        <v>283255</v>
      </c>
      <c r="BH186" s="177">
        <f t="shared" si="58"/>
        <v>69755.903999999995</v>
      </c>
      <c r="BJ186" s="197">
        <f t="shared" si="59"/>
        <v>12.435623625360986</v>
      </c>
      <c r="BK186" s="21" t="s">
        <v>37</v>
      </c>
      <c r="BL186" s="199">
        <f>SUM(BO174:BO194)</f>
        <v>4681448.9160000002</v>
      </c>
      <c r="BM186" s="45"/>
      <c r="BN186" s="177">
        <f t="shared" si="60"/>
        <v>282920</v>
      </c>
      <c r="BO186" s="177">
        <f t="shared" si="61"/>
        <v>75463.968999999997</v>
      </c>
      <c r="BQ186" s="197">
        <f t="shared" si="62"/>
        <v>12.415551255359789</v>
      </c>
      <c r="BR186" s="21" t="s">
        <v>37</v>
      </c>
      <c r="BS186" s="199">
        <f>SUM(BV174:BV194)</f>
        <v>4867827.6469999999</v>
      </c>
      <c r="BT186" s="45"/>
      <c r="BU186" s="177">
        <f t="shared" si="63"/>
        <v>282566</v>
      </c>
      <c r="BV186" s="177">
        <f t="shared" si="64"/>
        <v>81739.680999999997</v>
      </c>
      <c r="BX186" s="197">
        <f t="shared" si="65"/>
        <v>12.395067718133006</v>
      </c>
      <c r="BY186" s="21" t="s">
        <v>37</v>
      </c>
      <c r="BZ186" s="199">
        <f>SUM(CC174:CC194)</f>
        <v>5075228.6290000007</v>
      </c>
      <c r="CA186" s="45"/>
      <c r="CB186" s="177">
        <f t="shared" si="66"/>
        <v>282193</v>
      </c>
      <c r="CC186" s="177">
        <f t="shared" si="67"/>
        <v>88623.395999999993</v>
      </c>
      <c r="CE186" s="197">
        <f t="shared" si="68"/>
        <v>12.374155815887589</v>
      </c>
      <c r="CF186" s="21" t="s">
        <v>37</v>
      </c>
      <c r="CG186" s="199">
        <f>SUM(CJ174:CJ194)</f>
        <v>5306775.66</v>
      </c>
      <c r="CH186" s="45"/>
      <c r="CI186" s="177">
        <f t="shared" si="69"/>
        <v>281798</v>
      </c>
      <c r="CJ186" s="177">
        <f t="shared" si="70"/>
        <v>96216.481</v>
      </c>
      <c r="CL186" s="197">
        <f t="shared" si="71"/>
        <v>12.352797248749269</v>
      </c>
      <c r="CM186" s="21" t="s">
        <v>37</v>
      </c>
      <c r="CN186" s="199">
        <f>SUM(CQ174:CQ194)</f>
        <v>5566554.5800000001</v>
      </c>
      <c r="CO186" s="45"/>
      <c r="CP186" s="177">
        <f t="shared" si="72"/>
        <v>281380</v>
      </c>
      <c r="CQ186" s="177">
        <f t="shared" si="73"/>
        <v>104591.52899999999</v>
      </c>
      <c r="CS186" s="197">
        <f t="shared" si="74"/>
        <v>12.330972518537571</v>
      </c>
      <c r="CT186" s="21" t="s">
        <v>37</v>
      </c>
      <c r="CU186" s="199">
        <f>SUM(CX174:CX194)</f>
        <v>5859184.0029999996</v>
      </c>
      <c r="CV186" s="45"/>
      <c r="CW186" s="177">
        <f t="shared" si="75"/>
        <v>280935</v>
      </c>
      <c r="CX186" s="177">
        <f t="shared" si="76"/>
        <v>113891.584</v>
      </c>
      <c r="CZ186" s="197">
        <f t="shared" si="77"/>
        <v>12.308660821804015</v>
      </c>
      <c r="DA186" s="21" t="s">
        <v>37</v>
      </c>
      <c r="DB186" s="199">
        <f>SUM(DE174:DE194)</f>
        <v>6190517.9049999993</v>
      </c>
      <c r="DC186" s="45"/>
      <c r="DD186" s="177">
        <f t="shared" si="78"/>
        <v>280462</v>
      </c>
      <c r="DE186" s="177">
        <f t="shared" si="79"/>
        <v>124211.02499999999</v>
      </c>
    </row>
    <row r="187" spans="1:109" ht="15" customHeight="1">
      <c r="A187" s="19">
        <f t="shared" si="33"/>
        <v>1999</v>
      </c>
      <c r="B187" s="174">
        <f t="shared" si="33"/>
        <v>307751</v>
      </c>
      <c r="C187" s="191">
        <f t="shared" si="34"/>
        <v>12.63704629343216</v>
      </c>
      <c r="D187" s="20">
        <v>14</v>
      </c>
      <c r="E187" s="637" t="s">
        <v>9</v>
      </c>
      <c r="F187" s="638"/>
      <c r="G187" s="180">
        <f>SUM(K185:K194)</f>
        <v>1942912.4219999998</v>
      </c>
      <c r="H187" s="45"/>
      <c r="I187" s="177">
        <f t="shared" si="35"/>
        <v>300405</v>
      </c>
      <c r="J187" s="178">
        <f t="shared" si="36"/>
        <v>2.3869946807646443</v>
      </c>
      <c r="K187" s="177">
        <f t="shared" si="37"/>
        <v>53963.716</v>
      </c>
      <c r="M187" s="197">
        <f t="shared" si="38"/>
        <v>12.63704629343216</v>
      </c>
      <c r="N187" s="25"/>
      <c r="O187" s="61"/>
      <c r="P187" s="25"/>
      <c r="Q187" s="177">
        <f t="shared" si="39"/>
        <v>300405</v>
      </c>
      <c r="R187" s="177">
        <f t="shared" si="40"/>
        <v>53963.716</v>
      </c>
      <c r="T187" s="197">
        <f t="shared" si="41"/>
        <v>12.604012845734157</v>
      </c>
      <c r="U187" s="25"/>
      <c r="V187" s="61"/>
      <c r="W187" s="25"/>
      <c r="X187" s="177">
        <f t="shared" si="42"/>
        <v>299990</v>
      </c>
      <c r="Y187" s="177">
        <f t="shared" si="43"/>
        <v>60233.120999999999</v>
      </c>
      <c r="AA187" s="197">
        <f t="shared" si="44"/>
        <v>12.587077697337989</v>
      </c>
      <c r="AB187" s="25"/>
      <c r="AC187" s="61"/>
      <c r="AD187" s="25"/>
      <c r="AE187" s="177">
        <f t="shared" si="45"/>
        <v>299769</v>
      </c>
      <c r="AF187" s="177">
        <f t="shared" si="46"/>
        <v>63712.324000000001</v>
      </c>
      <c r="AH187" s="197">
        <f t="shared" si="47"/>
        <v>12.569850801817013</v>
      </c>
      <c r="AI187" s="25"/>
      <c r="AJ187" s="61"/>
      <c r="AK187" s="25"/>
      <c r="AL187" s="177">
        <f t="shared" si="48"/>
        <v>299538</v>
      </c>
      <c r="AM187" s="177">
        <f t="shared" si="49"/>
        <v>67453.369000000006</v>
      </c>
      <c r="AO187" s="197">
        <f t="shared" si="50"/>
        <v>12.552321930665304</v>
      </c>
      <c r="AP187" s="25"/>
      <c r="AQ187" s="61"/>
      <c r="AR187" s="25"/>
      <c r="AS187" s="177">
        <f t="shared" si="51"/>
        <v>299295</v>
      </c>
      <c r="AT187" s="177">
        <f t="shared" si="52"/>
        <v>71503.936000000002</v>
      </c>
      <c r="AV187" s="197">
        <f t="shared" si="53"/>
        <v>12.53448030785543</v>
      </c>
      <c r="AW187" s="25"/>
      <c r="AX187" s="61"/>
      <c r="AY187" s="25"/>
      <c r="AZ187" s="177">
        <f t="shared" si="54"/>
        <v>299042</v>
      </c>
      <c r="BA187" s="177">
        <f t="shared" si="55"/>
        <v>75846.680999999997</v>
      </c>
      <c r="BC187" s="197">
        <f t="shared" si="56"/>
        <v>12.516314570049733</v>
      </c>
      <c r="BD187" s="25"/>
      <c r="BE187" s="61"/>
      <c r="BF187" s="25"/>
      <c r="BG187" s="177">
        <f t="shared" si="57"/>
        <v>298776</v>
      </c>
      <c r="BH187" s="177">
        <f t="shared" si="58"/>
        <v>80550.625</v>
      </c>
      <c r="BJ187" s="197">
        <f t="shared" si="59"/>
        <v>12.497812723130284</v>
      </c>
      <c r="BK187" s="25"/>
      <c r="BL187" s="61"/>
      <c r="BM187" s="25"/>
      <c r="BN187" s="177">
        <f t="shared" si="60"/>
        <v>298496</v>
      </c>
      <c r="BO187" s="177">
        <f t="shared" si="61"/>
        <v>85655.024999999994</v>
      </c>
      <c r="BQ187" s="197">
        <f t="shared" si="62"/>
        <v>12.478962094631099</v>
      </c>
      <c r="BR187" s="25"/>
      <c r="BS187" s="61"/>
      <c r="BT187" s="25"/>
      <c r="BU187" s="177">
        <f t="shared" si="63"/>
        <v>298202</v>
      </c>
      <c r="BV187" s="177">
        <f t="shared" si="64"/>
        <v>91183.400999999998</v>
      </c>
      <c r="BX187" s="197">
        <f t="shared" si="65"/>
        <v>12.4597492816001</v>
      </c>
      <c r="BY187" s="25"/>
      <c r="BZ187" s="61"/>
      <c r="CA187" s="25"/>
      <c r="CB187" s="177">
        <f t="shared" si="66"/>
        <v>297891</v>
      </c>
      <c r="CC187" s="177">
        <f t="shared" si="67"/>
        <v>97219.6</v>
      </c>
      <c r="CE187" s="197">
        <f t="shared" si="68"/>
        <v>12.440160093353624</v>
      </c>
      <c r="CF187" s="25"/>
      <c r="CG187" s="61"/>
      <c r="CH187" s="25"/>
      <c r="CI187" s="177">
        <f t="shared" si="69"/>
        <v>297564</v>
      </c>
      <c r="CJ187" s="177">
        <f t="shared" si="70"/>
        <v>103774.969</v>
      </c>
      <c r="CL187" s="197">
        <f t="shared" si="71"/>
        <v>12.420179488511032</v>
      </c>
      <c r="CM187" s="25"/>
      <c r="CN187" s="61"/>
      <c r="CO187" s="25"/>
      <c r="CP187" s="177">
        <f t="shared" si="72"/>
        <v>297217</v>
      </c>
      <c r="CQ187" s="177">
        <f t="shared" si="73"/>
        <v>110965.156</v>
      </c>
      <c r="CS187" s="197">
        <f t="shared" si="74"/>
        <v>12.399791505609556</v>
      </c>
      <c r="CT187" s="25"/>
      <c r="CU187" s="61"/>
      <c r="CV187" s="25"/>
      <c r="CW187" s="177">
        <f t="shared" si="75"/>
        <v>296849</v>
      </c>
      <c r="CX187" s="177">
        <f t="shared" si="76"/>
        <v>118853.60400000001</v>
      </c>
      <c r="CZ187" s="197">
        <f t="shared" si="77"/>
        <v>12.378979186497634</v>
      </c>
      <c r="DA187" s="25"/>
      <c r="DB187" s="61"/>
      <c r="DC187" s="25"/>
      <c r="DD187" s="177">
        <f t="shared" si="78"/>
        <v>296458</v>
      </c>
      <c r="DE187" s="177">
        <f t="shared" si="79"/>
        <v>127531.849</v>
      </c>
    </row>
    <row r="188" spans="1:109" ht="15" customHeight="1">
      <c r="A188" s="19">
        <f t="shared" si="33"/>
        <v>2000</v>
      </c>
      <c r="B188" s="174">
        <f t="shared" si="33"/>
        <v>328807</v>
      </c>
      <c r="C188" s="191">
        <f t="shared" si="34"/>
        <v>12.703226231475256</v>
      </c>
      <c r="D188" s="20">
        <v>15</v>
      </c>
      <c r="E188" s="637" t="s">
        <v>10</v>
      </c>
      <c r="F188" s="638"/>
      <c r="G188" s="181">
        <f>SUM(J174:J194)/D194</f>
        <v>3.9842845248275012</v>
      </c>
      <c r="H188" s="45"/>
      <c r="I188" s="177">
        <f t="shared" si="35"/>
        <v>316420</v>
      </c>
      <c r="J188" s="178">
        <f t="shared" si="36"/>
        <v>3.7672555632939688</v>
      </c>
      <c r="K188" s="177">
        <f t="shared" si="37"/>
        <v>153437.769</v>
      </c>
      <c r="M188" s="197">
        <f t="shared" si="38"/>
        <v>12.703226231475256</v>
      </c>
      <c r="N188" s="25"/>
      <c r="O188" s="25"/>
      <c r="P188" s="25"/>
      <c r="Q188" s="177">
        <f t="shared" si="39"/>
        <v>316420</v>
      </c>
      <c r="R188" s="177">
        <f t="shared" si="40"/>
        <v>153437.769</v>
      </c>
      <c r="T188" s="197">
        <f t="shared" si="41"/>
        <v>12.672341182997164</v>
      </c>
      <c r="U188" s="25"/>
      <c r="V188" s="25"/>
      <c r="W188" s="25"/>
      <c r="X188" s="177">
        <f t="shared" si="42"/>
        <v>316124</v>
      </c>
      <c r="Y188" s="177">
        <f t="shared" si="43"/>
        <v>160858.489</v>
      </c>
      <c r="AA188" s="197">
        <f t="shared" si="44"/>
        <v>12.656533426234306</v>
      </c>
      <c r="AB188" s="25"/>
      <c r="AC188" s="25"/>
      <c r="AD188" s="25"/>
      <c r="AE188" s="177">
        <f t="shared" si="45"/>
        <v>315967</v>
      </c>
      <c r="AF188" s="177">
        <f t="shared" si="46"/>
        <v>164865.60000000001</v>
      </c>
      <c r="AH188" s="197">
        <f t="shared" si="47"/>
        <v>12.640471765269616</v>
      </c>
      <c r="AI188" s="25"/>
      <c r="AJ188" s="25"/>
      <c r="AK188" s="25"/>
      <c r="AL188" s="177">
        <f t="shared" si="48"/>
        <v>315803</v>
      </c>
      <c r="AM188" s="177">
        <f t="shared" si="49"/>
        <v>169104.016</v>
      </c>
      <c r="AO188" s="197">
        <f t="shared" si="50"/>
        <v>12.624147910353013</v>
      </c>
      <c r="AP188" s="25"/>
      <c r="AQ188" s="25"/>
      <c r="AR188" s="25"/>
      <c r="AS188" s="177">
        <f t="shared" si="51"/>
        <v>315632</v>
      </c>
      <c r="AT188" s="177">
        <f t="shared" si="52"/>
        <v>173580.625</v>
      </c>
      <c r="AV188" s="197">
        <f t="shared" si="53"/>
        <v>12.607553159007891</v>
      </c>
      <c r="AW188" s="25"/>
      <c r="AX188" s="25"/>
      <c r="AY188" s="25"/>
      <c r="AZ188" s="177">
        <f t="shared" si="54"/>
        <v>315453</v>
      </c>
      <c r="BA188" s="177">
        <f t="shared" si="55"/>
        <v>178329.31599999999</v>
      </c>
      <c r="BC188" s="197">
        <f t="shared" si="56"/>
        <v>12.590678368169876</v>
      </c>
      <c r="BD188" s="25"/>
      <c r="BE188" s="25"/>
      <c r="BF188" s="25"/>
      <c r="BG188" s="177">
        <f t="shared" si="57"/>
        <v>315266</v>
      </c>
      <c r="BH188" s="177">
        <f t="shared" si="58"/>
        <v>183358.68100000001</v>
      </c>
      <c r="BJ188" s="197">
        <f t="shared" si="59"/>
        <v>12.573513923934215</v>
      </c>
      <c r="BK188" s="25"/>
      <c r="BL188" s="25"/>
      <c r="BM188" s="25"/>
      <c r="BN188" s="177">
        <f t="shared" si="60"/>
        <v>315071</v>
      </c>
      <c r="BO188" s="177">
        <f t="shared" si="61"/>
        <v>188677.696</v>
      </c>
      <c r="BQ188" s="197">
        <f t="shared" si="62"/>
        <v>12.556049708661121</v>
      </c>
      <c r="BR188" s="25"/>
      <c r="BS188" s="25"/>
      <c r="BT188" s="25"/>
      <c r="BU188" s="177">
        <f t="shared" si="63"/>
        <v>314866</v>
      </c>
      <c r="BV188" s="177">
        <f t="shared" si="64"/>
        <v>194351.481</v>
      </c>
      <c r="BX188" s="197">
        <f t="shared" si="65"/>
        <v>12.538275065157332</v>
      </c>
      <c r="BY188" s="25"/>
      <c r="BZ188" s="25"/>
      <c r="CA188" s="25"/>
      <c r="CB188" s="177">
        <f t="shared" si="66"/>
        <v>314651</v>
      </c>
      <c r="CC188" s="177">
        <f t="shared" si="67"/>
        <v>200392.33600000001</v>
      </c>
      <c r="CE188" s="197">
        <f t="shared" si="68"/>
        <v>12.520178757616325</v>
      </c>
      <c r="CF188" s="25"/>
      <c r="CG188" s="25"/>
      <c r="CH188" s="25"/>
      <c r="CI188" s="177">
        <f t="shared" si="69"/>
        <v>314425</v>
      </c>
      <c r="CJ188" s="177">
        <f t="shared" si="70"/>
        <v>206841.924</v>
      </c>
      <c r="CL188" s="197">
        <f t="shared" si="71"/>
        <v>12.501748928958721</v>
      </c>
      <c r="CM188" s="25"/>
      <c r="CN188" s="25"/>
      <c r="CO188" s="25"/>
      <c r="CP188" s="177">
        <f t="shared" si="72"/>
        <v>314187</v>
      </c>
      <c r="CQ188" s="177">
        <f t="shared" si="73"/>
        <v>213744.4</v>
      </c>
      <c r="CS188" s="197">
        <f t="shared" si="74"/>
        <v>12.482973054167278</v>
      </c>
      <c r="CT188" s="25"/>
      <c r="CU188" s="25"/>
      <c r="CV188" s="25"/>
      <c r="CW188" s="177">
        <f t="shared" si="75"/>
        <v>313936</v>
      </c>
      <c r="CX188" s="177">
        <f t="shared" si="76"/>
        <v>221146.641</v>
      </c>
      <c r="CZ188" s="197">
        <f t="shared" si="77"/>
        <v>12.46383788915654</v>
      </c>
      <c r="DA188" s="25"/>
      <c r="DB188" s="25"/>
      <c r="DC188" s="25"/>
      <c r="DD188" s="177">
        <f t="shared" si="78"/>
        <v>313671</v>
      </c>
      <c r="DE188" s="177">
        <f t="shared" si="79"/>
        <v>229098.49600000001</v>
      </c>
    </row>
    <row r="189" spans="1:109" ht="15" customHeight="1">
      <c r="A189" s="19">
        <f t="shared" si="33"/>
        <v>2001</v>
      </c>
      <c r="B189" s="174">
        <f t="shared" si="33"/>
        <v>345763</v>
      </c>
      <c r="C189" s="191">
        <f t="shared" si="34"/>
        <v>12.753508848241712</v>
      </c>
      <c r="D189" s="20">
        <v>16</v>
      </c>
      <c r="E189" s="637" t="s">
        <v>11</v>
      </c>
      <c r="F189" s="638"/>
      <c r="G189" s="181">
        <f>SUM(J185:J194)/10</f>
        <v>3.2991734908227324</v>
      </c>
      <c r="H189" s="45"/>
      <c r="I189" s="177">
        <f t="shared" si="35"/>
        <v>333289</v>
      </c>
      <c r="J189" s="178">
        <f t="shared" si="36"/>
        <v>3.6076734641936814</v>
      </c>
      <c r="K189" s="177">
        <f t="shared" si="37"/>
        <v>155600.67600000001</v>
      </c>
      <c r="M189" s="197">
        <f t="shared" si="38"/>
        <v>12.753508848241712</v>
      </c>
      <c r="N189" s="25"/>
      <c r="O189" s="25"/>
      <c r="P189" s="25"/>
      <c r="Q189" s="177">
        <f t="shared" si="39"/>
        <v>333289</v>
      </c>
      <c r="R189" s="177">
        <f t="shared" si="40"/>
        <v>155600.67600000001</v>
      </c>
      <c r="T189" s="197">
        <f t="shared" si="41"/>
        <v>12.724160832921095</v>
      </c>
      <c r="U189" s="25"/>
      <c r="V189" s="25"/>
      <c r="W189" s="25"/>
      <c r="X189" s="177">
        <f t="shared" si="42"/>
        <v>333155</v>
      </c>
      <c r="Y189" s="177">
        <f t="shared" si="43"/>
        <v>158961.66399999999</v>
      </c>
      <c r="AA189" s="197">
        <f t="shared" si="44"/>
        <v>12.70915738581553</v>
      </c>
      <c r="AB189" s="25"/>
      <c r="AC189" s="25"/>
      <c r="AD189" s="25"/>
      <c r="AE189" s="177">
        <f t="shared" si="45"/>
        <v>333086</v>
      </c>
      <c r="AF189" s="177">
        <f t="shared" si="46"/>
        <v>160706.329</v>
      </c>
      <c r="AH189" s="197">
        <f t="shared" si="47"/>
        <v>12.693925402095628</v>
      </c>
      <c r="AI189" s="25"/>
      <c r="AJ189" s="25"/>
      <c r="AK189" s="25"/>
      <c r="AL189" s="177">
        <f t="shared" si="48"/>
        <v>333014</v>
      </c>
      <c r="AM189" s="177">
        <f t="shared" si="49"/>
        <v>162537.00099999999</v>
      </c>
      <c r="AO189" s="197">
        <f t="shared" si="50"/>
        <v>12.678457811664359</v>
      </c>
      <c r="AP189" s="25"/>
      <c r="AQ189" s="25"/>
      <c r="AR189" s="25"/>
      <c r="AS189" s="177">
        <f t="shared" si="51"/>
        <v>332941</v>
      </c>
      <c r="AT189" s="177">
        <f t="shared" si="52"/>
        <v>164403.68400000001</v>
      </c>
      <c r="AV189" s="197">
        <f t="shared" si="53"/>
        <v>12.662747211178345</v>
      </c>
      <c r="AW189" s="25"/>
      <c r="AX189" s="25"/>
      <c r="AY189" s="25"/>
      <c r="AZ189" s="177">
        <f t="shared" si="54"/>
        <v>332866</v>
      </c>
      <c r="BA189" s="177">
        <f t="shared" si="55"/>
        <v>166332.609</v>
      </c>
      <c r="BC189" s="197">
        <f t="shared" si="56"/>
        <v>12.646785842769852</v>
      </c>
      <c r="BD189" s="25"/>
      <c r="BE189" s="25"/>
      <c r="BF189" s="25"/>
      <c r="BG189" s="177">
        <f t="shared" si="57"/>
        <v>332788</v>
      </c>
      <c r="BH189" s="177">
        <f t="shared" si="58"/>
        <v>168350.625</v>
      </c>
      <c r="BJ189" s="197">
        <f t="shared" si="59"/>
        <v>12.63056557104292</v>
      </c>
      <c r="BK189" s="25"/>
      <c r="BL189" s="25"/>
      <c r="BM189" s="25"/>
      <c r="BN189" s="177">
        <f t="shared" si="60"/>
        <v>332709</v>
      </c>
      <c r="BO189" s="177">
        <f t="shared" si="61"/>
        <v>170406.916</v>
      </c>
      <c r="BQ189" s="197">
        <f t="shared" si="62"/>
        <v>12.614077858172898</v>
      </c>
      <c r="BR189" s="25"/>
      <c r="BS189" s="25"/>
      <c r="BT189" s="25"/>
      <c r="BU189" s="177">
        <f t="shared" si="63"/>
        <v>332627</v>
      </c>
      <c r="BV189" s="177">
        <f t="shared" si="64"/>
        <v>172554.49600000001</v>
      </c>
      <c r="BX189" s="197">
        <f t="shared" si="65"/>
        <v>12.597313736918551</v>
      </c>
      <c r="BY189" s="25"/>
      <c r="BZ189" s="25"/>
      <c r="CA189" s="25"/>
      <c r="CB189" s="177">
        <f t="shared" si="66"/>
        <v>332544</v>
      </c>
      <c r="CC189" s="177">
        <f t="shared" si="67"/>
        <v>174741.96100000001</v>
      </c>
      <c r="CE189" s="197">
        <f t="shared" si="68"/>
        <v>12.58026378133321</v>
      </c>
      <c r="CF189" s="25"/>
      <c r="CG189" s="25"/>
      <c r="CH189" s="25"/>
      <c r="CI189" s="177">
        <f t="shared" si="69"/>
        <v>332458</v>
      </c>
      <c r="CJ189" s="177">
        <f t="shared" si="70"/>
        <v>177023.02499999999</v>
      </c>
      <c r="CL189" s="197">
        <f t="shared" si="71"/>
        <v>12.562918074935434</v>
      </c>
      <c r="CM189" s="25"/>
      <c r="CN189" s="25"/>
      <c r="CO189" s="25"/>
      <c r="CP189" s="177">
        <f t="shared" si="72"/>
        <v>332371</v>
      </c>
      <c r="CQ189" s="177">
        <f t="shared" si="73"/>
        <v>179345.66399999999</v>
      </c>
      <c r="CS189" s="197">
        <f t="shared" si="74"/>
        <v>12.545266176070074</v>
      </c>
      <c r="CT189" s="25"/>
      <c r="CU189" s="25"/>
      <c r="CV189" s="25"/>
      <c r="CW189" s="177">
        <f t="shared" si="75"/>
        <v>332282</v>
      </c>
      <c r="CX189" s="177">
        <f t="shared" si="76"/>
        <v>181737.361</v>
      </c>
      <c r="CZ189" s="197">
        <f t="shared" si="77"/>
        <v>12.52729708015681</v>
      </c>
      <c r="DA189" s="25"/>
      <c r="DB189" s="25"/>
      <c r="DC189" s="25"/>
      <c r="DD189" s="177">
        <f t="shared" si="78"/>
        <v>332191</v>
      </c>
      <c r="DE189" s="177">
        <f t="shared" si="79"/>
        <v>184199.18400000001</v>
      </c>
    </row>
    <row r="190" spans="1:109" ht="15" customHeight="1">
      <c r="A190" s="19">
        <f t="shared" si="33"/>
        <v>2002</v>
      </c>
      <c r="B190" s="174">
        <f t="shared" si="33"/>
        <v>362529</v>
      </c>
      <c r="C190" s="191">
        <f t="shared" si="34"/>
        <v>12.800859750077038</v>
      </c>
      <c r="D190" s="20">
        <v>17</v>
      </c>
      <c r="E190" s="45"/>
      <c r="F190" s="45"/>
      <c r="G190" s="49"/>
      <c r="H190" s="45"/>
      <c r="I190" s="177">
        <f t="shared" si="35"/>
        <v>351057</v>
      </c>
      <c r="J190" s="178">
        <f t="shared" si="36"/>
        <v>3.1644365002523935</v>
      </c>
      <c r="K190" s="177">
        <f t="shared" si="37"/>
        <v>131606.78400000001</v>
      </c>
      <c r="M190" s="197">
        <f t="shared" si="38"/>
        <v>12.800859750077038</v>
      </c>
      <c r="N190" s="25"/>
      <c r="O190" s="25"/>
      <c r="P190" s="25"/>
      <c r="Q190" s="177">
        <f t="shared" si="39"/>
        <v>351057</v>
      </c>
      <c r="R190" s="177">
        <f t="shared" si="40"/>
        <v>131606.78400000001</v>
      </c>
      <c r="T190" s="197">
        <f t="shared" si="41"/>
        <v>12.772888167354056</v>
      </c>
      <c r="U190" s="25"/>
      <c r="V190" s="25"/>
      <c r="W190" s="25"/>
      <c r="X190" s="177">
        <f t="shared" si="42"/>
        <v>351134</v>
      </c>
      <c r="Y190" s="177">
        <f t="shared" si="43"/>
        <v>129846.02499999999</v>
      </c>
      <c r="AA190" s="197">
        <f t="shared" si="44"/>
        <v>12.758603393742366</v>
      </c>
      <c r="AB190" s="25"/>
      <c r="AC190" s="25"/>
      <c r="AD190" s="25"/>
      <c r="AE190" s="177">
        <f t="shared" si="45"/>
        <v>351179</v>
      </c>
      <c r="AF190" s="177">
        <f t="shared" si="46"/>
        <v>128822.5</v>
      </c>
      <c r="AH190" s="197">
        <f t="shared" si="47"/>
        <v>12.744111604632831</v>
      </c>
      <c r="AI190" s="25"/>
      <c r="AJ190" s="25"/>
      <c r="AK190" s="25"/>
      <c r="AL190" s="177">
        <f t="shared" si="48"/>
        <v>351228</v>
      </c>
      <c r="AM190" s="177">
        <f t="shared" si="49"/>
        <v>127712.601</v>
      </c>
      <c r="AO190" s="197">
        <f t="shared" si="50"/>
        <v>12.729406711529226</v>
      </c>
      <c r="AP190" s="25"/>
      <c r="AQ190" s="25"/>
      <c r="AR190" s="25"/>
      <c r="AS190" s="177">
        <f t="shared" si="51"/>
        <v>351281</v>
      </c>
      <c r="AT190" s="177">
        <f t="shared" si="52"/>
        <v>126517.504</v>
      </c>
      <c r="AV190" s="197">
        <f t="shared" si="53"/>
        <v>12.714482353319886</v>
      </c>
      <c r="AW190" s="25"/>
      <c r="AX190" s="25"/>
      <c r="AY190" s="25"/>
      <c r="AZ190" s="177">
        <f t="shared" si="54"/>
        <v>351340</v>
      </c>
      <c r="BA190" s="177">
        <f t="shared" si="55"/>
        <v>125193.72100000001</v>
      </c>
      <c r="BC190" s="197">
        <f t="shared" si="56"/>
        <v>12.699331879755478</v>
      </c>
      <c r="BD190" s="25"/>
      <c r="BE190" s="25"/>
      <c r="BF190" s="25"/>
      <c r="BG190" s="177">
        <f t="shared" si="57"/>
        <v>351405</v>
      </c>
      <c r="BH190" s="177">
        <f t="shared" si="58"/>
        <v>123743.376</v>
      </c>
      <c r="BJ190" s="197">
        <f t="shared" si="59"/>
        <v>12.683948333655801</v>
      </c>
      <c r="BK190" s="25"/>
      <c r="BL190" s="25"/>
      <c r="BM190" s="25"/>
      <c r="BN190" s="177">
        <f t="shared" si="60"/>
        <v>351477</v>
      </c>
      <c r="BO190" s="177">
        <f t="shared" si="61"/>
        <v>122146.704</v>
      </c>
      <c r="BQ190" s="197">
        <f t="shared" si="62"/>
        <v>12.668324431726447</v>
      </c>
      <c r="BR190" s="25"/>
      <c r="BS190" s="25"/>
      <c r="BT190" s="25"/>
      <c r="BU190" s="177">
        <f t="shared" si="63"/>
        <v>351557</v>
      </c>
      <c r="BV190" s="177">
        <f t="shared" si="64"/>
        <v>120384.784</v>
      </c>
      <c r="BX190" s="197">
        <f t="shared" si="65"/>
        <v>12.65245254385294</v>
      </c>
      <c r="BY190" s="25"/>
      <c r="BZ190" s="25"/>
      <c r="CA190" s="25"/>
      <c r="CB190" s="177">
        <f t="shared" si="66"/>
        <v>351646</v>
      </c>
      <c r="CC190" s="177">
        <f t="shared" si="67"/>
        <v>118439.689</v>
      </c>
      <c r="CE190" s="197">
        <f t="shared" si="68"/>
        <v>12.63632467072499</v>
      </c>
      <c r="CF190" s="25"/>
      <c r="CG190" s="25"/>
      <c r="CH190" s="25"/>
      <c r="CI190" s="177">
        <f t="shared" si="69"/>
        <v>351745</v>
      </c>
      <c r="CJ190" s="177">
        <f t="shared" si="70"/>
        <v>116294.656</v>
      </c>
      <c r="CL190" s="197">
        <f t="shared" si="71"/>
        <v>12.619932419626608</v>
      </c>
      <c r="CM190" s="25"/>
      <c r="CN190" s="25"/>
      <c r="CO190" s="25"/>
      <c r="CP190" s="177">
        <f t="shared" si="72"/>
        <v>351856</v>
      </c>
      <c r="CQ190" s="177">
        <f t="shared" si="73"/>
        <v>113912.929</v>
      </c>
      <c r="CS190" s="197">
        <f t="shared" si="74"/>
        <v>12.60326697820865</v>
      </c>
      <c r="CT190" s="25"/>
      <c r="CU190" s="25"/>
      <c r="CV190" s="25"/>
      <c r="CW190" s="177">
        <f t="shared" si="75"/>
        <v>351980</v>
      </c>
      <c r="CX190" s="177">
        <f t="shared" si="76"/>
        <v>111281.401</v>
      </c>
      <c r="CZ190" s="197">
        <f t="shared" si="77"/>
        <v>12.586319086038623</v>
      </c>
      <c r="DA190" s="25"/>
      <c r="DB190" s="25"/>
      <c r="DC190" s="25"/>
      <c r="DD190" s="177">
        <f t="shared" si="78"/>
        <v>352120</v>
      </c>
      <c r="DE190" s="177">
        <f t="shared" si="79"/>
        <v>108347.281</v>
      </c>
    </row>
    <row r="191" spans="1:109" s="25" customFormat="1" ht="15" customHeight="1">
      <c r="A191" s="19">
        <f t="shared" si="33"/>
        <v>2003</v>
      </c>
      <c r="B191" s="174">
        <f t="shared" si="33"/>
        <v>368887</v>
      </c>
      <c r="C191" s="191">
        <f t="shared" si="34"/>
        <v>12.818245643061415</v>
      </c>
      <c r="D191" s="20">
        <v>18</v>
      </c>
      <c r="G191" s="49"/>
      <c r="H191" s="45"/>
      <c r="I191" s="177">
        <f t="shared" si="35"/>
        <v>369772</v>
      </c>
      <c r="J191" s="178">
        <f t="shared" si="36"/>
        <v>0.23991086701347566</v>
      </c>
      <c r="K191" s="177">
        <f t="shared" si="37"/>
        <v>783.22500000000002</v>
      </c>
      <c r="M191" s="197">
        <f t="shared" si="38"/>
        <v>12.818245643061415</v>
      </c>
      <c r="Q191" s="177">
        <f t="shared" si="39"/>
        <v>369772</v>
      </c>
      <c r="R191" s="177">
        <f t="shared" si="40"/>
        <v>783.22500000000002</v>
      </c>
      <c r="T191" s="197">
        <f t="shared" si="41"/>
        <v>12.790762854690875</v>
      </c>
      <c r="X191" s="177">
        <f t="shared" si="42"/>
        <v>370114</v>
      </c>
      <c r="Y191" s="177">
        <f t="shared" si="43"/>
        <v>1505.529</v>
      </c>
      <c r="AA191" s="197">
        <f t="shared" si="44"/>
        <v>12.776732932118314</v>
      </c>
      <c r="AE191" s="177">
        <f t="shared" si="45"/>
        <v>370301</v>
      </c>
      <c r="AF191" s="177">
        <f t="shared" si="46"/>
        <v>1999.396</v>
      </c>
      <c r="AH191" s="197">
        <f t="shared" si="47"/>
        <v>12.762503366520821</v>
      </c>
      <c r="AL191" s="177">
        <f t="shared" si="48"/>
        <v>370500</v>
      </c>
      <c r="AM191" s="177">
        <f t="shared" si="49"/>
        <v>2601.7689999999998</v>
      </c>
      <c r="AO191" s="197">
        <f t="shared" si="50"/>
        <v>12.748068394019318</v>
      </c>
      <c r="AS191" s="177">
        <f t="shared" si="51"/>
        <v>370714</v>
      </c>
      <c r="AT191" s="177">
        <f t="shared" si="52"/>
        <v>3337.9290000000001</v>
      </c>
      <c r="AV191" s="197">
        <f t="shared" si="53"/>
        <v>12.733421997461349</v>
      </c>
      <c r="AZ191" s="177">
        <f t="shared" si="54"/>
        <v>370942</v>
      </c>
      <c r="BA191" s="177">
        <f t="shared" si="55"/>
        <v>4223.0249999999996</v>
      </c>
      <c r="BC191" s="197">
        <f t="shared" si="56"/>
        <v>12.718557891361286</v>
      </c>
      <c r="BG191" s="177">
        <f t="shared" si="57"/>
        <v>371187</v>
      </c>
      <c r="BH191" s="177">
        <f t="shared" si="58"/>
        <v>5290</v>
      </c>
      <c r="BJ191" s="197">
        <f t="shared" si="59"/>
        <v>12.703469505704287</v>
      </c>
      <c r="BN191" s="177">
        <f t="shared" si="60"/>
        <v>371450</v>
      </c>
      <c r="BO191" s="177">
        <f t="shared" si="61"/>
        <v>6568.9690000000001</v>
      </c>
      <c r="BQ191" s="197">
        <f t="shared" si="62"/>
        <v>12.68814996850956</v>
      </c>
      <c r="BU191" s="177">
        <f t="shared" si="63"/>
        <v>371733</v>
      </c>
      <c r="BV191" s="177">
        <f t="shared" si="64"/>
        <v>8099.7160000000003</v>
      </c>
      <c r="BX191" s="197">
        <f t="shared" si="65"/>
        <v>12.672592087037094</v>
      </c>
      <c r="CB191" s="177">
        <f t="shared" si="66"/>
        <v>372040</v>
      </c>
      <c r="CC191" s="177">
        <f t="shared" si="67"/>
        <v>9941.4089999999997</v>
      </c>
      <c r="CE191" s="197">
        <f t="shared" si="68"/>
        <v>12.656788327509238</v>
      </c>
      <c r="CI191" s="177">
        <f t="shared" si="69"/>
        <v>372373</v>
      </c>
      <c r="CJ191" s="177">
        <f t="shared" si="70"/>
        <v>12152.196</v>
      </c>
      <c r="CL191" s="197">
        <f t="shared" si="71"/>
        <v>12.640730793203989</v>
      </c>
      <c r="CP191" s="177">
        <f t="shared" si="72"/>
        <v>372735</v>
      </c>
      <c r="CQ191" s="177">
        <f t="shared" si="73"/>
        <v>14807.103999999999</v>
      </c>
      <c r="CS191" s="197">
        <f t="shared" si="74"/>
        <v>12.62441120076056</v>
      </c>
      <c r="CW191" s="177">
        <f t="shared" si="75"/>
        <v>373130</v>
      </c>
      <c r="CX191" s="177">
        <f t="shared" si="76"/>
        <v>18003.048999999999</v>
      </c>
      <c r="CZ191" s="197">
        <f t="shared" si="77"/>
        <v>12.607820854519231</v>
      </c>
      <c r="DD191" s="177">
        <f t="shared" si="78"/>
        <v>373563</v>
      </c>
      <c r="DE191" s="177">
        <f t="shared" si="79"/>
        <v>21864.975999999999</v>
      </c>
    </row>
    <row r="192" spans="1:109" ht="15" customHeight="1">
      <c r="A192" s="19">
        <f t="shared" si="33"/>
        <v>2004</v>
      </c>
      <c r="B192" s="174">
        <f t="shared" si="33"/>
        <v>380521</v>
      </c>
      <c r="C192" s="191">
        <f t="shared" si="34"/>
        <v>12.849296645299701</v>
      </c>
      <c r="D192" s="20">
        <v>19</v>
      </c>
      <c r="E192" s="50"/>
      <c r="F192" s="25"/>
      <c r="G192" s="25"/>
      <c r="H192" s="25"/>
      <c r="I192" s="177">
        <f t="shared" si="35"/>
        <v>389485</v>
      </c>
      <c r="J192" s="178">
        <f t="shared" si="36"/>
        <v>2.3557175556670988</v>
      </c>
      <c r="K192" s="177">
        <f t="shared" si="37"/>
        <v>80353.296000000002</v>
      </c>
      <c r="M192" s="197">
        <f t="shared" si="38"/>
        <v>12.849296645299701</v>
      </c>
      <c r="N192" s="25"/>
      <c r="O192" s="25"/>
      <c r="P192" s="25"/>
      <c r="Q192" s="177">
        <f t="shared" si="39"/>
        <v>389485</v>
      </c>
      <c r="R192" s="177">
        <f t="shared" si="40"/>
        <v>80353.296000000002</v>
      </c>
      <c r="T192" s="197">
        <f t="shared" si="41"/>
        <v>12.822665402273962</v>
      </c>
      <c r="U192" s="25"/>
      <c r="V192" s="25"/>
      <c r="W192" s="25"/>
      <c r="X192" s="177">
        <f t="shared" si="42"/>
        <v>390149</v>
      </c>
      <c r="Y192" s="177">
        <f t="shared" si="43"/>
        <v>92698.384000000005</v>
      </c>
      <c r="AA192" s="197">
        <f t="shared" si="44"/>
        <v>12.809079012061819</v>
      </c>
      <c r="AB192" s="25"/>
      <c r="AC192" s="25"/>
      <c r="AD192" s="25"/>
      <c r="AE192" s="177">
        <f t="shared" si="45"/>
        <v>390511</v>
      </c>
      <c r="AF192" s="177">
        <f t="shared" si="46"/>
        <v>99800.1</v>
      </c>
      <c r="AH192" s="197">
        <f t="shared" si="47"/>
        <v>12.795305486437719</v>
      </c>
      <c r="AI192" s="25"/>
      <c r="AJ192" s="25"/>
      <c r="AK192" s="25"/>
      <c r="AL192" s="177">
        <f t="shared" si="48"/>
        <v>390895</v>
      </c>
      <c r="AM192" s="177">
        <f t="shared" si="49"/>
        <v>107619.876</v>
      </c>
      <c r="AO192" s="197">
        <f t="shared" si="50"/>
        <v>12.781339598210725</v>
      </c>
      <c r="AP192" s="25"/>
      <c r="AQ192" s="25"/>
      <c r="AR192" s="25"/>
      <c r="AS192" s="177">
        <f t="shared" si="51"/>
        <v>391303</v>
      </c>
      <c r="AT192" s="177">
        <f t="shared" si="52"/>
        <v>116251.524</v>
      </c>
      <c r="AV192" s="197">
        <f t="shared" si="53"/>
        <v>12.767175898069974</v>
      </c>
      <c r="AW192" s="25"/>
      <c r="AX192" s="25"/>
      <c r="AY192" s="25"/>
      <c r="AZ192" s="177">
        <f t="shared" si="54"/>
        <v>391739</v>
      </c>
      <c r="BA192" s="177">
        <f t="shared" si="55"/>
        <v>125843.524</v>
      </c>
      <c r="BC192" s="197">
        <f t="shared" si="56"/>
        <v>12.752808701818864</v>
      </c>
      <c r="BD192" s="25"/>
      <c r="BE192" s="25"/>
      <c r="BF192" s="25"/>
      <c r="BG192" s="177">
        <f t="shared" si="57"/>
        <v>392204</v>
      </c>
      <c r="BH192" s="177">
        <f t="shared" si="58"/>
        <v>136492.489</v>
      </c>
      <c r="BJ192" s="197">
        <f t="shared" si="59"/>
        <v>12.73823207667875</v>
      </c>
      <c r="BK192" s="25"/>
      <c r="BL192" s="25"/>
      <c r="BM192" s="25"/>
      <c r="BN192" s="177">
        <f t="shared" si="60"/>
        <v>392702</v>
      </c>
      <c r="BO192" s="177">
        <f t="shared" si="61"/>
        <v>148376.761</v>
      </c>
      <c r="BQ192" s="197">
        <f t="shared" si="62"/>
        <v>12.723439826579565</v>
      </c>
      <c r="BR192" s="25"/>
      <c r="BS192" s="25"/>
      <c r="BT192" s="25"/>
      <c r="BU192" s="177">
        <f t="shared" si="63"/>
        <v>393237</v>
      </c>
      <c r="BV192" s="177">
        <f t="shared" si="64"/>
        <v>161696.65599999999</v>
      </c>
      <c r="BX192" s="197">
        <f t="shared" si="65"/>
        <v>12.708425476346063</v>
      </c>
      <c r="BY192" s="25"/>
      <c r="BZ192" s="25"/>
      <c r="CA192" s="25"/>
      <c r="CB192" s="177">
        <f t="shared" si="66"/>
        <v>393813</v>
      </c>
      <c r="CC192" s="177">
        <f t="shared" si="67"/>
        <v>176677.264</v>
      </c>
      <c r="CE192" s="197">
        <f t="shared" si="68"/>
        <v>12.693182254678717</v>
      </c>
      <c r="CF192" s="25"/>
      <c r="CG192" s="25"/>
      <c r="CH192" s="25"/>
      <c r="CI192" s="177">
        <f t="shared" si="69"/>
        <v>394434</v>
      </c>
      <c r="CJ192" s="177">
        <f t="shared" si="70"/>
        <v>193571.56899999999</v>
      </c>
      <c r="CL192" s="197">
        <f t="shared" si="71"/>
        <v>12.677703075817254</v>
      </c>
      <c r="CM192" s="25"/>
      <c r="CN192" s="25"/>
      <c r="CO192" s="25"/>
      <c r="CP192" s="177">
        <f t="shared" si="72"/>
        <v>395107</v>
      </c>
      <c r="CQ192" s="177">
        <f t="shared" si="73"/>
        <v>212751.39600000001</v>
      </c>
      <c r="CS192" s="197">
        <f t="shared" si="74"/>
        <v>12.661980519762581</v>
      </c>
      <c r="CT192" s="25"/>
      <c r="CU192" s="25"/>
      <c r="CV192" s="25"/>
      <c r="CW192" s="177">
        <f t="shared" si="75"/>
        <v>395838</v>
      </c>
      <c r="CX192" s="177">
        <f t="shared" si="76"/>
        <v>234610.489</v>
      </c>
      <c r="CZ192" s="197">
        <f t="shared" si="77"/>
        <v>12.646006810918914</v>
      </c>
      <c r="DA192" s="25"/>
      <c r="DB192" s="25"/>
      <c r="DC192" s="25"/>
      <c r="DD192" s="177">
        <f t="shared" si="78"/>
        <v>396636</v>
      </c>
      <c r="DE192" s="177">
        <f t="shared" si="79"/>
        <v>259693.22500000001</v>
      </c>
    </row>
    <row r="193" spans="1:109" s="25" customFormat="1" ht="15" customHeight="1">
      <c r="A193" s="19">
        <f t="shared" si="33"/>
        <v>2005</v>
      </c>
      <c r="B193" s="174">
        <f t="shared" si="33"/>
        <v>397145</v>
      </c>
      <c r="C193" s="191">
        <f t="shared" si="34"/>
        <v>12.892056732280404</v>
      </c>
      <c r="D193" s="20">
        <v>20</v>
      </c>
      <c r="E193" s="50"/>
      <c r="I193" s="177">
        <f t="shared" si="35"/>
        <v>410249</v>
      </c>
      <c r="J193" s="178">
        <f t="shared" si="36"/>
        <v>3.2995505419934781</v>
      </c>
      <c r="K193" s="177">
        <f t="shared" si="37"/>
        <v>171714.81599999999</v>
      </c>
      <c r="M193" s="197">
        <f t="shared" si="38"/>
        <v>12.892056732280404</v>
      </c>
      <c r="Q193" s="177">
        <f t="shared" si="39"/>
        <v>410249</v>
      </c>
      <c r="R193" s="177">
        <f t="shared" si="40"/>
        <v>171714.81599999999</v>
      </c>
      <c r="T193" s="197">
        <f t="shared" si="41"/>
        <v>12.866554578840603</v>
      </c>
      <c r="X193" s="177">
        <f t="shared" si="42"/>
        <v>411299</v>
      </c>
      <c r="Y193" s="177">
        <f t="shared" si="43"/>
        <v>200335.71599999999</v>
      </c>
      <c r="AA193" s="197">
        <f t="shared" si="44"/>
        <v>12.853555396717844</v>
      </c>
      <c r="AE193" s="177">
        <f t="shared" si="45"/>
        <v>411870</v>
      </c>
      <c r="AF193" s="177">
        <f t="shared" si="46"/>
        <v>216825.625</v>
      </c>
      <c r="AH193" s="197">
        <f t="shared" si="47"/>
        <v>12.840385007869227</v>
      </c>
      <c r="AL193" s="177">
        <f t="shared" si="48"/>
        <v>412476</v>
      </c>
      <c r="AM193" s="177">
        <f t="shared" si="49"/>
        <v>235039.56099999999</v>
      </c>
      <c r="AO193" s="197">
        <f t="shared" si="50"/>
        <v>12.827038842255103</v>
      </c>
      <c r="AS193" s="177">
        <f t="shared" si="51"/>
        <v>413119</v>
      </c>
      <c r="AT193" s="177">
        <f t="shared" si="52"/>
        <v>255168.67600000001</v>
      </c>
      <c r="AV193" s="197">
        <f t="shared" si="53"/>
        <v>12.813512144374933</v>
      </c>
      <c r="AZ193" s="177">
        <f t="shared" si="54"/>
        <v>413805</v>
      </c>
      <c r="BA193" s="177">
        <f t="shared" si="55"/>
        <v>277555.59999999998</v>
      </c>
      <c r="BC193" s="197">
        <f t="shared" si="56"/>
        <v>12.799799963094364</v>
      </c>
      <c r="BG193" s="177">
        <f t="shared" si="57"/>
        <v>414536</v>
      </c>
      <c r="BH193" s="177">
        <f t="shared" si="58"/>
        <v>302446.88099999999</v>
      </c>
      <c r="BJ193" s="197">
        <f t="shared" si="59"/>
        <v>12.785897140765115</v>
      </c>
      <c r="BN193" s="177">
        <f t="shared" si="60"/>
        <v>415318</v>
      </c>
      <c r="BO193" s="177">
        <f t="shared" si="61"/>
        <v>330257.929</v>
      </c>
      <c r="BQ193" s="197">
        <f t="shared" si="62"/>
        <v>12.771798301577798</v>
      </c>
      <c r="BU193" s="177">
        <f t="shared" si="63"/>
        <v>416156</v>
      </c>
      <c r="BV193" s="177">
        <f t="shared" si="64"/>
        <v>361418.12099999998</v>
      </c>
      <c r="BX193" s="197">
        <f t="shared" si="65"/>
        <v>12.757497839081871</v>
      </c>
      <c r="CB193" s="177">
        <f t="shared" si="66"/>
        <v>417058</v>
      </c>
      <c r="CC193" s="177">
        <f t="shared" si="67"/>
        <v>396527.56900000002</v>
      </c>
      <c r="CE193" s="197">
        <f t="shared" si="68"/>
        <v>12.742989902800243</v>
      </c>
      <c r="CI193" s="177">
        <f t="shared" si="69"/>
        <v>418029</v>
      </c>
      <c r="CJ193" s="177">
        <f t="shared" si="70"/>
        <v>436141.45600000001</v>
      </c>
      <c r="CL193" s="197">
        <f t="shared" si="71"/>
        <v>12.728268383858484</v>
      </c>
      <c r="CP193" s="177">
        <f t="shared" si="72"/>
        <v>419080</v>
      </c>
      <c r="CQ193" s="177">
        <f t="shared" si="73"/>
        <v>481144.22499999998</v>
      </c>
      <c r="CS193" s="197">
        <f t="shared" si="74"/>
        <v>12.713326899540371</v>
      </c>
      <c r="CW193" s="177">
        <f t="shared" si="75"/>
        <v>420220</v>
      </c>
      <c r="CX193" s="177">
        <f t="shared" si="76"/>
        <v>532455.625</v>
      </c>
      <c r="CZ193" s="197">
        <f t="shared" si="77"/>
        <v>12.698158776671997</v>
      </c>
      <c r="DD193" s="177">
        <f t="shared" si="78"/>
        <v>421463</v>
      </c>
      <c r="DE193" s="177">
        <f t="shared" si="79"/>
        <v>591365.12399999995</v>
      </c>
    </row>
    <row r="194" spans="1:109" s="25" customFormat="1" ht="15" customHeight="1" thickBot="1">
      <c r="A194" s="28">
        <f t="shared" si="33"/>
        <v>2006</v>
      </c>
      <c r="B194" s="182">
        <f t="shared" si="33"/>
        <v>400018</v>
      </c>
      <c r="C194" s="192">
        <f t="shared" si="34"/>
        <v>12.899264825077649</v>
      </c>
      <c r="D194" s="29">
        <v>21</v>
      </c>
      <c r="E194" s="51"/>
      <c r="F194" s="30"/>
      <c r="G194" s="30"/>
      <c r="H194" s="30"/>
      <c r="I194" s="183">
        <f t="shared" si="35"/>
        <v>432120</v>
      </c>
      <c r="J194" s="184">
        <f t="shared" si="36"/>
        <v>8.025138868750906</v>
      </c>
      <c r="K194" s="183">
        <f t="shared" si="37"/>
        <v>1030538.404</v>
      </c>
      <c r="M194" s="200">
        <f t="shared" si="38"/>
        <v>12.899264825077649</v>
      </c>
      <c r="N194" s="9"/>
      <c r="O194" s="9"/>
      <c r="P194" s="9"/>
      <c r="Q194" s="187">
        <f t="shared" si="39"/>
        <v>432120</v>
      </c>
      <c r="R194" s="187">
        <f t="shared" si="40"/>
        <v>1030538.404</v>
      </c>
      <c r="T194" s="200">
        <f t="shared" si="41"/>
        <v>12.873948170886926</v>
      </c>
      <c r="U194" s="9"/>
      <c r="V194" s="9"/>
      <c r="W194" s="9"/>
      <c r="X194" s="187">
        <f t="shared" si="42"/>
        <v>433625</v>
      </c>
      <c r="Y194" s="187">
        <f t="shared" si="43"/>
        <v>1129430.449</v>
      </c>
      <c r="AA194" s="200">
        <f t="shared" si="44"/>
        <v>12.861045365423776</v>
      </c>
      <c r="AB194" s="9"/>
      <c r="AC194" s="9"/>
      <c r="AD194" s="9"/>
      <c r="AE194" s="187">
        <f t="shared" si="45"/>
        <v>434444</v>
      </c>
      <c r="AF194" s="187">
        <f t="shared" si="46"/>
        <v>1185149.476</v>
      </c>
      <c r="AH194" s="200">
        <f t="shared" si="47"/>
        <v>12.847973899001772</v>
      </c>
      <c r="AI194" s="9"/>
      <c r="AJ194" s="9"/>
      <c r="AK194" s="9"/>
      <c r="AL194" s="187">
        <f t="shared" si="48"/>
        <v>435312</v>
      </c>
      <c r="AM194" s="187">
        <f t="shared" si="49"/>
        <v>1245666.436</v>
      </c>
      <c r="AO194" s="200">
        <f t="shared" si="50"/>
        <v>12.834729303800584</v>
      </c>
      <c r="AP194" s="9"/>
      <c r="AQ194" s="9"/>
      <c r="AR194" s="9"/>
      <c r="AS194" s="187">
        <f t="shared" si="51"/>
        <v>436235</v>
      </c>
      <c r="AT194" s="187">
        <f t="shared" si="52"/>
        <v>1311671.0889999999</v>
      </c>
      <c r="AV194" s="200">
        <f t="shared" si="53"/>
        <v>12.821306932085749</v>
      </c>
      <c r="AW194" s="9"/>
      <c r="AX194" s="9"/>
      <c r="AY194" s="9"/>
      <c r="AZ194" s="187">
        <f t="shared" si="54"/>
        <v>437217</v>
      </c>
      <c r="BA194" s="187">
        <f t="shared" si="55"/>
        <v>1383765.601</v>
      </c>
      <c r="BC194" s="200">
        <f t="shared" si="56"/>
        <v>12.807701946417174</v>
      </c>
      <c r="BD194" s="9"/>
      <c r="BE194" s="9"/>
      <c r="BF194" s="9"/>
      <c r="BG194" s="187">
        <f t="shared" si="57"/>
        <v>438264</v>
      </c>
      <c r="BH194" s="187">
        <f t="shared" si="58"/>
        <v>1462756.5160000001</v>
      </c>
      <c r="BJ194" s="200">
        <f t="shared" si="59"/>
        <v>12.793909309182334</v>
      </c>
      <c r="BK194" s="9"/>
      <c r="BL194" s="9"/>
      <c r="BM194" s="9"/>
      <c r="BN194" s="187">
        <f t="shared" si="60"/>
        <v>439384</v>
      </c>
      <c r="BO194" s="187">
        <f t="shared" si="61"/>
        <v>1549681.956</v>
      </c>
      <c r="BQ194" s="200">
        <f t="shared" si="62"/>
        <v>12.77992377139749</v>
      </c>
      <c r="BR194" s="9"/>
      <c r="BS194" s="9"/>
      <c r="BT194" s="9"/>
      <c r="BU194" s="187">
        <f t="shared" si="63"/>
        <v>440584</v>
      </c>
      <c r="BV194" s="187">
        <f t="shared" si="64"/>
        <v>1645600.3559999999</v>
      </c>
      <c r="BX194" s="200">
        <f t="shared" si="65"/>
        <v>12.765739860714621</v>
      </c>
      <c r="BY194" s="9"/>
      <c r="BZ194" s="9"/>
      <c r="CA194" s="9"/>
      <c r="CB194" s="187">
        <f t="shared" si="66"/>
        <v>441874</v>
      </c>
      <c r="CC194" s="187">
        <f t="shared" si="67"/>
        <v>1751924.736</v>
      </c>
      <c r="CE194" s="200">
        <f t="shared" si="68"/>
        <v>12.751351868565528</v>
      </c>
      <c r="CF194" s="9"/>
      <c r="CG194" s="9"/>
      <c r="CH194" s="9"/>
      <c r="CI194" s="187">
        <f t="shared" si="69"/>
        <v>443264</v>
      </c>
      <c r="CJ194" s="187">
        <f t="shared" si="70"/>
        <v>1870216.5160000001</v>
      </c>
      <c r="CL194" s="200">
        <f t="shared" si="71"/>
        <v>12.73675383636748</v>
      </c>
      <c r="CM194" s="9"/>
      <c r="CN194" s="9"/>
      <c r="CO194" s="9"/>
      <c r="CP194" s="187">
        <f t="shared" si="72"/>
        <v>444768</v>
      </c>
      <c r="CQ194" s="187">
        <f t="shared" si="73"/>
        <v>2002562.5</v>
      </c>
      <c r="CS194" s="200">
        <f t="shared" si="74"/>
        <v>12.721939540707011</v>
      </c>
      <c r="CT194" s="9"/>
      <c r="CU194" s="9"/>
      <c r="CV194" s="9"/>
      <c r="CW194" s="187">
        <f t="shared" si="75"/>
        <v>446399</v>
      </c>
      <c r="CX194" s="187">
        <f t="shared" si="76"/>
        <v>2151197.1609999998</v>
      </c>
      <c r="CZ194" s="200">
        <f t="shared" si="77"/>
        <v>12.70690247740966</v>
      </c>
      <c r="DA194" s="9"/>
      <c r="DB194" s="9"/>
      <c r="DC194" s="9"/>
      <c r="DD194" s="187">
        <f t="shared" si="78"/>
        <v>448176</v>
      </c>
      <c r="DE194" s="187">
        <f t="shared" si="79"/>
        <v>2319192.9640000002</v>
      </c>
    </row>
    <row r="195" spans="1:109" ht="15" customHeight="1" thickTop="1">
      <c r="A195" s="19">
        <f t="shared" ref="A195:A218" si="80">A147</f>
        <v>2007</v>
      </c>
      <c r="B195" s="174">
        <f t="shared" ref="B195:B211" si="81">ROUND($F$182*(1+$F$183)^D195+$F$178,$G$1)</f>
        <v>455157</v>
      </c>
      <c r="C195" s="52"/>
      <c r="D195" s="20">
        <v>22</v>
      </c>
      <c r="E195" s="53"/>
      <c r="F195" s="31"/>
      <c r="G195" s="25"/>
      <c r="H195" s="25"/>
      <c r="I195" s="177">
        <f t="shared" si="35"/>
        <v>455157</v>
      </c>
      <c r="J195" s="185"/>
      <c r="K195" s="185"/>
    </row>
    <row r="196" spans="1:109" ht="15" customHeight="1" thickBot="1">
      <c r="A196" s="19">
        <f t="shared" si="80"/>
        <v>2008</v>
      </c>
      <c r="B196" s="174">
        <f t="shared" si="81"/>
        <v>479422</v>
      </c>
      <c r="C196" s="52"/>
      <c r="D196" s="20">
        <v>23</v>
      </c>
      <c r="E196" s="62" t="s">
        <v>38</v>
      </c>
      <c r="F196" s="63" t="s">
        <v>39</v>
      </c>
      <c r="G196" s="63" t="s">
        <v>40</v>
      </c>
      <c r="H196" s="25"/>
      <c r="I196" s="177">
        <f t="shared" si="35"/>
        <v>479422</v>
      </c>
      <c r="J196" s="185"/>
      <c r="K196" s="185"/>
    </row>
    <row r="197" spans="1:109" ht="15" customHeight="1" thickTop="1">
      <c r="A197" s="19">
        <f t="shared" si="80"/>
        <v>2009</v>
      </c>
      <c r="B197" s="174">
        <f t="shared" si="81"/>
        <v>504980</v>
      </c>
      <c r="C197" s="52"/>
      <c r="D197" s="20">
        <v>24</v>
      </c>
      <c r="E197" s="198">
        <f>O178</f>
        <v>0</v>
      </c>
      <c r="F197" s="201">
        <f>O185</f>
        <v>0.97511870095185982</v>
      </c>
      <c r="G197" s="198">
        <f>O186</f>
        <v>3695770.048</v>
      </c>
      <c r="H197" s="25"/>
      <c r="I197" s="177">
        <f t="shared" si="35"/>
        <v>504980</v>
      </c>
      <c r="J197" s="185"/>
      <c r="K197" s="185"/>
      <c r="M197" s="198" t="s">
        <v>72</v>
      </c>
      <c r="N197" s="198">
        <f>MIN(B174:B194)</f>
        <v>151519</v>
      </c>
      <c r="T197" s="198" t="s">
        <v>72</v>
      </c>
      <c r="U197" s="198">
        <f>N197</f>
        <v>151519</v>
      </c>
      <c r="AA197" s="198" t="s">
        <v>72</v>
      </c>
      <c r="AB197" s="198">
        <f>U197</f>
        <v>151519</v>
      </c>
      <c r="AH197" s="198" t="s">
        <v>72</v>
      </c>
      <c r="AI197" s="198">
        <f>AB197</f>
        <v>151519</v>
      </c>
      <c r="AO197" s="198" t="s">
        <v>72</v>
      </c>
      <c r="AP197" s="198">
        <f>AI197</f>
        <v>151519</v>
      </c>
      <c r="AV197" s="198" t="s">
        <v>72</v>
      </c>
      <c r="AW197" s="198">
        <f>AP197</f>
        <v>151519</v>
      </c>
      <c r="BC197" s="198" t="s">
        <v>72</v>
      </c>
      <c r="BD197" s="198">
        <f>AW197</f>
        <v>151519</v>
      </c>
      <c r="BJ197" s="198" t="s">
        <v>72</v>
      </c>
      <c r="BK197" s="198">
        <f>BD197</f>
        <v>151519</v>
      </c>
      <c r="BQ197" s="198" t="s">
        <v>72</v>
      </c>
      <c r="BR197" s="198">
        <f>BK197</f>
        <v>151519</v>
      </c>
      <c r="BX197" s="198" t="s">
        <v>72</v>
      </c>
      <c r="BY197" s="198">
        <f>BR197</f>
        <v>151519</v>
      </c>
      <c r="CE197" s="198" t="s">
        <v>72</v>
      </c>
      <c r="CF197" s="198">
        <f>BY197</f>
        <v>151519</v>
      </c>
      <c r="CL197" s="198" t="s">
        <v>72</v>
      </c>
      <c r="CM197" s="198">
        <f>CF197</f>
        <v>151519</v>
      </c>
      <c r="CS197" s="198" t="s">
        <v>72</v>
      </c>
      <c r="CT197" s="198">
        <f>CM197</f>
        <v>151519</v>
      </c>
      <c r="CZ197" s="198" t="s">
        <v>72</v>
      </c>
      <c r="DA197" s="198">
        <f>CT197</f>
        <v>151519</v>
      </c>
    </row>
    <row r="198" spans="1:109" ht="15" customHeight="1">
      <c r="A198" s="19">
        <f t="shared" si="80"/>
        <v>2010</v>
      </c>
      <c r="B198" s="174">
        <f t="shared" si="81"/>
        <v>531901</v>
      </c>
      <c r="C198" s="52"/>
      <c r="D198" s="20">
        <v>25</v>
      </c>
      <c r="E198" s="198">
        <f>V178</f>
        <v>10000</v>
      </c>
      <c r="F198" s="201">
        <f>V185</f>
        <v>0.97406464381706992</v>
      </c>
      <c r="G198" s="198">
        <f>V186</f>
        <v>3879378.8629999999</v>
      </c>
      <c r="H198" s="25"/>
      <c r="I198" s="177">
        <f t="shared" si="35"/>
        <v>531901</v>
      </c>
      <c r="J198" s="185"/>
      <c r="K198" s="185"/>
      <c r="M198" s="198" t="s">
        <v>73</v>
      </c>
      <c r="N198" s="198">
        <v>4</v>
      </c>
      <c r="T198" s="198" t="s">
        <v>73</v>
      </c>
      <c r="U198" s="198">
        <f>N198</f>
        <v>4</v>
      </c>
      <c r="AA198" s="198" t="s">
        <v>73</v>
      </c>
      <c r="AB198" s="198">
        <f>U198</f>
        <v>4</v>
      </c>
      <c r="AH198" s="198" t="s">
        <v>73</v>
      </c>
      <c r="AI198" s="198">
        <f>AB198</f>
        <v>4</v>
      </c>
      <c r="AO198" s="198" t="s">
        <v>73</v>
      </c>
      <c r="AP198" s="198">
        <f>AI198</f>
        <v>4</v>
      </c>
      <c r="AV198" s="198" t="s">
        <v>73</v>
      </c>
      <c r="AW198" s="198">
        <f>AP198</f>
        <v>4</v>
      </c>
      <c r="BC198" s="198" t="s">
        <v>73</v>
      </c>
      <c r="BD198" s="198">
        <f>AW198</f>
        <v>4</v>
      </c>
      <c r="BJ198" s="198" t="s">
        <v>73</v>
      </c>
      <c r="BK198" s="198">
        <f>BD198</f>
        <v>4</v>
      </c>
      <c r="BQ198" s="198" t="s">
        <v>73</v>
      </c>
      <c r="BR198" s="198">
        <f>BK198</f>
        <v>4</v>
      </c>
      <c r="BX198" s="198" t="s">
        <v>73</v>
      </c>
      <c r="BY198" s="198">
        <f>BR198</f>
        <v>4</v>
      </c>
      <c r="CE198" s="198" t="s">
        <v>73</v>
      </c>
      <c r="CF198" s="198">
        <f>BY198</f>
        <v>4</v>
      </c>
      <c r="CL198" s="198" t="s">
        <v>73</v>
      </c>
      <c r="CM198" s="198">
        <f>CF198</f>
        <v>4</v>
      </c>
      <c r="CS198" s="198" t="s">
        <v>73</v>
      </c>
      <c r="CT198" s="198">
        <f>CM198</f>
        <v>4</v>
      </c>
      <c r="CZ198" s="198" t="s">
        <v>73</v>
      </c>
      <c r="DA198" s="198">
        <f>CT198</f>
        <v>4</v>
      </c>
    </row>
    <row r="199" spans="1:109" ht="15" customHeight="1">
      <c r="A199" s="19">
        <f t="shared" si="80"/>
        <v>2011</v>
      </c>
      <c r="B199" s="174">
        <f t="shared" si="81"/>
        <v>560258</v>
      </c>
      <c r="C199" s="52"/>
      <c r="D199" s="20">
        <v>26</v>
      </c>
      <c r="E199" s="198">
        <f>AC178</f>
        <v>15000</v>
      </c>
      <c r="F199" s="201">
        <f>AC185</f>
        <v>0.9734741475910037</v>
      </c>
      <c r="G199" s="198">
        <f>AC186</f>
        <v>3983778.5350000001</v>
      </c>
      <c r="H199" s="25"/>
      <c r="I199" s="177">
        <f t="shared" si="35"/>
        <v>560258</v>
      </c>
      <c r="J199" s="185"/>
      <c r="K199" s="185"/>
      <c r="M199" s="198" t="s">
        <v>50</v>
      </c>
      <c r="N199" s="198">
        <v>5000</v>
      </c>
      <c r="T199" s="198" t="s">
        <v>50</v>
      </c>
      <c r="U199" s="198">
        <f>N199</f>
        <v>5000</v>
      </c>
      <c r="AA199" s="198" t="s">
        <v>50</v>
      </c>
      <c r="AB199" s="198">
        <f>U199</f>
        <v>5000</v>
      </c>
      <c r="AH199" s="198" t="s">
        <v>50</v>
      </c>
      <c r="AI199" s="198">
        <f>AB199</f>
        <v>5000</v>
      </c>
      <c r="AO199" s="198" t="s">
        <v>50</v>
      </c>
      <c r="AP199" s="198">
        <f>AI199</f>
        <v>5000</v>
      </c>
      <c r="AV199" s="198" t="s">
        <v>50</v>
      </c>
      <c r="AW199" s="198">
        <f>AP199</f>
        <v>5000</v>
      </c>
      <c r="BC199" s="198" t="s">
        <v>50</v>
      </c>
      <c r="BD199" s="198">
        <f>AW199</f>
        <v>5000</v>
      </c>
      <c r="BJ199" s="198" t="s">
        <v>50</v>
      </c>
      <c r="BK199" s="198">
        <f>BD199</f>
        <v>5000</v>
      </c>
      <c r="BQ199" s="198" t="s">
        <v>50</v>
      </c>
      <c r="BR199" s="198">
        <f>BK199</f>
        <v>5000</v>
      </c>
      <c r="BX199" s="198" t="s">
        <v>50</v>
      </c>
      <c r="BY199" s="198">
        <f>BR199</f>
        <v>5000</v>
      </c>
      <c r="CE199" s="198" t="s">
        <v>50</v>
      </c>
      <c r="CF199" s="198">
        <f>BY199</f>
        <v>5000</v>
      </c>
      <c r="CL199" s="198" t="s">
        <v>50</v>
      </c>
      <c r="CM199" s="198">
        <f>CF199</f>
        <v>5000</v>
      </c>
      <c r="CS199" s="198" t="s">
        <v>50</v>
      </c>
      <c r="CT199" s="198">
        <f>CM199</f>
        <v>5000</v>
      </c>
      <c r="CZ199" s="198" t="s">
        <v>50</v>
      </c>
      <c r="DA199" s="198">
        <f>CT199</f>
        <v>5000</v>
      </c>
    </row>
    <row r="200" spans="1:109" ht="15" customHeight="1">
      <c r="A200" s="19">
        <f t="shared" si="80"/>
        <v>2012</v>
      </c>
      <c r="B200" s="174">
        <f t="shared" si="81"/>
        <v>590126</v>
      </c>
      <c r="C200" s="52"/>
      <c r="D200" s="20">
        <v>27</v>
      </c>
      <c r="E200" s="198">
        <f>AJ178</f>
        <v>20000</v>
      </c>
      <c r="F200" s="201">
        <f>AJ185</f>
        <v>0.9728340475916365</v>
      </c>
      <c r="G200" s="198">
        <f>AJ186</f>
        <v>4098108.4550000001</v>
      </c>
      <c r="H200" s="25"/>
      <c r="I200" s="177">
        <f t="shared" si="35"/>
        <v>590126</v>
      </c>
      <c r="J200" s="185"/>
      <c r="K200" s="185"/>
    </row>
    <row r="201" spans="1:109" ht="15" customHeight="1">
      <c r="A201" s="19">
        <f t="shared" si="80"/>
        <v>2013</v>
      </c>
      <c r="B201" s="174">
        <f t="shared" si="81"/>
        <v>621586</v>
      </c>
      <c r="C201" s="52"/>
      <c r="D201" s="20">
        <v>28</v>
      </c>
      <c r="E201" s="198">
        <f>AQ178</f>
        <v>25000</v>
      </c>
      <c r="F201" s="201">
        <f>AQ185</f>
        <v>0.9721399017796809</v>
      </c>
      <c r="G201" s="198">
        <f>AQ186</f>
        <v>4223505.6510000005</v>
      </c>
      <c r="H201" s="25"/>
      <c r="I201" s="177">
        <f t="shared" si="35"/>
        <v>621586</v>
      </c>
      <c r="J201" s="185"/>
      <c r="K201" s="185"/>
    </row>
    <row r="202" spans="1:109" ht="15" customHeight="1">
      <c r="A202" s="19">
        <f t="shared" si="80"/>
        <v>2014</v>
      </c>
      <c r="B202" s="174">
        <f t="shared" si="81"/>
        <v>654724</v>
      </c>
      <c r="C202" s="52"/>
      <c r="D202" s="20">
        <v>29</v>
      </c>
      <c r="E202" s="198">
        <f>AX178</f>
        <v>30000</v>
      </c>
      <c r="F202" s="201">
        <f>AX185</f>
        <v>0.97138515645732382</v>
      </c>
      <c r="G202" s="198">
        <f>AX186</f>
        <v>4361492.8530000001</v>
      </c>
      <c r="H202" s="25"/>
      <c r="I202" s="177">
        <f t="shared" si="35"/>
        <v>654724</v>
      </c>
      <c r="J202" s="185"/>
      <c r="K202" s="185"/>
    </row>
    <row r="203" spans="1:109" ht="15" customHeight="1">
      <c r="A203" s="19">
        <f t="shared" si="80"/>
        <v>2015</v>
      </c>
      <c r="B203" s="174">
        <f t="shared" si="81"/>
        <v>689628</v>
      </c>
      <c r="C203" s="52"/>
      <c r="D203" s="20">
        <v>30</v>
      </c>
      <c r="E203" s="198">
        <f>BE178</f>
        <v>35000</v>
      </c>
      <c r="F203" s="201">
        <f>BE185</f>
        <v>0.97056503377809067</v>
      </c>
      <c r="G203" s="198">
        <f>BE186</f>
        <v>4513431.2149999999</v>
      </c>
      <c r="H203" s="25"/>
      <c r="I203" s="177">
        <f t="shared" si="35"/>
        <v>689628</v>
      </c>
      <c r="J203" s="185"/>
      <c r="K203" s="185"/>
    </row>
    <row r="204" spans="1:109" ht="15" customHeight="1">
      <c r="A204" s="19">
        <f t="shared" si="80"/>
        <v>2016</v>
      </c>
      <c r="B204" s="174">
        <f t="shared" si="81"/>
        <v>726393</v>
      </c>
      <c r="C204" s="52"/>
      <c r="D204" s="20">
        <v>31</v>
      </c>
      <c r="E204" s="198">
        <f>BL178</f>
        <v>40000</v>
      </c>
      <c r="F204" s="201">
        <f>BL185</f>
        <v>0.96967065297634358</v>
      </c>
      <c r="G204" s="198">
        <f>BL186</f>
        <v>4681448.9160000002</v>
      </c>
      <c r="H204" s="25"/>
      <c r="I204" s="177">
        <f t="shared" si="35"/>
        <v>726393</v>
      </c>
      <c r="J204" s="185"/>
      <c r="K204" s="185"/>
    </row>
    <row r="205" spans="1:109" ht="15" customHeight="1">
      <c r="A205" s="19">
        <f t="shared" si="80"/>
        <v>2017</v>
      </c>
      <c r="B205" s="174">
        <f t="shared" si="81"/>
        <v>765117</v>
      </c>
      <c r="C205" s="52"/>
      <c r="D205" s="20">
        <v>32</v>
      </c>
      <c r="E205" s="198">
        <f>BS178</f>
        <v>45000</v>
      </c>
      <c r="F205" s="201">
        <f>BS185</f>
        <v>0.96869328642612862</v>
      </c>
      <c r="G205" s="198">
        <f>BS186</f>
        <v>4867827.6469999999</v>
      </c>
      <c r="H205" s="25"/>
      <c r="I205" s="177">
        <f t="shared" si="35"/>
        <v>765117</v>
      </c>
      <c r="J205" s="185"/>
      <c r="K205" s="185"/>
    </row>
    <row r="206" spans="1:109" ht="15" customHeight="1">
      <c r="A206" s="19">
        <f t="shared" si="80"/>
        <v>2018</v>
      </c>
      <c r="B206" s="174">
        <f t="shared" si="81"/>
        <v>805907</v>
      </c>
      <c r="C206" s="52"/>
      <c r="D206" s="20">
        <v>33</v>
      </c>
      <c r="E206" s="198">
        <f>BZ178</f>
        <v>50000</v>
      </c>
      <c r="F206" s="201">
        <f>BZ185</f>
        <v>0.96762348272923238</v>
      </c>
      <c r="G206" s="198">
        <f>BZ186</f>
        <v>5075228.6290000007</v>
      </c>
      <c r="H206" s="25"/>
      <c r="I206" s="177">
        <f t="shared" si="35"/>
        <v>805907</v>
      </c>
      <c r="J206" s="185"/>
      <c r="K206" s="185"/>
    </row>
    <row r="207" spans="1:109" ht="15" customHeight="1">
      <c r="A207" s="19">
        <f t="shared" si="80"/>
        <v>2019</v>
      </c>
      <c r="B207" s="174">
        <f t="shared" si="81"/>
        <v>848871</v>
      </c>
      <c r="C207" s="52"/>
      <c r="D207" s="20">
        <v>34</v>
      </c>
      <c r="E207" s="198">
        <f>CG178</f>
        <v>55000</v>
      </c>
      <c r="F207" s="201">
        <f>CG185</f>
        <v>0.96645013887031006</v>
      </c>
      <c r="G207" s="198">
        <f>CG186</f>
        <v>5306775.66</v>
      </c>
      <c r="H207" s="25"/>
      <c r="I207" s="177">
        <f t="shared" si="35"/>
        <v>848871</v>
      </c>
      <c r="J207" s="185"/>
      <c r="K207" s="185"/>
    </row>
    <row r="208" spans="1:109" ht="15" customHeight="1">
      <c r="A208" s="19">
        <f t="shared" si="80"/>
        <v>2020</v>
      </c>
      <c r="B208" s="174">
        <f t="shared" si="81"/>
        <v>894125</v>
      </c>
      <c r="C208" s="52"/>
      <c r="D208" s="20">
        <v>35</v>
      </c>
      <c r="E208" s="198">
        <f>CN178</f>
        <v>60000</v>
      </c>
      <c r="F208" s="201">
        <f>CN185</f>
        <v>0.96515886375393578</v>
      </c>
      <c r="G208" s="198">
        <f>CN186</f>
        <v>5566554.5800000001</v>
      </c>
      <c r="H208" s="25"/>
      <c r="I208" s="177">
        <f t="shared" si="35"/>
        <v>894125</v>
      </c>
      <c r="J208" s="185"/>
      <c r="K208" s="185"/>
    </row>
    <row r="209" spans="1:109" ht="15" customHeight="1">
      <c r="A209" s="19">
        <f t="shared" si="80"/>
        <v>2021</v>
      </c>
      <c r="B209" s="174">
        <f t="shared" si="81"/>
        <v>941792</v>
      </c>
      <c r="C209" s="52"/>
      <c r="D209" s="20">
        <v>36</v>
      </c>
      <c r="E209" s="198">
        <f>CU178</f>
        <v>65000</v>
      </c>
      <c r="F209" s="201">
        <f>CU185</f>
        <v>0.96373397229313862</v>
      </c>
      <c r="G209" s="198">
        <f>CU186</f>
        <v>5859184.0029999996</v>
      </c>
      <c r="H209" s="25"/>
      <c r="I209" s="177">
        <f t="shared" si="35"/>
        <v>941792</v>
      </c>
      <c r="J209" s="185"/>
      <c r="K209" s="185"/>
    </row>
    <row r="210" spans="1:109" ht="15" customHeight="1">
      <c r="A210" s="19">
        <f t="shared" si="80"/>
        <v>2022</v>
      </c>
      <c r="B210" s="174">
        <f t="shared" si="81"/>
        <v>992000</v>
      </c>
      <c r="C210" s="52"/>
      <c r="D210" s="20">
        <v>37</v>
      </c>
      <c r="E210" s="198">
        <f>DB178</f>
        <v>70000</v>
      </c>
      <c r="F210" s="201">
        <f>DB185</f>
        <v>0.96215742560988349</v>
      </c>
      <c r="G210" s="198">
        <f>DB186</f>
        <v>6190517.9049999993</v>
      </c>
      <c r="H210" s="25"/>
      <c r="I210" s="177">
        <f t="shared" si="35"/>
        <v>992000</v>
      </c>
      <c r="J210" s="185"/>
      <c r="K210" s="185"/>
    </row>
    <row r="211" spans="1:109" ht="15" customHeight="1">
      <c r="A211" s="19">
        <f t="shared" si="80"/>
        <v>2023</v>
      </c>
      <c r="B211" s="174">
        <f t="shared" si="81"/>
        <v>1044885</v>
      </c>
      <c r="C211" s="52"/>
      <c r="D211" s="20">
        <v>38</v>
      </c>
      <c r="E211" s="53"/>
      <c r="F211" s="31"/>
      <c r="G211" s="25"/>
      <c r="H211" s="25"/>
      <c r="I211" s="177">
        <f t="shared" si="35"/>
        <v>1044885</v>
      </c>
      <c r="J211" s="185"/>
      <c r="K211" s="185"/>
    </row>
    <row r="212" spans="1:109" ht="15" customHeight="1">
      <c r="A212" s="19">
        <f t="shared" si="80"/>
        <v>2024</v>
      </c>
      <c r="B212" s="174">
        <f t="shared" ref="B212:B218" si="82">ROUND($F$182*(1+$F$183)^D212+$F$178,$G$1)</f>
        <v>1100589</v>
      </c>
      <c r="C212" s="52"/>
      <c r="D212" s="20">
        <v>39</v>
      </c>
      <c r="E212" s="53"/>
      <c r="F212" s="31"/>
      <c r="G212" s="25"/>
      <c r="H212" s="25"/>
      <c r="I212" s="177">
        <f t="shared" ref="I212:I218" si="83">ROUND($F$182*(1+$F$183)^D212+$F$178,$G$1)</f>
        <v>1100589</v>
      </c>
      <c r="J212" s="185"/>
      <c r="K212" s="185"/>
    </row>
    <row r="213" spans="1:109" ht="15" customHeight="1">
      <c r="A213" s="19">
        <f t="shared" si="80"/>
        <v>2025</v>
      </c>
      <c r="B213" s="174">
        <f t="shared" si="82"/>
        <v>1159263</v>
      </c>
      <c r="C213" s="52"/>
      <c r="D213" s="20">
        <v>40</v>
      </c>
      <c r="E213" s="53"/>
      <c r="F213" s="31"/>
      <c r="G213" s="25"/>
      <c r="H213" s="25"/>
      <c r="I213" s="177">
        <f t="shared" si="83"/>
        <v>1159263</v>
      </c>
      <c r="J213" s="185"/>
      <c r="K213" s="185"/>
    </row>
    <row r="214" spans="1:109" ht="15" customHeight="1">
      <c r="A214" s="19">
        <f t="shared" si="80"/>
        <v>2026</v>
      </c>
      <c r="B214" s="174">
        <f t="shared" si="82"/>
        <v>1221064</v>
      </c>
      <c r="C214" s="52"/>
      <c r="D214" s="20">
        <v>41</v>
      </c>
      <c r="E214" s="53"/>
      <c r="F214" s="31"/>
      <c r="G214" s="25"/>
      <c r="H214" s="25"/>
      <c r="I214" s="177">
        <f t="shared" si="83"/>
        <v>1221064</v>
      </c>
      <c r="J214" s="185"/>
      <c r="K214" s="185"/>
    </row>
    <row r="215" spans="1:109" ht="15" customHeight="1">
      <c r="A215" s="19">
        <f t="shared" si="80"/>
        <v>2027</v>
      </c>
      <c r="B215" s="174">
        <f t="shared" si="82"/>
        <v>1286161</v>
      </c>
      <c r="C215" s="52"/>
      <c r="D215" s="20">
        <v>42</v>
      </c>
      <c r="E215" s="53"/>
      <c r="F215" s="31"/>
      <c r="G215" s="25"/>
      <c r="H215" s="25"/>
      <c r="I215" s="177">
        <f t="shared" si="83"/>
        <v>1286161</v>
      </c>
      <c r="J215" s="185"/>
      <c r="K215" s="185"/>
    </row>
    <row r="216" spans="1:109" ht="15" customHeight="1">
      <c r="A216" s="19">
        <f t="shared" si="80"/>
        <v>2028</v>
      </c>
      <c r="B216" s="174">
        <f t="shared" si="82"/>
        <v>1354728</v>
      </c>
      <c r="C216" s="52"/>
      <c r="D216" s="20">
        <v>43</v>
      </c>
      <c r="E216" s="53"/>
      <c r="F216" s="31"/>
      <c r="G216" s="25"/>
      <c r="H216" s="25"/>
      <c r="I216" s="177">
        <f t="shared" si="83"/>
        <v>1354728</v>
      </c>
      <c r="J216" s="185"/>
      <c r="K216" s="185"/>
    </row>
    <row r="217" spans="1:109" ht="15" customHeight="1">
      <c r="A217" s="19">
        <f t="shared" si="80"/>
        <v>2029</v>
      </c>
      <c r="B217" s="174">
        <f t="shared" si="82"/>
        <v>1426950</v>
      </c>
      <c r="C217" s="52"/>
      <c r="D217" s="20">
        <v>44</v>
      </c>
      <c r="E217" s="53"/>
      <c r="F217" s="31"/>
      <c r="G217" s="25"/>
      <c r="H217" s="25"/>
      <c r="I217" s="177">
        <f t="shared" si="83"/>
        <v>1426950</v>
      </c>
      <c r="J217" s="185"/>
      <c r="K217" s="185"/>
    </row>
    <row r="218" spans="1:109" ht="15" customHeight="1">
      <c r="A218" s="103">
        <f t="shared" si="80"/>
        <v>2030</v>
      </c>
      <c r="B218" s="186">
        <f t="shared" si="82"/>
        <v>1503022</v>
      </c>
      <c r="C218" s="193"/>
      <c r="D218" s="33">
        <v>45</v>
      </c>
      <c r="E218" s="54"/>
      <c r="F218" s="34"/>
      <c r="G218" s="9"/>
      <c r="H218" s="9"/>
      <c r="I218" s="187">
        <f t="shared" si="83"/>
        <v>1503022</v>
      </c>
      <c r="J218" s="188"/>
      <c r="K218" s="188"/>
    </row>
    <row r="219" spans="1:109" ht="15" customHeight="1">
      <c r="A219" s="36"/>
      <c r="B219" s="202"/>
      <c r="C219" s="25"/>
      <c r="D219" s="21"/>
      <c r="E219" s="55"/>
      <c r="F219" s="31"/>
      <c r="G219" s="25"/>
      <c r="H219" s="25"/>
      <c r="I219" s="65"/>
      <c r="J219" s="65"/>
    </row>
    <row r="220" spans="1:109" ht="15" customHeight="1">
      <c r="A220" s="7" t="s">
        <v>41</v>
      </c>
    </row>
    <row r="221" spans="1:109" ht="15" customHeight="1">
      <c r="A221" s="10" t="s">
        <v>2</v>
      </c>
      <c r="B221" s="11" t="s">
        <v>71</v>
      </c>
      <c r="C221" s="12" t="s">
        <v>32</v>
      </c>
      <c r="D221" s="12" t="s">
        <v>13</v>
      </c>
      <c r="E221" s="12" t="s">
        <v>42</v>
      </c>
      <c r="F221" s="37"/>
      <c r="G221" s="13"/>
      <c r="H221" s="15" t="s">
        <v>14</v>
      </c>
      <c r="I221" s="16">
        <f>RSQ(I222:I242,B222:B242)</f>
        <v>0.90284862796762833</v>
      </c>
      <c r="J221" s="17" t="s">
        <v>15</v>
      </c>
      <c r="K221" s="18" t="s">
        <v>16</v>
      </c>
      <c r="M221" s="66" t="s">
        <v>32</v>
      </c>
      <c r="N221" s="37"/>
      <c r="O221" s="13"/>
      <c r="P221" s="107" t="s">
        <v>74</v>
      </c>
      <c r="Q221" s="108">
        <f>RSQ($B222:$B242,Q222:Q242)</f>
        <v>0.89731462811373353</v>
      </c>
      <c r="R221" s="18" t="s">
        <v>16</v>
      </c>
      <c r="T221" s="66" t="s">
        <v>32</v>
      </c>
      <c r="U221" s="37"/>
      <c r="V221" s="13"/>
      <c r="W221" s="107" t="s">
        <v>74</v>
      </c>
      <c r="X221" s="108">
        <f>RSQ($B222:$B242,X222:X242)</f>
        <v>0.97414079781552598</v>
      </c>
      <c r="Y221" s="18" t="s">
        <v>16</v>
      </c>
      <c r="AA221" s="66" t="s">
        <v>32</v>
      </c>
      <c r="AB221" s="37"/>
      <c r="AC221" s="13"/>
      <c r="AD221" s="107" t="s">
        <v>74</v>
      </c>
      <c r="AE221" s="108">
        <f>RSQ($B222:$B242,AE222:AE242)</f>
        <v>0.97582415750427876</v>
      </c>
      <c r="AF221" s="18" t="s">
        <v>16</v>
      </c>
      <c r="AH221" s="66" t="s">
        <v>32</v>
      </c>
      <c r="AI221" s="37"/>
      <c r="AJ221" s="13"/>
      <c r="AK221" s="107" t="s">
        <v>74</v>
      </c>
      <c r="AL221" s="108">
        <f>RSQ($B222:$B242,AL222:AL242)</f>
        <v>0.97746768148905361</v>
      </c>
      <c r="AM221" s="18" t="s">
        <v>16</v>
      </c>
      <c r="AO221" s="66" t="s">
        <v>32</v>
      </c>
      <c r="AP221" s="37"/>
      <c r="AQ221" s="13"/>
      <c r="AR221" s="107" t="s">
        <v>74</v>
      </c>
      <c r="AS221" s="108">
        <f>RSQ($B222:$B242,AS222:AS242)</f>
        <v>0.97905044317654955</v>
      </c>
      <c r="AT221" s="18" t="s">
        <v>16</v>
      </c>
      <c r="AV221" s="66" t="s">
        <v>32</v>
      </c>
      <c r="AW221" s="37"/>
      <c r="AX221" s="13"/>
      <c r="AY221" s="107" t="s">
        <v>74</v>
      </c>
      <c r="AZ221" s="108">
        <f>RSQ($B222:$B242,AZ222:AZ242)</f>
        <v>0.98054042589996604</v>
      </c>
      <c r="BA221" s="18" t="s">
        <v>16</v>
      </c>
      <c r="BC221" s="66" t="s">
        <v>32</v>
      </c>
      <c r="BD221" s="37"/>
      <c r="BE221" s="13"/>
      <c r="BF221" s="107" t="s">
        <v>74</v>
      </c>
      <c r="BG221" s="108">
        <f>RSQ($B222:$B242,BG222:BG242)</f>
        <v>0.9818932188084889</v>
      </c>
      <c r="BH221" s="18" t="s">
        <v>16</v>
      </c>
      <c r="BJ221" s="66" t="s">
        <v>32</v>
      </c>
      <c r="BK221" s="37"/>
      <c r="BL221" s="13"/>
      <c r="BM221" s="107" t="s">
        <v>74</v>
      </c>
      <c r="BN221" s="108">
        <f>RSQ($B222:$B242,BN222:BN242)</f>
        <v>0.98303685511564687</v>
      </c>
      <c r="BO221" s="18" t="s">
        <v>16</v>
      </c>
      <c r="BQ221" s="66" t="s">
        <v>32</v>
      </c>
      <c r="BR221" s="37"/>
      <c r="BS221" s="13"/>
      <c r="BT221" s="107" t="s">
        <v>74</v>
      </c>
      <c r="BU221" s="108">
        <f>RSQ($B222:$B242,BU222:BU242)</f>
        <v>0.98384833259490256</v>
      </c>
      <c r="BV221" s="18" t="s">
        <v>16</v>
      </c>
      <c r="BX221" s="66" t="s">
        <v>32</v>
      </c>
      <c r="BY221" s="37"/>
      <c r="BZ221" s="13"/>
      <c r="CA221" s="107" t="s">
        <v>74</v>
      </c>
      <c r="CB221" s="108">
        <f>RSQ($B222:$B242,CB222:CB242)</f>
        <v>0.98409007827366513</v>
      </c>
      <c r="CC221" s="18" t="s">
        <v>16</v>
      </c>
      <c r="CE221" s="66" t="s">
        <v>32</v>
      </c>
      <c r="CF221" s="37"/>
      <c r="CG221" s="13"/>
      <c r="CH221" s="107" t="s">
        <v>74</v>
      </c>
      <c r="CI221" s="108">
        <f>RSQ($B222:$B242,CI222:CI242)</f>
        <v>0.98319017860321078</v>
      </c>
      <c r="CJ221" s="18" t="s">
        <v>16</v>
      </c>
      <c r="CL221" s="66" t="s">
        <v>32</v>
      </c>
      <c r="CM221" s="37"/>
      <c r="CN221" s="13"/>
      <c r="CO221" s="107" t="s">
        <v>74</v>
      </c>
      <c r="CP221" s="108">
        <f>RSQ($B222:$B242,CP222:CP242)</f>
        <v>0.97891821686957481</v>
      </c>
      <c r="CQ221" s="18" t="s">
        <v>16</v>
      </c>
      <c r="CS221" s="66" t="s">
        <v>32</v>
      </c>
      <c r="CT221" s="37"/>
      <c r="CU221" s="13"/>
      <c r="CV221" s="107" t="s">
        <v>74</v>
      </c>
      <c r="CW221" s="108" t="e">
        <f>RSQ($B222:$B242,CW222:CW242)</f>
        <v>#VALUE!</v>
      </c>
      <c r="CX221" s="18" t="s">
        <v>16</v>
      </c>
      <c r="CZ221" s="66" t="s">
        <v>32</v>
      </c>
      <c r="DA221" s="37"/>
      <c r="DB221" s="13"/>
      <c r="DC221" s="107" t="s">
        <v>74</v>
      </c>
      <c r="DD221" s="108" t="e">
        <f>RSQ($B222:$B242,DD222:DD242)</f>
        <v>#VALUE!</v>
      </c>
      <c r="DE221" s="18" t="s">
        <v>16</v>
      </c>
    </row>
    <row r="222" spans="1:109" ht="15" customHeight="1">
      <c r="A222" s="19">
        <f t="shared" ref="A222:B242" si="84">A126</f>
        <v>1986</v>
      </c>
      <c r="B222" s="174">
        <f t="shared" si="84"/>
        <v>151519</v>
      </c>
      <c r="C222" s="67">
        <f t="shared" ref="C222:C242" si="85">LN(B222-$G$226)</f>
        <v>11.824951308686515</v>
      </c>
      <c r="D222" s="20">
        <v>1</v>
      </c>
      <c r="E222" s="20">
        <f t="shared" ref="E222:E242" si="86">LN(D222)</f>
        <v>0</v>
      </c>
      <c r="F222" s="38" t="s">
        <v>43</v>
      </c>
      <c r="I222" s="175">
        <f t="shared" ref="I222:I259" si="87">ROUND($G$226+$G$229*D222^$G$227,$G$1)</f>
        <v>117880</v>
      </c>
      <c r="J222" s="176">
        <f t="shared" ref="J222:J242" si="88">ABS(B222-I222)/B222*100</f>
        <v>22.201176090127312</v>
      </c>
      <c r="K222" s="175">
        <f t="shared" ref="K222:K242" si="89">(B222-I222)^2/1000</f>
        <v>1131582.321</v>
      </c>
      <c r="M222" s="68">
        <f t="shared" ref="M222:M242" si="90">LN($B222-O$226)</f>
        <v>11.92846630860932</v>
      </c>
      <c r="N222" s="38" t="s">
        <v>43</v>
      </c>
      <c r="Q222" s="203">
        <f t="shared" ref="Q222:Q242" si="91">ROUND(O$226+O$229*$D222^O$227,$G$1)</f>
        <v>115776</v>
      </c>
      <c r="R222" s="175">
        <f t="shared" ref="R222:R242" si="92">($B222-Q222)^2/1000</f>
        <v>1277562.0490000001</v>
      </c>
      <c r="T222" s="68">
        <f t="shared" ref="T222:T242" si="93">LN($B222-V$226)</f>
        <v>9.9766964454795133</v>
      </c>
      <c r="U222" s="38" t="s">
        <v>43</v>
      </c>
      <c r="X222" s="203">
        <f t="shared" ref="X222:X242" si="94">ROUND(V$226+V$229*$D222^V$227,$G$1)</f>
        <v>145144</v>
      </c>
      <c r="Y222" s="175">
        <f t="shared" ref="Y222:Y242" si="95">($B222-X222)^2/1000</f>
        <v>40640.625</v>
      </c>
      <c r="AA222" s="68">
        <f t="shared" ref="AA222:AA242" si="96">LN($B222-AC$226)</f>
        <v>9.8791490319753112</v>
      </c>
      <c r="AB222" s="38" t="s">
        <v>43</v>
      </c>
      <c r="AE222" s="203">
        <f t="shared" ref="AE222:AE242" si="97">ROUND(AC$226+AC$229*$D222^AC$227,$G$1)</f>
        <v>145909</v>
      </c>
      <c r="AF222" s="175">
        <f t="shared" ref="AF222:AF242" si="98">($B222-AE222)^2/1000</f>
        <v>31472.1</v>
      </c>
      <c r="AH222" s="68">
        <f t="shared" ref="AH222:AH242" si="99">LN($B222-AJ$226)</f>
        <v>9.7710473048591382</v>
      </c>
      <c r="AI222" s="38" t="s">
        <v>43</v>
      </c>
      <c r="AL222" s="203">
        <f t="shared" ref="AL222:AL242" si="100">ROUND(AJ$226+AJ$229*$D222^AJ$227,$G$1)</f>
        <v>146688</v>
      </c>
      <c r="AM222" s="175">
        <f t="shared" ref="AM222:AM242" si="101">($B222-AL222)^2/1000</f>
        <v>23338.561000000002</v>
      </c>
      <c r="AO222" s="68">
        <f t="shared" ref="AO222:AO242" si="102">LN($B222-AQ$226)</f>
        <v>9.6498271540669442</v>
      </c>
      <c r="AP222" s="38" t="s">
        <v>43</v>
      </c>
      <c r="AS222" s="203">
        <f t="shared" ref="AS222:AS242" si="103">ROUND(AQ$226+AQ$229*$D222^AQ$227,$G$1)</f>
        <v>147480</v>
      </c>
      <c r="AT222" s="175">
        <f t="shared" ref="AT222:AT242" si="104">($B222-AS222)^2/1000</f>
        <v>16313.521000000001</v>
      </c>
      <c r="AV222" s="68">
        <f t="shared" ref="AV222:AV242" si="105">LN($B222-AX$226)</f>
        <v>9.5118591830661554</v>
      </c>
      <c r="AW222" s="38" t="s">
        <v>43</v>
      </c>
      <c r="AZ222" s="203">
        <f t="shared" ref="AZ222:AZ242" si="106">ROUND(AX$226+AX$229*$D222^AX$227,$G$1)</f>
        <v>148284</v>
      </c>
      <c r="BA222" s="175">
        <f t="shared" ref="BA222:BA242" si="107">($B222-AZ222)^2/1000</f>
        <v>10465.225</v>
      </c>
      <c r="BC222" s="68">
        <f t="shared" ref="BC222:BC242" si="108">LN($B222-BE$226)</f>
        <v>9.3517622800281259</v>
      </c>
      <c r="BD222" s="38" t="s">
        <v>43</v>
      </c>
      <c r="BG222" s="203">
        <f t="shared" ref="BG222:BG242" si="109">ROUND(BE$226+BE$229*$D222^BE$227,$G$1)</f>
        <v>149098</v>
      </c>
      <c r="BH222" s="175">
        <f t="shared" ref="BH222:BH242" si="110">($B222-BG222)^2/1000</f>
        <v>5861.241</v>
      </c>
      <c r="BJ222" s="68">
        <f t="shared" ref="BJ222:BJ242" si="111">LN($B222-BL$226)</f>
        <v>9.1610561588849979</v>
      </c>
      <c r="BK222" s="38" t="s">
        <v>43</v>
      </c>
      <c r="BN222" s="203">
        <f t="shared" ref="BN222:BN242" si="112">ROUND(BL$226+BL$229*$D222^BL$227,$G$1)</f>
        <v>149917</v>
      </c>
      <c r="BO222" s="175">
        <f t="shared" ref="BO222:BO242" si="113">($B222-BN222)^2/1000</f>
        <v>2566.404</v>
      </c>
      <c r="BQ222" s="68">
        <f t="shared" ref="BQ222:BQ242" si="114">LN($B222-BS$226)</f>
        <v>8.9252024548280531</v>
      </c>
      <c r="BR222" s="38" t="s">
        <v>43</v>
      </c>
      <c r="BU222" s="203">
        <f t="shared" ref="BU222:BU242" si="115">ROUND(BS$226+BS$229*$D222^BS$227,$G$1)</f>
        <v>150732</v>
      </c>
      <c r="BV222" s="175">
        <f t="shared" ref="BV222:BV242" si="116">($B222-BU222)^2/1000</f>
        <v>619.36900000000003</v>
      </c>
      <c r="BX222" s="68">
        <f t="shared" ref="BX222:BX242" si="117">LN($B222-BZ$226)</f>
        <v>8.6159710714465216</v>
      </c>
      <c r="BY222" s="38" t="s">
        <v>43</v>
      </c>
      <c r="CB222" s="203">
        <f t="shared" ref="CB222:CB242" si="118">ROUND(BZ$226+BZ$229*$D222^BZ$227,$G$1)</f>
        <v>151526</v>
      </c>
      <c r="CC222" s="175">
        <f t="shared" ref="CC222:CC242" si="119">($B222-CB222)^2/1000</f>
        <v>4.9000000000000002E-2</v>
      </c>
      <c r="CE222" s="68">
        <f t="shared" ref="CE222:CE242" si="120">LN($B222-CG$226)</f>
        <v>8.1659621050732554</v>
      </c>
      <c r="CF222" s="38" t="s">
        <v>43</v>
      </c>
      <c r="CI222" s="203">
        <f t="shared" ref="CI222:CI242" si="121">ROUND(CG$226+CG$229*$D222^CG$227,$G$1)</f>
        <v>152259</v>
      </c>
      <c r="CJ222" s="175">
        <f t="shared" ref="CJ222:CJ242" si="122">($B222-CI222)^2/1000</f>
        <v>547.6</v>
      </c>
      <c r="CL222" s="68">
        <f t="shared" ref="CL222:CL242" si="123">LN($B222-CN$226)</f>
        <v>7.3258769261887231</v>
      </c>
      <c r="CM222" s="38" t="s">
        <v>43</v>
      </c>
      <c r="CP222" s="203">
        <f t="shared" ref="CP222:CP242" si="124">ROUND(CN$226+CN$229*$D222^CN$227,$G$1)</f>
        <v>152786</v>
      </c>
      <c r="CQ222" s="175">
        <f t="shared" ref="CQ222:CQ242" si="125">($B222-CP222)^2/1000</f>
        <v>1605.289</v>
      </c>
      <c r="CS222" s="68" t="e">
        <f t="shared" ref="CS222:CS242" si="126">LN($B222-CU$226)</f>
        <v>#NUM!</v>
      </c>
      <c r="CT222" s="38" t="s">
        <v>43</v>
      </c>
      <c r="CW222" s="203" t="e">
        <f t="shared" ref="CW222:CW242" si="127">ROUND(CU$226+CU$229*$D222^CU$227,$G$1)</f>
        <v>#VALUE!</v>
      </c>
      <c r="CX222" s="175" t="e">
        <f t="shared" ref="CX222:CX242" si="128">($B222-CW222)^2/1000</f>
        <v>#VALUE!</v>
      </c>
      <c r="CZ222" s="68" t="e">
        <f t="shared" ref="CZ222:CZ242" si="129">LN($B222-DB$226)</f>
        <v>#NUM!</v>
      </c>
      <c r="DA222" s="38" t="s">
        <v>43</v>
      </c>
      <c r="DD222" s="203" t="e">
        <f t="shared" ref="DD222:DD242" si="130">ROUND(DB$226+DB$229*$D222^DB$227,$G$1)</f>
        <v>#VALUE!</v>
      </c>
      <c r="DE222" s="175" t="e">
        <f t="shared" ref="DE222:DE242" si="131">($B222-DD222)^2/1000</f>
        <v>#VALUE!</v>
      </c>
    </row>
    <row r="223" spans="1:109" ht="15" customHeight="1">
      <c r="A223" s="19">
        <f t="shared" si="84"/>
        <v>1987</v>
      </c>
      <c r="B223" s="174">
        <f t="shared" si="84"/>
        <v>162701</v>
      </c>
      <c r="C223" s="67">
        <f t="shared" si="85"/>
        <v>11.903622053373214</v>
      </c>
      <c r="D223" s="20">
        <v>2</v>
      </c>
      <c r="E223" s="69">
        <f t="shared" si="86"/>
        <v>0.69314718055994529</v>
      </c>
      <c r="F223" s="38" t="s">
        <v>44</v>
      </c>
      <c r="I223" s="177">
        <f t="shared" si="87"/>
        <v>150228</v>
      </c>
      <c r="J223" s="178">
        <f t="shared" si="88"/>
        <v>7.6662097958832458</v>
      </c>
      <c r="K223" s="177">
        <f t="shared" si="89"/>
        <v>155575.72899999999</v>
      </c>
      <c r="M223" s="68">
        <f t="shared" si="90"/>
        <v>11.999669439469741</v>
      </c>
      <c r="N223" s="38" t="s">
        <v>44</v>
      </c>
      <c r="Q223" s="185">
        <f t="shared" si="91"/>
        <v>149533</v>
      </c>
      <c r="R223" s="177">
        <f t="shared" si="92"/>
        <v>173396.22399999999</v>
      </c>
      <c r="T223" s="68">
        <f t="shared" si="93"/>
        <v>10.395164162371984</v>
      </c>
      <c r="U223" s="38" t="s">
        <v>44</v>
      </c>
      <c r="X223" s="185">
        <f t="shared" si="94"/>
        <v>158614</v>
      </c>
      <c r="Y223" s="177">
        <f t="shared" si="95"/>
        <v>16703.569</v>
      </c>
      <c r="AA223" s="68">
        <f t="shared" si="96"/>
        <v>10.332053941334111</v>
      </c>
      <c r="AB223" s="38" t="s">
        <v>44</v>
      </c>
      <c r="AE223" s="185">
        <f t="shared" si="97"/>
        <v>158788</v>
      </c>
      <c r="AF223" s="177">
        <f t="shared" si="98"/>
        <v>15311.569</v>
      </c>
      <c r="AH223" s="68">
        <f t="shared" si="99"/>
        <v>10.264690918709698</v>
      </c>
      <c r="AI223" s="38" t="s">
        <v>44</v>
      </c>
      <c r="AL223" s="185">
        <f t="shared" si="100"/>
        <v>158953</v>
      </c>
      <c r="AM223" s="177">
        <f t="shared" si="101"/>
        <v>14047.504000000001</v>
      </c>
      <c r="AO223" s="68">
        <f t="shared" si="102"/>
        <v>10.192460246456292</v>
      </c>
      <c r="AP223" s="38" t="s">
        <v>44</v>
      </c>
      <c r="AS223" s="185">
        <f t="shared" si="103"/>
        <v>159104</v>
      </c>
      <c r="AT223" s="177">
        <f t="shared" si="104"/>
        <v>12938.409</v>
      </c>
      <c r="AV223" s="68">
        <f t="shared" si="105"/>
        <v>10.114603277003171</v>
      </c>
      <c r="AW223" s="38" t="s">
        <v>44</v>
      </c>
      <c r="AZ223" s="185">
        <f t="shared" si="106"/>
        <v>159235</v>
      </c>
      <c r="BA223" s="177">
        <f t="shared" si="107"/>
        <v>12013.156000000001</v>
      </c>
      <c r="BC223" s="68">
        <f t="shared" si="108"/>
        <v>10.030168900878394</v>
      </c>
      <c r="BD223" s="38" t="s">
        <v>44</v>
      </c>
      <c r="BG223" s="185">
        <f t="shared" si="109"/>
        <v>159339</v>
      </c>
      <c r="BH223" s="177">
        <f t="shared" si="110"/>
        <v>11303.044</v>
      </c>
      <c r="BJ223" s="68">
        <f t="shared" si="111"/>
        <v>9.9379423816003936</v>
      </c>
      <c r="BK223" s="38" t="s">
        <v>44</v>
      </c>
      <c r="BN223" s="185">
        <f t="shared" si="112"/>
        <v>159401</v>
      </c>
      <c r="BO223" s="177">
        <f t="shared" si="113"/>
        <v>10890</v>
      </c>
      <c r="BQ223" s="68">
        <f t="shared" si="114"/>
        <v>9.8363379165017566</v>
      </c>
      <c r="BR223" s="38" t="s">
        <v>44</v>
      </c>
      <c r="BU223" s="185">
        <f t="shared" si="115"/>
        <v>159397</v>
      </c>
      <c r="BV223" s="177">
        <f t="shared" si="116"/>
        <v>10916.415999999999</v>
      </c>
      <c r="BX223" s="68">
        <f t="shared" si="117"/>
        <v>9.723230191309753</v>
      </c>
      <c r="BY223" s="38" t="s">
        <v>44</v>
      </c>
      <c r="CB223" s="185">
        <f t="shared" si="118"/>
        <v>159281</v>
      </c>
      <c r="CC223" s="177">
        <f t="shared" si="119"/>
        <v>11696.4</v>
      </c>
      <c r="CE223" s="68">
        <f t="shared" si="120"/>
        <v>9.5956779711705327</v>
      </c>
      <c r="CF223" s="38" t="s">
        <v>44</v>
      </c>
      <c r="CI223" s="185">
        <f t="shared" si="121"/>
        <v>158944</v>
      </c>
      <c r="CJ223" s="177">
        <f t="shared" si="122"/>
        <v>14115.049000000001</v>
      </c>
      <c r="CL223" s="68">
        <f t="shared" si="123"/>
        <v>9.4494443126033261</v>
      </c>
      <c r="CM223" s="38" t="s">
        <v>44</v>
      </c>
      <c r="CP223" s="185">
        <f t="shared" si="124"/>
        <v>158015</v>
      </c>
      <c r="CQ223" s="177">
        <f t="shared" si="125"/>
        <v>21958.596000000001</v>
      </c>
      <c r="CS223" s="68">
        <f t="shared" si="126"/>
        <v>9.2781023289544517</v>
      </c>
      <c r="CT223" s="38" t="s">
        <v>44</v>
      </c>
      <c r="CW223" s="185" t="e">
        <f t="shared" si="127"/>
        <v>#VALUE!</v>
      </c>
      <c r="CX223" s="177" t="e">
        <f t="shared" si="128"/>
        <v>#VALUE!</v>
      </c>
      <c r="CZ223" s="68">
        <f t="shared" si="129"/>
        <v>9.0712053607199383</v>
      </c>
      <c r="DA223" s="38" t="s">
        <v>44</v>
      </c>
      <c r="DD223" s="185" t="e">
        <f t="shared" si="130"/>
        <v>#VALUE!</v>
      </c>
      <c r="DE223" s="177" t="e">
        <f t="shared" si="131"/>
        <v>#VALUE!</v>
      </c>
    </row>
    <row r="224" spans="1:109" ht="15" customHeight="1">
      <c r="A224" s="19">
        <f t="shared" si="84"/>
        <v>1988</v>
      </c>
      <c r="B224" s="174">
        <f t="shared" si="84"/>
        <v>171259</v>
      </c>
      <c r="C224" s="67">
        <f t="shared" si="85"/>
        <v>11.959909924388871</v>
      </c>
      <c r="D224" s="20">
        <v>3</v>
      </c>
      <c r="E224" s="69">
        <f t="shared" si="86"/>
        <v>1.0986122886681098</v>
      </c>
      <c r="F224" s="25" t="s">
        <v>45</v>
      </c>
      <c r="G224" s="70"/>
      <c r="H224" s="21"/>
      <c r="I224" s="177">
        <f t="shared" si="87"/>
        <v>173675</v>
      </c>
      <c r="J224" s="178">
        <f t="shared" si="88"/>
        <v>1.4107287792174426</v>
      </c>
      <c r="K224" s="177">
        <f t="shared" si="89"/>
        <v>5837.0559999999996</v>
      </c>
      <c r="M224" s="68">
        <f t="shared" si="90"/>
        <v>12.050932309488045</v>
      </c>
      <c r="N224" s="25" t="s">
        <v>45</v>
      </c>
      <c r="O224" s="70"/>
      <c r="P224" s="21"/>
      <c r="Q224" s="185">
        <f t="shared" si="91"/>
        <v>173674</v>
      </c>
      <c r="R224" s="177">
        <f t="shared" si="92"/>
        <v>5832.2250000000004</v>
      </c>
      <c r="T224" s="68">
        <f t="shared" si="93"/>
        <v>10.627627105781835</v>
      </c>
      <c r="U224" s="25" t="s">
        <v>45</v>
      </c>
      <c r="V224" s="70"/>
      <c r="W224" s="21"/>
      <c r="X224" s="185">
        <f t="shared" si="94"/>
        <v>171519</v>
      </c>
      <c r="Y224" s="177">
        <f t="shared" si="95"/>
        <v>67.599999999999994</v>
      </c>
      <c r="AA224" s="68">
        <f t="shared" si="96"/>
        <v>10.577938682499505</v>
      </c>
      <c r="AB224" s="25" t="s">
        <v>45</v>
      </c>
      <c r="AC224" s="70"/>
      <c r="AD224" s="21"/>
      <c r="AE224" s="185">
        <f t="shared" si="97"/>
        <v>171306</v>
      </c>
      <c r="AF224" s="177">
        <f t="shared" si="98"/>
        <v>2.2090000000000001</v>
      </c>
      <c r="AH224" s="68">
        <f t="shared" si="99"/>
        <v>10.525651635764811</v>
      </c>
      <c r="AI224" s="25" t="s">
        <v>45</v>
      </c>
      <c r="AJ224" s="70"/>
      <c r="AK224" s="21"/>
      <c r="AL224" s="185">
        <f t="shared" si="100"/>
        <v>171062</v>
      </c>
      <c r="AM224" s="177">
        <f t="shared" si="101"/>
        <v>38.808999999999997</v>
      </c>
      <c r="AO224" s="68">
        <f t="shared" si="102"/>
        <v>10.470479085751943</v>
      </c>
      <c r="AP224" s="25" t="s">
        <v>45</v>
      </c>
      <c r="AQ224" s="70"/>
      <c r="AR224" s="21"/>
      <c r="AS224" s="185">
        <f t="shared" si="103"/>
        <v>170782</v>
      </c>
      <c r="AT224" s="177">
        <f t="shared" si="104"/>
        <v>227.529</v>
      </c>
      <c r="AV224" s="68">
        <f t="shared" si="105"/>
        <v>10.41208385695824</v>
      </c>
      <c r="AW224" s="25" t="s">
        <v>45</v>
      </c>
      <c r="AX224" s="70"/>
      <c r="AY224" s="21"/>
      <c r="AZ224" s="185">
        <f t="shared" si="106"/>
        <v>170453</v>
      </c>
      <c r="BA224" s="177">
        <f t="shared" si="107"/>
        <v>649.63599999999997</v>
      </c>
      <c r="BC224" s="68">
        <f t="shared" si="108"/>
        <v>10.35006598738234</v>
      </c>
      <c r="BD224" s="25" t="s">
        <v>45</v>
      </c>
      <c r="BE224" s="70"/>
      <c r="BF224" s="21"/>
      <c r="BG224" s="185">
        <f t="shared" si="109"/>
        <v>170062</v>
      </c>
      <c r="BH224" s="177">
        <f t="shared" si="110"/>
        <v>1432.809</v>
      </c>
      <c r="BJ224" s="68">
        <f t="shared" si="111"/>
        <v>10.283946101929685</v>
      </c>
      <c r="BK224" s="25" t="s">
        <v>45</v>
      </c>
      <c r="BL224" s="70"/>
      <c r="BM224" s="21"/>
      <c r="BN224" s="185">
        <f t="shared" si="112"/>
        <v>169585</v>
      </c>
      <c r="BO224" s="177">
        <f t="shared" si="113"/>
        <v>2802.2759999999998</v>
      </c>
      <c r="BQ224" s="68">
        <f t="shared" si="114"/>
        <v>10.213142889528612</v>
      </c>
      <c r="BR224" s="25" t="s">
        <v>45</v>
      </c>
      <c r="BS224" s="70"/>
      <c r="BT224" s="21"/>
      <c r="BU224" s="185">
        <f t="shared" si="115"/>
        <v>168982</v>
      </c>
      <c r="BV224" s="177">
        <f t="shared" si="116"/>
        <v>5184.7290000000003</v>
      </c>
      <c r="BX224" s="68">
        <f t="shared" si="117"/>
        <v>10.136941981900465</v>
      </c>
      <c r="BY224" s="25" t="s">
        <v>45</v>
      </c>
      <c r="BZ224" s="70"/>
      <c r="CA224" s="21"/>
      <c r="CB224" s="185">
        <f t="shared" si="118"/>
        <v>168180</v>
      </c>
      <c r="CC224" s="177">
        <f t="shared" si="119"/>
        <v>9480.241</v>
      </c>
      <c r="CE224" s="68">
        <f t="shared" si="120"/>
        <v>10.054451966953847</v>
      </c>
      <c r="CF224" s="25" t="s">
        <v>45</v>
      </c>
      <c r="CG224" s="70"/>
      <c r="CH224" s="21"/>
      <c r="CI224" s="185">
        <f t="shared" si="121"/>
        <v>167008</v>
      </c>
      <c r="CJ224" s="177">
        <f t="shared" si="122"/>
        <v>18071.001</v>
      </c>
      <c r="CL224" s="68">
        <f t="shared" si="123"/>
        <v>9.9645405747218216</v>
      </c>
      <c r="CM224" s="25" t="s">
        <v>45</v>
      </c>
      <c r="CN224" s="70"/>
      <c r="CO224" s="21"/>
      <c r="CP224" s="185">
        <f t="shared" si="124"/>
        <v>164870</v>
      </c>
      <c r="CQ224" s="177">
        <f t="shared" si="125"/>
        <v>40819.321000000004</v>
      </c>
      <c r="CS224" s="68">
        <f t="shared" si="126"/>
        <v>9.8657392386918819</v>
      </c>
      <c r="CT224" s="25" t="s">
        <v>45</v>
      </c>
      <c r="CU224" s="70"/>
      <c r="CV224" s="21"/>
      <c r="CW224" s="185" t="e">
        <f t="shared" si="127"/>
        <v>#VALUE!</v>
      </c>
      <c r="CX224" s="177" t="e">
        <f t="shared" si="128"/>
        <v>#VALUE!</v>
      </c>
      <c r="CZ224" s="68">
        <f t="shared" si="129"/>
        <v>9.7560951358376844</v>
      </c>
      <c r="DA224" s="25" t="s">
        <v>45</v>
      </c>
      <c r="DB224" s="70"/>
      <c r="DC224" s="21"/>
      <c r="DD224" s="185" t="e">
        <f t="shared" si="130"/>
        <v>#VALUE!</v>
      </c>
      <c r="DE224" s="177" t="e">
        <f t="shared" si="131"/>
        <v>#VALUE!</v>
      </c>
    </row>
    <row r="225" spans="1:109" ht="15" customHeight="1">
      <c r="A225" s="19">
        <f t="shared" si="84"/>
        <v>1989</v>
      </c>
      <c r="B225" s="174">
        <f t="shared" si="84"/>
        <v>181335</v>
      </c>
      <c r="C225" s="67">
        <f t="shared" si="85"/>
        <v>12.022360121790079</v>
      </c>
      <c r="D225" s="20">
        <v>4</v>
      </c>
      <c r="E225" s="69">
        <f t="shared" si="86"/>
        <v>1.3862943611198906</v>
      </c>
      <c r="I225" s="177">
        <f t="shared" si="87"/>
        <v>192736</v>
      </c>
      <c r="J225" s="178">
        <f t="shared" si="88"/>
        <v>6.2872583891692173</v>
      </c>
      <c r="K225" s="177">
        <f t="shared" si="89"/>
        <v>129982.80100000001</v>
      </c>
      <c r="M225" s="68">
        <f t="shared" si="90"/>
        <v>12.108101428304202</v>
      </c>
      <c r="Q225" s="185">
        <f t="shared" si="91"/>
        <v>193131</v>
      </c>
      <c r="R225" s="177">
        <f t="shared" si="92"/>
        <v>139145.61600000001</v>
      </c>
      <c r="T225" s="68">
        <f t="shared" si="93"/>
        <v>10.846130114042795</v>
      </c>
      <c r="X225" s="185">
        <f t="shared" si="94"/>
        <v>184068</v>
      </c>
      <c r="Y225" s="177">
        <f t="shared" si="95"/>
        <v>7469.2889999999998</v>
      </c>
      <c r="AA225" s="68">
        <f t="shared" si="96"/>
        <v>10.806391184880921</v>
      </c>
      <c r="AE225" s="185">
        <f t="shared" si="97"/>
        <v>183594</v>
      </c>
      <c r="AF225" s="177">
        <f t="shared" si="98"/>
        <v>5103.0810000000001</v>
      </c>
      <c r="AH225" s="68">
        <f t="shared" si="99"/>
        <v>10.765007486470054</v>
      </c>
      <c r="AL225" s="185">
        <f t="shared" si="100"/>
        <v>183073</v>
      </c>
      <c r="AM225" s="177">
        <f t="shared" si="101"/>
        <v>3020.6439999999998</v>
      </c>
      <c r="AO225" s="68">
        <f t="shared" si="102"/>
        <v>10.721836966273509</v>
      </c>
      <c r="AS225" s="185">
        <f t="shared" si="103"/>
        <v>182495</v>
      </c>
      <c r="AT225" s="177">
        <f t="shared" si="104"/>
        <v>1345.6</v>
      </c>
      <c r="AV225" s="68">
        <f t="shared" si="105"/>
        <v>10.676718335120308</v>
      </c>
      <c r="AZ225" s="185">
        <f t="shared" si="106"/>
        <v>181848</v>
      </c>
      <c r="BA225" s="177">
        <f t="shared" si="107"/>
        <v>263.16899999999998</v>
      </c>
      <c r="BC225" s="68">
        <f t="shared" si="108"/>
        <v>10.629467428986249</v>
      </c>
      <c r="BG225" s="185">
        <f t="shared" si="109"/>
        <v>181109</v>
      </c>
      <c r="BH225" s="177">
        <f t="shared" si="110"/>
        <v>51.076000000000001</v>
      </c>
      <c r="BJ225" s="68">
        <f t="shared" si="111"/>
        <v>10.579872667784239</v>
      </c>
      <c r="BN225" s="185">
        <f t="shared" si="112"/>
        <v>180250</v>
      </c>
      <c r="BO225" s="177">
        <f t="shared" si="113"/>
        <v>1177.2249999999999</v>
      </c>
      <c r="BQ225" s="68">
        <f t="shared" si="114"/>
        <v>10.527689328110203</v>
      </c>
      <c r="BU225" s="185">
        <f t="shared" si="115"/>
        <v>179218</v>
      </c>
      <c r="BV225" s="177">
        <f t="shared" si="116"/>
        <v>4481.6890000000003</v>
      </c>
      <c r="BX225" s="68">
        <f t="shared" si="117"/>
        <v>10.47263223764288</v>
      </c>
      <c r="CB225" s="185">
        <f t="shared" si="118"/>
        <v>177916</v>
      </c>
      <c r="CC225" s="177">
        <f t="shared" si="119"/>
        <v>11689.561</v>
      </c>
      <c r="CE225" s="68">
        <f t="shared" si="120"/>
        <v>10.414366338631925</v>
      </c>
      <c r="CI225" s="185">
        <f t="shared" si="121"/>
        <v>176122</v>
      </c>
      <c r="CJ225" s="177">
        <f t="shared" si="122"/>
        <v>27175.368999999999</v>
      </c>
      <c r="CL225" s="68">
        <f t="shared" si="123"/>
        <v>10.352494328158084</v>
      </c>
      <c r="CP225" s="185">
        <f t="shared" si="124"/>
        <v>173055</v>
      </c>
      <c r="CQ225" s="177">
        <f t="shared" si="125"/>
        <v>68558.399999999994</v>
      </c>
      <c r="CS225" s="68">
        <f t="shared" si="126"/>
        <v>10.286540216311682</v>
      </c>
      <c r="CW225" s="185" t="e">
        <f t="shared" si="127"/>
        <v>#VALUE!</v>
      </c>
      <c r="CX225" s="177" t="e">
        <f t="shared" si="128"/>
        <v>#VALUE!</v>
      </c>
      <c r="CZ225" s="68">
        <f t="shared" si="129"/>
        <v>10.215927069309522</v>
      </c>
      <c r="DD225" s="185" t="e">
        <f t="shared" si="130"/>
        <v>#VALUE!</v>
      </c>
      <c r="DE225" s="177" t="e">
        <f t="shared" si="131"/>
        <v>#VALUE!</v>
      </c>
    </row>
    <row r="226" spans="1:109" ht="15" customHeight="1">
      <c r="A226" s="19">
        <f t="shared" si="84"/>
        <v>1990</v>
      </c>
      <c r="B226" s="174">
        <f t="shared" si="84"/>
        <v>200144</v>
      </c>
      <c r="C226" s="67">
        <f t="shared" si="85"/>
        <v>12.129429153969841</v>
      </c>
      <c r="D226" s="20">
        <v>5</v>
      </c>
      <c r="E226" s="69">
        <f t="shared" si="86"/>
        <v>1.6094379124341003</v>
      </c>
      <c r="F226" s="71" t="s">
        <v>35</v>
      </c>
      <c r="G226" s="204">
        <v>14900</v>
      </c>
      <c r="H226" s="21"/>
      <c r="I226" s="177">
        <f t="shared" si="87"/>
        <v>209083</v>
      </c>
      <c r="J226" s="178">
        <f t="shared" si="88"/>
        <v>4.466284275321768</v>
      </c>
      <c r="K226" s="177">
        <f t="shared" si="89"/>
        <v>79905.721000000005</v>
      </c>
      <c r="M226" s="68">
        <f t="shared" si="90"/>
        <v>12.206792386454522</v>
      </c>
      <c r="N226" s="71" t="s">
        <v>35</v>
      </c>
      <c r="O226" s="204">
        <v>0</v>
      </c>
      <c r="P226" s="21"/>
      <c r="Q226" s="185">
        <f t="shared" si="91"/>
        <v>209713</v>
      </c>
      <c r="R226" s="177">
        <f t="shared" si="92"/>
        <v>91565.760999999999</v>
      </c>
      <c r="T226" s="68">
        <f t="shared" si="93"/>
        <v>11.15830705431795</v>
      </c>
      <c r="U226" s="71" t="s">
        <v>35</v>
      </c>
      <c r="V226" s="204">
        <f>10^U246</f>
        <v>129999.89454190173</v>
      </c>
      <c r="W226" s="21"/>
      <c r="X226" s="185">
        <f t="shared" si="94"/>
        <v>196360</v>
      </c>
      <c r="Y226" s="177">
        <f t="shared" si="95"/>
        <v>14318.656000000001</v>
      </c>
      <c r="AA226" s="68">
        <f t="shared" si="96"/>
        <v>11.129379939738962</v>
      </c>
      <c r="AB226" s="71" t="s">
        <v>35</v>
      </c>
      <c r="AC226" s="204">
        <f>V226+AB247</f>
        <v>131999.89454190171</v>
      </c>
      <c r="AD226" s="21"/>
      <c r="AE226" s="185">
        <f t="shared" si="97"/>
        <v>195714</v>
      </c>
      <c r="AF226" s="177">
        <f t="shared" si="98"/>
        <v>19624.900000000001</v>
      </c>
      <c r="AH226" s="68">
        <f t="shared" si="99"/>
        <v>11.099591056851569</v>
      </c>
      <c r="AI226" s="71" t="s">
        <v>35</v>
      </c>
      <c r="AJ226" s="204">
        <f>AC226+AI247</f>
        <v>133999.89454190171</v>
      </c>
      <c r="AK226" s="21"/>
      <c r="AL226" s="185">
        <f t="shared" si="100"/>
        <v>195010</v>
      </c>
      <c r="AM226" s="177">
        <f t="shared" si="101"/>
        <v>26357.955999999998</v>
      </c>
      <c r="AO226" s="68">
        <f t="shared" si="102"/>
        <v>11.068887478964534</v>
      </c>
      <c r="AP226" s="71" t="s">
        <v>35</v>
      </c>
      <c r="AQ226" s="204">
        <f>AJ226+AP247</f>
        <v>135999.89454190171</v>
      </c>
      <c r="AR226" s="21"/>
      <c r="AS226" s="185">
        <f t="shared" si="103"/>
        <v>194236</v>
      </c>
      <c r="AT226" s="177">
        <f t="shared" si="104"/>
        <v>34904.464</v>
      </c>
      <c r="AV226" s="68">
        <f t="shared" si="105"/>
        <v>11.037211248645217</v>
      </c>
      <c r="AW226" s="71" t="s">
        <v>35</v>
      </c>
      <c r="AX226" s="204">
        <f>AQ226+AW247</f>
        <v>137999.89454190171</v>
      </c>
      <c r="AY226" s="21"/>
      <c r="AZ226" s="185">
        <f t="shared" si="106"/>
        <v>193375</v>
      </c>
      <c r="BA226" s="177">
        <f t="shared" si="107"/>
        <v>45819.360999999997</v>
      </c>
      <c r="BC226" s="68">
        <f t="shared" si="108"/>
        <v>11.004498719229169</v>
      </c>
      <c r="BD226" s="71" t="s">
        <v>35</v>
      </c>
      <c r="BE226" s="204">
        <f>AX226+BD247</f>
        <v>139999.89454190171</v>
      </c>
      <c r="BF226" s="21"/>
      <c r="BG226" s="185">
        <f t="shared" si="109"/>
        <v>192405</v>
      </c>
      <c r="BH226" s="177">
        <f t="shared" si="110"/>
        <v>59892.120999999999</v>
      </c>
      <c r="BJ226" s="68">
        <f t="shared" si="111"/>
        <v>10.970679784934248</v>
      </c>
      <c r="BK226" s="71" t="s">
        <v>35</v>
      </c>
      <c r="BL226" s="204">
        <f>BE226+BK247</f>
        <v>141999.89454190171</v>
      </c>
      <c r="BM226" s="21"/>
      <c r="BN226" s="185">
        <f t="shared" si="112"/>
        <v>191288</v>
      </c>
      <c r="BO226" s="177">
        <f t="shared" si="113"/>
        <v>78428.736000000004</v>
      </c>
      <c r="BQ226" s="68">
        <f t="shared" si="114"/>
        <v>10.935676976171516</v>
      </c>
      <c r="BR226" s="71" t="s">
        <v>35</v>
      </c>
      <c r="BS226" s="204">
        <f>BL226+BR247</f>
        <v>143999.89454190171</v>
      </c>
      <c r="BT226" s="21"/>
      <c r="BU226" s="185">
        <f t="shared" si="115"/>
        <v>189965</v>
      </c>
      <c r="BV226" s="177">
        <f t="shared" si="116"/>
        <v>103612.041</v>
      </c>
      <c r="BX226" s="68">
        <f t="shared" si="117"/>
        <v>10.899404390697788</v>
      </c>
      <c r="BY226" s="71" t="s">
        <v>35</v>
      </c>
      <c r="BZ226" s="204">
        <f>BS226+BY247</f>
        <v>145999.89454190171</v>
      </c>
      <c r="CA226" s="21"/>
      <c r="CB226" s="185">
        <f t="shared" si="118"/>
        <v>188324</v>
      </c>
      <c r="CC226" s="177">
        <f t="shared" si="119"/>
        <v>139712.4</v>
      </c>
      <c r="CE226" s="68">
        <f t="shared" si="120"/>
        <v>10.861766423515046</v>
      </c>
      <c r="CF226" s="71" t="s">
        <v>35</v>
      </c>
      <c r="CG226" s="204">
        <f>BZ226+CF247</f>
        <v>147999.89454190171</v>
      </c>
      <c r="CH226" s="21"/>
      <c r="CI226" s="185">
        <f t="shared" si="121"/>
        <v>186105</v>
      </c>
      <c r="CJ226" s="177">
        <f t="shared" si="122"/>
        <v>197093.52100000001</v>
      </c>
      <c r="CL226" s="68">
        <f t="shared" si="123"/>
        <v>10.822656248258559</v>
      </c>
      <c r="CM226" s="71" t="s">
        <v>35</v>
      </c>
      <c r="CN226" s="204">
        <f>CG226+CM247</f>
        <v>149999.89454190171</v>
      </c>
      <c r="CO226" s="21"/>
      <c r="CP226" s="185">
        <f t="shared" si="124"/>
        <v>182396</v>
      </c>
      <c r="CQ226" s="177">
        <f t="shared" si="125"/>
        <v>314991.50400000002</v>
      </c>
      <c r="CS226" s="68">
        <f t="shared" si="126"/>
        <v>10.781953989339724</v>
      </c>
      <c r="CT226" s="71" t="s">
        <v>35</v>
      </c>
      <c r="CU226" s="204">
        <f>CN226+CT247</f>
        <v>151999.89454190171</v>
      </c>
      <c r="CV226" s="21"/>
      <c r="CW226" s="185" t="e">
        <f t="shared" si="127"/>
        <v>#VALUE!</v>
      </c>
      <c r="CX226" s="177" t="e">
        <f t="shared" si="128"/>
        <v>#VALUE!</v>
      </c>
      <c r="CZ226" s="68">
        <f t="shared" si="129"/>
        <v>10.739524506055027</v>
      </c>
      <c r="DA226" s="71" t="s">
        <v>35</v>
      </c>
      <c r="DB226" s="204">
        <f>CU226+DA247</f>
        <v>153999.89454190171</v>
      </c>
      <c r="DC226" s="21"/>
      <c r="DD226" s="185" t="e">
        <f t="shared" si="130"/>
        <v>#VALUE!</v>
      </c>
      <c r="DE226" s="177" t="e">
        <f t="shared" si="131"/>
        <v>#VALUE!</v>
      </c>
    </row>
    <row r="227" spans="1:109" ht="15" customHeight="1">
      <c r="A227" s="19">
        <f t="shared" si="84"/>
        <v>1991</v>
      </c>
      <c r="B227" s="174">
        <f t="shared" si="84"/>
        <v>168200</v>
      </c>
      <c r="C227" s="67">
        <f t="shared" si="85"/>
        <v>11.940152064859905</v>
      </c>
      <c r="D227" s="20">
        <v>6</v>
      </c>
      <c r="E227" s="69">
        <f t="shared" si="86"/>
        <v>1.791759469228055</v>
      </c>
      <c r="F227" s="71" t="s">
        <v>30</v>
      </c>
      <c r="G227" s="42">
        <f>INDEX(LINEST(C222:C242,E222:E242),1)</f>
        <v>0.39409228528299645</v>
      </c>
      <c r="H227" s="21"/>
      <c r="I227" s="177">
        <f t="shared" si="87"/>
        <v>223549</v>
      </c>
      <c r="J227" s="178">
        <f t="shared" si="88"/>
        <v>32.90665873959572</v>
      </c>
      <c r="K227" s="177">
        <f t="shared" si="89"/>
        <v>3063511.801</v>
      </c>
      <c r="M227" s="68">
        <f t="shared" si="90"/>
        <v>12.032909026520985</v>
      </c>
      <c r="N227" s="71" t="s">
        <v>30</v>
      </c>
      <c r="O227" s="42">
        <f>INDEX(LINEST(M222:M242,$E222:$E242),1)</f>
        <v>0.36912049299736849</v>
      </c>
      <c r="P227" s="21"/>
      <c r="Q227" s="185">
        <f t="shared" si="91"/>
        <v>224312</v>
      </c>
      <c r="R227" s="177">
        <f t="shared" si="92"/>
        <v>3148556.5440000002</v>
      </c>
      <c r="T227" s="68">
        <f t="shared" si="93"/>
        <v>10.550593555274057</v>
      </c>
      <c r="U227" s="71" t="s">
        <v>30</v>
      </c>
      <c r="V227" s="42">
        <f>INDEX(LINEST(T222:T242,$E222:$E242),1)</f>
        <v>0.918028258071374</v>
      </c>
      <c r="W227" s="21"/>
      <c r="X227" s="185">
        <f t="shared" si="94"/>
        <v>208451</v>
      </c>
      <c r="Y227" s="177">
        <f t="shared" si="95"/>
        <v>1620143.0009999999</v>
      </c>
      <c r="AA227" s="68">
        <f t="shared" si="96"/>
        <v>10.496817311016754</v>
      </c>
      <c r="AB227" s="71" t="s">
        <v>30</v>
      </c>
      <c r="AC227" s="42">
        <f>INDEX(LINEST(AA222:AA242,$E222:$E242),1)</f>
        <v>0.94559724116872834</v>
      </c>
      <c r="AD227" s="21"/>
      <c r="AE227" s="185">
        <f t="shared" si="97"/>
        <v>207702</v>
      </c>
      <c r="AF227" s="177">
        <f t="shared" si="98"/>
        <v>1560408.004</v>
      </c>
      <c r="AH227" s="68">
        <f t="shared" si="99"/>
        <v>10.439984006616069</v>
      </c>
      <c r="AI227" s="71" t="s">
        <v>30</v>
      </c>
      <c r="AJ227" s="42">
        <f>INDEX(LINEST(AH222:AH242,$E222:$E242),1)</f>
        <v>0.97573517775411833</v>
      </c>
      <c r="AK227" s="21"/>
      <c r="AL227" s="185">
        <f t="shared" si="100"/>
        <v>206889</v>
      </c>
      <c r="AM227" s="177">
        <f t="shared" si="101"/>
        <v>1496838.7209999999</v>
      </c>
      <c r="AO227" s="68">
        <f t="shared" si="102"/>
        <v>10.379725006623357</v>
      </c>
      <c r="AP227" s="71" t="s">
        <v>30</v>
      </c>
      <c r="AQ227" s="42">
        <f>INDEX(LINEST(AO222:AO242,$E222:$E242),1)</f>
        <v>1.0089679109994918</v>
      </c>
      <c r="AR227" s="21"/>
      <c r="AS227" s="185">
        <f t="shared" si="103"/>
        <v>205997</v>
      </c>
      <c r="AT227" s="177">
        <f t="shared" si="104"/>
        <v>1428613.209</v>
      </c>
      <c r="AV227" s="68">
        <f t="shared" si="105"/>
        <v>10.315600695346873</v>
      </c>
      <c r="AW227" s="71" t="s">
        <v>30</v>
      </c>
      <c r="AX227" s="42">
        <f>INDEX(LINEST(AV222:AV242,$E222:$E242),1)</f>
        <v>1.0460166714347661</v>
      </c>
      <c r="AY227" s="21"/>
      <c r="AZ227" s="185">
        <f t="shared" si="106"/>
        <v>205010</v>
      </c>
      <c r="BA227" s="177">
        <f t="shared" si="107"/>
        <v>1354976.1</v>
      </c>
      <c r="BC227" s="68">
        <f t="shared" si="108"/>
        <v>10.247080996568087</v>
      </c>
      <c r="BD227" s="71" t="s">
        <v>30</v>
      </c>
      <c r="BE227" s="42">
        <f>INDEX(LINEST(BC222:BC242,$E222:$E242),1)</f>
        <v>1.087916163943792</v>
      </c>
      <c r="BF227" s="21"/>
      <c r="BG227" s="185">
        <f t="shared" si="109"/>
        <v>203902</v>
      </c>
      <c r="BH227" s="177">
        <f t="shared" si="110"/>
        <v>1274632.804</v>
      </c>
      <c r="BJ227" s="68">
        <f t="shared" si="111"/>
        <v>10.173518714859343</v>
      </c>
      <c r="BK227" s="71" t="s">
        <v>30</v>
      </c>
      <c r="BL227" s="42">
        <f>INDEX(LINEST(BJ222:BJ242,$E222:$E242),1)</f>
        <v>1.1362425607480964</v>
      </c>
      <c r="BM227" s="21"/>
      <c r="BN227" s="185">
        <f t="shared" si="112"/>
        <v>202633</v>
      </c>
      <c r="BO227" s="177">
        <f t="shared" si="113"/>
        <v>1185631.4890000001</v>
      </c>
      <c r="BQ227" s="68">
        <f t="shared" si="114"/>
        <v>10.094112269907939</v>
      </c>
      <c r="BR227" s="71" t="s">
        <v>30</v>
      </c>
      <c r="BS227" s="42">
        <f>INDEX(LINEST(BQ222:BQ242,$E222:$E242),1)</f>
        <v>1.1936067873468725</v>
      </c>
      <c r="BT227" s="21"/>
      <c r="BU227" s="185">
        <f t="shared" si="115"/>
        <v>201140</v>
      </c>
      <c r="BV227" s="177">
        <f t="shared" si="116"/>
        <v>1085043.6000000001</v>
      </c>
      <c r="BX227" s="68">
        <f t="shared" si="117"/>
        <v>10.007852318213876</v>
      </c>
      <c r="BY227" s="71" t="s">
        <v>30</v>
      </c>
      <c r="BZ227" s="42">
        <f>INDEX(LINEST(BX222:BX242,$E222:$E242),1)</f>
        <v>1.2649113505145184</v>
      </c>
      <c r="CA227" s="21"/>
      <c r="CB227" s="185">
        <f t="shared" si="118"/>
        <v>199303</v>
      </c>
      <c r="CC227" s="177">
        <f t="shared" si="119"/>
        <v>967396.60900000005</v>
      </c>
      <c r="CE227" s="68">
        <f t="shared" si="120"/>
        <v>9.913443104073604</v>
      </c>
      <c r="CF227" s="71" t="s">
        <v>30</v>
      </c>
      <c r="CG227" s="42">
        <f>INDEX(LINEST(CE222:CE242,$E222:$E242),1)</f>
        <v>1.36150519084243</v>
      </c>
      <c r="CH227" s="21"/>
      <c r="CI227" s="185">
        <f t="shared" si="121"/>
        <v>196842</v>
      </c>
      <c r="CJ227" s="177">
        <f t="shared" si="122"/>
        <v>820364.16399999999</v>
      </c>
      <c r="CL227" s="68">
        <f t="shared" si="123"/>
        <v>9.8091826674491038</v>
      </c>
      <c r="CM227" s="71" t="s">
        <v>30</v>
      </c>
      <c r="CN227" s="42">
        <f>INDEX(LINEST(CL222:CL242,$E222:$E242),1)</f>
        <v>1.5243157775305984</v>
      </c>
      <c r="CO227" s="21"/>
      <c r="CP227" s="185">
        <f t="shared" si="124"/>
        <v>192775</v>
      </c>
      <c r="CQ227" s="177">
        <f t="shared" si="125"/>
        <v>603930.625</v>
      </c>
      <c r="CS227" s="68">
        <f t="shared" si="126"/>
        <v>9.6927730309584401</v>
      </c>
      <c r="CT227" s="71" t="s">
        <v>30</v>
      </c>
      <c r="CU227" s="42" t="e">
        <f>INDEX(LINEST(CS222:CS242,$E222:$E242),1)</f>
        <v>#VALUE!</v>
      </c>
      <c r="CV227" s="21"/>
      <c r="CW227" s="185" t="e">
        <f t="shared" si="127"/>
        <v>#VALUE!</v>
      </c>
      <c r="CX227" s="177" t="e">
        <f t="shared" si="128"/>
        <v>#VALUE!</v>
      </c>
      <c r="CZ227" s="68">
        <f t="shared" si="129"/>
        <v>9.5610046701884155</v>
      </c>
      <c r="DA227" s="71" t="s">
        <v>30</v>
      </c>
      <c r="DB227" s="42" t="e">
        <f>INDEX(LINEST(CZ222:CZ242,$E222:$E242),1)</f>
        <v>#VALUE!</v>
      </c>
      <c r="DC227" s="21"/>
      <c r="DD227" s="185" t="e">
        <f t="shared" si="130"/>
        <v>#VALUE!</v>
      </c>
      <c r="DE227" s="177" t="e">
        <f t="shared" si="131"/>
        <v>#VALUE!</v>
      </c>
    </row>
    <row r="228" spans="1:109" ht="15" customHeight="1">
      <c r="A228" s="19">
        <f t="shared" si="84"/>
        <v>1992</v>
      </c>
      <c r="B228" s="174">
        <f t="shared" si="84"/>
        <v>190000</v>
      </c>
      <c r="C228" s="67">
        <f t="shared" si="85"/>
        <v>12.073112518273943</v>
      </c>
      <c r="D228" s="20">
        <v>7</v>
      </c>
      <c r="E228" s="69">
        <f t="shared" si="86"/>
        <v>1.9459101490553132</v>
      </c>
      <c r="F228" s="71" t="s">
        <v>25</v>
      </c>
      <c r="G228" s="42">
        <f>INDEX(LINEST(C222:C242,E222:E242),2)</f>
        <v>11.542289299605386</v>
      </c>
      <c r="H228" s="72" t="s">
        <v>46</v>
      </c>
      <c r="I228" s="177">
        <f t="shared" si="87"/>
        <v>236617</v>
      </c>
      <c r="J228" s="178">
        <f t="shared" si="88"/>
        <v>24.53526315789474</v>
      </c>
      <c r="K228" s="177">
        <f t="shared" si="89"/>
        <v>2173144.6889999998</v>
      </c>
      <c r="M228" s="68">
        <f t="shared" si="90"/>
        <v>12.154779351142624</v>
      </c>
      <c r="N228" s="71" t="s">
        <v>25</v>
      </c>
      <c r="O228" s="42">
        <f>INDEX(LINEST(M222:M242,$E222:$E242),2)</f>
        <v>11.659416539124324</v>
      </c>
      <c r="P228" s="72" t="s">
        <v>46</v>
      </c>
      <c r="Q228" s="185">
        <f t="shared" si="91"/>
        <v>237445</v>
      </c>
      <c r="R228" s="177">
        <f t="shared" si="92"/>
        <v>2251028.0249999999</v>
      </c>
      <c r="T228" s="68">
        <f t="shared" si="93"/>
        <v>11.002101598837664</v>
      </c>
      <c r="U228" s="71" t="s">
        <v>25</v>
      </c>
      <c r="V228" s="42">
        <f>INDEX(LINEST(T222:T242,$E222:$E242),2)</f>
        <v>9.6253429538570412</v>
      </c>
      <c r="W228" s="72" t="s">
        <v>46</v>
      </c>
      <c r="X228" s="185">
        <f t="shared" si="94"/>
        <v>220377</v>
      </c>
      <c r="Y228" s="177">
        <f t="shared" si="95"/>
        <v>922762.12899999996</v>
      </c>
      <c r="AA228" s="68">
        <f t="shared" si="96"/>
        <v>10.968200107769977</v>
      </c>
      <c r="AB228" s="71" t="s">
        <v>25</v>
      </c>
      <c r="AC228" s="42">
        <f>INDEX(LINEST(AA222:AA242,$E222:$E242),2)</f>
        <v>9.5402823446687339</v>
      </c>
      <c r="AD228" s="72" t="s">
        <v>46</v>
      </c>
      <c r="AE228" s="185">
        <f t="shared" si="97"/>
        <v>219582</v>
      </c>
      <c r="AF228" s="177">
        <f t="shared" si="98"/>
        <v>875094.72400000005</v>
      </c>
      <c r="AH228" s="68">
        <f t="shared" si="99"/>
        <v>10.93310885289584</v>
      </c>
      <c r="AI228" s="71" t="s">
        <v>25</v>
      </c>
      <c r="AJ228" s="42">
        <f>INDEX(LINEST(AH222:AH242,$E222:$E242),2)</f>
        <v>9.4484082773247859</v>
      </c>
      <c r="AK228" s="72" t="s">
        <v>46</v>
      </c>
      <c r="AL228" s="185">
        <f t="shared" si="100"/>
        <v>218719</v>
      </c>
      <c r="AM228" s="177">
        <f t="shared" si="101"/>
        <v>824780.96100000001</v>
      </c>
      <c r="AO228" s="68">
        <f t="shared" si="102"/>
        <v>10.89674127847225</v>
      </c>
      <c r="AP228" s="71" t="s">
        <v>25</v>
      </c>
      <c r="AQ228" s="42">
        <f>INDEX(LINEST(AO222:AO242,$E222:$E242),2)</f>
        <v>9.3483848333932293</v>
      </c>
      <c r="AR228" s="72" t="s">
        <v>46</v>
      </c>
      <c r="AS228" s="185">
        <f t="shared" si="103"/>
        <v>217776</v>
      </c>
      <c r="AT228" s="177">
        <f t="shared" si="104"/>
        <v>771506.17599999998</v>
      </c>
      <c r="AV228" s="68">
        <f t="shared" si="105"/>
        <v>10.859001025601859</v>
      </c>
      <c r="AW228" s="71" t="s">
        <v>25</v>
      </c>
      <c r="AX228" s="42">
        <f>INDEX(LINEST(AV222:AV242,$E222:$E242),2)</f>
        <v>9.2383886998893523</v>
      </c>
      <c r="AY228" s="72" t="s">
        <v>46</v>
      </c>
      <c r="AZ228" s="185">
        <f t="shared" si="106"/>
        <v>216735</v>
      </c>
      <c r="BA228" s="177">
        <f t="shared" si="107"/>
        <v>714760.22499999998</v>
      </c>
      <c r="BC228" s="68">
        <f t="shared" si="108"/>
        <v>10.819780393570024</v>
      </c>
      <c r="BD228" s="71" t="s">
        <v>25</v>
      </c>
      <c r="BE228" s="42">
        <f>INDEX(LINEST(BC222:BC242,$E222:$E242),2)</f>
        <v>9.1158171673546349</v>
      </c>
      <c r="BF228" s="72" t="s">
        <v>46</v>
      </c>
      <c r="BG228" s="185">
        <f t="shared" si="109"/>
        <v>215569</v>
      </c>
      <c r="BH228" s="177">
        <f t="shared" si="110"/>
        <v>653773.76100000006</v>
      </c>
      <c r="BJ228" s="68">
        <f t="shared" si="111"/>
        <v>10.778958486931328</v>
      </c>
      <c r="BK228" s="71" t="s">
        <v>25</v>
      </c>
      <c r="BL228" s="42">
        <f>INDEX(LINEST(BJ222:BJ242,$E222:$E242),2)</f>
        <v>8.9767254725913546</v>
      </c>
      <c r="BM228" s="72" t="s">
        <v>46</v>
      </c>
      <c r="BN228" s="185">
        <f t="shared" si="112"/>
        <v>214240</v>
      </c>
      <c r="BO228" s="177">
        <f t="shared" si="113"/>
        <v>587577.59999999998</v>
      </c>
      <c r="BQ228" s="68">
        <f t="shared" si="114"/>
        <v>10.736398968035958</v>
      </c>
      <c r="BR228" s="71" t="s">
        <v>25</v>
      </c>
      <c r="BS228" s="42">
        <f>INDEX(LINEST(BQ222:BQ242,$E222:$E242),2)</f>
        <v>8.8146115217559977</v>
      </c>
      <c r="BT228" s="72" t="s">
        <v>46</v>
      </c>
      <c r="BU228" s="185">
        <f t="shared" si="115"/>
        <v>212683</v>
      </c>
      <c r="BV228" s="177">
        <f t="shared" si="116"/>
        <v>514518.489</v>
      </c>
      <c r="BX228" s="68">
        <f t="shared" si="117"/>
        <v>10.691947309672488</v>
      </c>
      <c r="BY228" s="71" t="s">
        <v>25</v>
      </c>
      <c r="BZ228" s="42">
        <f>INDEX(LINEST(BX222:BX242,$E222:$E242),2)</f>
        <v>8.6173238324125627</v>
      </c>
      <c r="CA228" s="72" t="s">
        <v>46</v>
      </c>
      <c r="CB228" s="185">
        <f t="shared" si="118"/>
        <v>210778</v>
      </c>
      <c r="CC228" s="177">
        <f t="shared" si="119"/>
        <v>431725.28399999999</v>
      </c>
      <c r="CE228" s="68">
        <f t="shared" si="120"/>
        <v>10.645427408169455</v>
      </c>
      <c r="CF228" s="71" t="s">
        <v>25</v>
      </c>
      <c r="CG228" s="42">
        <f>INDEX(LINEST(CE222:CE242,$E222:$E242),2)</f>
        <v>8.3568501276238294</v>
      </c>
      <c r="CH228" s="72" t="s">
        <v>46</v>
      </c>
      <c r="CI228" s="185">
        <f t="shared" si="121"/>
        <v>208247</v>
      </c>
      <c r="CJ228" s="177">
        <f t="shared" si="122"/>
        <v>332953.00900000002</v>
      </c>
      <c r="CL228" s="68">
        <f t="shared" si="123"/>
        <v>10.596637369545055</v>
      </c>
      <c r="CM228" s="71" t="s">
        <v>25</v>
      </c>
      <c r="CN228" s="42">
        <f>INDEX(LINEST(CL222:CL242,$E222:$E242),2)</f>
        <v>7.9325007326122936</v>
      </c>
      <c r="CO228" s="72" t="s">
        <v>46</v>
      </c>
      <c r="CP228" s="185">
        <f t="shared" si="124"/>
        <v>204105</v>
      </c>
      <c r="CQ228" s="177">
        <f t="shared" si="125"/>
        <v>198951.02499999999</v>
      </c>
      <c r="CS228" s="68">
        <f t="shared" si="126"/>
        <v>10.545344213917785</v>
      </c>
      <c r="CT228" s="71" t="s">
        <v>25</v>
      </c>
      <c r="CU228" s="42" t="e">
        <f>INDEX(LINEST(CS222:CS242,$E222:$E242),2)</f>
        <v>#VALUE!</v>
      </c>
      <c r="CV228" s="72" t="s">
        <v>46</v>
      </c>
      <c r="CW228" s="185" t="e">
        <f t="shared" si="127"/>
        <v>#VALUE!</v>
      </c>
      <c r="CX228" s="177" t="e">
        <f t="shared" si="128"/>
        <v>#VALUE!</v>
      </c>
      <c r="CZ228" s="68">
        <f t="shared" si="129"/>
        <v>10.491277146825576</v>
      </c>
      <c r="DA228" s="71" t="s">
        <v>25</v>
      </c>
      <c r="DB228" s="42" t="e">
        <f>INDEX(LINEST(CZ222:CZ242,$E222:$E242),2)</f>
        <v>#VALUE!</v>
      </c>
      <c r="DC228" s="72" t="s">
        <v>46</v>
      </c>
      <c r="DD228" s="185" t="e">
        <f t="shared" si="130"/>
        <v>#VALUE!</v>
      </c>
      <c r="DE228" s="177" t="e">
        <f t="shared" si="131"/>
        <v>#VALUE!</v>
      </c>
    </row>
    <row r="229" spans="1:109" ht="15" customHeight="1">
      <c r="A229" s="19">
        <f t="shared" si="84"/>
        <v>1993</v>
      </c>
      <c r="B229" s="174">
        <f t="shared" si="84"/>
        <v>218374</v>
      </c>
      <c r="C229" s="67">
        <f t="shared" si="85"/>
        <v>12.223293511574491</v>
      </c>
      <c r="D229" s="20">
        <v>8</v>
      </c>
      <c r="E229" s="69">
        <f t="shared" si="86"/>
        <v>2.0794415416798357</v>
      </c>
      <c r="F229" s="71" t="s">
        <v>29</v>
      </c>
      <c r="G229" s="73">
        <f>EXP(G228)</f>
        <v>102979.92029405187</v>
      </c>
      <c r="I229" s="177">
        <f t="shared" si="87"/>
        <v>248597</v>
      </c>
      <c r="J229" s="178">
        <f t="shared" si="88"/>
        <v>13.840017584510978</v>
      </c>
      <c r="K229" s="177">
        <f t="shared" si="89"/>
        <v>913429.72900000005</v>
      </c>
      <c r="M229" s="68">
        <f t="shared" si="90"/>
        <v>12.293964468147109</v>
      </c>
      <c r="N229" s="71" t="s">
        <v>29</v>
      </c>
      <c r="O229" s="73">
        <f>EXP(O228)</f>
        <v>115776.45967439523</v>
      </c>
      <c r="Q229" s="185">
        <f t="shared" si="91"/>
        <v>249442</v>
      </c>
      <c r="R229" s="177">
        <f t="shared" si="92"/>
        <v>965220.62399999995</v>
      </c>
      <c r="T229" s="68">
        <f t="shared" si="93"/>
        <v>11.389334281032774</v>
      </c>
      <c r="U229" s="71" t="s">
        <v>29</v>
      </c>
      <c r="V229" s="73">
        <f>EXP(V228)</f>
        <v>15143.746506219237</v>
      </c>
      <c r="X229" s="185">
        <f t="shared" si="94"/>
        <v>232163</v>
      </c>
      <c r="Y229" s="177">
        <f t="shared" si="95"/>
        <v>190136.52100000001</v>
      </c>
      <c r="AA229" s="68">
        <f t="shared" si="96"/>
        <v>11.36644320452544</v>
      </c>
      <c r="AB229" s="71" t="s">
        <v>29</v>
      </c>
      <c r="AC229" s="73">
        <f>EXP(AC228)</f>
        <v>13908.87416670305</v>
      </c>
      <c r="AE229" s="185">
        <f t="shared" si="97"/>
        <v>231369</v>
      </c>
      <c r="AF229" s="177">
        <f t="shared" si="98"/>
        <v>168870.02499999999</v>
      </c>
      <c r="AH229" s="68">
        <f t="shared" si="99"/>
        <v>11.343015826140535</v>
      </c>
      <c r="AI229" s="71" t="s">
        <v>29</v>
      </c>
      <c r="AJ229" s="73">
        <f>EXP(AJ228)</f>
        <v>12687.953478900874</v>
      </c>
      <c r="AL229" s="185">
        <f t="shared" si="100"/>
        <v>230509</v>
      </c>
      <c r="AM229" s="177">
        <f t="shared" si="101"/>
        <v>147258.22500000001</v>
      </c>
      <c r="AO229" s="68">
        <f t="shared" si="102"/>
        <v>11.319026412360088</v>
      </c>
      <c r="AP229" s="71" t="s">
        <v>29</v>
      </c>
      <c r="AQ229" s="73">
        <f>EXP(AQ228)</f>
        <v>11480.265920285647</v>
      </c>
      <c r="AS229" s="185">
        <f t="shared" si="103"/>
        <v>229571</v>
      </c>
      <c r="AT229" s="177">
        <f t="shared" si="104"/>
        <v>125372.80899999999</v>
      </c>
      <c r="AV229" s="68">
        <f t="shared" si="105"/>
        <v>11.294447331874233</v>
      </c>
      <c r="AW229" s="71" t="s">
        <v>29</v>
      </c>
      <c r="AX229" s="73">
        <f>EXP(AX228)</f>
        <v>10284.45385839739</v>
      </c>
      <c r="AZ229" s="185">
        <f t="shared" si="106"/>
        <v>228537</v>
      </c>
      <c r="BA229" s="177">
        <f t="shared" si="107"/>
        <v>103286.569</v>
      </c>
      <c r="BC229" s="68">
        <f t="shared" si="108"/>
        <v>11.269248864257305</v>
      </c>
      <c r="BD229" s="71" t="s">
        <v>29</v>
      </c>
      <c r="BE229" s="73">
        <f>EXP(BE228)</f>
        <v>9098.0662266272266</v>
      </c>
      <c r="BG229" s="185">
        <f t="shared" si="109"/>
        <v>227385</v>
      </c>
      <c r="BH229" s="177">
        <f t="shared" si="110"/>
        <v>81198.120999999999</v>
      </c>
      <c r="BJ229" s="68">
        <f t="shared" si="111"/>
        <v>11.243398983909046</v>
      </c>
      <c r="BK229" s="71" t="s">
        <v>29</v>
      </c>
      <c r="BL229" s="73">
        <f>EXP(BL228)</f>
        <v>7916.6662850570356</v>
      </c>
      <c r="BN229" s="185">
        <f t="shared" si="112"/>
        <v>226076</v>
      </c>
      <c r="BO229" s="177">
        <f t="shared" si="113"/>
        <v>59320.803999999996</v>
      </c>
      <c r="BQ229" s="68">
        <f t="shared" si="114"/>
        <v>11.216863115321459</v>
      </c>
      <c r="BR229" s="71" t="s">
        <v>29</v>
      </c>
      <c r="BS229" s="73">
        <f>EXP(BS228)</f>
        <v>6731.8920629750764</v>
      </c>
      <c r="BU229" s="185">
        <f t="shared" si="115"/>
        <v>224551</v>
      </c>
      <c r="BV229" s="177">
        <f t="shared" si="116"/>
        <v>38155.328999999998</v>
      </c>
      <c r="BX229" s="68">
        <f t="shared" si="117"/>
        <v>11.189603854979891</v>
      </c>
      <c r="BY229" s="71" t="s">
        <v>29</v>
      </c>
      <c r="BZ229" s="73">
        <f>EXP(BZ228)</f>
        <v>5526.5765406846003</v>
      </c>
      <c r="CB229" s="185">
        <f t="shared" si="118"/>
        <v>222698</v>
      </c>
      <c r="CC229" s="177">
        <f t="shared" si="119"/>
        <v>18696.975999999999</v>
      </c>
      <c r="CE229" s="68">
        <f t="shared" si="120"/>
        <v>11.161580654286226</v>
      </c>
      <c r="CF229" s="71" t="s">
        <v>29</v>
      </c>
      <c r="CG229" s="73">
        <f>EXP(CG228)</f>
        <v>4259.2574971306867</v>
      </c>
      <c r="CI229" s="185">
        <f t="shared" si="121"/>
        <v>220260</v>
      </c>
      <c r="CJ229" s="177">
        <f t="shared" si="122"/>
        <v>3556.9960000000001</v>
      </c>
      <c r="CL229" s="68">
        <f t="shared" si="123"/>
        <v>11.132749456758969</v>
      </c>
      <c r="CM229" s="71" t="s">
        <v>29</v>
      </c>
      <c r="CN229" s="73">
        <f>EXP(CN228)</f>
        <v>2786.3861058196244</v>
      </c>
      <c r="CP229" s="185">
        <f t="shared" si="124"/>
        <v>216319</v>
      </c>
      <c r="CQ229" s="177">
        <f t="shared" si="125"/>
        <v>4223.0249999999996</v>
      </c>
      <c r="CS229" s="68">
        <f t="shared" si="126"/>
        <v>11.103062281362625</v>
      </c>
      <c r="CT229" s="71" t="s">
        <v>29</v>
      </c>
      <c r="CU229" s="73" t="e">
        <f>EXP(CU228)</f>
        <v>#VALUE!</v>
      </c>
      <c r="CW229" s="185" t="e">
        <f t="shared" si="127"/>
        <v>#VALUE!</v>
      </c>
      <c r="CX229" s="177" t="e">
        <f t="shared" si="128"/>
        <v>#VALUE!</v>
      </c>
      <c r="CZ229" s="68">
        <f t="shared" si="129"/>
        <v>11.072466742072958</v>
      </c>
      <c r="DA229" s="71" t="s">
        <v>29</v>
      </c>
      <c r="DB229" s="73" t="e">
        <f>EXP(DB228)</f>
        <v>#VALUE!</v>
      </c>
      <c r="DD229" s="185" t="e">
        <f t="shared" si="130"/>
        <v>#VALUE!</v>
      </c>
      <c r="DE229" s="177" t="e">
        <f t="shared" si="131"/>
        <v>#VALUE!</v>
      </c>
    </row>
    <row r="230" spans="1:109" ht="15" customHeight="1">
      <c r="A230" s="19">
        <f t="shared" si="84"/>
        <v>1994</v>
      </c>
      <c r="B230" s="174">
        <f t="shared" si="84"/>
        <v>238319</v>
      </c>
      <c r="C230" s="67">
        <f t="shared" si="85"/>
        <v>12.31680421123979</v>
      </c>
      <c r="D230" s="20">
        <v>9</v>
      </c>
      <c r="E230" s="69">
        <f t="shared" si="86"/>
        <v>2.1972245773362196</v>
      </c>
      <c r="H230" s="21"/>
      <c r="I230" s="177">
        <f t="shared" si="87"/>
        <v>259700</v>
      </c>
      <c r="J230" s="178">
        <f t="shared" si="88"/>
        <v>8.9715885011266412</v>
      </c>
      <c r="K230" s="177">
        <f t="shared" si="89"/>
        <v>457147.16100000002</v>
      </c>
      <c r="M230" s="68">
        <f t="shared" si="90"/>
        <v>12.381365391339422</v>
      </c>
      <c r="P230" s="21"/>
      <c r="Q230" s="185">
        <f t="shared" si="91"/>
        <v>260526</v>
      </c>
      <c r="R230" s="177">
        <f t="shared" si="92"/>
        <v>493150.84899999999</v>
      </c>
      <c r="T230" s="68">
        <f t="shared" si="93"/>
        <v>11.59283682978573</v>
      </c>
      <c r="W230" s="21"/>
      <c r="X230" s="185">
        <f t="shared" si="94"/>
        <v>243829</v>
      </c>
      <c r="Y230" s="177">
        <f t="shared" si="95"/>
        <v>30360.1</v>
      </c>
      <c r="AA230" s="68">
        <f t="shared" si="96"/>
        <v>11.57420027967696</v>
      </c>
      <c r="AD230" s="21"/>
      <c r="AE230" s="185">
        <f t="shared" si="97"/>
        <v>243076</v>
      </c>
      <c r="AF230" s="177">
        <f t="shared" si="98"/>
        <v>22629.048999999999</v>
      </c>
      <c r="AH230" s="68">
        <f t="shared" si="99"/>
        <v>11.555209802143828</v>
      </c>
      <c r="AK230" s="21"/>
      <c r="AL230" s="185">
        <f t="shared" si="100"/>
        <v>242263</v>
      </c>
      <c r="AM230" s="177">
        <f t="shared" si="101"/>
        <v>15555.136</v>
      </c>
      <c r="AO230" s="68">
        <f t="shared" si="102"/>
        <v>11.5358516936236</v>
      </c>
      <c r="AR230" s="21"/>
      <c r="AS230" s="185">
        <f t="shared" si="103"/>
        <v>241378</v>
      </c>
      <c r="AT230" s="177">
        <f t="shared" si="104"/>
        <v>9357.4809999999998</v>
      </c>
      <c r="AV230" s="68">
        <f t="shared" si="105"/>
        <v>11.516111438942007</v>
      </c>
      <c r="AY230" s="21"/>
      <c r="AZ230" s="185">
        <f t="shared" si="106"/>
        <v>240408</v>
      </c>
      <c r="BA230" s="177">
        <f t="shared" si="107"/>
        <v>4363.9210000000003</v>
      </c>
      <c r="BC230" s="68">
        <f t="shared" si="108"/>
        <v>11.495973645928574</v>
      </c>
      <c r="BF230" s="21"/>
      <c r="BG230" s="185">
        <f t="shared" si="109"/>
        <v>239331</v>
      </c>
      <c r="BH230" s="177">
        <f t="shared" si="110"/>
        <v>1024.144</v>
      </c>
      <c r="BJ230" s="68">
        <f t="shared" si="111"/>
        <v>11.475421973312004</v>
      </c>
      <c r="BM230" s="21"/>
      <c r="BN230" s="185">
        <f t="shared" si="112"/>
        <v>238115</v>
      </c>
      <c r="BO230" s="177">
        <f t="shared" si="113"/>
        <v>41.616</v>
      </c>
      <c r="BQ230" s="68">
        <f t="shared" si="114"/>
        <v>11.454439051049423</v>
      </c>
      <c r="BT230" s="21"/>
      <c r="BU230" s="185">
        <f t="shared" si="115"/>
        <v>236710</v>
      </c>
      <c r="BV230" s="177">
        <f t="shared" si="116"/>
        <v>2588.8809999999999</v>
      </c>
      <c r="BX230" s="68">
        <f t="shared" si="117"/>
        <v>11.433006392116324</v>
      </c>
      <c r="CA230" s="21"/>
      <c r="CB230" s="185">
        <f t="shared" si="118"/>
        <v>235020</v>
      </c>
      <c r="CC230" s="177">
        <f t="shared" si="119"/>
        <v>10883.401</v>
      </c>
      <c r="CE230" s="68">
        <f t="shared" si="120"/>
        <v>11.411104294634752</v>
      </c>
      <c r="CH230" s="21"/>
      <c r="CI230" s="185">
        <f t="shared" si="121"/>
        <v>232828</v>
      </c>
      <c r="CJ230" s="177">
        <f t="shared" si="122"/>
        <v>30151.080999999998</v>
      </c>
      <c r="CL230" s="68">
        <f t="shared" si="123"/>
        <v>11.388711733041358</v>
      </c>
      <c r="CO230" s="21"/>
      <c r="CP230" s="185">
        <f t="shared" si="124"/>
        <v>229361</v>
      </c>
      <c r="CQ230" s="177">
        <f t="shared" si="125"/>
        <v>80245.763999999996</v>
      </c>
      <c r="CS230" s="68">
        <f t="shared" si="126"/>
        <v>11.365806236788632</v>
      </c>
      <c r="CV230" s="21"/>
      <c r="CW230" s="185" t="e">
        <f t="shared" si="127"/>
        <v>#VALUE!</v>
      </c>
      <c r="CX230" s="177" t="e">
        <f t="shared" si="128"/>
        <v>#VALUE!</v>
      </c>
      <c r="CZ230" s="68">
        <f t="shared" si="129"/>
        <v>11.342363754825394</v>
      </c>
      <c r="DC230" s="21"/>
      <c r="DD230" s="185" t="e">
        <f t="shared" si="130"/>
        <v>#VALUE!</v>
      </c>
      <c r="DE230" s="177" t="e">
        <f t="shared" si="131"/>
        <v>#VALUE!</v>
      </c>
    </row>
    <row r="231" spans="1:109" ht="15" customHeight="1">
      <c r="A231" s="19">
        <f t="shared" si="84"/>
        <v>1995</v>
      </c>
      <c r="B231" s="174">
        <f t="shared" si="84"/>
        <v>254709</v>
      </c>
      <c r="C231" s="67">
        <f t="shared" si="85"/>
        <v>12.387598052147334</v>
      </c>
      <c r="D231" s="20">
        <v>10</v>
      </c>
      <c r="E231" s="69">
        <f t="shared" si="86"/>
        <v>2.3025850929940459</v>
      </c>
      <c r="I231" s="177">
        <f t="shared" si="87"/>
        <v>270079</v>
      </c>
      <c r="J231" s="178">
        <f t="shared" si="88"/>
        <v>6.0343372240478352</v>
      </c>
      <c r="K231" s="177">
        <f t="shared" si="89"/>
        <v>236236.9</v>
      </c>
      <c r="M231" s="68">
        <f t="shared" si="90"/>
        <v>12.447876996032303</v>
      </c>
      <c r="Q231" s="185">
        <f t="shared" si="91"/>
        <v>270857</v>
      </c>
      <c r="R231" s="177">
        <f t="shared" si="92"/>
        <v>260757.90400000001</v>
      </c>
      <c r="T231" s="68">
        <f t="shared" si="93"/>
        <v>11.733739147912548</v>
      </c>
      <c r="X231" s="185">
        <f t="shared" si="94"/>
        <v>255390</v>
      </c>
      <c r="Y231" s="177">
        <f t="shared" si="95"/>
        <v>463.76100000000002</v>
      </c>
      <c r="AA231" s="68">
        <f t="shared" si="96"/>
        <v>11.717571837058099</v>
      </c>
      <c r="AE231" s="185">
        <f t="shared" si="97"/>
        <v>254713</v>
      </c>
      <c r="AF231" s="177">
        <f t="shared" si="98"/>
        <v>1.6E-2</v>
      </c>
      <c r="AH231" s="68">
        <f t="shared" si="99"/>
        <v>11.701138842998327</v>
      </c>
      <c r="AL231" s="185">
        <f t="shared" si="100"/>
        <v>253985</v>
      </c>
      <c r="AM231" s="177">
        <f t="shared" si="101"/>
        <v>524.17600000000004</v>
      </c>
      <c r="AO231" s="68">
        <f t="shared" si="102"/>
        <v>11.684431287496471</v>
      </c>
      <c r="AS231" s="185">
        <f t="shared" si="103"/>
        <v>253198</v>
      </c>
      <c r="AT231" s="177">
        <f t="shared" si="104"/>
        <v>2283.1210000000001</v>
      </c>
      <c r="AV231" s="68">
        <f t="shared" si="105"/>
        <v>11.667439839721883</v>
      </c>
      <c r="AZ231" s="185">
        <f t="shared" si="106"/>
        <v>252340</v>
      </c>
      <c r="BA231" s="177">
        <f t="shared" si="107"/>
        <v>5612.1610000000001</v>
      </c>
      <c r="BC231" s="68">
        <f t="shared" si="108"/>
        <v>11.650154684954421</v>
      </c>
      <c r="BG231" s="185">
        <f t="shared" si="109"/>
        <v>251395</v>
      </c>
      <c r="BH231" s="177">
        <f t="shared" si="110"/>
        <v>10982.596</v>
      </c>
      <c r="BJ231" s="68">
        <f t="shared" si="111"/>
        <v>11.632565490536173</v>
      </c>
      <c r="BN231" s="185">
        <f t="shared" si="112"/>
        <v>250339</v>
      </c>
      <c r="BO231" s="177">
        <f t="shared" si="113"/>
        <v>19096.900000000001</v>
      </c>
      <c r="BQ231" s="68">
        <f t="shared" si="114"/>
        <v>11.614661368774787</v>
      </c>
      <c r="BU231" s="185">
        <f t="shared" si="115"/>
        <v>249134</v>
      </c>
      <c r="BV231" s="177">
        <f t="shared" si="116"/>
        <v>31080.625</v>
      </c>
      <c r="BX231" s="68">
        <f t="shared" si="117"/>
        <v>11.596430836464883</v>
      </c>
      <c r="CB231" s="185">
        <f t="shared" si="118"/>
        <v>247711</v>
      </c>
      <c r="CC231" s="177">
        <f t="shared" si="119"/>
        <v>48972.004000000001</v>
      </c>
      <c r="CE231" s="68">
        <f t="shared" si="120"/>
        <v>11.577861770650708</v>
      </c>
      <c r="CI231" s="185">
        <f t="shared" si="121"/>
        <v>245913</v>
      </c>
      <c r="CJ231" s="177">
        <f t="shared" si="122"/>
        <v>77369.615999999995</v>
      </c>
      <c r="CL231" s="68">
        <f t="shared" si="123"/>
        <v>11.558941360203265</v>
      </c>
      <c r="CP231" s="185">
        <f t="shared" si="124"/>
        <v>243187</v>
      </c>
      <c r="CQ231" s="177">
        <f t="shared" si="125"/>
        <v>132756.484</v>
      </c>
      <c r="CS231" s="68">
        <f t="shared" si="126"/>
        <v>11.539656052727494</v>
      </c>
      <c r="CW231" s="185" t="e">
        <f t="shared" si="127"/>
        <v>#VALUE!</v>
      </c>
      <c r="CX231" s="177" t="e">
        <f t="shared" si="128"/>
        <v>#VALUE!</v>
      </c>
      <c r="CZ231" s="68">
        <f t="shared" si="129"/>
        <v>11.519991496248441</v>
      </c>
      <c r="DD231" s="185" t="e">
        <f t="shared" si="130"/>
        <v>#VALUE!</v>
      </c>
      <c r="DE231" s="177" t="e">
        <f t="shared" si="131"/>
        <v>#VALUE!</v>
      </c>
    </row>
    <row r="232" spans="1:109" ht="15" customHeight="1">
      <c r="A232" s="19">
        <f t="shared" si="84"/>
        <v>1996</v>
      </c>
      <c r="B232" s="174">
        <f t="shared" si="84"/>
        <v>270403</v>
      </c>
      <c r="C232" s="67">
        <f t="shared" si="85"/>
        <v>12.450989430239938</v>
      </c>
      <c r="D232" s="20">
        <v>11</v>
      </c>
      <c r="E232" s="69">
        <f t="shared" si="86"/>
        <v>2.3978952727983707</v>
      </c>
      <c r="F232" s="637" t="s">
        <v>7</v>
      </c>
      <c r="G232" s="638"/>
      <c r="H232" s="179">
        <f>I221</f>
        <v>0.90284862796762833</v>
      </c>
      <c r="I232" s="177">
        <f t="shared" si="87"/>
        <v>279846</v>
      </c>
      <c r="J232" s="178">
        <f t="shared" si="88"/>
        <v>3.4921949830438272</v>
      </c>
      <c r="K232" s="177">
        <f t="shared" si="89"/>
        <v>89170.248999999996</v>
      </c>
      <c r="M232" s="68">
        <f t="shared" si="90"/>
        <v>12.507668717763957</v>
      </c>
      <c r="N232" s="21" t="s">
        <v>36</v>
      </c>
      <c r="O232" s="42">
        <f>Q221</f>
        <v>0.89731462811373353</v>
      </c>
      <c r="Q232" s="185">
        <f t="shared" si="91"/>
        <v>280556</v>
      </c>
      <c r="R232" s="177">
        <f t="shared" si="92"/>
        <v>103083.409</v>
      </c>
      <c r="T232" s="68">
        <f t="shared" si="93"/>
        <v>11.852272888976659</v>
      </c>
      <c r="U232" s="21" t="s">
        <v>36</v>
      </c>
      <c r="V232" s="42">
        <f>X221</f>
        <v>0.97414079781552598</v>
      </c>
      <c r="X232" s="185">
        <f t="shared" si="94"/>
        <v>266855</v>
      </c>
      <c r="Y232" s="177">
        <f t="shared" si="95"/>
        <v>12588.304</v>
      </c>
      <c r="AA232" s="68">
        <f t="shared" si="96"/>
        <v>11.837925760195029</v>
      </c>
      <c r="AB232" s="21" t="s">
        <v>36</v>
      </c>
      <c r="AC232" s="42">
        <f>AE221</f>
        <v>0.97582415750427876</v>
      </c>
      <c r="AE232" s="185">
        <f t="shared" si="97"/>
        <v>266286</v>
      </c>
      <c r="AF232" s="177">
        <f t="shared" si="98"/>
        <v>16949.688999999998</v>
      </c>
      <c r="AH232" s="68">
        <f t="shared" si="99"/>
        <v>11.823369791420438</v>
      </c>
      <c r="AI232" s="21" t="s">
        <v>36</v>
      </c>
      <c r="AJ232" s="42">
        <f>AL221</f>
        <v>0.97746768148905361</v>
      </c>
      <c r="AL232" s="185">
        <f t="shared" si="100"/>
        <v>265678</v>
      </c>
      <c r="AM232" s="177">
        <f t="shared" si="101"/>
        <v>22325.625</v>
      </c>
      <c r="AO232" s="68">
        <f t="shared" si="102"/>
        <v>11.808598812891285</v>
      </c>
      <c r="AP232" s="21" t="s">
        <v>36</v>
      </c>
      <c r="AQ232" s="42">
        <f>AS221</f>
        <v>0.97905044317654955</v>
      </c>
      <c r="AS232" s="185">
        <f t="shared" si="103"/>
        <v>265028</v>
      </c>
      <c r="AT232" s="177">
        <f t="shared" si="104"/>
        <v>28890.625</v>
      </c>
      <c r="AV232" s="68">
        <f t="shared" si="105"/>
        <v>11.793606377331566</v>
      </c>
      <c r="AW232" s="21" t="s">
        <v>36</v>
      </c>
      <c r="AX232" s="42">
        <f>AZ221</f>
        <v>0.98054042589996604</v>
      </c>
      <c r="AZ232" s="185">
        <f t="shared" si="106"/>
        <v>264327</v>
      </c>
      <c r="BA232" s="177">
        <f t="shared" si="107"/>
        <v>36917.775999999998</v>
      </c>
      <c r="BC232" s="68">
        <f t="shared" si="108"/>
        <v>11.778385743053837</v>
      </c>
      <c r="BD232" s="21" t="s">
        <v>36</v>
      </c>
      <c r="BE232" s="42">
        <f>BG221</f>
        <v>0.9818932188084889</v>
      </c>
      <c r="BG232" s="185">
        <f t="shared" si="109"/>
        <v>263565</v>
      </c>
      <c r="BH232" s="177">
        <f t="shared" si="110"/>
        <v>46758.243999999999</v>
      </c>
      <c r="BJ232" s="68">
        <f t="shared" si="111"/>
        <v>11.76292985575626</v>
      </c>
      <c r="BK232" s="21" t="s">
        <v>36</v>
      </c>
      <c r="BL232" s="42">
        <f>BN221</f>
        <v>0.98303685511564687</v>
      </c>
      <c r="BN232" s="185">
        <f t="shared" si="112"/>
        <v>262730</v>
      </c>
      <c r="BO232" s="177">
        <f t="shared" si="113"/>
        <v>58874.928999999996</v>
      </c>
      <c r="BQ232" s="68">
        <f t="shared" si="114"/>
        <v>11.747231328890706</v>
      </c>
      <c r="BR232" s="21" t="s">
        <v>36</v>
      </c>
      <c r="BS232" s="42">
        <f>BU221</f>
        <v>0.98384833259490256</v>
      </c>
      <c r="BU232" s="185">
        <f t="shared" si="115"/>
        <v>261801</v>
      </c>
      <c r="BV232" s="177">
        <f t="shared" si="116"/>
        <v>73994.403999999995</v>
      </c>
      <c r="BX232" s="68">
        <f t="shared" si="117"/>
        <v>11.731282422465169</v>
      </c>
      <c r="BY232" s="21" t="s">
        <v>36</v>
      </c>
      <c r="BZ232" s="42">
        <f>CB221</f>
        <v>0.98409007827366513</v>
      </c>
      <c r="CB232" s="185">
        <f t="shared" si="118"/>
        <v>260743</v>
      </c>
      <c r="CC232" s="177">
        <f t="shared" si="119"/>
        <v>93315.6</v>
      </c>
      <c r="CE232" s="68">
        <f t="shared" si="120"/>
        <v>11.715075020128207</v>
      </c>
      <c r="CF232" s="21" t="s">
        <v>36</v>
      </c>
      <c r="CG232" s="42">
        <f>CI221</f>
        <v>0.98319017860321078</v>
      </c>
      <c r="CI232" s="185">
        <f t="shared" si="121"/>
        <v>259480</v>
      </c>
      <c r="CJ232" s="177">
        <f t="shared" si="122"/>
        <v>119311.929</v>
      </c>
      <c r="CL232" s="68">
        <f t="shared" si="123"/>
        <v>11.698600604365575</v>
      </c>
      <c r="CM232" s="21" t="s">
        <v>36</v>
      </c>
      <c r="CN232" s="42">
        <f>CP221</f>
        <v>0.97891821686957481</v>
      </c>
      <c r="CP232" s="185">
        <f t="shared" si="124"/>
        <v>257759</v>
      </c>
      <c r="CQ232" s="177">
        <f t="shared" si="125"/>
        <v>159870.736</v>
      </c>
      <c r="CS232" s="68">
        <f t="shared" si="126"/>
        <v>11.681850229619316</v>
      </c>
      <c r="CT232" s="21" t="s">
        <v>36</v>
      </c>
      <c r="CU232" s="42" t="e">
        <f>CW221</f>
        <v>#VALUE!</v>
      </c>
      <c r="CW232" s="185" t="e">
        <f t="shared" si="127"/>
        <v>#VALUE!</v>
      </c>
      <c r="CX232" s="177" t="e">
        <f t="shared" si="128"/>
        <v>#VALUE!</v>
      </c>
      <c r="CZ232" s="68">
        <f t="shared" si="129"/>
        <v>11.664814493116875</v>
      </c>
      <c r="DA232" s="21" t="s">
        <v>36</v>
      </c>
      <c r="DB232" s="42" t="e">
        <f>DD221</f>
        <v>#VALUE!</v>
      </c>
      <c r="DD232" s="185" t="e">
        <f t="shared" si="130"/>
        <v>#VALUE!</v>
      </c>
      <c r="DE232" s="177" t="e">
        <f t="shared" si="131"/>
        <v>#VALUE!</v>
      </c>
    </row>
    <row r="233" spans="1:109" ht="15" customHeight="1">
      <c r="A233" s="19">
        <f t="shared" si="84"/>
        <v>1997</v>
      </c>
      <c r="B233" s="174">
        <f t="shared" si="84"/>
        <v>281896</v>
      </c>
      <c r="C233" s="67">
        <f t="shared" si="85"/>
        <v>12.494988955996758</v>
      </c>
      <c r="D233" s="20">
        <v>12</v>
      </c>
      <c r="E233" s="69">
        <f t="shared" si="86"/>
        <v>2.4849066497880004</v>
      </c>
      <c r="F233" s="637" t="s">
        <v>8</v>
      </c>
      <c r="G233" s="638"/>
      <c r="H233" s="180">
        <f>SUM(K222:K242)</f>
        <v>16883944.570999999</v>
      </c>
      <c r="I233" s="177">
        <f t="shared" si="87"/>
        <v>289089</v>
      </c>
      <c r="J233" s="178">
        <f t="shared" si="88"/>
        <v>2.5516502539943806</v>
      </c>
      <c r="K233" s="177">
        <f t="shared" si="89"/>
        <v>51739.249000000003</v>
      </c>
      <c r="M233" s="68">
        <f t="shared" si="90"/>
        <v>12.549293487572658</v>
      </c>
      <c r="N233" s="21" t="s">
        <v>37</v>
      </c>
      <c r="O233" s="198">
        <f>SUM(R222:R242)</f>
        <v>17467479.984999999</v>
      </c>
      <c r="Q233" s="185">
        <f t="shared" si="91"/>
        <v>289713</v>
      </c>
      <c r="R233" s="177">
        <f t="shared" si="92"/>
        <v>61105.489000000001</v>
      </c>
      <c r="T233" s="68">
        <f t="shared" si="93"/>
        <v>11.93095204940132</v>
      </c>
      <c r="U233" s="21" t="s">
        <v>37</v>
      </c>
      <c r="V233" s="198">
        <f>SUM(Y222:Y242)</f>
        <v>7105877.6890000002</v>
      </c>
      <c r="X233" s="185">
        <f t="shared" si="94"/>
        <v>278235</v>
      </c>
      <c r="Y233" s="177">
        <f t="shared" si="95"/>
        <v>13402.921</v>
      </c>
      <c r="AA233" s="68">
        <f t="shared" si="96"/>
        <v>11.917697702819879</v>
      </c>
      <c r="AB233" s="21" t="s">
        <v>37</v>
      </c>
      <c r="AC233" s="198">
        <f>SUM(AF222:AF242)</f>
        <v>6668605.1179999989</v>
      </c>
      <c r="AE233" s="185">
        <f t="shared" si="97"/>
        <v>277802</v>
      </c>
      <c r="AF233" s="177">
        <f t="shared" si="98"/>
        <v>16760.835999999999</v>
      </c>
      <c r="AH233" s="68">
        <f t="shared" si="99"/>
        <v>11.904265316087812</v>
      </c>
      <c r="AI233" s="21" t="s">
        <v>37</v>
      </c>
      <c r="AJ233" s="198">
        <f>SUM(AM222:AM242)</f>
        <v>6200773.9740000013</v>
      </c>
      <c r="AL233" s="185">
        <f t="shared" si="100"/>
        <v>277346</v>
      </c>
      <c r="AM233" s="177">
        <f t="shared" si="101"/>
        <v>20702.5</v>
      </c>
      <c r="AO233" s="68">
        <f t="shared" si="102"/>
        <v>11.890650040927042</v>
      </c>
      <c r="AP233" s="21" t="s">
        <v>37</v>
      </c>
      <c r="AQ233" s="198">
        <f>SUM(AT222:AT242)</f>
        <v>5698924.7539999997</v>
      </c>
      <c r="AS233" s="185">
        <f t="shared" si="103"/>
        <v>276868</v>
      </c>
      <c r="AT233" s="177">
        <f t="shared" si="104"/>
        <v>25280.784</v>
      </c>
      <c r="AV233" s="68">
        <f t="shared" si="105"/>
        <v>11.876846828284743</v>
      </c>
      <c r="AW233" s="21" t="s">
        <v>37</v>
      </c>
      <c r="AX233" s="198">
        <f>SUM(BA222:BA242)</f>
        <v>5160423.8449999997</v>
      </c>
      <c r="AZ233" s="185">
        <f t="shared" si="106"/>
        <v>276364</v>
      </c>
      <c r="BA233" s="177">
        <f t="shared" si="107"/>
        <v>30603.024000000001</v>
      </c>
      <c r="BC233" s="68">
        <f t="shared" si="108"/>
        <v>11.862850417092131</v>
      </c>
      <c r="BD233" s="21" t="s">
        <v>37</v>
      </c>
      <c r="BE233" s="198">
        <f>SUM(BH222:BH242)</f>
        <v>4583614.5370000005</v>
      </c>
      <c r="BG233" s="185">
        <f t="shared" si="109"/>
        <v>275834</v>
      </c>
      <c r="BH233" s="177">
        <f t="shared" si="110"/>
        <v>36747.843999999997</v>
      </c>
      <c r="BJ233" s="68">
        <f t="shared" si="111"/>
        <v>11.848655322225332</v>
      </c>
      <c r="BK233" s="21" t="s">
        <v>37</v>
      </c>
      <c r="BL233" s="198">
        <f>SUM(BO222:BO242)</f>
        <v>3971894.5799999996</v>
      </c>
      <c r="BN233" s="185">
        <f t="shared" si="112"/>
        <v>275277</v>
      </c>
      <c r="BO233" s="177">
        <f t="shared" si="113"/>
        <v>43811.161</v>
      </c>
      <c r="BQ233" s="68">
        <f t="shared" si="114"/>
        <v>11.834255821599397</v>
      </c>
      <c r="BR233" s="21" t="s">
        <v>37</v>
      </c>
      <c r="BS233" s="198">
        <f>SUM(BV222:BV242)</f>
        <v>3342734.5459999996</v>
      </c>
      <c r="BU233" s="185">
        <f t="shared" si="115"/>
        <v>274694</v>
      </c>
      <c r="BV233" s="177">
        <f t="shared" si="116"/>
        <v>51868.803999999996</v>
      </c>
      <c r="BX233" s="68">
        <f t="shared" si="117"/>
        <v>11.819645942319466</v>
      </c>
      <c r="BY233" s="21" t="s">
        <v>37</v>
      </c>
      <c r="BZ233" s="198">
        <f>SUM(CC222:CC242)</f>
        <v>2760369.4339999999</v>
      </c>
      <c r="CB233" s="185">
        <f t="shared" si="118"/>
        <v>274093</v>
      </c>
      <c r="CC233" s="177">
        <f t="shared" si="119"/>
        <v>60886.809000000001</v>
      </c>
      <c r="CE233" s="68">
        <f t="shared" si="120"/>
        <v>11.804819445805178</v>
      </c>
      <c r="CF233" s="21" t="s">
        <v>37</v>
      </c>
      <c r="CG233" s="198">
        <f>SUM(CJ222:CJ242)</f>
        <v>2479588.6520000002</v>
      </c>
      <c r="CI233" s="185">
        <f t="shared" si="121"/>
        <v>273500</v>
      </c>
      <c r="CJ233" s="177">
        <f t="shared" si="122"/>
        <v>70492.816000000006</v>
      </c>
      <c r="CL233" s="68">
        <f t="shared" si="123"/>
        <v>11.789769811795635</v>
      </c>
      <c r="CM233" s="21" t="s">
        <v>37</v>
      </c>
      <c r="CN233" s="198">
        <f>SUM(CQ222:CQ242)</f>
        <v>4115729.87</v>
      </c>
      <c r="CP233" s="185">
        <f t="shared" si="124"/>
        <v>273042</v>
      </c>
      <c r="CQ233" s="177">
        <f t="shared" si="125"/>
        <v>78393.316000000006</v>
      </c>
      <c r="CS233" s="68">
        <f t="shared" si="126"/>
        <v>11.774490221132254</v>
      </c>
      <c r="CT233" s="21" t="s">
        <v>37</v>
      </c>
      <c r="CU233" s="198" t="e">
        <f>SUM(CX222:CX242)</f>
        <v>#VALUE!</v>
      </c>
      <c r="CW233" s="185" t="e">
        <f t="shared" si="127"/>
        <v>#VALUE!</v>
      </c>
      <c r="CX233" s="177" t="e">
        <f t="shared" si="128"/>
        <v>#VALUE!</v>
      </c>
      <c r="CZ233" s="68">
        <f t="shared" si="129"/>
        <v>11.758973537205737</v>
      </c>
      <c r="DA233" s="21" t="s">
        <v>37</v>
      </c>
      <c r="DB233" s="198" t="e">
        <f>SUM(DE222:DE242)</f>
        <v>#VALUE!</v>
      </c>
      <c r="DD233" s="185" t="e">
        <f t="shared" si="130"/>
        <v>#VALUE!</v>
      </c>
      <c r="DE233" s="177" t="e">
        <f t="shared" si="131"/>
        <v>#VALUE!</v>
      </c>
    </row>
    <row r="234" spans="1:109" ht="15" customHeight="1">
      <c r="A234" s="19">
        <f t="shared" si="84"/>
        <v>1998</v>
      </c>
      <c r="B234" s="174">
        <f t="shared" si="84"/>
        <v>291607</v>
      </c>
      <c r="C234" s="67">
        <f t="shared" si="85"/>
        <v>12.530714463611872</v>
      </c>
      <c r="D234" s="20">
        <v>13</v>
      </c>
      <c r="E234" s="69">
        <f t="shared" si="86"/>
        <v>2.5649493574615367</v>
      </c>
      <c r="F234" s="637" t="s">
        <v>9</v>
      </c>
      <c r="G234" s="638"/>
      <c r="H234" s="180">
        <f>SUM(K233:K242)</f>
        <v>8448420.4140000008</v>
      </c>
      <c r="I234" s="177">
        <f t="shared" si="87"/>
        <v>297876</v>
      </c>
      <c r="J234" s="178">
        <f t="shared" si="88"/>
        <v>2.1498112185235607</v>
      </c>
      <c r="K234" s="177">
        <f t="shared" si="89"/>
        <v>39300.360999999997</v>
      </c>
      <c r="M234" s="68">
        <f t="shared" si="90"/>
        <v>12.583162284315481</v>
      </c>
      <c r="O234" s="74"/>
      <c r="Q234" s="185">
        <f t="shared" si="91"/>
        <v>298401</v>
      </c>
      <c r="R234" s="177">
        <f t="shared" si="92"/>
        <v>46158.436000000002</v>
      </c>
      <c r="T234" s="68">
        <f t="shared" si="93"/>
        <v>11.99292339352143</v>
      </c>
      <c r="V234" s="74"/>
      <c r="X234" s="185">
        <f t="shared" si="94"/>
        <v>289538</v>
      </c>
      <c r="Y234" s="177">
        <f t="shared" si="95"/>
        <v>4280.7610000000004</v>
      </c>
      <c r="AA234" s="68">
        <f t="shared" si="96"/>
        <v>11.980470483420991</v>
      </c>
      <c r="AC234" s="74"/>
      <c r="AE234" s="185">
        <f t="shared" si="97"/>
        <v>289265</v>
      </c>
      <c r="AF234" s="177">
        <f t="shared" si="98"/>
        <v>5484.9639999999999</v>
      </c>
      <c r="AH234" s="68">
        <f t="shared" si="99"/>
        <v>11.967860540783624</v>
      </c>
      <c r="AJ234" s="74"/>
      <c r="AL234" s="185">
        <f t="shared" si="100"/>
        <v>288990</v>
      </c>
      <c r="AM234" s="177">
        <f t="shared" si="101"/>
        <v>6848.6890000000003</v>
      </c>
      <c r="AO234" s="68">
        <f t="shared" si="102"/>
        <v>11.955089554581622</v>
      </c>
      <c r="AQ234" s="74"/>
      <c r="AS234" s="185">
        <f t="shared" si="103"/>
        <v>288716</v>
      </c>
      <c r="AT234" s="177">
        <f t="shared" si="104"/>
        <v>8357.8809999999994</v>
      </c>
      <c r="AV234" s="68">
        <f t="shared" si="105"/>
        <v>11.942153358118599</v>
      </c>
      <c r="AX234" s="74"/>
      <c r="AZ234" s="185">
        <f t="shared" si="106"/>
        <v>288447</v>
      </c>
      <c r="BA234" s="177">
        <f t="shared" si="107"/>
        <v>9985.6</v>
      </c>
      <c r="BC234" s="68">
        <f t="shared" si="108"/>
        <v>11.929047620868429</v>
      </c>
      <c r="BE234" s="74"/>
      <c r="BG234" s="185">
        <f t="shared" si="109"/>
        <v>288192</v>
      </c>
      <c r="BH234" s="177">
        <f t="shared" si="110"/>
        <v>11662.225</v>
      </c>
      <c r="BJ234" s="68">
        <f t="shared" si="111"/>
        <v>11.91576783977226</v>
      </c>
      <c r="BL234" s="74"/>
      <c r="BN234" s="185">
        <f t="shared" si="112"/>
        <v>287966</v>
      </c>
      <c r="BO234" s="177">
        <f t="shared" si="113"/>
        <v>13256.880999999999</v>
      </c>
      <c r="BQ234" s="68">
        <f t="shared" si="114"/>
        <v>11.902309329949833</v>
      </c>
      <c r="BS234" s="74"/>
      <c r="BU234" s="185">
        <f t="shared" si="115"/>
        <v>287796</v>
      </c>
      <c r="BV234" s="177">
        <f t="shared" si="116"/>
        <v>14523.721</v>
      </c>
      <c r="BX234" s="68">
        <f t="shared" si="117"/>
        <v>11.888667214777184</v>
      </c>
      <c r="BZ234" s="74"/>
      <c r="CB234" s="185">
        <f t="shared" si="118"/>
        <v>287741</v>
      </c>
      <c r="CC234" s="177">
        <f t="shared" si="119"/>
        <v>14945.956</v>
      </c>
      <c r="CE234" s="68">
        <f t="shared" si="120"/>
        <v>11.874836415278098</v>
      </c>
      <c r="CG234" s="74"/>
      <c r="CI234" s="185">
        <f t="shared" si="121"/>
        <v>287950</v>
      </c>
      <c r="CJ234" s="177">
        <f t="shared" si="122"/>
        <v>13373.648999999999</v>
      </c>
      <c r="CL234" s="68">
        <f t="shared" si="123"/>
        <v>11.860811638771622</v>
      </c>
      <c r="CN234" s="74"/>
      <c r="CP234" s="185">
        <f t="shared" si="124"/>
        <v>289009</v>
      </c>
      <c r="CQ234" s="177">
        <f t="shared" si="125"/>
        <v>6749.6040000000003</v>
      </c>
      <c r="CS234" s="68">
        <f t="shared" si="126"/>
        <v>11.846587366712093</v>
      </c>
      <c r="CU234" s="74"/>
      <c r="CW234" s="185" t="e">
        <f t="shared" si="127"/>
        <v>#VALUE!</v>
      </c>
      <c r="CX234" s="177" t="e">
        <f t="shared" si="128"/>
        <v>#VALUE!</v>
      </c>
      <c r="CZ234" s="68">
        <f t="shared" si="129"/>
        <v>11.83215784165178</v>
      </c>
      <c r="DB234" s="74"/>
      <c r="DD234" s="185" t="e">
        <f t="shared" si="130"/>
        <v>#VALUE!</v>
      </c>
      <c r="DE234" s="177" t="e">
        <f t="shared" si="131"/>
        <v>#VALUE!</v>
      </c>
    </row>
    <row r="235" spans="1:109" ht="15" customHeight="1">
      <c r="A235" s="19">
        <f t="shared" si="84"/>
        <v>1999</v>
      </c>
      <c r="B235" s="174">
        <f t="shared" si="84"/>
        <v>307751</v>
      </c>
      <c r="C235" s="67">
        <f t="shared" si="85"/>
        <v>12.58741922622953</v>
      </c>
      <c r="D235" s="20">
        <v>14</v>
      </c>
      <c r="E235" s="69">
        <f t="shared" si="86"/>
        <v>2.6390573296152584</v>
      </c>
      <c r="F235" s="637" t="s">
        <v>10</v>
      </c>
      <c r="G235" s="638"/>
      <c r="H235" s="181">
        <f>SUM(J222:J242)/D242</f>
        <v>9.4532383632968813</v>
      </c>
      <c r="I235" s="177">
        <f t="shared" si="87"/>
        <v>306262</v>
      </c>
      <c r="J235" s="178">
        <f t="shared" si="88"/>
        <v>0.48383270891077523</v>
      </c>
      <c r="K235" s="177">
        <f t="shared" si="89"/>
        <v>2217.1210000000001</v>
      </c>
      <c r="M235" s="68">
        <f t="shared" si="90"/>
        <v>12.63704629343216</v>
      </c>
      <c r="Q235" s="185">
        <f t="shared" si="91"/>
        <v>306676</v>
      </c>
      <c r="R235" s="177">
        <f t="shared" si="92"/>
        <v>1155.625</v>
      </c>
      <c r="T235" s="68">
        <f t="shared" si="93"/>
        <v>12.088139566819697</v>
      </c>
      <c r="X235" s="185">
        <f t="shared" si="94"/>
        <v>300770</v>
      </c>
      <c r="Y235" s="177">
        <f t="shared" si="95"/>
        <v>48734.360999999997</v>
      </c>
      <c r="AA235" s="68">
        <f t="shared" si="96"/>
        <v>12.076824099599635</v>
      </c>
      <c r="AE235" s="185">
        <f t="shared" si="97"/>
        <v>300681</v>
      </c>
      <c r="AF235" s="177">
        <f t="shared" si="98"/>
        <v>49984.9</v>
      </c>
      <c r="AH235" s="68">
        <f t="shared" si="99"/>
        <v>12.065379125755566</v>
      </c>
      <c r="AL235" s="185">
        <f t="shared" si="100"/>
        <v>300613</v>
      </c>
      <c r="AM235" s="177">
        <f t="shared" si="101"/>
        <v>50951.044000000002</v>
      </c>
      <c r="AO235" s="68">
        <f t="shared" si="102"/>
        <v>12.053801646501135</v>
      </c>
      <c r="AS235" s="185">
        <f t="shared" si="103"/>
        <v>300573</v>
      </c>
      <c r="AT235" s="177">
        <f t="shared" si="104"/>
        <v>51523.684000000001</v>
      </c>
      <c r="AV235" s="68">
        <f t="shared" si="105"/>
        <v>12.042088557671304</v>
      </c>
      <c r="AZ235" s="185">
        <f t="shared" si="106"/>
        <v>300574</v>
      </c>
      <c r="BA235" s="177">
        <f t="shared" si="107"/>
        <v>51509.328999999998</v>
      </c>
      <c r="BC235" s="68">
        <f t="shared" si="108"/>
        <v>12.030236644726363</v>
      </c>
      <c r="BG235" s="185">
        <f t="shared" si="109"/>
        <v>300635</v>
      </c>
      <c r="BH235" s="177">
        <f t="shared" si="110"/>
        <v>50637.455999999998</v>
      </c>
      <c r="BJ235" s="68">
        <f t="shared" si="111"/>
        <v>12.018242577456325</v>
      </c>
      <c r="BN235" s="185">
        <f t="shared" si="112"/>
        <v>300789</v>
      </c>
      <c r="BO235" s="177">
        <f t="shared" si="113"/>
        <v>48469.444000000003</v>
      </c>
      <c r="BQ235" s="68">
        <f t="shared" si="114"/>
        <v>12.006102904363861</v>
      </c>
      <c r="BU235" s="185">
        <f t="shared" si="115"/>
        <v>301095</v>
      </c>
      <c r="BV235" s="177">
        <f t="shared" si="116"/>
        <v>44302.336000000003</v>
      </c>
      <c r="BX235" s="68">
        <f t="shared" si="117"/>
        <v>11.99381404670207</v>
      </c>
      <c r="CB235" s="185">
        <f t="shared" si="118"/>
        <v>301670</v>
      </c>
      <c r="CC235" s="177">
        <f t="shared" si="119"/>
        <v>36978.561000000002</v>
      </c>
      <c r="CE235" s="68">
        <f t="shared" si="120"/>
        <v>11.981372292141337</v>
      </c>
      <c r="CI235" s="185">
        <f t="shared" si="121"/>
        <v>302808</v>
      </c>
      <c r="CJ235" s="177">
        <f t="shared" si="122"/>
        <v>24433.249</v>
      </c>
      <c r="CL235" s="68">
        <f t="shared" si="123"/>
        <v>11.968773788037215</v>
      </c>
      <c r="CP235" s="185">
        <f t="shared" si="124"/>
        <v>305633</v>
      </c>
      <c r="CQ235" s="177">
        <f t="shared" si="125"/>
        <v>4485.924</v>
      </c>
      <c r="CS235" s="68">
        <f t="shared" si="126"/>
        <v>11.956014534268801</v>
      </c>
      <c r="CW235" s="185" t="e">
        <f t="shared" si="127"/>
        <v>#VALUE!</v>
      </c>
      <c r="CX235" s="177" t="e">
        <f t="shared" si="128"/>
        <v>#VALUE!</v>
      </c>
      <c r="CZ235" s="68">
        <f t="shared" si="129"/>
        <v>11.943090375614288</v>
      </c>
      <c r="DD235" s="185" t="e">
        <f t="shared" si="130"/>
        <v>#VALUE!</v>
      </c>
      <c r="DE235" s="177" t="e">
        <f t="shared" si="131"/>
        <v>#VALUE!</v>
      </c>
    </row>
    <row r="236" spans="1:109" ht="15" customHeight="1">
      <c r="A236" s="19">
        <f t="shared" si="84"/>
        <v>2000</v>
      </c>
      <c r="B236" s="174">
        <f t="shared" si="84"/>
        <v>328807</v>
      </c>
      <c r="C236" s="67">
        <f t="shared" si="85"/>
        <v>12.656852042676974</v>
      </c>
      <c r="D236" s="20">
        <v>15</v>
      </c>
      <c r="E236" s="69">
        <f t="shared" si="86"/>
        <v>2.7080502011022101</v>
      </c>
      <c r="F236" s="637" t="s">
        <v>11</v>
      </c>
      <c r="G236" s="638"/>
      <c r="H236" s="181">
        <f>SUM(J233:J242)/10</f>
        <v>6.6706288109295837</v>
      </c>
      <c r="I236" s="177">
        <f t="shared" si="87"/>
        <v>314293</v>
      </c>
      <c r="J236" s="178">
        <f t="shared" si="88"/>
        <v>4.4141396016508159</v>
      </c>
      <c r="K236" s="177">
        <f t="shared" si="89"/>
        <v>210656.196</v>
      </c>
      <c r="M236" s="68">
        <f t="shared" si="90"/>
        <v>12.703226231475256</v>
      </c>
      <c r="Q236" s="185">
        <f t="shared" si="91"/>
        <v>314586</v>
      </c>
      <c r="R236" s="177">
        <f t="shared" si="92"/>
        <v>202236.84099999999</v>
      </c>
      <c r="T236" s="68">
        <f t="shared" si="93"/>
        <v>12.200090314306827</v>
      </c>
      <c r="X236" s="185">
        <f t="shared" si="94"/>
        <v>311936</v>
      </c>
      <c r="Y236" s="177">
        <f t="shared" si="95"/>
        <v>284630.641</v>
      </c>
      <c r="AA236" s="68">
        <f t="shared" si="96"/>
        <v>12.189979367918532</v>
      </c>
      <c r="AE236" s="185">
        <f t="shared" si="97"/>
        <v>312053</v>
      </c>
      <c r="AF236" s="177">
        <f t="shared" si="98"/>
        <v>280696.516</v>
      </c>
      <c r="AH236" s="68">
        <f t="shared" si="99"/>
        <v>12.179765145182939</v>
      </c>
      <c r="AL236" s="185">
        <f t="shared" si="100"/>
        <v>312215</v>
      </c>
      <c r="AM236" s="177">
        <f t="shared" si="101"/>
        <v>275294.46399999998</v>
      </c>
      <c r="AO236" s="68">
        <f t="shared" si="102"/>
        <v>12.169445514515269</v>
      </c>
      <c r="AS236" s="185">
        <f t="shared" si="103"/>
        <v>312437</v>
      </c>
      <c r="AT236" s="177">
        <f t="shared" si="104"/>
        <v>267976.90000000002</v>
      </c>
      <c r="AV236" s="68">
        <f t="shared" si="105"/>
        <v>12.159018277649345</v>
      </c>
      <c r="AZ236" s="185">
        <f t="shared" si="106"/>
        <v>312740</v>
      </c>
      <c r="BA236" s="177">
        <f t="shared" si="107"/>
        <v>258148.489</v>
      </c>
      <c r="BC236" s="68">
        <f t="shared" si="108"/>
        <v>12.148481166826986</v>
      </c>
      <c r="BG236" s="185">
        <f t="shared" si="109"/>
        <v>313156</v>
      </c>
      <c r="BH236" s="177">
        <f t="shared" si="110"/>
        <v>244953.80100000001</v>
      </c>
      <c r="BJ236" s="68">
        <f t="shared" si="111"/>
        <v>12.137831841837713</v>
      </c>
      <c r="BN236" s="185">
        <f t="shared" si="112"/>
        <v>313738</v>
      </c>
      <c r="BO236" s="177">
        <f t="shared" si="113"/>
        <v>227074.761</v>
      </c>
      <c r="BQ236" s="68">
        <f t="shared" si="114"/>
        <v>12.127067886899143</v>
      </c>
      <c r="BU236" s="185">
        <f t="shared" si="115"/>
        <v>314580</v>
      </c>
      <c r="BV236" s="177">
        <f t="shared" si="116"/>
        <v>202407.52900000001</v>
      </c>
      <c r="BX236" s="68">
        <f t="shared" si="117"/>
        <v>12.116186807367651</v>
      </c>
      <c r="CB236" s="185">
        <f t="shared" si="118"/>
        <v>315866</v>
      </c>
      <c r="CC236" s="177">
        <f t="shared" si="119"/>
        <v>167469.481</v>
      </c>
      <c r="CE236" s="68">
        <f t="shared" si="120"/>
        <v>12.105186026268086</v>
      </c>
      <c r="CI236" s="185">
        <f t="shared" si="121"/>
        <v>318054</v>
      </c>
      <c r="CJ236" s="177">
        <f t="shared" si="122"/>
        <v>115627.00900000001</v>
      </c>
      <c r="CL236" s="68">
        <f t="shared" si="123"/>
        <v>12.094062880630487</v>
      </c>
      <c r="CP236" s="185">
        <f t="shared" si="124"/>
        <v>322892</v>
      </c>
      <c r="CQ236" s="177">
        <f t="shared" si="125"/>
        <v>34987.224999999999</v>
      </c>
      <c r="CS236" s="68">
        <f t="shared" si="126"/>
        <v>12.082814617620752</v>
      </c>
      <c r="CW236" s="185" t="e">
        <f t="shared" si="127"/>
        <v>#VALUE!</v>
      </c>
      <c r="CX236" s="177" t="e">
        <f t="shared" si="128"/>
        <v>#VALUE!</v>
      </c>
      <c r="CZ236" s="68">
        <f t="shared" si="129"/>
        <v>12.07143839045121</v>
      </c>
      <c r="DD236" s="185" t="e">
        <f t="shared" si="130"/>
        <v>#VALUE!</v>
      </c>
      <c r="DE236" s="177" t="e">
        <f t="shared" si="131"/>
        <v>#VALUE!</v>
      </c>
    </row>
    <row r="237" spans="1:109" ht="15" customHeight="1">
      <c r="A237" s="19">
        <f t="shared" si="84"/>
        <v>2001</v>
      </c>
      <c r="B237" s="174">
        <f t="shared" si="84"/>
        <v>345763</v>
      </c>
      <c r="C237" s="67">
        <f t="shared" si="85"/>
        <v>12.709459671399111</v>
      </c>
      <c r="D237" s="20">
        <v>16</v>
      </c>
      <c r="E237" s="69">
        <f t="shared" si="86"/>
        <v>2.7725887222397811</v>
      </c>
      <c r="I237" s="177">
        <f t="shared" si="87"/>
        <v>322005</v>
      </c>
      <c r="J237" s="178">
        <f t="shared" si="88"/>
        <v>6.8711805485260138</v>
      </c>
      <c r="K237" s="177">
        <f t="shared" si="89"/>
        <v>564442.56400000001</v>
      </c>
      <c r="M237" s="68">
        <f t="shared" si="90"/>
        <v>12.753508848241712</v>
      </c>
      <c r="Q237" s="185">
        <f t="shared" si="91"/>
        <v>322170</v>
      </c>
      <c r="R237" s="177">
        <f t="shared" si="92"/>
        <v>556629.64899999998</v>
      </c>
      <c r="T237" s="68">
        <f t="shared" si="93"/>
        <v>12.281936350823205</v>
      </c>
      <c r="X237" s="185">
        <f t="shared" si="94"/>
        <v>323041</v>
      </c>
      <c r="Y237" s="177">
        <f t="shared" si="95"/>
        <v>516289.28399999999</v>
      </c>
      <c r="AA237" s="68">
        <f t="shared" si="96"/>
        <v>12.272623697004168</v>
      </c>
      <c r="AE237" s="185">
        <f t="shared" si="97"/>
        <v>323383</v>
      </c>
      <c r="AF237" s="177">
        <f t="shared" si="98"/>
        <v>500864.4</v>
      </c>
      <c r="AH237" s="68">
        <f t="shared" si="99"/>
        <v>12.263223501782583</v>
      </c>
      <c r="AL237" s="185">
        <f t="shared" si="100"/>
        <v>323799</v>
      </c>
      <c r="AM237" s="177">
        <f t="shared" si="101"/>
        <v>482417.29599999997</v>
      </c>
      <c r="AO237" s="68">
        <f t="shared" si="102"/>
        <v>12.253734103703431</v>
      </c>
      <c r="AS237" s="185">
        <f t="shared" si="103"/>
        <v>324309</v>
      </c>
      <c r="AT237" s="177">
        <f t="shared" si="104"/>
        <v>460274.11599999998</v>
      </c>
      <c r="AV237" s="68">
        <f t="shared" si="105"/>
        <v>12.244153793558855</v>
      </c>
      <c r="AZ237" s="185">
        <f t="shared" si="106"/>
        <v>324944</v>
      </c>
      <c r="BA237" s="177">
        <f t="shared" si="107"/>
        <v>433430.761</v>
      </c>
      <c r="BC237" s="68">
        <f t="shared" si="108"/>
        <v>12.234480812540449</v>
      </c>
      <c r="BG237" s="185">
        <f t="shared" si="109"/>
        <v>325751</v>
      </c>
      <c r="BH237" s="177">
        <f t="shared" si="110"/>
        <v>400480.14399999997</v>
      </c>
      <c r="BJ237" s="68">
        <f t="shared" si="111"/>
        <v>12.224713350301325</v>
      </c>
      <c r="BN237" s="185">
        <f t="shared" si="112"/>
        <v>326805</v>
      </c>
      <c r="BO237" s="177">
        <f t="shared" si="113"/>
        <v>359405.76400000002</v>
      </c>
      <c r="BQ237" s="68">
        <f t="shared" si="114"/>
        <v>12.214849542922572</v>
      </c>
      <c r="BU237" s="185">
        <f t="shared" si="115"/>
        <v>328239</v>
      </c>
      <c r="BV237" s="177">
        <f t="shared" si="116"/>
        <v>307090.576</v>
      </c>
      <c r="BX237" s="68">
        <f t="shared" si="117"/>
        <v>12.204887470778445</v>
      </c>
      <c r="CB237" s="185">
        <f t="shared" si="118"/>
        <v>330315</v>
      </c>
      <c r="CC237" s="177">
        <f t="shared" si="119"/>
        <v>238640.704</v>
      </c>
      <c r="CE237" s="68">
        <f t="shared" si="120"/>
        <v>12.194825156294119</v>
      </c>
      <c r="CI237" s="185">
        <f t="shared" si="121"/>
        <v>333673</v>
      </c>
      <c r="CJ237" s="177">
        <f t="shared" si="122"/>
        <v>146168.1</v>
      </c>
      <c r="CL237" s="68">
        <f t="shared" si="123"/>
        <v>12.184660561589514</v>
      </c>
      <c r="CP237" s="185">
        <f t="shared" si="124"/>
        <v>340766</v>
      </c>
      <c r="CQ237" s="177">
        <f t="shared" si="125"/>
        <v>24970.008999999998</v>
      </c>
      <c r="CS237" s="68">
        <f t="shared" si="126"/>
        <v>12.174391586002095</v>
      </c>
      <c r="CW237" s="185" t="e">
        <f t="shared" si="127"/>
        <v>#VALUE!</v>
      </c>
      <c r="CX237" s="177" t="e">
        <f t="shared" si="128"/>
        <v>#VALUE!</v>
      </c>
      <c r="CZ237" s="68">
        <f t="shared" si="129"/>
        <v>12.164016063481196</v>
      </c>
      <c r="DD237" s="185" t="e">
        <f t="shared" si="130"/>
        <v>#VALUE!</v>
      </c>
      <c r="DE237" s="177" t="e">
        <f t="shared" si="131"/>
        <v>#VALUE!</v>
      </c>
    </row>
    <row r="238" spans="1:109" ht="15" customHeight="1">
      <c r="A238" s="19">
        <f t="shared" si="84"/>
        <v>2002</v>
      </c>
      <c r="B238" s="174">
        <f t="shared" si="84"/>
        <v>362529</v>
      </c>
      <c r="C238" s="67">
        <f t="shared" si="85"/>
        <v>12.758891098122348</v>
      </c>
      <c r="D238" s="20">
        <v>17</v>
      </c>
      <c r="E238" s="69">
        <f t="shared" si="86"/>
        <v>2.8332133440562162</v>
      </c>
      <c r="I238" s="177">
        <f t="shared" si="87"/>
        <v>329431</v>
      </c>
      <c r="J238" s="178">
        <f t="shared" si="88"/>
        <v>9.1297523784304158</v>
      </c>
      <c r="K238" s="177">
        <f t="shared" si="89"/>
        <v>1095477.6040000001</v>
      </c>
      <c r="M238" s="68">
        <f t="shared" si="90"/>
        <v>12.800859750077038</v>
      </c>
      <c r="Q238" s="185">
        <f t="shared" si="91"/>
        <v>329461</v>
      </c>
      <c r="R238" s="177">
        <f t="shared" si="92"/>
        <v>1093492.6240000001</v>
      </c>
      <c r="T238" s="68">
        <f t="shared" si="93"/>
        <v>12.356770680940603</v>
      </c>
      <c r="X238" s="185">
        <f t="shared" si="94"/>
        <v>334089</v>
      </c>
      <c r="Y238" s="177">
        <f t="shared" si="95"/>
        <v>808833.6</v>
      </c>
      <c r="AA238" s="68">
        <f t="shared" si="96"/>
        <v>12.348132404415221</v>
      </c>
      <c r="AE238" s="185">
        <f t="shared" si="97"/>
        <v>334675</v>
      </c>
      <c r="AF238" s="177">
        <f t="shared" si="98"/>
        <v>775845.31599999999</v>
      </c>
      <c r="AH238" s="68">
        <f t="shared" si="99"/>
        <v>12.339418857388976</v>
      </c>
      <c r="AL238" s="185">
        <f t="shared" si="100"/>
        <v>335365</v>
      </c>
      <c r="AM238" s="177">
        <f t="shared" si="101"/>
        <v>737882.89599999995</v>
      </c>
      <c r="AO238" s="68">
        <f t="shared" si="102"/>
        <v>12.330628716568446</v>
      </c>
      <c r="AS238" s="185">
        <f t="shared" si="103"/>
        <v>336187</v>
      </c>
      <c r="AT238" s="177">
        <f t="shared" si="104"/>
        <v>693900.96400000004</v>
      </c>
      <c r="AV238" s="68">
        <f t="shared" si="105"/>
        <v>12.321760623454258</v>
      </c>
      <c r="AZ238" s="185">
        <f t="shared" si="106"/>
        <v>337182</v>
      </c>
      <c r="BA238" s="177">
        <f t="shared" si="107"/>
        <v>642470.40899999999</v>
      </c>
      <c r="BC238" s="68">
        <f t="shared" si="108"/>
        <v>12.312813183081046</v>
      </c>
      <c r="BG238" s="185">
        <f t="shared" si="109"/>
        <v>338415</v>
      </c>
      <c r="BH238" s="177">
        <f t="shared" si="110"/>
        <v>581484.99600000004</v>
      </c>
      <c r="BJ238" s="68">
        <f t="shared" si="111"/>
        <v>12.303784962700524</v>
      </c>
      <c r="BN238" s="185">
        <f t="shared" si="112"/>
        <v>339984</v>
      </c>
      <c r="BO238" s="177">
        <f t="shared" si="113"/>
        <v>508277.02500000002</v>
      </c>
      <c r="BQ238" s="68">
        <f t="shared" si="114"/>
        <v>12.294674490404569</v>
      </c>
      <c r="BU238" s="185">
        <f t="shared" si="115"/>
        <v>342066</v>
      </c>
      <c r="BV238" s="177">
        <f t="shared" si="116"/>
        <v>418734.36900000001</v>
      </c>
      <c r="BX238" s="68">
        <f t="shared" si="117"/>
        <v>12.285480253684998</v>
      </c>
      <c r="CB238" s="185">
        <f t="shared" si="118"/>
        <v>345005</v>
      </c>
      <c r="CC238" s="177">
        <f t="shared" si="119"/>
        <v>307090.576</v>
      </c>
      <c r="CE238" s="68">
        <f t="shared" si="120"/>
        <v>12.276200697926527</v>
      </c>
      <c r="CI238" s="185">
        <f t="shared" si="121"/>
        <v>349649</v>
      </c>
      <c r="CJ238" s="177">
        <f t="shared" si="122"/>
        <v>165894.39999999999</v>
      </c>
      <c r="CL238" s="68">
        <f t="shared" si="123"/>
        <v>12.266834224829143</v>
      </c>
      <c r="CP238" s="185">
        <f t="shared" si="124"/>
        <v>359235</v>
      </c>
      <c r="CQ238" s="177">
        <f t="shared" si="125"/>
        <v>10850.436</v>
      </c>
      <c r="CS238" s="68">
        <f t="shared" si="126"/>
        <v>12.257379190755898</v>
      </c>
      <c r="CW238" s="185" t="e">
        <f t="shared" si="127"/>
        <v>#VALUE!</v>
      </c>
      <c r="CX238" s="177" t="e">
        <f t="shared" si="128"/>
        <v>#VALUE!</v>
      </c>
      <c r="CZ238" s="68">
        <f t="shared" si="129"/>
        <v>12.247833905001837</v>
      </c>
      <c r="DD238" s="185" t="e">
        <f t="shared" si="130"/>
        <v>#VALUE!</v>
      </c>
      <c r="DE238" s="177" t="e">
        <f t="shared" si="131"/>
        <v>#VALUE!</v>
      </c>
    </row>
    <row r="239" spans="1:109" s="25" customFormat="1" ht="15" customHeight="1">
      <c r="A239" s="19">
        <f t="shared" si="84"/>
        <v>2003</v>
      </c>
      <c r="B239" s="174">
        <f t="shared" si="84"/>
        <v>368887</v>
      </c>
      <c r="C239" s="67">
        <f t="shared" si="85"/>
        <v>12.777015468277758</v>
      </c>
      <c r="D239" s="20">
        <v>18</v>
      </c>
      <c r="E239" s="69">
        <f t="shared" si="86"/>
        <v>2.8903717578961645</v>
      </c>
      <c r="F239" s="50"/>
      <c r="H239" s="75"/>
      <c r="I239" s="177">
        <f t="shared" si="87"/>
        <v>336596</v>
      </c>
      <c r="J239" s="178">
        <f t="shared" si="88"/>
        <v>8.7536291601493144</v>
      </c>
      <c r="K239" s="177">
        <f t="shared" si="89"/>
        <v>1042708.681</v>
      </c>
      <c r="M239" s="68">
        <f t="shared" si="90"/>
        <v>12.818245643061415</v>
      </c>
      <c r="N239" s="50"/>
      <c r="P239" s="75"/>
      <c r="Q239" s="185">
        <f t="shared" si="91"/>
        <v>336486</v>
      </c>
      <c r="R239" s="177">
        <f t="shared" si="92"/>
        <v>1049824.801</v>
      </c>
      <c r="T239" s="68">
        <f t="shared" si="93"/>
        <v>12.38374635721552</v>
      </c>
      <c r="U239" s="50"/>
      <c r="W239" s="75"/>
      <c r="X239" s="185">
        <f t="shared" si="94"/>
        <v>345084</v>
      </c>
      <c r="Y239" s="177">
        <f t="shared" si="95"/>
        <v>566582.80900000001</v>
      </c>
      <c r="AA239" s="68">
        <f t="shared" si="96"/>
        <v>12.375338958349319</v>
      </c>
      <c r="AB239" s="50"/>
      <c r="AD239" s="75"/>
      <c r="AE239" s="185">
        <f t="shared" si="97"/>
        <v>345931</v>
      </c>
      <c r="AF239" s="177">
        <f t="shared" si="98"/>
        <v>526977.93599999999</v>
      </c>
      <c r="AH239" s="68">
        <f t="shared" si="99"/>
        <v>12.366860275390174</v>
      </c>
      <c r="AI239" s="50"/>
      <c r="AK239" s="75"/>
      <c r="AL239" s="185">
        <f t="shared" si="100"/>
        <v>346914</v>
      </c>
      <c r="AM239" s="177">
        <f t="shared" si="101"/>
        <v>482812.72899999999</v>
      </c>
      <c r="AO239" s="68">
        <f t="shared" si="102"/>
        <v>12.358309089196309</v>
      </c>
      <c r="AP239" s="50"/>
      <c r="AR239" s="75"/>
      <c r="AS239" s="185">
        <f t="shared" si="103"/>
        <v>348071</v>
      </c>
      <c r="AT239" s="177">
        <f t="shared" si="104"/>
        <v>433305.85600000003</v>
      </c>
      <c r="AV239" s="68">
        <f t="shared" si="105"/>
        <v>12.349684149080304</v>
      </c>
      <c r="AW239" s="50"/>
      <c r="AY239" s="75"/>
      <c r="AZ239" s="185">
        <f t="shared" si="106"/>
        <v>349455</v>
      </c>
      <c r="BA239" s="177">
        <f t="shared" si="107"/>
        <v>377602.62400000001</v>
      </c>
      <c r="BC239" s="68">
        <f t="shared" si="108"/>
        <v>12.34098417171127</v>
      </c>
      <c r="BD239" s="50"/>
      <c r="BF239" s="75"/>
      <c r="BG239" s="185">
        <f t="shared" si="109"/>
        <v>351145</v>
      </c>
      <c r="BH239" s="177">
        <f t="shared" si="110"/>
        <v>314778.56400000001</v>
      </c>
      <c r="BJ239" s="68">
        <f t="shared" si="111"/>
        <v>12.332207839968865</v>
      </c>
      <c r="BK239" s="50"/>
      <c r="BM239" s="75"/>
      <c r="BN239" s="185">
        <f t="shared" si="112"/>
        <v>353269</v>
      </c>
      <c r="BO239" s="177">
        <f t="shared" si="113"/>
        <v>243921.924</v>
      </c>
      <c r="BQ239" s="68">
        <f t="shared" si="114"/>
        <v>12.323353801746574</v>
      </c>
      <c r="BR239" s="50"/>
      <c r="BT239" s="75"/>
      <c r="BU239" s="185">
        <f t="shared" si="115"/>
        <v>356050</v>
      </c>
      <c r="BV239" s="177">
        <f t="shared" si="116"/>
        <v>164788.56899999999</v>
      </c>
      <c r="BX239" s="68">
        <f t="shared" si="117"/>
        <v>12.314420668701532</v>
      </c>
      <c r="BY239" s="50"/>
      <c r="CA239" s="75"/>
      <c r="CB239" s="185">
        <f t="shared" si="118"/>
        <v>359926</v>
      </c>
      <c r="CC239" s="177">
        <f t="shared" si="119"/>
        <v>80299.520999999993</v>
      </c>
      <c r="CE239" s="68">
        <f t="shared" si="120"/>
        <v>12.305407014947994</v>
      </c>
      <c r="CF239" s="50"/>
      <c r="CH239" s="75"/>
      <c r="CI239" s="185">
        <f t="shared" si="121"/>
        <v>365968</v>
      </c>
      <c r="CJ239" s="177">
        <f t="shared" si="122"/>
        <v>8520.5609999999997</v>
      </c>
      <c r="CL239" s="68">
        <f t="shared" si="123"/>
        <v>12.296311375691401</v>
      </c>
      <c r="CM239" s="50"/>
      <c r="CO239" s="75"/>
      <c r="CP239" s="185">
        <f t="shared" si="124"/>
        <v>378283</v>
      </c>
      <c r="CQ239" s="177">
        <f t="shared" si="125"/>
        <v>88284.816000000006</v>
      </c>
      <c r="CS239" s="68">
        <f t="shared" si="126"/>
        <v>12.287132245799741</v>
      </c>
      <c r="CT239" s="50"/>
      <c r="CV239" s="75"/>
      <c r="CW239" s="185" t="e">
        <f t="shared" si="127"/>
        <v>#VALUE!</v>
      </c>
      <c r="CX239" s="177" t="e">
        <f t="shared" si="128"/>
        <v>#VALUE!</v>
      </c>
      <c r="CZ239" s="68">
        <f t="shared" si="129"/>
        <v>12.277868078308732</v>
      </c>
      <c r="DA239" s="50"/>
      <c r="DC239" s="75"/>
      <c r="DD239" s="185" t="e">
        <f t="shared" si="130"/>
        <v>#VALUE!</v>
      </c>
      <c r="DE239" s="177" t="e">
        <f t="shared" si="131"/>
        <v>#VALUE!</v>
      </c>
    </row>
    <row r="240" spans="1:109" ht="15" customHeight="1">
      <c r="A240" s="19">
        <f t="shared" si="84"/>
        <v>2004</v>
      </c>
      <c r="B240" s="174">
        <f t="shared" si="84"/>
        <v>380521</v>
      </c>
      <c r="C240" s="67">
        <f t="shared" si="85"/>
        <v>12.809352556737474</v>
      </c>
      <c r="D240" s="20">
        <v>19</v>
      </c>
      <c r="E240" s="69">
        <f t="shared" si="86"/>
        <v>2.9444389791664403</v>
      </c>
      <c r="F240" s="50"/>
      <c r="G240" s="25"/>
      <c r="H240" s="75"/>
      <c r="I240" s="177">
        <f t="shared" si="87"/>
        <v>343524</v>
      </c>
      <c r="J240" s="178">
        <f t="shared" si="88"/>
        <v>9.7227222676278053</v>
      </c>
      <c r="K240" s="177">
        <f t="shared" si="89"/>
        <v>1368778.0090000001</v>
      </c>
      <c r="M240" s="68">
        <f t="shared" si="90"/>
        <v>12.849296645299701</v>
      </c>
      <c r="N240" s="50"/>
      <c r="O240" s="25"/>
      <c r="P240" s="75"/>
      <c r="Q240" s="185">
        <f t="shared" si="91"/>
        <v>343269</v>
      </c>
      <c r="R240" s="177">
        <f t="shared" si="92"/>
        <v>1387711.504</v>
      </c>
      <c r="T240" s="68">
        <f t="shared" si="93"/>
        <v>12.431298449283686</v>
      </c>
      <c r="U240" s="50"/>
      <c r="V240" s="25"/>
      <c r="W240" s="75"/>
      <c r="X240" s="185">
        <f t="shared" si="94"/>
        <v>356029</v>
      </c>
      <c r="Y240" s="177">
        <f t="shared" si="95"/>
        <v>599858.06400000001</v>
      </c>
      <c r="AA240" s="68">
        <f t="shared" si="96"/>
        <v>12.42328305233327</v>
      </c>
      <c r="AB240" s="50"/>
      <c r="AC240" s="25"/>
      <c r="AD240" s="75"/>
      <c r="AE240" s="185">
        <f t="shared" si="97"/>
        <v>357153</v>
      </c>
      <c r="AF240" s="177">
        <f t="shared" si="98"/>
        <v>546063.424</v>
      </c>
      <c r="AH240" s="68">
        <f t="shared" si="99"/>
        <v>12.415202889319323</v>
      </c>
      <c r="AI240" s="50"/>
      <c r="AJ240" s="25"/>
      <c r="AK240" s="75"/>
      <c r="AL240" s="185">
        <f t="shared" si="100"/>
        <v>358448</v>
      </c>
      <c r="AM240" s="177">
        <f t="shared" si="101"/>
        <v>487217.32900000003</v>
      </c>
      <c r="AO240" s="68">
        <f t="shared" si="102"/>
        <v>12.407056905063648</v>
      </c>
      <c r="AP240" s="50"/>
      <c r="AQ240" s="25"/>
      <c r="AR240" s="75"/>
      <c r="AS240" s="185">
        <f t="shared" si="103"/>
        <v>359961</v>
      </c>
      <c r="AT240" s="177">
        <f t="shared" si="104"/>
        <v>422713.59999999998</v>
      </c>
      <c r="AV240" s="68">
        <f t="shared" si="105"/>
        <v>12.39884401838944</v>
      </c>
      <c r="AW240" s="50"/>
      <c r="AX240" s="25"/>
      <c r="AY240" s="75"/>
      <c r="AZ240" s="185">
        <f t="shared" si="106"/>
        <v>361758</v>
      </c>
      <c r="BA240" s="177">
        <f t="shared" si="107"/>
        <v>352050.16899999999</v>
      </c>
      <c r="BC240" s="68">
        <f t="shared" si="108"/>
        <v>12.390563121260099</v>
      </c>
      <c r="BD240" s="50"/>
      <c r="BE240" s="25"/>
      <c r="BF240" s="75"/>
      <c r="BG240" s="185">
        <f t="shared" si="109"/>
        <v>363937</v>
      </c>
      <c r="BH240" s="177">
        <f t="shared" si="110"/>
        <v>275029.05599999998</v>
      </c>
      <c r="BJ240" s="68">
        <f t="shared" si="111"/>
        <v>12.382213077882088</v>
      </c>
      <c r="BK240" s="50"/>
      <c r="BL240" s="25"/>
      <c r="BM240" s="75"/>
      <c r="BN240" s="185">
        <f t="shared" si="112"/>
        <v>366655</v>
      </c>
      <c r="BO240" s="177">
        <f t="shared" si="113"/>
        <v>192265.95600000001</v>
      </c>
      <c r="BQ240" s="68">
        <f t="shared" si="114"/>
        <v>12.373792723770023</v>
      </c>
      <c r="BR240" s="50"/>
      <c r="BS240" s="25"/>
      <c r="BT240" s="75"/>
      <c r="BU240" s="185">
        <f t="shared" si="115"/>
        <v>370186</v>
      </c>
      <c r="BV240" s="177">
        <f t="shared" si="116"/>
        <v>106812.22500000001</v>
      </c>
      <c r="BX240" s="68">
        <f t="shared" si="117"/>
        <v>12.365300864772049</v>
      </c>
      <c r="BY240" s="50"/>
      <c r="BZ240" s="25"/>
      <c r="CA240" s="75"/>
      <c r="CB240" s="185">
        <f t="shared" si="118"/>
        <v>375069</v>
      </c>
      <c r="CC240" s="177">
        <f t="shared" si="119"/>
        <v>29724.304</v>
      </c>
      <c r="CE240" s="68">
        <f t="shared" si="120"/>
        <v>12.356736276053505</v>
      </c>
      <c r="CF240" s="50"/>
      <c r="CG240" s="25"/>
      <c r="CH240" s="75"/>
      <c r="CI240" s="185">
        <f t="shared" si="121"/>
        <v>382619</v>
      </c>
      <c r="CJ240" s="177">
        <f t="shared" si="122"/>
        <v>4401.6040000000003</v>
      </c>
      <c r="CL240" s="68">
        <f t="shared" si="123"/>
        <v>12.348097701036668</v>
      </c>
      <c r="CM240" s="50"/>
      <c r="CN240" s="25"/>
      <c r="CO240" s="75"/>
      <c r="CP240" s="185">
        <f t="shared" si="124"/>
        <v>397894</v>
      </c>
      <c r="CQ240" s="177">
        <f t="shared" si="125"/>
        <v>301821.12900000002</v>
      </c>
      <c r="CS240" s="68">
        <f t="shared" si="126"/>
        <v>12.339383850294309</v>
      </c>
      <c r="CT240" s="50"/>
      <c r="CU240" s="25"/>
      <c r="CV240" s="75"/>
      <c r="CW240" s="185" t="e">
        <f t="shared" si="127"/>
        <v>#VALUE!</v>
      </c>
      <c r="CX240" s="177" t="e">
        <f t="shared" si="128"/>
        <v>#VALUE!</v>
      </c>
      <c r="CZ240" s="68">
        <f t="shared" si="129"/>
        <v>12.330593400394617</v>
      </c>
      <c r="DA240" s="50"/>
      <c r="DB240" s="25"/>
      <c r="DC240" s="75"/>
      <c r="DD240" s="185" t="e">
        <f t="shared" si="130"/>
        <v>#VALUE!</v>
      </c>
      <c r="DE240" s="177" t="e">
        <f t="shared" si="131"/>
        <v>#VALUE!</v>
      </c>
    </row>
    <row r="241" spans="1:109" s="25" customFormat="1" ht="15" customHeight="1">
      <c r="A241" s="19">
        <f t="shared" si="84"/>
        <v>2005</v>
      </c>
      <c r="B241" s="174">
        <f t="shared" si="84"/>
        <v>397145</v>
      </c>
      <c r="C241" s="67">
        <f t="shared" si="85"/>
        <v>12.853817043261024</v>
      </c>
      <c r="D241" s="20">
        <v>20</v>
      </c>
      <c r="E241" s="69">
        <f t="shared" si="86"/>
        <v>2.9957322735539909</v>
      </c>
      <c r="F241" s="50"/>
      <c r="H241" s="32"/>
      <c r="I241" s="177">
        <f t="shared" si="87"/>
        <v>350235</v>
      </c>
      <c r="J241" s="178">
        <f t="shared" si="88"/>
        <v>11.811806770826776</v>
      </c>
      <c r="K241" s="177">
        <f t="shared" si="89"/>
        <v>2200548.1</v>
      </c>
      <c r="M241" s="68">
        <f t="shared" si="90"/>
        <v>12.892056732280404</v>
      </c>
      <c r="N241" s="50"/>
      <c r="P241" s="32"/>
      <c r="Q241" s="185">
        <f t="shared" si="91"/>
        <v>349830</v>
      </c>
      <c r="R241" s="177">
        <f t="shared" si="92"/>
        <v>2238709.2250000001</v>
      </c>
      <c r="T241" s="68">
        <f t="shared" si="93"/>
        <v>12.495547255893349</v>
      </c>
      <c r="U241" s="50"/>
      <c r="W241" s="32"/>
      <c r="X241" s="185">
        <f t="shared" si="94"/>
        <v>366927</v>
      </c>
      <c r="Y241" s="177">
        <f t="shared" si="95"/>
        <v>913127.52399999998</v>
      </c>
      <c r="AA241" s="68">
        <f t="shared" si="96"/>
        <v>12.488032522874242</v>
      </c>
      <c r="AB241" s="50"/>
      <c r="AD241" s="32"/>
      <c r="AE241" s="185">
        <f t="shared" si="97"/>
        <v>368343</v>
      </c>
      <c r="AF241" s="177">
        <f t="shared" si="98"/>
        <v>829555.20400000003</v>
      </c>
      <c r="AH241" s="68">
        <f t="shared" si="99"/>
        <v>12.480460890791726</v>
      </c>
      <c r="AI241" s="50"/>
      <c r="AK241" s="32"/>
      <c r="AL241" s="185">
        <f t="shared" si="100"/>
        <v>369967</v>
      </c>
      <c r="AM241" s="177">
        <f t="shared" si="101"/>
        <v>738643.68400000001</v>
      </c>
      <c r="AO241" s="68">
        <f t="shared" si="102"/>
        <v>12.472831491426115</v>
      </c>
      <c r="AP241" s="50"/>
      <c r="AR241" s="32"/>
      <c r="AS241" s="185">
        <f t="shared" si="103"/>
        <v>371857</v>
      </c>
      <c r="AT241" s="177">
        <f t="shared" si="104"/>
        <v>639482.94400000002</v>
      </c>
      <c r="AV241" s="68">
        <f t="shared" si="105"/>
        <v>12.465143436532676</v>
      </c>
      <c r="AW241" s="50"/>
      <c r="AY241" s="32"/>
      <c r="AZ241" s="185">
        <f t="shared" si="106"/>
        <v>374091</v>
      </c>
      <c r="BA241" s="177">
        <f t="shared" si="107"/>
        <v>531486.91599999997</v>
      </c>
      <c r="BC241" s="68">
        <f t="shared" si="108"/>
        <v>12.457395817221016</v>
      </c>
      <c r="BD241" s="50"/>
      <c r="BF241" s="32"/>
      <c r="BG241" s="185">
        <f t="shared" si="109"/>
        <v>376788</v>
      </c>
      <c r="BH241" s="177">
        <f t="shared" si="110"/>
        <v>414407.44900000002</v>
      </c>
      <c r="BJ241" s="68">
        <f t="shared" si="111"/>
        <v>12.44958770331027</v>
      </c>
      <c r="BK241" s="50"/>
      <c r="BM241" s="32"/>
      <c r="BN241" s="185">
        <f t="shared" si="112"/>
        <v>380138</v>
      </c>
      <c r="BO241" s="177">
        <f t="shared" si="113"/>
        <v>289238.049</v>
      </c>
      <c r="BQ241" s="68">
        <f t="shared" si="114"/>
        <v>12.441718142658893</v>
      </c>
      <c r="BR241" s="50"/>
      <c r="BT241" s="32"/>
      <c r="BU241" s="185">
        <f t="shared" si="115"/>
        <v>384467</v>
      </c>
      <c r="BV241" s="177">
        <f t="shared" si="116"/>
        <v>160731.68400000001</v>
      </c>
      <c r="BX241" s="68">
        <f t="shared" si="117"/>
        <v>12.433786160467875</v>
      </c>
      <c r="BY241" s="50"/>
      <c r="CA241" s="32"/>
      <c r="CB241" s="185">
        <f t="shared" si="118"/>
        <v>390424</v>
      </c>
      <c r="CC241" s="177">
        <f t="shared" si="119"/>
        <v>45171.841</v>
      </c>
      <c r="CE241" s="68">
        <f t="shared" si="120"/>
        <v>12.425790758556113</v>
      </c>
      <c r="CF241" s="50"/>
      <c r="CH241" s="32"/>
      <c r="CI241" s="185">
        <f t="shared" si="121"/>
        <v>399590</v>
      </c>
      <c r="CJ241" s="177">
        <f t="shared" si="122"/>
        <v>5978.0249999999996</v>
      </c>
      <c r="CL241" s="68">
        <f t="shared" si="123"/>
        <v>12.417730914606569</v>
      </c>
      <c r="CM241" s="50"/>
      <c r="CO241" s="32"/>
      <c r="CP241" s="185">
        <f t="shared" si="124"/>
        <v>418054</v>
      </c>
      <c r="CQ241" s="177">
        <f t="shared" si="125"/>
        <v>437186.28100000002</v>
      </c>
      <c r="CS241" s="68">
        <f t="shared" si="126"/>
        <v>12.409605581381793</v>
      </c>
      <c r="CT241" s="50"/>
      <c r="CV241" s="32"/>
      <c r="CW241" s="185" t="e">
        <f t="shared" si="127"/>
        <v>#VALUE!</v>
      </c>
      <c r="CX241" s="177" t="e">
        <f t="shared" si="128"/>
        <v>#VALUE!</v>
      </c>
      <c r="CZ241" s="68">
        <f t="shared" si="129"/>
        <v>12.401413685907336</v>
      </c>
      <c r="DA241" s="50"/>
      <c r="DC241" s="32"/>
      <c r="DD241" s="185" t="e">
        <f t="shared" si="130"/>
        <v>#VALUE!</v>
      </c>
      <c r="DE241" s="177" t="e">
        <f t="shared" si="131"/>
        <v>#VALUE!</v>
      </c>
    </row>
    <row r="242" spans="1:109" s="25" customFormat="1" ht="15" customHeight="1" thickBot="1">
      <c r="A242" s="28">
        <f t="shared" si="84"/>
        <v>2006</v>
      </c>
      <c r="B242" s="182">
        <f t="shared" si="84"/>
        <v>400018</v>
      </c>
      <c r="C242" s="76">
        <f t="shared" si="85"/>
        <v>12.861305059816875</v>
      </c>
      <c r="D242" s="29">
        <v>21</v>
      </c>
      <c r="E242" s="77">
        <f t="shared" si="86"/>
        <v>3.044522437723423</v>
      </c>
      <c r="F242" s="51"/>
      <c r="G242" s="30"/>
      <c r="H242" s="78"/>
      <c r="I242" s="183">
        <f t="shared" si="87"/>
        <v>356745</v>
      </c>
      <c r="J242" s="184">
        <f t="shared" si="88"/>
        <v>10.817763200655971</v>
      </c>
      <c r="K242" s="183">
        <f t="shared" si="89"/>
        <v>1872552.5290000001</v>
      </c>
      <c r="M242" s="79">
        <f t="shared" si="90"/>
        <v>12.899264825077649</v>
      </c>
      <c r="N242" s="51"/>
      <c r="O242" s="30"/>
      <c r="P242" s="78"/>
      <c r="Q242" s="205">
        <f t="shared" si="91"/>
        <v>356187</v>
      </c>
      <c r="R242" s="183">
        <f t="shared" si="92"/>
        <v>1921156.561</v>
      </c>
      <c r="T242" s="79">
        <f t="shared" si="93"/>
        <v>12.506244292984491</v>
      </c>
      <c r="U242" s="51"/>
      <c r="V242" s="30"/>
      <c r="W242" s="78"/>
      <c r="X242" s="205">
        <f t="shared" si="94"/>
        <v>377781</v>
      </c>
      <c r="Y242" s="183">
        <f t="shared" si="95"/>
        <v>494484.16899999999</v>
      </c>
      <c r="AA242" s="79">
        <f t="shared" si="96"/>
        <v>12.498809814890548</v>
      </c>
      <c r="AB242" s="51"/>
      <c r="AC242" s="30"/>
      <c r="AD242" s="78"/>
      <c r="AE242" s="205">
        <f t="shared" si="97"/>
        <v>379502</v>
      </c>
      <c r="AF242" s="183">
        <f t="shared" si="98"/>
        <v>420906.25599999999</v>
      </c>
      <c r="AH242" s="79">
        <f t="shared" si="99"/>
        <v>12.491319651079424</v>
      </c>
      <c r="AI242" s="51"/>
      <c r="AJ242" s="30"/>
      <c r="AK242" s="78"/>
      <c r="AL242" s="205">
        <f t="shared" si="100"/>
        <v>381473</v>
      </c>
      <c r="AM242" s="183">
        <f t="shared" si="101"/>
        <v>343917.02500000002</v>
      </c>
      <c r="AO242" s="79">
        <f t="shared" si="102"/>
        <v>12.483772961057539</v>
      </c>
      <c r="AP242" s="51"/>
      <c r="AQ242" s="30"/>
      <c r="AR242" s="78"/>
      <c r="AS242" s="205">
        <f t="shared" si="103"/>
        <v>383759</v>
      </c>
      <c r="AT242" s="183">
        <f t="shared" si="104"/>
        <v>264355.08100000001</v>
      </c>
      <c r="AV242" s="79">
        <f t="shared" si="105"/>
        <v>12.476168885157509</v>
      </c>
      <c r="AW242" s="51"/>
      <c r="AX242" s="30"/>
      <c r="AY242" s="78"/>
      <c r="AZ242" s="205">
        <f t="shared" si="106"/>
        <v>386453</v>
      </c>
      <c r="BA242" s="183">
        <f t="shared" si="107"/>
        <v>184009.22500000001</v>
      </c>
      <c r="BC242" s="79">
        <f t="shared" si="108"/>
        <v>12.468506543950467</v>
      </c>
      <c r="BD242" s="51"/>
      <c r="BE242" s="30"/>
      <c r="BF242" s="78"/>
      <c r="BG242" s="205">
        <f t="shared" si="109"/>
        <v>389697</v>
      </c>
      <c r="BH242" s="183">
        <f t="shared" si="110"/>
        <v>106523.041</v>
      </c>
      <c r="BJ242" s="79">
        <f t="shared" si="111"/>
        <v>12.4607850376357</v>
      </c>
      <c r="BK242" s="51"/>
      <c r="BL242" s="30"/>
      <c r="BM242" s="78"/>
      <c r="BN242" s="205">
        <f t="shared" si="112"/>
        <v>393712</v>
      </c>
      <c r="BO242" s="183">
        <f t="shared" si="113"/>
        <v>39765.635999999999</v>
      </c>
      <c r="BQ242" s="79">
        <f t="shared" si="114"/>
        <v>12.453003445406541</v>
      </c>
      <c r="BR242" s="51"/>
      <c r="BS242" s="30"/>
      <c r="BT242" s="78"/>
      <c r="BU242" s="205">
        <f t="shared" si="115"/>
        <v>398887</v>
      </c>
      <c r="BV242" s="183">
        <f t="shared" si="116"/>
        <v>1279.1610000000001</v>
      </c>
      <c r="BX242" s="79">
        <f t="shared" si="117"/>
        <v>12.445160824791376</v>
      </c>
      <c r="BY242" s="51"/>
      <c r="BZ242" s="30"/>
      <c r="CA242" s="78"/>
      <c r="CB242" s="205">
        <f t="shared" si="118"/>
        <v>405984</v>
      </c>
      <c r="CC242" s="183">
        <f t="shared" si="119"/>
        <v>35593.156000000003</v>
      </c>
      <c r="CE242" s="79">
        <f t="shared" si="120"/>
        <v>12.437256210968631</v>
      </c>
      <c r="CF242" s="51"/>
      <c r="CG242" s="30"/>
      <c r="CH242" s="78"/>
      <c r="CI242" s="205">
        <f t="shared" si="121"/>
        <v>416870</v>
      </c>
      <c r="CJ242" s="183">
        <f t="shared" si="122"/>
        <v>283989.90399999998</v>
      </c>
      <c r="CL242" s="79">
        <f t="shared" si="123"/>
        <v>12.429288616054443</v>
      </c>
      <c r="CM242" s="51"/>
      <c r="CN242" s="30"/>
      <c r="CO242" s="78"/>
      <c r="CP242" s="205">
        <f t="shared" si="124"/>
        <v>438749</v>
      </c>
      <c r="CQ242" s="183">
        <f t="shared" si="125"/>
        <v>1500090.361</v>
      </c>
      <c r="CS242" s="79">
        <f t="shared" si="126"/>
        <v>12.421257028361749</v>
      </c>
      <c r="CT242" s="51"/>
      <c r="CU242" s="30"/>
      <c r="CV242" s="78"/>
      <c r="CW242" s="205" t="e">
        <f t="shared" si="127"/>
        <v>#VALUE!</v>
      </c>
      <c r="CX242" s="183" t="e">
        <f t="shared" si="128"/>
        <v>#VALUE!</v>
      </c>
      <c r="CZ242" s="79">
        <f t="shared" si="129"/>
        <v>12.413160411629359</v>
      </c>
      <c r="DA242" s="51"/>
      <c r="DB242" s="30"/>
      <c r="DC242" s="78"/>
      <c r="DD242" s="205" t="e">
        <f t="shared" si="130"/>
        <v>#VALUE!</v>
      </c>
      <c r="DE242" s="183" t="e">
        <f t="shared" si="131"/>
        <v>#VALUE!</v>
      </c>
    </row>
    <row r="243" spans="1:109" ht="15" customHeight="1" thickTop="1">
      <c r="A243" s="19">
        <f t="shared" ref="A243:A266" si="132">A147</f>
        <v>2007</v>
      </c>
      <c r="B243" s="174">
        <f t="shared" ref="B243:B259" si="133">ROUND($G$226+$G$229*D243^$G$227,$G$1)</f>
        <v>363070</v>
      </c>
      <c r="C243" s="52"/>
      <c r="D243" s="20">
        <v>22</v>
      </c>
      <c r="E243" s="20"/>
      <c r="F243" s="53"/>
      <c r="G243" s="80"/>
      <c r="H243" s="32"/>
      <c r="I243" s="177">
        <f t="shared" si="87"/>
        <v>363070</v>
      </c>
      <c r="J243" s="185"/>
      <c r="K243" s="185"/>
    </row>
    <row r="244" spans="1:109" ht="15" customHeight="1" thickBot="1">
      <c r="A244" s="19">
        <f t="shared" si="132"/>
        <v>2008</v>
      </c>
      <c r="B244" s="174">
        <f t="shared" si="133"/>
        <v>369223</v>
      </c>
      <c r="C244" s="52"/>
      <c r="D244" s="20">
        <v>23</v>
      </c>
      <c r="E244" s="20"/>
      <c r="F244" s="62" t="s">
        <v>47</v>
      </c>
      <c r="G244" s="63" t="s">
        <v>39</v>
      </c>
      <c r="H244" s="81" t="s">
        <v>40</v>
      </c>
      <c r="I244" s="177">
        <f t="shared" si="87"/>
        <v>369223</v>
      </c>
      <c r="J244" s="185"/>
      <c r="K244" s="185"/>
    </row>
    <row r="245" spans="1:109" ht="15" customHeight="1" thickTop="1">
      <c r="A245" s="19">
        <f t="shared" si="132"/>
        <v>2009</v>
      </c>
      <c r="B245" s="174">
        <f t="shared" si="133"/>
        <v>375216</v>
      </c>
      <c r="C245" s="52"/>
      <c r="D245" s="20">
        <v>24</v>
      </c>
      <c r="E245" s="20"/>
      <c r="F245" s="198">
        <f>O226</f>
        <v>0</v>
      </c>
      <c r="G245" s="201">
        <f>O232</f>
        <v>0.89731462811373353</v>
      </c>
      <c r="H245" s="198">
        <f>O233</f>
        <v>17467479.984999999</v>
      </c>
      <c r="I245" s="177">
        <f t="shared" si="87"/>
        <v>375216</v>
      </c>
      <c r="J245" s="185"/>
      <c r="K245" s="185"/>
      <c r="M245" s="198" t="s">
        <v>48</v>
      </c>
      <c r="N245" s="198">
        <f>MIN(B222:B242)</f>
        <v>151519</v>
      </c>
      <c r="O245" s="198"/>
      <c r="P245" s="198"/>
      <c r="Q245" s="198"/>
      <c r="R245" s="198"/>
      <c r="S245" s="198"/>
      <c r="T245" s="198" t="s">
        <v>48</v>
      </c>
      <c r="U245" s="198">
        <f>N245</f>
        <v>151519</v>
      </c>
      <c r="V245" s="198"/>
      <c r="W245" s="198"/>
      <c r="X245" s="198"/>
      <c r="Y245" s="198"/>
      <c r="Z245" s="198"/>
      <c r="AA245" s="198" t="s">
        <v>48</v>
      </c>
      <c r="AB245" s="198">
        <f>U245</f>
        <v>151519</v>
      </c>
      <c r="AH245" s="198" t="s">
        <v>48</v>
      </c>
      <c r="AI245" s="198">
        <f>AB245</f>
        <v>151519</v>
      </c>
      <c r="AO245" s="198" t="s">
        <v>48</v>
      </c>
      <c r="AP245" s="198">
        <f>AI245</f>
        <v>151519</v>
      </c>
      <c r="AV245" s="198" t="s">
        <v>48</v>
      </c>
      <c r="AW245" s="198">
        <f>AP245</f>
        <v>151519</v>
      </c>
      <c r="BC245" s="198" t="s">
        <v>48</v>
      </c>
      <c r="BD245" s="198">
        <f>AW245</f>
        <v>151519</v>
      </c>
      <c r="BJ245" s="198" t="s">
        <v>48</v>
      </c>
      <c r="BK245" s="198">
        <f>BD245</f>
        <v>151519</v>
      </c>
      <c r="BQ245" s="198" t="s">
        <v>48</v>
      </c>
      <c r="BR245" s="198">
        <f>BK245</f>
        <v>151519</v>
      </c>
      <c r="BX245" s="198" t="s">
        <v>48</v>
      </c>
      <c r="BY245" s="198">
        <f>BR245</f>
        <v>151519</v>
      </c>
      <c r="CE245" s="198" t="s">
        <v>48</v>
      </c>
      <c r="CF245" s="198">
        <f>BY245</f>
        <v>151519</v>
      </c>
      <c r="CL245" s="198" t="s">
        <v>48</v>
      </c>
      <c r="CM245" s="198">
        <f>CF245</f>
        <v>151519</v>
      </c>
      <c r="CS245" s="198" t="s">
        <v>48</v>
      </c>
      <c r="CT245" s="198">
        <f>CM245</f>
        <v>151519</v>
      </c>
      <c r="CZ245" s="198" t="s">
        <v>48</v>
      </c>
      <c r="DA245" s="198">
        <f>CT245</f>
        <v>151519</v>
      </c>
    </row>
    <row r="246" spans="1:109" ht="15" customHeight="1">
      <c r="A246" s="19">
        <f t="shared" si="132"/>
        <v>2010</v>
      </c>
      <c r="B246" s="174">
        <f t="shared" si="133"/>
        <v>381059</v>
      </c>
      <c r="C246" s="52"/>
      <c r="D246" s="20">
        <v>25</v>
      </c>
      <c r="E246" s="20"/>
      <c r="F246" s="198">
        <f>V226</f>
        <v>129999.89454190173</v>
      </c>
      <c r="G246" s="201">
        <f>V232</f>
        <v>0.97414079781552598</v>
      </c>
      <c r="H246" s="198">
        <f>V233</f>
        <v>7105877.6890000002</v>
      </c>
      <c r="I246" s="177">
        <f t="shared" si="87"/>
        <v>381059</v>
      </c>
      <c r="J246" s="185"/>
      <c r="K246" s="185"/>
      <c r="M246" s="198" t="s">
        <v>49</v>
      </c>
      <c r="N246" s="206">
        <v>5.1139429999999999</v>
      </c>
      <c r="O246" s="198"/>
      <c r="P246" s="198"/>
      <c r="Q246" s="198"/>
      <c r="R246" s="198"/>
      <c r="S246" s="198"/>
      <c r="T246" s="198" t="s">
        <v>49</v>
      </c>
      <c r="U246" s="198">
        <f>N246</f>
        <v>5.1139429999999999</v>
      </c>
      <c r="V246" s="198"/>
      <c r="W246" s="198"/>
      <c r="X246" s="198"/>
      <c r="Y246" s="198"/>
      <c r="Z246" s="198"/>
      <c r="AA246" s="198" t="s">
        <v>49</v>
      </c>
      <c r="AB246" s="198">
        <f>U246</f>
        <v>5.1139429999999999</v>
      </c>
      <c r="AH246" s="198" t="s">
        <v>49</v>
      </c>
      <c r="AI246" s="198">
        <f>AB246</f>
        <v>5.1139429999999999</v>
      </c>
      <c r="AO246" s="198" t="s">
        <v>49</v>
      </c>
      <c r="AP246" s="198">
        <f>AI246</f>
        <v>5.1139429999999999</v>
      </c>
      <c r="AV246" s="198" t="s">
        <v>49</v>
      </c>
      <c r="AW246" s="198">
        <f>AP246</f>
        <v>5.1139429999999999</v>
      </c>
      <c r="BC246" s="198" t="s">
        <v>49</v>
      </c>
      <c r="BD246" s="198">
        <f>AW246</f>
        <v>5.1139429999999999</v>
      </c>
      <c r="BJ246" s="198" t="s">
        <v>49</v>
      </c>
      <c r="BK246" s="198">
        <f>BD246</f>
        <v>5.1139429999999999</v>
      </c>
      <c r="BQ246" s="198" t="s">
        <v>49</v>
      </c>
      <c r="BR246" s="198">
        <f>BK246</f>
        <v>5.1139429999999999</v>
      </c>
      <c r="BX246" s="198" t="s">
        <v>49</v>
      </c>
      <c r="BY246" s="198">
        <f>BR246</f>
        <v>5.1139429999999999</v>
      </c>
      <c r="CE246" s="198" t="s">
        <v>49</v>
      </c>
      <c r="CF246" s="198">
        <f>BY246</f>
        <v>5.1139429999999999</v>
      </c>
      <c r="CL246" s="198" t="s">
        <v>49</v>
      </c>
      <c r="CM246" s="198">
        <f>CF246</f>
        <v>5.1139429999999999</v>
      </c>
      <c r="CS246" s="198" t="s">
        <v>49</v>
      </c>
      <c r="CT246" s="198">
        <f>CM246</f>
        <v>5.1139429999999999</v>
      </c>
      <c r="CZ246" s="198" t="s">
        <v>49</v>
      </c>
      <c r="DA246" s="198">
        <f>CT246</f>
        <v>5.1139429999999999</v>
      </c>
    </row>
    <row r="247" spans="1:109" ht="15" customHeight="1">
      <c r="A247" s="19">
        <f t="shared" si="132"/>
        <v>2011</v>
      </c>
      <c r="B247" s="174">
        <f t="shared" si="133"/>
        <v>386763</v>
      </c>
      <c r="C247" s="52"/>
      <c r="D247" s="20">
        <v>26</v>
      </c>
      <c r="E247" s="20"/>
      <c r="F247" s="198">
        <f>AC226</f>
        <v>131999.89454190171</v>
      </c>
      <c r="G247" s="201">
        <f>AC232</f>
        <v>0.97582415750427876</v>
      </c>
      <c r="H247" s="198">
        <f>AC233</f>
        <v>6668605.1179999989</v>
      </c>
      <c r="I247" s="177">
        <f t="shared" si="87"/>
        <v>386763</v>
      </c>
      <c r="J247" s="185"/>
      <c r="K247" s="185"/>
      <c r="M247" s="198" t="s">
        <v>50</v>
      </c>
      <c r="N247" s="198">
        <v>2000</v>
      </c>
      <c r="O247" s="198"/>
      <c r="P247" s="198"/>
      <c r="Q247" s="198"/>
      <c r="R247" s="198"/>
      <c r="S247" s="198"/>
      <c r="T247" s="198" t="s">
        <v>50</v>
      </c>
      <c r="U247" s="198">
        <f>N247</f>
        <v>2000</v>
      </c>
      <c r="V247" s="198"/>
      <c r="W247" s="198"/>
      <c r="X247" s="198"/>
      <c r="Y247" s="198"/>
      <c r="Z247" s="198"/>
      <c r="AA247" s="198" t="s">
        <v>50</v>
      </c>
      <c r="AB247" s="198">
        <f>U247</f>
        <v>2000</v>
      </c>
      <c r="AH247" s="198" t="s">
        <v>50</v>
      </c>
      <c r="AI247" s="198">
        <f>AB247</f>
        <v>2000</v>
      </c>
      <c r="AO247" s="198" t="s">
        <v>50</v>
      </c>
      <c r="AP247" s="198">
        <f>AI247</f>
        <v>2000</v>
      </c>
      <c r="AV247" s="198" t="s">
        <v>50</v>
      </c>
      <c r="AW247" s="198">
        <f>AP247</f>
        <v>2000</v>
      </c>
      <c r="BC247" s="198" t="s">
        <v>50</v>
      </c>
      <c r="BD247" s="198">
        <f>AW247</f>
        <v>2000</v>
      </c>
      <c r="BJ247" s="198" t="s">
        <v>50</v>
      </c>
      <c r="BK247" s="198">
        <f>BD247</f>
        <v>2000</v>
      </c>
      <c r="BQ247" s="198" t="s">
        <v>50</v>
      </c>
      <c r="BR247" s="198">
        <f>BK247</f>
        <v>2000</v>
      </c>
      <c r="BX247" s="198" t="s">
        <v>50</v>
      </c>
      <c r="BY247" s="198">
        <f>BR247</f>
        <v>2000</v>
      </c>
      <c r="CE247" s="198" t="s">
        <v>50</v>
      </c>
      <c r="CF247" s="198">
        <f>BY247</f>
        <v>2000</v>
      </c>
      <c r="CL247" s="198" t="s">
        <v>50</v>
      </c>
      <c r="CM247" s="198">
        <f>CF247</f>
        <v>2000</v>
      </c>
      <c r="CS247" s="198" t="s">
        <v>50</v>
      </c>
      <c r="CT247" s="198">
        <f>CM247</f>
        <v>2000</v>
      </c>
      <c r="CZ247" s="198" t="s">
        <v>50</v>
      </c>
      <c r="DA247" s="198">
        <f>CT247</f>
        <v>2000</v>
      </c>
    </row>
    <row r="248" spans="1:109" ht="15" customHeight="1">
      <c r="A248" s="19">
        <f t="shared" si="132"/>
        <v>2012</v>
      </c>
      <c r="B248" s="174">
        <f t="shared" si="133"/>
        <v>392335</v>
      </c>
      <c r="C248" s="52"/>
      <c r="D248" s="20">
        <v>27</v>
      </c>
      <c r="E248" s="20"/>
      <c r="F248" s="198">
        <f>AJ226</f>
        <v>133999.89454190171</v>
      </c>
      <c r="G248" s="201">
        <f>AJ232</f>
        <v>0.97746768148905361</v>
      </c>
      <c r="H248" s="198">
        <f>AJ233</f>
        <v>6200773.9740000013</v>
      </c>
      <c r="I248" s="177">
        <f t="shared" si="87"/>
        <v>392335</v>
      </c>
      <c r="J248" s="185"/>
      <c r="K248" s="185"/>
    </row>
    <row r="249" spans="1:109" ht="15" customHeight="1">
      <c r="A249" s="19">
        <f t="shared" si="132"/>
        <v>2013</v>
      </c>
      <c r="B249" s="174">
        <f t="shared" si="133"/>
        <v>397783</v>
      </c>
      <c r="C249" s="52"/>
      <c r="D249" s="20">
        <v>28</v>
      </c>
      <c r="E249" s="20"/>
      <c r="F249" s="198">
        <f>AQ226</f>
        <v>135999.89454190171</v>
      </c>
      <c r="G249" s="201">
        <f>AQ232</f>
        <v>0.97905044317654955</v>
      </c>
      <c r="H249" s="198">
        <f>AQ233</f>
        <v>5698924.7539999997</v>
      </c>
      <c r="I249" s="177">
        <f t="shared" si="87"/>
        <v>397783</v>
      </c>
      <c r="J249" s="185"/>
      <c r="K249" s="185"/>
    </row>
    <row r="250" spans="1:109" ht="15" customHeight="1">
      <c r="A250" s="19">
        <f t="shared" si="132"/>
        <v>2014</v>
      </c>
      <c r="B250" s="174">
        <f t="shared" si="133"/>
        <v>403115</v>
      </c>
      <c r="C250" s="52"/>
      <c r="D250" s="20">
        <v>29</v>
      </c>
      <c r="E250" s="20"/>
      <c r="F250" s="198">
        <f>AX226</f>
        <v>137999.89454190171</v>
      </c>
      <c r="G250" s="201">
        <f>AX232</f>
        <v>0.98054042589996604</v>
      </c>
      <c r="H250" s="198">
        <f>AX233</f>
        <v>5160423.8449999997</v>
      </c>
      <c r="I250" s="177">
        <f t="shared" si="87"/>
        <v>403115</v>
      </c>
      <c r="J250" s="185"/>
      <c r="K250" s="185"/>
    </row>
    <row r="251" spans="1:109" ht="15" customHeight="1">
      <c r="A251" s="19">
        <f t="shared" si="132"/>
        <v>2015</v>
      </c>
      <c r="B251" s="174">
        <f t="shared" si="133"/>
        <v>408336</v>
      </c>
      <c r="C251" s="52"/>
      <c r="D251" s="20">
        <v>30</v>
      </c>
      <c r="E251" s="20"/>
      <c r="F251" s="198">
        <f>BE226</f>
        <v>139999.89454190171</v>
      </c>
      <c r="G251" s="201">
        <f>BE232</f>
        <v>0.9818932188084889</v>
      </c>
      <c r="H251" s="198">
        <f>BE233</f>
        <v>4583614.5370000005</v>
      </c>
      <c r="I251" s="177">
        <f t="shared" si="87"/>
        <v>408336</v>
      </c>
      <c r="J251" s="185"/>
      <c r="K251" s="185"/>
    </row>
    <row r="252" spans="1:109" ht="15" customHeight="1">
      <c r="A252" s="19">
        <f t="shared" si="132"/>
        <v>2016</v>
      </c>
      <c r="B252" s="174">
        <f t="shared" si="133"/>
        <v>413454</v>
      </c>
      <c r="C252" s="52"/>
      <c r="D252" s="20">
        <v>31</v>
      </c>
      <c r="E252" s="20"/>
      <c r="F252" s="198">
        <f>BL226</f>
        <v>141999.89454190171</v>
      </c>
      <c r="G252" s="201">
        <f>BL232</f>
        <v>0.98303685511564687</v>
      </c>
      <c r="H252" s="198">
        <f>BL233</f>
        <v>3971894.5799999996</v>
      </c>
      <c r="I252" s="177">
        <f t="shared" si="87"/>
        <v>413454</v>
      </c>
      <c r="J252" s="185"/>
      <c r="K252" s="185"/>
    </row>
    <row r="253" spans="1:109" ht="15" customHeight="1">
      <c r="A253" s="19">
        <f t="shared" si="132"/>
        <v>2017</v>
      </c>
      <c r="B253" s="174">
        <f t="shared" si="133"/>
        <v>418472</v>
      </c>
      <c r="C253" s="52"/>
      <c r="D253" s="20">
        <v>32</v>
      </c>
      <c r="E253" s="20"/>
      <c r="F253" s="198">
        <f>BS226</f>
        <v>143999.89454190171</v>
      </c>
      <c r="G253" s="201">
        <f>BS232</f>
        <v>0.98384833259490256</v>
      </c>
      <c r="H253" s="198">
        <f>BS233</f>
        <v>3342734.5459999996</v>
      </c>
      <c r="I253" s="177">
        <f t="shared" si="87"/>
        <v>418472</v>
      </c>
      <c r="J253" s="185"/>
      <c r="K253" s="185"/>
    </row>
    <row r="254" spans="1:109" ht="15" customHeight="1">
      <c r="A254" s="19">
        <f t="shared" si="132"/>
        <v>2018</v>
      </c>
      <c r="B254" s="174">
        <f t="shared" si="133"/>
        <v>423395</v>
      </c>
      <c r="C254" s="52"/>
      <c r="D254" s="20">
        <v>33</v>
      </c>
      <c r="E254" s="20"/>
      <c r="F254" s="198">
        <f>BZ226</f>
        <v>145999.89454190171</v>
      </c>
      <c r="G254" s="201">
        <f>BZ232</f>
        <v>0.98409007827366513</v>
      </c>
      <c r="H254" s="198">
        <f>BZ233</f>
        <v>2760369.4339999999</v>
      </c>
      <c r="I254" s="177">
        <f t="shared" si="87"/>
        <v>423395</v>
      </c>
      <c r="J254" s="185"/>
      <c r="K254" s="185"/>
    </row>
    <row r="255" spans="1:109" ht="15" customHeight="1">
      <c r="A255" s="19">
        <f t="shared" si="132"/>
        <v>2019</v>
      </c>
      <c r="B255" s="174">
        <f t="shared" si="133"/>
        <v>428230</v>
      </c>
      <c r="C255" s="52"/>
      <c r="D255" s="20">
        <v>34</v>
      </c>
      <c r="E255" s="20"/>
      <c r="F255" s="198">
        <f>CG226</f>
        <v>147999.89454190171</v>
      </c>
      <c r="G255" s="201">
        <f>CG232</f>
        <v>0.98319017860321078</v>
      </c>
      <c r="H255" s="198">
        <f>CG233</f>
        <v>2479588.6520000002</v>
      </c>
      <c r="I255" s="177">
        <f t="shared" si="87"/>
        <v>428230</v>
      </c>
      <c r="J255" s="185"/>
      <c r="K255" s="185"/>
    </row>
    <row r="256" spans="1:109" ht="15" customHeight="1">
      <c r="A256" s="19">
        <f t="shared" si="132"/>
        <v>2020</v>
      </c>
      <c r="B256" s="174">
        <f t="shared" si="133"/>
        <v>432979</v>
      </c>
      <c r="C256" s="52"/>
      <c r="D256" s="20">
        <v>35</v>
      </c>
      <c r="E256" s="20"/>
      <c r="F256" s="198">
        <f>CN226</f>
        <v>149999.89454190171</v>
      </c>
      <c r="G256" s="201">
        <f>CN232</f>
        <v>0.97891821686957481</v>
      </c>
      <c r="H256" s="198">
        <f>CN233</f>
        <v>4115729.87</v>
      </c>
      <c r="I256" s="177">
        <f t="shared" si="87"/>
        <v>432979</v>
      </c>
      <c r="J256" s="185"/>
      <c r="K256" s="185"/>
    </row>
    <row r="257" spans="1:65" ht="15" customHeight="1">
      <c r="A257" s="19">
        <f t="shared" si="132"/>
        <v>2021</v>
      </c>
      <c r="B257" s="174">
        <f t="shared" si="133"/>
        <v>437646</v>
      </c>
      <c r="C257" s="52"/>
      <c r="D257" s="20">
        <v>36</v>
      </c>
      <c r="E257" s="20"/>
      <c r="F257" s="198">
        <f>CU226</f>
        <v>151999.89454190171</v>
      </c>
      <c r="G257" s="201" t="e">
        <f>CU232</f>
        <v>#VALUE!</v>
      </c>
      <c r="H257" s="198" t="e">
        <f>CU233</f>
        <v>#VALUE!</v>
      </c>
      <c r="I257" s="177">
        <f t="shared" si="87"/>
        <v>437646</v>
      </c>
      <c r="J257" s="185"/>
      <c r="K257" s="185"/>
    </row>
    <row r="258" spans="1:65" ht="15" customHeight="1">
      <c r="A258" s="19">
        <f t="shared" si="132"/>
        <v>2022</v>
      </c>
      <c r="B258" s="174">
        <f t="shared" si="133"/>
        <v>442235</v>
      </c>
      <c r="C258" s="52"/>
      <c r="D258" s="20">
        <v>37</v>
      </c>
      <c r="E258" s="20"/>
      <c r="F258" s="198">
        <f>DB226</f>
        <v>153999.89454190171</v>
      </c>
      <c r="G258" s="201" t="e">
        <f>DB232</f>
        <v>#VALUE!</v>
      </c>
      <c r="H258" s="198" t="e">
        <f>DB233</f>
        <v>#VALUE!</v>
      </c>
      <c r="I258" s="177">
        <f t="shared" si="87"/>
        <v>442235</v>
      </c>
      <c r="J258" s="185"/>
      <c r="K258" s="185"/>
    </row>
    <row r="259" spans="1:65" ht="15" customHeight="1">
      <c r="A259" s="19">
        <f t="shared" si="132"/>
        <v>2023</v>
      </c>
      <c r="B259" s="174">
        <f t="shared" si="133"/>
        <v>446750</v>
      </c>
      <c r="C259" s="52"/>
      <c r="D259" s="20">
        <v>38</v>
      </c>
      <c r="E259" s="20"/>
      <c r="F259" s="53"/>
      <c r="G259" s="80"/>
      <c r="H259" s="32"/>
      <c r="I259" s="177">
        <f t="shared" si="87"/>
        <v>446750</v>
      </c>
      <c r="J259" s="185"/>
      <c r="K259" s="185"/>
    </row>
    <row r="260" spans="1:65" ht="15" customHeight="1">
      <c r="A260" s="19">
        <f t="shared" si="132"/>
        <v>2024</v>
      </c>
      <c r="B260" s="174">
        <f t="shared" ref="B260:B266" si="134">ROUND($G$226+$G$229*D260^$G$227,$G$1)</f>
        <v>451194</v>
      </c>
      <c r="C260" s="52"/>
      <c r="D260" s="20">
        <v>39</v>
      </c>
      <c r="E260" s="20"/>
      <c r="F260" s="53"/>
      <c r="G260" s="80"/>
      <c r="H260" s="32"/>
      <c r="I260" s="177">
        <f t="shared" ref="I260:I266" si="135">ROUND($G$226+$G$229*D260^$G$227,$G$1)</f>
        <v>451194</v>
      </c>
      <c r="J260" s="185"/>
      <c r="K260" s="185"/>
    </row>
    <row r="261" spans="1:65" ht="15" customHeight="1">
      <c r="A261" s="19">
        <f t="shared" si="132"/>
        <v>2025</v>
      </c>
      <c r="B261" s="174">
        <f t="shared" si="134"/>
        <v>455569</v>
      </c>
      <c r="C261" s="52"/>
      <c r="D261" s="20">
        <v>40</v>
      </c>
      <c r="E261" s="20"/>
      <c r="F261" s="53"/>
      <c r="G261" s="80"/>
      <c r="H261" s="32"/>
      <c r="I261" s="177">
        <f t="shared" si="135"/>
        <v>455569</v>
      </c>
      <c r="J261" s="185"/>
      <c r="K261" s="185"/>
    </row>
    <row r="262" spans="1:65" ht="15" customHeight="1">
      <c r="A262" s="19">
        <f t="shared" si="132"/>
        <v>2026</v>
      </c>
      <c r="B262" s="174">
        <f t="shared" si="134"/>
        <v>459878</v>
      </c>
      <c r="C262" s="52"/>
      <c r="D262" s="20">
        <v>41</v>
      </c>
      <c r="E262" s="20"/>
      <c r="F262" s="53"/>
      <c r="G262" s="80"/>
      <c r="H262" s="32"/>
      <c r="I262" s="177">
        <f t="shared" si="135"/>
        <v>459878</v>
      </c>
      <c r="J262" s="185"/>
      <c r="K262" s="185"/>
    </row>
    <row r="263" spans="1:65" ht="15" customHeight="1">
      <c r="A263" s="19">
        <f t="shared" si="132"/>
        <v>2027</v>
      </c>
      <c r="B263" s="174">
        <f t="shared" si="134"/>
        <v>464124</v>
      </c>
      <c r="C263" s="52"/>
      <c r="D263" s="20">
        <v>42</v>
      </c>
      <c r="E263" s="20"/>
      <c r="F263" s="53"/>
      <c r="G263" s="80"/>
      <c r="H263" s="32"/>
      <c r="I263" s="177">
        <f t="shared" si="135"/>
        <v>464124</v>
      </c>
      <c r="J263" s="185"/>
      <c r="K263" s="185"/>
    </row>
    <row r="264" spans="1:65" ht="15" customHeight="1">
      <c r="A264" s="19">
        <f t="shared" si="132"/>
        <v>2028</v>
      </c>
      <c r="B264" s="174">
        <f t="shared" si="134"/>
        <v>468309</v>
      </c>
      <c r="C264" s="52"/>
      <c r="D264" s="20">
        <v>43</v>
      </c>
      <c r="E264" s="20"/>
      <c r="F264" s="53"/>
      <c r="G264" s="80"/>
      <c r="H264" s="32"/>
      <c r="I264" s="177">
        <f t="shared" si="135"/>
        <v>468309</v>
      </c>
      <c r="J264" s="185"/>
      <c r="K264" s="185"/>
    </row>
    <row r="265" spans="1:65" ht="15" customHeight="1">
      <c r="A265" s="19">
        <f t="shared" si="132"/>
        <v>2029</v>
      </c>
      <c r="B265" s="174">
        <f t="shared" si="134"/>
        <v>472435</v>
      </c>
      <c r="C265" s="52"/>
      <c r="D265" s="20">
        <v>44</v>
      </c>
      <c r="E265" s="20"/>
      <c r="F265" s="53"/>
      <c r="G265" s="80"/>
      <c r="H265" s="32"/>
      <c r="I265" s="177">
        <f t="shared" si="135"/>
        <v>472435</v>
      </c>
      <c r="J265" s="185"/>
      <c r="K265" s="185"/>
    </row>
    <row r="266" spans="1:65" ht="15" customHeight="1">
      <c r="A266" s="103">
        <f t="shared" si="132"/>
        <v>2030</v>
      </c>
      <c r="B266" s="186">
        <f t="shared" si="134"/>
        <v>476505</v>
      </c>
      <c r="C266" s="193"/>
      <c r="D266" s="33">
        <v>45</v>
      </c>
      <c r="E266" s="33"/>
      <c r="F266" s="54"/>
      <c r="G266" s="82"/>
      <c r="H266" s="35"/>
      <c r="I266" s="187">
        <f t="shared" si="135"/>
        <v>476505</v>
      </c>
      <c r="J266" s="188"/>
      <c r="K266" s="188"/>
    </row>
    <row r="267" spans="1:65" ht="15" customHeight="1">
      <c r="A267" s="36"/>
      <c r="B267" s="189"/>
      <c r="C267" s="25"/>
      <c r="D267" s="21"/>
      <c r="E267" s="21"/>
      <c r="F267" s="55"/>
      <c r="G267" s="80"/>
      <c r="H267" s="25"/>
      <c r="I267" s="83"/>
      <c r="J267" s="83"/>
      <c r="O267" s="84"/>
    </row>
    <row r="268" spans="1:65" ht="15" customHeight="1">
      <c r="A268" s="7" t="s">
        <v>51</v>
      </c>
    </row>
    <row r="269" spans="1:65" ht="15" customHeight="1">
      <c r="A269" s="10" t="s">
        <v>2</v>
      </c>
      <c r="B269" s="11" t="s">
        <v>71</v>
      </c>
      <c r="C269" s="12" t="s">
        <v>52</v>
      </c>
      <c r="D269" s="12" t="s">
        <v>13</v>
      </c>
      <c r="E269" s="37"/>
      <c r="F269" s="13"/>
      <c r="G269" s="14"/>
      <c r="H269" s="15" t="s">
        <v>14</v>
      </c>
      <c r="I269" s="16">
        <f>RSQ(I270:I290,B270:B290)</f>
        <v>0.98458626374783564</v>
      </c>
      <c r="J269" s="17" t="s">
        <v>15</v>
      </c>
      <c r="K269" s="18" t="s">
        <v>16</v>
      </c>
      <c r="M269" s="66" t="s">
        <v>52</v>
      </c>
      <c r="N269" s="37"/>
      <c r="O269" s="107" t="s">
        <v>74</v>
      </c>
      <c r="P269" s="108">
        <f>RSQ($B270:$B290,P270:P290)</f>
        <v>0.85942911306620051</v>
      </c>
      <c r="Q269" s="18" t="s">
        <v>16</v>
      </c>
      <c r="S269" s="66" t="s">
        <v>52</v>
      </c>
      <c r="T269" s="37"/>
      <c r="U269" s="107" t="s">
        <v>74</v>
      </c>
      <c r="V269" s="108">
        <f>RSQ($B270:$B290,V270:V290)</f>
        <v>0.97864586567278966</v>
      </c>
      <c r="W269" s="18" t="s">
        <v>16</v>
      </c>
      <c r="Y269" s="66" t="s">
        <v>52</v>
      </c>
      <c r="Z269" s="37"/>
      <c r="AA269" s="107" t="s">
        <v>74</v>
      </c>
      <c r="AB269" s="108">
        <f>RSQ($B270:$B290,AB270:AB290)</f>
        <v>0.98254278616451196</v>
      </c>
      <c r="AC269" s="18" t="s">
        <v>16</v>
      </c>
      <c r="AE269" s="66" t="s">
        <v>52</v>
      </c>
      <c r="AF269" s="37"/>
      <c r="AG269" s="107" t="s">
        <v>74</v>
      </c>
      <c r="AH269" s="108">
        <f>RSQ($B270:$B290,AH270:AH290)</f>
        <v>0.98403346197395647</v>
      </c>
      <c r="AI269" s="18" t="s">
        <v>16</v>
      </c>
      <c r="AK269" s="66" t="s">
        <v>52</v>
      </c>
      <c r="AL269" s="37"/>
      <c r="AM269" s="107" t="s">
        <v>74</v>
      </c>
      <c r="AN269" s="108">
        <f>RSQ($B270:$B290,AN270:AN290)</f>
        <v>0.98452964612436045</v>
      </c>
      <c r="AO269" s="18" t="s">
        <v>16</v>
      </c>
      <c r="AQ269" s="66" t="s">
        <v>52</v>
      </c>
      <c r="AR269" s="37"/>
      <c r="AS269" s="107" t="s">
        <v>74</v>
      </c>
      <c r="AT269" s="108">
        <f>RSQ($B270:$B290,AT270:AT290)</f>
        <v>0.98457264390018007</v>
      </c>
      <c r="AU269" s="18" t="s">
        <v>16</v>
      </c>
      <c r="AW269" s="66" t="s">
        <v>52</v>
      </c>
      <c r="AX269" s="37"/>
      <c r="AY269" s="107" t="s">
        <v>74</v>
      </c>
      <c r="AZ269" s="108">
        <f>RSQ($B270:$B290,AZ270:AZ290)</f>
        <v>0.98439980361919266</v>
      </c>
      <c r="BA269" s="18" t="s">
        <v>16</v>
      </c>
      <c r="BC269" s="66" t="s">
        <v>52</v>
      </c>
      <c r="BD269" s="37"/>
      <c r="BE269" s="107" t="s">
        <v>74</v>
      </c>
      <c r="BF269" s="108">
        <f>RSQ($B270:$B290,BF270:BF290)</f>
        <v>0.98412514102009263</v>
      </c>
      <c r="BG269" s="18" t="s">
        <v>16</v>
      </c>
      <c r="BI269" s="66" t="s">
        <v>52</v>
      </c>
      <c r="BJ269" s="37"/>
      <c r="BK269" s="107" t="s">
        <v>74</v>
      </c>
      <c r="BL269" s="108">
        <f>RSQ($B270:$B290,BL270:BL290)</f>
        <v>0.98380717887460112</v>
      </c>
      <c r="BM269" s="18" t="s">
        <v>16</v>
      </c>
    </row>
    <row r="270" spans="1:65" ht="15" customHeight="1">
      <c r="A270" s="19">
        <f t="shared" ref="A270:B290" si="136">A222</f>
        <v>1986</v>
      </c>
      <c r="B270" s="174">
        <f t="shared" si="136"/>
        <v>151519</v>
      </c>
      <c r="C270" s="207">
        <f t="shared" ref="C270:C290" si="137">LN(F$273/B270-1)</f>
        <v>1.2680411831527365</v>
      </c>
      <c r="D270" s="20">
        <v>1</v>
      </c>
      <c r="E270" s="38" t="s">
        <v>53</v>
      </c>
      <c r="F270" s="21"/>
      <c r="H270" s="85"/>
      <c r="I270" s="175">
        <f t="shared" ref="I270:I307" si="138">ROUND($F$273/(1+EXP($F$278+$F$277*D270)),$G$1)</f>
        <v>145243</v>
      </c>
      <c r="J270" s="176">
        <f t="shared" ref="J270:J290" si="139">ABS(B270-I270)/B270*100</f>
        <v>4.1420547918082882</v>
      </c>
      <c r="K270" s="175">
        <f t="shared" ref="K270:K290" si="140">(B270-I270)^2/1000</f>
        <v>39388.175999999999</v>
      </c>
      <c r="M270" s="208">
        <f t="shared" ref="M270:M290" si="141">LN(O$273/$B270-1)</f>
        <v>0.49473181590950066</v>
      </c>
      <c r="N270" s="38" t="s">
        <v>53</v>
      </c>
      <c r="O270" s="21"/>
      <c r="P270" s="203">
        <f t="shared" ref="P270:P290" si="142">ROUND(O$273/(1+EXP(O$278+O$277*$D270)),$G$1)</f>
        <v>53226</v>
      </c>
      <c r="Q270" s="175">
        <f t="shared" ref="Q270:Q290" si="143">($B270-P270)^2/1000</f>
        <v>9661513.8489999995</v>
      </c>
      <c r="S270" s="208">
        <f t="shared" ref="S270:S290" si="144">LN(U$273/$B270-1)</f>
        <v>0.83287267971843792</v>
      </c>
      <c r="T270" s="38" t="s">
        <v>53</v>
      </c>
      <c r="U270" s="21"/>
      <c r="V270" s="203">
        <f t="shared" ref="V270:V290" si="145">ROUND(U$273/(1+EXP(U$278+U$277*$D270)),$G$1)</f>
        <v>136148</v>
      </c>
      <c r="W270" s="175">
        <f t="shared" ref="W270:W290" si="146">($B270-V270)^2/1000</f>
        <v>236267.641</v>
      </c>
      <c r="Y270" s="208">
        <f t="shared" ref="Y270:Y290" si="147">LN(AA$273/$B270-1)</f>
        <v>0.96694878867093403</v>
      </c>
      <c r="Z270" s="38" t="s">
        <v>53</v>
      </c>
      <c r="AA270" s="21"/>
      <c r="AB270" s="203">
        <f t="shared" ref="AB270:AB290" si="148">ROUND(AA$273/(1+EXP(AA$278+AA$277*$D270)),$G$1)</f>
        <v>140174</v>
      </c>
      <c r="AC270" s="175">
        <f t="shared" ref="AC270:AC290" si="149">($B270-AB270)^2/1000</f>
        <v>128709.02499999999</v>
      </c>
      <c r="AE270" s="208">
        <f t="shared" ref="AE270:AE290" si="150">LN(AG$273/$B270-1)</f>
        <v>1.0851552875406447</v>
      </c>
      <c r="AF270" s="38" t="s">
        <v>53</v>
      </c>
      <c r="AG270" s="21"/>
      <c r="AH270" s="203">
        <f t="shared" ref="AH270:AH290" si="151">ROUND(AG$273/(1+EXP(AG$278+AG$277*$D270)),$G$1)</f>
        <v>142616</v>
      </c>
      <c r="AI270" s="175">
        <f t="shared" ref="AI270:AI290" si="152">($B270-AH270)^2/1000</f>
        <v>79263.409</v>
      </c>
      <c r="AK270" s="208">
        <f t="shared" ref="AK270:AK290" si="153">LN(AM$273/$B270-1)</f>
        <v>1.1908544447053113</v>
      </c>
      <c r="AL270" s="38" t="s">
        <v>53</v>
      </c>
      <c r="AM270" s="21"/>
      <c r="AN270" s="203">
        <f t="shared" ref="AN270:AN290" si="154">ROUND(AM$273/(1+EXP(AM$278+AM$277*$D270)),$G$1)</f>
        <v>144264</v>
      </c>
      <c r="AO270" s="175">
        <f t="shared" ref="AO270:AO290" si="155">($B270-AN270)^2/1000</f>
        <v>52635.025000000001</v>
      </c>
      <c r="AQ270" s="208">
        <f t="shared" ref="AQ270:AQ290" si="156">LN(AS$273/$B270-1)</f>
        <v>1.2864416095610522</v>
      </c>
      <c r="AR270" s="38" t="s">
        <v>53</v>
      </c>
      <c r="AS270" s="21"/>
      <c r="AT270" s="203">
        <f t="shared" ref="AT270:AT290" si="157">ROUND(AS$273/(1+EXP(AS$278+AS$277*$D270)),$G$1)</f>
        <v>145454</v>
      </c>
      <c r="AU270" s="175">
        <f t="shared" ref="AU270:AU290" si="158">($B270-AT270)^2/1000</f>
        <v>36784.224999999999</v>
      </c>
      <c r="AW270" s="208">
        <f t="shared" ref="AW270:AW290" si="159">LN(AY$273/$B270-1)</f>
        <v>1.3736837488351832</v>
      </c>
      <c r="AX270" s="38" t="s">
        <v>53</v>
      </c>
      <c r="AY270" s="21"/>
      <c r="AZ270" s="203">
        <f t="shared" ref="AZ270:AZ290" si="160">ROUND(AY$273/(1+EXP(AY$278+AY$277*$D270)),$G$1)</f>
        <v>146354</v>
      </c>
      <c r="BA270" s="175">
        <f t="shared" ref="BA270:BA290" si="161">($B270-AZ270)^2/1000</f>
        <v>26677.224999999999</v>
      </c>
      <c r="BC270" s="208">
        <f t="shared" ref="BC270:BC290" si="162">LN(BE$273/$B270-1)</f>
        <v>1.453921675319231</v>
      </c>
      <c r="BD270" s="38" t="s">
        <v>53</v>
      </c>
      <c r="BE270" s="21"/>
      <c r="BF270" s="203">
        <f t="shared" ref="BF270:BF290" si="163">ROUND(BE$273/(1+EXP(BE$278+BE$277*$D270)),$G$1)</f>
        <v>147060</v>
      </c>
      <c r="BG270" s="175">
        <f t="shared" ref="BG270:BG290" si="164">($B270-BF270)^2/1000</f>
        <v>19882.681</v>
      </c>
      <c r="BI270" s="208">
        <f t="shared" ref="BI270:BI290" si="165">LN(BK$273/$B270-1)</f>
        <v>1.5281969475545647</v>
      </c>
      <c r="BJ270" s="38" t="s">
        <v>53</v>
      </c>
      <c r="BK270" s="21"/>
      <c r="BL270" s="203">
        <f t="shared" ref="BL270:BL290" si="166">ROUND(BK$273/(1+EXP(BK$278+BK$277*$D270)),$G$1)</f>
        <v>147629</v>
      </c>
      <c r="BM270" s="175">
        <f t="shared" ref="BM270:BM290" si="167">($B270-BL270)^2/1000</f>
        <v>15132.1</v>
      </c>
    </row>
    <row r="271" spans="1:65" ht="15" customHeight="1">
      <c r="A271" s="19">
        <f t="shared" si="136"/>
        <v>1987</v>
      </c>
      <c r="B271" s="174">
        <f t="shared" si="136"/>
        <v>162701</v>
      </c>
      <c r="C271" s="207">
        <f t="shared" si="137"/>
        <v>1.1758535895933906</v>
      </c>
      <c r="D271" s="20">
        <v>2</v>
      </c>
      <c r="E271" s="38" t="s">
        <v>54</v>
      </c>
      <c r="F271" s="21"/>
      <c r="H271" s="85"/>
      <c r="I271" s="177">
        <f t="shared" si="138"/>
        <v>155248</v>
      </c>
      <c r="J271" s="178">
        <f t="shared" si="139"/>
        <v>4.5807954468626493</v>
      </c>
      <c r="K271" s="177">
        <f t="shared" si="140"/>
        <v>55547.209000000003</v>
      </c>
      <c r="M271" s="208">
        <f t="shared" si="141"/>
        <v>0.37748685342758403</v>
      </c>
      <c r="N271" s="38" t="s">
        <v>54</v>
      </c>
      <c r="O271" s="21"/>
      <c r="P271" s="185">
        <f t="shared" si="142"/>
        <v>70969</v>
      </c>
      <c r="Q271" s="177">
        <f t="shared" si="143"/>
        <v>8414759.8239999991</v>
      </c>
      <c r="S271" s="208">
        <f t="shared" si="144"/>
        <v>0.72905561685577236</v>
      </c>
      <c r="T271" s="38" t="s">
        <v>54</v>
      </c>
      <c r="U271" s="21"/>
      <c r="V271" s="185">
        <f t="shared" si="145"/>
        <v>148043</v>
      </c>
      <c r="W271" s="177">
        <f t="shared" si="146"/>
        <v>214856.96400000001</v>
      </c>
      <c r="Y271" s="208">
        <f t="shared" si="147"/>
        <v>0.86728284405197476</v>
      </c>
      <c r="Z271" s="38" t="s">
        <v>54</v>
      </c>
      <c r="AA271" s="21"/>
      <c r="AB271" s="185">
        <f t="shared" si="148"/>
        <v>151267</v>
      </c>
      <c r="AC271" s="177">
        <f t="shared" si="149"/>
        <v>130736.356</v>
      </c>
      <c r="AE271" s="208">
        <f t="shared" si="150"/>
        <v>0.98870301116899517</v>
      </c>
      <c r="AF271" s="38" t="s">
        <v>54</v>
      </c>
      <c r="AG271" s="21"/>
      <c r="AH271" s="185">
        <f t="shared" si="151"/>
        <v>153196</v>
      </c>
      <c r="AI271" s="177">
        <f t="shared" si="152"/>
        <v>90345.024999999994</v>
      </c>
      <c r="AK271" s="208">
        <f t="shared" si="153"/>
        <v>1.096963737235803</v>
      </c>
      <c r="AL271" s="38" t="s">
        <v>54</v>
      </c>
      <c r="AM271" s="21"/>
      <c r="AN271" s="185">
        <f t="shared" si="154"/>
        <v>154487</v>
      </c>
      <c r="AO271" s="177">
        <f t="shared" si="155"/>
        <v>67469.796000000002</v>
      </c>
      <c r="AQ271" s="208">
        <f t="shared" si="156"/>
        <v>1.1946405760878003</v>
      </c>
      <c r="AR271" s="38" t="s">
        <v>54</v>
      </c>
      <c r="AS271" s="21"/>
      <c r="AT271" s="185">
        <f t="shared" si="157"/>
        <v>155412</v>
      </c>
      <c r="AU271" s="177">
        <f t="shared" si="158"/>
        <v>53129.521000000001</v>
      </c>
      <c r="AW271" s="208">
        <f t="shared" si="159"/>
        <v>1.2836198993321162</v>
      </c>
      <c r="AX271" s="38" t="s">
        <v>54</v>
      </c>
      <c r="AY271" s="21"/>
      <c r="AZ271" s="185">
        <f t="shared" si="160"/>
        <v>156108</v>
      </c>
      <c r="BA271" s="177">
        <f t="shared" si="161"/>
        <v>43467.648999999998</v>
      </c>
      <c r="BC271" s="208">
        <f t="shared" si="162"/>
        <v>1.3653247727116899</v>
      </c>
      <c r="BD271" s="38" t="s">
        <v>54</v>
      </c>
      <c r="BE271" s="21"/>
      <c r="BF271" s="185">
        <f t="shared" si="163"/>
        <v>156652</v>
      </c>
      <c r="BG271" s="177">
        <f t="shared" si="164"/>
        <v>36590.400999999998</v>
      </c>
      <c r="BI271" s="208">
        <f t="shared" si="165"/>
        <v>1.4408552626701794</v>
      </c>
      <c r="BJ271" s="38" t="s">
        <v>54</v>
      </c>
      <c r="BK271" s="21"/>
      <c r="BL271" s="185">
        <f t="shared" si="166"/>
        <v>157088</v>
      </c>
      <c r="BM271" s="177">
        <f t="shared" si="167"/>
        <v>31505.769</v>
      </c>
    </row>
    <row r="272" spans="1:65" ht="15" customHeight="1">
      <c r="A272" s="19">
        <f t="shared" si="136"/>
        <v>1988</v>
      </c>
      <c r="B272" s="174">
        <f t="shared" si="136"/>
        <v>171259</v>
      </c>
      <c r="C272" s="207">
        <f t="shared" si="137"/>
        <v>1.1082276914909073</v>
      </c>
      <c r="D272" s="20">
        <v>3</v>
      </c>
      <c r="E272" s="71"/>
      <c r="G272" s="25"/>
      <c r="H272" s="24"/>
      <c r="I272" s="177">
        <f t="shared" si="138"/>
        <v>165733</v>
      </c>
      <c r="J272" s="178">
        <f t="shared" si="139"/>
        <v>3.2266917359087697</v>
      </c>
      <c r="K272" s="177">
        <f t="shared" si="140"/>
        <v>30536.675999999999</v>
      </c>
      <c r="M272" s="208">
        <f t="shared" si="141"/>
        <v>0.28949638854120752</v>
      </c>
      <c r="N272" s="71"/>
      <c r="P272" s="185">
        <f t="shared" si="142"/>
        <v>93039</v>
      </c>
      <c r="Q272" s="177">
        <f t="shared" si="143"/>
        <v>6118368.4000000004</v>
      </c>
      <c r="S272" s="208">
        <f t="shared" si="144"/>
        <v>0.65209317618546969</v>
      </c>
      <c r="T272" s="71"/>
      <c r="V272" s="185">
        <f t="shared" si="145"/>
        <v>160518</v>
      </c>
      <c r="W272" s="177">
        <f t="shared" si="146"/>
        <v>115369.08100000001</v>
      </c>
      <c r="Y272" s="208">
        <f t="shared" si="147"/>
        <v>0.79367556365910352</v>
      </c>
      <c r="Z272" s="71"/>
      <c r="AB272" s="185">
        <f t="shared" si="148"/>
        <v>162889</v>
      </c>
      <c r="AC272" s="177">
        <f t="shared" si="149"/>
        <v>70056.899999999994</v>
      </c>
      <c r="AE272" s="208">
        <f t="shared" si="150"/>
        <v>0.91767597650027799</v>
      </c>
      <c r="AF272" s="71"/>
      <c r="AH272" s="185">
        <f t="shared" si="151"/>
        <v>164280</v>
      </c>
      <c r="AI272" s="177">
        <f t="shared" si="152"/>
        <v>48706.440999999999</v>
      </c>
      <c r="AK272" s="208">
        <f t="shared" si="153"/>
        <v>1.0279827108566315</v>
      </c>
      <c r="AL272" s="71"/>
      <c r="AN272" s="185">
        <f t="shared" si="154"/>
        <v>165197</v>
      </c>
      <c r="AO272" s="177">
        <f t="shared" si="155"/>
        <v>36747.843999999997</v>
      </c>
      <c r="AQ272" s="208">
        <f t="shared" si="156"/>
        <v>1.1273216784331204</v>
      </c>
      <c r="AR272" s="71"/>
      <c r="AT272" s="185">
        <f t="shared" si="157"/>
        <v>165848</v>
      </c>
      <c r="AU272" s="177">
        <f t="shared" si="158"/>
        <v>29278.920999999998</v>
      </c>
      <c r="AW272" s="208">
        <f t="shared" si="159"/>
        <v>1.2176780240176821</v>
      </c>
      <c r="AX272" s="71"/>
      <c r="AZ272" s="185">
        <f t="shared" si="160"/>
        <v>166333</v>
      </c>
      <c r="BA272" s="177">
        <f t="shared" si="161"/>
        <v>24265.475999999999</v>
      </c>
      <c r="BC272" s="208">
        <f t="shared" si="162"/>
        <v>1.3005423766902848</v>
      </c>
      <c r="BD272" s="71"/>
      <c r="BF272" s="185">
        <f t="shared" si="163"/>
        <v>166709</v>
      </c>
      <c r="BG272" s="177">
        <f t="shared" si="164"/>
        <v>20702.5</v>
      </c>
      <c r="BI272" s="208">
        <f t="shared" si="165"/>
        <v>1.3770625809858186</v>
      </c>
      <c r="BJ272" s="71"/>
      <c r="BL272" s="185">
        <f t="shared" si="166"/>
        <v>167010</v>
      </c>
      <c r="BM272" s="177">
        <f t="shared" si="167"/>
        <v>18054.001</v>
      </c>
    </row>
    <row r="273" spans="1:65" ht="15" customHeight="1">
      <c r="A273" s="19">
        <f t="shared" si="136"/>
        <v>1989</v>
      </c>
      <c r="B273" s="174">
        <f t="shared" si="136"/>
        <v>181335</v>
      </c>
      <c r="C273" s="207">
        <f t="shared" si="137"/>
        <v>1.031443497308886</v>
      </c>
      <c r="D273" s="20">
        <v>4</v>
      </c>
      <c r="E273" s="71" t="s">
        <v>55</v>
      </c>
      <c r="F273" s="209">
        <v>690000</v>
      </c>
      <c r="G273" s="25"/>
      <c r="I273" s="177">
        <f t="shared" si="138"/>
        <v>176692</v>
      </c>
      <c r="J273" s="178">
        <f t="shared" si="139"/>
        <v>2.5604544075881654</v>
      </c>
      <c r="K273" s="177">
        <f t="shared" si="140"/>
        <v>21557.449000000001</v>
      </c>
      <c r="M273" s="208">
        <f t="shared" si="141"/>
        <v>0.18728161610503233</v>
      </c>
      <c r="N273" s="71" t="s">
        <v>55</v>
      </c>
      <c r="O273" s="209">
        <f>ROUNDDOWN(O274,0)+1</f>
        <v>400019</v>
      </c>
      <c r="P273" s="185">
        <f t="shared" si="142"/>
        <v>119481</v>
      </c>
      <c r="Q273" s="177">
        <f t="shared" si="143"/>
        <v>3825917.3160000001</v>
      </c>
      <c r="S273" s="208">
        <f t="shared" si="144"/>
        <v>0.56379424492202657</v>
      </c>
      <c r="T273" s="71" t="s">
        <v>55</v>
      </c>
      <c r="U273" s="209">
        <f>ROUNDDOWN(U274,-T293)+10^T293</f>
        <v>500000</v>
      </c>
      <c r="V273" s="185">
        <f t="shared" si="145"/>
        <v>173526</v>
      </c>
      <c r="W273" s="177">
        <f t="shared" si="146"/>
        <v>60980.481</v>
      </c>
      <c r="Y273" s="208">
        <f t="shared" si="147"/>
        <v>0.70954222328622674</v>
      </c>
      <c r="Z273" s="71" t="s">
        <v>55</v>
      </c>
      <c r="AA273" s="209">
        <f>U273+Z294</f>
        <v>550000</v>
      </c>
      <c r="AB273" s="185">
        <f t="shared" si="148"/>
        <v>175012</v>
      </c>
      <c r="AC273" s="177">
        <f t="shared" si="149"/>
        <v>39980.328999999998</v>
      </c>
      <c r="AE273" s="208">
        <f t="shared" si="150"/>
        <v>0.836724928138326</v>
      </c>
      <c r="AF273" s="71" t="s">
        <v>55</v>
      </c>
      <c r="AG273" s="209">
        <f>AA273+AF294</f>
        <v>600000</v>
      </c>
      <c r="AH273" s="185">
        <f t="shared" si="151"/>
        <v>175850</v>
      </c>
      <c r="AI273" s="177">
        <f t="shared" si="152"/>
        <v>30085.224999999999</v>
      </c>
      <c r="AK273" s="208">
        <f t="shared" si="153"/>
        <v>0.94954207818634562</v>
      </c>
      <c r="AL273" s="71" t="s">
        <v>55</v>
      </c>
      <c r="AM273" s="209">
        <f>AG273+AL294</f>
        <v>650000</v>
      </c>
      <c r="AN273" s="185">
        <f t="shared" si="154"/>
        <v>176386</v>
      </c>
      <c r="AO273" s="177">
        <f t="shared" si="155"/>
        <v>24492.600999999999</v>
      </c>
      <c r="AQ273" s="208">
        <f t="shared" si="156"/>
        <v>1.0509120533753902</v>
      </c>
      <c r="AR273" s="71" t="s">
        <v>55</v>
      </c>
      <c r="AS273" s="209">
        <f>AM273+AR294</f>
        <v>700000</v>
      </c>
      <c r="AT273" s="185">
        <f t="shared" si="157"/>
        <v>176757</v>
      </c>
      <c r="AU273" s="177">
        <f t="shared" si="158"/>
        <v>20958.083999999999</v>
      </c>
      <c r="AW273" s="208">
        <f t="shared" si="159"/>
        <v>1.1429453592247985</v>
      </c>
      <c r="AX273" s="71" t="s">
        <v>55</v>
      </c>
      <c r="AY273" s="209">
        <f>AS273+AX294</f>
        <v>750000</v>
      </c>
      <c r="AZ273" s="185">
        <f t="shared" si="160"/>
        <v>177028</v>
      </c>
      <c r="BA273" s="177">
        <f t="shared" si="161"/>
        <v>18550.249</v>
      </c>
      <c r="BC273" s="208">
        <f t="shared" si="162"/>
        <v>1.2272177813868252</v>
      </c>
      <c r="BD273" s="71" t="s">
        <v>55</v>
      </c>
      <c r="BE273" s="209">
        <f>AY273+BD294</f>
        <v>800000</v>
      </c>
      <c r="BF273" s="185">
        <f t="shared" si="163"/>
        <v>177235</v>
      </c>
      <c r="BG273" s="177">
        <f t="shared" si="164"/>
        <v>16810</v>
      </c>
      <c r="BI273" s="208">
        <f t="shared" si="165"/>
        <v>1.3049370380061671</v>
      </c>
      <c r="BJ273" s="71" t="s">
        <v>55</v>
      </c>
      <c r="BK273" s="209">
        <f>BE273+BJ294</f>
        <v>850000</v>
      </c>
      <c r="BL273" s="185">
        <f t="shared" si="166"/>
        <v>177397</v>
      </c>
      <c r="BM273" s="177">
        <f t="shared" si="167"/>
        <v>15507.843999999999</v>
      </c>
    </row>
    <row r="274" spans="1:65" ht="15" customHeight="1">
      <c r="A274" s="19">
        <f t="shared" si="136"/>
        <v>1990</v>
      </c>
      <c r="B274" s="174">
        <f t="shared" si="136"/>
        <v>200144</v>
      </c>
      <c r="C274" s="207">
        <f t="shared" si="137"/>
        <v>0.89507436289079678</v>
      </c>
      <c r="D274" s="20">
        <v>5</v>
      </c>
      <c r="E274" s="86" t="s">
        <v>56</v>
      </c>
      <c r="F274" s="198">
        <f>MAX(B270:B290)</f>
        <v>400018</v>
      </c>
      <c r="G274" s="25"/>
      <c r="H274" s="24"/>
      <c r="I274" s="177">
        <f t="shared" si="138"/>
        <v>188116</v>
      </c>
      <c r="J274" s="178">
        <f t="shared" si="139"/>
        <v>6.0096730354145009</v>
      </c>
      <c r="K274" s="177">
        <f t="shared" si="140"/>
        <v>144672.78400000001</v>
      </c>
      <c r="M274" s="208">
        <f t="shared" si="141"/>
        <v>-1.3449363182672861E-3</v>
      </c>
      <c r="N274" s="86" t="s">
        <v>56</v>
      </c>
      <c r="O274" s="198">
        <f>MAX($B270:$B290)</f>
        <v>400018</v>
      </c>
      <c r="P274" s="185">
        <f t="shared" si="142"/>
        <v>149771</v>
      </c>
      <c r="Q274" s="177">
        <f t="shared" si="143"/>
        <v>2537439.1290000002</v>
      </c>
      <c r="S274" s="208">
        <f t="shared" si="144"/>
        <v>0.40426525194693813</v>
      </c>
      <c r="T274" s="86" t="s">
        <v>56</v>
      </c>
      <c r="U274" s="198">
        <f>MAX($B270:$B290)</f>
        <v>400018</v>
      </c>
      <c r="V274" s="185">
        <f t="shared" si="145"/>
        <v>187007</v>
      </c>
      <c r="W274" s="177">
        <f t="shared" si="146"/>
        <v>172580.769</v>
      </c>
      <c r="Y274" s="208">
        <f t="shared" si="147"/>
        <v>0.55848453377968876</v>
      </c>
      <c r="Z274" s="86" t="s">
        <v>56</v>
      </c>
      <c r="AA274" s="198">
        <f>MAX($B270:$B290)</f>
        <v>400018</v>
      </c>
      <c r="AB274" s="185">
        <f t="shared" si="148"/>
        <v>187600</v>
      </c>
      <c r="AC274" s="177">
        <f t="shared" si="149"/>
        <v>157351.93599999999</v>
      </c>
      <c r="AE274" s="208">
        <f t="shared" si="150"/>
        <v>0.69206737482004033</v>
      </c>
      <c r="AF274" s="86" t="s">
        <v>56</v>
      </c>
      <c r="AG274" s="198">
        <f>MAX($B270:$B290)</f>
        <v>400018</v>
      </c>
      <c r="AH274" s="185">
        <f t="shared" si="151"/>
        <v>187883</v>
      </c>
      <c r="AI274" s="177">
        <f t="shared" si="152"/>
        <v>150332.12100000001</v>
      </c>
      <c r="AK274" s="208">
        <f t="shared" si="153"/>
        <v>0.80989042408105472</v>
      </c>
      <c r="AL274" s="86" t="s">
        <v>56</v>
      </c>
      <c r="AM274" s="198">
        <f>MAX($B270:$B290)</f>
        <v>400018</v>
      </c>
      <c r="AN274" s="185">
        <f t="shared" si="154"/>
        <v>188039</v>
      </c>
      <c r="AO274" s="177">
        <f t="shared" si="155"/>
        <v>146531.02499999999</v>
      </c>
      <c r="AQ274" s="208">
        <f t="shared" si="156"/>
        <v>0.91528294946984179</v>
      </c>
      <c r="AR274" s="86" t="s">
        <v>56</v>
      </c>
      <c r="AS274" s="198">
        <f>MAX($B270:$B290)</f>
        <v>400018</v>
      </c>
      <c r="AT274" s="185">
        <f t="shared" si="157"/>
        <v>188131</v>
      </c>
      <c r="AU274" s="177">
        <f t="shared" si="158"/>
        <v>144312.16899999999</v>
      </c>
      <c r="AW274" s="208">
        <f t="shared" si="159"/>
        <v>1.0106193182919492</v>
      </c>
      <c r="AX274" s="86" t="s">
        <v>56</v>
      </c>
      <c r="AY274" s="198">
        <f>MAX($B270:$B290)</f>
        <v>400018</v>
      </c>
      <c r="AZ274" s="185">
        <f t="shared" si="160"/>
        <v>188189</v>
      </c>
      <c r="BA274" s="177">
        <f t="shared" si="161"/>
        <v>142922.02499999999</v>
      </c>
      <c r="BC274" s="208">
        <f t="shared" si="162"/>
        <v>1.0976525189391519</v>
      </c>
      <c r="BD274" s="86" t="s">
        <v>56</v>
      </c>
      <c r="BE274" s="198">
        <f>MAX($B270:$B290)</f>
        <v>400018</v>
      </c>
      <c r="BF274" s="185">
        <f t="shared" si="163"/>
        <v>188227</v>
      </c>
      <c r="BG274" s="177">
        <f t="shared" si="164"/>
        <v>142014.889</v>
      </c>
      <c r="BI274" s="208">
        <f t="shared" si="165"/>
        <v>1.1777136924124889</v>
      </c>
      <c r="BJ274" s="86" t="s">
        <v>56</v>
      </c>
      <c r="BK274" s="198">
        <f>MAX($B270:$B290)</f>
        <v>400018</v>
      </c>
      <c r="BL274" s="185">
        <f t="shared" si="166"/>
        <v>188253</v>
      </c>
      <c r="BM274" s="177">
        <f t="shared" si="167"/>
        <v>141395.88099999999</v>
      </c>
    </row>
    <row r="275" spans="1:65" ht="15" customHeight="1">
      <c r="A275" s="19">
        <f t="shared" si="136"/>
        <v>1991</v>
      </c>
      <c r="B275" s="174">
        <f t="shared" si="136"/>
        <v>168200</v>
      </c>
      <c r="C275" s="207">
        <f t="shared" si="137"/>
        <v>1.1321306251637804</v>
      </c>
      <c r="D275" s="20">
        <v>6</v>
      </c>
      <c r="E275" s="86" t="s">
        <v>57</v>
      </c>
      <c r="F275" s="198">
        <f>AVERAGE(B286:B290)</f>
        <v>381820</v>
      </c>
      <c r="G275" s="25"/>
      <c r="H275" s="24"/>
      <c r="I275" s="177">
        <f t="shared" si="138"/>
        <v>199990</v>
      </c>
      <c r="J275" s="178">
        <f t="shared" si="139"/>
        <v>18.900118906064208</v>
      </c>
      <c r="K275" s="177">
        <f t="shared" si="140"/>
        <v>1010604.1</v>
      </c>
      <c r="M275" s="208">
        <f t="shared" si="141"/>
        <v>0.32080314722079001</v>
      </c>
      <c r="N275" s="86" t="s">
        <v>57</v>
      </c>
      <c r="O275" s="198">
        <f>AVERAGE($B286:$B290)</f>
        <v>381820</v>
      </c>
      <c r="P275" s="185">
        <f t="shared" si="142"/>
        <v>182738</v>
      </c>
      <c r="Q275" s="177">
        <f t="shared" si="143"/>
        <v>211353.44399999999</v>
      </c>
      <c r="S275" s="208">
        <f t="shared" si="144"/>
        <v>0.67937863021749645</v>
      </c>
      <c r="T275" s="86" t="s">
        <v>57</v>
      </c>
      <c r="U275" s="198">
        <f>AVERAGE($B286:$B290)</f>
        <v>381820</v>
      </c>
      <c r="V275" s="185">
        <f t="shared" si="145"/>
        <v>200892</v>
      </c>
      <c r="W275" s="177">
        <f t="shared" si="146"/>
        <v>1068766.8640000001</v>
      </c>
      <c r="Y275" s="208">
        <f t="shared" si="147"/>
        <v>0.81974316375279954</v>
      </c>
      <c r="Z275" s="86" t="s">
        <v>57</v>
      </c>
      <c r="AA275" s="198">
        <f>AVERAGE($B286:$B290)</f>
        <v>381820</v>
      </c>
      <c r="AB275" s="185">
        <f t="shared" si="148"/>
        <v>200608</v>
      </c>
      <c r="AC275" s="177">
        <f t="shared" si="149"/>
        <v>1050278.4639999999</v>
      </c>
      <c r="AE275" s="208">
        <f t="shared" si="150"/>
        <v>0.9428087705418593</v>
      </c>
      <c r="AF275" s="86" t="s">
        <v>57</v>
      </c>
      <c r="AG275" s="198">
        <f>AVERAGE($B286:$B290)</f>
        <v>381820</v>
      </c>
      <c r="AH275" s="185">
        <f t="shared" si="151"/>
        <v>200351</v>
      </c>
      <c r="AI275" s="177">
        <f t="shared" si="152"/>
        <v>1033686.801</v>
      </c>
      <c r="AK275" s="208">
        <f t="shared" si="153"/>
        <v>1.0523753426419233</v>
      </c>
      <c r="AL275" s="86" t="s">
        <v>57</v>
      </c>
      <c r="AM275" s="198">
        <f>AVERAGE($B286:$B290)</f>
        <v>381820</v>
      </c>
      <c r="AN275" s="185">
        <f t="shared" si="154"/>
        <v>200136</v>
      </c>
      <c r="AO275" s="177">
        <f t="shared" si="155"/>
        <v>1019908.096</v>
      </c>
      <c r="AQ275" s="208">
        <f t="shared" si="156"/>
        <v>1.1511137312700719</v>
      </c>
      <c r="AR275" s="86" t="s">
        <v>57</v>
      </c>
      <c r="AS275" s="198">
        <f>AVERAGE($B286:$B290)</f>
        <v>381820</v>
      </c>
      <c r="AT275" s="185">
        <f t="shared" si="157"/>
        <v>199957</v>
      </c>
      <c r="AU275" s="177">
        <f t="shared" si="158"/>
        <v>1008507.049</v>
      </c>
      <c r="AW275" s="208">
        <f t="shared" si="159"/>
        <v>1.2409729985222535</v>
      </c>
      <c r="AX275" s="86" t="s">
        <v>57</v>
      </c>
      <c r="AY275" s="198">
        <f>AVERAGE($B286:$B290)</f>
        <v>381820</v>
      </c>
      <c r="AZ275" s="185">
        <f t="shared" si="160"/>
        <v>199808</v>
      </c>
      <c r="BA275" s="177">
        <f t="shared" si="161"/>
        <v>999065.66399999999</v>
      </c>
      <c r="BC275" s="208">
        <f t="shared" si="162"/>
        <v>1.3234191408291371</v>
      </c>
      <c r="BD275" s="86" t="s">
        <v>57</v>
      </c>
      <c r="BE275" s="198">
        <f>AVERAGE($B286:$B290)</f>
        <v>381820</v>
      </c>
      <c r="BF275" s="185">
        <f t="shared" si="163"/>
        <v>199683</v>
      </c>
      <c r="BG275" s="177">
        <f t="shared" si="164"/>
        <v>991179.28899999999</v>
      </c>
      <c r="BI275" s="208">
        <f t="shared" si="165"/>
        <v>1.3995826121649551</v>
      </c>
      <c r="BJ275" s="86" t="s">
        <v>57</v>
      </c>
      <c r="BK275" s="198">
        <f>AVERAGE($B286:$B290)</f>
        <v>381820</v>
      </c>
      <c r="BL275" s="185">
        <f t="shared" si="166"/>
        <v>199575</v>
      </c>
      <c r="BM275" s="177">
        <f t="shared" si="167"/>
        <v>984390.625</v>
      </c>
    </row>
    <row r="276" spans="1:65" ht="15" customHeight="1">
      <c r="A276" s="19">
        <f t="shared" si="136"/>
        <v>1992</v>
      </c>
      <c r="B276" s="174">
        <f t="shared" si="136"/>
        <v>190000</v>
      </c>
      <c r="C276" s="207">
        <f t="shared" si="137"/>
        <v>0.9675840262617057</v>
      </c>
      <c r="D276" s="20">
        <v>7</v>
      </c>
      <c r="G276" s="25"/>
      <c r="H276" s="24"/>
      <c r="I276" s="177">
        <f t="shared" si="138"/>
        <v>212298</v>
      </c>
      <c r="J276" s="178">
        <f t="shared" si="139"/>
        <v>11.735789473684211</v>
      </c>
      <c r="K276" s="177">
        <f t="shared" si="140"/>
        <v>497200.804</v>
      </c>
      <c r="M276" s="208">
        <f t="shared" si="141"/>
        <v>0.10017393065473515</v>
      </c>
      <c r="P276" s="185">
        <f t="shared" si="142"/>
        <v>216679</v>
      </c>
      <c r="Q276" s="177">
        <f t="shared" si="143"/>
        <v>711769.04099999997</v>
      </c>
      <c r="S276" s="208">
        <f t="shared" si="144"/>
        <v>0.4895482253187059</v>
      </c>
      <c r="V276" s="185">
        <f t="shared" si="145"/>
        <v>215099</v>
      </c>
      <c r="W276" s="177">
        <f t="shared" si="146"/>
        <v>629959.80099999998</v>
      </c>
      <c r="Y276" s="208">
        <f t="shared" si="147"/>
        <v>0.63907995928966965</v>
      </c>
      <c r="AB276" s="185">
        <f t="shared" si="148"/>
        <v>213987</v>
      </c>
      <c r="AC276" s="177">
        <f t="shared" si="149"/>
        <v>575376.16899999999</v>
      </c>
      <c r="AE276" s="208">
        <f t="shared" si="150"/>
        <v>0.76913308753786735</v>
      </c>
      <c r="AH276" s="185">
        <f t="shared" si="151"/>
        <v>213218</v>
      </c>
      <c r="AI276" s="177">
        <f t="shared" si="152"/>
        <v>539075.52399999998</v>
      </c>
      <c r="AK276" s="208">
        <f t="shared" si="153"/>
        <v>0.88420241732265448</v>
      </c>
      <c r="AN276" s="185">
        <f t="shared" si="154"/>
        <v>212653</v>
      </c>
      <c r="AO276" s="177">
        <f t="shared" si="155"/>
        <v>513158.40899999999</v>
      </c>
      <c r="AQ276" s="208">
        <f t="shared" si="156"/>
        <v>0.98738665355788524</v>
      </c>
      <c r="AT276" s="185">
        <f t="shared" si="157"/>
        <v>212219</v>
      </c>
      <c r="AU276" s="177">
        <f t="shared" si="158"/>
        <v>493683.96100000001</v>
      </c>
      <c r="AW276" s="208">
        <f t="shared" si="159"/>
        <v>1.0809127115687087</v>
      </c>
      <c r="AZ276" s="185">
        <f t="shared" si="160"/>
        <v>211874</v>
      </c>
      <c r="BA276" s="177">
        <f t="shared" si="161"/>
        <v>478471.87599999999</v>
      </c>
      <c r="BC276" s="208">
        <f t="shared" si="162"/>
        <v>1.1664348850068706</v>
      </c>
      <c r="BF276" s="185">
        <f t="shared" si="163"/>
        <v>211594</v>
      </c>
      <c r="BG276" s="177">
        <f t="shared" si="164"/>
        <v>466300.83600000001</v>
      </c>
      <c r="BI276" s="208">
        <f t="shared" si="165"/>
        <v>1.2452157628599851</v>
      </c>
      <c r="BL276" s="185">
        <f t="shared" si="166"/>
        <v>211362</v>
      </c>
      <c r="BM276" s="177">
        <f t="shared" si="167"/>
        <v>456335.04399999999</v>
      </c>
    </row>
    <row r="277" spans="1:65" ht="15" customHeight="1">
      <c r="A277" s="19">
        <f t="shared" si="136"/>
        <v>1993</v>
      </c>
      <c r="B277" s="174">
        <f t="shared" si="136"/>
        <v>218374</v>
      </c>
      <c r="C277" s="207">
        <f t="shared" si="137"/>
        <v>0.76997710944590547</v>
      </c>
      <c r="D277" s="20">
        <v>8</v>
      </c>
      <c r="E277" s="87" t="s">
        <v>58</v>
      </c>
      <c r="F277" s="42">
        <f>INDEX(LINEST(C270:C290,D270:D290),1)</f>
        <v>-8.5155600093142172E-2</v>
      </c>
      <c r="G277" s="88"/>
      <c r="H277" s="24"/>
      <c r="I277" s="177">
        <f t="shared" si="138"/>
        <v>225014</v>
      </c>
      <c r="J277" s="178">
        <f t="shared" si="139"/>
        <v>3.0406550230338776</v>
      </c>
      <c r="K277" s="177">
        <f t="shared" si="140"/>
        <v>44089.599999999999</v>
      </c>
      <c r="M277" s="208">
        <f t="shared" si="141"/>
        <v>-0.18415495633764511</v>
      </c>
      <c r="N277" s="87" t="s">
        <v>58</v>
      </c>
      <c r="O277" s="42">
        <f>INDEX(LINEST(M270:M290,$D270:$D290),1)</f>
        <v>-0.34020858966626205</v>
      </c>
      <c r="P277" s="185">
        <f t="shared" si="142"/>
        <v>249680</v>
      </c>
      <c r="Q277" s="177">
        <f t="shared" si="143"/>
        <v>980065.63600000006</v>
      </c>
      <c r="S277" s="208">
        <f t="shared" si="144"/>
        <v>0.25437076040225959</v>
      </c>
      <c r="T277" s="87" t="s">
        <v>58</v>
      </c>
      <c r="U277" s="42">
        <f>INDEX(LINEST(S270:S290,$D270:$D290),1)</f>
        <v>-0.11699238239096559</v>
      </c>
      <c r="V277" s="185">
        <f t="shared" si="145"/>
        <v>229539</v>
      </c>
      <c r="W277" s="177">
        <f t="shared" si="146"/>
        <v>124657.22500000001</v>
      </c>
      <c r="Y277" s="208">
        <f t="shared" si="147"/>
        <v>0.41779863874258794</v>
      </c>
      <c r="Z277" s="87" t="s">
        <v>58</v>
      </c>
      <c r="AA277" s="42">
        <f>INDEX(LINEST(Y270:Y290,$D270:$D290),1)</f>
        <v>-0.10360189270143227</v>
      </c>
      <c r="AB277" s="185">
        <f t="shared" si="148"/>
        <v>227676</v>
      </c>
      <c r="AC277" s="177">
        <f t="shared" si="149"/>
        <v>86527.203999999998</v>
      </c>
      <c r="AE277" s="208">
        <f t="shared" si="150"/>
        <v>0.55823188226003984</v>
      </c>
      <c r="AF277" s="87" t="s">
        <v>58</v>
      </c>
      <c r="AG277" s="42">
        <f>INDEX(LINEST(AE270:AE290,$D270:$D290),1)</f>
        <v>-9.4971053525520058E-2</v>
      </c>
      <c r="AH277" s="185">
        <f t="shared" si="151"/>
        <v>226444</v>
      </c>
      <c r="AI277" s="177">
        <f t="shared" si="152"/>
        <v>65124.9</v>
      </c>
      <c r="AK277" s="208">
        <f t="shared" si="153"/>
        <v>0.68135028336844894</v>
      </c>
      <c r="AL277" s="87" t="s">
        <v>58</v>
      </c>
      <c r="AM277" s="42">
        <f>INDEX(LINEST(AK270:AK290,$D270:$D290),1)</f>
        <v>-8.8884642598859573E-2</v>
      </c>
      <c r="AN277" s="185">
        <f t="shared" si="154"/>
        <v>225561</v>
      </c>
      <c r="AO277" s="177">
        <f t="shared" si="155"/>
        <v>51652.968999999997</v>
      </c>
      <c r="AQ277" s="208">
        <f t="shared" si="156"/>
        <v>0.79095869008337261</v>
      </c>
      <c r="AR277" s="87" t="s">
        <v>58</v>
      </c>
      <c r="AS277" s="42">
        <f>INDEX(LINEST(AQ270:AQ290,$D270:$D290),1)</f>
        <v>-8.4340647268428687E-2</v>
      </c>
      <c r="AT277" s="185">
        <f t="shared" si="157"/>
        <v>224894</v>
      </c>
      <c r="AU277" s="177">
        <f t="shared" si="158"/>
        <v>42510.400000000001</v>
      </c>
      <c r="AW277" s="208">
        <f t="shared" si="159"/>
        <v>0.88973104543221515</v>
      </c>
      <c r="AX277" s="87" t="s">
        <v>58</v>
      </c>
      <c r="AY277" s="42">
        <f>INDEX(LINEST(AW270:AW290,$D270:$D290),1)</f>
        <v>-8.0809648778687487E-2</v>
      </c>
      <c r="AZ277" s="185">
        <f t="shared" si="160"/>
        <v>224372</v>
      </c>
      <c r="BA277" s="177">
        <f t="shared" si="161"/>
        <v>35976.004000000001</v>
      </c>
      <c r="BC277" s="208">
        <f t="shared" si="162"/>
        <v>0.97961844031923073</v>
      </c>
      <c r="BD277" s="87" t="s">
        <v>58</v>
      </c>
      <c r="BE277" s="42">
        <f>INDEX(LINEST(BC270:BC290,$D270:$D290),1)</f>
        <v>-7.7982567127493005E-2</v>
      </c>
      <c r="BF277" s="185">
        <f t="shared" si="163"/>
        <v>223951</v>
      </c>
      <c r="BG277" s="177">
        <f t="shared" si="164"/>
        <v>31102.929</v>
      </c>
      <c r="BI277" s="208">
        <f t="shared" si="165"/>
        <v>1.0620882576637376</v>
      </c>
      <c r="BJ277" s="87" t="s">
        <v>58</v>
      </c>
      <c r="BK277" s="42">
        <f>INDEX(LINEST(BI270:BI290,$D270:$D290),1)</f>
        <v>-7.5665744751811759E-2</v>
      </c>
      <c r="BL277" s="185">
        <f t="shared" si="166"/>
        <v>223605</v>
      </c>
      <c r="BM277" s="177">
        <f t="shared" si="167"/>
        <v>27363.361000000001</v>
      </c>
    </row>
    <row r="278" spans="1:65" ht="15" customHeight="1">
      <c r="A278" s="19">
        <f t="shared" si="136"/>
        <v>1994</v>
      </c>
      <c r="B278" s="174">
        <f t="shared" si="136"/>
        <v>238319</v>
      </c>
      <c r="C278" s="207">
        <f t="shared" si="137"/>
        <v>0.63936606610222779</v>
      </c>
      <c r="D278" s="20">
        <v>9</v>
      </c>
      <c r="E278" s="71" t="s">
        <v>29</v>
      </c>
      <c r="F278" s="42">
        <f>INDEX(LINEST(C270:C290,D270:D290),2)</f>
        <v>1.4070887377640506</v>
      </c>
      <c r="G278" s="25"/>
      <c r="H278" s="21"/>
      <c r="I278" s="177">
        <f t="shared" si="138"/>
        <v>238113</v>
      </c>
      <c r="J278" s="178">
        <f t="shared" si="139"/>
        <v>8.6438764848795105E-2</v>
      </c>
      <c r="K278" s="177">
        <f t="shared" si="140"/>
        <v>42.436</v>
      </c>
      <c r="M278" s="208">
        <f t="shared" si="141"/>
        <v>-0.38786734577422305</v>
      </c>
      <c r="N278" s="71" t="s">
        <v>29</v>
      </c>
      <c r="O278" s="42">
        <f>INDEX(LINEST(M270:M290,$D270:$D290),2)</f>
        <v>2.2143858410389612</v>
      </c>
      <c r="P278" s="185">
        <f t="shared" si="142"/>
        <v>280030</v>
      </c>
      <c r="Q278" s="177">
        <f t="shared" si="143"/>
        <v>1739807.5209999999</v>
      </c>
      <c r="S278" s="208">
        <f t="shared" si="144"/>
        <v>9.3516092326869166E-2</v>
      </c>
      <c r="T278" s="71" t="s">
        <v>29</v>
      </c>
      <c r="U278" s="42">
        <f>INDEX(LINEST(S270:S290,$D270:$D290),2)</f>
        <v>1.0999932101633187</v>
      </c>
      <c r="V278" s="185">
        <f t="shared" si="145"/>
        <v>244118</v>
      </c>
      <c r="W278" s="177">
        <f t="shared" si="146"/>
        <v>33628.400999999998</v>
      </c>
      <c r="Y278" s="208">
        <f t="shared" si="147"/>
        <v>0.26837011651063014</v>
      </c>
      <c r="Z278" s="71" t="s">
        <v>29</v>
      </c>
      <c r="AA278" s="42">
        <f>INDEX(LINEST(Y270:Y290,$D270:$D290),2)</f>
        <v>1.1764499710572081</v>
      </c>
      <c r="AB278" s="185">
        <f t="shared" si="148"/>
        <v>241611</v>
      </c>
      <c r="AC278" s="177">
        <f t="shared" si="149"/>
        <v>10837.263999999999</v>
      </c>
      <c r="AE278" s="208">
        <f t="shared" si="150"/>
        <v>0.417152495500271</v>
      </c>
      <c r="AF278" s="71" t="s">
        <v>29</v>
      </c>
      <c r="AG278" s="42">
        <f>INDEX(LINEST(AE270:AE290,$D270:$D290),2)</f>
        <v>1.2603412421930573</v>
      </c>
      <c r="AH278" s="185">
        <f t="shared" si="151"/>
        <v>239980</v>
      </c>
      <c r="AI278" s="177">
        <f t="shared" si="152"/>
        <v>2758.9209999999998</v>
      </c>
      <c r="AK278" s="208">
        <f t="shared" si="153"/>
        <v>0.54663866524432292</v>
      </c>
      <c r="AL278" s="71" t="s">
        <v>29</v>
      </c>
      <c r="AM278" s="42">
        <f>INDEX(LINEST(AK270:AK290,$D270:$D290),2)</f>
        <v>1.3432571183545714</v>
      </c>
      <c r="AN278" s="185">
        <f t="shared" si="154"/>
        <v>238824</v>
      </c>
      <c r="AO278" s="177">
        <f t="shared" si="155"/>
        <v>255.02500000000001</v>
      </c>
      <c r="AQ278" s="208">
        <f t="shared" si="156"/>
        <v>0.66126406404550697</v>
      </c>
      <c r="AR278" s="71" t="s">
        <v>29</v>
      </c>
      <c r="AS278" s="42">
        <f>INDEX(LINEST(AQ270:AQ290,$D270:$D290),2)</f>
        <v>1.4226331782764823</v>
      </c>
      <c r="AT278" s="185">
        <f t="shared" si="157"/>
        <v>237957</v>
      </c>
      <c r="AU278" s="177">
        <f t="shared" si="158"/>
        <v>131.04400000000001</v>
      </c>
      <c r="AW278" s="208">
        <f t="shared" si="159"/>
        <v>0.76409127163286206</v>
      </c>
      <c r="AX278" s="71" t="s">
        <v>29</v>
      </c>
      <c r="AY278" s="42">
        <f>INDEX(LINEST(AW270:AW290,$D270:$D290),2)</f>
        <v>1.4977659285209119</v>
      </c>
      <c r="AZ278" s="185">
        <f t="shared" si="160"/>
        <v>237282</v>
      </c>
      <c r="BA278" s="177">
        <f t="shared" si="161"/>
        <v>1075.3689999999999</v>
      </c>
      <c r="BC278" s="208">
        <f t="shared" si="162"/>
        <v>0.85732396072329053</v>
      </c>
      <c r="BD278" s="71" t="s">
        <v>29</v>
      </c>
      <c r="BE278" s="42">
        <f>INDEX(LINEST(BC270:BC290,$D270:$D290),2)</f>
        <v>1.56862447932152</v>
      </c>
      <c r="BF278" s="185">
        <f t="shared" si="163"/>
        <v>236740</v>
      </c>
      <c r="BG278" s="177">
        <f t="shared" si="164"/>
        <v>2493.241</v>
      </c>
      <c r="BI278" s="208">
        <f t="shared" si="165"/>
        <v>0.94260079243122941</v>
      </c>
      <c r="BJ278" s="71" t="s">
        <v>29</v>
      </c>
      <c r="BK278" s="42">
        <f>INDEX(LINEST(BI270:BI290,$D270:$D290),2)</f>
        <v>1.6354274292332476</v>
      </c>
      <c r="BL278" s="185">
        <f t="shared" si="166"/>
        <v>236295</v>
      </c>
      <c r="BM278" s="177">
        <f t="shared" si="167"/>
        <v>4096.576</v>
      </c>
    </row>
    <row r="279" spans="1:65" ht="15" customHeight="1">
      <c r="A279" s="19">
        <f t="shared" si="136"/>
        <v>1995</v>
      </c>
      <c r="B279" s="174">
        <f t="shared" si="136"/>
        <v>254709</v>
      </c>
      <c r="C279" s="207">
        <f t="shared" si="137"/>
        <v>0.5358930558980679</v>
      </c>
      <c r="D279" s="20">
        <v>10</v>
      </c>
      <c r="E279" s="86" t="s">
        <v>30</v>
      </c>
      <c r="F279" s="89">
        <f>F277*-1</f>
        <v>8.5155600093142172E-2</v>
      </c>
      <c r="H279" s="75"/>
      <c r="I279" s="177">
        <f t="shared" si="138"/>
        <v>251561</v>
      </c>
      <c r="J279" s="178">
        <f t="shared" si="139"/>
        <v>1.2359202069813002</v>
      </c>
      <c r="K279" s="177">
        <f t="shared" si="140"/>
        <v>9909.9040000000005</v>
      </c>
      <c r="M279" s="208">
        <f t="shared" si="141"/>
        <v>-0.56125232571756212</v>
      </c>
      <c r="N279" s="86" t="s">
        <v>30</v>
      </c>
      <c r="O279" s="89">
        <f>O277*-1</f>
        <v>0.34020858966626205</v>
      </c>
      <c r="P279" s="185">
        <f t="shared" si="142"/>
        <v>306546</v>
      </c>
      <c r="Q279" s="177">
        <f t="shared" si="143"/>
        <v>2687074.5690000001</v>
      </c>
      <c r="S279" s="208">
        <f t="shared" si="144"/>
        <v>-3.7676456226440398E-2</v>
      </c>
      <c r="T279" s="86" t="s">
        <v>30</v>
      </c>
      <c r="U279" s="89">
        <f>U277*-1</f>
        <v>0.11699238239096559</v>
      </c>
      <c r="V279" s="185">
        <f t="shared" si="145"/>
        <v>258738</v>
      </c>
      <c r="W279" s="177">
        <f t="shared" si="146"/>
        <v>16232.841</v>
      </c>
      <c r="Y279" s="208">
        <f t="shared" si="147"/>
        <v>0.14783959375473441</v>
      </c>
      <c r="Z279" s="86" t="s">
        <v>30</v>
      </c>
      <c r="AA279" s="89">
        <f>AA277*-1</f>
        <v>0.10360189270143227</v>
      </c>
      <c r="AB279" s="185">
        <f t="shared" si="148"/>
        <v>255722</v>
      </c>
      <c r="AC279" s="177">
        <f t="shared" si="149"/>
        <v>1026.1690000000001</v>
      </c>
      <c r="AE279" s="208">
        <f t="shared" si="150"/>
        <v>0.30426582271418046</v>
      </c>
      <c r="AF279" s="86" t="s">
        <v>30</v>
      </c>
      <c r="AG279" s="89">
        <f>AG277*-1</f>
        <v>9.4971053525520058E-2</v>
      </c>
      <c r="AH279" s="185">
        <f t="shared" si="151"/>
        <v>253776</v>
      </c>
      <c r="AI279" s="177">
        <f t="shared" si="152"/>
        <v>870.48900000000003</v>
      </c>
      <c r="AK279" s="208">
        <f t="shared" si="153"/>
        <v>0.4395004854749488</v>
      </c>
      <c r="AL279" s="86" t="s">
        <v>30</v>
      </c>
      <c r="AM279" s="89">
        <f>AM277*-1</f>
        <v>8.8884642598859573E-2</v>
      </c>
      <c r="AN279" s="185">
        <f t="shared" si="154"/>
        <v>252403</v>
      </c>
      <c r="AO279" s="177">
        <f t="shared" si="155"/>
        <v>5317.6360000000004</v>
      </c>
      <c r="AQ279" s="208">
        <f t="shared" si="156"/>
        <v>0.55860628397959866</v>
      </c>
      <c r="AR279" s="86" t="s">
        <v>30</v>
      </c>
      <c r="AS279" s="89">
        <f>AS277*-1</f>
        <v>8.4340647268428687E-2</v>
      </c>
      <c r="AT279" s="185">
        <f t="shared" si="157"/>
        <v>251377</v>
      </c>
      <c r="AU279" s="177">
        <f t="shared" si="158"/>
        <v>11102.224</v>
      </c>
      <c r="AW279" s="208">
        <f t="shared" si="159"/>
        <v>0.66502375157336202</v>
      </c>
      <c r="AX279" s="86" t="s">
        <v>30</v>
      </c>
      <c r="AY279" s="89">
        <f>AY277*-1</f>
        <v>8.0809648778687487E-2</v>
      </c>
      <c r="AZ279" s="185">
        <f t="shared" si="160"/>
        <v>250580</v>
      </c>
      <c r="BA279" s="177">
        <f t="shared" si="161"/>
        <v>17048.641</v>
      </c>
      <c r="BC279" s="208">
        <f t="shared" si="162"/>
        <v>0.76119788006932076</v>
      </c>
      <c r="BD279" s="86" t="s">
        <v>30</v>
      </c>
      <c r="BE279" s="89">
        <f>BE277*-1</f>
        <v>7.7982567127493005E-2</v>
      </c>
      <c r="BF279" s="185">
        <f t="shared" si="163"/>
        <v>249941</v>
      </c>
      <c r="BG279" s="177">
        <f t="shared" si="164"/>
        <v>22733.824000000001</v>
      </c>
      <c r="BI279" s="208">
        <f t="shared" si="165"/>
        <v>0.84892864456720973</v>
      </c>
      <c r="BJ279" s="86" t="s">
        <v>30</v>
      </c>
      <c r="BK279" s="89">
        <f>BK277*-1</f>
        <v>7.5665744751811759E-2</v>
      </c>
      <c r="BL279" s="185">
        <f t="shared" si="166"/>
        <v>249418</v>
      </c>
      <c r="BM279" s="177">
        <f t="shared" si="167"/>
        <v>27994.681</v>
      </c>
    </row>
    <row r="280" spans="1:65" ht="15" customHeight="1">
      <c r="A280" s="19">
        <f t="shared" si="136"/>
        <v>1996</v>
      </c>
      <c r="B280" s="174">
        <f t="shared" si="136"/>
        <v>270403</v>
      </c>
      <c r="C280" s="207">
        <f t="shared" si="137"/>
        <v>0.43938128804841442</v>
      </c>
      <c r="D280" s="20">
        <v>11</v>
      </c>
      <c r="E280" s="86"/>
      <c r="H280" s="75"/>
      <c r="I280" s="177">
        <f t="shared" si="138"/>
        <v>265324</v>
      </c>
      <c r="J280" s="178">
        <f t="shared" si="139"/>
        <v>1.878307563155734</v>
      </c>
      <c r="K280" s="177">
        <f t="shared" si="140"/>
        <v>25796.241000000002</v>
      </c>
      <c r="M280" s="208">
        <f t="shared" si="141"/>
        <v>-0.73533720569368455</v>
      </c>
      <c r="N280" s="86"/>
      <c r="P280" s="185">
        <f t="shared" si="142"/>
        <v>328696</v>
      </c>
      <c r="Q280" s="177">
        <f t="shared" si="143"/>
        <v>3398073.8489999999</v>
      </c>
      <c r="S280" s="208">
        <f t="shared" si="144"/>
        <v>-0.16358784062386256</v>
      </c>
      <c r="T280" s="86"/>
      <c r="V280" s="185">
        <f t="shared" si="145"/>
        <v>273298</v>
      </c>
      <c r="W280" s="177">
        <f t="shared" si="146"/>
        <v>8381.0249999999996</v>
      </c>
      <c r="Y280" s="208">
        <f t="shared" si="147"/>
        <v>3.3435841906538991E-2</v>
      </c>
      <c r="Z280" s="86"/>
      <c r="AB280" s="185">
        <f t="shared" si="148"/>
        <v>269937</v>
      </c>
      <c r="AC280" s="177">
        <f t="shared" si="149"/>
        <v>217.15600000000001</v>
      </c>
      <c r="AE280" s="208">
        <f t="shared" si="150"/>
        <v>0.19795725727032631</v>
      </c>
      <c r="AF280" s="86"/>
      <c r="AH280" s="185">
        <f t="shared" si="151"/>
        <v>267776</v>
      </c>
      <c r="AI280" s="177">
        <f t="shared" si="152"/>
        <v>6901.1289999999999</v>
      </c>
      <c r="AK280" s="208">
        <f t="shared" si="153"/>
        <v>0.33919672486687552</v>
      </c>
      <c r="AL280" s="86"/>
      <c r="AN280" s="185">
        <f t="shared" si="154"/>
        <v>266255</v>
      </c>
      <c r="AO280" s="177">
        <f t="shared" si="155"/>
        <v>17205.903999999999</v>
      </c>
      <c r="AQ280" s="208">
        <f t="shared" si="156"/>
        <v>0.46293412114822868</v>
      </c>
      <c r="AR280" s="86"/>
      <c r="AT280" s="185">
        <f t="shared" si="157"/>
        <v>265120</v>
      </c>
      <c r="AU280" s="177">
        <f t="shared" si="158"/>
        <v>27910.089</v>
      </c>
      <c r="AW280" s="208">
        <f t="shared" si="159"/>
        <v>0.57303272913929826</v>
      </c>
      <c r="AX280" s="86"/>
      <c r="AZ280" s="185">
        <f t="shared" si="160"/>
        <v>264240</v>
      </c>
      <c r="BA280" s="177">
        <f t="shared" si="161"/>
        <v>37982.569000000003</v>
      </c>
      <c r="BC280" s="208">
        <f t="shared" si="162"/>
        <v>0.67220290117236636</v>
      </c>
      <c r="BD280" s="86"/>
      <c r="BF280" s="185">
        <f t="shared" si="163"/>
        <v>263535</v>
      </c>
      <c r="BG280" s="177">
        <f t="shared" si="164"/>
        <v>47169.423999999999</v>
      </c>
      <c r="BI280" s="208">
        <f t="shared" si="165"/>
        <v>0.76241959566787521</v>
      </c>
      <c r="BJ280" s="86"/>
      <c r="BL280" s="185">
        <f t="shared" si="166"/>
        <v>262958</v>
      </c>
      <c r="BM280" s="177">
        <f t="shared" si="167"/>
        <v>55428.025000000001</v>
      </c>
    </row>
    <row r="281" spans="1:65" ht="15" customHeight="1">
      <c r="A281" s="19">
        <f t="shared" si="136"/>
        <v>1997</v>
      </c>
      <c r="B281" s="174">
        <f t="shared" si="136"/>
        <v>281896</v>
      </c>
      <c r="C281" s="207">
        <f t="shared" si="137"/>
        <v>0.36998383529244028</v>
      </c>
      <c r="D281" s="20">
        <v>12</v>
      </c>
      <c r="E281" s="637" t="s">
        <v>7</v>
      </c>
      <c r="F281" s="638"/>
      <c r="G281" s="179">
        <f>I269</f>
        <v>0.98458626374783564</v>
      </c>
      <c r="H281" s="75"/>
      <c r="I281" s="177">
        <f t="shared" si="138"/>
        <v>279359</v>
      </c>
      <c r="J281" s="178">
        <f t="shared" si="139"/>
        <v>0.89997729659165082</v>
      </c>
      <c r="K281" s="177">
        <f t="shared" si="140"/>
        <v>6436.3689999999997</v>
      </c>
      <c r="M281" s="208">
        <f t="shared" si="141"/>
        <v>-0.8698117541368795</v>
      </c>
      <c r="N281" s="21" t="s">
        <v>36</v>
      </c>
      <c r="O281" s="42">
        <f>P269</f>
        <v>0.85942911306620051</v>
      </c>
      <c r="P281" s="185">
        <f t="shared" si="142"/>
        <v>346513</v>
      </c>
      <c r="Q281" s="177">
        <f t="shared" si="143"/>
        <v>4175356.6889999998</v>
      </c>
      <c r="S281" s="208">
        <f t="shared" si="144"/>
        <v>-0.25656619534020431</v>
      </c>
      <c r="T281" s="21" t="s">
        <v>36</v>
      </c>
      <c r="U281" s="42">
        <f>V269</f>
        <v>0.97864586567278966</v>
      </c>
      <c r="V281" s="185">
        <f t="shared" si="145"/>
        <v>287700</v>
      </c>
      <c r="W281" s="177">
        <f t="shared" si="146"/>
        <v>33686.415999999997</v>
      </c>
      <c r="Y281" s="208">
        <f t="shared" si="147"/>
        <v>-5.0163243653863474E-2</v>
      </c>
      <c r="Z281" s="21" t="s">
        <v>36</v>
      </c>
      <c r="AA281" s="42">
        <f>AB269</f>
        <v>0.98254278616451196</v>
      </c>
      <c r="AB281" s="185">
        <f t="shared" si="148"/>
        <v>284178</v>
      </c>
      <c r="AC281" s="177">
        <f t="shared" si="149"/>
        <v>5207.5240000000003</v>
      </c>
      <c r="AE281" s="208">
        <f t="shared" si="150"/>
        <v>0.12084016474757364</v>
      </c>
      <c r="AF281" s="21" t="s">
        <v>36</v>
      </c>
      <c r="AG281" s="42">
        <f>AH269</f>
        <v>0.98403346197395647</v>
      </c>
      <c r="AH281" s="185">
        <f t="shared" si="151"/>
        <v>281919</v>
      </c>
      <c r="AI281" s="177">
        <f t="shared" si="152"/>
        <v>0.52900000000000003</v>
      </c>
      <c r="AK281" s="208">
        <f t="shared" si="153"/>
        <v>0.26682729834774738</v>
      </c>
      <c r="AL281" s="21" t="s">
        <v>36</v>
      </c>
      <c r="AM281" s="42">
        <f>AN269</f>
        <v>0.98452964612436045</v>
      </c>
      <c r="AN281" s="185">
        <f t="shared" si="154"/>
        <v>280330</v>
      </c>
      <c r="AO281" s="177">
        <f t="shared" si="155"/>
        <v>2452.3560000000002</v>
      </c>
      <c r="AQ281" s="208">
        <f t="shared" si="156"/>
        <v>0.39419199681544759</v>
      </c>
      <c r="AR281" s="21" t="s">
        <v>36</v>
      </c>
      <c r="AS281" s="42">
        <f>AT269</f>
        <v>0.98457264390018007</v>
      </c>
      <c r="AT281" s="185">
        <f t="shared" si="157"/>
        <v>279147</v>
      </c>
      <c r="AU281" s="177">
        <f t="shared" si="158"/>
        <v>7557.0010000000002</v>
      </c>
      <c r="AW281" s="208">
        <f t="shared" si="159"/>
        <v>0.50715228486164798</v>
      </c>
      <c r="AX281" s="21" t="s">
        <v>36</v>
      </c>
      <c r="AY281" s="42">
        <f>AZ269</f>
        <v>0.98439980361919266</v>
      </c>
      <c r="AZ281" s="185">
        <f t="shared" si="160"/>
        <v>278229</v>
      </c>
      <c r="BA281" s="177">
        <f t="shared" si="161"/>
        <v>13446.888999999999</v>
      </c>
      <c r="BC281" s="208">
        <f t="shared" si="162"/>
        <v>0.60863778571769378</v>
      </c>
      <c r="BD281" s="21" t="s">
        <v>36</v>
      </c>
      <c r="BE281" s="42">
        <f>BF269</f>
        <v>0.98412514102009263</v>
      </c>
      <c r="BF281" s="185">
        <f t="shared" si="163"/>
        <v>277495</v>
      </c>
      <c r="BG281" s="177">
        <f t="shared" si="164"/>
        <v>19368.800999999999</v>
      </c>
      <c r="BI281" s="208">
        <f t="shared" si="165"/>
        <v>0.70076629196167883</v>
      </c>
      <c r="BJ281" s="21" t="s">
        <v>36</v>
      </c>
      <c r="BK281" s="42">
        <f>BL269</f>
        <v>0.98380717887460112</v>
      </c>
      <c r="BL281" s="185">
        <f t="shared" si="166"/>
        <v>276894</v>
      </c>
      <c r="BM281" s="177">
        <f t="shared" si="167"/>
        <v>25020.004000000001</v>
      </c>
    </row>
    <row r="282" spans="1:65" ht="15" customHeight="1">
      <c r="A282" s="19">
        <f t="shared" si="136"/>
        <v>1998</v>
      </c>
      <c r="B282" s="174">
        <f t="shared" si="136"/>
        <v>291607</v>
      </c>
      <c r="C282" s="207">
        <f t="shared" si="137"/>
        <v>0.31203194994161504</v>
      </c>
      <c r="D282" s="20">
        <v>13</v>
      </c>
      <c r="E282" s="637" t="s">
        <v>8</v>
      </c>
      <c r="F282" s="638"/>
      <c r="G282" s="180">
        <f>SUM(K270:K290)</f>
        <v>2216942.6060000001</v>
      </c>
      <c r="H282" s="75"/>
      <c r="I282" s="177">
        <f t="shared" si="138"/>
        <v>293624</v>
      </c>
      <c r="J282" s="178">
        <f t="shared" si="139"/>
        <v>0.69168435599968447</v>
      </c>
      <c r="K282" s="177">
        <f t="shared" si="140"/>
        <v>4068.2890000000002</v>
      </c>
      <c r="M282" s="208">
        <f t="shared" si="141"/>
        <v>-0.98946822134770285</v>
      </c>
      <c r="N282" s="21" t="s">
        <v>37</v>
      </c>
      <c r="O282" s="209">
        <f>SUM(Q270:Q290)</f>
        <v>58679591.640000001</v>
      </c>
      <c r="P282" s="185">
        <f t="shared" si="142"/>
        <v>360415</v>
      </c>
      <c r="Q282" s="177">
        <f t="shared" si="143"/>
        <v>4734540.8640000001</v>
      </c>
      <c r="S282" s="208">
        <f t="shared" si="144"/>
        <v>-0.33598128526970378</v>
      </c>
      <c r="T282" s="21" t="s">
        <v>37</v>
      </c>
      <c r="U282" s="209">
        <f>SUM(W270:W290)</f>
        <v>3076618.3640000005</v>
      </c>
      <c r="V282" s="185">
        <f t="shared" si="145"/>
        <v>301850</v>
      </c>
      <c r="W282" s="177">
        <f t="shared" si="146"/>
        <v>104919.049</v>
      </c>
      <c r="Y282" s="208">
        <f t="shared" si="147"/>
        <v>-0.12092532357511418</v>
      </c>
      <c r="Z282" s="21" t="s">
        <v>37</v>
      </c>
      <c r="AA282" s="209">
        <f>SUM(AC270:AC290)</f>
        <v>2511161.9740000004</v>
      </c>
      <c r="AB282" s="185">
        <f t="shared" si="148"/>
        <v>298370</v>
      </c>
      <c r="AC282" s="177">
        <f t="shared" si="149"/>
        <v>45738.169000000002</v>
      </c>
      <c r="AE282" s="208">
        <f t="shared" si="150"/>
        <v>5.5967938303159701E-2</v>
      </c>
      <c r="AF282" s="21" t="s">
        <v>37</v>
      </c>
      <c r="AG282" s="209">
        <f>SUM(AI270:AI290)</f>
        <v>2298287.8480000007</v>
      </c>
      <c r="AH282" s="185">
        <f t="shared" si="151"/>
        <v>296143</v>
      </c>
      <c r="AI282" s="177">
        <f t="shared" si="152"/>
        <v>20575.295999999998</v>
      </c>
      <c r="AK282" s="208">
        <f t="shared" si="153"/>
        <v>0.20622314432669381</v>
      </c>
      <c r="AL282" s="21" t="s">
        <v>37</v>
      </c>
      <c r="AM282" s="209">
        <f>SUM(AO270:AO290)</f>
        <v>2226331.6669999994</v>
      </c>
      <c r="AN282" s="185">
        <f t="shared" si="154"/>
        <v>294579</v>
      </c>
      <c r="AO282" s="177">
        <f t="shared" si="155"/>
        <v>8832.7839999999997</v>
      </c>
      <c r="AQ282" s="208">
        <f t="shared" si="156"/>
        <v>0.3368229407515077</v>
      </c>
      <c r="AR282" s="21" t="s">
        <v>37</v>
      </c>
      <c r="AS282" s="209">
        <f>SUM(AU270:AU290)</f>
        <v>2218567.7519999994</v>
      </c>
      <c r="AT282" s="185">
        <f t="shared" si="157"/>
        <v>293415</v>
      </c>
      <c r="AU282" s="177">
        <f t="shared" si="158"/>
        <v>3268.864</v>
      </c>
      <c r="AW282" s="208">
        <f t="shared" si="159"/>
        <v>0.45231988944448182</v>
      </c>
      <c r="AX282" s="21" t="s">
        <v>37</v>
      </c>
      <c r="AY282" s="209">
        <f>SUM(BA270:BA290)</f>
        <v>2241891.1659999993</v>
      </c>
      <c r="AZ282" s="185">
        <f t="shared" si="160"/>
        <v>292513</v>
      </c>
      <c r="BA282" s="177">
        <f t="shared" si="161"/>
        <v>820.83600000000001</v>
      </c>
      <c r="BC282" s="208">
        <f t="shared" si="162"/>
        <v>0.55584776520109125</v>
      </c>
      <c r="BD282" s="21" t="s">
        <v>37</v>
      </c>
      <c r="BE282" s="209">
        <f>SUM(BG270:BG290)</f>
        <v>2280355.3150000004</v>
      </c>
      <c r="BF282" s="185">
        <f t="shared" si="163"/>
        <v>291792</v>
      </c>
      <c r="BG282" s="177">
        <f t="shared" si="164"/>
        <v>34.225000000000001</v>
      </c>
      <c r="BI282" s="208">
        <f t="shared" si="165"/>
        <v>0.64965601021962549</v>
      </c>
      <c r="BJ282" s="21" t="s">
        <v>37</v>
      </c>
      <c r="BK282" s="209">
        <f>SUM(BM270:BM290)</f>
        <v>2325649.4129999992</v>
      </c>
      <c r="BL282" s="185">
        <f t="shared" si="166"/>
        <v>291202</v>
      </c>
      <c r="BM282" s="177">
        <f t="shared" si="167"/>
        <v>164.02500000000001</v>
      </c>
    </row>
    <row r="283" spans="1:65" ht="15" customHeight="1">
      <c r="A283" s="19">
        <f t="shared" si="136"/>
        <v>1999</v>
      </c>
      <c r="B283" s="174">
        <f t="shared" si="136"/>
        <v>307751</v>
      </c>
      <c r="C283" s="207">
        <f t="shared" si="137"/>
        <v>0.21678121426677974</v>
      </c>
      <c r="D283" s="20">
        <v>14</v>
      </c>
      <c r="E283" s="637" t="s">
        <v>9</v>
      </c>
      <c r="F283" s="638"/>
      <c r="G283" s="180">
        <f>SUM(K281:K290)</f>
        <v>337597.22700000001</v>
      </c>
      <c r="H283" s="75"/>
      <c r="I283" s="177">
        <f t="shared" si="138"/>
        <v>308070</v>
      </c>
      <c r="J283" s="178">
        <f t="shared" si="139"/>
        <v>0.10365522776530378</v>
      </c>
      <c r="K283" s="177">
        <f t="shared" si="140"/>
        <v>101.761</v>
      </c>
      <c r="M283" s="208">
        <f t="shared" si="141"/>
        <v>-1.2045936286119792</v>
      </c>
      <c r="O283" s="39"/>
      <c r="P283" s="185">
        <f t="shared" si="142"/>
        <v>371008</v>
      </c>
      <c r="Q283" s="177">
        <f t="shared" si="143"/>
        <v>4001448.0490000001</v>
      </c>
      <c r="S283" s="208">
        <f t="shared" si="144"/>
        <v>-0.47049960763826587</v>
      </c>
      <c r="U283" s="39"/>
      <c r="V283" s="185">
        <f t="shared" si="145"/>
        <v>315662</v>
      </c>
      <c r="W283" s="177">
        <f t="shared" si="146"/>
        <v>62583.921000000002</v>
      </c>
      <c r="Y283" s="208">
        <f t="shared" si="147"/>
        <v>-0.23932489165464349</v>
      </c>
      <c r="AA283" s="39"/>
      <c r="AB283" s="185">
        <f t="shared" si="148"/>
        <v>312438</v>
      </c>
      <c r="AC283" s="177">
        <f t="shared" si="149"/>
        <v>21967.969000000001</v>
      </c>
      <c r="AE283" s="208">
        <f t="shared" si="150"/>
        <v>-5.1684835831671862E-2</v>
      </c>
      <c r="AG283" s="39"/>
      <c r="AH283" s="185">
        <f t="shared" si="151"/>
        <v>310384</v>
      </c>
      <c r="AI283" s="177">
        <f t="shared" si="152"/>
        <v>6932.6890000000003</v>
      </c>
      <c r="AK283" s="208">
        <f t="shared" si="153"/>
        <v>0.10624752787350721</v>
      </c>
      <c r="AM283" s="39"/>
      <c r="AN283" s="185">
        <f t="shared" si="154"/>
        <v>308946</v>
      </c>
      <c r="AO283" s="177">
        <f t="shared" si="155"/>
        <v>1428.0250000000001</v>
      </c>
      <c r="AQ283" s="208">
        <f t="shared" si="156"/>
        <v>0.24260582776535072</v>
      </c>
      <c r="AS283" s="39"/>
      <c r="AT283" s="185">
        <f t="shared" si="157"/>
        <v>307879</v>
      </c>
      <c r="AU283" s="177">
        <f t="shared" si="158"/>
        <v>16.384</v>
      </c>
      <c r="AW283" s="208">
        <f t="shared" si="159"/>
        <v>0.36258205742281552</v>
      </c>
      <c r="AY283" s="39"/>
      <c r="AZ283" s="185">
        <f t="shared" si="160"/>
        <v>307053</v>
      </c>
      <c r="BA283" s="177">
        <f t="shared" si="161"/>
        <v>487.20400000000001</v>
      </c>
      <c r="BC283" s="208">
        <f t="shared" si="162"/>
        <v>0.46969367157908354</v>
      </c>
      <c r="BE283" s="39"/>
      <c r="BF283" s="185">
        <f t="shared" si="163"/>
        <v>306393</v>
      </c>
      <c r="BG283" s="177">
        <f t="shared" si="164"/>
        <v>1844.164</v>
      </c>
      <c r="BI283" s="208">
        <f t="shared" si="165"/>
        <v>0.56643429108744114</v>
      </c>
      <c r="BK283" s="39"/>
      <c r="BL283" s="185">
        <f t="shared" si="166"/>
        <v>305855</v>
      </c>
      <c r="BM283" s="177">
        <f t="shared" si="167"/>
        <v>3594.8159999999998</v>
      </c>
    </row>
    <row r="284" spans="1:65" ht="15" customHeight="1">
      <c r="A284" s="19">
        <f t="shared" si="136"/>
        <v>2000</v>
      </c>
      <c r="B284" s="174">
        <f t="shared" si="136"/>
        <v>328807</v>
      </c>
      <c r="C284" s="207">
        <f t="shared" si="137"/>
        <v>9.3941489016958604E-2</v>
      </c>
      <c r="D284" s="20">
        <v>15</v>
      </c>
      <c r="E284" s="637" t="s">
        <v>10</v>
      </c>
      <c r="F284" s="638"/>
      <c r="G284" s="181">
        <f>SUM(J270:J290)/D290</f>
        <v>3.3315490955864444</v>
      </c>
      <c r="H284" s="75"/>
      <c r="I284" s="177">
        <f t="shared" si="138"/>
        <v>322649</v>
      </c>
      <c r="J284" s="178">
        <f t="shared" si="139"/>
        <v>1.8728311745187904</v>
      </c>
      <c r="K284" s="177">
        <f t="shared" si="140"/>
        <v>37920.964</v>
      </c>
      <c r="M284" s="208">
        <f t="shared" si="141"/>
        <v>-1.5298096089505027</v>
      </c>
      <c r="P284" s="185">
        <f t="shared" si="142"/>
        <v>378933</v>
      </c>
      <c r="Q284" s="177">
        <f t="shared" si="143"/>
        <v>2512615.8760000002</v>
      </c>
      <c r="S284" s="208">
        <f t="shared" si="144"/>
        <v>-0.6526793774718751</v>
      </c>
      <c r="V284" s="185">
        <f t="shared" si="145"/>
        <v>329056</v>
      </c>
      <c r="W284" s="177">
        <f t="shared" si="146"/>
        <v>62.000999999999998</v>
      </c>
      <c r="Y284" s="208">
        <f t="shared" si="147"/>
        <v>-0.39643532891529071</v>
      </c>
      <c r="AB284" s="185">
        <f t="shared" si="148"/>
        <v>326309</v>
      </c>
      <c r="AC284" s="177">
        <f t="shared" si="149"/>
        <v>6240.0039999999999</v>
      </c>
      <c r="AE284" s="208">
        <f t="shared" si="150"/>
        <v>-0.19264020796943265</v>
      </c>
      <c r="AH284" s="185">
        <f t="shared" si="151"/>
        <v>324578</v>
      </c>
      <c r="AI284" s="177">
        <f t="shared" si="152"/>
        <v>17884.440999999999</v>
      </c>
      <c r="AK284" s="208">
        <f t="shared" si="153"/>
        <v>-2.3428763933207062E-2</v>
      </c>
      <c r="AN284" s="185">
        <f t="shared" si="154"/>
        <v>323377</v>
      </c>
      <c r="AO284" s="177">
        <f t="shared" si="155"/>
        <v>29484.9</v>
      </c>
      <c r="AQ284" s="208">
        <f t="shared" si="156"/>
        <v>0.12125119048249641</v>
      </c>
      <c r="AT284" s="185">
        <f t="shared" si="157"/>
        <v>322490</v>
      </c>
      <c r="AU284" s="177">
        <f t="shared" si="158"/>
        <v>39904.489000000001</v>
      </c>
      <c r="AW284" s="208">
        <f t="shared" si="159"/>
        <v>0.24762020844531579</v>
      </c>
      <c r="AZ284" s="185">
        <f t="shared" si="160"/>
        <v>321807</v>
      </c>
      <c r="BA284" s="177">
        <f t="shared" si="161"/>
        <v>49000</v>
      </c>
      <c r="BC284" s="208">
        <f t="shared" si="162"/>
        <v>0.35979682404630536</v>
      </c>
      <c r="BF284" s="185">
        <f t="shared" si="163"/>
        <v>321264</v>
      </c>
      <c r="BG284" s="177">
        <f t="shared" si="164"/>
        <v>56896.849000000002</v>
      </c>
      <c r="BI284" s="208">
        <f t="shared" si="165"/>
        <v>0.46064946212248442</v>
      </c>
      <c r="BL284" s="185">
        <f t="shared" si="166"/>
        <v>320821</v>
      </c>
      <c r="BM284" s="177">
        <f t="shared" si="167"/>
        <v>63776.196000000004</v>
      </c>
    </row>
    <row r="285" spans="1:65" ht="15" customHeight="1">
      <c r="A285" s="19">
        <f t="shared" si="136"/>
        <v>2001</v>
      </c>
      <c r="B285" s="174">
        <f t="shared" si="136"/>
        <v>345763</v>
      </c>
      <c r="C285" s="207">
        <f t="shared" si="137"/>
        <v>-4.423195617309271E-3</v>
      </c>
      <c r="D285" s="20">
        <v>16</v>
      </c>
      <c r="E285" s="637" t="s">
        <v>11</v>
      </c>
      <c r="F285" s="638"/>
      <c r="G285" s="181">
        <f>SUM(J281:J290)/10</f>
        <v>1.2565631651964844</v>
      </c>
      <c r="H285" s="75"/>
      <c r="I285" s="177">
        <f t="shared" si="138"/>
        <v>337308</v>
      </c>
      <c r="J285" s="178">
        <f t="shared" si="139"/>
        <v>2.4453165896871556</v>
      </c>
      <c r="K285" s="177">
        <f t="shared" si="140"/>
        <v>71487.024999999994</v>
      </c>
      <c r="M285" s="208">
        <f t="shared" si="141"/>
        <v>-1.8520399838762922</v>
      </c>
      <c r="P285" s="185">
        <f t="shared" si="142"/>
        <v>384782</v>
      </c>
      <c r="Q285" s="177">
        <f t="shared" si="143"/>
        <v>1522482.361</v>
      </c>
      <c r="S285" s="208">
        <f t="shared" si="144"/>
        <v>-0.80726318879396552</v>
      </c>
      <c r="V285" s="185">
        <f t="shared" si="145"/>
        <v>341964</v>
      </c>
      <c r="W285" s="177">
        <f t="shared" si="146"/>
        <v>14432.401</v>
      </c>
      <c r="Y285" s="208">
        <f t="shared" si="147"/>
        <v>-0.52647248503586974</v>
      </c>
      <c r="AB285" s="185">
        <f t="shared" si="148"/>
        <v>339915</v>
      </c>
      <c r="AC285" s="177">
        <f t="shared" si="149"/>
        <v>34199.103999999999</v>
      </c>
      <c r="AE285" s="208">
        <f t="shared" si="150"/>
        <v>-0.30748666641492239</v>
      </c>
      <c r="AH285" s="185">
        <f t="shared" si="151"/>
        <v>338663</v>
      </c>
      <c r="AI285" s="177">
        <f t="shared" si="152"/>
        <v>50410</v>
      </c>
      <c r="AK285" s="208">
        <f t="shared" si="153"/>
        <v>-0.12794656632452642</v>
      </c>
      <c r="AN285" s="185">
        <f t="shared" si="154"/>
        <v>337814</v>
      </c>
      <c r="AO285" s="177">
        <f t="shared" si="155"/>
        <v>63186.601000000002</v>
      </c>
      <c r="AQ285" s="208">
        <f t="shared" si="156"/>
        <v>2.4212611390148381E-2</v>
      </c>
      <c r="AT285" s="185">
        <f t="shared" si="157"/>
        <v>337199</v>
      </c>
      <c r="AU285" s="177">
        <f t="shared" si="158"/>
        <v>73342.096000000005</v>
      </c>
      <c r="AW285" s="208">
        <f t="shared" si="159"/>
        <v>0.15624777036267926</v>
      </c>
      <c r="AZ285" s="185">
        <f t="shared" si="160"/>
        <v>336732</v>
      </c>
      <c r="BA285" s="177">
        <f t="shared" si="161"/>
        <v>81558.960999999996</v>
      </c>
      <c r="BC285" s="208">
        <f t="shared" si="162"/>
        <v>0.27286551900509465</v>
      </c>
      <c r="BF285" s="185">
        <f t="shared" si="163"/>
        <v>336364</v>
      </c>
      <c r="BG285" s="177">
        <f t="shared" si="164"/>
        <v>88341.201000000001</v>
      </c>
      <c r="BI285" s="208">
        <f t="shared" si="165"/>
        <v>0.37729282637974737</v>
      </c>
      <c r="BL285" s="185">
        <f t="shared" si="166"/>
        <v>336068</v>
      </c>
      <c r="BM285" s="177">
        <f t="shared" si="167"/>
        <v>93993.024999999994</v>
      </c>
    </row>
    <row r="286" spans="1:65" ht="15" customHeight="1">
      <c r="A286" s="19">
        <f t="shared" si="136"/>
        <v>2002</v>
      </c>
      <c r="B286" s="174">
        <f t="shared" si="136"/>
        <v>362529</v>
      </c>
      <c r="C286" s="207">
        <f t="shared" si="137"/>
        <v>-0.10170496955866305</v>
      </c>
      <c r="D286" s="20">
        <v>17</v>
      </c>
      <c r="G286" s="25"/>
      <c r="H286" s="75"/>
      <c r="I286" s="177">
        <f t="shared" si="138"/>
        <v>351995</v>
      </c>
      <c r="J286" s="178">
        <f t="shared" si="139"/>
        <v>2.9056985785964708</v>
      </c>
      <c r="K286" s="177">
        <f t="shared" si="140"/>
        <v>110965.156</v>
      </c>
      <c r="M286" s="208">
        <f t="shared" si="141"/>
        <v>-2.269030240347079</v>
      </c>
      <c r="P286" s="185">
        <f t="shared" si="142"/>
        <v>389056</v>
      </c>
      <c r="Q286" s="177">
        <f t="shared" si="143"/>
        <v>703681.72900000005</v>
      </c>
      <c r="S286" s="208">
        <f t="shared" si="144"/>
        <v>-0.96969148532363325</v>
      </c>
      <c r="V286" s="185">
        <f t="shared" si="145"/>
        <v>354329</v>
      </c>
      <c r="W286" s="177">
        <f t="shared" si="146"/>
        <v>67240</v>
      </c>
      <c r="Y286" s="208">
        <f t="shared" si="147"/>
        <v>-0.65948030431322358</v>
      </c>
      <c r="AB286" s="185">
        <f t="shared" si="148"/>
        <v>353192</v>
      </c>
      <c r="AC286" s="177">
        <f t="shared" si="149"/>
        <v>87179.569000000003</v>
      </c>
      <c r="AE286" s="208">
        <f t="shared" si="150"/>
        <v>-0.42305896033881674</v>
      </c>
      <c r="AH286" s="185">
        <f t="shared" si="151"/>
        <v>352577</v>
      </c>
      <c r="AI286" s="177">
        <f t="shared" si="152"/>
        <v>99042.304000000004</v>
      </c>
      <c r="AK286" s="208">
        <f t="shared" si="153"/>
        <v>-0.23198248551038922</v>
      </c>
      <c r="AN286" s="185">
        <f t="shared" si="154"/>
        <v>352201</v>
      </c>
      <c r="AO286" s="177">
        <f t="shared" si="155"/>
        <v>106667.584</v>
      </c>
      <c r="AQ286" s="208">
        <f t="shared" si="156"/>
        <v>-7.1624890400085281E-2</v>
      </c>
      <c r="AT286" s="185">
        <f t="shared" si="157"/>
        <v>351953</v>
      </c>
      <c r="AU286" s="177">
        <f t="shared" si="158"/>
        <v>111851.776</v>
      </c>
      <c r="AW286" s="208">
        <f t="shared" si="159"/>
        <v>6.6536536188268033E-2</v>
      </c>
      <c r="AZ286" s="185">
        <f t="shared" si="160"/>
        <v>351779</v>
      </c>
      <c r="BA286" s="177">
        <f t="shared" si="161"/>
        <v>115562.5</v>
      </c>
      <c r="BC286" s="208">
        <f t="shared" si="162"/>
        <v>0.18790594679148806</v>
      </c>
      <c r="BF286" s="185">
        <f t="shared" si="163"/>
        <v>351653</v>
      </c>
      <c r="BG286" s="177">
        <f t="shared" si="164"/>
        <v>118287.376</v>
      </c>
      <c r="BI286" s="208">
        <f t="shared" si="165"/>
        <v>0.29612633039408226</v>
      </c>
      <c r="BL286" s="185">
        <f t="shared" si="166"/>
        <v>351559</v>
      </c>
      <c r="BM286" s="177">
        <f t="shared" si="167"/>
        <v>120340.9</v>
      </c>
    </row>
    <row r="287" spans="1:65" s="25" customFormat="1" ht="15" customHeight="1">
      <c r="A287" s="19">
        <f t="shared" si="136"/>
        <v>2003</v>
      </c>
      <c r="B287" s="174">
        <f t="shared" si="136"/>
        <v>368887</v>
      </c>
      <c r="C287" s="207">
        <f t="shared" si="137"/>
        <v>-0.13869727797337872</v>
      </c>
      <c r="D287" s="20">
        <v>18</v>
      </c>
      <c r="H287" s="75"/>
      <c r="I287" s="177">
        <f t="shared" si="138"/>
        <v>366657</v>
      </c>
      <c r="J287" s="178">
        <f t="shared" si="139"/>
        <v>0.60452116772887088</v>
      </c>
      <c r="K287" s="177">
        <f t="shared" si="140"/>
        <v>4972.8999999999996</v>
      </c>
      <c r="M287" s="208">
        <f t="shared" si="141"/>
        <v>-2.4722541349821361</v>
      </c>
      <c r="P287" s="185">
        <f t="shared" si="142"/>
        <v>392155</v>
      </c>
      <c r="Q287" s="177">
        <f t="shared" si="143"/>
        <v>541399.82400000002</v>
      </c>
      <c r="S287" s="208">
        <f t="shared" si="144"/>
        <v>-1.0344308172799022</v>
      </c>
      <c r="V287" s="185">
        <f t="shared" si="145"/>
        <v>366106</v>
      </c>
      <c r="W287" s="177">
        <f t="shared" si="146"/>
        <v>7733.9610000000002</v>
      </c>
      <c r="Y287" s="208">
        <f t="shared" si="147"/>
        <v>-0.71136921822122223</v>
      </c>
      <c r="AB287" s="185">
        <f t="shared" si="148"/>
        <v>366084</v>
      </c>
      <c r="AC287" s="177">
        <f t="shared" si="149"/>
        <v>7856.8090000000002</v>
      </c>
      <c r="AE287" s="208">
        <f t="shared" si="150"/>
        <v>-0.46758359567660951</v>
      </c>
      <c r="AH287" s="185">
        <f t="shared" si="151"/>
        <v>366261</v>
      </c>
      <c r="AI287" s="177">
        <f t="shared" si="152"/>
        <v>6895.8760000000002</v>
      </c>
      <c r="AK287" s="208">
        <f t="shared" si="153"/>
        <v>-0.27173364034891667</v>
      </c>
      <c r="AN287" s="185">
        <f t="shared" si="154"/>
        <v>366481</v>
      </c>
      <c r="AO287" s="177">
        <f t="shared" si="155"/>
        <v>5788.8360000000002</v>
      </c>
      <c r="AQ287" s="208">
        <f t="shared" si="156"/>
        <v>-0.10803065723433181</v>
      </c>
      <c r="AT287" s="185">
        <f t="shared" si="157"/>
        <v>366700</v>
      </c>
      <c r="AU287" s="177">
        <f t="shared" si="158"/>
        <v>4782.9690000000001</v>
      </c>
      <c r="AW287" s="208">
        <f t="shared" si="159"/>
        <v>3.2605555000428027E-2</v>
      </c>
      <c r="AZ287" s="185">
        <f t="shared" si="160"/>
        <v>366903</v>
      </c>
      <c r="BA287" s="177">
        <f t="shared" si="161"/>
        <v>3936.2559999999999</v>
      </c>
      <c r="BC287" s="208">
        <f t="shared" si="162"/>
        <v>0.15587987263552264</v>
      </c>
      <c r="BF287" s="185">
        <f t="shared" si="163"/>
        <v>367087</v>
      </c>
      <c r="BG287" s="177">
        <f t="shared" si="164"/>
        <v>3240</v>
      </c>
      <c r="BI287" s="208">
        <f t="shared" si="165"/>
        <v>0.26561180567032944</v>
      </c>
      <c r="BL287" s="185">
        <f t="shared" si="166"/>
        <v>367253</v>
      </c>
      <c r="BM287" s="177">
        <f t="shared" si="167"/>
        <v>2669.9560000000001</v>
      </c>
    </row>
    <row r="288" spans="1:65" ht="15" customHeight="1">
      <c r="A288" s="19">
        <f t="shared" si="136"/>
        <v>2004</v>
      </c>
      <c r="B288" s="174">
        <f t="shared" si="136"/>
        <v>380521</v>
      </c>
      <c r="C288" s="207">
        <f t="shared" si="137"/>
        <v>-0.20665112786810377</v>
      </c>
      <c r="D288" s="20">
        <v>19</v>
      </c>
      <c r="E288" s="50"/>
      <c r="F288" s="25"/>
      <c r="G288" s="25"/>
      <c r="H288" s="75"/>
      <c r="I288" s="177">
        <f t="shared" si="138"/>
        <v>381240</v>
      </c>
      <c r="J288" s="178">
        <f t="shared" si="139"/>
        <v>0.18895146391394957</v>
      </c>
      <c r="K288" s="177">
        <f t="shared" si="140"/>
        <v>516.96100000000001</v>
      </c>
      <c r="M288" s="208">
        <f t="shared" si="141"/>
        <v>-2.9712294701104849</v>
      </c>
      <c r="N288" s="50"/>
      <c r="O288" s="25"/>
      <c r="P288" s="185">
        <f t="shared" si="142"/>
        <v>394391</v>
      </c>
      <c r="Q288" s="177">
        <f t="shared" si="143"/>
        <v>192376.9</v>
      </c>
      <c r="S288" s="208">
        <f t="shared" si="144"/>
        <v>-1.1584007426062866</v>
      </c>
      <c r="T288" s="50"/>
      <c r="U288" s="25"/>
      <c r="V288" s="185">
        <f t="shared" si="145"/>
        <v>377260</v>
      </c>
      <c r="W288" s="177">
        <f t="shared" si="146"/>
        <v>10634.120999999999</v>
      </c>
      <c r="Y288" s="208">
        <f t="shared" si="147"/>
        <v>-0.80881234097783972</v>
      </c>
      <c r="Z288" s="50"/>
      <c r="AA288" s="25"/>
      <c r="AB288" s="185">
        <f t="shared" si="148"/>
        <v>378542</v>
      </c>
      <c r="AC288" s="177">
        <f t="shared" si="149"/>
        <v>3916.4409999999998</v>
      </c>
      <c r="AE288" s="208">
        <f t="shared" si="150"/>
        <v>-0.55028481036097021</v>
      </c>
      <c r="AF288" s="50"/>
      <c r="AG288" s="25"/>
      <c r="AH288" s="185">
        <f t="shared" si="151"/>
        <v>379661</v>
      </c>
      <c r="AI288" s="177">
        <f t="shared" si="152"/>
        <v>739.6</v>
      </c>
      <c r="AK288" s="208">
        <f t="shared" si="153"/>
        <v>-0.34505090108251663</v>
      </c>
      <c r="AL288" s="50"/>
      <c r="AM288" s="25"/>
      <c r="AN288" s="185">
        <f t="shared" si="154"/>
        <v>380600</v>
      </c>
      <c r="AO288" s="177">
        <f t="shared" si="155"/>
        <v>6.2409999999999997</v>
      </c>
      <c r="AQ288" s="208">
        <f t="shared" si="156"/>
        <v>-0.17484982235966454</v>
      </c>
      <c r="AR288" s="50"/>
      <c r="AS288" s="25"/>
      <c r="AT288" s="185">
        <f t="shared" si="157"/>
        <v>381387</v>
      </c>
      <c r="AU288" s="177">
        <f t="shared" si="158"/>
        <v>749.95600000000002</v>
      </c>
      <c r="AW288" s="208">
        <f t="shared" si="159"/>
        <v>-2.9447461103258417E-2</v>
      </c>
      <c r="AX288" s="50"/>
      <c r="AY288" s="25"/>
      <c r="AZ288" s="185">
        <f t="shared" si="160"/>
        <v>382052</v>
      </c>
      <c r="BA288" s="177">
        <f t="shared" si="161"/>
        <v>2343.9609999999998</v>
      </c>
      <c r="BC288" s="208">
        <f t="shared" si="162"/>
        <v>9.7472098741918201E-2</v>
      </c>
      <c r="BD288" s="50"/>
      <c r="BE288" s="25"/>
      <c r="BF288" s="185">
        <f t="shared" si="163"/>
        <v>382620</v>
      </c>
      <c r="BG288" s="177">
        <f t="shared" si="164"/>
        <v>4405.8010000000004</v>
      </c>
      <c r="BI288" s="208">
        <f t="shared" si="165"/>
        <v>0.21008220289590285</v>
      </c>
      <c r="BJ288" s="50"/>
      <c r="BK288" s="25"/>
      <c r="BL288" s="185">
        <f t="shared" si="166"/>
        <v>383109</v>
      </c>
      <c r="BM288" s="177">
        <f t="shared" si="167"/>
        <v>6697.7439999999997</v>
      </c>
    </row>
    <row r="289" spans="1:70" s="25" customFormat="1" ht="15" customHeight="1">
      <c r="A289" s="19">
        <f t="shared" si="136"/>
        <v>2005</v>
      </c>
      <c r="B289" s="174">
        <f t="shared" si="136"/>
        <v>397145</v>
      </c>
      <c r="C289" s="207">
        <f t="shared" si="137"/>
        <v>-0.30462384732106618</v>
      </c>
      <c r="D289" s="20">
        <v>20</v>
      </c>
      <c r="E289" s="50"/>
      <c r="H289" s="32"/>
      <c r="I289" s="177">
        <f t="shared" si="138"/>
        <v>395694</v>
      </c>
      <c r="J289" s="178">
        <f t="shared" si="139"/>
        <v>0.36535774087549888</v>
      </c>
      <c r="K289" s="177">
        <f t="shared" si="140"/>
        <v>2105.4009999999998</v>
      </c>
      <c r="M289" s="208">
        <f t="shared" si="141"/>
        <v>-4.9285966656414395</v>
      </c>
      <c r="N289" s="50"/>
      <c r="P289" s="185">
        <f t="shared" si="142"/>
        <v>395998</v>
      </c>
      <c r="Q289" s="177">
        <f t="shared" si="143"/>
        <v>1315.6089999999999</v>
      </c>
      <c r="S289" s="208">
        <f t="shared" si="144"/>
        <v>-1.3509812238938284</v>
      </c>
      <c r="T289" s="50"/>
      <c r="V289" s="185">
        <f t="shared" si="145"/>
        <v>387769</v>
      </c>
      <c r="W289" s="177">
        <f t="shared" si="146"/>
        <v>87909.376000000004</v>
      </c>
      <c r="Y289" s="208">
        <f t="shared" si="147"/>
        <v>-0.95481169368747887</v>
      </c>
      <c r="Z289" s="50"/>
      <c r="AB289" s="185">
        <f t="shared" si="148"/>
        <v>390523</v>
      </c>
      <c r="AC289" s="177">
        <f t="shared" si="149"/>
        <v>43850.883999999998</v>
      </c>
      <c r="AE289" s="208">
        <f t="shared" si="150"/>
        <v>-0.67181001519434735</v>
      </c>
      <c r="AF289" s="50"/>
      <c r="AH289" s="185">
        <f t="shared" si="151"/>
        <v>392727</v>
      </c>
      <c r="AI289" s="177">
        <f t="shared" si="152"/>
        <v>19518.723999999998</v>
      </c>
      <c r="AK289" s="208">
        <f t="shared" si="153"/>
        <v>-0.45148525139788526</v>
      </c>
      <c r="AL289" s="50"/>
      <c r="AN289" s="185">
        <f t="shared" si="154"/>
        <v>394506</v>
      </c>
      <c r="AO289" s="177">
        <f t="shared" si="155"/>
        <v>6964.3209999999999</v>
      </c>
      <c r="AQ289" s="208">
        <f t="shared" si="156"/>
        <v>-0.27104731018425066</v>
      </c>
      <c r="AR289" s="50"/>
      <c r="AT289" s="185">
        <f t="shared" si="157"/>
        <v>395964</v>
      </c>
      <c r="AU289" s="177">
        <f t="shared" si="158"/>
        <v>1394.761</v>
      </c>
      <c r="AW289" s="208">
        <f t="shared" si="159"/>
        <v>-0.11824424562449042</v>
      </c>
      <c r="AX289" s="50"/>
      <c r="AZ289" s="185">
        <f t="shared" si="160"/>
        <v>397179</v>
      </c>
      <c r="BA289" s="177">
        <f t="shared" si="161"/>
        <v>1.1559999999999999</v>
      </c>
      <c r="BC289" s="208">
        <f t="shared" si="162"/>
        <v>1.4275242415497024E-2</v>
      </c>
      <c r="BD289" s="50"/>
      <c r="BF289" s="185">
        <f t="shared" si="163"/>
        <v>398205</v>
      </c>
      <c r="BG289" s="177">
        <f t="shared" si="164"/>
        <v>1123.5999999999999</v>
      </c>
      <c r="BI289" s="208">
        <f t="shared" si="165"/>
        <v>0.13127053264535293</v>
      </c>
      <c r="BJ289" s="50"/>
      <c r="BL289" s="185">
        <f t="shared" si="166"/>
        <v>399083</v>
      </c>
      <c r="BM289" s="177">
        <f t="shared" si="167"/>
        <v>3755.8440000000001</v>
      </c>
    </row>
    <row r="290" spans="1:70" s="25" customFormat="1" ht="15" customHeight="1" thickBot="1">
      <c r="A290" s="28">
        <f t="shared" si="136"/>
        <v>2006</v>
      </c>
      <c r="B290" s="182">
        <f t="shared" si="136"/>
        <v>400018</v>
      </c>
      <c r="C290" s="210">
        <f t="shared" si="137"/>
        <v>-0.32169069400686767</v>
      </c>
      <c r="D290" s="29">
        <v>21</v>
      </c>
      <c r="E290" s="51"/>
      <c r="F290" s="30"/>
      <c r="G290" s="30"/>
      <c r="H290" s="78"/>
      <c r="I290" s="183">
        <f t="shared" si="138"/>
        <v>409969</v>
      </c>
      <c r="J290" s="184">
        <f t="shared" si="139"/>
        <v>2.4876380562874671</v>
      </c>
      <c r="K290" s="183">
        <f t="shared" si="140"/>
        <v>99022.400999999998</v>
      </c>
      <c r="M290" s="211">
        <f t="shared" si="141"/>
        <v>-12.89926482510133</v>
      </c>
      <c r="N290" s="51"/>
      <c r="O290" s="30"/>
      <c r="P290" s="205">
        <f t="shared" si="142"/>
        <v>397149</v>
      </c>
      <c r="Q290" s="183">
        <f t="shared" si="143"/>
        <v>8231.1610000000001</v>
      </c>
      <c r="S290" s="211">
        <f t="shared" si="144"/>
        <v>-1.3865193763093653</v>
      </c>
      <c r="T290" s="51"/>
      <c r="U290" s="30"/>
      <c r="V290" s="205">
        <f t="shared" si="145"/>
        <v>397623</v>
      </c>
      <c r="W290" s="183">
        <f t="shared" si="146"/>
        <v>5736.0249999999996</v>
      </c>
      <c r="Y290" s="211">
        <f t="shared" si="147"/>
        <v>-0.98099425919983285</v>
      </c>
      <c r="Z290" s="51"/>
      <c r="AA290" s="30"/>
      <c r="AB290" s="205">
        <f t="shared" si="148"/>
        <v>401995</v>
      </c>
      <c r="AC290" s="183">
        <f t="shared" si="149"/>
        <v>3908.529</v>
      </c>
      <c r="AE290" s="211">
        <f t="shared" si="150"/>
        <v>-0.69328218359771865</v>
      </c>
      <c r="AF290" s="51"/>
      <c r="AG290" s="30"/>
      <c r="AH290" s="205">
        <f t="shared" si="151"/>
        <v>405416</v>
      </c>
      <c r="AI290" s="183">
        <f t="shared" si="152"/>
        <v>29138.403999999999</v>
      </c>
      <c r="AK290" s="211">
        <f t="shared" si="153"/>
        <v>-0.47012063082539041</v>
      </c>
      <c r="AL290" s="51"/>
      <c r="AM290" s="30"/>
      <c r="AN290" s="205">
        <f t="shared" si="154"/>
        <v>408151</v>
      </c>
      <c r="AO290" s="183">
        <f t="shared" si="155"/>
        <v>66145.688999999998</v>
      </c>
      <c r="AQ290" s="211">
        <f t="shared" si="156"/>
        <v>-0.28778707323938318</v>
      </c>
      <c r="AR290" s="51"/>
      <c r="AS290" s="30"/>
      <c r="AT290" s="205">
        <f t="shared" si="157"/>
        <v>410381</v>
      </c>
      <c r="AU290" s="183">
        <f t="shared" si="158"/>
        <v>107391.769</v>
      </c>
      <c r="AW290" s="211">
        <f t="shared" si="159"/>
        <v>-0.13362782150597588</v>
      </c>
      <c r="AX290" s="51"/>
      <c r="AY290" s="30"/>
      <c r="AZ290" s="205">
        <f t="shared" si="160"/>
        <v>412234</v>
      </c>
      <c r="BA290" s="183">
        <f t="shared" si="161"/>
        <v>149230.65599999999</v>
      </c>
      <c r="BC290" s="211">
        <f t="shared" si="162"/>
        <v>-9.0000000060839292E-5</v>
      </c>
      <c r="BD290" s="51"/>
      <c r="BE290" s="30"/>
      <c r="BF290" s="205">
        <f t="shared" si="163"/>
        <v>413796</v>
      </c>
      <c r="BG290" s="183">
        <f t="shared" si="164"/>
        <v>189833.28400000001</v>
      </c>
      <c r="BI290" s="211">
        <f t="shared" si="165"/>
        <v>0.11769803586883158</v>
      </c>
      <c r="BJ290" s="51"/>
      <c r="BK290" s="30"/>
      <c r="BL290" s="205">
        <f t="shared" si="166"/>
        <v>415132</v>
      </c>
      <c r="BM290" s="183">
        <f t="shared" si="167"/>
        <v>228432.99600000001</v>
      </c>
    </row>
    <row r="291" spans="1:70" ht="15" customHeight="1" thickTop="1">
      <c r="A291" s="19">
        <f t="shared" ref="A291:A314" si="168">A243</f>
        <v>2007</v>
      </c>
      <c r="B291" s="174">
        <f t="shared" ref="B291:B307" si="169">ROUND(F$273/(1+EXP(F$278+F$277*D291)),$G$1)</f>
        <v>424016</v>
      </c>
      <c r="C291" s="52"/>
      <c r="D291" s="20">
        <v>22</v>
      </c>
      <c r="E291" s="53"/>
      <c r="F291" s="80"/>
      <c r="G291" s="25"/>
      <c r="H291" s="32"/>
      <c r="I291" s="177">
        <f t="shared" si="138"/>
        <v>424016</v>
      </c>
      <c r="J291" s="185"/>
      <c r="K291" s="185"/>
    </row>
    <row r="292" spans="1:70" ht="15" customHeight="1" thickBot="1">
      <c r="A292" s="19">
        <f t="shared" si="168"/>
        <v>2008</v>
      </c>
      <c r="B292" s="174">
        <f t="shared" si="169"/>
        <v>437792</v>
      </c>
      <c r="C292" s="52"/>
      <c r="D292" s="20">
        <v>23</v>
      </c>
      <c r="E292" s="62" t="s">
        <v>59</v>
      </c>
      <c r="F292" s="63" t="s">
        <v>39</v>
      </c>
      <c r="G292" s="63" t="s">
        <v>40</v>
      </c>
      <c r="H292" s="32"/>
      <c r="I292" s="177">
        <f t="shared" si="138"/>
        <v>437792</v>
      </c>
      <c r="J292" s="185"/>
      <c r="K292" s="185"/>
      <c r="M292" s="198" t="str">
        <f>E274</f>
        <v>max(y) =</v>
      </c>
      <c r="N292" s="198">
        <f>F274</f>
        <v>400018</v>
      </c>
      <c r="O292" s="198"/>
      <c r="P292" s="198"/>
      <c r="Q292" s="198"/>
      <c r="R292" s="198"/>
      <c r="S292" s="198" t="str">
        <f>M292</f>
        <v>max(y) =</v>
      </c>
      <c r="T292" s="198">
        <f>N292</f>
        <v>400018</v>
      </c>
      <c r="U292" s="198"/>
      <c r="V292" s="198"/>
      <c r="W292" s="198"/>
      <c r="X292" s="198"/>
      <c r="Y292" s="198" t="str">
        <f>S292</f>
        <v>max(y) =</v>
      </c>
      <c r="Z292" s="198">
        <f>T292</f>
        <v>400018</v>
      </c>
      <c r="AA292" s="198"/>
      <c r="AB292" s="198"/>
      <c r="AC292" s="198"/>
      <c r="AD292" s="198"/>
      <c r="AE292" s="198" t="str">
        <f>Y292</f>
        <v>max(y) =</v>
      </c>
      <c r="AF292" s="198">
        <f>Z292</f>
        <v>400018</v>
      </c>
      <c r="AG292" s="198"/>
      <c r="AH292" s="198"/>
      <c r="AI292" s="198"/>
      <c r="AJ292" s="198"/>
      <c r="AK292" s="198" t="str">
        <f>AE292</f>
        <v>max(y) =</v>
      </c>
      <c r="AL292" s="198">
        <f>AF292</f>
        <v>400018</v>
      </c>
      <c r="AM292" s="198"/>
      <c r="AN292" s="198"/>
      <c r="AO292" s="198"/>
      <c r="AP292" s="198"/>
      <c r="AQ292" s="198" t="str">
        <f>AK292</f>
        <v>max(y) =</v>
      </c>
      <c r="AR292" s="198">
        <f>AL292</f>
        <v>400018</v>
      </c>
      <c r="AS292" s="198"/>
      <c r="AT292" s="198"/>
      <c r="AU292" s="198"/>
      <c r="AV292" s="198"/>
      <c r="AW292" s="198" t="str">
        <f>AQ292</f>
        <v>max(y) =</v>
      </c>
      <c r="AX292" s="198">
        <f>AR292</f>
        <v>400018</v>
      </c>
      <c r="AY292" s="198"/>
      <c r="AZ292" s="198"/>
      <c r="BA292" s="198"/>
      <c r="BB292" s="198"/>
      <c r="BC292" s="198" t="str">
        <f>AW292</f>
        <v>max(y) =</v>
      </c>
      <c r="BD292" s="198">
        <f>AX292</f>
        <v>400018</v>
      </c>
      <c r="BE292" s="198"/>
      <c r="BF292" s="198"/>
      <c r="BG292" s="198"/>
      <c r="BH292" s="198"/>
      <c r="BI292" s="198" t="str">
        <f>BC292</f>
        <v>max(y) =</v>
      </c>
      <c r="BJ292" s="198">
        <f>BD292</f>
        <v>400018</v>
      </c>
    </row>
    <row r="293" spans="1:70" ht="15" customHeight="1" thickTop="1">
      <c r="A293" s="19">
        <f t="shared" si="168"/>
        <v>2009</v>
      </c>
      <c r="B293" s="174">
        <f t="shared" si="169"/>
        <v>451256</v>
      </c>
      <c r="C293" s="52"/>
      <c r="D293" s="20">
        <v>24</v>
      </c>
      <c r="E293" s="198">
        <f>O273</f>
        <v>400019</v>
      </c>
      <c r="F293" s="201">
        <f>O281</f>
        <v>0.85942911306620051</v>
      </c>
      <c r="G293" s="198">
        <f>O282</f>
        <v>58679591.640000001</v>
      </c>
      <c r="H293" s="32"/>
      <c r="I293" s="177">
        <f t="shared" si="138"/>
        <v>451256</v>
      </c>
      <c r="J293" s="185"/>
      <c r="K293" s="185"/>
      <c r="M293" s="198" t="s">
        <v>49</v>
      </c>
      <c r="N293" s="212">
        <v>5</v>
      </c>
      <c r="O293" s="198"/>
      <c r="P293" s="198"/>
      <c r="Q293" s="198"/>
      <c r="R293" s="198"/>
      <c r="S293" s="198" t="s">
        <v>49</v>
      </c>
      <c r="T293" s="198">
        <f>N293</f>
        <v>5</v>
      </c>
      <c r="U293" s="198"/>
      <c r="V293" s="198"/>
      <c r="W293" s="198"/>
      <c r="X293" s="198"/>
      <c r="Y293" s="198" t="s">
        <v>49</v>
      </c>
      <c r="Z293" s="198">
        <f>T293</f>
        <v>5</v>
      </c>
      <c r="AA293" s="198"/>
      <c r="AB293" s="198"/>
      <c r="AC293" s="198"/>
      <c r="AD293" s="198"/>
      <c r="AE293" s="198" t="s">
        <v>49</v>
      </c>
      <c r="AF293" s="198">
        <f>Z293</f>
        <v>5</v>
      </c>
      <c r="AG293" s="198"/>
      <c r="AH293" s="198"/>
      <c r="AI293" s="198"/>
      <c r="AJ293" s="198"/>
      <c r="AK293" s="198" t="s">
        <v>49</v>
      </c>
      <c r="AL293" s="198">
        <f>AF293</f>
        <v>5</v>
      </c>
      <c r="AM293" s="198"/>
      <c r="AN293" s="198"/>
      <c r="AO293" s="198"/>
      <c r="AP293" s="198"/>
      <c r="AQ293" s="198" t="s">
        <v>49</v>
      </c>
      <c r="AR293" s="198">
        <f>AL293</f>
        <v>5</v>
      </c>
      <c r="AS293" s="198"/>
      <c r="AT293" s="198"/>
      <c r="AU293" s="198"/>
      <c r="AV293" s="198"/>
      <c r="AW293" s="198" t="s">
        <v>49</v>
      </c>
      <c r="AX293" s="198">
        <f>AR293</f>
        <v>5</v>
      </c>
      <c r="AY293" s="198"/>
      <c r="AZ293" s="198"/>
      <c r="BA293" s="198"/>
      <c r="BB293" s="198"/>
      <c r="BC293" s="198" t="s">
        <v>49</v>
      </c>
      <c r="BD293" s="198">
        <f>AX293</f>
        <v>5</v>
      </c>
      <c r="BE293" s="198"/>
      <c r="BF293" s="198"/>
      <c r="BG293" s="198"/>
      <c r="BH293" s="198"/>
      <c r="BI293" s="198" t="s">
        <v>49</v>
      </c>
      <c r="BJ293" s="198">
        <f>BD293</f>
        <v>5</v>
      </c>
      <c r="BK293" s="198"/>
      <c r="BL293" s="198"/>
      <c r="BM293" s="198"/>
      <c r="BN293" s="198"/>
      <c r="BO293" s="198"/>
      <c r="BP293" s="198"/>
      <c r="BQ293" s="198"/>
      <c r="BR293" s="198"/>
    </row>
    <row r="294" spans="1:70" ht="15" customHeight="1">
      <c r="A294" s="19">
        <f t="shared" si="168"/>
        <v>2010</v>
      </c>
      <c r="B294" s="174">
        <f t="shared" si="169"/>
        <v>464372</v>
      </c>
      <c r="C294" s="52"/>
      <c r="D294" s="20">
        <v>25</v>
      </c>
      <c r="E294" s="198">
        <f>U273</f>
        <v>500000</v>
      </c>
      <c r="F294" s="201">
        <f>U281</f>
        <v>0.97864586567278966</v>
      </c>
      <c r="G294" s="198">
        <f>U282</f>
        <v>3076618.3640000005</v>
      </c>
      <c r="H294" s="32"/>
      <c r="I294" s="177">
        <f t="shared" si="138"/>
        <v>464372</v>
      </c>
      <c r="J294" s="185"/>
      <c r="K294" s="185"/>
      <c r="M294" s="198" t="s">
        <v>60</v>
      </c>
      <c r="N294" s="212">
        <v>50000</v>
      </c>
      <c r="O294" s="198"/>
      <c r="P294" s="198"/>
      <c r="Q294" s="198"/>
      <c r="R294" s="198"/>
      <c r="S294" s="198" t="s">
        <v>60</v>
      </c>
      <c r="T294" s="198">
        <f>N294</f>
        <v>50000</v>
      </c>
      <c r="U294" s="198"/>
      <c r="V294" s="198"/>
      <c r="W294" s="198"/>
      <c r="X294" s="198"/>
      <c r="Y294" s="198" t="s">
        <v>60</v>
      </c>
      <c r="Z294" s="198">
        <f>T294</f>
        <v>50000</v>
      </c>
      <c r="AA294" s="198"/>
      <c r="AB294" s="198"/>
      <c r="AC294" s="198"/>
      <c r="AD294" s="198"/>
      <c r="AE294" s="198" t="s">
        <v>60</v>
      </c>
      <c r="AF294" s="198">
        <f>Z294</f>
        <v>50000</v>
      </c>
      <c r="AG294" s="198"/>
      <c r="AH294" s="198"/>
      <c r="AI294" s="198"/>
      <c r="AJ294" s="198"/>
      <c r="AK294" s="198" t="s">
        <v>60</v>
      </c>
      <c r="AL294" s="198">
        <f>AF294</f>
        <v>50000</v>
      </c>
      <c r="AM294" s="198"/>
      <c r="AN294" s="198"/>
      <c r="AO294" s="198"/>
      <c r="AP294" s="198"/>
      <c r="AQ294" s="198" t="s">
        <v>60</v>
      </c>
      <c r="AR294" s="198">
        <f>AL294</f>
        <v>50000</v>
      </c>
      <c r="AS294" s="198"/>
      <c r="AT294" s="198"/>
      <c r="AU294" s="198"/>
      <c r="AV294" s="198"/>
      <c r="AW294" s="198" t="s">
        <v>60</v>
      </c>
      <c r="AX294" s="198">
        <f>AR294</f>
        <v>50000</v>
      </c>
      <c r="AY294" s="198"/>
      <c r="AZ294" s="198"/>
      <c r="BA294" s="198"/>
      <c r="BB294" s="198"/>
      <c r="BC294" s="198" t="s">
        <v>60</v>
      </c>
      <c r="BD294" s="198">
        <f>AX294</f>
        <v>50000</v>
      </c>
      <c r="BE294" s="198"/>
      <c r="BF294" s="198"/>
      <c r="BG294" s="198"/>
      <c r="BH294" s="198"/>
      <c r="BI294" s="198" t="s">
        <v>60</v>
      </c>
      <c r="BJ294" s="198">
        <f>BD294</f>
        <v>50000</v>
      </c>
    </row>
    <row r="295" spans="1:70" ht="15" customHeight="1">
      <c r="A295" s="19">
        <f t="shared" si="168"/>
        <v>2011</v>
      </c>
      <c r="B295" s="174">
        <f t="shared" si="169"/>
        <v>477108</v>
      </c>
      <c r="C295" s="52"/>
      <c r="D295" s="20">
        <v>26</v>
      </c>
      <c r="E295" s="198">
        <f>AA273</f>
        <v>550000</v>
      </c>
      <c r="F295" s="201">
        <f>AA281</f>
        <v>0.98254278616451196</v>
      </c>
      <c r="G295" s="198">
        <f>AA282</f>
        <v>2511161.9740000004</v>
      </c>
      <c r="H295" s="32"/>
      <c r="I295" s="177">
        <f t="shared" si="138"/>
        <v>477108</v>
      </c>
      <c r="J295" s="185"/>
      <c r="K295" s="185"/>
    </row>
    <row r="296" spans="1:70" ht="15" customHeight="1">
      <c r="A296" s="19">
        <f t="shared" si="168"/>
        <v>2012</v>
      </c>
      <c r="B296" s="174">
        <f t="shared" si="169"/>
        <v>489435</v>
      </c>
      <c r="C296" s="52"/>
      <c r="D296" s="20">
        <v>27</v>
      </c>
      <c r="E296" s="198">
        <f>AG273</f>
        <v>600000</v>
      </c>
      <c r="F296" s="201">
        <f>AG281</f>
        <v>0.98403346197395647</v>
      </c>
      <c r="G296" s="198">
        <f>AG282</f>
        <v>2298287.8480000007</v>
      </c>
      <c r="H296" s="32"/>
      <c r="I296" s="177">
        <f t="shared" si="138"/>
        <v>489435</v>
      </c>
      <c r="J296" s="185"/>
      <c r="K296" s="185"/>
    </row>
    <row r="297" spans="1:70" ht="15" customHeight="1">
      <c r="A297" s="19">
        <f t="shared" si="168"/>
        <v>2013</v>
      </c>
      <c r="B297" s="174">
        <f t="shared" si="169"/>
        <v>501330</v>
      </c>
      <c r="C297" s="52"/>
      <c r="D297" s="20">
        <v>28</v>
      </c>
      <c r="E297" s="198">
        <f>AM273</f>
        <v>650000</v>
      </c>
      <c r="F297" s="201">
        <f>AM281</f>
        <v>0.98452964612436045</v>
      </c>
      <c r="G297" s="198">
        <f>AM282</f>
        <v>2226331.6669999994</v>
      </c>
      <c r="H297" s="32"/>
      <c r="I297" s="177">
        <f t="shared" si="138"/>
        <v>501330</v>
      </c>
      <c r="J297" s="185"/>
      <c r="K297" s="185"/>
    </row>
    <row r="298" spans="1:70" ht="15" customHeight="1">
      <c r="A298" s="19">
        <f t="shared" si="168"/>
        <v>2014</v>
      </c>
      <c r="B298" s="174">
        <f t="shared" si="169"/>
        <v>512776</v>
      </c>
      <c r="C298" s="52"/>
      <c r="D298" s="20">
        <v>29</v>
      </c>
      <c r="E298" s="198">
        <f>AS273</f>
        <v>700000</v>
      </c>
      <c r="F298" s="201">
        <f>AS281</f>
        <v>0.98457264390018007</v>
      </c>
      <c r="G298" s="198">
        <f>AS282</f>
        <v>2218567.7519999994</v>
      </c>
      <c r="H298" s="32"/>
      <c r="I298" s="177">
        <f t="shared" si="138"/>
        <v>512776</v>
      </c>
      <c r="J298" s="185"/>
      <c r="K298" s="185"/>
    </row>
    <row r="299" spans="1:70" ht="15" customHeight="1">
      <c r="A299" s="19">
        <f t="shared" si="168"/>
        <v>2015</v>
      </c>
      <c r="B299" s="174">
        <f t="shared" si="169"/>
        <v>523757</v>
      </c>
      <c r="C299" s="52"/>
      <c r="D299" s="20">
        <v>30</v>
      </c>
      <c r="E299" s="198">
        <f>AY273</f>
        <v>750000</v>
      </c>
      <c r="F299" s="201">
        <f>AY281</f>
        <v>0.98439980361919266</v>
      </c>
      <c r="G299" s="198">
        <f>AY282</f>
        <v>2241891.1659999993</v>
      </c>
      <c r="H299" s="32"/>
      <c r="I299" s="177">
        <f t="shared" si="138"/>
        <v>523757</v>
      </c>
      <c r="J299" s="185"/>
      <c r="K299" s="185"/>
    </row>
    <row r="300" spans="1:70" ht="15" customHeight="1">
      <c r="A300" s="19">
        <f t="shared" si="168"/>
        <v>2016</v>
      </c>
      <c r="B300" s="174">
        <f t="shared" si="169"/>
        <v>534265</v>
      </c>
      <c r="C300" s="52"/>
      <c r="D300" s="20">
        <v>31</v>
      </c>
      <c r="E300" s="198">
        <f>BE273</f>
        <v>800000</v>
      </c>
      <c r="F300" s="201">
        <f>BE281</f>
        <v>0.98412514102009263</v>
      </c>
      <c r="G300" s="198">
        <f>BE282</f>
        <v>2280355.3150000004</v>
      </c>
      <c r="H300" s="32"/>
      <c r="I300" s="177">
        <f t="shared" si="138"/>
        <v>534265</v>
      </c>
      <c r="J300" s="185"/>
      <c r="K300" s="185"/>
    </row>
    <row r="301" spans="1:70" ht="15" customHeight="1">
      <c r="A301" s="19">
        <f t="shared" si="168"/>
        <v>2017</v>
      </c>
      <c r="B301" s="174">
        <f t="shared" si="169"/>
        <v>544293</v>
      </c>
      <c r="C301" s="52"/>
      <c r="D301" s="20">
        <v>32</v>
      </c>
      <c r="E301" s="198">
        <f>BK273</f>
        <v>850000</v>
      </c>
      <c r="F301" s="201">
        <f>BK281</f>
        <v>0.98380717887460112</v>
      </c>
      <c r="G301" s="198">
        <f>BK282</f>
        <v>2325649.4129999992</v>
      </c>
      <c r="H301" s="32"/>
      <c r="I301" s="177">
        <f t="shared" si="138"/>
        <v>544293</v>
      </c>
      <c r="J301" s="185"/>
      <c r="K301" s="185"/>
    </row>
    <row r="302" spans="1:70" ht="15" customHeight="1">
      <c r="A302" s="19">
        <f t="shared" si="168"/>
        <v>2018</v>
      </c>
      <c r="B302" s="174">
        <f t="shared" si="169"/>
        <v>553840</v>
      </c>
      <c r="C302" s="52"/>
      <c r="D302" s="20">
        <v>33</v>
      </c>
      <c r="E302" s="64"/>
      <c r="F302" s="201"/>
      <c r="G302" s="213"/>
      <c r="H302" s="32"/>
      <c r="I302" s="177">
        <f t="shared" si="138"/>
        <v>553840</v>
      </c>
      <c r="J302" s="185"/>
      <c r="K302" s="185"/>
    </row>
    <row r="303" spans="1:70" ht="15" customHeight="1">
      <c r="A303" s="19">
        <f t="shared" si="168"/>
        <v>2019</v>
      </c>
      <c r="B303" s="174">
        <f t="shared" si="169"/>
        <v>562908</v>
      </c>
      <c r="C303" s="52"/>
      <c r="D303" s="20">
        <v>34</v>
      </c>
      <c r="E303" s="64"/>
      <c r="F303" s="201"/>
      <c r="G303" s="213"/>
      <c r="H303" s="32"/>
      <c r="I303" s="177">
        <f t="shared" si="138"/>
        <v>562908</v>
      </c>
      <c r="J303" s="185"/>
      <c r="K303" s="185"/>
    </row>
    <row r="304" spans="1:70" ht="15" customHeight="1">
      <c r="A304" s="19">
        <f t="shared" si="168"/>
        <v>2020</v>
      </c>
      <c r="B304" s="174">
        <f t="shared" si="169"/>
        <v>571501</v>
      </c>
      <c r="C304" s="52"/>
      <c r="D304" s="20">
        <v>35</v>
      </c>
      <c r="E304" s="64"/>
      <c r="F304" s="201"/>
      <c r="G304" s="213"/>
      <c r="H304" s="32"/>
      <c r="I304" s="177">
        <f t="shared" si="138"/>
        <v>571501</v>
      </c>
      <c r="J304" s="185"/>
      <c r="K304" s="185"/>
    </row>
    <row r="305" spans="1:65" ht="15" customHeight="1">
      <c r="A305" s="19">
        <f t="shared" si="168"/>
        <v>2021</v>
      </c>
      <c r="B305" s="174">
        <f t="shared" si="169"/>
        <v>579626</v>
      </c>
      <c r="C305" s="52"/>
      <c r="D305" s="20">
        <v>36</v>
      </c>
      <c r="E305" s="64"/>
      <c r="F305" s="201"/>
      <c r="G305" s="213"/>
      <c r="H305" s="32"/>
      <c r="I305" s="177">
        <f t="shared" si="138"/>
        <v>579626</v>
      </c>
      <c r="J305" s="185"/>
      <c r="K305" s="185"/>
    </row>
    <row r="306" spans="1:65" ht="15" customHeight="1">
      <c r="A306" s="19">
        <f t="shared" si="168"/>
        <v>2022</v>
      </c>
      <c r="B306" s="174">
        <f t="shared" si="169"/>
        <v>587295</v>
      </c>
      <c r="C306" s="52"/>
      <c r="D306" s="20">
        <v>37</v>
      </c>
      <c r="E306" s="64"/>
      <c r="F306" s="201"/>
      <c r="G306" s="213"/>
      <c r="H306" s="32"/>
      <c r="I306" s="177">
        <f t="shared" si="138"/>
        <v>587295</v>
      </c>
      <c r="J306" s="185"/>
      <c r="K306" s="185"/>
    </row>
    <row r="307" spans="1:65" ht="15" customHeight="1">
      <c r="A307" s="19">
        <f t="shared" si="168"/>
        <v>2023</v>
      </c>
      <c r="B307" s="174">
        <f t="shared" si="169"/>
        <v>594519</v>
      </c>
      <c r="C307" s="52"/>
      <c r="D307" s="20">
        <v>38</v>
      </c>
      <c r="E307" s="53"/>
      <c r="F307" s="80"/>
      <c r="G307" s="25"/>
      <c r="H307" s="32"/>
      <c r="I307" s="177">
        <f t="shared" si="138"/>
        <v>594519</v>
      </c>
      <c r="J307" s="185"/>
      <c r="K307" s="185"/>
    </row>
    <row r="308" spans="1:65" ht="15" customHeight="1">
      <c r="A308" s="19">
        <f t="shared" si="168"/>
        <v>2024</v>
      </c>
      <c r="B308" s="174">
        <f t="shared" ref="B308:B314" si="170">ROUND(F$273/(1+EXP(F$278+F$277*D308)),$G$1)</f>
        <v>601311</v>
      </c>
      <c r="C308" s="52"/>
      <c r="D308" s="20">
        <v>39</v>
      </c>
      <c r="E308" s="53"/>
      <c r="F308" s="80"/>
      <c r="G308" s="25"/>
      <c r="H308" s="32"/>
      <c r="I308" s="177">
        <f t="shared" ref="I308:I314" si="171">ROUND($F$273/(1+EXP($F$278+$F$277*D308)),$G$1)</f>
        <v>601311</v>
      </c>
      <c r="J308" s="185"/>
      <c r="K308" s="185"/>
    </row>
    <row r="309" spans="1:65" ht="15" customHeight="1">
      <c r="A309" s="19">
        <f t="shared" si="168"/>
        <v>2025</v>
      </c>
      <c r="B309" s="174">
        <f t="shared" si="170"/>
        <v>607687</v>
      </c>
      <c r="C309" s="52"/>
      <c r="D309" s="20">
        <v>40</v>
      </c>
      <c r="E309" s="53"/>
      <c r="F309" s="80"/>
      <c r="G309" s="25"/>
      <c r="H309" s="32"/>
      <c r="I309" s="177">
        <f t="shared" si="171"/>
        <v>607687</v>
      </c>
      <c r="J309" s="185"/>
      <c r="K309" s="185"/>
    </row>
    <row r="310" spans="1:65" ht="15" customHeight="1">
      <c r="A310" s="19">
        <f t="shared" si="168"/>
        <v>2026</v>
      </c>
      <c r="B310" s="174">
        <f t="shared" si="170"/>
        <v>613663</v>
      </c>
      <c r="C310" s="52"/>
      <c r="D310" s="20">
        <v>41</v>
      </c>
      <c r="E310" s="53"/>
      <c r="F310" s="80"/>
      <c r="G310" s="25"/>
      <c r="H310" s="32"/>
      <c r="I310" s="177">
        <f t="shared" si="171"/>
        <v>613663</v>
      </c>
      <c r="J310" s="185"/>
      <c r="K310" s="185"/>
    </row>
    <row r="311" spans="1:65" ht="15" customHeight="1">
      <c r="A311" s="19">
        <f t="shared" si="168"/>
        <v>2027</v>
      </c>
      <c r="B311" s="174">
        <f t="shared" si="170"/>
        <v>619256</v>
      </c>
      <c r="C311" s="52"/>
      <c r="D311" s="20">
        <v>42</v>
      </c>
      <c r="E311" s="53"/>
      <c r="F311" s="80"/>
      <c r="G311" s="25"/>
      <c r="H311" s="32"/>
      <c r="I311" s="177">
        <f t="shared" si="171"/>
        <v>619256</v>
      </c>
      <c r="J311" s="185"/>
      <c r="K311" s="185"/>
    </row>
    <row r="312" spans="1:65" ht="15" customHeight="1">
      <c r="A312" s="19">
        <f t="shared" si="168"/>
        <v>2028</v>
      </c>
      <c r="B312" s="174">
        <f t="shared" si="170"/>
        <v>624482</v>
      </c>
      <c r="C312" s="52"/>
      <c r="D312" s="20">
        <v>43</v>
      </c>
      <c r="E312" s="53"/>
      <c r="F312" s="80"/>
      <c r="G312" s="25"/>
      <c r="H312" s="32"/>
      <c r="I312" s="177">
        <f t="shared" si="171"/>
        <v>624482</v>
      </c>
      <c r="J312" s="185"/>
      <c r="K312" s="185"/>
    </row>
    <row r="313" spans="1:65" ht="15" customHeight="1">
      <c r="A313" s="19">
        <f t="shared" si="168"/>
        <v>2029</v>
      </c>
      <c r="B313" s="174">
        <f t="shared" si="170"/>
        <v>629360</v>
      </c>
      <c r="C313" s="52"/>
      <c r="D313" s="20">
        <v>44</v>
      </c>
      <c r="E313" s="53"/>
      <c r="F313" s="80"/>
      <c r="G313" s="25"/>
      <c r="H313" s="32"/>
      <c r="I313" s="177">
        <f t="shared" si="171"/>
        <v>629360</v>
      </c>
      <c r="J313" s="185"/>
      <c r="K313" s="185"/>
    </row>
    <row r="314" spans="1:65" ht="15" customHeight="1">
      <c r="A314" s="103">
        <f t="shared" si="168"/>
        <v>2030</v>
      </c>
      <c r="B314" s="186">
        <f t="shared" si="170"/>
        <v>633908</v>
      </c>
      <c r="C314" s="193"/>
      <c r="D314" s="33">
        <v>45</v>
      </c>
      <c r="E314" s="54"/>
      <c r="F314" s="82"/>
      <c r="G314" s="9"/>
      <c r="H314" s="35"/>
      <c r="I314" s="187">
        <f t="shared" si="171"/>
        <v>633908</v>
      </c>
      <c r="J314" s="188"/>
      <c r="K314" s="188"/>
    </row>
    <row r="315" spans="1:65" ht="15" customHeight="1">
      <c r="A315" s="36"/>
      <c r="B315" s="214"/>
      <c r="C315" s="25"/>
      <c r="D315" s="21"/>
      <c r="E315" s="55"/>
      <c r="F315" s="80"/>
      <c r="G315" s="25"/>
      <c r="H315" s="25"/>
      <c r="I315" s="83"/>
      <c r="J315" s="83"/>
    </row>
    <row r="316" spans="1:65" ht="15" customHeight="1">
      <c r="A316" s="7" t="s">
        <v>61</v>
      </c>
      <c r="B316" s="214"/>
      <c r="C316" s="25"/>
      <c r="D316" s="21"/>
      <c r="E316" s="90"/>
      <c r="F316" s="91"/>
      <c r="G316" s="25"/>
      <c r="H316" s="25"/>
      <c r="I316" s="83"/>
      <c r="J316" s="83"/>
    </row>
    <row r="317" spans="1:65" ht="15" customHeight="1">
      <c r="A317" s="10" t="s">
        <v>2</v>
      </c>
      <c r="B317" s="92" t="s">
        <v>71</v>
      </c>
      <c r="C317" s="92" t="s">
        <v>62</v>
      </c>
      <c r="D317" s="12" t="s">
        <v>13</v>
      </c>
      <c r="E317" s="37"/>
      <c r="F317" s="13"/>
      <c r="G317" s="15"/>
      <c r="H317" s="15" t="s">
        <v>14</v>
      </c>
      <c r="I317" s="16">
        <f>RSQ(I318:I338,B318:B338)</f>
        <v>0.9645832947190609</v>
      </c>
      <c r="J317" s="17" t="s">
        <v>15</v>
      </c>
      <c r="K317" s="18" t="s">
        <v>16</v>
      </c>
      <c r="M317" s="93" t="s">
        <v>62</v>
      </c>
      <c r="N317" s="13"/>
      <c r="O317" s="15" t="s">
        <v>14</v>
      </c>
      <c r="P317" s="16">
        <f>RSQ($B318:$B338,P318:P338)</f>
        <v>0.57899716144738167</v>
      </c>
      <c r="Q317" s="18" t="s">
        <v>16</v>
      </c>
      <c r="S317" s="93" t="s">
        <v>62</v>
      </c>
      <c r="T317" s="13"/>
      <c r="U317" s="15" t="s">
        <v>14</v>
      </c>
      <c r="V317" s="16">
        <f>RSQ($B318:$B338,V318:V338)</f>
        <v>0.92573982954134837</v>
      </c>
      <c r="W317" s="18" t="s">
        <v>16</v>
      </c>
      <c r="Y317" s="93" t="s">
        <v>62</v>
      </c>
      <c r="Z317" s="13"/>
      <c r="AA317" s="15" t="s">
        <v>14</v>
      </c>
      <c r="AB317" s="16">
        <f>RSQ($B318:$B338,AB318:AB338)</f>
        <v>0.94122320479941257</v>
      </c>
      <c r="AC317" s="18" t="s">
        <v>16</v>
      </c>
      <c r="AE317" s="93" t="s">
        <v>62</v>
      </c>
      <c r="AF317" s="13"/>
      <c r="AG317" s="15" t="s">
        <v>14</v>
      </c>
      <c r="AH317" s="16">
        <f>RSQ($B318:$B338,AH318:AH338)</f>
        <v>0.95006556493997518</v>
      </c>
      <c r="AI317" s="18" t="s">
        <v>16</v>
      </c>
      <c r="AK317" s="93" t="s">
        <v>62</v>
      </c>
      <c r="AL317" s="13"/>
      <c r="AM317" s="15" t="s">
        <v>14</v>
      </c>
      <c r="AN317" s="16">
        <f>RSQ($B318:$B338,AN318:AN338)</f>
        <v>0.95572282832996502</v>
      </c>
      <c r="AO317" s="18" t="s">
        <v>16</v>
      </c>
      <c r="AQ317" s="93" t="s">
        <v>62</v>
      </c>
      <c r="AR317" s="13"/>
      <c r="AS317" s="15" t="s">
        <v>14</v>
      </c>
      <c r="AT317" s="16">
        <f>RSQ($B318:$B338,AT318:AT338)</f>
        <v>0.95961821044810836</v>
      </c>
      <c r="AU317" s="18" t="s">
        <v>16</v>
      </c>
      <c r="AW317" s="93" t="s">
        <v>62</v>
      </c>
      <c r="AX317" s="13"/>
      <c r="AY317" s="15" t="s">
        <v>14</v>
      </c>
      <c r="AZ317" s="16">
        <f>RSQ($B318:$B338,AZ318:AZ338)</f>
        <v>0.96244665693854115</v>
      </c>
      <c r="BA317" s="18" t="s">
        <v>16</v>
      </c>
      <c r="BC317" s="93" t="s">
        <v>62</v>
      </c>
      <c r="BD317" s="13"/>
      <c r="BE317" s="15" t="s">
        <v>14</v>
      </c>
      <c r="BF317" s="16">
        <f>RSQ($B318:$B338,BF318:BF338)</f>
        <v>0.9645832947190609</v>
      </c>
      <c r="BG317" s="18" t="s">
        <v>16</v>
      </c>
      <c r="BI317" s="93" t="s">
        <v>62</v>
      </c>
      <c r="BJ317" s="13"/>
      <c r="BK317" s="15" t="s">
        <v>14</v>
      </c>
      <c r="BL317" s="16">
        <f>RSQ($B318:$B338,BL318:BL338)</f>
        <v>0.96624796713752514</v>
      </c>
      <c r="BM317" s="18" t="s">
        <v>16</v>
      </c>
    </row>
    <row r="318" spans="1:65" ht="15" customHeight="1">
      <c r="A318" s="19">
        <f t="shared" ref="A318:B338" si="172">A270</f>
        <v>1986</v>
      </c>
      <c r="B318" s="215">
        <f t="shared" si="172"/>
        <v>151519</v>
      </c>
      <c r="C318" s="189">
        <f t="shared" ref="C318:C338" si="173">LN($F$321-B318)</f>
        <v>13.382387983928551</v>
      </c>
      <c r="D318" s="20">
        <v>1</v>
      </c>
      <c r="E318" s="94" t="s">
        <v>63</v>
      </c>
      <c r="F318" s="95"/>
      <c r="I318" s="175">
        <f t="shared" ref="I318:I355" si="174">ROUND($F$321-$F$326*$F$327^D318,$G$1)</f>
        <v>121035</v>
      </c>
      <c r="J318" s="176">
        <f t="shared" ref="J318:J338" si="175">ABS(B318-I318)/B318*100</f>
        <v>20.118928979203929</v>
      </c>
      <c r="K318" s="175">
        <f t="shared" ref="K318:K338" si="176">(B318-I318)^2/1000</f>
        <v>929274.25600000005</v>
      </c>
      <c r="M318" s="216">
        <f t="shared" ref="M318:M338" si="177">LN(O$321-$B318)</f>
        <v>12.423198124518821</v>
      </c>
      <c r="N318" s="96" t="s">
        <v>63</v>
      </c>
      <c r="O318" s="95"/>
      <c r="P318" s="203">
        <f t="shared" ref="P318:P338" si="178">ROUND(O$321-O$326*O$327^$D318,$G$1)</f>
        <v>-596338</v>
      </c>
      <c r="Q318" s="175">
        <f t="shared" ref="Q318:Q338" si="179">($B318-P318)^2/1000</f>
        <v>559290092.449</v>
      </c>
      <c r="S318" s="216">
        <f t="shared" ref="S318:S338" si="180">LN(U$321-$B318)</f>
        <v>12.761338988327758</v>
      </c>
      <c r="T318" s="96" t="s">
        <v>63</v>
      </c>
      <c r="U318" s="95"/>
      <c r="V318" s="203">
        <f t="shared" ref="V318:V338" si="181">ROUND(U$321-U$326*U$327^$D318,$G$1)</f>
        <v>91321</v>
      </c>
      <c r="W318" s="175">
        <f t="shared" ref="W318:W338" si="182">($B318-V318)^2/1000</f>
        <v>3623799.2039999999</v>
      </c>
      <c r="Y318" s="216">
        <f t="shared" ref="Y318:Y338" si="183">LN(AA$321-$B318)</f>
        <v>12.895415097280253</v>
      </c>
      <c r="Z318" s="96" t="s">
        <v>63</v>
      </c>
      <c r="AA318" s="95"/>
      <c r="AB318" s="203">
        <f t="shared" ref="AB318:AB338" si="184">ROUND(AA$321-AA$326*AA$327^$D318,$G$1)</f>
        <v>102903</v>
      </c>
      <c r="AC318" s="175">
        <f t="shared" ref="AC318:AC338" si="185">($B318-AB318)^2/1000</f>
        <v>2363515.4559999998</v>
      </c>
      <c r="AE318" s="216">
        <f t="shared" ref="AE318:AE338" si="186">LN(AG$321-$B318)</f>
        <v>13.013621596149964</v>
      </c>
      <c r="AF318" s="96" t="s">
        <v>63</v>
      </c>
      <c r="AG318" s="95"/>
      <c r="AH318" s="203">
        <f t="shared" ref="AH318:AH338" si="187">ROUND(AG$321-AG$326*AG$327^$D318,$G$1)</f>
        <v>109562</v>
      </c>
      <c r="AI318" s="175">
        <f t="shared" ref="AI318:AI338" si="188">($B318-AH318)^2/1000</f>
        <v>1760389.8489999999</v>
      </c>
      <c r="AK318" s="216">
        <f t="shared" ref="AK318:AK338" si="189">LN(AM$321-$B318)</f>
        <v>13.11932075331463</v>
      </c>
      <c r="AL318" s="96" t="s">
        <v>63</v>
      </c>
      <c r="AM318" s="95"/>
      <c r="AN318" s="203">
        <f t="shared" ref="AN318:AN338" si="190">ROUND(AM$321-AM$326*AM$327^$D318,$G$1)</f>
        <v>113911</v>
      </c>
      <c r="AO318" s="175">
        <f t="shared" ref="AO318:AO338" si="191">($B318-AN318)^2/1000</f>
        <v>1414361.6640000001</v>
      </c>
      <c r="AQ318" s="216">
        <f t="shared" ref="AQ318:AQ338" si="192">LN(AS$321-$B318)</f>
        <v>13.214907918170372</v>
      </c>
      <c r="AR318" s="96" t="s">
        <v>63</v>
      </c>
      <c r="AS318" s="95"/>
      <c r="AT318" s="203">
        <f t="shared" ref="AT318:AT338" si="193">ROUND(AS$321-AS$326*AS$327^$D318,$G$1)</f>
        <v>116981</v>
      </c>
      <c r="AU318" s="175">
        <f t="shared" ref="AU318:AU338" si="194">($B318-AT318)^2/1000</f>
        <v>1192873.4439999999</v>
      </c>
      <c r="AW318" s="216">
        <f t="shared" ref="AW318:AW338" si="195">LN(AY$321-$B318)</f>
        <v>13.302150057444504</v>
      </c>
      <c r="AX318" s="96" t="s">
        <v>63</v>
      </c>
      <c r="AY318" s="95"/>
      <c r="AZ318" s="203">
        <f t="shared" ref="AZ318:AZ338" si="196">ROUND(AY$321-AY$326*AY$327^$D318,$G$1)</f>
        <v>119266</v>
      </c>
      <c r="BA318" s="175">
        <f t="shared" ref="BA318:BA338" si="197">($B318-AZ318)^2/1000</f>
        <v>1040256.009</v>
      </c>
      <c r="BC318" s="216">
        <f t="shared" ref="BC318:BC338" si="198">LN(BE$321-$B318)</f>
        <v>13.382387983928551</v>
      </c>
      <c r="BD318" s="96" t="s">
        <v>63</v>
      </c>
      <c r="BE318" s="95"/>
      <c r="BF318" s="203">
        <f t="shared" ref="BF318:BF338" si="199">ROUND(BE$321-BE$326*BE$327^$D318,$G$1)</f>
        <v>121035</v>
      </c>
      <c r="BG318" s="175">
        <f t="shared" ref="BG318:BG338" si="200">($B318-BF318)^2/1000</f>
        <v>929274.25600000005</v>
      </c>
      <c r="BI318" s="216">
        <f t="shared" ref="BI318:BI338" si="201">LN(BK$321-$B318)</f>
        <v>13.456663256163884</v>
      </c>
      <c r="BJ318" s="96" t="s">
        <v>63</v>
      </c>
      <c r="BK318" s="95"/>
      <c r="BL318" s="203">
        <f t="shared" ref="BL318:BL338" si="202">ROUND(BK$321-BK$326*BK$327^$D318,$G$1)</f>
        <v>122445</v>
      </c>
      <c r="BM318" s="175">
        <f t="shared" ref="BM318:BM338" si="203">($B318-BL318)^2/1000</f>
        <v>845297.47600000002</v>
      </c>
    </row>
    <row r="319" spans="1:65" ht="15" customHeight="1">
      <c r="A319" s="19">
        <f t="shared" si="172"/>
        <v>1987</v>
      </c>
      <c r="B319" s="174">
        <f t="shared" si="172"/>
        <v>162701</v>
      </c>
      <c r="C319" s="189">
        <f t="shared" si="173"/>
        <v>13.364994212181431</v>
      </c>
      <c r="D319" s="20">
        <v>2</v>
      </c>
      <c r="E319" s="38" t="s">
        <v>64</v>
      </c>
      <c r="F319" s="55"/>
      <c r="G319" s="21"/>
      <c r="H319" s="25"/>
      <c r="I319" s="177">
        <f t="shared" si="174"/>
        <v>138489</v>
      </c>
      <c r="J319" s="178">
        <f t="shared" si="175"/>
        <v>14.881285302487385</v>
      </c>
      <c r="K319" s="177">
        <f t="shared" si="176"/>
        <v>586220.94400000002</v>
      </c>
      <c r="M319" s="216">
        <f t="shared" si="177"/>
        <v>12.377156292897325</v>
      </c>
      <c r="N319" s="70" t="s">
        <v>64</v>
      </c>
      <c r="O319" s="55"/>
      <c r="P319" s="185">
        <f t="shared" si="178"/>
        <v>-346809</v>
      </c>
      <c r="Q319" s="177">
        <f t="shared" si="179"/>
        <v>259600440.09999999</v>
      </c>
      <c r="S319" s="216">
        <f t="shared" si="180"/>
        <v>12.728725056325512</v>
      </c>
      <c r="T319" s="70" t="s">
        <v>64</v>
      </c>
      <c r="U319" s="55"/>
      <c r="V319" s="185">
        <f t="shared" si="181"/>
        <v>117061</v>
      </c>
      <c r="W319" s="177">
        <f t="shared" si="182"/>
        <v>2083009.6</v>
      </c>
      <c r="Y319" s="216">
        <f t="shared" si="183"/>
        <v>12.866952283521716</v>
      </c>
      <c r="Z319" s="70" t="s">
        <v>64</v>
      </c>
      <c r="AA319" s="55"/>
      <c r="AB319" s="185">
        <f t="shared" si="184"/>
        <v>125415</v>
      </c>
      <c r="AC319" s="177">
        <f t="shared" si="185"/>
        <v>1390245.7960000001</v>
      </c>
      <c r="AE319" s="216">
        <f t="shared" si="186"/>
        <v>12.988372450638735</v>
      </c>
      <c r="AF319" s="70" t="s">
        <v>64</v>
      </c>
      <c r="AG319" s="55"/>
      <c r="AH319" s="185">
        <f t="shared" si="187"/>
        <v>130219</v>
      </c>
      <c r="AI319" s="177">
        <f t="shared" si="188"/>
        <v>1055080.324</v>
      </c>
      <c r="AK319" s="216">
        <f t="shared" si="189"/>
        <v>13.096633176705543</v>
      </c>
      <c r="AL319" s="70" t="s">
        <v>64</v>
      </c>
      <c r="AM319" s="55"/>
      <c r="AN319" s="185">
        <f t="shared" si="190"/>
        <v>133356</v>
      </c>
      <c r="AO319" s="177">
        <f t="shared" si="191"/>
        <v>861129.02500000002</v>
      </c>
      <c r="AQ319" s="216">
        <f t="shared" si="192"/>
        <v>13.194310015557541</v>
      </c>
      <c r="AR319" s="70" t="s">
        <v>64</v>
      </c>
      <c r="AS319" s="55"/>
      <c r="AT319" s="185">
        <f t="shared" si="193"/>
        <v>135569</v>
      </c>
      <c r="AU319" s="177">
        <f t="shared" si="194"/>
        <v>736145.424</v>
      </c>
      <c r="AW319" s="216">
        <f t="shared" si="195"/>
        <v>13.283289338801856</v>
      </c>
      <c r="AX319" s="70" t="s">
        <v>64</v>
      </c>
      <c r="AY319" s="55"/>
      <c r="AZ319" s="185">
        <f t="shared" si="196"/>
        <v>137215</v>
      </c>
      <c r="BA319" s="177">
        <f t="shared" si="197"/>
        <v>649536.196</v>
      </c>
      <c r="BC319" s="216">
        <f t="shared" si="198"/>
        <v>13.364994212181431</v>
      </c>
      <c r="BD319" s="70" t="s">
        <v>64</v>
      </c>
      <c r="BE319" s="55"/>
      <c r="BF319" s="185">
        <f t="shared" si="199"/>
        <v>138489</v>
      </c>
      <c r="BG319" s="177">
        <f t="shared" si="200"/>
        <v>586220.94400000002</v>
      </c>
      <c r="BI319" s="216">
        <f t="shared" si="201"/>
        <v>13.440524702139919</v>
      </c>
      <c r="BJ319" s="70" t="s">
        <v>64</v>
      </c>
      <c r="BK319" s="55"/>
      <c r="BL319" s="185">
        <f t="shared" si="202"/>
        <v>139504</v>
      </c>
      <c r="BM319" s="177">
        <f t="shared" si="203"/>
        <v>538100.80900000001</v>
      </c>
    </row>
    <row r="320" spans="1:65" ht="15" customHeight="1">
      <c r="A320" s="19">
        <f t="shared" si="172"/>
        <v>1988</v>
      </c>
      <c r="B320" s="174">
        <f t="shared" si="172"/>
        <v>171259</v>
      </c>
      <c r="C320" s="189">
        <f t="shared" si="173"/>
        <v>13.35147468617833</v>
      </c>
      <c r="D320" s="20">
        <v>3</v>
      </c>
      <c r="G320" s="21"/>
      <c r="H320" s="25"/>
      <c r="I320" s="177">
        <f t="shared" si="174"/>
        <v>155495</v>
      </c>
      <c r="J320" s="178">
        <f t="shared" si="175"/>
        <v>9.2047717200263932</v>
      </c>
      <c r="K320" s="177">
        <f t="shared" si="176"/>
        <v>248503.696</v>
      </c>
      <c r="M320" s="216">
        <f t="shared" si="177"/>
        <v>12.340428698029253</v>
      </c>
      <c r="P320" s="185">
        <f t="shared" si="178"/>
        <v>-159773</v>
      </c>
      <c r="Q320" s="177">
        <f t="shared" si="179"/>
        <v>109582185.024</v>
      </c>
      <c r="S320" s="216">
        <f t="shared" si="180"/>
        <v>12.703025485673514</v>
      </c>
      <c r="V320" s="185">
        <f t="shared" si="181"/>
        <v>141180</v>
      </c>
      <c r="W320" s="177">
        <f t="shared" si="182"/>
        <v>904746.24100000004</v>
      </c>
      <c r="Y320" s="216">
        <f t="shared" si="183"/>
        <v>12.844607873147149</v>
      </c>
      <c r="AB320" s="185">
        <f t="shared" si="184"/>
        <v>146793</v>
      </c>
      <c r="AC320" s="177">
        <f t="shared" si="185"/>
        <v>598585.15599999996</v>
      </c>
      <c r="AE320" s="216">
        <f t="shared" si="186"/>
        <v>12.968608285988322</v>
      </c>
      <c r="AH320" s="185">
        <f t="shared" si="187"/>
        <v>150006</v>
      </c>
      <c r="AI320" s="177">
        <f t="shared" si="188"/>
        <v>451690.00900000002</v>
      </c>
      <c r="AK320" s="216">
        <f t="shared" si="189"/>
        <v>13.078915020344677</v>
      </c>
      <c r="AN320" s="185">
        <f t="shared" si="190"/>
        <v>152095</v>
      </c>
      <c r="AO320" s="177">
        <f t="shared" si="191"/>
        <v>367258.89600000001</v>
      </c>
      <c r="AQ320" s="216">
        <f t="shared" si="192"/>
        <v>13.178253987921165</v>
      </c>
      <c r="AT320" s="185">
        <f t="shared" si="193"/>
        <v>153564</v>
      </c>
      <c r="AU320" s="177">
        <f t="shared" si="194"/>
        <v>313113.02500000002</v>
      </c>
      <c r="AW320" s="216">
        <f t="shared" si="195"/>
        <v>13.268610333505727</v>
      </c>
      <c r="AZ320" s="185">
        <f t="shared" si="196"/>
        <v>154654</v>
      </c>
      <c r="BA320" s="177">
        <f t="shared" si="197"/>
        <v>275726.02500000002</v>
      </c>
      <c r="BC320" s="216">
        <f t="shared" si="198"/>
        <v>13.35147468617833</v>
      </c>
      <c r="BF320" s="185">
        <f t="shared" si="199"/>
        <v>155495</v>
      </c>
      <c r="BG320" s="177">
        <f t="shared" si="200"/>
        <v>248503.696</v>
      </c>
      <c r="BI320" s="216">
        <f t="shared" si="201"/>
        <v>13.427994890473864</v>
      </c>
      <c r="BL320" s="185">
        <f t="shared" si="202"/>
        <v>156164</v>
      </c>
      <c r="BM320" s="177">
        <f t="shared" si="203"/>
        <v>227859.02499999999</v>
      </c>
    </row>
    <row r="321" spans="1:65" ht="15" customHeight="1">
      <c r="A321" s="19">
        <f t="shared" si="172"/>
        <v>1989</v>
      </c>
      <c r="B321" s="174">
        <f t="shared" si="172"/>
        <v>181335</v>
      </c>
      <c r="C321" s="189">
        <f t="shared" si="173"/>
        <v>13.335319209691027</v>
      </c>
      <c r="D321" s="20">
        <v>4</v>
      </c>
      <c r="E321" s="97" t="s">
        <v>65</v>
      </c>
      <c r="F321" s="199">
        <v>800000</v>
      </c>
      <c r="G321" s="21"/>
      <c r="H321" s="25"/>
      <c r="I321" s="177">
        <f t="shared" si="174"/>
        <v>172064</v>
      </c>
      <c r="J321" s="178">
        <f t="shared" si="175"/>
        <v>5.112636832382055</v>
      </c>
      <c r="K321" s="177">
        <f t="shared" si="176"/>
        <v>85951.441000000006</v>
      </c>
      <c r="M321" s="216">
        <f t="shared" si="177"/>
        <v>12.295383044409235</v>
      </c>
      <c r="N321" s="95" t="s">
        <v>65</v>
      </c>
      <c r="O321" s="199">
        <f>ROUNDDOWN(O274,0)+1</f>
        <v>400019</v>
      </c>
      <c r="P321" s="185">
        <f t="shared" si="178"/>
        <v>-19578</v>
      </c>
      <c r="Q321" s="177">
        <f t="shared" si="179"/>
        <v>40366033.568999998</v>
      </c>
      <c r="S321" s="216">
        <f t="shared" si="180"/>
        <v>12.671895673226228</v>
      </c>
      <c r="T321" s="95" t="s">
        <v>65</v>
      </c>
      <c r="U321" s="199">
        <f>ROUNDDOWN(U274,-T342)+10^T342</f>
        <v>500000</v>
      </c>
      <c r="V321" s="185">
        <f t="shared" si="181"/>
        <v>163779</v>
      </c>
      <c r="W321" s="177">
        <f t="shared" si="182"/>
        <v>308213.136</v>
      </c>
      <c r="Y321" s="216">
        <f t="shared" si="183"/>
        <v>12.817643651590428</v>
      </c>
      <c r="Z321" s="95" t="s">
        <v>65</v>
      </c>
      <c r="AA321" s="199">
        <f>U321+Z343</f>
        <v>550000</v>
      </c>
      <c r="AB321" s="185">
        <f t="shared" si="184"/>
        <v>167095</v>
      </c>
      <c r="AC321" s="177">
        <f t="shared" si="185"/>
        <v>202777.60000000001</v>
      </c>
      <c r="AE321" s="216">
        <f t="shared" si="186"/>
        <v>12.944826356442528</v>
      </c>
      <c r="AF321" s="95" t="s">
        <v>65</v>
      </c>
      <c r="AG321" s="199">
        <f>AA321+AF343</f>
        <v>600000</v>
      </c>
      <c r="AH321" s="185">
        <f t="shared" si="187"/>
        <v>168960</v>
      </c>
      <c r="AI321" s="177">
        <f t="shared" si="188"/>
        <v>153140.625</v>
      </c>
      <c r="AK321" s="216">
        <f t="shared" si="189"/>
        <v>13.057643506490548</v>
      </c>
      <c r="AL321" s="95" t="s">
        <v>65</v>
      </c>
      <c r="AM321" s="199">
        <f>AG321+AL343</f>
        <v>650000</v>
      </c>
      <c r="AN321" s="185">
        <f t="shared" si="190"/>
        <v>170155</v>
      </c>
      <c r="AO321" s="177">
        <f t="shared" si="191"/>
        <v>124992.4</v>
      </c>
      <c r="AQ321" s="216">
        <f t="shared" si="192"/>
        <v>13.159013481679592</v>
      </c>
      <c r="AR321" s="95" t="s">
        <v>65</v>
      </c>
      <c r="AS321" s="199">
        <f>AM321+AR343</f>
        <v>700000</v>
      </c>
      <c r="AT321" s="185">
        <f t="shared" si="193"/>
        <v>170986</v>
      </c>
      <c r="AU321" s="177">
        <f t="shared" si="194"/>
        <v>107101.80100000001</v>
      </c>
      <c r="AW321" s="216">
        <f t="shared" si="195"/>
        <v>13.251046787529001</v>
      </c>
      <c r="AX321" s="95" t="s">
        <v>65</v>
      </c>
      <c r="AY321" s="199">
        <f>AS321+AX343</f>
        <v>750000</v>
      </c>
      <c r="AZ321" s="185">
        <f t="shared" si="196"/>
        <v>171597</v>
      </c>
      <c r="BA321" s="177">
        <f t="shared" si="197"/>
        <v>94828.644</v>
      </c>
      <c r="BC321" s="216">
        <f t="shared" si="198"/>
        <v>13.335319209691027</v>
      </c>
      <c r="BD321" s="95" t="s">
        <v>65</v>
      </c>
      <c r="BE321" s="199">
        <f>AY321+BD343</f>
        <v>800000</v>
      </c>
      <c r="BF321" s="185">
        <f t="shared" si="199"/>
        <v>172064</v>
      </c>
      <c r="BG321" s="177">
        <f t="shared" si="200"/>
        <v>85951.441000000006</v>
      </c>
      <c r="BI321" s="216">
        <f t="shared" si="201"/>
        <v>13.413038466310368</v>
      </c>
      <c r="BJ321" s="95" t="s">
        <v>65</v>
      </c>
      <c r="BK321" s="199">
        <f>BE321+BJ343</f>
        <v>850000</v>
      </c>
      <c r="BL321" s="185">
        <f t="shared" si="202"/>
        <v>172433</v>
      </c>
      <c r="BM321" s="177">
        <f t="shared" si="203"/>
        <v>79245.604000000007</v>
      </c>
    </row>
    <row r="322" spans="1:65" ht="15" customHeight="1">
      <c r="A322" s="19">
        <f t="shared" si="172"/>
        <v>1990</v>
      </c>
      <c r="B322" s="174">
        <f t="shared" si="172"/>
        <v>200144</v>
      </c>
      <c r="C322" s="189">
        <f t="shared" si="173"/>
        <v>13.304444905393675</v>
      </c>
      <c r="D322" s="20">
        <v>5</v>
      </c>
      <c r="G322" s="21"/>
      <c r="H322" s="25"/>
      <c r="I322" s="177">
        <f t="shared" si="174"/>
        <v>188207</v>
      </c>
      <c r="J322" s="178">
        <f t="shared" si="175"/>
        <v>5.9642057718442718</v>
      </c>
      <c r="K322" s="177">
        <f t="shared" si="176"/>
        <v>142491.96900000001</v>
      </c>
      <c r="M322" s="216">
        <f t="shared" si="177"/>
        <v>12.205447450136255</v>
      </c>
      <c r="P322" s="185">
        <f t="shared" si="178"/>
        <v>85506</v>
      </c>
      <c r="Q322" s="177">
        <f t="shared" si="179"/>
        <v>13141871.044</v>
      </c>
      <c r="S322" s="216">
        <f t="shared" si="180"/>
        <v>12.61105763840146</v>
      </c>
      <c r="V322" s="185">
        <f t="shared" si="181"/>
        <v>184955</v>
      </c>
      <c r="W322" s="177">
        <f t="shared" si="182"/>
        <v>230705.72099999999</v>
      </c>
      <c r="Y322" s="216">
        <f t="shared" si="183"/>
        <v>12.765276920234211</v>
      </c>
      <c r="AB322" s="185">
        <f t="shared" si="184"/>
        <v>186375</v>
      </c>
      <c r="AC322" s="177">
        <f t="shared" si="185"/>
        <v>189585.361</v>
      </c>
      <c r="AE322" s="216">
        <f t="shared" si="186"/>
        <v>12.898859761274563</v>
      </c>
      <c r="AH322" s="185">
        <f t="shared" si="187"/>
        <v>187115</v>
      </c>
      <c r="AI322" s="177">
        <f t="shared" si="188"/>
        <v>169754.84099999999</v>
      </c>
      <c r="AK322" s="216">
        <f t="shared" si="189"/>
        <v>13.016682810535578</v>
      </c>
      <c r="AN322" s="185">
        <f t="shared" si="190"/>
        <v>187560</v>
      </c>
      <c r="AO322" s="177">
        <f t="shared" si="191"/>
        <v>158357.05600000001</v>
      </c>
      <c r="AQ322" s="216">
        <f t="shared" si="192"/>
        <v>13.122075335924364</v>
      </c>
      <c r="AT322" s="185">
        <f t="shared" si="193"/>
        <v>187852</v>
      </c>
      <c r="AU322" s="177">
        <f t="shared" si="194"/>
        <v>151093.264</v>
      </c>
      <c r="AW322" s="216">
        <f t="shared" si="195"/>
        <v>13.217411704746471</v>
      </c>
      <c r="AZ322" s="185">
        <f t="shared" si="196"/>
        <v>188057</v>
      </c>
      <c r="BA322" s="177">
        <f t="shared" si="197"/>
        <v>146095.56899999999</v>
      </c>
      <c r="BC322" s="216">
        <f t="shared" si="198"/>
        <v>13.304444905393675</v>
      </c>
      <c r="BF322" s="185">
        <f t="shared" si="199"/>
        <v>188207</v>
      </c>
      <c r="BG322" s="177">
        <f t="shared" si="200"/>
        <v>142491.96900000001</v>
      </c>
      <c r="BI322" s="216">
        <f t="shared" si="201"/>
        <v>13.384506078867011</v>
      </c>
      <c r="BL322" s="185">
        <f t="shared" si="202"/>
        <v>188320</v>
      </c>
      <c r="BM322" s="177">
        <f t="shared" si="203"/>
        <v>139806.976</v>
      </c>
    </row>
    <row r="323" spans="1:65" ht="15" customHeight="1">
      <c r="A323" s="19">
        <f t="shared" si="172"/>
        <v>1991</v>
      </c>
      <c r="B323" s="174">
        <f t="shared" si="172"/>
        <v>168200</v>
      </c>
      <c r="C323" s="189">
        <f t="shared" si="173"/>
        <v>13.356328167350123</v>
      </c>
      <c r="D323" s="20">
        <v>6</v>
      </c>
      <c r="E323" s="97" t="s">
        <v>66</v>
      </c>
      <c r="F323" s="40">
        <f>INDEX(LINEST(C318:C338,D318:D338),2)</f>
        <v>13.454368960162887</v>
      </c>
      <c r="G323" s="21"/>
      <c r="H323" s="25"/>
      <c r="I323" s="177">
        <f t="shared" si="174"/>
        <v>203934</v>
      </c>
      <c r="J323" s="178">
        <f t="shared" si="175"/>
        <v>21.244946492271104</v>
      </c>
      <c r="K323" s="177">
        <f t="shared" si="176"/>
        <v>1276918.7560000001</v>
      </c>
      <c r="M323" s="216">
        <f t="shared" si="177"/>
        <v>12.353712173741775</v>
      </c>
      <c r="N323" s="95" t="s">
        <v>66</v>
      </c>
      <c r="O323" s="40">
        <f>INDEX(LINEST(M318:M338,$D318:$D338),2)</f>
        <v>14.100130321878073</v>
      </c>
      <c r="P323" s="185">
        <f t="shared" si="178"/>
        <v>164273</v>
      </c>
      <c r="Q323" s="177">
        <f t="shared" si="179"/>
        <v>15421.329</v>
      </c>
      <c r="S323" s="216">
        <f t="shared" si="180"/>
        <v>12.71228765673848</v>
      </c>
      <c r="T323" s="95" t="s">
        <v>66</v>
      </c>
      <c r="U323" s="40">
        <f>INDEX(LINEST(S318:S338,$D318:$D338),2)</f>
        <v>12.98573769100469</v>
      </c>
      <c r="V323" s="185">
        <f t="shared" si="181"/>
        <v>204798</v>
      </c>
      <c r="W323" s="177">
        <f t="shared" si="182"/>
        <v>1339413.6040000001</v>
      </c>
      <c r="Y323" s="216">
        <f t="shared" si="183"/>
        <v>12.852652190273785</v>
      </c>
      <c r="Z323" s="95" t="s">
        <v>66</v>
      </c>
      <c r="AA323" s="40">
        <f>INDEX(LINEST(Y318:Y338,$D318:$D338),2)</f>
        <v>13.062194451898575</v>
      </c>
      <c r="AB323" s="185">
        <f t="shared" si="184"/>
        <v>204684</v>
      </c>
      <c r="AC323" s="177">
        <f t="shared" si="185"/>
        <v>1331082.2560000001</v>
      </c>
      <c r="AE323" s="216">
        <f t="shared" si="186"/>
        <v>12.975717797062844</v>
      </c>
      <c r="AF323" s="95" t="s">
        <v>66</v>
      </c>
      <c r="AG323" s="40">
        <f>INDEX(LINEST(AE318:AE338,$D318:$D338),2)</f>
        <v>13.146085723034426</v>
      </c>
      <c r="AH323" s="185">
        <f t="shared" si="187"/>
        <v>204506</v>
      </c>
      <c r="AI323" s="177">
        <f t="shared" si="188"/>
        <v>1318125.6359999999</v>
      </c>
      <c r="AK323" s="216">
        <f t="shared" si="189"/>
        <v>13.085284369162908</v>
      </c>
      <c r="AL323" s="95" t="s">
        <v>66</v>
      </c>
      <c r="AM323" s="40">
        <f>INDEX(LINEST(AK318:AK338,$D318:$D338),2)</f>
        <v>13.229001599195938</v>
      </c>
      <c r="AN323" s="185">
        <f t="shared" si="190"/>
        <v>204333</v>
      </c>
      <c r="AO323" s="177">
        <f t="shared" si="191"/>
        <v>1305593.689</v>
      </c>
      <c r="AQ323" s="216">
        <f t="shared" si="192"/>
        <v>13.184022757791057</v>
      </c>
      <c r="AR323" s="95" t="s">
        <v>66</v>
      </c>
      <c r="AS323" s="40">
        <f>INDEX(LINEST(AQ318:AQ338,$D318:$D338),2)</f>
        <v>13.308377659117852</v>
      </c>
      <c r="AT323" s="185">
        <f t="shared" si="193"/>
        <v>204181</v>
      </c>
      <c r="AU323" s="177">
        <f t="shared" si="194"/>
        <v>1294632.361</v>
      </c>
      <c r="AW323" s="216">
        <f t="shared" si="195"/>
        <v>13.273882025043239</v>
      </c>
      <c r="AX323" s="95" t="s">
        <v>66</v>
      </c>
      <c r="AY323" s="40">
        <f>INDEX(LINEST(AW318:AW338,$D318:$D338),2)</f>
        <v>13.383510409362279</v>
      </c>
      <c r="AZ323" s="185">
        <f t="shared" si="196"/>
        <v>204049</v>
      </c>
      <c r="BA323" s="177">
        <f t="shared" si="197"/>
        <v>1285150.801</v>
      </c>
      <c r="BC323" s="216">
        <f t="shared" si="198"/>
        <v>13.356328167350123</v>
      </c>
      <c r="BD323" s="95" t="s">
        <v>66</v>
      </c>
      <c r="BE323" s="40">
        <f>INDEX(LINEST(BC318:BC338,$D318:$D338),2)</f>
        <v>13.454368960162887</v>
      </c>
      <c r="BF323" s="185">
        <f t="shared" si="199"/>
        <v>203934</v>
      </c>
      <c r="BG323" s="177">
        <f t="shared" si="200"/>
        <v>1276918.7560000001</v>
      </c>
      <c r="BI323" s="216">
        <f t="shared" si="201"/>
        <v>13.43249163868594</v>
      </c>
      <c r="BJ323" s="95" t="s">
        <v>66</v>
      </c>
      <c r="BK323" s="40">
        <f>INDEX(LINEST(BI318:BI338,$D318:$D338),2)</f>
        <v>13.521171910074615</v>
      </c>
      <c r="BL323" s="185">
        <f t="shared" si="202"/>
        <v>203835</v>
      </c>
      <c r="BM323" s="177">
        <f t="shared" si="203"/>
        <v>1269853.2250000001</v>
      </c>
    </row>
    <row r="324" spans="1:65" ht="15" customHeight="1">
      <c r="A324" s="19">
        <f t="shared" si="172"/>
        <v>1992</v>
      </c>
      <c r="B324" s="174">
        <f t="shared" si="172"/>
        <v>190000</v>
      </c>
      <c r="C324" s="189">
        <f t="shared" si="173"/>
        <v>13.321214236149494</v>
      </c>
      <c r="D324" s="20">
        <v>7</v>
      </c>
      <c r="E324" s="97" t="s">
        <v>67</v>
      </c>
      <c r="F324" s="40">
        <f>INDEX(LINEST(C318:C338,D318:D338),1)</f>
        <v>-2.6043811861532169E-2</v>
      </c>
      <c r="G324" s="25"/>
      <c r="H324" s="25"/>
      <c r="I324" s="177">
        <f t="shared" si="174"/>
        <v>219258</v>
      </c>
      <c r="J324" s="178">
        <f t="shared" si="175"/>
        <v>15.398947368421053</v>
      </c>
      <c r="K324" s="177">
        <f t="shared" si="176"/>
        <v>856030.56400000001</v>
      </c>
      <c r="M324" s="216">
        <f t="shared" si="177"/>
        <v>12.254953281797357</v>
      </c>
      <c r="N324" s="95" t="s">
        <v>67</v>
      </c>
      <c r="O324" s="40">
        <f>INDEX(LINEST(M318:M338,$D318:$D338),1)</f>
        <v>-0.28826983439999354</v>
      </c>
      <c r="P324" s="185">
        <f t="shared" si="178"/>
        <v>223313</v>
      </c>
      <c r="Q324" s="177">
        <f t="shared" si="179"/>
        <v>1109755.969</v>
      </c>
      <c r="S324" s="216">
        <f t="shared" si="180"/>
        <v>12.644327576461329</v>
      </c>
      <c r="T324" s="95" t="s">
        <v>67</v>
      </c>
      <c r="U324" s="40">
        <f>INDEX(LINEST(S318:S338,$D318:$D338),1)</f>
        <v>-6.5053627125004745E-2</v>
      </c>
      <c r="V324" s="185">
        <f t="shared" si="181"/>
        <v>223390</v>
      </c>
      <c r="W324" s="177">
        <f t="shared" si="182"/>
        <v>1114892.1000000001</v>
      </c>
      <c r="Y324" s="216">
        <f t="shared" si="183"/>
        <v>12.793859310432293</v>
      </c>
      <c r="Z324" s="95" t="s">
        <v>67</v>
      </c>
      <c r="AA324" s="40">
        <f>INDEX(LINEST(Y318:Y338,$D318:$D338),1)</f>
        <v>-5.1663137435471407E-2</v>
      </c>
      <c r="AB324" s="185">
        <f t="shared" si="184"/>
        <v>222071</v>
      </c>
      <c r="AC324" s="177">
        <f t="shared" si="185"/>
        <v>1028549.041</v>
      </c>
      <c r="AE324" s="216">
        <f t="shared" si="186"/>
        <v>12.923912438680491</v>
      </c>
      <c r="AF324" s="95" t="s">
        <v>67</v>
      </c>
      <c r="AG324" s="40">
        <f>INDEX(LINEST(AE318:AE338,$D318:$D338),1)</f>
        <v>-4.303229825955919E-2</v>
      </c>
      <c r="AH324" s="185">
        <f t="shared" si="187"/>
        <v>221164</v>
      </c>
      <c r="AI324" s="177">
        <f t="shared" si="188"/>
        <v>971194.89599999995</v>
      </c>
      <c r="AK324" s="216">
        <f t="shared" si="189"/>
        <v>13.038981768465277</v>
      </c>
      <c r="AL324" s="95" t="s">
        <v>67</v>
      </c>
      <c r="AM324" s="40">
        <f>INDEX(LINEST(AK318:AK338,$D318:$D338),1)</f>
        <v>-3.6945887332898671E-2</v>
      </c>
      <c r="AN324" s="185">
        <f t="shared" si="190"/>
        <v>220499</v>
      </c>
      <c r="AO324" s="177">
        <f t="shared" si="191"/>
        <v>930189.00100000005</v>
      </c>
      <c r="AQ324" s="216">
        <f t="shared" si="192"/>
        <v>13.142166004700508</v>
      </c>
      <c r="AR324" s="95" t="s">
        <v>67</v>
      </c>
      <c r="AS324" s="40">
        <f>INDEX(LINEST(AQ318:AQ338,$D318:$D338),1)</f>
        <v>-3.2401892002467819E-2</v>
      </c>
      <c r="AT324" s="185">
        <f t="shared" si="193"/>
        <v>219989</v>
      </c>
      <c r="AU324" s="177">
        <f t="shared" si="194"/>
        <v>899340.12100000004</v>
      </c>
      <c r="AW324" s="216">
        <f t="shared" si="195"/>
        <v>13.235692062711331</v>
      </c>
      <c r="AX324" s="95" t="s">
        <v>67</v>
      </c>
      <c r="AY324" s="40">
        <f>INDEX(LINEST(AW318:AW338,$D318:$D338),1)</f>
        <v>-2.887089351272662E-2</v>
      </c>
      <c r="AZ324" s="185">
        <f t="shared" si="196"/>
        <v>219585</v>
      </c>
      <c r="BA324" s="177">
        <f t="shared" si="197"/>
        <v>875272.22499999998</v>
      </c>
      <c r="BC324" s="216">
        <f t="shared" si="198"/>
        <v>13.321214236149494</v>
      </c>
      <c r="BD324" s="95" t="s">
        <v>67</v>
      </c>
      <c r="BE324" s="40">
        <f>INDEX(LINEST(BC318:BC338,$D318:$D338),1)</f>
        <v>-2.6043811861532169E-2</v>
      </c>
      <c r="BF324" s="185">
        <f t="shared" si="199"/>
        <v>219258</v>
      </c>
      <c r="BG324" s="177">
        <f t="shared" si="200"/>
        <v>856030.56400000001</v>
      </c>
      <c r="BI324" s="216">
        <f t="shared" si="201"/>
        <v>13.399995114002609</v>
      </c>
      <c r="BJ324" s="95" t="s">
        <v>67</v>
      </c>
      <c r="BK324" s="40">
        <f>INDEX(LINEST(BI318:BI338,$D318:$D338),1)</f>
        <v>-2.3726989485850874E-2</v>
      </c>
      <c r="BL324" s="185">
        <f t="shared" si="202"/>
        <v>218986</v>
      </c>
      <c r="BM324" s="177">
        <f t="shared" si="203"/>
        <v>840188.196</v>
      </c>
    </row>
    <row r="325" spans="1:65" ht="15" customHeight="1">
      <c r="A325" s="19">
        <f t="shared" si="172"/>
        <v>1993</v>
      </c>
      <c r="B325" s="174">
        <f t="shared" si="172"/>
        <v>218374</v>
      </c>
      <c r="C325" s="189">
        <f t="shared" si="173"/>
        <v>13.27358290846634</v>
      </c>
      <c r="D325" s="20">
        <v>8</v>
      </c>
      <c r="G325" s="25"/>
      <c r="H325" s="25"/>
      <c r="I325" s="177">
        <f t="shared" si="174"/>
        <v>234187</v>
      </c>
      <c r="J325" s="178">
        <f t="shared" si="175"/>
        <v>7.2412466685594437</v>
      </c>
      <c r="K325" s="177">
        <f t="shared" si="176"/>
        <v>250050.96900000001</v>
      </c>
      <c r="M325" s="216">
        <f t="shared" si="177"/>
        <v>12.109809511809464</v>
      </c>
      <c r="P325" s="185">
        <f t="shared" si="178"/>
        <v>267568</v>
      </c>
      <c r="Q325" s="177">
        <f t="shared" si="179"/>
        <v>2420049.6359999999</v>
      </c>
      <c r="S325" s="216">
        <f t="shared" si="180"/>
        <v>12.548335228549369</v>
      </c>
      <c r="V325" s="185">
        <f t="shared" si="181"/>
        <v>240812</v>
      </c>
      <c r="W325" s="177">
        <f t="shared" si="182"/>
        <v>503463.84399999998</v>
      </c>
      <c r="Y325" s="216">
        <f t="shared" si="183"/>
        <v>12.711763106889697</v>
      </c>
      <c r="AB325" s="185">
        <f t="shared" si="184"/>
        <v>238583</v>
      </c>
      <c r="AC325" s="177">
        <f t="shared" si="185"/>
        <v>408403.68099999998</v>
      </c>
      <c r="AE325" s="216">
        <f t="shared" si="186"/>
        <v>12.85219635040715</v>
      </c>
      <c r="AH325" s="185">
        <f t="shared" si="187"/>
        <v>237120</v>
      </c>
      <c r="AI325" s="177">
        <f t="shared" si="188"/>
        <v>351412.516</v>
      </c>
      <c r="AK325" s="216">
        <f t="shared" si="189"/>
        <v>12.975314751515558</v>
      </c>
      <c r="AN325" s="185">
        <f t="shared" si="190"/>
        <v>236077</v>
      </c>
      <c r="AO325" s="177">
        <f t="shared" si="191"/>
        <v>313396.20899999997</v>
      </c>
      <c r="AQ325" s="216">
        <f t="shared" si="192"/>
        <v>13.084923158230481</v>
      </c>
      <c r="AT325" s="185">
        <f t="shared" si="193"/>
        <v>235293</v>
      </c>
      <c r="AU325" s="177">
        <f t="shared" si="194"/>
        <v>286252.56099999999</v>
      </c>
      <c r="AW325" s="216">
        <f t="shared" si="195"/>
        <v>13.183695513579325</v>
      </c>
      <c r="AZ325" s="185">
        <f t="shared" si="196"/>
        <v>234680</v>
      </c>
      <c r="BA325" s="177">
        <f t="shared" si="197"/>
        <v>265885.636</v>
      </c>
      <c r="BC325" s="216">
        <f t="shared" si="198"/>
        <v>13.27358290846634</v>
      </c>
      <c r="BF325" s="185">
        <f t="shared" si="199"/>
        <v>234187</v>
      </c>
      <c r="BG325" s="177">
        <f t="shared" si="200"/>
        <v>250050.96900000001</v>
      </c>
      <c r="BI325" s="216">
        <f t="shared" si="201"/>
        <v>13.356052725810846</v>
      </c>
      <c r="BL325" s="185">
        <f t="shared" si="202"/>
        <v>233782</v>
      </c>
      <c r="BM325" s="177">
        <f t="shared" si="203"/>
        <v>237406.46400000001</v>
      </c>
    </row>
    <row r="326" spans="1:65" ht="15" customHeight="1">
      <c r="A326" s="19">
        <f t="shared" si="172"/>
        <v>1994</v>
      </c>
      <c r="B326" s="174">
        <f t="shared" si="172"/>
        <v>238319</v>
      </c>
      <c r="C326" s="189">
        <f t="shared" si="173"/>
        <v>13.238689352062712</v>
      </c>
      <c r="D326" s="20">
        <v>9</v>
      </c>
      <c r="E326" s="97" t="s">
        <v>29</v>
      </c>
      <c r="F326" s="22">
        <f>EXP(F323)</f>
        <v>696880.31475993944</v>
      </c>
      <c r="G326" s="25"/>
      <c r="H326" s="25"/>
      <c r="I326" s="177">
        <f t="shared" si="174"/>
        <v>248733</v>
      </c>
      <c r="J326" s="178">
        <f t="shared" si="175"/>
        <v>4.3697732870648167</v>
      </c>
      <c r="K326" s="177">
        <f t="shared" si="176"/>
        <v>108451.39599999999</v>
      </c>
      <c r="M326" s="216">
        <f t="shared" si="177"/>
        <v>11.993498045565198</v>
      </c>
      <c r="N326" s="95" t="s">
        <v>29</v>
      </c>
      <c r="O326" s="199">
        <f>EXP(O323)</f>
        <v>1329256.500728291</v>
      </c>
      <c r="P326" s="185">
        <f t="shared" si="178"/>
        <v>300739</v>
      </c>
      <c r="Q326" s="177">
        <f t="shared" si="179"/>
        <v>3896256.4</v>
      </c>
      <c r="S326" s="216">
        <f t="shared" si="180"/>
        <v>12.474881483666291</v>
      </c>
      <c r="T326" s="95" t="s">
        <v>29</v>
      </c>
      <c r="U326" s="199">
        <f>EXP(U323)</f>
        <v>436148.33877032518</v>
      </c>
      <c r="V326" s="185">
        <f t="shared" si="181"/>
        <v>257136</v>
      </c>
      <c r="W326" s="177">
        <f t="shared" si="182"/>
        <v>354079.489</v>
      </c>
      <c r="Y326" s="216">
        <f t="shared" si="183"/>
        <v>12.649735507850052</v>
      </c>
      <c r="Z326" s="95" t="s">
        <v>29</v>
      </c>
      <c r="AA326" s="199">
        <f>EXP(AA323)</f>
        <v>470802.72948518518</v>
      </c>
      <c r="AB326" s="185">
        <f t="shared" si="184"/>
        <v>254263</v>
      </c>
      <c r="AC326" s="177">
        <f t="shared" si="185"/>
        <v>254211.136</v>
      </c>
      <c r="AE326" s="216">
        <f t="shared" si="186"/>
        <v>12.798517886839692</v>
      </c>
      <c r="AF326" s="95" t="s">
        <v>29</v>
      </c>
      <c r="AG326" s="199">
        <f>EXP(AG323)</f>
        <v>512002.97934321256</v>
      </c>
      <c r="AH326" s="185">
        <f t="shared" si="187"/>
        <v>252404</v>
      </c>
      <c r="AI326" s="177">
        <f t="shared" si="188"/>
        <v>198387.22500000001</v>
      </c>
      <c r="AK326" s="216">
        <f t="shared" si="189"/>
        <v>12.928004056583744</v>
      </c>
      <c r="AL326" s="95" t="s">
        <v>29</v>
      </c>
      <c r="AM326" s="199">
        <f>EXP(AM323)</f>
        <v>556265.84597112518</v>
      </c>
      <c r="AN326" s="185">
        <f t="shared" si="190"/>
        <v>251091</v>
      </c>
      <c r="AO326" s="177">
        <f t="shared" si="191"/>
        <v>163123.984</v>
      </c>
      <c r="AQ326" s="216">
        <f t="shared" si="192"/>
        <v>13.042629455384928</v>
      </c>
      <c r="AR326" s="95" t="s">
        <v>29</v>
      </c>
      <c r="AS326" s="199">
        <f>EXP(AS323)</f>
        <v>602219.73085707263</v>
      </c>
      <c r="AT326" s="185">
        <f t="shared" si="193"/>
        <v>250109</v>
      </c>
      <c r="AU326" s="177">
        <f t="shared" si="194"/>
        <v>139004.1</v>
      </c>
      <c r="AW326" s="216">
        <f t="shared" si="195"/>
        <v>13.145456662972283</v>
      </c>
      <c r="AX326" s="95" t="s">
        <v>29</v>
      </c>
      <c r="AY326" s="199">
        <f>EXP(AY323)</f>
        <v>649209.28021134564</v>
      </c>
      <c r="AZ326" s="185">
        <f t="shared" si="196"/>
        <v>249345</v>
      </c>
      <c r="BA326" s="177">
        <f t="shared" si="197"/>
        <v>121572.67600000001</v>
      </c>
      <c r="BC326" s="216">
        <f t="shared" si="198"/>
        <v>13.238689352062712</v>
      </c>
      <c r="BD326" s="95" t="s">
        <v>29</v>
      </c>
      <c r="BE326" s="199">
        <f>EXP(BE323)</f>
        <v>696880.31475993944</v>
      </c>
      <c r="BF326" s="185">
        <f t="shared" si="199"/>
        <v>248733</v>
      </c>
      <c r="BG326" s="177">
        <f t="shared" si="200"/>
        <v>108451.39599999999</v>
      </c>
      <c r="BI326" s="216">
        <f t="shared" si="201"/>
        <v>13.323966183770651</v>
      </c>
      <c r="BJ326" s="95" t="s">
        <v>29</v>
      </c>
      <c r="BK326" s="199">
        <f>EXP(BK323)</f>
        <v>745024.14786247141</v>
      </c>
      <c r="BL326" s="185">
        <f t="shared" si="202"/>
        <v>248231</v>
      </c>
      <c r="BM326" s="177">
        <f t="shared" si="203"/>
        <v>98247.744000000006</v>
      </c>
    </row>
    <row r="327" spans="1:65" ht="15" customHeight="1">
      <c r="A327" s="19">
        <f t="shared" si="172"/>
        <v>1995</v>
      </c>
      <c r="B327" s="174">
        <f t="shared" si="172"/>
        <v>254709</v>
      </c>
      <c r="C327" s="189">
        <f t="shared" si="173"/>
        <v>13.209074876101624</v>
      </c>
      <c r="D327" s="20">
        <v>10</v>
      </c>
      <c r="E327" s="97" t="s">
        <v>30</v>
      </c>
      <c r="F327" s="40">
        <f>EXP(F324)</f>
        <v>0.9742924031098118</v>
      </c>
      <c r="G327" s="25"/>
      <c r="H327" s="25"/>
      <c r="I327" s="177">
        <f t="shared" si="174"/>
        <v>262905</v>
      </c>
      <c r="J327" s="178">
        <f t="shared" si="175"/>
        <v>3.2177897129665616</v>
      </c>
      <c r="K327" s="177">
        <f t="shared" si="176"/>
        <v>67174.415999999997</v>
      </c>
      <c r="M327" s="216">
        <f t="shared" si="177"/>
        <v>11.886624670314742</v>
      </c>
      <c r="N327" s="95" t="s">
        <v>30</v>
      </c>
      <c r="O327" s="40">
        <f>EXP(O324)</f>
        <v>0.74955930806250337</v>
      </c>
      <c r="P327" s="185">
        <f t="shared" si="178"/>
        <v>325603</v>
      </c>
      <c r="Q327" s="177">
        <f t="shared" si="179"/>
        <v>5025959.2359999996</v>
      </c>
      <c r="S327" s="216">
        <f t="shared" si="180"/>
        <v>12.410200539805864</v>
      </c>
      <c r="T327" s="95" t="s">
        <v>30</v>
      </c>
      <c r="U327" s="40">
        <f>EXP(U324)</f>
        <v>0.93701721249082437</v>
      </c>
      <c r="V327" s="185">
        <f t="shared" si="181"/>
        <v>272433</v>
      </c>
      <c r="W327" s="177">
        <f t="shared" si="182"/>
        <v>314140.17599999998</v>
      </c>
      <c r="Y327" s="216">
        <f t="shared" si="183"/>
        <v>12.595716589787038</v>
      </c>
      <c r="Z327" s="95" t="s">
        <v>30</v>
      </c>
      <c r="AA327" s="40">
        <f>EXP(AA324)</f>
        <v>0.94964871406880913</v>
      </c>
      <c r="AB327" s="185">
        <f t="shared" si="184"/>
        <v>269154</v>
      </c>
      <c r="AC327" s="177">
        <f t="shared" si="185"/>
        <v>208658.02499999999</v>
      </c>
      <c r="AE327" s="216">
        <f t="shared" si="186"/>
        <v>12.752142818746485</v>
      </c>
      <c r="AF327" s="95" t="s">
        <v>30</v>
      </c>
      <c r="AG327" s="40">
        <f>EXP(AG324)</f>
        <v>0.95788045169595004</v>
      </c>
      <c r="AH327" s="185">
        <f t="shared" si="187"/>
        <v>267045</v>
      </c>
      <c r="AI327" s="177">
        <f t="shared" si="188"/>
        <v>152176.89600000001</v>
      </c>
      <c r="AK327" s="216">
        <f t="shared" si="189"/>
        <v>12.887377481507253</v>
      </c>
      <c r="AL327" s="95" t="s">
        <v>30</v>
      </c>
      <c r="AM327" s="40">
        <f>EXP(AM324)</f>
        <v>0.96372828384589349</v>
      </c>
      <c r="AN327" s="185">
        <f t="shared" si="190"/>
        <v>265560</v>
      </c>
      <c r="AO327" s="177">
        <f t="shared" si="191"/>
        <v>117744.201</v>
      </c>
      <c r="AQ327" s="216">
        <f t="shared" si="192"/>
        <v>13.006483280011903</v>
      </c>
      <c r="AR327" s="95" t="s">
        <v>30</v>
      </c>
      <c r="AS327" s="40">
        <f>EXP(AS324)</f>
        <v>0.96811742523427236</v>
      </c>
      <c r="AT327" s="185">
        <f t="shared" si="193"/>
        <v>264453</v>
      </c>
      <c r="AU327" s="177">
        <f t="shared" si="194"/>
        <v>94945.535999999993</v>
      </c>
      <c r="AW327" s="216">
        <f t="shared" si="195"/>
        <v>13.112900747605666</v>
      </c>
      <c r="AX327" s="95" t="s">
        <v>30</v>
      </c>
      <c r="AY327" s="40">
        <f>EXP(AY324)</f>
        <v>0.9715418887303805</v>
      </c>
      <c r="AZ327" s="185">
        <f t="shared" si="196"/>
        <v>263593</v>
      </c>
      <c r="BA327" s="177">
        <f t="shared" si="197"/>
        <v>78925.456000000006</v>
      </c>
      <c r="BC327" s="216">
        <f t="shared" si="198"/>
        <v>13.209074876101624</v>
      </c>
      <c r="BD327" s="95" t="s">
        <v>30</v>
      </c>
      <c r="BE327" s="40">
        <f>EXP(BE324)</f>
        <v>0.9742924031098118</v>
      </c>
      <c r="BF327" s="185">
        <f t="shared" si="199"/>
        <v>262905</v>
      </c>
      <c r="BG327" s="177">
        <f t="shared" si="200"/>
        <v>67174.415999999997</v>
      </c>
      <c r="BI327" s="216">
        <f t="shared" si="201"/>
        <v>13.296805640599514</v>
      </c>
      <c r="BJ327" s="95" t="s">
        <v>30</v>
      </c>
      <c r="BK327" s="40">
        <f>EXP(BK324)</f>
        <v>0.9765522824083992</v>
      </c>
      <c r="BL327" s="185">
        <f t="shared" si="202"/>
        <v>262341</v>
      </c>
      <c r="BM327" s="177">
        <f t="shared" si="203"/>
        <v>58247.423999999999</v>
      </c>
    </row>
    <row r="328" spans="1:65" ht="15" customHeight="1">
      <c r="A328" s="19">
        <f t="shared" si="172"/>
        <v>1996</v>
      </c>
      <c r="B328" s="174">
        <f t="shared" si="172"/>
        <v>270403</v>
      </c>
      <c r="C328" s="189">
        <f t="shared" si="173"/>
        <v>13.179871618936323</v>
      </c>
      <c r="D328" s="20">
        <v>11</v>
      </c>
      <c r="E328" s="71"/>
      <c r="F328" s="21"/>
      <c r="G328" s="25"/>
      <c r="H328" s="25"/>
      <c r="I328" s="177">
        <f t="shared" si="174"/>
        <v>276712</v>
      </c>
      <c r="J328" s="178">
        <f t="shared" si="175"/>
        <v>2.3331841732525156</v>
      </c>
      <c r="K328" s="177">
        <f t="shared" si="176"/>
        <v>39803.481</v>
      </c>
      <c r="M328" s="216">
        <f t="shared" si="177"/>
        <v>11.772331512070272</v>
      </c>
      <c r="N328" s="21"/>
      <c r="O328" s="21"/>
      <c r="P328" s="185">
        <f t="shared" si="178"/>
        <v>344239</v>
      </c>
      <c r="Q328" s="177">
        <f t="shared" si="179"/>
        <v>5451754.8959999997</v>
      </c>
      <c r="S328" s="216">
        <f t="shared" si="180"/>
        <v>12.344080877140094</v>
      </c>
      <c r="T328" s="21"/>
      <c r="U328" s="21"/>
      <c r="V328" s="185">
        <f t="shared" si="181"/>
        <v>286765</v>
      </c>
      <c r="W328" s="177">
        <f t="shared" si="182"/>
        <v>267715.04399999999</v>
      </c>
      <c r="Y328" s="216">
        <f t="shared" si="183"/>
        <v>12.541104559670496</v>
      </c>
      <c r="Z328" s="21"/>
      <c r="AA328" s="21"/>
      <c r="AB328" s="185">
        <f t="shared" si="184"/>
        <v>283295</v>
      </c>
      <c r="AC328" s="177">
        <f t="shared" si="185"/>
        <v>166203.66399999999</v>
      </c>
      <c r="AE328" s="216">
        <f t="shared" si="186"/>
        <v>12.705625975034284</v>
      </c>
      <c r="AF328" s="21"/>
      <c r="AG328" s="21"/>
      <c r="AH328" s="185">
        <f t="shared" si="187"/>
        <v>281069</v>
      </c>
      <c r="AI328" s="177">
        <f t="shared" si="188"/>
        <v>113763.556</v>
      </c>
      <c r="AK328" s="216">
        <f t="shared" si="189"/>
        <v>12.846865442630833</v>
      </c>
      <c r="AL328" s="21"/>
      <c r="AM328" s="21"/>
      <c r="AN328" s="185">
        <f t="shared" si="190"/>
        <v>279504</v>
      </c>
      <c r="AO328" s="177">
        <f t="shared" si="191"/>
        <v>82828.201000000001</v>
      </c>
      <c r="AQ328" s="216">
        <f t="shared" si="192"/>
        <v>12.970602838912185</v>
      </c>
      <c r="AR328" s="21"/>
      <c r="AS328" s="21"/>
      <c r="AT328" s="185">
        <f t="shared" si="193"/>
        <v>278339</v>
      </c>
      <c r="AU328" s="177">
        <f t="shared" si="194"/>
        <v>62980.095999999998</v>
      </c>
      <c r="AW328" s="216">
        <f t="shared" si="195"/>
        <v>13.080701446903255</v>
      </c>
      <c r="AX328" s="21"/>
      <c r="AY328" s="21"/>
      <c r="AZ328" s="185">
        <f t="shared" si="196"/>
        <v>277435</v>
      </c>
      <c r="BA328" s="177">
        <f t="shared" si="197"/>
        <v>49449.023999999998</v>
      </c>
      <c r="BC328" s="216">
        <f t="shared" si="198"/>
        <v>13.179871618936323</v>
      </c>
      <c r="BD328" s="21"/>
      <c r="BE328" s="21"/>
      <c r="BF328" s="185">
        <f t="shared" si="199"/>
        <v>276712</v>
      </c>
      <c r="BG328" s="177">
        <f t="shared" si="200"/>
        <v>39803.481</v>
      </c>
      <c r="BI328" s="216">
        <f t="shared" si="201"/>
        <v>13.270088313431833</v>
      </c>
      <c r="BJ328" s="21"/>
      <c r="BK328" s="21"/>
      <c r="BL328" s="185">
        <f t="shared" si="202"/>
        <v>276120</v>
      </c>
      <c r="BM328" s="177">
        <f t="shared" si="203"/>
        <v>32684.089</v>
      </c>
    </row>
    <row r="329" spans="1:65" ht="15" customHeight="1">
      <c r="A329" s="19">
        <f t="shared" si="172"/>
        <v>1997</v>
      </c>
      <c r="B329" s="174">
        <f t="shared" si="172"/>
        <v>281896</v>
      </c>
      <c r="C329" s="189">
        <f t="shared" si="173"/>
        <v>13.157931273290352</v>
      </c>
      <c r="D329" s="20">
        <v>12</v>
      </c>
      <c r="E329" s="637" t="s">
        <v>7</v>
      </c>
      <c r="F329" s="638"/>
      <c r="G329" s="179">
        <f>I317</f>
        <v>0.9645832947190609</v>
      </c>
      <c r="H329" s="25"/>
      <c r="I329" s="177">
        <f t="shared" si="174"/>
        <v>290165</v>
      </c>
      <c r="J329" s="178">
        <f t="shared" si="175"/>
        <v>2.9333513068649433</v>
      </c>
      <c r="K329" s="177">
        <f t="shared" si="176"/>
        <v>68376.361000000004</v>
      </c>
      <c r="M329" s="216">
        <f t="shared" si="177"/>
        <v>11.679481733435779</v>
      </c>
      <c r="N329" s="21" t="s">
        <v>36</v>
      </c>
      <c r="O329" s="42">
        <f>P317</f>
        <v>0.57899716144738167</v>
      </c>
      <c r="P329" s="185">
        <f t="shared" si="178"/>
        <v>358209</v>
      </c>
      <c r="Q329" s="177">
        <f t="shared" si="179"/>
        <v>5823673.9689999996</v>
      </c>
      <c r="S329" s="216">
        <f t="shared" si="180"/>
        <v>12.292727292232453</v>
      </c>
      <c r="T329" s="21" t="s">
        <v>36</v>
      </c>
      <c r="U329" s="42">
        <f>V317</f>
        <v>0.92573982954134837</v>
      </c>
      <c r="V329" s="185">
        <f t="shared" si="181"/>
        <v>300196</v>
      </c>
      <c r="W329" s="177">
        <f t="shared" si="182"/>
        <v>334890</v>
      </c>
      <c r="Y329" s="216">
        <f t="shared" si="183"/>
        <v>12.499130243918794</v>
      </c>
      <c r="Z329" s="21" t="s">
        <v>36</v>
      </c>
      <c r="AA329" s="42">
        <f>AB317</f>
        <v>0.94122320479941257</v>
      </c>
      <c r="AB329" s="185">
        <f t="shared" si="184"/>
        <v>296724</v>
      </c>
      <c r="AC329" s="177">
        <f t="shared" si="185"/>
        <v>219869.584</v>
      </c>
      <c r="AE329" s="216">
        <f t="shared" si="186"/>
        <v>12.670133652320231</v>
      </c>
      <c r="AF329" s="21" t="s">
        <v>36</v>
      </c>
      <c r="AG329" s="42">
        <f>AH317</f>
        <v>0.95006556493997518</v>
      </c>
      <c r="AH329" s="185">
        <f t="shared" si="187"/>
        <v>294502</v>
      </c>
      <c r="AI329" s="177">
        <f t="shared" si="188"/>
        <v>158911.236</v>
      </c>
      <c r="AK329" s="216">
        <f t="shared" si="189"/>
        <v>12.816120785920404</v>
      </c>
      <c r="AL329" s="21" t="s">
        <v>36</v>
      </c>
      <c r="AM329" s="42">
        <f>AN317</f>
        <v>0.95572282832996502</v>
      </c>
      <c r="AN329" s="185">
        <f t="shared" si="190"/>
        <v>292943</v>
      </c>
      <c r="AO329" s="177">
        <f t="shared" si="191"/>
        <v>122036.209</v>
      </c>
      <c r="AQ329" s="216">
        <f t="shared" si="192"/>
        <v>12.943485484388106</v>
      </c>
      <c r="AR329" s="21" t="s">
        <v>36</v>
      </c>
      <c r="AS329" s="42">
        <f>AT317</f>
        <v>0.95961821044810836</v>
      </c>
      <c r="AT329" s="185">
        <f t="shared" si="193"/>
        <v>291783</v>
      </c>
      <c r="AU329" s="177">
        <f t="shared" si="194"/>
        <v>97752.769</v>
      </c>
      <c r="AW329" s="216">
        <f t="shared" si="195"/>
        <v>13.056445772434305</v>
      </c>
      <c r="AX329" s="21" t="s">
        <v>36</v>
      </c>
      <c r="AY329" s="42">
        <f>AZ317</f>
        <v>0.96244665693854115</v>
      </c>
      <c r="AZ329" s="185">
        <f t="shared" si="196"/>
        <v>290883</v>
      </c>
      <c r="BA329" s="177">
        <f t="shared" si="197"/>
        <v>80766.168999999994</v>
      </c>
      <c r="BC329" s="216">
        <f t="shared" si="198"/>
        <v>13.157931273290352</v>
      </c>
      <c r="BD329" s="21" t="s">
        <v>36</v>
      </c>
      <c r="BE329" s="42">
        <f>BF317</f>
        <v>0.9645832947190609</v>
      </c>
      <c r="BF329" s="185">
        <f t="shared" si="199"/>
        <v>290165</v>
      </c>
      <c r="BG329" s="177">
        <f t="shared" si="200"/>
        <v>68376.361000000004</v>
      </c>
      <c r="BI329" s="216">
        <f t="shared" si="201"/>
        <v>13.250059779534336</v>
      </c>
      <c r="BJ329" s="21" t="s">
        <v>36</v>
      </c>
      <c r="BK329" s="42">
        <f>BL317</f>
        <v>0.96624796713752514</v>
      </c>
      <c r="BL329" s="185">
        <f t="shared" si="202"/>
        <v>289576</v>
      </c>
      <c r="BM329" s="177">
        <f t="shared" si="203"/>
        <v>58982.400000000001</v>
      </c>
    </row>
    <row r="330" spans="1:65" ht="15" customHeight="1">
      <c r="A330" s="19">
        <f t="shared" si="172"/>
        <v>1998</v>
      </c>
      <c r="B330" s="174">
        <f t="shared" si="172"/>
        <v>291607</v>
      </c>
      <c r="C330" s="189">
        <f t="shared" si="173"/>
        <v>13.139010049516573</v>
      </c>
      <c r="D330" s="20">
        <v>13</v>
      </c>
      <c r="E330" s="637" t="s">
        <v>8</v>
      </c>
      <c r="F330" s="638"/>
      <c r="G330" s="180">
        <f>SUM(K318:K338)</f>
        <v>5180853.3579999972</v>
      </c>
      <c r="H330" s="25"/>
      <c r="I330" s="177">
        <f t="shared" si="174"/>
        <v>303271</v>
      </c>
      <c r="J330" s="178">
        <f t="shared" si="175"/>
        <v>3.9999039803571246</v>
      </c>
      <c r="K330" s="177">
        <f t="shared" si="176"/>
        <v>136048.89600000001</v>
      </c>
      <c r="M330" s="216">
        <f t="shared" si="177"/>
        <v>11.593694062967778</v>
      </c>
      <c r="N330" s="21" t="s">
        <v>37</v>
      </c>
      <c r="O330" s="199">
        <f>SUM(Q318:Q338)</f>
        <v>1022482995.105</v>
      </c>
      <c r="P330" s="185">
        <f t="shared" si="178"/>
        <v>368680</v>
      </c>
      <c r="Q330" s="177">
        <f t="shared" si="179"/>
        <v>5940247.3289999999</v>
      </c>
      <c r="S330" s="216">
        <f t="shared" si="180"/>
        <v>12.247180999045778</v>
      </c>
      <c r="T330" s="21" t="s">
        <v>37</v>
      </c>
      <c r="U330" s="199">
        <f>SUM(W318:W338)</f>
        <v>12652495.398999998</v>
      </c>
      <c r="V330" s="185">
        <f t="shared" si="181"/>
        <v>312780</v>
      </c>
      <c r="W330" s="177">
        <f t="shared" si="182"/>
        <v>448295.929</v>
      </c>
      <c r="Y330" s="216">
        <f t="shared" si="183"/>
        <v>12.462236960740368</v>
      </c>
      <c r="Z330" s="21" t="s">
        <v>37</v>
      </c>
      <c r="AA330" s="199">
        <f>SUM(AC318:AC338)</f>
        <v>9328480.3779999968</v>
      </c>
      <c r="AB330" s="185">
        <f t="shared" si="184"/>
        <v>309476</v>
      </c>
      <c r="AC330" s="177">
        <f t="shared" si="185"/>
        <v>319301.16100000002</v>
      </c>
      <c r="AE330" s="216">
        <f t="shared" si="186"/>
        <v>12.639130222618641</v>
      </c>
      <c r="AF330" s="21" t="s">
        <v>37</v>
      </c>
      <c r="AG330" s="199">
        <f>SUM(AI318:AI338)</f>
        <v>7648619.0739999972</v>
      </c>
      <c r="AH330" s="185">
        <f t="shared" si="187"/>
        <v>307370</v>
      </c>
      <c r="AI330" s="177">
        <f t="shared" si="188"/>
        <v>248472.16899999999</v>
      </c>
      <c r="AK330" s="216">
        <f t="shared" si="189"/>
        <v>12.789385428642175</v>
      </c>
      <c r="AL330" s="21" t="s">
        <v>37</v>
      </c>
      <c r="AM330" s="199">
        <f>SUM(AO318:AO338)</f>
        <v>6647047.9689999996</v>
      </c>
      <c r="AN330" s="185">
        <f t="shared" si="190"/>
        <v>305894</v>
      </c>
      <c r="AO330" s="177">
        <f t="shared" si="191"/>
        <v>204118.36900000001</v>
      </c>
      <c r="AQ330" s="216">
        <f t="shared" si="192"/>
        <v>12.91998522506699</v>
      </c>
      <c r="AR330" s="21" t="s">
        <v>37</v>
      </c>
      <c r="AS330" s="199">
        <f>SUM(AU318:AU338)</f>
        <v>5987810.2859999994</v>
      </c>
      <c r="AT330" s="185">
        <f t="shared" si="193"/>
        <v>304798</v>
      </c>
      <c r="AU330" s="177">
        <f t="shared" si="194"/>
        <v>174002.481</v>
      </c>
      <c r="AW330" s="216">
        <f t="shared" si="195"/>
        <v>13.035482173759963</v>
      </c>
      <c r="AX330" s="21" t="s">
        <v>37</v>
      </c>
      <c r="AY330" s="199">
        <f>SUM(BA318:BA338)</f>
        <v>5523724.9309999989</v>
      </c>
      <c r="AZ330" s="185">
        <f t="shared" si="196"/>
        <v>303949</v>
      </c>
      <c r="BA330" s="177">
        <f t="shared" si="197"/>
        <v>152324.96400000001</v>
      </c>
      <c r="BC330" s="216">
        <f t="shared" si="198"/>
        <v>13.139010049516573</v>
      </c>
      <c r="BD330" s="21" t="s">
        <v>37</v>
      </c>
      <c r="BE330" s="199">
        <f>SUM(BG318:BG338)</f>
        <v>5180853.3579999972</v>
      </c>
      <c r="BF330" s="185">
        <f t="shared" si="199"/>
        <v>303271</v>
      </c>
      <c r="BG330" s="177">
        <f t="shared" si="200"/>
        <v>136048.89600000001</v>
      </c>
      <c r="BI330" s="216">
        <f t="shared" si="201"/>
        <v>13.232818294535107</v>
      </c>
      <c r="BJ330" s="21" t="s">
        <v>37</v>
      </c>
      <c r="BK330" s="199">
        <f>SUM(BM318:BM338)</f>
        <v>4918126.4390000002</v>
      </c>
      <c r="BL330" s="185">
        <f t="shared" si="202"/>
        <v>302717</v>
      </c>
      <c r="BM330" s="177">
        <f t="shared" si="203"/>
        <v>123432.1</v>
      </c>
    </row>
    <row r="331" spans="1:65" ht="15" customHeight="1">
      <c r="A331" s="19">
        <f t="shared" si="172"/>
        <v>1999</v>
      </c>
      <c r="B331" s="174">
        <f t="shared" si="172"/>
        <v>307751</v>
      </c>
      <c r="C331" s="189">
        <f t="shared" si="173"/>
        <v>13.106739965011243</v>
      </c>
      <c r="D331" s="20">
        <v>14</v>
      </c>
      <c r="E331" s="637" t="s">
        <v>9</v>
      </c>
      <c r="F331" s="638"/>
      <c r="G331" s="180">
        <f>SUM(K329:K338)</f>
        <v>589981.47</v>
      </c>
      <c r="H331" s="25"/>
      <c r="I331" s="177">
        <f t="shared" si="174"/>
        <v>316041</v>
      </c>
      <c r="J331" s="178">
        <f t="shared" si="175"/>
        <v>2.6937361698256055</v>
      </c>
      <c r="K331" s="177">
        <f t="shared" si="176"/>
        <v>68724.100000000006</v>
      </c>
      <c r="M331" s="216">
        <f t="shared" si="177"/>
        <v>11.432452664820181</v>
      </c>
      <c r="O331" s="98"/>
      <c r="P331" s="185">
        <f t="shared" si="178"/>
        <v>376528</v>
      </c>
      <c r="Q331" s="177">
        <f t="shared" si="179"/>
        <v>4730275.7290000003</v>
      </c>
      <c r="S331" s="216">
        <f t="shared" si="180"/>
        <v>12.166546685793895</v>
      </c>
      <c r="U331" s="98"/>
      <c r="V331" s="185">
        <f t="shared" si="181"/>
        <v>324571</v>
      </c>
      <c r="W331" s="177">
        <f t="shared" si="182"/>
        <v>282912.40000000002</v>
      </c>
      <c r="Y331" s="216">
        <f t="shared" si="183"/>
        <v>12.397721401777517</v>
      </c>
      <c r="AA331" s="98"/>
      <c r="AB331" s="185">
        <f t="shared" si="184"/>
        <v>321587</v>
      </c>
      <c r="AC331" s="177">
        <f t="shared" si="185"/>
        <v>191434.89600000001</v>
      </c>
      <c r="AE331" s="216">
        <f t="shared" si="186"/>
        <v>12.585361457600488</v>
      </c>
      <c r="AG331" s="98"/>
      <c r="AH331" s="185">
        <f t="shared" si="187"/>
        <v>319695</v>
      </c>
      <c r="AI331" s="177">
        <f t="shared" si="188"/>
        <v>142659.136</v>
      </c>
      <c r="AK331" s="216">
        <f t="shared" si="189"/>
        <v>12.743293821305667</v>
      </c>
      <c r="AM331" s="98"/>
      <c r="AN331" s="185">
        <f t="shared" si="190"/>
        <v>318375</v>
      </c>
      <c r="AO331" s="177">
        <f t="shared" si="191"/>
        <v>112869.376</v>
      </c>
      <c r="AQ331" s="216">
        <f t="shared" si="192"/>
        <v>12.879652121197511</v>
      </c>
      <c r="AS331" s="98"/>
      <c r="AT331" s="185">
        <f t="shared" si="193"/>
        <v>317398</v>
      </c>
      <c r="AU331" s="177">
        <f t="shared" si="194"/>
        <v>93064.608999999997</v>
      </c>
      <c r="AW331" s="216">
        <f t="shared" si="195"/>
        <v>12.999628350854975</v>
      </c>
      <c r="AY331" s="98"/>
      <c r="AZ331" s="185">
        <f t="shared" si="196"/>
        <v>316643</v>
      </c>
      <c r="BA331" s="177">
        <f t="shared" si="197"/>
        <v>79067.664000000004</v>
      </c>
      <c r="BC331" s="216">
        <f t="shared" si="198"/>
        <v>13.106739965011243</v>
      </c>
      <c r="BE331" s="98"/>
      <c r="BF331" s="185">
        <f t="shared" si="199"/>
        <v>316041</v>
      </c>
      <c r="BG331" s="177">
        <f t="shared" si="200"/>
        <v>68724.100000000006</v>
      </c>
      <c r="BI331" s="216">
        <f t="shared" si="201"/>
        <v>13.203480584519601</v>
      </c>
      <c r="BK331" s="98"/>
      <c r="BL331" s="185">
        <f t="shared" si="202"/>
        <v>315550</v>
      </c>
      <c r="BM331" s="177">
        <f t="shared" si="203"/>
        <v>60824.400999999998</v>
      </c>
    </row>
    <row r="332" spans="1:65" ht="15" customHeight="1">
      <c r="A332" s="19">
        <f t="shared" si="172"/>
        <v>2000</v>
      </c>
      <c r="B332" s="174">
        <f t="shared" si="172"/>
        <v>328807</v>
      </c>
      <c r="C332" s="189">
        <f t="shared" si="173"/>
        <v>13.063023055521562</v>
      </c>
      <c r="D332" s="20">
        <v>15</v>
      </c>
      <c r="E332" s="637" t="s">
        <v>10</v>
      </c>
      <c r="F332" s="638"/>
      <c r="G332" s="181">
        <f>SUM(J318:J338)/D338</f>
        <v>6.1658258578808791</v>
      </c>
      <c r="H332" s="25"/>
      <c r="I332" s="177">
        <f t="shared" si="174"/>
        <v>328482</v>
      </c>
      <c r="J332" s="178">
        <f t="shared" si="175"/>
        <v>9.884217793416808E-2</v>
      </c>
      <c r="K332" s="177">
        <f t="shared" si="176"/>
        <v>105.625</v>
      </c>
      <c r="M332" s="216">
        <f t="shared" si="177"/>
        <v>11.173416622524753</v>
      </c>
      <c r="P332" s="185">
        <f t="shared" si="178"/>
        <v>382411</v>
      </c>
      <c r="Q332" s="177">
        <f t="shared" si="179"/>
        <v>2873388.8160000001</v>
      </c>
      <c r="S332" s="216">
        <f t="shared" si="180"/>
        <v>12.050546854003381</v>
      </c>
      <c r="V332" s="185">
        <f t="shared" si="181"/>
        <v>335620</v>
      </c>
      <c r="W332" s="177">
        <f t="shared" si="182"/>
        <v>46416.968999999997</v>
      </c>
      <c r="Y332" s="216">
        <f t="shared" si="183"/>
        <v>12.306790902559966</v>
      </c>
      <c r="AB332" s="185">
        <f t="shared" si="184"/>
        <v>333088</v>
      </c>
      <c r="AC332" s="177">
        <f t="shared" si="185"/>
        <v>18326.960999999999</v>
      </c>
      <c r="AE332" s="216">
        <f t="shared" si="186"/>
        <v>12.510586023505823</v>
      </c>
      <c r="AH332" s="185">
        <f t="shared" si="187"/>
        <v>331501</v>
      </c>
      <c r="AI332" s="177">
        <f t="shared" si="188"/>
        <v>7257.6360000000004</v>
      </c>
      <c r="AK332" s="216">
        <f t="shared" si="189"/>
        <v>12.679797467542048</v>
      </c>
      <c r="AN332" s="185">
        <f t="shared" si="190"/>
        <v>330404</v>
      </c>
      <c r="AO332" s="177">
        <f t="shared" si="191"/>
        <v>2550.4090000000001</v>
      </c>
      <c r="AQ332" s="216">
        <f t="shared" si="192"/>
        <v>12.824477421957752</v>
      </c>
      <c r="AT332" s="185">
        <f t="shared" si="193"/>
        <v>329596</v>
      </c>
      <c r="AU332" s="177">
        <f t="shared" si="194"/>
        <v>622.52099999999996</v>
      </c>
      <c r="AW332" s="216">
        <f t="shared" si="195"/>
        <v>12.950846439920571</v>
      </c>
      <c r="AZ332" s="185">
        <f t="shared" si="196"/>
        <v>328975</v>
      </c>
      <c r="BA332" s="177">
        <f t="shared" si="197"/>
        <v>28.224</v>
      </c>
      <c r="BC332" s="216">
        <f t="shared" si="198"/>
        <v>13.063023055521562</v>
      </c>
      <c r="BF332" s="185">
        <f t="shared" si="199"/>
        <v>328482</v>
      </c>
      <c r="BG332" s="177">
        <f t="shared" si="200"/>
        <v>105.625</v>
      </c>
      <c r="BI332" s="216">
        <f t="shared" si="201"/>
        <v>13.16387569359774</v>
      </c>
      <c r="BL332" s="185">
        <f t="shared" si="202"/>
        <v>328081</v>
      </c>
      <c r="BM332" s="177">
        <f t="shared" si="203"/>
        <v>527.07600000000002</v>
      </c>
    </row>
    <row r="333" spans="1:65" ht="15" customHeight="1">
      <c r="A333" s="19">
        <f t="shared" si="172"/>
        <v>2001</v>
      </c>
      <c r="B333" s="174">
        <f t="shared" si="172"/>
        <v>345763</v>
      </c>
      <c r="C333" s="189">
        <f t="shared" si="173"/>
        <v>13.026374367246806</v>
      </c>
      <c r="D333" s="20">
        <v>16</v>
      </c>
      <c r="E333" s="637" t="s">
        <v>11</v>
      </c>
      <c r="F333" s="638"/>
      <c r="G333" s="181">
        <f>SUM(J329:J338)/10</f>
        <v>2.0394626707018904</v>
      </c>
      <c r="H333" s="25"/>
      <c r="I333" s="177">
        <f t="shared" si="174"/>
        <v>340604</v>
      </c>
      <c r="J333" s="178">
        <f t="shared" si="175"/>
        <v>1.4920624821047943</v>
      </c>
      <c r="K333" s="177">
        <f t="shared" si="176"/>
        <v>26615.280999999999</v>
      </c>
      <c r="M333" s="216">
        <f t="shared" si="177"/>
        <v>10.90146886436542</v>
      </c>
      <c r="N333" s="21"/>
      <c r="O333" s="55"/>
      <c r="P333" s="185">
        <f t="shared" si="178"/>
        <v>386821</v>
      </c>
      <c r="Q333" s="177">
        <f t="shared" si="179"/>
        <v>1685759.3640000001</v>
      </c>
      <c r="S333" s="216">
        <f t="shared" si="180"/>
        <v>11.946245659447746</v>
      </c>
      <c r="T333" s="21"/>
      <c r="U333" s="55"/>
      <c r="V333" s="185">
        <f t="shared" si="181"/>
        <v>345974</v>
      </c>
      <c r="W333" s="177">
        <f t="shared" si="182"/>
        <v>44.521000000000001</v>
      </c>
      <c r="Y333" s="216">
        <f t="shared" si="183"/>
        <v>12.227036363205842</v>
      </c>
      <c r="Z333" s="21"/>
      <c r="AA333" s="55"/>
      <c r="AB333" s="185">
        <f t="shared" si="184"/>
        <v>344010</v>
      </c>
      <c r="AC333" s="177">
        <f t="shared" si="185"/>
        <v>3073.009</v>
      </c>
      <c r="AE333" s="216">
        <f t="shared" si="186"/>
        <v>12.446022181826789</v>
      </c>
      <c r="AF333" s="21"/>
      <c r="AG333" s="55"/>
      <c r="AH333" s="185">
        <f t="shared" si="187"/>
        <v>342810</v>
      </c>
      <c r="AI333" s="177">
        <f t="shared" si="188"/>
        <v>8720.2090000000007</v>
      </c>
      <c r="AK333" s="216">
        <f t="shared" si="189"/>
        <v>12.625562281917185</v>
      </c>
      <c r="AL333" s="21"/>
      <c r="AM333" s="55"/>
      <c r="AN333" s="185">
        <f t="shared" si="190"/>
        <v>341996</v>
      </c>
      <c r="AO333" s="177">
        <f t="shared" si="191"/>
        <v>14190.289000000001</v>
      </c>
      <c r="AQ333" s="216">
        <f t="shared" si="192"/>
        <v>12.777721459631859</v>
      </c>
      <c r="AR333" s="21"/>
      <c r="AS333" s="55"/>
      <c r="AT333" s="185">
        <f t="shared" si="193"/>
        <v>341406</v>
      </c>
      <c r="AU333" s="177">
        <f t="shared" si="194"/>
        <v>18983.449000000001</v>
      </c>
      <c r="AW333" s="216">
        <f t="shared" si="195"/>
        <v>12.909756618604391</v>
      </c>
      <c r="AX333" s="21"/>
      <c r="AY333" s="55"/>
      <c r="AZ333" s="185">
        <f t="shared" si="196"/>
        <v>340957</v>
      </c>
      <c r="BA333" s="177">
        <f t="shared" si="197"/>
        <v>23097.635999999999</v>
      </c>
      <c r="BC333" s="216">
        <f t="shared" si="198"/>
        <v>13.026374367246806</v>
      </c>
      <c r="BD333" s="21"/>
      <c r="BE333" s="55"/>
      <c r="BF333" s="185">
        <f t="shared" si="199"/>
        <v>340604</v>
      </c>
      <c r="BG333" s="177">
        <f t="shared" si="200"/>
        <v>26615.280999999999</v>
      </c>
      <c r="BI333" s="216">
        <f t="shared" si="201"/>
        <v>13.130801674621459</v>
      </c>
      <c r="BJ333" s="21"/>
      <c r="BK333" s="55"/>
      <c r="BL333" s="185">
        <f t="shared" si="202"/>
        <v>340319</v>
      </c>
      <c r="BM333" s="177">
        <f t="shared" si="203"/>
        <v>29637.135999999999</v>
      </c>
    </row>
    <row r="334" spans="1:65" ht="15" customHeight="1">
      <c r="A334" s="19">
        <f t="shared" si="172"/>
        <v>2002</v>
      </c>
      <c r="B334" s="174">
        <f t="shared" si="172"/>
        <v>362529</v>
      </c>
      <c r="C334" s="189">
        <f t="shared" si="173"/>
        <v>12.988765696868525</v>
      </c>
      <c r="D334" s="20">
        <v>17</v>
      </c>
      <c r="E334" s="71"/>
      <c r="F334" s="55"/>
      <c r="G334" s="25"/>
      <c r="H334" s="25"/>
      <c r="I334" s="177">
        <f t="shared" si="174"/>
        <v>352414</v>
      </c>
      <c r="J334" s="178">
        <f t="shared" si="175"/>
        <v>2.7901216178567787</v>
      </c>
      <c r="K334" s="177">
        <f t="shared" si="176"/>
        <v>102313.22500000001</v>
      </c>
      <c r="M334" s="216">
        <f t="shared" si="177"/>
        <v>10.531829509729958</v>
      </c>
      <c r="N334" s="21"/>
      <c r="O334" s="55"/>
      <c r="P334" s="185">
        <f t="shared" si="178"/>
        <v>390126</v>
      </c>
      <c r="Q334" s="177">
        <f t="shared" si="179"/>
        <v>761594.40899999999</v>
      </c>
      <c r="S334" s="216">
        <f t="shared" si="180"/>
        <v>11.831168264753403</v>
      </c>
      <c r="T334" s="21"/>
      <c r="U334" s="55"/>
      <c r="V334" s="185">
        <f t="shared" si="181"/>
        <v>355675</v>
      </c>
      <c r="W334" s="177">
        <f t="shared" si="182"/>
        <v>46977.315999999999</v>
      </c>
      <c r="Y334" s="216">
        <f t="shared" si="183"/>
        <v>12.141379445763814</v>
      </c>
      <c r="Z334" s="21"/>
      <c r="AA334" s="55"/>
      <c r="AB334" s="185">
        <f t="shared" si="184"/>
        <v>354382</v>
      </c>
      <c r="AC334" s="177">
        <f t="shared" si="185"/>
        <v>66373.608999999997</v>
      </c>
      <c r="AE334" s="216">
        <f t="shared" si="186"/>
        <v>12.37780078973822</v>
      </c>
      <c r="AF334" s="21"/>
      <c r="AG334" s="55"/>
      <c r="AH334" s="185">
        <f t="shared" si="187"/>
        <v>353643</v>
      </c>
      <c r="AI334" s="177">
        <f t="shared" si="188"/>
        <v>78960.995999999999</v>
      </c>
      <c r="AK334" s="216">
        <f t="shared" si="189"/>
        <v>12.568877264566648</v>
      </c>
      <c r="AL334" s="21"/>
      <c r="AM334" s="55"/>
      <c r="AN334" s="185">
        <f t="shared" si="190"/>
        <v>353168</v>
      </c>
      <c r="AO334" s="177">
        <f t="shared" si="191"/>
        <v>87628.320999999996</v>
      </c>
      <c r="AQ334" s="216">
        <f t="shared" si="192"/>
        <v>12.729234859676952</v>
      </c>
      <c r="AR334" s="21"/>
      <c r="AS334" s="55"/>
      <c r="AT334" s="185">
        <f t="shared" si="193"/>
        <v>352838</v>
      </c>
      <c r="AU334" s="177">
        <f t="shared" si="194"/>
        <v>93915.481</v>
      </c>
      <c r="AW334" s="216">
        <f t="shared" si="195"/>
        <v>12.867396286265306</v>
      </c>
      <c r="AX334" s="21"/>
      <c r="AY334" s="55"/>
      <c r="AZ334" s="185">
        <f t="shared" si="196"/>
        <v>352597</v>
      </c>
      <c r="BA334" s="177">
        <f t="shared" si="197"/>
        <v>98644.623999999996</v>
      </c>
      <c r="BC334" s="216">
        <f t="shared" si="198"/>
        <v>12.988765696868525</v>
      </c>
      <c r="BD334" s="21"/>
      <c r="BE334" s="55"/>
      <c r="BF334" s="185">
        <f t="shared" si="199"/>
        <v>352414</v>
      </c>
      <c r="BG334" s="177">
        <f t="shared" si="200"/>
        <v>102313.22500000001</v>
      </c>
      <c r="BI334" s="216">
        <f t="shared" si="201"/>
        <v>13.096986080471119</v>
      </c>
      <c r="BJ334" s="21"/>
      <c r="BK334" s="55"/>
      <c r="BL334" s="185">
        <f t="shared" si="202"/>
        <v>352270</v>
      </c>
      <c r="BM334" s="177">
        <f t="shared" si="203"/>
        <v>105247.08100000001</v>
      </c>
    </row>
    <row r="335" spans="1:65" ht="15" customHeight="1">
      <c r="A335" s="19">
        <f t="shared" si="172"/>
        <v>2003</v>
      </c>
      <c r="B335" s="174">
        <f t="shared" si="172"/>
        <v>368887</v>
      </c>
      <c r="C335" s="189">
        <f t="shared" si="173"/>
        <v>12.974125515696937</v>
      </c>
      <c r="D335" s="20">
        <v>18</v>
      </c>
      <c r="E335" s="71"/>
      <c r="F335" s="55"/>
      <c r="G335" s="25"/>
      <c r="H335" s="25"/>
      <c r="I335" s="177">
        <f t="shared" si="174"/>
        <v>363920</v>
      </c>
      <c r="J335" s="178">
        <f t="shared" si="175"/>
        <v>1.3464827982552923</v>
      </c>
      <c r="K335" s="177">
        <f t="shared" si="176"/>
        <v>24671.089</v>
      </c>
      <c r="M335" s="216">
        <f t="shared" si="177"/>
        <v>10.345991508079278</v>
      </c>
      <c r="N335" s="21"/>
      <c r="O335" s="55"/>
      <c r="P335" s="185">
        <f t="shared" si="178"/>
        <v>392604</v>
      </c>
      <c r="Q335" s="177">
        <f t="shared" si="179"/>
        <v>562496.08900000004</v>
      </c>
      <c r="S335" s="216">
        <f t="shared" si="180"/>
        <v>11.783814825781512</v>
      </c>
      <c r="T335" s="21"/>
      <c r="U335" s="55"/>
      <c r="V335" s="185">
        <f t="shared" si="181"/>
        <v>364765</v>
      </c>
      <c r="W335" s="177">
        <f t="shared" si="182"/>
        <v>16990.883999999998</v>
      </c>
      <c r="Y335" s="216">
        <f t="shared" si="183"/>
        <v>12.106876424840193</v>
      </c>
      <c r="Z335" s="21"/>
      <c r="AA335" s="55"/>
      <c r="AB335" s="185">
        <f t="shared" si="184"/>
        <v>364231</v>
      </c>
      <c r="AC335" s="177">
        <f t="shared" si="185"/>
        <v>21678.335999999999</v>
      </c>
      <c r="AE335" s="216">
        <f t="shared" si="186"/>
        <v>12.350662047384805</v>
      </c>
      <c r="AF335" s="21"/>
      <c r="AG335" s="55"/>
      <c r="AH335" s="185">
        <f t="shared" si="187"/>
        <v>364020</v>
      </c>
      <c r="AI335" s="177">
        <f t="shared" si="188"/>
        <v>23687.688999999998</v>
      </c>
      <c r="AK335" s="216">
        <f t="shared" si="189"/>
        <v>12.546512002712499</v>
      </c>
      <c r="AL335" s="21"/>
      <c r="AM335" s="55"/>
      <c r="AN335" s="185">
        <f t="shared" si="190"/>
        <v>363935</v>
      </c>
      <c r="AO335" s="177">
        <f t="shared" si="191"/>
        <v>24522.304</v>
      </c>
      <c r="AQ335" s="216">
        <f t="shared" si="192"/>
        <v>12.710214985827083</v>
      </c>
      <c r="AR335" s="21"/>
      <c r="AS335" s="55"/>
      <c r="AT335" s="185">
        <f t="shared" si="193"/>
        <v>363907</v>
      </c>
      <c r="AU335" s="177">
        <f t="shared" si="194"/>
        <v>24800.400000000001</v>
      </c>
      <c r="AW335" s="216">
        <f t="shared" si="195"/>
        <v>12.850851198061843</v>
      </c>
      <c r="AX335" s="21"/>
      <c r="AY335" s="55"/>
      <c r="AZ335" s="185">
        <f t="shared" si="196"/>
        <v>363907</v>
      </c>
      <c r="BA335" s="177">
        <f t="shared" si="197"/>
        <v>24800.400000000001</v>
      </c>
      <c r="BC335" s="216">
        <f t="shared" si="198"/>
        <v>12.974125515696937</v>
      </c>
      <c r="BD335" s="21"/>
      <c r="BE335" s="55"/>
      <c r="BF335" s="185">
        <f t="shared" si="199"/>
        <v>363920</v>
      </c>
      <c r="BG335" s="177">
        <f t="shared" si="200"/>
        <v>24671.089</v>
      </c>
      <c r="BI335" s="216">
        <f t="shared" si="201"/>
        <v>13.083857448731743</v>
      </c>
      <c r="BJ335" s="21"/>
      <c r="BK335" s="55"/>
      <c r="BL335" s="185">
        <f t="shared" si="202"/>
        <v>363941</v>
      </c>
      <c r="BM335" s="177">
        <f t="shared" si="203"/>
        <v>24462.916000000001</v>
      </c>
    </row>
    <row r="336" spans="1:65" ht="15" customHeight="1">
      <c r="A336" s="19">
        <f t="shared" si="172"/>
        <v>2004</v>
      </c>
      <c r="B336" s="174">
        <f t="shared" si="172"/>
        <v>380521</v>
      </c>
      <c r="C336" s="189">
        <f t="shared" si="173"/>
        <v>12.946768744041618</v>
      </c>
      <c r="D336" s="20">
        <v>19</v>
      </c>
      <c r="E336" s="71"/>
      <c r="F336" s="55"/>
      <c r="G336" s="25"/>
      <c r="H336" s="25"/>
      <c r="I336" s="177">
        <f t="shared" si="174"/>
        <v>375131</v>
      </c>
      <c r="J336" s="178">
        <f t="shared" si="175"/>
        <v>1.4164789853910822</v>
      </c>
      <c r="K336" s="177">
        <f t="shared" si="176"/>
        <v>29052.1</v>
      </c>
      <c r="M336" s="216">
        <f t="shared" si="177"/>
        <v>9.8780671751892175</v>
      </c>
      <c r="N336" s="21"/>
      <c r="O336" s="55"/>
      <c r="P336" s="185">
        <f t="shared" si="178"/>
        <v>394461</v>
      </c>
      <c r="Q336" s="177">
        <f t="shared" si="179"/>
        <v>194323.6</v>
      </c>
      <c r="S336" s="216">
        <f t="shared" si="180"/>
        <v>11.690895902693414</v>
      </c>
      <c r="T336" s="21"/>
      <c r="U336" s="55"/>
      <c r="V336" s="185">
        <f t="shared" si="181"/>
        <v>373282</v>
      </c>
      <c r="W336" s="177">
        <f t="shared" si="182"/>
        <v>52403.120999999999</v>
      </c>
      <c r="Y336" s="216">
        <f t="shared" si="183"/>
        <v>12.040484304321861</v>
      </c>
      <c r="Z336" s="21"/>
      <c r="AA336" s="55"/>
      <c r="AB336" s="185">
        <f t="shared" si="184"/>
        <v>373585</v>
      </c>
      <c r="AC336" s="177">
        <f t="shared" si="185"/>
        <v>48108.095999999998</v>
      </c>
      <c r="AE336" s="216">
        <f t="shared" si="186"/>
        <v>12.29901183493873</v>
      </c>
      <c r="AF336" s="21"/>
      <c r="AG336" s="55"/>
      <c r="AH336" s="185">
        <f t="shared" si="187"/>
        <v>373959</v>
      </c>
      <c r="AI336" s="177">
        <f t="shared" si="188"/>
        <v>43059.843999999997</v>
      </c>
      <c r="AK336" s="216">
        <f t="shared" si="189"/>
        <v>12.504245744217185</v>
      </c>
      <c r="AL336" s="21"/>
      <c r="AM336" s="55"/>
      <c r="AN336" s="185">
        <f t="shared" si="190"/>
        <v>374311</v>
      </c>
      <c r="AO336" s="177">
        <f t="shared" si="191"/>
        <v>38564.1</v>
      </c>
      <c r="AQ336" s="216">
        <f t="shared" si="192"/>
        <v>12.674446822940036</v>
      </c>
      <c r="AR336" s="21"/>
      <c r="AS336" s="55"/>
      <c r="AT336" s="185">
        <f t="shared" si="193"/>
        <v>374622</v>
      </c>
      <c r="AU336" s="177">
        <f t="shared" si="194"/>
        <v>34798.201000000001</v>
      </c>
      <c r="AW336" s="216">
        <f t="shared" si="195"/>
        <v>12.819849184196443</v>
      </c>
      <c r="AX336" s="21"/>
      <c r="AY336" s="55"/>
      <c r="AZ336" s="185">
        <f t="shared" si="196"/>
        <v>374894</v>
      </c>
      <c r="BA336" s="177">
        <f t="shared" si="197"/>
        <v>31663.129000000001</v>
      </c>
      <c r="BC336" s="216">
        <f t="shared" si="198"/>
        <v>12.946768744041618</v>
      </c>
      <c r="BD336" s="21"/>
      <c r="BE336" s="55"/>
      <c r="BF336" s="185">
        <f t="shared" si="199"/>
        <v>375131</v>
      </c>
      <c r="BG336" s="177">
        <f t="shared" si="200"/>
        <v>29052.1</v>
      </c>
      <c r="BI336" s="216">
        <f t="shared" si="201"/>
        <v>13.059378848195603</v>
      </c>
      <c r="BJ336" s="21"/>
      <c r="BK336" s="55"/>
      <c r="BL336" s="185">
        <f t="shared" si="202"/>
        <v>375338</v>
      </c>
      <c r="BM336" s="177">
        <f t="shared" si="203"/>
        <v>26863.489000000001</v>
      </c>
    </row>
    <row r="337" spans="1:65" ht="15" customHeight="1">
      <c r="A337" s="19">
        <f t="shared" si="172"/>
        <v>2005</v>
      </c>
      <c r="B337" s="174">
        <f t="shared" si="172"/>
        <v>397145</v>
      </c>
      <c r="C337" s="189">
        <f t="shared" si="173"/>
        <v>12.906331974695901</v>
      </c>
      <c r="D337" s="20">
        <v>20</v>
      </c>
      <c r="E337" s="71"/>
      <c r="F337" s="55"/>
      <c r="G337" s="25"/>
      <c r="H337" s="25"/>
      <c r="I337" s="177">
        <f t="shared" si="174"/>
        <v>386053</v>
      </c>
      <c r="J337" s="178">
        <f t="shared" si="175"/>
        <v>2.7929345704969215</v>
      </c>
      <c r="K337" s="177">
        <f t="shared" si="176"/>
        <v>123032.46400000001</v>
      </c>
      <c r="M337" s="216">
        <f t="shared" si="177"/>
        <v>7.9634600666389703</v>
      </c>
      <c r="N337" s="21"/>
      <c r="O337" s="55"/>
      <c r="P337" s="185">
        <f t="shared" si="178"/>
        <v>395853</v>
      </c>
      <c r="Q337" s="177">
        <f t="shared" si="179"/>
        <v>1669.2639999999999</v>
      </c>
      <c r="S337" s="216">
        <f t="shared" si="180"/>
        <v>11.541075508386575</v>
      </c>
      <c r="T337" s="21"/>
      <c r="U337" s="55"/>
      <c r="V337" s="185">
        <f t="shared" si="181"/>
        <v>381263</v>
      </c>
      <c r="W337" s="177">
        <f t="shared" si="182"/>
        <v>252237.924</v>
      </c>
      <c r="Y337" s="216">
        <f t="shared" si="183"/>
        <v>11.937245038592923</v>
      </c>
      <c r="Z337" s="21"/>
      <c r="AA337" s="55"/>
      <c r="AB337" s="185">
        <f t="shared" si="184"/>
        <v>382468</v>
      </c>
      <c r="AC337" s="177">
        <f t="shared" si="185"/>
        <v>215414.329</v>
      </c>
      <c r="AE337" s="216">
        <f t="shared" si="186"/>
        <v>12.220246717086056</v>
      </c>
      <c r="AF337" s="21"/>
      <c r="AG337" s="55"/>
      <c r="AH337" s="185">
        <f t="shared" si="187"/>
        <v>383480</v>
      </c>
      <c r="AI337" s="177">
        <f t="shared" si="188"/>
        <v>186732.22500000001</v>
      </c>
      <c r="AK337" s="216">
        <f t="shared" si="189"/>
        <v>12.440571480882518</v>
      </c>
      <c r="AL337" s="21"/>
      <c r="AM337" s="55"/>
      <c r="AN337" s="185">
        <f t="shared" si="190"/>
        <v>384310</v>
      </c>
      <c r="AO337" s="177">
        <f t="shared" si="191"/>
        <v>164737.22500000001</v>
      </c>
      <c r="AQ337" s="216">
        <f t="shared" si="192"/>
        <v>12.621009422096153</v>
      </c>
      <c r="AR337" s="21"/>
      <c r="AS337" s="55"/>
      <c r="AT337" s="185">
        <f t="shared" si="193"/>
        <v>384996</v>
      </c>
      <c r="AU337" s="177">
        <f t="shared" si="194"/>
        <v>147598.201</v>
      </c>
      <c r="AW337" s="216">
        <f t="shared" si="195"/>
        <v>12.773812486655913</v>
      </c>
      <c r="AX337" s="21"/>
      <c r="AY337" s="55"/>
      <c r="AZ337" s="185">
        <f t="shared" si="196"/>
        <v>385569</v>
      </c>
      <c r="BA337" s="177">
        <f t="shared" si="197"/>
        <v>134003.77600000001</v>
      </c>
      <c r="BC337" s="216">
        <f t="shared" si="198"/>
        <v>12.906331974695901</v>
      </c>
      <c r="BD337" s="21"/>
      <c r="BE337" s="55"/>
      <c r="BF337" s="185">
        <f t="shared" si="199"/>
        <v>386053</v>
      </c>
      <c r="BG337" s="177">
        <f t="shared" si="200"/>
        <v>123032.46400000001</v>
      </c>
      <c r="BI337" s="216">
        <f t="shared" si="201"/>
        <v>13.023327264925756</v>
      </c>
      <c r="BJ337" s="21"/>
      <c r="BK337" s="55"/>
      <c r="BL337" s="185">
        <f t="shared" si="202"/>
        <v>386467</v>
      </c>
      <c r="BM337" s="177">
        <f t="shared" si="203"/>
        <v>114019.68399999999</v>
      </c>
    </row>
    <row r="338" spans="1:65" ht="15" customHeight="1" thickBot="1">
      <c r="A338" s="28">
        <f t="shared" si="172"/>
        <v>2006</v>
      </c>
      <c r="B338" s="182">
        <f t="shared" si="172"/>
        <v>400018</v>
      </c>
      <c r="C338" s="217">
        <f t="shared" si="173"/>
        <v>12.899174825077589</v>
      </c>
      <c r="D338" s="29">
        <v>21</v>
      </c>
      <c r="E338" s="99"/>
      <c r="F338" s="100"/>
      <c r="G338" s="30"/>
      <c r="H338" s="30"/>
      <c r="I338" s="183">
        <f t="shared" si="174"/>
        <v>396695</v>
      </c>
      <c r="J338" s="184">
        <f t="shared" si="175"/>
        <v>0.83071261793219309</v>
      </c>
      <c r="K338" s="183">
        <f t="shared" si="176"/>
        <v>11042.329</v>
      </c>
      <c r="M338" s="218">
        <f t="shared" si="177"/>
        <v>0</v>
      </c>
      <c r="N338" s="101"/>
      <c r="O338" s="100"/>
      <c r="P338" s="205">
        <f t="shared" si="178"/>
        <v>396896</v>
      </c>
      <c r="Q338" s="183">
        <f t="shared" si="179"/>
        <v>9746.884</v>
      </c>
      <c r="S338" s="218">
        <f t="shared" si="180"/>
        <v>11.512745448768284</v>
      </c>
      <c r="T338" s="101"/>
      <c r="U338" s="100"/>
      <c r="V338" s="205">
        <f t="shared" si="181"/>
        <v>388742</v>
      </c>
      <c r="W338" s="183">
        <f t="shared" si="182"/>
        <v>127148.17600000001</v>
      </c>
      <c r="Y338" s="218">
        <f t="shared" si="183"/>
        <v>11.918270565877817</v>
      </c>
      <c r="Z338" s="101"/>
      <c r="AA338" s="100"/>
      <c r="AB338" s="205">
        <f t="shared" si="184"/>
        <v>390903</v>
      </c>
      <c r="AC338" s="183">
        <f t="shared" si="185"/>
        <v>83083.225000000006</v>
      </c>
      <c r="AE338" s="218">
        <f t="shared" si="186"/>
        <v>12.205982641479931</v>
      </c>
      <c r="AF338" s="101"/>
      <c r="AG338" s="100"/>
      <c r="AH338" s="205">
        <f t="shared" si="187"/>
        <v>392599</v>
      </c>
      <c r="AI338" s="183">
        <f t="shared" si="188"/>
        <v>55041.561000000002</v>
      </c>
      <c r="AK338" s="218">
        <f t="shared" si="189"/>
        <v>12.42914419425226</v>
      </c>
      <c r="AL338" s="101"/>
      <c r="AM338" s="100"/>
      <c r="AN338" s="205">
        <f t="shared" si="190"/>
        <v>393947</v>
      </c>
      <c r="AO338" s="183">
        <f t="shared" si="191"/>
        <v>36857.040999999997</v>
      </c>
      <c r="AQ338" s="218">
        <f t="shared" si="192"/>
        <v>12.611477751838265</v>
      </c>
      <c r="AR338" s="101"/>
      <c r="AS338" s="100"/>
      <c r="AT338" s="205">
        <f t="shared" si="193"/>
        <v>395039</v>
      </c>
      <c r="AU338" s="183">
        <f t="shared" si="194"/>
        <v>24790.440999999999</v>
      </c>
      <c r="AW338" s="218">
        <f t="shared" si="195"/>
        <v>12.765637003571673</v>
      </c>
      <c r="AX338" s="101"/>
      <c r="AY338" s="100"/>
      <c r="AZ338" s="205">
        <f t="shared" si="196"/>
        <v>395940</v>
      </c>
      <c r="BA338" s="183">
        <f t="shared" si="197"/>
        <v>16630.083999999999</v>
      </c>
      <c r="BC338" s="218">
        <f t="shared" si="198"/>
        <v>12.899174825077589</v>
      </c>
      <c r="BD338" s="101"/>
      <c r="BE338" s="100"/>
      <c r="BF338" s="205">
        <f t="shared" si="199"/>
        <v>396695</v>
      </c>
      <c r="BG338" s="183">
        <f t="shared" si="200"/>
        <v>11042.329</v>
      </c>
      <c r="BI338" s="218">
        <f t="shared" si="201"/>
        <v>13.016962860946482</v>
      </c>
      <c r="BJ338" s="101"/>
      <c r="BK338" s="100"/>
      <c r="BL338" s="205">
        <f t="shared" si="202"/>
        <v>397336</v>
      </c>
      <c r="BM338" s="183">
        <f t="shared" si="203"/>
        <v>7193.1239999999998</v>
      </c>
    </row>
    <row r="339" spans="1:65" ht="15" customHeight="1" thickTop="1">
      <c r="A339" s="19">
        <f t="shared" ref="A339:A362" si="204">A291</f>
        <v>2007</v>
      </c>
      <c r="B339" s="174">
        <f t="shared" ref="B339:B355" si="205">ROUND($F$321-$F$326*$F$327^D339,$G$1)</f>
        <v>407063</v>
      </c>
      <c r="C339" s="219"/>
      <c r="D339" s="20">
        <v>22</v>
      </c>
      <c r="E339" s="71"/>
      <c r="F339" s="55"/>
      <c r="G339" s="25"/>
      <c r="H339" s="25"/>
      <c r="I339" s="177">
        <f t="shared" si="174"/>
        <v>407063</v>
      </c>
      <c r="J339" s="185"/>
      <c r="K339" s="185"/>
    </row>
    <row r="340" spans="1:65" ht="15" customHeight="1" thickBot="1">
      <c r="A340" s="19">
        <f t="shared" si="204"/>
        <v>2008</v>
      </c>
      <c r="B340" s="174">
        <f t="shared" si="205"/>
        <v>417164</v>
      </c>
      <c r="C340" s="219"/>
      <c r="D340" s="20">
        <v>23</v>
      </c>
      <c r="E340" s="62" t="s">
        <v>59</v>
      </c>
      <c r="F340" s="63" t="s">
        <v>39</v>
      </c>
      <c r="G340" s="63" t="s">
        <v>40</v>
      </c>
      <c r="H340" s="25"/>
      <c r="I340" s="177">
        <f t="shared" si="174"/>
        <v>417164</v>
      </c>
      <c r="J340" s="185"/>
      <c r="K340" s="185"/>
      <c r="M340" s="2" t="s">
        <v>68</v>
      </c>
      <c r="N340" s="102">
        <f>2*N341</f>
        <v>800036</v>
      </c>
    </row>
    <row r="341" spans="1:65" ht="15" customHeight="1" thickTop="1">
      <c r="A341" s="19">
        <f t="shared" si="204"/>
        <v>2009</v>
      </c>
      <c r="B341" s="174">
        <f t="shared" si="205"/>
        <v>427006</v>
      </c>
      <c r="C341" s="219"/>
      <c r="D341" s="20">
        <v>24</v>
      </c>
      <c r="E341" s="198">
        <f>O321</f>
        <v>400019</v>
      </c>
      <c r="F341" s="201">
        <f>O329</f>
        <v>0.57899716144738167</v>
      </c>
      <c r="G341" s="220">
        <f>O330</f>
        <v>1022482995.105</v>
      </c>
      <c r="H341" s="25"/>
      <c r="I341" s="177">
        <f t="shared" si="174"/>
        <v>427006</v>
      </c>
      <c r="J341" s="185"/>
      <c r="K341" s="185"/>
      <c r="M341" s="198" t="str">
        <f>M292</f>
        <v>max(y) =</v>
      </c>
      <c r="N341" s="198">
        <f>N292</f>
        <v>400018</v>
      </c>
      <c r="S341" s="198" t="str">
        <f>S292</f>
        <v>max(y) =</v>
      </c>
      <c r="T341" s="198">
        <f>N341</f>
        <v>400018</v>
      </c>
      <c r="Y341" s="198" t="str">
        <f>Y292</f>
        <v>max(y) =</v>
      </c>
      <c r="Z341" s="198">
        <f>T341</f>
        <v>400018</v>
      </c>
      <c r="AE341" s="198" t="str">
        <f>AE292</f>
        <v>max(y) =</v>
      </c>
      <c r="AF341" s="198">
        <f>Z341</f>
        <v>400018</v>
      </c>
      <c r="AK341" s="198" t="str">
        <f>AK292</f>
        <v>max(y) =</v>
      </c>
      <c r="AL341" s="198">
        <f>AF341</f>
        <v>400018</v>
      </c>
      <c r="AQ341" s="198" t="str">
        <f>AQ292</f>
        <v>max(y) =</v>
      </c>
      <c r="AR341" s="198">
        <f>AL341</f>
        <v>400018</v>
      </c>
      <c r="AW341" s="198" t="str">
        <f>AW292</f>
        <v>max(y) =</v>
      </c>
      <c r="AX341" s="198">
        <f>AR341</f>
        <v>400018</v>
      </c>
      <c r="BC341" s="198" t="str">
        <f>BC292</f>
        <v>max(y) =</v>
      </c>
      <c r="BD341" s="198">
        <f>AX341</f>
        <v>400018</v>
      </c>
      <c r="BI341" s="198" t="str">
        <f>BI292</f>
        <v>max(y) =</v>
      </c>
      <c r="BJ341" s="198">
        <f>BD341</f>
        <v>400018</v>
      </c>
    </row>
    <row r="342" spans="1:65" ht="15" customHeight="1">
      <c r="A342" s="19">
        <f t="shared" si="204"/>
        <v>2010</v>
      </c>
      <c r="B342" s="174">
        <f t="shared" si="205"/>
        <v>436595</v>
      </c>
      <c r="C342" s="219"/>
      <c r="D342" s="20">
        <v>25</v>
      </c>
      <c r="E342" s="198">
        <f>U321</f>
        <v>500000</v>
      </c>
      <c r="F342" s="201">
        <f>U329</f>
        <v>0.92573982954134837</v>
      </c>
      <c r="G342" s="198">
        <f>U330</f>
        <v>12652495.398999998</v>
      </c>
      <c r="H342" s="25"/>
      <c r="I342" s="177">
        <f t="shared" si="174"/>
        <v>436595</v>
      </c>
      <c r="J342" s="185"/>
      <c r="K342" s="185"/>
      <c r="M342" s="198" t="s">
        <v>49</v>
      </c>
      <c r="N342" s="212">
        <v>5</v>
      </c>
      <c r="S342" s="198" t="s">
        <v>49</v>
      </c>
      <c r="T342" s="212">
        <f>N342</f>
        <v>5</v>
      </c>
      <c r="Y342" s="198" t="s">
        <v>49</v>
      </c>
      <c r="Z342" s="212">
        <f>T342</f>
        <v>5</v>
      </c>
      <c r="AE342" s="198" t="s">
        <v>49</v>
      </c>
      <c r="AF342" s="212">
        <f>Z342</f>
        <v>5</v>
      </c>
      <c r="AK342" s="198" t="s">
        <v>49</v>
      </c>
      <c r="AL342" s="212">
        <f>AF342</f>
        <v>5</v>
      </c>
      <c r="AQ342" s="198" t="s">
        <v>49</v>
      </c>
      <c r="AR342" s="212">
        <f>AL342</f>
        <v>5</v>
      </c>
      <c r="AW342" s="198" t="s">
        <v>49</v>
      </c>
      <c r="AX342" s="212">
        <f>AR342</f>
        <v>5</v>
      </c>
      <c r="BC342" s="198" t="s">
        <v>49</v>
      </c>
      <c r="BD342" s="212">
        <f>AX342</f>
        <v>5</v>
      </c>
      <c r="BI342" s="198" t="s">
        <v>49</v>
      </c>
      <c r="BJ342" s="212">
        <f>BD342</f>
        <v>5</v>
      </c>
    </row>
    <row r="343" spans="1:65" ht="15" customHeight="1">
      <c r="A343" s="19">
        <f t="shared" si="204"/>
        <v>2011</v>
      </c>
      <c r="B343" s="174">
        <f t="shared" si="205"/>
        <v>445937</v>
      </c>
      <c r="C343" s="219"/>
      <c r="D343" s="20">
        <v>26</v>
      </c>
      <c r="E343" s="198">
        <f>AA321</f>
        <v>550000</v>
      </c>
      <c r="F343" s="201">
        <f>AA329</f>
        <v>0.94122320479941257</v>
      </c>
      <c r="G343" s="198">
        <f>AA330</f>
        <v>9328480.3779999968</v>
      </c>
      <c r="H343" s="25"/>
      <c r="I343" s="177">
        <f t="shared" si="174"/>
        <v>445937</v>
      </c>
      <c r="J343" s="185"/>
      <c r="K343" s="185"/>
      <c r="M343" s="198" t="s">
        <v>60</v>
      </c>
      <c r="N343" s="212">
        <v>50000</v>
      </c>
      <c r="S343" s="198" t="s">
        <v>60</v>
      </c>
      <c r="T343" s="212">
        <f>N343</f>
        <v>50000</v>
      </c>
      <c r="Y343" s="198" t="s">
        <v>60</v>
      </c>
      <c r="Z343" s="212">
        <f>T343</f>
        <v>50000</v>
      </c>
      <c r="AE343" s="198" t="s">
        <v>60</v>
      </c>
      <c r="AF343" s="212">
        <f>Z343</f>
        <v>50000</v>
      </c>
      <c r="AK343" s="198" t="s">
        <v>60</v>
      </c>
      <c r="AL343" s="212">
        <f>AF343</f>
        <v>50000</v>
      </c>
      <c r="AQ343" s="198" t="s">
        <v>60</v>
      </c>
      <c r="AR343" s="212">
        <f>AL343</f>
        <v>50000</v>
      </c>
      <c r="AW343" s="198" t="s">
        <v>60</v>
      </c>
      <c r="AX343" s="212">
        <f>AR343</f>
        <v>50000</v>
      </c>
      <c r="BC343" s="198" t="s">
        <v>60</v>
      </c>
      <c r="BD343" s="212">
        <f>AX343</f>
        <v>50000</v>
      </c>
      <c r="BI343" s="198" t="s">
        <v>60</v>
      </c>
      <c r="BJ343" s="212">
        <f>BD343</f>
        <v>50000</v>
      </c>
    </row>
    <row r="344" spans="1:65" ht="15" customHeight="1">
      <c r="A344" s="19">
        <f t="shared" si="204"/>
        <v>2012</v>
      </c>
      <c r="B344" s="174">
        <f t="shared" si="205"/>
        <v>455039</v>
      </c>
      <c r="C344" s="219"/>
      <c r="D344" s="20">
        <v>27</v>
      </c>
      <c r="E344" s="198">
        <f>AG321</f>
        <v>600000</v>
      </c>
      <c r="F344" s="201">
        <f>AG329</f>
        <v>0.95006556493997518</v>
      </c>
      <c r="G344" s="198">
        <f>AG330</f>
        <v>7648619.0739999972</v>
      </c>
      <c r="H344" s="25"/>
      <c r="I344" s="177">
        <f t="shared" si="174"/>
        <v>455039</v>
      </c>
      <c r="J344" s="185"/>
      <c r="K344" s="185"/>
    </row>
    <row r="345" spans="1:65" ht="15" customHeight="1">
      <c r="A345" s="19">
        <f t="shared" si="204"/>
        <v>2013</v>
      </c>
      <c r="B345" s="174">
        <f t="shared" si="205"/>
        <v>463907</v>
      </c>
      <c r="C345" s="219"/>
      <c r="D345" s="20">
        <v>28</v>
      </c>
      <c r="E345" s="198">
        <f>AM321</f>
        <v>650000</v>
      </c>
      <c r="F345" s="201">
        <f>AM329</f>
        <v>0.95572282832996502</v>
      </c>
      <c r="G345" s="198">
        <f>AM330</f>
        <v>6647047.9689999996</v>
      </c>
      <c r="H345" s="25"/>
      <c r="I345" s="177">
        <f t="shared" si="174"/>
        <v>463907</v>
      </c>
      <c r="J345" s="185"/>
      <c r="K345" s="185"/>
    </row>
    <row r="346" spans="1:65" ht="15" customHeight="1">
      <c r="A346" s="19">
        <f t="shared" si="204"/>
        <v>2014</v>
      </c>
      <c r="B346" s="174">
        <f t="shared" si="205"/>
        <v>472547</v>
      </c>
      <c r="C346" s="219"/>
      <c r="D346" s="20">
        <v>29</v>
      </c>
      <c r="E346" s="198">
        <f>AS321</f>
        <v>700000</v>
      </c>
      <c r="F346" s="201">
        <f>AS329</f>
        <v>0.95961821044810836</v>
      </c>
      <c r="G346" s="198">
        <f>AS330</f>
        <v>5987810.2859999994</v>
      </c>
      <c r="H346" s="25"/>
      <c r="I346" s="177">
        <f t="shared" si="174"/>
        <v>472547</v>
      </c>
      <c r="J346" s="185"/>
      <c r="K346" s="185"/>
    </row>
    <row r="347" spans="1:65" ht="15" customHeight="1">
      <c r="A347" s="19">
        <f t="shared" si="204"/>
        <v>2015</v>
      </c>
      <c r="B347" s="174">
        <f t="shared" si="205"/>
        <v>480965</v>
      </c>
      <c r="C347" s="219"/>
      <c r="D347" s="20">
        <v>30</v>
      </c>
      <c r="E347" s="198">
        <f>AY321</f>
        <v>750000</v>
      </c>
      <c r="F347" s="201">
        <f>AY329</f>
        <v>0.96244665693854115</v>
      </c>
      <c r="G347" s="198">
        <f>AY330</f>
        <v>5523724.9309999989</v>
      </c>
      <c r="H347" s="25"/>
      <c r="I347" s="177">
        <f t="shared" si="174"/>
        <v>480965</v>
      </c>
      <c r="J347" s="185"/>
      <c r="K347" s="185"/>
    </row>
    <row r="348" spans="1:65" ht="15" customHeight="1">
      <c r="A348" s="19">
        <f t="shared" si="204"/>
        <v>2016</v>
      </c>
      <c r="B348" s="174">
        <f t="shared" si="205"/>
        <v>489167</v>
      </c>
      <c r="C348" s="219"/>
      <c r="D348" s="20">
        <v>31</v>
      </c>
      <c r="E348" s="198">
        <f>BE321</f>
        <v>800000</v>
      </c>
      <c r="F348" s="201">
        <f>BE329</f>
        <v>0.9645832947190609</v>
      </c>
      <c r="G348" s="198">
        <f>BE330</f>
        <v>5180853.3579999972</v>
      </c>
      <c r="H348" s="25"/>
      <c r="I348" s="177">
        <f t="shared" si="174"/>
        <v>489167</v>
      </c>
      <c r="J348" s="185"/>
      <c r="K348" s="185"/>
    </row>
    <row r="349" spans="1:65" ht="15" customHeight="1">
      <c r="A349" s="19">
        <f t="shared" si="204"/>
        <v>2017</v>
      </c>
      <c r="B349" s="174">
        <f t="shared" si="205"/>
        <v>497158</v>
      </c>
      <c r="C349" s="219"/>
      <c r="D349" s="20">
        <v>32</v>
      </c>
      <c r="E349" s="198">
        <f>BK321</f>
        <v>850000</v>
      </c>
      <c r="F349" s="201">
        <f>BK329</f>
        <v>0.96624796713752514</v>
      </c>
      <c r="G349" s="198">
        <f>BK330</f>
        <v>4918126.4390000002</v>
      </c>
      <c r="H349" s="25"/>
      <c r="I349" s="177">
        <f t="shared" si="174"/>
        <v>497158</v>
      </c>
      <c r="J349" s="185"/>
      <c r="K349" s="185"/>
    </row>
    <row r="350" spans="1:65" ht="15" customHeight="1">
      <c r="A350" s="19">
        <f t="shared" si="204"/>
        <v>2018</v>
      </c>
      <c r="B350" s="174">
        <f t="shared" si="205"/>
        <v>504943</v>
      </c>
      <c r="C350" s="219"/>
      <c r="D350" s="20">
        <v>33</v>
      </c>
      <c r="E350" s="64"/>
      <c r="F350" s="201"/>
      <c r="G350" s="213"/>
      <c r="H350" s="25"/>
      <c r="I350" s="177">
        <f t="shared" si="174"/>
        <v>504943</v>
      </c>
      <c r="J350" s="185"/>
      <c r="K350" s="185"/>
    </row>
    <row r="351" spans="1:65" ht="15" customHeight="1">
      <c r="A351" s="19">
        <f t="shared" si="204"/>
        <v>2019</v>
      </c>
      <c r="B351" s="174">
        <f t="shared" si="205"/>
        <v>512528</v>
      </c>
      <c r="C351" s="219"/>
      <c r="D351" s="20">
        <v>34</v>
      </c>
      <c r="E351" s="64"/>
      <c r="F351" s="201"/>
      <c r="G351" s="213"/>
      <c r="H351" s="25"/>
      <c r="I351" s="177">
        <f t="shared" si="174"/>
        <v>512528</v>
      </c>
      <c r="J351" s="185"/>
      <c r="K351" s="185"/>
    </row>
    <row r="352" spans="1:65" ht="15" customHeight="1">
      <c r="A352" s="19">
        <f t="shared" si="204"/>
        <v>2020</v>
      </c>
      <c r="B352" s="174">
        <f t="shared" si="205"/>
        <v>519919</v>
      </c>
      <c r="C352" s="219"/>
      <c r="D352" s="20">
        <v>35</v>
      </c>
      <c r="E352" s="64"/>
      <c r="F352" s="201"/>
      <c r="G352" s="213"/>
      <c r="H352" s="25"/>
      <c r="I352" s="177">
        <f t="shared" si="174"/>
        <v>519919</v>
      </c>
      <c r="J352" s="185"/>
      <c r="K352" s="185"/>
    </row>
    <row r="353" spans="1:41" ht="15" customHeight="1">
      <c r="A353" s="19">
        <f t="shared" si="204"/>
        <v>2021</v>
      </c>
      <c r="B353" s="174">
        <f t="shared" si="205"/>
        <v>527119</v>
      </c>
      <c r="C353" s="219"/>
      <c r="D353" s="20">
        <v>36</v>
      </c>
      <c r="E353" s="64"/>
      <c r="F353" s="201"/>
      <c r="G353" s="213"/>
      <c r="H353" s="25"/>
      <c r="I353" s="177">
        <f t="shared" si="174"/>
        <v>527119</v>
      </c>
      <c r="J353" s="185"/>
      <c r="K353" s="185"/>
    </row>
    <row r="354" spans="1:41" ht="15" customHeight="1">
      <c r="A354" s="19">
        <f t="shared" si="204"/>
        <v>2022</v>
      </c>
      <c r="B354" s="174">
        <f t="shared" si="205"/>
        <v>534134</v>
      </c>
      <c r="C354" s="219"/>
      <c r="D354" s="20">
        <v>37</v>
      </c>
      <c r="E354" s="64"/>
      <c r="F354" s="201"/>
      <c r="G354" s="213"/>
      <c r="H354" s="25"/>
      <c r="I354" s="177">
        <f t="shared" si="174"/>
        <v>534134</v>
      </c>
      <c r="J354" s="185"/>
      <c r="K354" s="185"/>
    </row>
    <row r="355" spans="1:41" ht="15" customHeight="1">
      <c r="A355" s="19">
        <f t="shared" si="204"/>
        <v>2023</v>
      </c>
      <c r="B355" s="174">
        <f t="shared" si="205"/>
        <v>540969</v>
      </c>
      <c r="C355" s="219"/>
      <c r="D355" s="20">
        <v>38</v>
      </c>
      <c r="E355" s="71"/>
      <c r="F355" s="55"/>
      <c r="G355" s="25"/>
      <c r="H355" s="25"/>
      <c r="I355" s="177">
        <f t="shared" si="174"/>
        <v>540969</v>
      </c>
      <c r="J355" s="185"/>
      <c r="K355" s="185"/>
    </row>
    <row r="356" spans="1:41" ht="15" customHeight="1">
      <c r="A356" s="19">
        <f t="shared" si="204"/>
        <v>2024</v>
      </c>
      <c r="B356" s="174">
        <f t="shared" ref="B356:B362" si="206">ROUND($F$321-$F$326*$F$327^D356,$G$1)</f>
        <v>547628</v>
      </c>
      <c r="C356" s="219"/>
      <c r="D356" s="20">
        <v>39</v>
      </c>
      <c r="E356" s="71"/>
      <c r="F356" s="55"/>
      <c r="G356" s="25"/>
      <c r="H356" s="25"/>
      <c r="I356" s="177">
        <f t="shared" ref="I356:I362" si="207">ROUND($F$321-$F$326*$F$327^D356,$G$1)</f>
        <v>547628</v>
      </c>
      <c r="J356" s="185"/>
      <c r="K356" s="185"/>
    </row>
    <row r="357" spans="1:41" ht="15" customHeight="1">
      <c r="A357" s="19">
        <f t="shared" si="204"/>
        <v>2025</v>
      </c>
      <c r="B357" s="174">
        <f t="shared" si="206"/>
        <v>554116</v>
      </c>
      <c r="C357" s="219"/>
      <c r="D357" s="20">
        <v>40</v>
      </c>
      <c r="E357" s="71"/>
      <c r="F357" s="55"/>
      <c r="G357" s="25"/>
      <c r="H357" s="25"/>
      <c r="I357" s="177">
        <f t="shared" si="207"/>
        <v>554116</v>
      </c>
      <c r="J357" s="185"/>
      <c r="K357" s="185"/>
    </row>
    <row r="358" spans="1:41" ht="15" customHeight="1">
      <c r="A358" s="19">
        <f t="shared" si="204"/>
        <v>2026</v>
      </c>
      <c r="B358" s="174">
        <f t="shared" si="206"/>
        <v>560437</v>
      </c>
      <c r="C358" s="219"/>
      <c r="D358" s="20">
        <v>41</v>
      </c>
      <c r="E358" s="71"/>
      <c r="F358" s="55"/>
      <c r="G358" s="25"/>
      <c r="H358" s="25"/>
      <c r="I358" s="177">
        <f t="shared" si="207"/>
        <v>560437</v>
      </c>
      <c r="J358" s="185"/>
      <c r="K358" s="185"/>
    </row>
    <row r="359" spans="1:41" ht="15" customHeight="1">
      <c r="A359" s="19">
        <f t="shared" si="204"/>
        <v>2027</v>
      </c>
      <c r="B359" s="174">
        <f t="shared" si="206"/>
        <v>566595</v>
      </c>
      <c r="C359" s="219"/>
      <c r="D359" s="20">
        <v>42</v>
      </c>
      <c r="E359" s="71"/>
      <c r="F359" s="55"/>
      <c r="G359" s="25"/>
      <c r="H359" s="25"/>
      <c r="I359" s="177">
        <f t="shared" si="207"/>
        <v>566595</v>
      </c>
      <c r="J359" s="185"/>
      <c r="K359" s="185"/>
    </row>
    <row r="360" spans="1:41" ht="15" customHeight="1">
      <c r="A360" s="19">
        <f t="shared" si="204"/>
        <v>2028</v>
      </c>
      <c r="B360" s="174">
        <f t="shared" si="206"/>
        <v>572596</v>
      </c>
      <c r="C360" s="219"/>
      <c r="D360" s="20">
        <v>43</v>
      </c>
      <c r="E360" s="71"/>
      <c r="F360" s="55"/>
      <c r="G360" s="25"/>
      <c r="H360" s="25"/>
      <c r="I360" s="177">
        <f t="shared" si="207"/>
        <v>572596</v>
      </c>
      <c r="J360" s="185"/>
      <c r="K360" s="185"/>
    </row>
    <row r="361" spans="1:41" ht="15" customHeight="1">
      <c r="A361" s="19">
        <f t="shared" si="204"/>
        <v>2029</v>
      </c>
      <c r="B361" s="174">
        <f t="shared" si="206"/>
        <v>578442</v>
      </c>
      <c r="C361" s="219"/>
      <c r="D361" s="20">
        <v>44</v>
      </c>
      <c r="E361" s="71"/>
      <c r="F361" s="55"/>
      <c r="G361" s="25"/>
      <c r="H361" s="25"/>
      <c r="I361" s="177">
        <f t="shared" si="207"/>
        <v>578442</v>
      </c>
      <c r="J361" s="185"/>
      <c r="K361" s="185"/>
    </row>
    <row r="362" spans="1:41" ht="15" customHeight="1">
      <c r="A362" s="103">
        <f t="shared" si="204"/>
        <v>2030</v>
      </c>
      <c r="B362" s="186">
        <f t="shared" si="206"/>
        <v>584137</v>
      </c>
      <c r="C362" s="221"/>
      <c r="D362" s="33">
        <v>45</v>
      </c>
      <c r="E362" s="104"/>
      <c r="F362" s="105"/>
      <c r="G362" s="9"/>
      <c r="H362" s="9"/>
      <c r="I362" s="187">
        <f t="shared" si="207"/>
        <v>584137</v>
      </c>
      <c r="J362" s="188"/>
      <c r="K362" s="188"/>
    </row>
    <row r="363" spans="1:41" ht="15" customHeight="1">
      <c r="A363" s="19"/>
      <c r="B363" s="214"/>
      <c r="C363" s="25"/>
      <c r="D363" s="21"/>
      <c r="E363" s="55"/>
      <c r="F363" s="80"/>
      <c r="G363" s="25"/>
      <c r="H363" s="25"/>
      <c r="I363" s="83"/>
    </row>
    <row r="364" spans="1:41" ht="15" customHeight="1">
      <c r="A364" s="19"/>
      <c r="B364" s="214"/>
      <c r="C364" s="25"/>
      <c r="D364" s="21"/>
      <c r="E364" s="55"/>
      <c r="F364" s="80"/>
      <c r="G364" s="25"/>
      <c r="H364" s="25"/>
      <c r="I364" s="83"/>
    </row>
    <row r="365" spans="1:41" ht="20.100000000000001" customHeight="1">
      <c r="K365" s="86"/>
      <c r="L365" s="86"/>
      <c r="M365" s="86"/>
      <c r="N365" s="86"/>
      <c r="O365" s="86"/>
      <c r="P365" s="86"/>
      <c r="Q365" s="86"/>
      <c r="R365" s="86"/>
      <c r="S365" s="86"/>
      <c r="T365" s="86"/>
      <c r="U365" s="106"/>
      <c r="V365" s="106"/>
      <c r="W365" s="86"/>
      <c r="X365" s="86"/>
      <c r="Y365" s="86"/>
      <c r="Z365" s="86"/>
      <c r="AA365" s="86"/>
      <c r="AB365" s="86"/>
      <c r="AC365" s="86"/>
      <c r="AD365" s="86"/>
      <c r="AE365" s="86"/>
      <c r="AF365" s="86"/>
      <c r="AG365" s="86"/>
      <c r="AH365" s="86"/>
      <c r="AI365" s="86"/>
      <c r="AJ365" s="86"/>
      <c r="AK365" s="86"/>
      <c r="AL365" s="86"/>
      <c r="AM365" s="86"/>
      <c r="AN365" s="86"/>
      <c r="AO365" s="86"/>
    </row>
    <row r="366" spans="1:41" ht="20.100000000000001" customHeight="1">
      <c r="K366" s="86"/>
      <c r="L366" s="86"/>
      <c r="M366" s="86"/>
      <c r="N366" s="86"/>
      <c r="O366" s="86"/>
      <c r="P366" s="86"/>
      <c r="Q366" s="86"/>
      <c r="R366" s="86"/>
      <c r="S366" s="86"/>
      <c r="T366" s="86"/>
      <c r="U366" s="86"/>
      <c r="V366" s="86"/>
      <c r="W366" s="86"/>
      <c r="X366" s="86"/>
      <c r="Y366" s="86"/>
      <c r="Z366" s="86"/>
      <c r="AA366" s="86"/>
      <c r="AB366" s="86"/>
      <c r="AC366" s="86"/>
      <c r="AD366" s="86"/>
      <c r="AE366" s="86"/>
      <c r="AF366" s="86"/>
      <c r="AG366" s="86"/>
      <c r="AH366" s="86"/>
      <c r="AI366" s="86"/>
      <c r="AJ366" s="86"/>
      <c r="AK366" s="86"/>
      <c r="AL366" s="86"/>
      <c r="AM366" s="86"/>
      <c r="AN366" s="86"/>
      <c r="AO366" s="86"/>
    </row>
    <row r="367" spans="1:41" ht="20.100000000000001" customHeight="1">
      <c r="K367" s="86"/>
      <c r="L367" s="86"/>
      <c r="M367" s="86"/>
      <c r="N367" s="86"/>
      <c r="O367" s="86"/>
      <c r="P367" s="86"/>
      <c r="Q367" s="86"/>
      <c r="R367" s="86"/>
      <c r="S367" s="86"/>
      <c r="T367" s="86"/>
      <c r="U367" s="86"/>
      <c r="V367" s="86"/>
      <c r="W367" s="86"/>
      <c r="X367" s="86"/>
      <c r="Y367" s="86"/>
      <c r="Z367" s="86"/>
      <c r="AA367" s="86"/>
      <c r="AB367" s="86"/>
      <c r="AC367" s="86"/>
      <c r="AD367" s="86"/>
      <c r="AE367" s="86"/>
      <c r="AF367" s="86"/>
      <c r="AG367" s="86"/>
      <c r="AH367" s="86"/>
      <c r="AI367" s="86"/>
      <c r="AJ367" s="86"/>
      <c r="AK367" s="86"/>
      <c r="AL367" s="86"/>
      <c r="AM367" s="86"/>
      <c r="AN367" s="86"/>
      <c r="AO367" s="86"/>
    </row>
    <row r="368" spans="1:41" ht="20.100000000000001" customHeight="1">
      <c r="K368" s="86"/>
      <c r="L368" s="86"/>
      <c r="M368" s="86"/>
      <c r="N368" s="86"/>
      <c r="O368" s="86"/>
      <c r="P368" s="86"/>
      <c r="Q368" s="86"/>
      <c r="R368" s="86"/>
      <c r="S368" s="86"/>
      <c r="T368" s="86"/>
      <c r="U368" s="86"/>
      <c r="V368" s="86"/>
      <c r="W368" s="86"/>
      <c r="X368" s="86"/>
      <c r="Y368" s="86"/>
      <c r="Z368" s="86"/>
      <c r="AA368" s="86"/>
      <c r="AB368" s="86"/>
      <c r="AC368" s="86"/>
      <c r="AD368" s="86"/>
      <c r="AE368" s="86"/>
      <c r="AF368" s="86"/>
      <c r="AG368" s="86"/>
      <c r="AH368" s="86"/>
      <c r="AI368" s="86"/>
      <c r="AJ368" s="86"/>
      <c r="AK368" s="86"/>
      <c r="AL368" s="86"/>
      <c r="AM368" s="86"/>
      <c r="AN368" s="86"/>
      <c r="AO368" s="86"/>
    </row>
    <row r="369" spans="11:41" ht="20.100000000000001" customHeight="1">
      <c r="K369" s="86"/>
      <c r="L369" s="86"/>
      <c r="M369" s="86"/>
      <c r="N369" s="86"/>
      <c r="O369" s="86"/>
      <c r="P369" s="86"/>
      <c r="Q369" s="86"/>
      <c r="R369" s="86"/>
      <c r="S369" s="86"/>
      <c r="T369" s="86"/>
      <c r="U369" s="86"/>
      <c r="V369" s="86"/>
      <c r="W369" s="86"/>
      <c r="X369" s="86"/>
      <c r="Y369" s="86"/>
      <c r="Z369" s="86"/>
      <c r="AA369" s="86"/>
      <c r="AB369" s="86"/>
      <c r="AC369" s="86"/>
      <c r="AD369" s="86"/>
      <c r="AE369" s="86"/>
      <c r="AF369" s="86"/>
      <c r="AG369" s="86"/>
      <c r="AH369" s="86"/>
      <c r="AI369" s="86"/>
      <c r="AJ369" s="86"/>
      <c r="AK369" s="86"/>
      <c r="AL369" s="86"/>
      <c r="AM369" s="86"/>
      <c r="AN369" s="86"/>
      <c r="AO369" s="86"/>
    </row>
    <row r="370" spans="11:41" ht="20.100000000000001" customHeight="1">
      <c r="K370" s="86"/>
      <c r="L370" s="86"/>
      <c r="M370" s="86"/>
      <c r="N370" s="86"/>
      <c r="O370" s="86"/>
      <c r="P370" s="86"/>
      <c r="Q370" s="86"/>
      <c r="R370" s="86"/>
      <c r="S370" s="86"/>
      <c r="T370" s="86"/>
      <c r="U370" s="86"/>
      <c r="V370" s="86"/>
      <c r="W370" s="86"/>
      <c r="X370" s="86"/>
      <c r="Y370" s="86"/>
      <c r="Z370" s="86"/>
      <c r="AA370" s="86"/>
      <c r="AB370" s="86"/>
      <c r="AC370" s="86"/>
      <c r="AD370" s="86"/>
      <c r="AE370" s="86"/>
      <c r="AF370" s="86"/>
      <c r="AG370" s="86"/>
      <c r="AH370" s="86"/>
      <c r="AI370" s="86"/>
      <c r="AJ370" s="86"/>
      <c r="AK370" s="86"/>
      <c r="AL370" s="86"/>
      <c r="AM370" s="86"/>
      <c r="AN370" s="86"/>
      <c r="AO370" s="86"/>
    </row>
    <row r="371" spans="11:41" ht="20.100000000000001" customHeight="1"/>
    <row r="372" spans="11:41" ht="20.100000000000001" customHeight="1"/>
    <row r="373" spans="11:41" ht="20.100000000000001" customHeight="1"/>
    <row r="374" spans="11:41" ht="20.100000000000001" customHeight="1"/>
    <row r="375" spans="11:41" ht="20.100000000000001" customHeight="1"/>
    <row r="376" spans="11:41" ht="20.100000000000001" customHeight="1"/>
    <row r="377" spans="11:41" ht="20.100000000000001" customHeight="1"/>
    <row r="378" spans="11:41" ht="20.100000000000001" customHeight="1"/>
    <row r="379" spans="11:41" ht="20.100000000000001" customHeight="1"/>
    <row r="380" spans="11:41" ht="20.100000000000001" customHeight="1"/>
    <row r="381" spans="11:41" ht="20.100000000000001" customHeight="1"/>
    <row r="382" spans="11:41" ht="20.100000000000001" customHeight="1"/>
    <row r="383" spans="11:41" ht="20.100000000000001" customHeight="1"/>
    <row r="384" spans="11:41" ht="20.100000000000001" customHeight="1"/>
    <row r="385" ht="20.100000000000001" customHeight="1"/>
    <row r="386" ht="20.100000000000001" customHeight="1"/>
    <row r="387" ht="20.100000000000001" customHeight="1"/>
  </sheetData>
  <mergeCells count="36">
    <mergeCell ref="J3:K3"/>
    <mergeCell ref="A50:B50"/>
    <mergeCell ref="D84:E84"/>
    <mergeCell ref="D85:E85"/>
    <mergeCell ref="A51:B51"/>
    <mergeCell ref="A52:B52"/>
    <mergeCell ref="A53:B53"/>
    <mergeCell ref="A54:B54"/>
    <mergeCell ref="E189:F189"/>
    <mergeCell ref="F232:G232"/>
    <mergeCell ref="E136:F136"/>
    <mergeCell ref="E137:F137"/>
    <mergeCell ref="E138:F138"/>
    <mergeCell ref="E185:F185"/>
    <mergeCell ref="E186:F186"/>
    <mergeCell ref="E187:F187"/>
    <mergeCell ref="E188:F188"/>
    <mergeCell ref="D87:E87"/>
    <mergeCell ref="D83:E83"/>
    <mergeCell ref="D86:E86"/>
    <mergeCell ref="E139:F139"/>
    <mergeCell ref="E140:F140"/>
    <mergeCell ref="E285:F285"/>
    <mergeCell ref="F233:G233"/>
    <mergeCell ref="F234:G234"/>
    <mergeCell ref="E281:F281"/>
    <mergeCell ref="E282:F282"/>
    <mergeCell ref="F235:G235"/>
    <mergeCell ref="F236:G236"/>
    <mergeCell ref="E283:F283"/>
    <mergeCell ref="E284:F284"/>
    <mergeCell ref="E333:F333"/>
    <mergeCell ref="E329:F329"/>
    <mergeCell ref="E330:F330"/>
    <mergeCell ref="E331:F331"/>
    <mergeCell ref="E332:F332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5" max="9" man="1"/>
    <brk id="123" max="9" man="1"/>
    <brk id="219" max="9" man="1"/>
    <brk id="267" max="9" man="1"/>
    <brk id="315" max="9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C000"/>
  </sheetPr>
  <dimension ref="A1:G49"/>
  <sheetViews>
    <sheetView view="pageBreakPreview" workbookViewId="0">
      <selection activeCell="L47" sqref="L47"/>
    </sheetView>
  </sheetViews>
  <sheetFormatPr defaultRowHeight="13.5"/>
  <cols>
    <col min="1" max="6" width="14" style="329" customWidth="1"/>
    <col min="7" max="7" width="11" style="329" customWidth="1"/>
    <col min="8" max="16384" width="9" style="329"/>
  </cols>
  <sheetData>
    <row r="1" spans="1:6" ht="18" customHeight="1">
      <c r="A1" s="328" t="s">
        <v>244</v>
      </c>
    </row>
    <row r="2" spans="1:6" ht="18" customHeight="1">
      <c r="A2" s="328"/>
    </row>
    <row r="3" spans="1:6" ht="20.100000000000001" customHeight="1" thickBot="1">
      <c r="A3" s="665" t="s">
        <v>248</v>
      </c>
      <c r="B3" s="665"/>
      <c r="C3" s="665"/>
      <c r="D3" s="321"/>
      <c r="E3" s="321"/>
      <c r="F3" s="322" t="s">
        <v>240</v>
      </c>
    </row>
    <row r="4" spans="1:6" ht="20.100000000000001" customHeight="1">
      <c r="A4" s="410" t="s">
        <v>194</v>
      </c>
      <c r="B4" s="411" t="s">
        <v>210</v>
      </c>
      <c r="C4" s="412" t="s">
        <v>195</v>
      </c>
      <c r="D4" s="412" t="s">
        <v>196</v>
      </c>
      <c r="E4" s="411" t="s">
        <v>211</v>
      </c>
      <c r="F4" s="413" t="s">
        <v>198</v>
      </c>
    </row>
    <row r="5" spans="1:6" ht="20.100000000000001" customHeight="1">
      <c r="A5" s="385" t="s">
        <v>199</v>
      </c>
      <c r="B5" s="414">
        <f>유수율현황!B3</f>
        <v>13382000</v>
      </c>
      <c r="C5" s="414">
        <f>유수율현황!C3</f>
        <v>7786000</v>
      </c>
      <c r="D5" s="414">
        <f>유수율현황!D3</f>
        <v>3658000</v>
      </c>
      <c r="E5" s="414">
        <f>유수율현황!E3</f>
        <v>0</v>
      </c>
      <c r="F5" s="415">
        <f>유수율현황!F3</f>
        <v>1938000</v>
      </c>
    </row>
    <row r="6" spans="1:6" ht="20.100000000000001" customHeight="1">
      <c r="A6" s="385" t="s">
        <v>200</v>
      </c>
      <c r="B6" s="414">
        <f>유수율현황!B4</f>
        <v>14248000</v>
      </c>
      <c r="C6" s="414">
        <f>유수율현황!C4</f>
        <v>8082000</v>
      </c>
      <c r="D6" s="414">
        <f>유수율현황!D4</f>
        <v>969000</v>
      </c>
      <c r="E6" s="414">
        <f>유수율현황!E4</f>
        <v>0</v>
      </c>
      <c r="F6" s="415">
        <f>유수율현황!F4</f>
        <v>5197000</v>
      </c>
    </row>
    <row r="7" spans="1:6" ht="20.100000000000001" customHeight="1">
      <c r="A7" s="385" t="s">
        <v>201</v>
      </c>
      <c r="B7" s="414">
        <f>유수율현황!B5</f>
        <v>14768000</v>
      </c>
      <c r="C7" s="414">
        <f>유수율현황!C5</f>
        <v>7986000</v>
      </c>
      <c r="D7" s="414">
        <f>유수율현황!D5</f>
        <v>1424000</v>
      </c>
      <c r="E7" s="414">
        <f>유수율현황!E5</f>
        <v>0</v>
      </c>
      <c r="F7" s="415">
        <f>유수율현황!F5</f>
        <v>5358000</v>
      </c>
    </row>
    <row r="8" spans="1:6" ht="20.100000000000001" customHeight="1">
      <c r="A8" s="385" t="s">
        <v>233</v>
      </c>
      <c r="B8" s="414">
        <f>유수율현황!B6</f>
        <v>12919120</v>
      </c>
      <c r="C8" s="414">
        <f>유수율현황!C6</f>
        <v>8333993</v>
      </c>
      <c r="D8" s="414">
        <f>유수율현황!D6</f>
        <v>780071</v>
      </c>
      <c r="E8" s="414">
        <f>유수율현황!E6</f>
        <v>8229</v>
      </c>
      <c r="F8" s="415">
        <f>유수율현황!F6</f>
        <v>3796827</v>
      </c>
    </row>
    <row r="9" spans="1:6" ht="20.100000000000001" customHeight="1">
      <c r="A9" s="385" t="s">
        <v>234</v>
      </c>
      <c r="B9" s="414">
        <f>유수율현황!B7</f>
        <v>12544109</v>
      </c>
      <c r="C9" s="414">
        <f>유수율현황!C7</f>
        <v>8755803</v>
      </c>
      <c r="D9" s="414">
        <f>유수율현황!D7</f>
        <v>338107</v>
      </c>
      <c r="E9" s="414">
        <f>유수율현황!E7</f>
        <v>5013</v>
      </c>
      <c r="F9" s="415">
        <f>유수율현황!F7</f>
        <v>3445186</v>
      </c>
    </row>
    <row r="10" spans="1:6" ht="20.100000000000001" customHeight="1">
      <c r="A10" s="385" t="s">
        <v>235</v>
      </c>
      <c r="B10" s="414">
        <f>유수율현황!B8</f>
        <v>11275583</v>
      </c>
      <c r="C10" s="414">
        <f>유수율현황!C8</f>
        <v>9014452</v>
      </c>
      <c r="D10" s="414">
        <f>유수율현황!D8</f>
        <v>21210</v>
      </c>
      <c r="E10" s="414">
        <f>유수율현황!E8</f>
        <v>12384</v>
      </c>
      <c r="F10" s="415">
        <f>유수율현황!F8</f>
        <v>2227537</v>
      </c>
    </row>
    <row r="11" spans="1:6" ht="20.100000000000001" customHeight="1">
      <c r="A11" s="385" t="s">
        <v>236</v>
      </c>
      <c r="B11" s="414">
        <f>유수율현황!B9</f>
        <v>10928656</v>
      </c>
      <c r="C11" s="414">
        <f>유수율현황!C9</f>
        <v>9016799</v>
      </c>
      <c r="D11" s="414">
        <f>유수율현황!D9</f>
        <v>592701</v>
      </c>
      <c r="E11" s="414">
        <f>유수율현황!E9</f>
        <v>0</v>
      </c>
      <c r="F11" s="415">
        <f>유수율현황!F9</f>
        <v>1319156</v>
      </c>
    </row>
    <row r="12" spans="1:6" ht="20.100000000000001" customHeight="1">
      <c r="A12" s="385" t="s">
        <v>237</v>
      </c>
      <c r="B12" s="414">
        <f>유수율현황!B10</f>
        <v>11007599</v>
      </c>
      <c r="C12" s="414">
        <f>유수율현황!C10</f>
        <v>9110336</v>
      </c>
      <c r="D12" s="414">
        <f>유수율현황!D10</f>
        <v>736396</v>
      </c>
      <c r="E12" s="414">
        <f>유수율현황!E10</f>
        <v>0</v>
      </c>
      <c r="F12" s="415">
        <f>유수율현황!F10</f>
        <v>1160867</v>
      </c>
    </row>
    <row r="13" spans="1:6" ht="20.100000000000001" customHeight="1">
      <c r="A13" s="385" t="s">
        <v>238</v>
      </c>
      <c r="B13" s="414">
        <f>유수율현황!B11</f>
        <v>11314862</v>
      </c>
      <c r="C13" s="414">
        <f>유수율현황!C11</f>
        <v>9361086</v>
      </c>
      <c r="D13" s="414">
        <f>유수율현황!D11</f>
        <v>785910</v>
      </c>
      <c r="E13" s="414">
        <f>유수율현황!E11</f>
        <v>0</v>
      </c>
      <c r="F13" s="415">
        <f>유수율현황!F11</f>
        <v>1167866</v>
      </c>
    </row>
    <row r="14" spans="1:6" ht="20.100000000000001" customHeight="1" thickBot="1">
      <c r="A14" s="387" t="s">
        <v>239</v>
      </c>
      <c r="B14" s="416">
        <f>유수율현황!B12</f>
        <v>11370878</v>
      </c>
      <c r="C14" s="416">
        <f>유수율현황!C12</f>
        <v>9502494</v>
      </c>
      <c r="D14" s="416">
        <f>유수율현황!D12</f>
        <v>749427</v>
      </c>
      <c r="E14" s="416">
        <f>유수율현황!E12</f>
        <v>0</v>
      </c>
      <c r="F14" s="417">
        <f>유수율현황!F12</f>
        <v>1118957</v>
      </c>
    </row>
    <row r="15" spans="1:6" ht="20.100000000000001" customHeight="1">
      <c r="A15" s="325" t="s">
        <v>245</v>
      </c>
      <c r="B15" s="326"/>
      <c r="C15" s="326"/>
      <c r="D15" s="326"/>
      <c r="E15" s="327"/>
      <c r="F15" s="327"/>
    </row>
    <row r="16" spans="1:6" ht="18" customHeight="1">
      <c r="A16" s="325"/>
      <c r="B16" s="326"/>
      <c r="C16" s="326"/>
      <c r="D16" s="326"/>
      <c r="E16" s="327"/>
      <c r="F16" s="327"/>
    </row>
    <row r="17" spans="1:7" ht="20.100000000000001" customHeight="1" thickBot="1">
      <c r="A17" s="665" t="s">
        <v>247</v>
      </c>
      <c r="B17" s="665"/>
      <c r="C17" s="665"/>
    </row>
    <row r="18" spans="1:7" ht="20.100000000000001" customHeight="1">
      <c r="A18" s="410" t="s">
        <v>194</v>
      </c>
      <c r="B18" s="412" t="s">
        <v>212</v>
      </c>
      <c r="C18" s="412" t="s">
        <v>213</v>
      </c>
      <c r="D18" s="412" t="s">
        <v>214</v>
      </c>
      <c r="E18" s="412" t="s">
        <v>215</v>
      </c>
      <c r="F18" s="420" t="s">
        <v>216</v>
      </c>
    </row>
    <row r="19" spans="1:7" ht="20.100000000000001" customHeight="1">
      <c r="A19" s="385" t="s">
        <v>199</v>
      </c>
      <c r="B19" s="418">
        <f>유수율현황!B16</f>
        <v>100</v>
      </c>
      <c r="C19" s="418">
        <f>유수율현황!C16</f>
        <v>58.18</v>
      </c>
      <c r="D19" s="418">
        <f>유수율현황!D16</f>
        <v>27.34</v>
      </c>
      <c r="E19" s="418">
        <f>유수율현황!E16</f>
        <v>14.48</v>
      </c>
      <c r="F19" s="421">
        <f>유수율현황!F16</f>
        <v>0</v>
      </c>
    </row>
    <row r="20" spans="1:7" ht="20.100000000000001" customHeight="1">
      <c r="A20" s="385" t="s">
        <v>200</v>
      </c>
      <c r="B20" s="418">
        <f>유수율현황!B17</f>
        <v>100.00999999999999</v>
      </c>
      <c r="C20" s="418">
        <f>유수율현황!C17</f>
        <v>56.73</v>
      </c>
      <c r="D20" s="418">
        <f>유수율현황!D17</f>
        <v>6.8</v>
      </c>
      <c r="E20" s="418">
        <f>유수율현황!E17</f>
        <v>36.479999999999997</v>
      </c>
      <c r="F20" s="421">
        <f>유수율현황!F17</f>
        <v>0</v>
      </c>
    </row>
    <row r="21" spans="1:7" ht="20.100000000000001" customHeight="1">
      <c r="A21" s="385" t="s">
        <v>201</v>
      </c>
      <c r="B21" s="418">
        <f>유수율현황!B18</f>
        <v>100</v>
      </c>
      <c r="C21" s="418">
        <f>유수율현황!C18</f>
        <v>54.08</v>
      </c>
      <c r="D21" s="418">
        <f>유수율현황!D18</f>
        <v>9.64</v>
      </c>
      <c r="E21" s="418">
        <f>유수율현황!E18</f>
        <v>36.28</v>
      </c>
      <c r="F21" s="421">
        <f>유수율현황!F18</f>
        <v>0</v>
      </c>
    </row>
    <row r="22" spans="1:7" ht="20.100000000000001" customHeight="1">
      <c r="A22" s="385" t="s">
        <v>233</v>
      </c>
      <c r="B22" s="418">
        <f>유수율현황!B19</f>
        <v>100.00000000000001</v>
      </c>
      <c r="C22" s="418">
        <f>유수율현황!C19</f>
        <v>64.510000000000005</v>
      </c>
      <c r="D22" s="418">
        <f>유수율현황!D19</f>
        <v>6.04</v>
      </c>
      <c r="E22" s="418">
        <f>유수율현황!E19</f>
        <v>29.39</v>
      </c>
      <c r="F22" s="421">
        <f>유수율현황!F19</f>
        <v>0.06</v>
      </c>
    </row>
    <row r="23" spans="1:7" ht="20.100000000000001" customHeight="1">
      <c r="A23" s="385" t="s">
        <v>234</v>
      </c>
      <c r="B23" s="418">
        <f>유수율현황!B20</f>
        <v>100.00000000000001</v>
      </c>
      <c r="C23" s="418">
        <f>유수율현황!C20</f>
        <v>69.8</v>
      </c>
      <c r="D23" s="418">
        <f>유수율현황!D20</f>
        <v>2.7</v>
      </c>
      <c r="E23" s="418">
        <f>유수율현황!E20</f>
        <v>27.46</v>
      </c>
      <c r="F23" s="421">
        <f>유수율현황!F20</f>
        <v>0.04</v>
      </c>
    </row>
    <row r="24" spans="1:7" ht="20.100000000000001" customHeight="1">
      <c r="A24" s="385" t="s">
        <v>235</v>
      </c>
      <c r="B24" s="418">
        <f>유수율현황!B21</f>
        <v>100.01</v>
      </c>
      <c r="C24" s="418">
        <f>유수율현황!C21</f>
        <v>79.95</v>
      </c>
      <c r="D24" s="418">
        <f>유수율현황!D21</f>
        <v>0.19</v>
      </c>
      <c r="E24" s="418">
        <f>유수율현황!E21</f>
        <v>19.760000000000002</v>
      </c>
      <c r="F24" s="421">
        <f>유수율현황!F21</f>
        <v>0.11</v>
      </c>
    </row>
    <row r="25" spans="1:7" ht="20.100000000000001" customHeight="1">
      <c r="A25" s="385" t="s">
        <v>236</v>
      </c>
      <c r="B25" s="418">
        <f>유수율현황!B22</f>
        <v>100</v>
      </c>
      <c r="C25" s="418">
        <f>유수율현황!C22</f>
        <v>82.51</v>
      </c>
      <c r="D25" s="418">
        <f>유수율현황!D22</f>
        <v>5.42</v>
      </c>
      <c r="E25" s="418">
        <f>유수율현황!E22</f>
        <v>12.07</v>
      </c>
      <c r="F25" s="421">
        <f>유수율현황!F22</f>
        <v>0</v>
      </c>
    </row>
    <row r="26" spans="1:7" ht="20.100000000000001" customHeight="1">
      <c r="A26" s="385" t="s">
        <v>237</v>
      </c>
      <c r="B26" s="418">
        <f>유수율현황!B23</f>
        <v>100.01</v>
      </c>
      <c r="C26" s="418">
        <f>유수율현황!C23</f>
        <v>82.77000000000001</v>
      </c>
      <c r="D26" s="418">
        <f>유수율현황!D23</f>
        <v>6.69</v>
      </c>
      <c r="E26" s="418">
        <f>유수율현황!E23</f>
        <v>10.55</v>
      </c>
      <c r="F26" s="421">
        <f>유수율현황!F23</f>
        <v>0</v>
      </c>
    </row>
    <row r="27" spans="1:7" ht="20.100000000000001" customHeight="1">
      <c r="A27" s="385" t="s">
        <v>238</v>
      </c>
      <c r="B27" s="418">
        <f>유수율현황!B24</f>
        <v>100</v>
      </c>
      <c r="C27" s="418">
        <f>유수율현황!C24</f>
        <v>82.73</v>
      </c>
      <c r="D27" s="418">
        <f>유수율현황!D24</f>
        <v>6.95</v>
      </c>
      <c r="E27" s="418">
        <f>유수율현황!E24</f>
        <v>10.32</v>
      </c>
      <c r="F27" s="421">
        <f>유수율현황!F24</f>
        <v>0</v>
      </c>
    </row>
    <row r="28" spans="1:7" ht="20.100000000000001" customHeight="1" thickBot="1">
      <c r="A28" s="387" t="s">
        <v>239</v>
      </c>
      <c r="B28" s="419">
        <f>유수율현황!B25</f>
        <v>100</v>
      </c>
      <c r="C28" s="419">
        <f>유수율현황!C25</f>
        <v>83.57</v>
      </c>
      <c r="D28" s="419">
        <f>유수율현황!D25</f>
        <v>6.59</v>
      </c>
      <c r="E28" s="419">
        <f>유수율현황!E25</f>
        <v>9.84</v>
      </c>
      <c r="F28" s="422">
        <f>유수율현황!F25</f>
        <v>0</v>
      </c>
    </row>
    <row r="29" spans="1:7" ht="18" customHeight="1">
      <c r="A29" s="328"/>
    </row>
    <row r="30" spans="1:7" ht="20.100000000000001" customHeight="1">
      <c r="A30" s="330" t="s">
        <v>246</v>
      </c>
    </row>
    <row r="31" spans="1:7" ht="24.75" customHeight="1">
      <c r="A31" s="425" t="s">
        <v>217</v>
      </c>
      <c r="B31" s="425">
        <v>2008</v>
      </c>
      <c r="C31" s="425">
        <v>2009</v>
      </c>
      <c r="D31" s="425">
        <v>2010</v>
      </c>
      <c r="E31" s="425">
        <v>2011</v>
      </c>
      <c r="F31" s="425">
        <v>2012</v>
      </c>
      <c r="G31" s="334"/>
    </row>
    <row r="32" spans="1:7" ht="24.75" customHeight="1">
      <c r="A32" s="426" t="s">
        <v>249</v>
      </c>
      <c r="B32" s="427">
        <f>C24</f>
        <v>79.95</v>
      </c>
      <c r="C32" s="427">
        <f>C25</f>
        <v>82.51</v>
      </c>
      <c r="D32" s="427">
        <f>C26</f>
        <v>82.77000000000001</v>
      </c>
      <c r="E32" s="427">
        <f>C27</f>
        <v>82.73</v>
      </c>
      <c r="F32" s="427">
        <f>C28</f>
        <v>83.57</v>
      </c>
      <c r="G32" s="334"/>
    </row>
    <row r="33" spans="1:7" ht="14.1" customHeight="1">
      <c r="A33" s="334"/>
      <c r="B33" s="334"/>
      <c r="C33" s="334"/>
      <c r="D33" s="334"/>
      <c r="E33" s="334"/>
      <c r="F33" s="334"/>
      <c r="G33" s="334"/>
    </row>
    <row r="34" spans="1:7" ht="30" customHeight="1">
      <c r="A34" s="330" t="s">
        <v>250</v>
      </c>
      <c r="B34" s="334"/>
      <c r="C34" s="334"/>
      <c r="D34" s="334"/>
      <c r="E34" s="334"/>
      <c r="F34" s="334"/>
      <c r="G34" s="334"/>
    </row>
    <row r="35" spans="1:7" ht="30" customHeight="1">
      <c r="A35" s="331" t="s">
        <v>217</v>
      </c>
      <c r="B35" s="332">
        <v>2009</v>
      </c>
      <c r="C35" s="337">
        <v>2015</v>
      </c>
      <c r="D35" s="337">
        <v>2020</v>
      </c>
      <c r="E35" s="423">
        <v>2025</v>
      </c>
      <c r="F35" s="424" t="s">
        <v>251</v>
      </c>
      <c r="G35" s="334"/>
    </row>
    <row r="36" spans="1:7" ht="30" customHeight="1">
      <c r="A36" s="338" t="s">
        <v>252</v>
      </c>
      <c r="B36" s="339">
        <v>75.099999999999994</v>
      </c>
      <c r="C36" s="340">
        <v>81.599999999999994</v>
      </c>
      <c r="D36" s="340">
        <v>84.8</v>
      </c>
      <c r="E36" s="341">
        <v>86.5</v>
      </c>
      <c r="F36" s="342"/>
      <c r="G36" s="334"/>
    </row>
    <row r="37" spans="1:7" ht="30" customHeight="1">
      <c r="A37" s="343" t="s">
        <v>253</v>
      </c>
      <c r="B37" s="344">
        <v>82.5</v>
      </c>
      <c r="C37" s="345">
        <v>84</v>
      </c>
      <c r="D37" s="345">
        <v>85</v>
      </c>
      <c r="E37" s="428">
        <v>85</v>
      </c>
      <c r="F37" s="347"/>
      <c r="G37" s="348"/>
    </row>
    <row r="38" spans="1:7" ht="15.95" hidden="1" customHeight="1">
      <c r="A38" s="349" t="s">
        <v>218</v>
      </c>
      <c r="B38" s="340">
        <v>81.5</v>
      </c>
      <c r="C38" s="339">
        <v>81.900000000000006</v>
      </c>
      <c r="D38" s="339">
        <v>83</v>
      </c>
      <c r="E38" s="350"/>
      <c r="F38" s="351"/>
      <c r="G38" s="348"/>
    </row>
    <row r="39" spans="1:7" ht="15.95" hidden="1" customHeight="1">
      <c r="A39" s="352" t="s">
        <v>219</v>
      </c>
      <c r="B39" s="353">
        <v>80.2</v>
      </c>
      <c r="C39" s="354">
        <v>80.400000000000006</v>
      </c>
      <c r="D39" s="354">
        <v>81.5</v>
      </c>
      <c r="E39" s="355"/>
      <c r="F39" s="356"/>
      <c r="G39" s="348"/>
    </row>
    <row r="40" spans="1:7" ht="15.95" hidden="1" customHeight="1">
      <c r="A40" s="352" t="s">
        <v>220</v>
      </c>
      <c r="B40" s="353">
        <v>74.400000000000006</v>
      </c>
      <c r="C40" s="354">
        <v>75.2</v>
      </c>
      <c r="D40" s="354">
        <v>79</v>
      </c>
      <c r="E40" s="355"/>
      <c r="F40" s="356"/>
      <c r="G40" s="348"/>
    </row>
    <row r="41" spans="1:7" ht="15.95" hidden="1" customHeight="1">
      <c r="A41" s="352" t="s">
        <v>221</v>
      </c>
      <c r="B41" s="353">
        <v>80.400000000000006</v>
      </c>
      <c r="C41" s="354">
        <v>81.400000000000006</v>
      </c>
      <c r="D41" s="354">
        <v>83</v>
      </c>
      <c r="E41" s="355"/>
      <c r="F41" s="356"/>
      <c r="G41" s="348"/>
    </row>
    <row r="42" spans="1:7" ht="15.95" hidden="1" customHeight="1">
      <c r="A42" s="352" t="s">
        <v>222</v>
      </c>
      <c r="B42" s="353">
        <v>76</v>
      </c>
      <c r="C42" s="354">
        <v>78.3</v>
      </c>
      <c r="D42" s="354">
        <v>83.1</v>
      </c>
      <c r="E42" s="355"/>
      <c r="F42" s="356"/>
      <c r="G42" s="348"/>
    </row>
    <row r="43" spans="1:7" ht="15.95" hidden="1" customHeight="1">
      <c r="A43" s="343" t="s">
        <v>223</v>
      </c>
      <c r="B43" s="344">
        <v>73</v>
      </c>
      <c r="C43" s="345">
        <v>75</v>
      </c>
      <c r="D43" s="345">
        <v>80</v>
      </c>
      <c r="E43" s="346"/>
      <c r="F43" s="347"/>
      <c r="G43" s="348"/>
    </row>
    <row r="44" spans="1:7" ht="14.1" customHeight="1">
      <c r="A44" s="334"/>
      <c r="B44" s="334"/>
      <c r="C44" s="334"/>
      <c r="D44" s="334"/>
      <c r="E44" s="334"/>
      <c r="F44" s="334"/>
      <c r="G44" s="334"/>
    </row>
    <row r="45" spans="1:7" ht="20.100000000000001" customHeight="1">
      <c r="A45" s="330" t="s">
        <v>254</v>
      </c>
      <c r="B45" s="334"/>
      <c r="C45" s="334"/>
      <c r="D45" s="334"/>
      <c r="E45" s="334"/>
      <c r="F45" s="334"/>
      <c r="G45" s="334"/>
    </row>
    <row r="46" spans="1:7" ht="20.100000000000001" customHeight="1">
      <c r="A46" s="331" t="s">
        <v>224</v>
      </c>
      <c r="B46" s="332">
        <v>2012</v>
      </c>
      <c r="C46" s="332">
        <v>2015</v>
      </c>
      <c r="D46" s="332">
        <v>2020</v>
      </c>
      <c r="E46" s="332">
        <v>2025</v>
      </c>
      <c r="F46" s="333">
        <v>2030</v>
      </c>
      <c r="G46" s="334"/>
    </row>
    <row r="47" spans="1:7" ht="20.100000000000001" customHeight="1">
      <c r="A47" s="335" t="s">
        <v>225</v>
      </c>
      <c r="B47" s="336">
        <f>C28</f>
        <v>83.57</v>
      </c>
      <c r="C47" s="336">
        <v>85</v>
      </c>
      <c r="D47" s="336">
        <v>86</v>
      </c>
      <c r="E47" s="336">
        <v>86</v>
      </c>
      <c r="F47" s="360">
        <v>86</v>
      </c>
      <c r="G47" s="334"/>
    </row>
    <row r="48" spans="1:7" ht="20.100000000000001" customHeight="1">
      <c r="A48" s="357" t="s">
        <v>255</v>
      </c>
      <c r="B48" s="334"/>
      <c r="C48" s="334"/>
      <c r="D48" s="334"/>
      <c r="E48" s="334"/>
      <c r="F48" s="334"/>
      <c r="G48" s="334"/>
    </row>
    <row r="49" spans="1:7" ht="14.1" customHeight="1">
      <c r="A49" s="357"/>
      <c r="B49" s="334"/>
      <c r="C49" s="334"/>
      <c r="D49" s="334"/>
      <c r="E49" s="334"/>
      <c r="F49" s="334"/>
      <c r="G49" s="334"/>
    </row>
  </sheetData>
  <mergeCells count="2">
    <mergeCell ref="A3:C3"/>
    <mergeCell ref="A17:C17"/>
  </mergeCells>
  <phoneticPr fontId="30" type="noConversion"/>
  <pageMargins left="0.74803149606299213" right="0.74803149606299213" top="0.78740157480314965" bottom="0.98425196850393704" header="0.51181102362204722" footer="0.51181102362204722"/>
  <pageSetup paperSize="9" scale="95" orientation="portrait" r:id="rId1"/>
  <headerFooter alignWithMargins="0"/>
  <ignoredErrors>
    <ignoredError sqref="B5:B6" unlocked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C000"/>
  </sheetPr>
  <dimension ref="A1:O26"/>
  <sheetViews>
    <sheetView view="pageBreakPreview" zoomScaleSheetLayoutView="100" workbookViewId="0">
      <selection activeCell="O24" sqref="O24"/>
    </sheetView>
  </sheetViews>
  <sheetFormatPr defaultColWidth="12.125" defaultRowHeight="20.100000000000001" customHeight="1"/>
  <cols>
    <col min="1" max="6" width="10.875" style="321" customWidth="1"/>
    <col min="7" max="11" width="10.375" style="321" customWidth="1"/>
    <col min="12" max="16384" width="12.125" style="321"/>
  </cols>
  <sheetData>
    <row r="1" spans="1:15" ht="20.100000000000001" customHeight="1" thickBot="1">
      <c r="A1" s="665"/>
      <c r="B1" s="665"/>
      <c r="C1" s="665"/>
      <c r="F1" s="322" t="s">
        <v>240</v>
      </c>
      <c r="M1" s="322" t="s">
        <v>243</v>
      </c>
    </row>
    <row r="2" spans="1:15" s="323" customFormat="1" ht="24.95" customHeight="1">
      <c r="A2" s="381" t="s">
        <v>194</v>
      </c>
      <c r="B2" s="382" t="s">
        <v>241</v>
      </c>
      <c r="C2" s="383" t="s">
        <v>195</v>
      </c>
      <c r="D2" s="383" t="s">
        <v>196</v>
      </c>
      <c r="E2" s="382" t="s">
        <v>197</v>
      </c>
      <c r="F2" s="384" t="s">
        <v>198</v>
      </c>
      <c r="H2" s="398" t="s">
        <v>194</v>
      </c>
      <c r="I2" s="399" t="s">
        <v>241</v>
      </c>
      <c r="J2" s="400" t="s">
        <v>195</v>
      </c>
      <c r="K2" s="400" t="s">
        <v>196</v>
      </c>
      <c r="L2" s="399" t="s">
        <v>197</v>
      </c>
      <c r="M2" s="401" t="s">
        <v>198</v>
      </c>
      <c r="N2" s="323">
        <v>1000</v>
      </c>
    </row>
    <row r="3" spans="1:15" s="323" customFormat="1" ht="24.95" customHeight="1">
      <c r="A3" s="385" t="s">
        <v>199</v>
      </c>
      <c r="B3" s="379">
        <f t="shared" ref="B3:B12" si="0">SUM(C3:F3)</f>
        <v>13382000</v>
      </c>
      <c r="C3" s="379">
        <f t="shared" ref="C3:F5" si="1">J3*$N$2</f>
        <v>7786000</v>
      </c>
      <c r="D3" s="379">
        <f t="shared" si="1"/>
        <v>3658000</v>
      </c>
      <c r="E3" s="379">
        <f t="shared" si="1"/>
        <v>0</v>
      </c>
      <c r="F3" s="379">
        <f t="shared" si="1"/>
        <v>1938000</v>
      </c>
      <c r="H3" s="402" t="s">
        <v>199</v>
      </c>
      <c r="I3" s="403">
        <f>SUM(J3:M3)</f>
        <v>13382</v>
      </c>
      <c r="J3" s="404">
        <v>7786</v>
      </c>
      <c r="K3" s="404">
        <v>3658</v>
      </c>
      <c r="L3" s="404">
        <v>0</v>
      </c>
      <c r="M3" s="405">
        <v>1938</v>
      </c>
    </row>
    <row r="4" spans="1:15" s="323" customFormat="1" ht="24.95" customHeight="1">
      <c r="A4" s="385" t="s">
        <v>200</v>
      </c>
      <c r="B4" s="379">
        <f t="shared" si="0"/>
        <v>14248000</v>
      </c>
      <c r="C4" s="379">
        <f t="shared" si="1"/>
        <v>8082000</v>
      </c>
      <c r="D4" s="379">
        <f t="shared" si="1"/>
        <v>969000</v>
      </c>
      <c r="E4" s="379">
        <f t="shared" si="1"/>
        <v>0</v>
      </c>
      <c r="F4" s="379">
        <f t="shared" si="1"/>
        <v>5197000</v>
      </c>
      <c r="H4" s="402" t="s">
        <v>200</v>
      </c>
      <c r="I4" s="403">
        <f>SUM(J4:M4)</f>
        <v>14248</v>
      </c>
      <c r="J4" s="404">
        <v>8082</v>
      </c>
      <c r="K4" s="404">
        <v>969</v>
      </c>
      <c r="L4" s="404">
        <v>0</v>
      </c>
      <c r="M4" s="405">
        <v>5197</v>
      </c>
    </row>
    <row r="5" spans="1:15" ht="24.95" customHeight="1" thickBot="1">
      <c r="A5" s="385" t="s">
        <v>201</v>
      </c>
      <c r="B5" s="379">
        <f t="shared" si="0"/>
        <v>14768000</v>
      </c>
      <c r="C5" s="380">
        <f t="shared" si="1"/>
        <v>7986000</v>
      </c>
      <c r="D5" s="380">
        <f t="shared" si="1"/>
        <v>1424000</v>
      </c>
      <c r="E5" s="380">
        <f t="shared" si="1"/>
        <v>0</v>
      </c>
      <c r="F5" s="380">
        <f t="shared" si="1"/>
        <v>5358000</v>
      </c>
      <c r="G5" s="324"/>
      <c r="H5" s="406" t="s">
        <v>201</v>
      </c>
      <c r="I5" s="407">
        <f>SUM(J5:M5)</f>
        <v>14768</v>
      </c>
      <c r="J5" s="408">
        <v>7986</v>
      </c>
      <c r="K5" s="408">
        <v>1424</v>
      </c>
      <c r="L5" s="408">
        <v>0</v>
      </c>
      <c r="M5" s="409">
        <v>5358</v>
      </c>
      <c r="N5" s="323"/>
      <c r="O5" s="322"/>
    </row>
    <row r="6" spans="1:15" ht="24.95" customHeight="1">
      <c r="A6" s="385" t="s">
        <v>233</v>
      </c>
      <c r="B6" s="379">
        <f t="shared" si="0"/>
        <v>12919120</v>
      </c>
      <c r="C6" s="380">
        <v>8333993</v>
      </c>
      <c r="D6" s="380">
        <v>780071</v>
      </c>
      <c r="E6" s="379">
        <v>8229</v>
      </c>
      <c r="F6" s="386">
        <v>3796827</v>
      </c>
      <c r="G6" s="324"/>
    </row>
    <row r="7" spans="1:15" ht="24.95" customHeight="1">
      <c r="A7" s="385" t="s">
        <v>234</v>
      </c>
      <c r="B7" s="379">
        <f t="shared" si="0"/>
        <v>12544109</v>
      </c>
      <c r="C7" s="380">
        <v>8755803</v>
      </c>
      <c r="D7" s="380">
        <v>338107</v>
      </c>
      <c r="E7" s="379">
        <v>5013</v>
      </c>
      <c r="F7" s="386">
        <v>3445186</v>
      </c>
      <c r="G7" s="324"/>
    </row>
    <row r="8" spans="1:15" ht="24.95" customHeight="1">
      <c r="A8" s="385" t="s">
        <v>235</v>
      </c>
      <c r="B8" s="379">
        <f t="shared" si="0"/>
        <v>11275583</v>
      </c>
      <c r="C8" s="380">
        <v>9014452</v>
      </c>
      <c r="D8" s="380">
        <v>21210</v>
      </c>
      <c r="E8" s="379">
        <v>12384</v>
      </c>
      <c r="F8" s="386">
        <v>2227537</v>
      </c>
      <c r="G8" s="324"/>
    </row>
    <row r="9" spans="1:15" ht="24.95" customHeight="1">
      <c r="A9" s="385" t="s">
        <v>236</v>
      </c>
      <c r="B9" s="379">
        <f t="shared" si="0"/>
        <v>10928656</v>
      </c>
      <c r="C9" s="380">
        <v>9016799</v>
      </c>
      <c r="D9" s="380">
        <v>592701</v>
      </c>
      <c r="E9" s="379"/>
      <c r="F9" s="386">
        <v>1319156</v>
      </c>
      <c r="G9" s="324"/>
    </row>
    <row r="10" spans="1:15" ht="24.95" customHeight="1">
      <c r="A10" s="385" t="s">
        <v>237</v>
      </c>
      <c r="B10" s="379">
        <f t="shared" si="0"/>
        <v>11007599</v>
      </c>
      <c r="C10" s="380">
        <v>9110336</v>
      </c>
      <c r="D10" s="380">
        <v>736396</v>
      </c>
      <c r="E10" s="379"/>
      <c r="F10" s="386">
        <v>1160867</v>
      </c>
      <c r="G10" s="324"/>
      <c r="H10" s="324"/>
    </row>
    <row r="11" spans="1:15" ht="24.95" customHeight="1">
      <c r="A11" s="385" t="s">
        <v>238</v>
      </c>
      <c r="B11" s="379">
        <f t="shared" si="0"/>
        <v>11314862</v>
      </c>
      <c r="C11" s="380">
        <v>9361086</v>
      </c>
      <c r="D11" s="380">
        <v>785910</v>
      </c>
      <c r="E11" s="379"/>
      <c r="F11" s="386">
        <v>1167866</v>
      </c>
      <c r="G11" s="324"/>
    </row>
    <row r="12" spans="1:15" ht="24.95" customHeight="1" thickBot="1">
      <c r="A12" s="387" t="s">
        <v>239</v>
      </c>
      <c r="B12" s="379">
        <f t="shared" si="0"/>
        <v>11370878</v>
      </c>
      <c r="C12" s="389">
        <v>9502494</v>
      </c>
      <c r="D12" s="389">
        <f>237744+511683</f>
        <v>749427</v>
      </c>
      <c r="E12" s="388"/>
      <c r="F12" s="390">
        <v>1118957</v>
      </c>
      <c r="G12" s="324"/>
    </row>
    <row r="13" spans="1:15" ht="15" customHeight="1">
      <c r="A13" s="325" t="s">
        <v>242</v>
      </c>
      <c r="B13" s="326"/>
      <c r="C13" s="326"/>
      <c r="D13" s="326"/>
      <c r="E13" s="327"/>
      <c r="F13" s="327"/>
    </row>
    <row r="14" spans="1:15" ht="24.95" customHeight="1" thickBot="1">
      <c r="C14" s="324"/>
    </row>
    <row r="15" spans="1:15" ht="30" customHeight="1">
      <c r="A15" s="381" t="s">
        <v>202</v>
      </c>
      <c r="B15" s="383" t="s">
        <v>203</v>
      </c>
      <c r="C15" s="383" t="s">
        <v>204</v>
      </c>
      <c r="D15" s="383" t="s">
        <v>205</v>
      </c>
      <c r="E15" s="383" t="s">
        <v>206</v>
      </c>
      <c r="F15" s="391" t="s">
        <v>207</v>
      </c>
    </row>
    <row r="16" spans="1:15" ht="30" customHeight="1">
      <c r="A16" s="392" t="s">
        <v>199</v>
      </c>
      <c r="B16" s="418">
        <f t="shared" ref="B16:B25" si="2">SUM(C16:F16)</f>
        <v>100</v>
      </c>
      <c r="C16" s="393">
        <f>ROUND((C3/B3)*100,2)</f>
        <v>58.18</v>
      </c>
      <c r="D16" s="393">
        <f>ROUND((D3/B3)*100,2)</f>
        <v>27.34</v>
      </c>
      <c r="E16" s="393">
        <f>ROUND((F3/B3)*100,2)</f>
        <v>14.48</v>
      </c>
      <c r="F16" s="394">
        <f t="shared" ref="F16:F24" si="3">ROUND((E3/B3)*100,2)</f>
        <v>0</v>
      </c>
    </row>
    <row r="17" spans="1:6" ht="30" customHeight="1">
      <c r="A17" s="392" t="s">
        <v>208</v>
      </c>
      <c r="B17" s="418">
        <f t="shared" si="2"/>
        <v>100.00999999999999</v>
      </c>
      <c r="C17" s="393">
        <f>ROUNDUP((C4/B4)*100,2)</f>
        <v>56.73</v>
      </c>
      <c r="D17" s="393">
        <f>ROUND((D4/B4)*100,2)</f>
        <v>6.8</v>
      </c>
      <c r="E17" s="393">
        <f>ROUND((F4/B4)*100,2)</f>
        <v>36.479999999999997</v>
      </c>
      <c r="F17" s="394">
        <f t="shared" si="3"/>
        <v>0</v>
      </c>
    </row>
    <row r="18" spans="1:6" ht="30" customHeight="1">
      <c r="A18" s="392" t="s">
        <v>209</v>
      </c>
      <c r="B18" s="418">
        <f t="shared" si="2"/>
        <v>100</v>
      </c>
      <c r="C18" s="393">
        <f>ROUND((C5/B5)*100,2)</f>
        <v>54.08</v>
      </c>
      <c r="D18" s="393">
        <f>ROUND((D5/B5)*100,2)</f>
        <v>9.64</v>
      </c>
      <c r="E18" s="393">
        <f>ROUND((F5/B5)*100,2)</f>
        <v>36.28</v>
      </c>
      <c r="F18" s="394">
        <f t="shared" si="3"/>
        <v>0</v>
      </c>
    </row>
    <row r="19" spans="1:6" ht="30" customHeight="1">
      <c r="A19" s="392" t="s">
        <v>233</v>
      </c>
      <c r="B19" s="418">
        <f t="shared" si="2"/>
        <v>100.00000000000001</v>
      </c>
      <c r="C19" s="393">
        <f>ROUND((C6/B6)*100,2)</f>
        <v>64.510000000000005</v>
      </c>
      <c r="D19" s="393">
        <f t="shared" ref="D19:D25" si="4">ROUND((D6/B6)*100,2)</f>
        <v>6.04</v>
      </c>
      <c r="E19" s="393">
        <f t="shared" ref="E19:E25" si="5">ROUND((F6/B6)*100,2)</f>
        <v>29.39</v>
      </c>
      <c r="F19" s="394">
        <f t="shared" si="3"/>
        <v>0.06</v>
      </c>
    </row>
    <row r="20" spans="1:6" ht="30" customHeight="1">
      <c r="A20" s="392" t="s">
        <v>234</v>
      </c>
      <c r="B20" s="418">
        <f t="shared" si="2"/>
        <v>100.00000000000001</v>
      </c>
      <c r="C20" s="393">
        <f>ROUND((C7/B7)*100,2)</f>
        <v>69.8</v>
      </c>
      <c r="D20" s="393">
        <f t="shared" si="4"/>
        <v>2.7</v>
      </c>
      <c r="E20" s="393">
        <f t="shared" si="5"/>
        <v>27.46</v>
      </c>
      <c r="F20" s="394">
        <f t="shared" si="3"/>
        <v>0.04</v>
      </c>
    </row>
    <row r="21" spans="1:6" ht="30" customHeight="1">
      <c r="A21" s="392" t="s">
        <v>235</v>
      </c>
      <c r="B21" s="418">
        <f t="shared" si="2"/>
        <v>100.01</v>
      </c>
      <c r="C21" s="393">
        <f>ROUND((C8/B8)*100,2)</f>
        <v>79.95</v>
      </c>
      <c r="D21" s="393">
        <f t="shared" si="4"/>
        <v>0.19</v>
      </c>
      <c r="E21" s="393">
        <f t="shared" si="5"/>
        <v>19.760000000000002</v>
      </c>
      <c r="F21" s="394">
        <f t="shared" si="3"/>
        <v>0.11</v>
      </c>
    </row>
    <row r="22" spans="1:6" ht="30" customHeight="1">
      <c r="A22" s="392" t="s">
        <v>236</v>
      </c>
      <c r="B22" s="418">
        <f t="shared" si="2"/>
        <v>100</v>
      </c>
      <c r="C22" s="393">
        <f>ROUND((C9/B9)*100,2)</f>
        <v>82.51</v>
      </c>
      <c r="D22" s="393">
        <f t="shared" si="4"/>
        <v>5.42</v>
      </c>
      <c r="E22" s="393">
        <f t="shared" si="5"/>
        <v>12.07</v>
      </c>
      <c r="F22" s="394">
        <f t="shared" si="3"/>
        <v>0</v>
      </c>
    </row>
    <row r="23" spans="1:6" ht="30" customHeight="1">
      <c r="A23" s="392" t="s">
        <v>237</v>
      </c>
      <c r="B23" s="418">
        <f t="shared" si="2"/>
        <v>100.01</v>
      </c>
      <c r="C23" s="393">
        <f>ROUNDUP((C10/B10)*100,2)</f>
        <v>82.77000000000001</v>
      </c>
      <c r="D23" s="393">
        <f t="shared" si="4"/>
        <v>6.69</v>
      </c>
      <c r="E23" s="393">
        <f t="shared" si="5"/>
        <v>10.55</v>
      </c>
      <c r="F23" s="394">
        <f t="shared" si="3"/>
        <v>0</v>
      </c>
    </row>
    <row r="24" spans="1:6" ht="30" customHeight="1">
      <c r="A24" s="392" t="s">
        <v>238</v>
      </c>
      <c r="B24" s="418">
        <f t="shared" si="2"/>
        <v>100</v>
      </c>
      <c r="C24" s="393">
        <f>ROUND((C11/B11)*100,2)</f>
        <v>82.73</v>
      </c>
      <c r="D24" s="393">
        <f t="shared" si="4"/>
        <v>6.95</v>
      </c>
      <c r="E24" s="393">
        <f t="shared" si="5"/>
        <v>10.32</v>
      </c>
      <c r="F24" s="394">
        <f t="shared" si="3"/>
        <v>0</v>
      </c>
    </row>
    <row r="25" spans="1:6" ht="30" customHeight="1" thickBot="1">
      <c r="A25" s="395" t="s">
        <v>239</v>
      </c>
      <c r="B25" s="419">
        <f t="shared" si="2"/>
        <v>100</v>
      </c>
      <c r="C25" s="396">
        <f>ROUND((C12/B12)*100,2)</f>
        <v>83.57</v>
      </c>
      <c r="D25" s="396">
        <f t="shared" si="4"/>
        <v>6.59</v>
      </c>
      <c r="E25" s="396">
        <f t="shared" si="5"/>
        <v>9.84</v>
      </c>
      <c r="F25" s="397"/>
    </row>
    <row r="26" spans="1:6" ht="20.100000000000001" customHeight="1">
      <c r="A26" s="325" t="s">
        <v>242</v>
      </c>
    </row>
  </sheetData>
  <mergeCells count="1">
    <mergeCell ref="A1:C1"/>
  </mergeCells>
  <phoneticPr fontId="30" type="noConversion"/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C000"/>
  </sheetPr>
  <dimension ref="A1:I57"/>
  <sheetViews>
    <sheetView view="pageBreakPreview" topLeftCell="A19" workbookViewId="0">
      <selection activeCell="Q68" sqref="Q68"/>
    </sheetView>
  </sheetViews>
  <sheetFormatPr defaultRowHeight="13.5"/>
  <cols>
    <col min="1" max="6" width="13.25" style="329" customWidth="1"/>
    <col min="7" max="9" width="6.5" style="329" customWidth="1"/>
    <col min="10" max="16384" width="9" style="329"/>
  </cols>
  <sheetData>
    <row r="1" spans="1:9" ht="35.25" customHeight="1">
      <c r="A1" s="328" t="s">
        <v>323</v>
      </c>
    </row>
    <row r="2" spans="1:9" ht="11.25" customHeight="1">
      <c r="A2" s="328"/>
    </row>
    <row r="3" spans="1:9" ht="22.5" customHeight="1" thickBot="1">
      <c r="A3" s="330" t="s">
        <v>279</v>
      </c>
    </row>
    <row r="4" spans="1:9" ht="29.25" customHeight="1">
      <c r="A4" s="438" t="s">
        <v>283</v>
      </c>
      <c r="B4" s="439">
        <v>2012</v>
      </c>
      <c r="C4" s="439">
        <v>2015</v>
      </c>
      <c r="D4" s="439">
        <v>2020</v>
      </c>
      <c r="E4" s="439">
        <v>2025</v>
      </c>
      <c r="F4" s="440">
        <v>2030</v>
      </c>
      <c r="G4" s="361"/>
      <c r="H4" s="361"/>
      <c r="I4" s="361"/>
    </row>
    <row r="5" spans="1:9" ht="24.95" customHeight="1">
      <c r="A5" s="436" t="s">
        <v>258</v>
      </c>
      <c r="B5" s="490">
        <f>'동지역 추계 10년'!I24</f>
        <v>275</v>
      </c>
      <c r="C5" s="490">
        <f>'동지역 추계 10년'!I27</f>
        <v>285</v>
      </c>
      <c r="D5" s="490">
        <f>'동지역 추계 10년'!I32</f>
        <v>302</v>
      </c>
      <c r="E5" s="490">
        <f>'동지역 추계 10년'!I37</f>
        <v>320</v>
      </c>
      <c r="F5" s="491">
        <f>'동지역 추계 10년'!I42</f>
        <v>340</v>
      </c>
      <c r="G5" s="361"/>
      <c r="H5" s="361"/>
      <c r="I5" s="361"/>
    </row>
    <row r="6" spans="1:9" ht="24.95" customHeight="1">
      <c r="A6" s="436" t="s">
        <v>280</v>
      </c>
      <c r="B6" s="490">
        <f>'강경읍 추계 10년'!I24</f>
        <v>246</v>
      </c>
      <c r="C6" s="490">
        <f>'강경읍 추계 10년'!I27</f>
        <v>257</v>
      </c>
      <c r="D6" s="490">
        <f>'강경읍 추계 10년'!I32</f>
        <v>273</v>
      </c>
      <c r="E6" s="490">
        <f>'강경읍 추계 10년'!I37</f>
        <v>288</v>
      </c>
      <c r="F6" s="491">
        <f>'강경읍 추계 10년'!I42</f>
        <v>303</v>
      </c>
      <c r="G6" s="361"/>
      <c r="H6" s="361"/>
      <c r="I6" s="361"/>
    </row>
    <row r="7" spans="1:9" ht="24.95" customHeight="1">
      <c r="A7" s="436" t="s">
        <v>281</v>
      </c>
      <c r="B7" s="492">
        <f>'연무읍 추계 10년'!I24</f>
        <v>208</v>
      </c>
      <c r="C7" s="492">
        <f>'연무읍 추계 10년'!I27</f>
        <v>224</v>
      </c>
      <c r="D7" s="492">
        <f>'연무읍 추계 10년'!I32</f>
        <v>252</v>
      </c>
      <c r="E7" s="492">
        <f>'연무읍 추계 10년'!I37</f>
        <v>280</v>
      </c>
      <c r="F7" s="493">
        <f>'연무읍 추계 10년'!I42</f>
        <v>308</v>
      </c>
      <c r="G7" s="361"/>
      <c r="H7" s="361"/>
      <c r="I7" s="361"/>
    </row>
    <row r="8" spans="1:9" ht="24.95" customHeight="1">
      <c r="A8" s="437" t="s">
        <v>261</v>
      </c>
      <c r="B8" s="492">
        <f>'성동면 추계 10년'!I24</f>
        <v>205</v>
      </c>
      <c r="C8" s="492">
        <f>'성동면 추계 10년'!I27</f>
        <v>218</v>
      </c>
      <c r="D8" s="492">
        <f>'성동면 추계 10년'!I32</f>
        <v>234</v>
      </c>
      <c r="E8" s="492">
        <f>'성동면 추계 10년'!I37</f>
        <v>247</v>
      </c>
      <c r="F8" s="493">
        <f>'성동면 추계 10년'!I42</f>
        <v>259</v>
      </c>
      <c r="G8" s="361"/>
      <c r="H8" s="361"/>
      <c r="I8" s="361"/>
    </row>
    <row r="9" spans="1:9" ht="24.95" customHeight="1">
      <c r="A9" s="437" t="s">
        <v>262</v>
      </c>
      <c r="B9" s="492">
        <v>0</v>
      </c>
      <c r="C9" s="492">
        <v>0</v>
      </c>
      <c r="D9" s="492">
        <v>0</v>
      </c>
      <c r="E9" s="492">
        <v>0</v>
      </c>
      <c r="F9" s="493">
        <v>0</v>
      </c>
      <c r="G9" s="361"/>
      <c r="H9" s="361"/>
      <c r="I9" s="361"/>
    </row>
    <row r="10" spans="1:9" ht="24.95" customHeight="1">
      <c r="A10" s="437" t="s">
        <v>263</v>
      </c>
      <c r="B10" s="492">
        <v>0</v>
      </c>
      <c r="C10" s="492">
        <v>0</v>
      </c>
      <c r="D10" s="492">
        <v>0</v>
      </c>
      <c r="E10" s="492">
        <v>0</v>
      </c>
      <c r="F10" s="493">
        <v>0</v>
      </c>
      <c r="G10" s="361"/>
      <c r="H10" s="361"/>
      <c r="I10" s="361"/>
    </row>
    <row r="11" spans="1:9" ht="24.95" customHeight="1">
      <c r="A11" s="437" t="s">
        <v>264</v>
      </c>
      <c r="B11" s="492">
        <v>0</v>
      </c>
      <c r="C11" s="492">
        <v>0</v>
      </c>
      <c r="D11" s="492">
        <v>0</v>
      </c>
      <c r="E11" s="492">
        <v>0</v>
      </c>
      <c r="F11" s="493">
        <v>0</v>
      </c>
      <c r="G11" s="361"/>
      <c r="H11" s="361"/>
      <c r="I11" s="361"/>
    </row>
    <row r="12" spans="1:9" ht="24.95" customHeight="1">
      <c r="A12" s="437" t="s">
        <v>265</v>
      </c>
      <c r="B12" s="492">
        <f>'부적면 추계 10년'!I24</f>
        <v>132</v>
      </c>
      <c r="C12" s="492">
        <f>'부적면 추계 10년'!I27</f>
        <v>162</v>
      </c>
      <c r="D12" s="492">
        <f>'부적면 추계 10년'!I32</f>
        <v>191</v>
      </c>
      <c r="E12" s="492">
        <f>'부적면 추계 10년'!I37</f>
        <v>206</v>
      </c>
      <c r="F12" s="493">
        <f>'부적면 추계 10년'!I42</f>
        <v>213</v>
      </c>
      <c r="G12" s="361"/>
      <c r="H12" s="361"/>
      <c r="I12" s="361"/>
    </row>
    <row r="13" spans="1:9" ht="24.95" customHeight="1">
      <c r="A13" s="437" t="s">
        <v>266</v>
      </c>
      <c r="B13" s="492">
        <v>0</v>
      </c>
      <c r="C13" s="492">
        <v>0</v>
      </c>
      <c r="D13" s="492">
        <v>0</v>
      </c>
      <c r="E13" s="492">
        <v>0</v>
      </c>
      <c r="F13" s="493">
        <v>0</v>
      </c>
      <c r="G13" s="361"/>
      <c r="H13" s="361"/>
      <c r="I13" s="361"/>
    </row>
    <row r="14" spans="1:9" ht="24.95" customHeight="1">
      <c r="A14" s="437" t="s">
        <v>267</v>
      </c>
      <c r="B14" s="492">
        <v>0</v>
      </c>
      <c r="C14" s="492">
        <v>0</v>
      </c>
      <c r="D14" s="492">
        <v>0</v>
      </c>
      <c r="E14" s="492">
        <v>0</v>
      </c>
      <c r="F14" s="493">
        <v>0</v>
      </c>
      <c r="G14" s="361"/>
      <c r="H14" s="361"/>
      <c r="I14" s="361"/>
    </row>
    <row r="15" spans="1:9" ht="24.95" customHeight="1">
      <c r="A15" s="437" t="s">
        <v>268</v>
      </c>
      <c r="B15" s="492">
        <v>0</v>
      </c>
      <c r="C15" s="492">
        <v>0</v>
      </c>
      <c r="D15" s="492">
        <v>0</v>
      </c>
      <c r="E15" s="492">
        <v>0</v>
      </c>
      <c r="F15" s="493">
        <v>0</v>
      </c>
      <c r="G15" s="361"/>
      <c r="H15" s="361"/>
      <c r="I15" s="361"/>
    </row>
    <row r="16" spans="1:9" ht="24.95" customHeight="1">
      <c r="A16" s="437" t="s">
        <v>269</v>
      </c>
      <c r="B16" s="492">
        <v>0</v>
      </c>
      <c r="C16" s="492">
        <v>0</v>
      </c>
      <c r="D16" s="492">
        <v>0</v>
      </c>
      <c r="E16" s="492">
        <v>0</v>
      </c>
      <c r="F16" s="493">
        <v>0</v>
      </c>
      <c r="G16" s="361"/>
      <c r="H16" s="361"/>
      <c r="I16" s="361"/>
    </row>
    <row r="17" spans="1:9" ht="24.95" customHeight="1">
      <c r="A17" s="437" t="s">
        <v>270</v>
      </c>
      <c r="B17" s="492">
        <f>'은진면 추계 10년'!I24</f>
        <v>283</v>
      </c>
      <c r="C17" s="492">
        <f>'은진면 추계 10년'!I27</f>
        <v>283</v>
      </c>
      <c r="D17" s="492">
        <f>'은진면 추계 10년'!I32</f>
        <v>282</v>
      </c>
      <c r="E17" s="492">
        <f>'은진면 추계 10년'!I37</f>
        <v>282</v>
      </c>
      <c r="F17" s="493">
        <f>'은진면 추계 10년'!I42</f>
        <v>281</v>
      </c>
      <c r="G17" s="361"/>
      <c r="H17" s="361"/>
      <c r="I17" s="361"/>
    </row>
    <row r="18" spans="1:9" ht="24.95" customHeight="1" thickBot="1">
      <c r="A18" s="429" t="s">
        <v>271</v>
      </c>
      <c r="B18" s="494">
        <f>'채운면 추계 10년'!I24</f>
        <v>166</v>
      </c>
      <c r="C18" s="494">
        <f>'채운면 추계 10년'!I27</f>
        <v>181</v>
      </c>
      <c r="D18" s="494">
        <f>'채운면 추계 10년'!I32</f>
        <v>202</v>
      </c>
      <c r="E18" s="494">
        <f>'채운면 추계 10년'!I37</f>
        <v>220</v>
      </c>
      <c r="F18" s="495">
        <f>'채운면 추계 10년'!I42</f>
        <v>237</v>
      </c>
      <c r="G18" s="361"/>
      <c r="H18" s="361"/>
      <c r="I18" s="361"/>
    </row>
    <row r="19" spans="1:9" ht="20.25" customHeight="1">
      <c r="A19" s="362"/>
      <c r="B19" s="361"/>
      <c r="C19" s="361"/>
      <c r="D19" s="361"/>
      <c r="E19" s="361"/>
      <c r="F19" s="361"/>
      <c r="G19" s="361"/>
      <c r="H19" s="361"/>
      <c r="I19" s="361"/>
    </row>
    <row r="20" spans="1:9" ht="24" customHeight="1" thickBot="1">
      <c r="A20" s="330" t="s">
        <v>276</v>
      </c>
      <c r="B20" s="334"/>
      <c r="C20" s="334"/>
      <c r="D20" s="334"/>
      <c r="E20" s="334"/>
      <c r="F20" s="334"/>
      <c r="G20" s="334"/>
      <c r="H20" s="334"/>
    </row>
    <row r="21" spans="1:9" ht="24.95" customHeight="1">
      <c r="A21" s="438" t="s">
        <v>282</v>
      </c>
      <c r="B21" s="441">
        <v>2012</v>
      </c>
      <c r="C21" s="441">
        <v>2015</v>
      </c>
      <c r="D21" s="441">
        <v>2020</v>
      </c>
      <c r="E21" s="441">
        <v>2025</v>
      </c>
      <c r="F21" s="442">
        <v>2030</v>
      </c>
      <c r="G21" s="334"/>
      <c r="H21" s="334"/>
    </row>
    <row r="22" spans="1:9" ht="24.95" customHeight="1" thickBot="1">
      <c r="A22" s="429" t="s">
        <v>256</v>
      </c>
      <c r="B22" s="430">
        <f>유수율계획!B47</f>
        <v>83.57</v>
      </c>
      <c r="C22" s="430">
        <f>유수율계획!C47</f>
        <v>85</v>
      </c>
      <c r="D22" s="430">
        <f>유수율계획!D47</f>
        <v>86</v>
      </c>
      <c r="E22" s="430">
        <f>유수율계획!E47</f>
        <v>86</v>
      </c>
      <c r="F22" s="431">
        <f>유수율계획!F47</f>
        <v>86</v>
      </c>
      <c r="G22" s="334"/>
      <c r="H22" s="334"/>
    </row>
    <row r="23" spans="1:9" ht="24.95" customHeight="1">
      <c r="A23" s="361"/>
      <c r="B23" s="361"/>
      <c r="C23" s="361"/>
      <c r="D23" s="361"/>
      <c r="E23" s="361"/>
      <c r="F23" s="361"/>
      <c r="G23" s="361"/>
      <c r="H23" s="361"/>
      <c r="I23" s="361"/>
    </row>
    <row r="24" spans="1:9" ht="24.95" customHeight="1">
      <c r="A24" s="361"/>
      <c r="B24" s="361"/>
      <c r="C24" s="361"/>
      <c r="D24" s="361"/>
      <c r="E24" s="361"/>
      <c r="F24" s="361"/>
      <c r="G24" s="361"/>
      <c r="H24" s="361"/>
      <c r="I24" s="361"/>
    </row>
    <row r="25" spans="1:9" ht="24.95" customHeight="1">
      <c r="A25" s="361"/>
      <c r="B25" s="361"/>
      <c r="C25" s="361"/>
      <c r="D25" s="361"/>
      <c r="E25" s="361"/>
      <c r="F25" s="361"/>
      <c r="G25" s="361"/>
      <c r="H25" s="361"/>
      <c r="I25" s="361"/>
    </row>
    <row r="26" spans="1:9" ht="24.95" customHeight="1">
      <c r="A26" s="361"/>
      <c r="B26" s="361"/>
      <c r="C26" s="361"/>
      <c r="D26" s="361"/>
      <c r="E26" s="361"/>
      <c r="F26" s="361"/>
      <c r="G26" s="361"/>
      <c r="H26" s="361"/>
      <c r="I26" s="361"/>
    </row>
    <row r="27" spans="1:9" ht="24.95" customHeight="1">
      <c r="A27" s="361"/>
      <c r="B27" s="361"/>
      <c r="C27" s="361"/>
      <c r="D27" s="361"/>
      <c r="E27" s="361"/>
      <c r="F27" s="361"/>
      <c r="G27" s="361"/>
      <c r="H27" s="361"/>
      <c r="I27" s="361"/>
    </row>
    <row r="28" spans="1:9" ht="24.95" customHeight="1">
      <c r="A28" s="361"/>
      <c r="B28" s="361"/>
      <c r="C28" s="361"/>
      <c r="D28" s="361"/>
      <c r="E28" s="361"/>
      <c r="F28" s="361"/>
      <c r="G28" s="361"/>
      <c r="H28" s="361"/>
      <c r="I28" s="361"/>
    </row>
    <row r="29" spans="1:9" ht="24.95" customHeight="1">
      <c r="A29" s="361"/>
      <c r="B29" s="361"/>
      <c r="C29" s="361"/>
      <c r="D29" s="361"/>
      <c r="E29" s="361"/>
      <c r="F29" s="361"/>
      <c r="G29" s="361"/>
      <c r="H29" s="361"/>
      <c r="I29" s="361"/>
    </row>
    <row r="30" spans="1:9" ht="24.95" customHeight="1">
      <c r="A30" s="361"/>
      <c r="B30" s="361"/>
      <c r="C30" s="361"/>
      <c r="D30" s="361"/>
      <c r="E30" s="361"/>
      <c r="F30" s="361"/>
      <c r="G30" s="361"/>
      <c r="H30" s="361"/>
      <c r="I30" s="361"/>
    </row>
    <row r="31" spans="1:9" ht="22.5" customHeight="1" thickBot="1">
      <c r="A31" s="330" t="s">
        <v>277</v>
      </c>
      <c r="B31" s="361"/>
      <c r="C31" s="361"/>
      <c r="D31" s="361"/>
      <c r="E31" s="361"/>
      <c r="F31" s="361"/>
      <c r="G31" s="361"/>
      <c r="H31" s="361"/>
      <c r="I31" s="361"/>
    </row>
    <row r="32" spans="1:9" ht="23.1" customHeight="1">
      <c r="A32" s="438" t="s">
        <v>283</v>
      </c>
      <c r="B32" s="439">
        <v>2012</v>
      </c>
      <c r="C32" s="439">
        <v>2015</v>
      </c>
      <c r="D32" s="439">
        <v>2020</v>
      </c>
      <c r="E32" s="439">
        <v>2025</v>
      </c>
      <c r="F32" s="440">
        <v>2030</v>
      </c>
      <c r="G32" s="361"/>
      <c r="H32" s="361"/>
      <c r="I32" s="361"/>
    </row>
    <row r="33" spans="1:9" ht="23.1" customHeight="1">
      <c r="A33" s="445" t="s">
        <v>257</v>
      </c>
      <c r="B33" s="446">
        <f>AVERAGE(B34)</f>
        <v>330</v>
      </c>
      <c r="C33" s="446">
        <f>AVERAGE(C34)</f>
        <v>336</v>
      </c>
      <c r="D33" s="446">
        <f>AVERAGE(D34)</f>
        <v>352</v>
      </c>
      <c r="E33" s="446">
        <f>AVERAGE(E34)</f>
        <v>373</v>
      </c>
      <c r="F33" s="447">
        <f>AVERAGE(F34)</f>
        <v>396</v>
      </c>
      <c r="G33" s="361"/>
      <c r="H33" s="361"/>
      <c r="I33" s="361"/>
    </row>
    <row r="34" spans="1:9" s="433" customFormat="1" ht="23.1" customHeight="1">
      <c r="A34" s="448" t="s">
        <v>258</v>
      </c>
      <c r="B34" s="449">
        <f>ROUNDUP((B5/B22)*100,0)</f>
        <v>330</v>
      </c>
      <c r="C34" s="449">
        <f>ROUNDUP((C5/C22)*100,0)</f>
        <v>336</v>
      </c>
      <c r="D34" s="449">
        <f>ROUNDUP((D5/D22)*100,0)</f>
        <v>352</v>
      </c>
      <c r="E34" s="449">
        <f>ROUNDUP((E5/E22)*100,0)</f>
        <v>373</v>
      </c>
      <c r="F34" s="450">
        <f>ROUNDUP((F5/F22)*100,0)</f>
        <v>396</v>
      </c>
      <c r="G34" s="432"/>
      <c r="H34" s="432"/>
      <c r="I34" s="432"/>
    </row>
    <row r="35" spans="1:9" ht="23.1" customHeight="1">
      <c r="A35" s="445" t="s">
        <v>226</v>
      </c>
      <c r="B35" s="451">
        <f>AVERAGE(B36:B37)</f>
        <v>272</v>
      </c>
      <c r="C35" s="505">
        <f>AVERAGE(C36:C37)</f>
        <v>283.5</v>
      </c>
      <c r="D35" s="451">
        <f>AVERAGE(D36:D37)</f>
        <v>306</v>
      </c>
      <c r="E35" s="505">
        <f>AVERAGE(E36:E37)</f>
        <v>330.5</v>
      </c>
      <c r="F35" s="452">
        <f>AVERAGE(F36:F37)</f>
        <v>356</v>
      </c>
      <c r="G35" s="361"/>
      <c r="H35" s="361"/>
      <c r="I35" s="361"/>
    </row>
    <row r="36" spans="1:9" ht="23.1" customHeight="1">
      <c r="A36" s="437" t="s">
        <v>259</v>
      </c>
      <c r="B36" s="453">
        <f>ROUNDUP(B6/B22*100,0)</f>
        <v>295</v>
      </c>
      <c r="C36" s="453">
        <f>ROUNDUP(C6/C22*100,0)</f>
        <v>303</v>
      </c>
      <c r="D36" s="453">
        <f>ROUNDUP(D6/D22*100,0)</f>
        <v>318</v>
      </c>
      <c r="E36" s="453">
        <f>ROUNDUP(E6/E22*100,0)</f>
        <v>335</v>
      </c>
      <c r="F36" s="454">
        <f>ROUNDUP(F6/F22*100,0)</f>
        <v>353</v>
      </c>
      <c r="G36" s="361"/>
      <c r="H36" s="361"/>
      <c r="I36" s="361"/>
    </row>
    <row r="37" spans="1:9" ht="23.1" customHeight="1">
      <c r="A37" s="437" t="s">
        <v>260</v>
      </c>
      <c r="B37" s="453">
        <f>ROUNDUP(B7/B22*100,0)</f>
        <v>249</v>
      </c>
      <c r="C37" s="453">
        <f>ROUNDUP(C7/C22*100,0)</f>
        <v>264</v>
      </c>
      <c r="D37" s="453">
        <f>ROUNDUP(D7/D22*100,0)</f>
        <v>294</v>
      </c>
      <c r="E37" s="453">
        <f>ROUNDUP(E7/E22*100,0)</f>
        <v>326</v>
      </c>
      <c r="F37" s="454">
        <f>ROUNDUP(F7/F22*100,0)</f>
        <v>359</v>
      </c>
      <c r="G37" s="361"/>
      <c r="H37" s="361"/>
      <c r="I37" s="361"/>
    </row>
    <row r="38" spans="1:9" ht="23.1" customHeight="1">
      <c r="A38" s="445" t="s">
        <v>227</v>
      </c>
      <c r="B38" s="455">
        <f>AVERAGE(B39,B43,B48,B49)</f>
        <v>235.5</v>
      </c>
      <c r="C38" s="455">
        <f>AVERAGE(C39,C43,C48,C49)</f>
        <v>248.5</v>
      </c>
      <c r="D38" s="455">
        <f>AVERAGE(D39,D43,D48,D49)</f>
        <v>264.75</v>
      </c>
      <c r="E38" s="455">
        <f>AVERAGE(E39,E43,E48,E49)</f>
        <v>278</v>
      </c>
      <c r="F38" s="455">
        <f>AVERAGE(F39,F43,F48,F49)</f>
        <v>288.25</v>
      </c>
      <c r="G38" s="361"/>
      <c r="H38" s="361"/>
      <c r="I38" s="361"/>
    </row>
    <row r="39" spans="1:9" ht="23.1" customHeight="1">
      <c r="A39" s="437" t="s">
        <v>261</v>
      </c>
      <c r="B39" s="453">
        <f>ROUNDUP(B8/B22*100,0)</f>
        <v>246</v>
      </c>
      <c r="C39" s="453">
        <f>ROUNDUP(C8/C22*100,0)</f>
        <v>257</v>
      </c>
      <c r="D39" s="453">
        <f>ROUNDUP(D8/D22*100,0)</f>
        <v>273</v>
      </c>
      <c r="E39" s="453">
        <f>ROUNDUP(E8/E22*100,0)</f>
        <v>288</v>
      </c>
      <c r="F39" s="454">
        <f>ROUNDUP(F8/F22*100,0)</f>
        <v>302</v>
      </c>
      <c r="G39" s="361"/>
      <c r="H39" s="361"/>
      <c r="I39" s="361"/>
    </row>
    <row r="40" spans="1:9" ht="23.1" customHeight="1">
      <c r="A40" s="437" t="s">
        <v>262</v>
      </c>
      <c r="B40" s="453">
        <f>ROUNDUP(B9/B22*100,0)</f>
        <v>0</v>
      </c>
      <c r="C40" s="453">
        <f>ROUNDUP(C9/C22*100,0)</f>
        <v>0</v>
      </c>
      <c r="D40" s="453">
        <f>ROUNDUP(D9/D22*100,0)</f>
        <v>0</v>
      </c>
      <c r="E40" s="453">
        <f>ROUNDUP(E9/E22*100,0)</f>
        <v>0</v>
      </c>
      <c r="F40" s="454">
        <f>ROUNDUP(F9/F22*100,0)</f>
        <v>0</v>
      </c>
      <c r="G40" s="361"/>
      <c r="H40" s="361"/>
      <c r="I40" s="361"/>
    </row>
    <row r="41" spans="1:9" ht="23.1" customHeight="1">
      <c r="A41" s="437" t="s">
        <v>263</v>
      </c>
      <c r="B41" s="453">
        <f>ROUNDUP(B10/B22*100,0)</f>
        <v>0</v>
      </c>
      <c r="C41" s="453">
        <f>ROUNDUP(C10/C22*100,0)</f>
        <v>0</v>
      </c>
      <c r="D41" s="453">
        <f>ROUNDUP(D10/D22*100,0)</f>
        <v>0</v>
      </c>
      <c r="E41" s="453">
        <f>ROUNDUP(E10/E22*100,0)</f>
        <v>0</v>
      </c>
      <c r="F41" s="454">
        <f>ROUNDUP(F10/F22*100,0)</f>
        <v>0</v>
      </c>
      <c r="G41" s="361"/>
      <c r="H41" s="361"/>
      <c r="I41" s="361"/>
    </row>
    <row r="42" spans="1:9" ht="23.1" customHeight="1">
      <c r="A42" s="437" t="s">
        <v>264</v>
      </c>
      <c r="B42" s="453">
        <f>ROUNDUP(B11/B22*100,0)</f>
        <v>0</v>
      </c>
      <c r="C42" s="453">
        <f>ROUNDUP(C11/C22*100,0)</f>
        <v>0</v>
      </c>
      <c r="D42" s="453">
        <f>ROUNDUP(D11/D22*100,0)</f>
        <v>0</v>
      </c>
      <c r="E42" s="453">
        <f>ROUNDUP(E11/E22*100,0)</f>
        <v>0</v>
      </c>
      <c r="F42" s="454">
        <f>ROUNDUP(F11/F22*100,0)</f>
        <v>0</v>
      </c>
      <c r="G42" s="361"/>
      <c r="H42" s="361"/>
      <c r="I42" s="361"/>
    </row>
    <row r="43" spans="1:9" ht="23.1" customHeight="1">
      <c r="A43" s="437" t="s">
        <v>265</v>
      </c>
      <c r="B43" s="453">
        <f>ROUNDUP(B12/B22*100,0)</f>
        <v>158</v>
      </c>
      <c r="C43" s="453">
        <f>ROUNDUP(C12/C22*100,0)</f>
        <v>191</v>
      </c>
      <c r="D43" s="453">
        <f>ROUNDUP(D12/D22*100,0)</f>
        <v>223</v>
      </c>
      <c r="E43" s="453">
        <f>ROUNDUP(E12/E22*100,0)</f>
        <v>240</v>
      </c>
      <c r="F43" s="454">
        <f>ROUNDUP(F12/F22*100,0)</f>
        <v>248</v>
      </c>
      <c r="G43" s="361"/>
      <c r="H43" s="361"/>
      <c r="I43" s="361"/>
    </row>
    <row r="44" spans="1:9" ht="23.1" customHeight="1">
      <c r="A44" s="437" t="s">
        <v>266</v>
      </c>
      <c r="B44" s="453">
        <f>ROUNDUP(B13/B22*100,0)</f>
        <v>0</v>
      </c>
      <c r="C44" s="453">
        <f>ROUNDUP(C13/C22*100,0)</f>
        <v>0</v>
      </c>
      <c r="D44" s="453">
        <f>ROUNDUP(D13/D22*100,0)</f>
        <v>0</v>
      </c>
      <c r="E44" s="453">
        <f>ROUNDUP(E13/E22*100,0)</f>
        <v>0</v>
      </c>
      <c r="F44" s="454">
        <f>ROUNDUP(F13/F22*100,0)</f>
        <v>0</v>
      </c>
      <c r="G44" s="361"/>
      <c r="H44" s="361"/>
      <c r="I44" s="361"/>
    </row>
    <row r="45" spans="1:9" ht="23.1" customHeight="1">
      <c r="A45" s="437" t="s">
        <v>267</v>
      </c>
      <c r="B45" s="453">
        <f>ROUNDUP(B14/B22*100,0)</f>
        <v>0</v>
      </c>
      <c r="C45" s="453">
        <f>ROUNDUP(C14/C22*100,0)</f>
        <v>0</v>
      </c>
      <c r="D45" s="453">
        <f>ROUNDUP(D14/D22*100,0)</f>
        <v>0</v>
      </c>
      <c r="E45" s="453">
        <f>ROUNDUP(E14/E22*100,0)</f>
        <v>0</v>
      </c>
      <c r="F45" s="454">
        <f>ROUNDUP(F14/F22*100,0)</f>
        <v>0</v>
      </c>
      <c r="G45" s="361"/>
      <c r="H45" s="361"/>
      <c r="I45" s="361"/>
    </row>
    <row r="46" spans="1:9" ht="23.1" customHeight="1">
      <c r="A46" s="437" t="s">
        <v>268</v>
      </c>
      <c r="B46" s="453">
        <f>ROUNDUP(B15/B22*100,0)</f>
        <v>0</v>
      </c>
      <c r="C46" s="453">
        <f>ROUNDUP(C15/C22*100,0)</f>
        <v>0</v>
      </c>
      <c r="D46" s="453">
        <f>ROUNDUP(D15/D22*100,0)</f>
        <v>0</v>
      </c>
      <c r="E46" s="453">
        <f>ROUNDUP(E15/E22*100,0)</f>
        <v>0</v>
      </c>
      <c r="F46" s="454">
        <f>ROUNDUP(F15/F22*100,0)</f>
        <v>0</v>
      </c>
      <c r="G46" s="361"/>
      <c r="H46" s="361"/>
      <c r="I46" s="361"/>
    </row>
    <row r="47" spans="1:9" ht="23.1" customHeight="1">
      <c r="A47" s="437" t="s">
        <v>269</v>
      </c>
      <c r="B47" s="453">
        <f>ROUNDUP(B16/B22*100,0)</f>
        <v>0</v>
      </c>
      <c r="C47" s="453">
        <f>ROUNDUP(C16/C22*100,0)</f>
        <v>0</v>
      </c>
      <c r="D47" s="453">
        <f>ROUNDUP(D16/D22*100,0)</f>
        <v>0</v>
      </c>
      <c r="E47" s="453">
        <f>ROUNDUP(E16/E22*100,0)</f>
        <v>0</v>
      </c>
      <c r="F47" s="454">
        <f>ROUNDUP(F16/F22*100,0)</f>
        <v>0</v>
      </c>
      <c r="G47" s="361"/>
      <c r="H47" s="361"/>
      <c r="I47" s="361"/>
    </row>
    <row r="48" spans="1:9" ht="23.1" customHeight="1">
      <c r="A48" s="437" t="s">
        <v>270</v>
      </c>
      <c r="B48" s="453">
        <f>ROUNDUP(B17/B22*100,0)</f>
        <v>339</v>
      </c>
      <c r="C48" s="453">
        <f>ROUNDUP(C17/C22*100,0)</f>
        <v>333</v>
      </c>
      <c r="D48" s="453">
        <f>ROUNDUP(D17/D22*100,0)</f>
        <v>328</v>
      </c>
      <c r="E48" s="453">
        <f>ROUNDUP(E17/E22*100,0)</f>
        <v>328</v>
      </c>
      <c r="F48" s="454">
        <f>ROUNDUP(F17/F22*100,0)</f>
        <v>327</v>
      </c>
      <c r="G48" s="361"/>
      <c r="H48" s="361"/>
      <c r="I48" s="361"/>
    </row>
    <row r="49" spans="1:9" ht="23.1" customHeight="1" thickBot="1">
      <c r="A49" s="429" t="s">
        <v>271</v>
      </c>
      <c r="B49" s="457">
        <f>ROUNDUP(B18/B22*100,0)</f>
        <v>199</v>
      </c>
      <c r="C49" s="457">
        <f>ROUNDUP(C18/C22*100,0)</f>
        <v>213</v>
      </c>
      <c r="D49" s="457">
        <f>ROUNDUP(D18/D22*100,0)</f>
        <v>235</v>
      </c>
      <c r="E49" s="457">
        <f>ROUNDUP(E18/E22*100,0)</f>
        <v>256</v>
      </c>
      <c r="F49" s="458">
        <f>ROUNDUP(F18/F22*100,0)</f>
        <v>276</v>
      </c>
      <c r="G49" s="361"/>
      <c r="H49" s="361"/>
      <c r="I49" s="361"/>
    </row>
    <row r="50" spans="1:9" ht="18.75" customHeight="1">
      <c r="A50" s="361"/>
      <c r="B50" s="361"/>
      <c r="C50" s="361"/>
      <c r="D50" s="361"/>
      <c r="E50" s="361"/>
      <c r="F50" s="361"/>
      <c r="G50" s="361"/>
      <c r="H50" s="361"/>
      <c r="I50" s="361"/>
    </row>
    <row r="51" spans="1:9" ht="23.25" customHeight="1">
      <c r="A51" s="330" t="s">
        <v>278</v>
      </c>
      <c r="B51" s="361"/>
      <c r="C51" s="361"/>
      <c r="D51" s="361"/>
      <c r="E51" s="361"/>
      <c r="F51" s="361"/>
      <c r="G51" s="361"/>
      <c r="H51" s="361"/>
      <c r="I51" s="361"/>
    </row>
    <row r="52" spans="1:9" ht="23.1" customHeight="1">
      <c r="A52" s="666" t="s">
        <v>284</v>
      </c>
      <c r="B52" s="667"/>
      <c r="C52" s="443">
        <v>2015</v>
      </c>
      <c r="D52" s="443">
        <v>2020</v>
      </c>
      <c r="E52" s="443">
        <v>2025</v>
      </c>
      <c r="F52" s="444">
        <v>2030</v>
      </c>
      <c r="G52" s="361"/>
      <c r="H52" s="361"/>
      <c r="I52" s="361"/>
    </row>
    <row r="53" spans="1:9" ht="23.1" customHeight="1">
      <c r="A53" s="668" t="s">
        <v>272</v>
      </c>
      <c r="B53" s="363" t="s">
        <v>273</v>
      </c>
      <c r="C53" s="359">
        <f>C33</f>
        <v>336</v>
      </c>
      <c r="D53" s="359">
        <f>D33</f>
        <v>352</v>
      </c>
      <c r="E53" s="359">
        <f>E33</f>
        <v>373</v>
      </c>
      <c r="F53" s="358">
        <f>F33</f>
        <v>396</v>
      </c>
      <c r="G53" s="361"/>
      <c r="H53" s="361"/>
      <c r="I53" s="361"/>
    </row>
    <row r="54" spans="1:9" ht="23.1" customHeight="1">
      <c r="A54" s="668"/>
      <c r="B54" s="359" t="s">
        <v>274</v>
      </c>
      <c r="C54" s="364">
        <f>C35</f>
        <v>283.5</v>
      </c>
      <c r="D54" s="364">
        <f>D35</f>
        <v>306</v>
      </c>
      <c r="E54" s="364">
        <f>E35</f>
        <v>330.5</v>
      </c>
      <c r="F54" s="365">
        <f>F35</f>
        <v>356</v>
      </c>
      <c r="G54" s="361"/>
      <c r="H54" s="361"/>
      <c r="I54" s="361"/>
    </row>
    <row r="55" spans="1:9" ht="23.1" customHeight="1">
      <c r="A55" s="669"/>
      <c r="B55" s="366" t="s">
        <v>275</v>
      </c>
      <c r="C55" s="434">
        <f>C38</f>
        <v>248.5</v>
      </c>
      <c r="D55" s="434">
        <f>D38</f>
        <v>264.75</v>
      </c>
      <c r="E55" s="434">
        <f>E38</f>
        <v>278</v>
      </c>
      <c r="F55" s="435">
        <f>F38</f>
        <v>288.25</v>
      </c>
      <c r="G55" s="361"/>
      <c r="H55" s="361"/>
      <c r="I55" s="361"/>
    </row>
    <row r="56" spans="1:9">
      <c r="A56" s="361"/>
      <c r="B56" s="361"/>
      <c r="C56" s="361"/>
      <c r="D56" s="361"/>
      <c r="E56" s="361"/>
      <c r="F56" s="361"/>
      <c r="G56" s="361"/>
      <c r="H56" s="361"/>
      <c r="I56" s="361"/>
    </row>
    <row r="57" spans="1:9">
      <c r="A57" s="361"/>
    </row>
  </sheetData>
  <mergeCells count="2">
    <mergeCell ref="A52:B52"/>
    <mergeCell ref="A53:A55"/>
  </mergeCells>
  <phoneticPr fontId="30" type="noConversion"/>
  <printOptions horizontalCentered="1"/>
  <pageMargins left="0.74803149606299213" right="0.59055118110236227" top="0.78740157480314965" bottom="0.78740157480314965" header="0.51181102362204722" footer="0.51181102362204722"/>
  <pageSetup paperSize="9" orientation="portrait" r:id="rId1"/>
  <headerFooter alignWithMargins="0"/>
  <rowBreaks count="1" manualBreakCount="1">
    <brk id="29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C000"/>
  </sheetPr>
  <dimension ref="B1:S5"/>
  <sheetViews>
    <sheetView view="pageBreakPreview" zoomScale="115" zoomScaleSheetLayoutView="115" workbookViewId="0">
      <selection activeCell="L21" sqref="L21"/>
    </sheetView>
  </sheetViews>
  <sheetFormatPr defaultRowHeight="16.5"/>
  <cols>
    <col min="1" max="1" width="4.75" customWidth="1"/>
    <col min="2" max="4" width="6" customWidth="1"/>
    <col min="5" max="12" width="8.75" customWidth="1"/>
    <col min="13" max="19" width="2.125" customWidth="1"/>
    <col min="20" max="20" width="4.875" customWidth="1"/>
  </cols>
  <sheetData>
    <row r="1" spans="2:19" ht="27" thickBot="1">
      <c r="B1" s="673" t="s">
        <v>302</v>
      </c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</row>
    <row r="2" spans="2:19" ht="100.5" customHeight="1" thickBot="1">
      <c r="B2" s="670" t="s">
        <v>309</v>
      </c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2"/>
    </row>
    <row r="3" spans="2:19" ht="33" customHeight="1" thickBot="1">
      <c r="B3" s="465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4"/>
      <c r="N3" s="464"/>
      <c r="O3" s="464"/>
      <c r="P3" s="464"/>
      <c r="Q3" s="464"/>
      <c r="R3" s="464"/>
      <c r="S3" s="464"/>
    </row>
    <row r="4" spans="2:19" ht="23.25" customHeight="1">
      <c r="B4" s="674" t="s">
        <v>310</v>
      </c>
      <c r="C4" s="675"/>
      <c r="D4" s="675"/>
      <c r="E4" s="466" t="s">
        <v>312</v>
      </c>
      <c r="F4" s="466" t="s">
        <v>313</v>
      </c>
      <c r="G4" s="466" t="s">
        <v>314</v>
      </c>
      <c r="H4" s="470" t="s">
        <v>315</v>
      </c>
      <c r="I4" s="474" t="s">
        <v>316</v>
      </c>
      <c r="J4" s="472" t="s">
        <v>317</v>
      </c>
      <c r="K4" s="466" t="s">
        <v>318</v>
      </c>
      <c r="L4" s="467" t="s">
        <v>319</v>
      </c>
    </row>
    <row r="5" spans="2:19" ht="23.25" customHeight="1" thickBot="1">
      <c r="B5" s="676" t="s">
        <v>311</v>
      </c>
      <c r="C5" s="677"/>
      <c r="D5" s="677"/>
      <c r="E5" s="468">
        <v>1.51</v>
      </c>
      <c r="F5" s="468">
        <v>1.45</v>
      </c>
      <c r="G5" s="468">
        <v>1.4</v>
      </c>
      <c r="H5" s="471">
        <v>1.36</v>
      </c>
      <c r="I5" s="475">
        <v>1.31</v>
      </c>
      <c r="J5" s="473">
        <v>1.27</v>
      </c>
      <c r="K5" s="468">
        <v>1.23</v>
      </c>
      <c r="L5" s="469">
        <v>1.19</v>
      </c>
    </row>
  </sheetData>
  <mergeCells count="4">
    <mergeCell ref="B2:S2"/>
    <mergeCell ref="B1:S1"/>
    <mergeCell ref="B4:D4"/>
    <mergeCell ref="B5:D5"/>
  </mergeCells>
  <phoneticPr fontId="30" type="noConversion"/>
  <pageMargins left="0.7" right="0.7" top="0.75" bottom="0.75" header="0.3" footer="0.3"/>
  <pageSetup paperSize="9" scale="6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C000"/>
  </sheetPr>
  <dimension ref="B1:J26"/>
  <sheetViews>
    <sheetView view="pageBreakPreview" workbookViewId="0">
      <selection activeCell="E26" sqref="E26"/>
    </sheetView>
  </sheetViews>
  <sheetFormatPr defaultRowHeight="13.5"/>
  <cols>
    <col min="1" max="1" width="3.875" style="329" customWidth="1"/>
    <col min="2" max="7" width="13.25" style="329" customWidth="1"/>
    <col min="8" max="8" width="4.125" style="329" customWidth="1"/>
    <col min="9" max="10" width="6.5" style="329" customWidth="1"/>
    <col min="11" max="16384" width="9" style="329"/>
  </cols>
  <sheetData>
    <row r="1" spans="2:10" ht="35.25" customHeight="1">
      <c r="B1" s="328" t="s">
        <v>324</v>
      </c>
    </row>
    <row r="2" spans="2:10" ht="12" customHeight="1">
      <c r="B2" s="361"/>
      <c r="C2" s="361"/>
      <c r="D2" s="361"/>
      <c r="E2" s="361"/>
      <c r="F2" s="361"/>
      <c r="G2" s="361"/>
      <c r="H2" s="361"/>
      <c r="I2" s="361"/>
      <c r="J2" s="361"/>
    </row>
    <row r="3" spans="2:10" ht="22.5" customHeight="1" thickBot="1">
      <c r="B3" s="330" t="s">
        <v>320</v>
      </c>
      <c r="C3" s="361"/>
      <c r="D3" s="361"/>
      <c r="E3" s="361"/>
      <c r="F3" s="361"/>
      <c r="G3" s="361"/>
      <c r="H3" s="361"/>
      <c r="I3" s="361"/>
      <c r="J3" s="361"/>
    </row>
    <row r="4" spans="2:10" ht="32.25" customHeight="1" thickBot="1">
      <c r="B4" s="483" t="s">
        <v>282</v>
      </c>
      <c r="C4" s="484">
        <v>2012</v>
      </c>
      <c r="D4" s="484">
        <v>2015</v>
      </c>
      <c r="E4" s="484">
        <v>2020</v>
      </c>
      <c r="F4" s="484">
        <v>2025</v>
      </c>
      <c r="G4" s="485">
        <v>2030</v>
      </c>
      <c r="H4" s="361"/>
      <c r="J4" s="361" t="s">
        <v>322</v>
      </c>
    </row>
    <row r="5" spans="2:10" ht="32.25" customHeight="1" thickTop="1">
      <c r="B5" s="480" t="s">
        <v>257</v>
      </c>
      <c r="C5" s="481"/>
      <c r="D5" s="481">
        <f>'유수율적용 원단위'!C53</f>
        <v>336</v>
      </c>
      <c r="E5" s="481">
        <f>'유수율적용 원단위'!D53</f>
        <v>352</v>
      </c>
      <c r="F5" s="481">
        <f>'유수율적용 원단위'!E53</f>
        <v>373</v>
      </c>
      <c r="G5" s="482">
        <f>'유수율적용 원단위'!F53</f>
        <v>396</v>
      </c>
      <c r="H5" s="361"/>
      <c r="J5" s="361">
        <f>'첨두부하율 결정'!I5</f>
        <v>1.31</v>
      </c>
    </row>
    <row r="6" spans="2:10" ht="32.25" customHeight="1">
      <c r="B6" s="445" t="s">
        <v>226</v>
      </c>
      <c r="C6" s="451"/>
      <c r="D6" s="455">
        <f>'유수율적용 원단위'!C54</f>
        <v>283.5</v>
      </c>
      <c r="E6" s="455">
        <f>'유수율적용 원단위'!D54</f>
        <v>306</v>
      </c>
      <c r="F6" s="455">
        <f>'유수율적용 원단위'!E54</f>
        <v>330.5</v>
      </c>
      <c r="G6" s="456">
        <f>'유수율적용 원단위'!F54</f>
        <v>356</v>
      </c>
      <c r="H6" s="361"/>
      <c r="I6" s="361"/>
      <c r="J6" s="361"/>
    </row>
    <row r="7" spans="2:10" ht="32.25" customHeight="1" thickBot="1">
      <c r="B7" s="477" t="s">
        <v>227</v>
      </c>
      <c r="C7" s="478"/>
      <c r="D7" s="478">
        <f>'유수율적용 원단위'!C55</f>
        <v>248.5</v>
      </c>
      <c r="E7" s="478">
        <f>'유수율적용 원단위'!D55</f>
        <v>264.75</v>
      </c>
      <c r="F7" s="478">
        <f>'유수율적용 원단위'!E55</f>
        <v>278</v>
      </c>
      <c r="G7" s="479">
        <f>'유수율적용 원단위'!F55</f>
        <v>288.25</v>
      </c>
      <c r="H7" s="361"/>
      <c r="I7" s="361"/>
      <c r="J7" s="361"/>
    </row>
    <row r="8" spans="2:10" ht="18.75" customHeight="1">
      <c r="B8" s="361"/>
      <c r="C8" s="361"/>
      <c r="D8" s="361"/>
      <c r="E8" s="361"/>
      <c r="F8" s="361"/>
      <c r="G8" s="361"/>
      <c r="H8" s="361"/>
      <c r="I8" s="361"/>
      <c r="J8" s="361"/>
    </row>
    <row r="9" spans="2:10" ht="12" customHeight="1">
      <c r="B9" s="361"/>
      <c r="C9" s="361"/>
      <c r="D9" s="361"/>
      <c r="E9" s="361"/>
      <c r="F9" s="361"/>
      <c r="G9" s="361"/>
      <c r="H9" s="361"/>
      <c r="I9" s="361"/>
      <c r="J9" s="361"/>
    </row>
    <row r="10" spans="2:10" ht="23.25" customHeight="1" thickBot="1">
      <c r="B10" s="330" t="s">
        <v>321</v>
      </c>
      <c r="C10" s="361"/>
      <c r="D10" s="361"/>
      <c r="E10" s="361"/>
      <c r="F10" s="361"/>
      <c r="G10" s="361"/>
      <c r="H10" s="361"/>
      <c r="I10" s="361"/>
      <c r="J10" s="361"/>
    </row>
    <row r="11" spans="2:10" ht="30.75" customHeight="1" thickBot="1">
      <c r="B11" s="678" t="s">
        <v>284</v>
      </c>
      <c r="C11" s="679"/>
      <c r="D11" s="484">
        <v>2015</v>
      </c>
      <c r="E11" s="484">
        <v>2020</v>
      </c>
      <c r="F11" s="484">
        <v>2025</v>
      </c>
      <c r="G11" s="485">
        <v>2030</v>
      </c>
      <c r="H11" s="361"/>
      <c r="I11" s="361"/>
      <c r="J11" s="361"/>
    </row>
    <row r="12" spans="2:10" ht="30.75" customHeight="1" thickTop="1">
      <c r="B12" s="680" t="s">
        <v>272</v>
      </c>
      <c r="C12" s="486" t="s">
        <v>273</v>
      </c>
      <c r="D12" s="499">
        <f t="shared" ref="D12:G14" si="0">D5*$J$5</f>
        <v>440.16</v>
      </c>
      <c r="E12" s="499">
        <f t="shared" si="0"/>
        <v>461.12</v>
      </c>
      <c r="F12" s="499">
        <f t="shared" si="0"/>
        <v>488.63</v>
      </c>
      <c r="G12" s="500">
        <f t="shared" si="0"/>
        <v>518.76</v>
      </c>
      <c r="H12" s="361"/>
      <c r="I12" s="361"/>
      <c r="J12" s="361"/>
    </row>
    <row r="13" spans="2:10" ht="30.75" customHeight="1">
      <c r="B13" s="681"/>
      <c r="C13" s="426" t="s">
        <v>274</v>
      </c>
      <c r="D13" s="501">
        <f t="shared" si="0"/>
        <v>371.38499999999999</v>
      </c>
      <c r="E13" s="501">
        <f t="shared" si="0"/>
        <v>400.86</v>
      </c>
      <c r="F13" s="501">
        <f t="shared" si="0"/>
        <v>432.95500000000004</v>
      </c>
      <c r="G13" s="502">
        <f t="shared" si="0"/>
        <v>466.36</v>
      </c>
      <c r="H13" s="361"/>
      <c r="I13" s="361"/>
      <c r="J13" s="361"/>
    </row>
    <row r="14" spans="2:10" ht="30.75" customHeight="1" thickBot="1">
      <c r="B14" s="682"/>
      <c r="C14" s="476" t="s">
        <v>275</v>
      </c>
      <c r="D14" s="503">
        <f t="shared" si="0"/>
        <v>325.53500000000003</v>
      </c>
      <c r="E14" s="503">
        <f t="shared" si="0"/>
        <v>346.82249999999999</v>
      </c>
      <c r="F14" s="503">
        <f t="shared" si="0"/>
        <v>364.18</v>
      </c>
      <c r="G14" s="504">
        <f t="shared" si="0"/>
        <v>377.60750000000002</v>
      </c>
      <c r="H14" s="361"/>
      <c r="I14" s="361"/>
      <c r="J14" s="361"/>
    </row>
    <row r="15" spans="2:10">
      <c r="B15" s="361"/>
      <c r="C15" s="361"/>
      <c r="D15" s="361"/>
      <c r="E15" s="361"/>
      <c r="F15" s="361"/>
      <c r="G15" s="361"/>
      <c r="H15" s="361"/>
      <c r="I15" s="361"/>
      <c r="J15" s="361"/>
    </row>
    <row r="16" spans="2:10">
      <c r="B16" s="361"/>
    </row>
    <row r="26" spans="5:5">
      <c r="E26" s="329" t="s">
        <v>416</v>
      </c>
    </row>
  </sheetData>
  <mergeCells count="2">
    <mergeCell ref="B11:C11"/>
    <mergeCell ref="B12:B14"/>
  </mergeCells>
  <phoneticPr fontId="42" type="noConversion"/>
  <printOptions horizontalCentered="1"/>
  <pageMargins left="0.74803149606299213" right="0.59055118110236227" top="0.78740157480314965" bottom="0.78740157480314965" header="0.51181102362204722" footer="0.51181102362204722"/>
  <pageSetup paperSize="9" scale="94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C000"/>
  </sheetPr>
  <dimension ref="A1:I22"/>
  <sheetViews>
    <sheetView showGridLines="0" view="pageBreakPreview" zoomScaleSheetLayoutView="100" workbookViewId="0">
      <selection activeCell="M16" sqref="M16"/>
    </sheetView>
  </sheetViews>
  <sheetFormatPr defaultRowHeight="12"/>
  <cols>
    <col min="1" max="1" width="6.75" style="367" customWidth="1"/>
    <col min="2" max="2" width="25.625" style="367" customWidth="1"/>
    <col min="3" max="3" width="7.625" style="367" customWidth="1"/>
    <col min="4" max="8" width="8.125" style="368" customWidth="1"/>
    <col min="9" max="9" width="10.75" style="367" customWidth="1"/>
    <col min="10" max="14" width="8.625" style="367" customWidth="1"/>
    <col min="15" max="16384" width="9" style="367"/>
  </cols>
  <sheetData>
    <row r="1" spans="1:9" ht="30" customHeight="1">
      <c r="A1" s="684" t="s">
        <v>285</v>
      </c>
      <c r="B1" s="684"/>
      <c r="C1" s="684"/>
      <c r="D1" s="684"/>
      <c r="E1" s="684"/>
      <c r="F1" s="684"/>
      <c r="G1" s="684"/>
      <c r="H1" s="684"/>
      <c r="I1" s="684"/>
    </row>
    <row r="2" spans="1:9" ht="30" customHeight="1">
      <c r="A2" s="695" t="s">
        <v>228</v>
      </c>
      <c r="B2" s="696"/>
      <c r="C2" s="697"/>
      <c r="D2" s="369" t="s">
        <v>286</v>
      </c>
      <c r="E2" s="369">
        <v>2015</v>
      </c>
      <c r="F2" s="369">
        <v>2020</v>
      </c>
      <c r="G2" s="369">
        <v>2025</v>
      </c>
      <c r="H2" s="369">
        <v>2030</v>
      </c>
      <c r="I2" s="369" t="s">
        <v>229</v>
      </c>
    </row>
    <row r="3" spans="1:9" ht="30" customHeight="1">
      <c r="A3" s="685" t="s">
        <v>230</v>
      </c>
      <c r="B3" s="698" t="s">
        <v>295</v>
      </c>
      <c r="C3" s="699"/>
      <c r="D3" s="371" t="s">
        <v>231</v>
      </c>
      <c r="E3" s="371">
        <v>467</v>
      </c>
      <c r="F3" s="371">
        <v>454</v>
      </c>
      <c r="G3" s="371" t="s">
        <v>231</v>
      </c>
      <c r="H3" s="371" t="s">
        <v>231</v>
      </c>
      <c r="I3" s="373" t="s">
        <v>293</v>
      </c>
    </row>
    <row r="4" spans="1:9" ht="30" customHeight="1">
      <c r="A4" s="686"/>
      <c r="B4" s="685" t="s">
        <v>294</v>
      </c>
      <c r="C4" s="375" t="s">
        <v>296</v>
      </c>
      <c r="D4" s="371" t="s">
        <v>231</v>
      </c>
      <c r="E4" s="371">
        <v>318</v>
      </c>
      <c r="F4" s="371">
        <v>318</v>
      </c>
      <c r="G4" s="371">
        <v>318</v>
      </c>
      <c r="H4" s="371">
        <v>318</v>
      </c>
      <c r="I4" s="373" t="s">
        <v>292</v>
      </c>
    </row>
    <row r="5" spans="1:9" ht="30" customHeight="1">
      <c r="A5" s="686"/>
      <c r="B5" s="686"/>
      <c r="C5" s="460" t="s">
        <v>297</v>
      </c>
      <c r="D5" s="371" t="s">
        <v>231</v>
      </c>
      <c r="E5" s="371">
        <v>297</v>
      </c>
      <c r="F5" s="371">
        <v>297</v>
      </c>
      <c r="G5" s="371">
        <v>297</v>
      </c>
      <c r="H5" s="371">
        <v>297</v>
      </c>
      <c r="I5" s="373" t="s">
        <v>292</v>
      </c>
    </row>
    <row r="6" spans="1:9" ht="30" customHeight="1">
      <c r="A6" s="686"/>
      <c r="B6" s="688"/>
      <c r="C6" s="460" t="s">
        <v>298</v>
      </c>
      <c r="D6" s="371" t="s">
        <v>231</v>
      </c>
      <c r="E6" s="371">
        <v>272</v>
      </c>
      <c r="F6" s="371">
        <v>272</v>
      </c>
      <c r="G6" s="371">
        <v>272</v>
      </c>
      <c r="H6" s="371">
        <v>272</v>
      </c>
      <c r="I6" s="373" t="s">
        <v>292</v>
      </c>
    </row>
    <row r="7" spans="1:9" ht="30" customHeight="1">
      <c r="A7" s="686"/>
      <c r="B7" s="685" t="s">
        <v>301</v>
      </c>
      <c r="C7" s="375" t="s">
        <v>296</v>
      </c>
      <c r="D7" s="371">
        <v>456</v>
      </c>
      <c r="E7" s="371">
        <v>469</v>
      </c>
      <c r="F7" s="371">
        <v>505</v>
      </c>
      <c r="G7" s="371" t="s">
        <v>231</v>
      </c>
      <c r="H7" s="371" t="s">
        <v>231</v>
      </c>
      <c r="I7" s="373" t="s">
        <v>292</v>
      </c>
    </row>
    <row r="8" spans="1:9" ht="30" customHeight="1">
      <c r="A8" s="686"/>
      <c r="B8" s="686"/>
      <c r="C8" s="460" t="s">
        <v>299</v>
      </c>
      <c r="D8" s="371">
        <v>421</v>
      </c>
      <c r="E8" s="371">
        <v>411</v>
      </c>
      <c r="F8" s="371">
        <v>423</v>
      </c>
      <c r="G8" s="371" t="s">
        <v>231</v>
      </c>
      <c r="H8" s="371" t="s">
        <v>231</v>
      </c>
      <c r="I8" s="373" t="s">
        <v>292</v>
      </c>
    </row>
    <row r="9" spans="1:9" ht="30" customHeight="1">
      <c r="A9" s="686"/>
      <c r="B9" s="686"/>
      <c r="C9" s="460" t="s">
        <v>300</v>
      </c>
      <c r="D9" s="371">
        <v>315</v>
      </c>
      <c r="E9" s="371">
        <v>309</v>
      </c>
      <c r="F9" s="371">
        <v>317</v>
      </c>
      <c r="G9" s="371" t="s">
        <v>231</v>
      </c>
      <c r="H9" s="371" t="s">
        <v>231</v>
      </c>
      <c r="I9" s="373" t="s">
        <v>292</v>
      </c>
    </row>
    <row r="10" spans="1:9" ht="30" customHeight="1">
      <c r="A10" s="686"/>
      <c r="B10" s="688"/>
      <c r="C10" s="460" t="s">
        <v>298</v>
      </c>
      <c r="D10" s="371">
        <v>398</v>
      </c>
      <c r="E10" s="371">
        <v>385</v>
      </c>
      <c r="F10" s="371">
        <v>390</v>
      </c>
      <c r="G10" s="371" t="s">
        <v>231</v>
      </c>
      <c r="H10" s="371" t="s">
        <v>231</v>
      </c>
      <c r="I10" s="373" t="s">
        <v>292</v>
      </c>
    </row>
    <row r="11" spans="1:9" ht="30" customHeight="1">
      <c r="A11" s="686"/>
      <c r="B11" s="698" t="s">
        <v>303</v>
      </c>
      <c r="C11" s="699"/>
      <c r="D11" s="371"/>
      <c r="E11" s="371">
        <v>316</v>
      </c>
      <c r="F11" s="371">
        <v>346</v>
      </c>
      <c r="G11" s="371">
        <v>376</v>
      </c>
      <c r="H11" s="371"/>
      <c r="I11" s="373" t="s">
        <v>307</v>
      </c>
    </row>
    <row r="12" spans="1:9" ht="30" customHeight="1">
      <c r="A12" s="686"/>
      <c r="B12" s="685" t="s">
        <v>304</v>
      </c>
      <c r="C12" s="375" t="s">
        <v>305</v>
      </c>
      <c r="D12" s="371" t="s">
        <v>231</v>
      </c>
      <c r="E12" s="371">
        <v>325</v>
      </c>
      <c r="F12" s="371">
        <v>326</v>
      </c>
      <c r="G12" s="371">
        <v>314</v>
      </c>
      <c r="H12" s="371" t="s">
        <v>231</v>
      </c>
      <c r="I12" s="373" t="s">
        <v>307</v>
      </c>
    </row>
    <row r="13" spans="1:9" ht="30" customHeight="1">
      <c r="A13" s="686"/>
      <c r="B13" s="688"/>
      <c r="C13" s="375" t="s">
        <v>306</v>
      </c>
      <c r="D13" s="371" t="s">
        <v>231</v>
      </c>
      <c r="E13" s="371">
        <v>252</v>
      </c>
      <c r="F13" s="371">
        <v>254</v>
      </c>
      <c r="G13" s="371">
        <v>254</v>
      </c>
      <c r="H13" s="371" t="s">
        <v>231</v>
      </c>
      <c r="I13" s="373" t="s">
        <v>307</v>
      </c>
    </row>
    <row r="14" spans="1:9" ht="30" customHeight="1">
      <c r="A14" s="687"/>
      <c r="B14" s="683" t="s">
        <v>308</v>
      </c>
      <c r="C14" s="497" t="str">
        <f>'첨두부하율 결정원단위'!C12</f>
        <v>동 지 역</v>
      </c>
      <c r="D14" s="371"/>
      <c r="E14" s="371">
        <f>'첨두부하율 결정원단위'!D12</f>
        <v>440.16</v>
      </c>
      <c r="F14" s="371">
        <f>'첨두부하율 결정원단위'!E12</f>
        <v>461.12</v>
      </c>
      <c r="G14" s="371">
        <f>'첨두부하율 결정원단위'!F12</f>
        <v>488.63</v>
      </c>
      <c r="H14" s="371">
        <f>'첨두부하율 결정원단위'!G12</f>
        <v>518.76</v>
      </c>
      <c r="I14" s="373" t="s">
        <v>292</v>
      </c>
    </row>
    <row r="15" spans="1:9" ht="30" customHeight="1">
      <c r="A15" s="496"/>
      <c r="B15" s="683"/>
      <c r="C15" s="497" t="str">
        <f>'첨두부하율 결정원단위'!C13</f>
        <v>읍 지 역</v>
      </c>
      <c r="D15" s="371"/>
      <c r="E15" s="371">
        <f>'첨두부하율 결정원단위'!D13</f>
        <v>371.38499999999999</v>
      </c>
      <c r="F15" s="371">
        <f>'첨두부하율 결정원단위'!E13</f>
        <v>400.86</v>
      </c>
      <c r="G15" s="371">
        <f>'첨두부하율 결정원단위'!F13</f>
        <v>432.95500000000004</v>
      </c>
      <c r="H15" s="371">
        <f>'첨두부하율 결정원단위'!G13</f>
        <v>466.36</v>
      </c>
      <c r="I15" s="373" t="s">
        <v>292</v>
      </c>
    </row>
    <row r="16" spans="1:9" ht="30" customHeight="1">
      <c r="A16" s="496"/>
      <c r="B16" s="683"/>
      <c r="C16" s="497" t="str">
        <f>'첨두부하율 결정원단위'!C14</f>
        <v>면 지 역</v>
      </c>
      <c r="D16" s="371"/>
      <c r="E16" s="371">
        <f>'첨두부하율 결정원단위'!D14</f>
        <v>325.53500000000003</v>
      </c>
      <c r="F16" s="371">
        <f>'첨두부하율 결정원단위'!E14</f>
        <v>346.82249999999999</v>
      </c>
      <c r="G16" s="371">
        <f>'첨두부하율 결정원단위'!F14</f>
        <v>364.18</v>
      </c>
      <c r="H16" s="371">
        <f>'첨두부하율 결정원단위'!G14</f>
        <v>377.60750000000002</v>
      </c>
      <c r="I16" s="373" t="s">
        <v>292</v>
      </c>
    </row>
    <row r="17" spans="1:9" s="374" customFormat="1" ht="21" customHeight="1">
      <c r="A17" s="370"/>
      <c r="B17" s="375"/>
      <c r="C17" s="460"/>
      <c r="D17" s="376"/>
      <c r="E17" s="376"/>
      <c r="F17" s="376"/>
      <c r="G17" s="376"/>
      <c r="H17" s="377"/>
      <c r="I17" s="372"/>
    </row>
    <row r="18" spans="1:9" ht="30" customHeight="1">
      <c r="A18" s="689" t="s">
        <v>232</v>
      </c>
      <c r="B18" s="690"/>
      <c r="C18" s="461"/>
      <c r="D18" s="459" t="s">
        <v>287</v>
      </c>
      <c r="E18" s="459" t="s">
        <v>288</v>
      </c>
      <c r="F18" s="459" t="s">
        <v>289</v>
      </c>
      <c r="G18" s="459" t="s">
        <v>290</v>
      </c>
      <c r="H18" s="459" t="s">
        <v>291</v>
      </c>
      <c r="I18" s="459"/>
    </row>
    <row r="19" spans="1:9" ht="30" customHeight="1">
      <c r="A19" s="691"/>
      <c r="B19" s="692"/>
      <c r="C19" s="459" t="s">
        <v>296</v>
      </c>
      <c r="D19" s="462">
        <f t="shared" ref="D19:H21" si="0">D14</f>
        <v>0</v>
      </c>
      <c r="E19" s="462">
        <f t="shared" si="0"/>
        <v>440.16</v>
      </c>
      <c r="F19" s="462">
        <f t="shared" si="0"/>
        <v>461.12</v>
      </c>
      <c r="G19" s="462">
        <f t="shared" si="0"/>
        <v>488.63</v>
      </c>
      <c r="H19" s="462">
        <f t="shared" si="0"/>
        <v>518.76</v>
      </c>
      <c r="I19" s="459"/>
    </row>
    <row r="20" spans="1:9" ht="30" customHeight="1">
      <c r="A20" s="691"/>
      <c r="B20" s="692"/>
      <c r="C20" s="459" t="s">
        <v>326</v>
      </c>
      <c r="D20" s="462">
        <f t="shared" si="0"/>
        <v>0</v>
      </c>
      <c r="E20" s="462">
        <f t="shared" si="0"/>
        <v>371.38499999999999</v>
      </c>
      <c r="F20" s="462">
        <f t="shared" si="0"/>
        <v>400.86</v>
      </c>
      <c r="G20" s="462">
        <f t="shared" si="0"/>
        <v>432.95500000000004</v>
      </c>
      <c r="H20" s="462">
        <f t="shared" si="0"/>
        <v>466.36</v>
      </c>
      <c r="I20" s="459"/>
    </row>
    <row r="21" spans="1:9" ht="30" customHeight="1">
      <c r="A21" s="693"/>
      <c r="B21" s="694"/>
      <c r="C21" s="459" t="s">
        <v>298</v>
      </c>
      <c r="D21" s="462">
        <f t="shared" si="0"/>
        <v>0</v>
      </c>
      <c r="E21" s="462">
        <f t="shared" si="0"/>
        <v>325.53500000000003</v>
      </c>
      <c r="F21" s="462">
        <f t="shared" si="0"/>
        <v>346.82249999999999</v>
      </c>
      <c r="G21" s="462">
        <f t="shared" si="0"/>
        <v>364.18</v>
      </c>
      <c r="H21" s="462">
        <f t="shared" si="0"/>
        <v>377.60750000000002</v>
      </c>
      <c r="I21" s="459"/>
    </row>
    <row r="22" spans="1:9" ht="30" customHeight="1">
      <c r="A22" s="378"/>
      <c r="B22" s="378"/>
      <c r="C22" s="378"/>
      <c r="D22" s="378"/>
      <c r="E22" s="378"/>
      <c r="F22" s="378"/>
      <c r="G22" s="378"/>
      <c r="H22" s="378"/>
      <c r="I22" s="378"/>
    </row>
  </sheetData>
  <mergeCells count="10">
    <mergeCell ref="B14:B16"/>
    <mergeCell ref="A1:I1"/>
    <mergeCell ref="A3:A14"/>
    <mergeCell ref="B12:B13"/>
    <mergeCell ref="A18:B21"/>
    <mergeCell ref="A2:C2"/>
    <mergeCell ref="B3:C3"/>
    <mergeCell ref="B4:B6"/>
    <mergeCell ref="B7:B10"/>
    <mergeCell ref="B11:C11"/>
  </mergeCells>
  <phoneticPr fontId="38" type="noConversion"/>
  <printOptions horizontalCentered="1"/>
  <pageMargins left="0.59055118110236227" right="0.59055118110236227" top="0.98425196850393704" bottom="0.98425196850393704" header="0.51181102362204722" footer="0.51181102362204722"/>
  <pageSetup paperSize="9" scale="9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G39"/>
  <sheetViews>
    <sheetView view="pageBreakPreview" zoomScaleSheetLayoutView="100" workbookViewId="0">
      <selection activeCell="L7" sqref="L7"/>
    </sheetView>
  </sheetViews>
  <sheetFormatPr defaultColWidth="10.625" defaultRowHeight="20.100000000000001" customHeight="1"/>
  <cols>
    <col min="1" max="7" width="11.625" style="506" customWidth="1"/>
    <col min="8" max="16384" width="10.625" style="506"/>
  </cols>
  <sheetData>
    <row r="1" spans="1:7" ht="21.95" customHeight="1">
      <c r="A1" s="510" t="s">
        <v>450</v>
      </c>
    </row>
    <row r="2" spans="1:7" ht="18" customHeight="1">
      <c r="A2" s="630" t="s">
        <v>436</v>
      </c>
      <c r="B2" s="630" t="s">
        <v>448</v>
      </c>
      <c r="C2" s="630"/>
      <c r="D2" s="630"/>
      <c r="E2" s="630"/>
      <c r="F2" s="630" t="s">
        <v>449</v>
      </c>
      <c r="G2" s="630" t="s">
        <v>425</v>
      </c>
    </row>
    <row r="3" spans="1:7" ht="18" customHeight="1">
      <c r="A3" s="630"/>
      <c r="B3" s="618" t="s">
        <v>427</v>
      </c>
      <c r="C3" s="618" t="s">
        <v>430</v>
      </c>
      <c r="D3" s="618" t="s">
        <v>431</v>
      </c>
      <c r="E3" s="618" t="s">
        <v>432</v>
      </c>
      <c r="F3" s="630"/>
      <c r="G3" s="630"/>
    </row>
    <row r="4" spans="1:7" ht="18" customHeight="1">
      <c r="A4" s="618">
        <v>2004</v>
      </c>
      <c r="B4" s="619">
        <f>SUM(C4:E4)</f>
        <v>10954</v>
      </c>
      <c r="C4" s="619">
        <f>'1.상수사용량'!E18</f>
        <v>7251</v>
      </c>
      <c r="D4" s="619">
        <f>'1.상수사용량'!F18</f>
        <v>245</v>
      </c>
      <c r="E4" s="619">
        <f>'1.상수사용량'!G18</f>
        <v>3458</v>
      </c>
      <c r="F4" s="620">
        <f>ROUND(C4/B4,3)</f>
        <v>0.66200000000000003</v>
      </c>
      <c r="G4" s="618"/>
    </row>
    <row r="5" spans="1:7" ht="18" customHeight="1">
      <c r="A5" s="618">
        <v>2005</v>
      </c>
      <c r="B5" s="619">
        <f t="shared" ref="B5:B13" si="0">SUM(C5:E5)</f>
        <v>11265</v>
      </c>
      <c r="C5" s="619">
        <f>'1.상수사용량'!E19</f>
        <v>7325</v>
      </c>
      <c r="D5" s="619">
        <f>'1.상수사용량'!F19</f>
        <v>374</v>
      </c>
      <c r="E5" s="619">
        <f>'1.상수사용량'!G19</f>
        <v>3566</v>
      </c>
      <c r="F5" s="620">
        <f t="shared" ref="F5:F13" si="1">ROUND(C5/B5,3)</f>
        <v>0.65</v>
      </c>
      <c r="G5" s="618"/>
    </row>
    <row r="6" spans="1:7" ht="18" customHeight="1">
      <c r="A6" s="618">
        <v>2006</v>
      </c>
      <c r="B6" s="619">
        <f t="shared" si="0"/>
        <v>11211</v>
      </c>
      <c r="C6" s="619">
        <f>'1.상수사용량'!E20</f>
        <v>7520</v>
      </c>
      <c r="D6" s="619">
        <f>'1.상수사용량'!F20</f>
        <v>339</v>
      </c>
      <c r="E6" s="619">
        <f>'1.상수사용량'!G20</f>
        <v>3352</v>
      </c>
      <c r="F6" s="620">
        <f t="shared" si="1"/>
        <v>0.67100000000000004</v>
      </c>
      <c r="G6" s="618"/>
    </row>
    <row r="7" spans="1:7" ht="18" customHeight="1">
      <c r="A7" s="618">
        <v>2007</v>
      </c>
      <c r="B7" s="619">
        <f t="shared" si="0"/>
        <v>11355</v>
      </c>
      <c r="C7" s="619">
        <f>'1.상수사용량'!E21</f>
        <v>7545</v>
      </c>
      <c r="D7" s="619">
        <f>'1.상수사용량'!F21</f>
        <v>340</v>
      </c>
      <c r="E7" s="619">
        <f>'1.상수사용량'!G21</f>
        <v>3470</v>
      </c>
      <c r="F7" s="620">
        <f t="shared" si="1"/>
        <v>0.66400000000000003</v>
      </c>
      <c r="G7" s="618"/>
    </row>
    <row r="8" spans="1:7" ht="18" customHeight="1">
      <c r="A8" s="618">
        <v>2008</v>
      </c>
      <c r="B8" s="619">
        <f t="shared" si="0"/>
        <v>11506</v>
      </c>
      <c r="C8" s="619">
        <f>'1.상수사용량'!E22</f>
        <v>7532</v>
      </c>
      <c r="D8" s="619">
        <f>'1.상수사용량'!F22</f>
        <v>363</v>
      </c>
      <c r="E8" s="619">
        <f>'1.상수사용량'!G22</f>
        <v>3611</v>
      </c>
      <c r="F8" s="620">
        <f t="shared" si="1"/>
        <v>0.65500000000000003</v>
      </c>
      <c r="G8" s="618"/>
    </row>
    <row r="9" spans="1:7" ht="18" customHeight="1">
      <c r="A9" s="618">
        <v>2009</v>
      </c>
      <c r="B9" s="619">
        <f t="shared" si="0"/>
        <v>11963</v>
      </c>
      <c r="C9" s="619">
        <f>'1.상수사용량'!E23</f>
        <v>7848</v>
      </c>
      <c r="D9" s="619">
        <f>'1.상수사용량'!F23</f>
        <v>414</v>
      </c>
      <c r="E9" s="619">
        <f>'1.상수사용량'!G23</f>
        <v>3701</v>
      </c>
      <c r="F9" s="620">
        <f t="shared" si="1"/>
        <v>0.65600000000000003</v>
      </c>
      <c r="G9" s="618" t="s">
        <v>439</v>
      </c>
    </row>
    <row r="10" spans="1:7" ht="18" customHeight="1">
      <c r="A10" s="618">
        <v>2010</v>
      </c>
      <c r="B10" s="619">
        <f t="shared" si="0"/>
        <v>12302</v>
      </c>
      <c r="C10" s="619">
        <f>'1.상수사용량'!E24</f>
        <v>8182</v>
      </c>
      <c r="D10" s="619">
        <f>'1.상수사용량'!F24</f>
        <v>360</v>
      </c>
      <c r="E10" s="619">
        <f>'1.상수사용량'!G24</f>
        <v>3760</v>
      </c>
      <c r="F10" s="620">
        <f t="shared" si="1"/>
        <v>0.66500000000000004</v>
      </c>
      <c r="G10" s="621">
        <f>ROUND(AVERAGE(F4:F13),3)</f>
        <v>0.66500000000000004</v>
      </c>
    </row>
    <row r="11" spans="1:7" ht="18" customHeight="1">
      <c r="A11" s="618">
        <v>2011</v>
      </c>
      <c r="B11" s="619">
        <f t="shared" si="0"/>
        <v>12640</v>
      </c>
      <c r="C11" s="619">
        <f>'1.상수사용량'!E25</f>
        <v>8465</v>
      </c>
      <c r="D11" s="619">
        <f>'1.상수사용량'!F25</f>
        <v>327</v>
      </c>
      <c r="E11" s="619">
        <f>'1.상수사용량'!G25</f>
        <v>3848</v>
      </c>
      <c r="F11" s="620">
        <f t="shared" si="1"/>
        <v>0.67</v>
      </c>
      <c r="G11" s="618"/>
    </row>
    <row r="12" spans="1:7" ht="18" customHeight="1">
      <c r="A12" s="618">
        <v>2012</v>
      </c>
      <c r="B12" s="619">
        <f t="shared" si="0"/>
        <v>12689</v>
      </c>
      <c r="C12" s="619">
        <f>'1.상수사용량'!E26</f>
        <v>8552</v>
      </c>
      <c r="D12" s="619">
        <f>'1.상수사용량'!F26</f>
        <v>249</v>
      </c>
      <c r="E12" s="619">
        <f>'1.상수사용량'!G26</f>
        <v>3888</v>
      </c>
      <c r="F12" s="620">
        <f t="shared" si="1"/>
        <v>0.67400000000000004</v>
      </c>
      <c r="G12" s="618" t="s">
        <v>438</v>
      </c>
    </row>
    <row r="13" spans="1:7" ht="18" customHeight="1">
      <c r="A13" s="618">
        <v>2013</v>
      </c>
      <c r="B13" s="619">
        <f t="shared" si="0"/>
        <v>12964</v>
      </c>
      <c r="C13" s="619">
        <f>'1.상수사용량'!E27</f>
        <v>8856</v>
      </c>
      <c r="D13" s="619">
        <f>'1.상수사용량'!F27</f>
        <v>225</v>
      </c>
      <c r="E13" s="619">
        <f>'1.상수사용량'!G27</f>
        <v>3883</v>
      </c>
      <c r="F13" s="620">
        <f t="shared" si="1"/>
        <v>0.68300000000000005</v>
      </c>
      <c r="G13" s="621">
        <f>ROUND(AVERAGE(F9:F13),3)</f>
        <v>0.67</v>
      </c>
    </row>
    <row r="14" spans="1:7" ht="21.95" customHeight="1">
      <c r="A14" s="510" t="s">
        <v>451</v>
      </c>
    </row>
    <row r="15" spans="1:7" ht="18" customHeight="1">
      <c r="A15" s="630" t="s">
        <v>436</v>
      </c>
      <c r="B15" s="630" t="s">
        <v>448</v>
      </c>
      <c r="C15" s="630"/>
      <c r="D15" s="630"/>
      <c r="E15" s="630"/>
      <c r="F15" s="630" t="s">
        <v>449</v>
      </c>
      <c r="G15" s="630" t="s">
        <v>425</v>
      </c>
    </row>
    <row r="16" spans="1:7" ht="18" customHeight="1">
      <c r="A16" s="630"/>
      <c r="B16" s="618" t="s">
        <v>427</v>
      </c>
      <c r="C16" s="618" t="s">
        <v>430</v>
      </c>
      <c r="D16" s="618" t="s">
        <v>431</v>
      </c>
      <c r="E16" s="618" t="s">
        <v>432</v>
      </c>
      <c r="F16" s="630"/>
      <c r="G16" s="630"/>
    </row>
    <row r="17" spans="1:7" ht="18" customHeight="1">
      <c r="A17" s="618">
        <v>2004</v>
      </c>
      <c r="B17" s="619">
        <f>SUM(C17:E17)</f>
        <v>5313</v>
      </c>
      <c r="C17" s="619">
        <f>'1.상수사용량'!E31</f>
        <v>3527</v>
      </c>
      <c r="D17" s="619">
        <f>'1.상수사용량'!F31</f>
        <v>43</v>
      </c>
      <c r="E17" s="619">
        <f>'1.상수사용량'!G31</f>
        <v>1743</v>
      </c>
      <c r="F17" s="620">
        <f t="shared" ref="F17:F26" si="2">ROUND(C17/B17,3)</f>
        <v>0.66400000000000003</v>
      </c>
      <c r="G17" s="618"/>
    </row>
    <row r="18" spans="1:7" ht="18" customHeight="1">
      <c r="A18" s="618">
        <v>2005</v>
      </c>
      <c r="B18" s="619">
        <f t="shared" ref="B18:B26" si="3">SUM(C18:E18)</f>
        <v>5295</v>
      </c>
      <c r="C18" s="619">
        <f>'1.상수사용량'!E32</f>
        <v>3487</v>
      </c>
      <c r="D18" s="619">
        <f>'1.상수사용량'!F32</f>
        <v>32</v>
      </c>
      <c r="E18" s="619">
        <f>'1.상수사용량'!G32</f>
        <v>1776</v>
      </c>
      <c r="F18" s="620">
        <f t="shared" si="2"/>
        <v>0.65900000000000003</v>
      </c>
      <c r="G18" s="618"/>
    </row>
    <row r="19" spans="1:7" ht="18" customHeight="1">
      <c r="A19" s="618">
        <v>2006</v>
      </c>
      <c r="B19" s="619">
        <f t="shared" si="3"/>
        <v>5212</v>
      </c>
      <c r="C19" s="619">
        <f>'1.상수사용량'!E33</f>
        <v>3453</v>
      </c>
      <c r="D19" s="619">
        <f>'1.상수사용량'!F33</f>
        <v>33</v>
      </c>
      <c r="E19" s="619">
        <f>'1.상수사용량'!G33</f>
        <v>1726</v>
      </c>
      <c r="F19" s="620">
        <f t="shared" si="2"/>
        <v>0.66300000000000003</v>
      </c>
      <c r="G19" s="618"/>
    </row>
    <row r="20" spans="1:7" ht="18" customHeight="1">
      <c r="A20" s="618">
        <v>2007</v>
      </c>
      <c r="B20" s="619">
        <f t="shared" si="3"/>
        <v>5128</v>
      </c>
      <c r="C20" s="619">
        <f>'1.상수사용량'!E34</f>
        <v>3407</v>
      </c>
      <c r="D20" s="619">
        <f>'1.상수사용량'!F34</f>
        <v>38</v>
      </c>
      <c r="E20" s="619">
        <f>'1.상수사용량'!G34</f>
        <v>1683</v>
      </c>
      <c r="F20" s="620">
        <f t="shared" si="2"/>
        <v>0.66400000000000003</v>
      </c>
      <c r="G20" s="618"/>
    </row>
    <row r="21" spans="1:7" ht="18" customHeight="1">
      <c r="A21" s="618">
        <v>2008</v>
      </c>
      <c r="B21" s="619">
        <f t="shared" si="3"/>
        <v>5139</v>
      </c>
      <c r="C21" s="619">
        <f>'1.상수사용량'!E35</f>
        <v>3421</v>
      </c>
      <c r="D21" s="619">
        <f>'1.상수사용량'!F35</f>
        <v>35</v>
      </c>
      <c r="E21" s="619">
        <f>'1.상수사용량'!G35</f>
        <v>1683</v>
      </c>
      <c r="F21" s="620">
        <f t="shared" si="2"/>
        <v>0.66600000000000004</v>
      </c>
      <c r="G21" s="618"/>
    </row>
    <row r="22" spans="1:7" ht="18" customHeight="1">
      <c r="A22" s="618">
        <v>2009</v>
      </c>
      <c r="B22" s="619">
        <f t="shared" si="3"/>
        <v>5238</v>
      </c>
      <c r="C22" s="619">
        <f>'1.상수사용량'!E36</f>
        <v>3468</v>
      </c>
      <c r="D22" s="619">
        <f>'1.상수사용량'!F36</f>
        <v>38</v>
      </c>
      <c r="E22" s="619">
        <f>'1.상수사용량'!G36</f>
        <v>1732</v>
      </c>
      <c r="F22" s="620">
        <f t="shared" si="2"/>
        <v>0.66200000000000003</v>
      </c>
      <c r="G22" s="618" t="s">
        <v>439</v>
      </c>
    </row>
    <row r="23" spans="1:7" ht="18" customHeight="1">
      <c r="A23" s="618">
        <v>2010</v>
      </c>
      <c r="B23" s="619">
        <f t="shared" si="3"/>
        <v>5567</v>
      </c>
      <c r="C23" s="619">
        <f>'1.상수사용량'!E37</f>
        <v>3629</v>
      </c>
      <c r="D23" s="619">
        <f>'1.상수사용량'!F37</f>
        <v>37</v>
      </c>
      <c r="E23" s="619">
        <f>'1.상수사용량'!G37</f>
        <v>1901</v>
      </c>
      <c r="F23" s="620">
        <f t="shared" si="2"/>
        <v>0.65200000000000002</v>
      </c>
      <c r="G23" s="621">
        <f>ROUND(AVERAGE(F17:F26),3)</f>
        <v>0.65800000000000003</v>
      </c>
    </row>
    <row r="24" spans="1:7" ht="18" customHeight="1">
      <c r="A24" s="618">
        <v>2011</v>
      </c>
      <c r="B24" s="619">
        <f t="shared" si="3"/>
        <v>5639</v>
      </c>
      <c r="C24" s="619">
        <f>'1.상수사용량'!E38</f>
        <v>3673</v>
      </c>
      <c r="D24" s="619">
        <f>'1.상수사용량'!F38</f>
        <v>26</v>
      </c>
      <c r="E24" s="619">
        <f>'1.상수사용량'!G38</f>
        <v>1940</v>
      </c>
      <c r="F24" s="620">
        <f t="shared" si="2"/>
        <v>0.65100000000000002</v>
      </c>
      <c r="G24" s="618"/>
    </row>
    <row r="25" spans="1:7" ht="18" customHeight="1">
      <c r="A25" s="618">
        <v>2012</v>
      </c>
      <c r="B25" s="619">
        <f t="shared" si="3"/>
        <v>5694</v>
      </c>
      <c r="C25" s="619">
        <f>'1.상수사용량'!E39</f>
        <v>3672</v>
      </c>
      <c r="D25" s="619">
        <f>'1.상수사용량'!F39</f>
        <v>30</v>
      </c>
      <c r="E25" s="619">
        <f>'1.상수사용량'!G39</f>
        <v>1992</v>
      </c>
      <c r="F25" s="620">
        <f t="shared" si="2"/>
        <v>0.64500000000000002</v>
      </c>
      <c r="G25" s="618" t="s">
        <v>438</v>
      </c>
    </row>
    <row r="26" spans="1:7" ht="18" customHeight="1">
      <c r="A26" s="618">
        <v>2013</v>
      </c>
      <c r="B26" s="619">
        <f t="shared" si="3"/>
        <v>5783</v>
      </c>
      <c r="C26" s="619">
        <f>'1.상수사용량'!E40</f>
        <v>3808</v>
      </c>
      <c r="D26" s="619">
        <f>'1.상수사용량'!F40</f>
        <v>28</v>
      </c>
      <c r="E26" s="619">
        <f>'1.상수사용량'!G40</f>
        <v>1947</v>
      </c>
      <c r="F26" s="620">
        <f t="shared" si="2"/>
        <v>0.65800000000000003</v>
      </c>
      <c r="G26" s="621">
        <f>ROUND(AVERAGE(F22:F26),3)</f>
        <v>0.65400000000000003</v>
      </c>
    </row>
    <row r="27" spans="1:7" ht="21.95" customHeight="1">
      <c r="A27" s="510" t="s">
        <v>452</v>
      </c>
    </row>
    <row r="28" spans="1:7" ht="18" customHeight="1">
      <c r="A28" s="630" t="s">
        <v>436</v>
      </c>
      <c r="B28" s="630" t="s">
        <v>448</v>
      </c>
      <c r="C28" s="630"/>
      <c r="D28" s="630"/>
      <c r="E28" s="630"/>
      <c r="F28" s="630" t="s">
        <v>449</v>
      </c>
      <c r="G28" s="630" t="s">
        <v>425</v>
      </c>
    </row>
    <row r="29" spans="1:7" ht="18" customHeight="1">
      <c r="A29" s="630"/>
      <c r="B29" s="618" t="s">
        <v>427</v>
      </c>
      <c r="C29" s="618" t="s">
        <v>430</v>
      </c>
      <c r="D29" s="618" t="s">
        <v>431</v>
      </c>
      <c r="E29" s="618" t="s">
        <v>432</v>
      </c>
      <c r="F29" s="630"/>
      <c r="G29" s="630"/>
    </row>
    <row r="30" spans="1:7" ht="18" customHeight="1">
      <c r="A30" s="618">
        <v>2004</v>
      </c>
      <c r="B30" s="619">
        <f>SUM(C30:E30)</f>
        <v>845</v>
      </c>
      <c r="C30" s="619">
        <f>'1.상수사용량'!E70</f>
        <v>521</v>
      </c>
      <c r="D30" s="619">
        <f>'1.상수사용량'!F70</f>
        <v>0</v>
      </c>
      <c r="E30" s="619">
        <f>'1.상수사용량'!G70</f>
        <v>324</v>
      </c>
      <c r="F30" s="620">
        <f t="shared" ref="F30:F39" si="4">ROUND(C30/B30,3)</f>
        <v>0.61699999999999999</v>
      </c>
      <c r="G30" s="618"/>
    </row>
    <row r="31" spans="1:7" ht="18" customHeight="1">
      <c r="A31" s="618">
        <v>2005</v>
      </c>
      <c r="B31" s="619">
        <f t="shared" ref="B31:B39" si="5">SUM(C31:E31)</f>
        <v>860</v>
      </c>
      <c r="C31" s="619">
        <f>'1.상수사용량'!E71</f>
        <v>559</v>
      </c>
      <c r="D31" s="619">
        <f>'1.상수사용량'!F71</f>
        <v>2</v>
      </c>
      <c r="E31" s="619">
        <f>'1.상수사용량'!G71</f>
        <v>299</v>
      </c>
      <c r="F31" s="620">
        <f t="shared" si="4"/>
        <v>0.65</v>
      </c>
      <c r="G31" s="618"/>
    </row>
    <row r="32" spans="1:7" ht="18" customHeight="1">
      <c r="A32" s="618">
        <v>2006</v>
      </c>
      <c r="B32" s="619">
        <f t="shared" si="5"/>
        <v>1012</v>
      </c>
      <c r="C32" s="619">
        <f>'1.상수사용량'!E72</f>
        <v>668</v>
      </c>
      <c r="D32" s="619">
        <f>'1.상수사용량'!F72</f>
        <v>9</v>
      </c>
      <c r="E32" s="619">
        <f>'1.상수사용량'!G72</f>
        <v>335</v>
      </c>
      <c r="F32" s="620">
        <f t="shared" si="4"/>
        <v>0.66</v>
      </c>
      <c r="G32" s="618"/>
    </row>
    <row r="33" spans="1:7" ht="18" customHeight="1">
      <c r="A33" s="618">
        <v>2007</v>
      </c>
      <c r="B33" s="619">
        <f t="shared" si="5"/>
        <v>1193</v>
      </c>
      <c r="C33" s="619">
        <f>'1.상수사용량'!E73</f>
        <v>799</v>
      </c>
      <c r="D33" s="619">
        <f>'1.상수사용량'!F73</f>
        <v>1</v>
      </c>
      <c r="E33" s="619">
        <f>'1.상수사용량'!G73</f>
        <v>393</v>
      </c>
      <c r="F33" s="620">
        <f t="shared" si="4"/>
        <v>0.67</v>
      </c>
      <c r="G33" s="618"/>
    </row>
    <row r="34" spans="1:7" ht="18" customHeight="1">
      <c r="A34" s="618">
        <v>2008</v>
      </c>
      <c r="B34" s="619">
        <f t="shared" si="5"/>
        <v>1408</v>
      </c>
      <c r="C34" s="619">
        <f>'1.상수사용량'!E74</f>
        <v>968</v>
      </c>
      <c r="D34" s="619">
        <f>'1.상수사용량'!F74</f>
        <v>0</v>
      </c>
      <c r="E34" s="619">
        <f>'1.상수사용량'!G74</f>
        <v>440</v>
      </c>
      <c r="F34" s="620">
        <f t="shared" si="4"/>
        <v>0.68799999999999994</v>
      </c>
      <c r="G34" s="618"/>
    </row>
    <row r="35" spans="1:7" ht="18" customHeight="1">
      <c r="A35" s="618">
        <v>2009</v>
      </c>
      <c r="B35" s="619">
        <f t="shared" si="5"/>
        <v>1650</v>
      </c>
      <c r="C35" s="619">
        <f>'1.상수사용량'!E75</f>
        <v>1156</v>
      </c>
      <c r="D35" s="619">
        <f>'1.상수사용량'!F75</f>
        <v>0</v>
      </c>
      <c r="E35" s="619">
        <f>'1.상수사용량'!G75</f>
        <v>494</v>
      </c>
      <c r="F35" s="620">
        <f t="shared" si="4"/>
        <v>0.70099999999999996</v>
      </c>
      <c r="G35" s="618" t="s">
        <v>439</v>
      </c>
    </row>
    <row r="36" spans="1:7" ht="18" customHeight="1">
      <c r="A36" s="618">
        <v>2010</v>
      </c>
      <c r="B36" s="619">
        <f t="shared" si="5"/>
        <v>2017</v>
      </c>
      <c r="C36" s="619">
        <f>'1.상수사용량'!E76</f>
        <v>1443</v>
      </c>
      <c r="D36" s="619">
        <f>'1.상수사용량'!F76</f>
        <v>0</v>
      </c>
      <c r="E36" s="619">
        <f>'1.상수사용량'!G76</f>
        <v>574</v>
      </c>
      <c r="F36" s="620">
        <f t="shared" si="4"/>
        <v>0.71499999999999997</v>
      </c>
      <c r="G36" s="621">
        <f>ROUND(AVERAGE(F30:F39),3)</f>
        <v>0.68500000000000005</v>
      </c>
    </row>
    <row r="37" spans="1:7" ht="18" customHeight="1">
      <c r="A37" s="618">
        <v>2011</v>
      </c>
      <c r="B37" s="619">
        <f t="shared" si="5"/>
        <v>2363</v>
      </c>
      <c r="C37" s="619">
        <f>'1.상수사용량'!E77</f>
        <v>1714</v>
      </c>
      <c r="D37" s="619">
        <f>'1.상수사용량'!F77</f>
        <v>0</v>
      </c>
      <c r="E37" s="619">
        <f>'1.상수사용량'!G77</f>
        <v>649</v>
      </c>
      <c r="F37" s="620">
        <f t="shared" si="4"/>
        <v>0.72499999999999998</v>
      </c>
      <c r="G37" s="618"/>
    </row>
    <row r="38" spans="1:7" ht="18" customHeight="1">
      <c r="A38" s="618">
        <v>2012</v>
      </c>
      <c r="B38" s="619">
        <f t="shared" si="5"/>
        <v>2626</v>
      </c>
      <c r="C38" s="619">
        <f>'1.상수사용량'!E78</f>
        <v>1862</v>
      </c>
      <c r="D38" s="619">
        <f>'1.상수사용량'!F78</f>
        <v>0</v>
      </c>
      <c r="E38" s="619">
        <f>'1.상수사용량'!G78</f>
        <v>764</v>
      </c>
      <c r="F38" s="620">
        <f t="shared" si="4"/>
        <v>0.70899999999999996</v>
      </c>
      <c r="G38" s="618" t="s">
        <v>438</v>
      </c>
    </row>
    <row r="39" spans="1:7" ht="18" customHeight="1">
      <c r="A39" s="618">
        <v>2013</v>
      </c>
      <c r="B39" s="619">
        <f t="shared" si="5"/>
        <v>2955</v>
      </c>
      <c r="C39" s="619">
        <f>'1.상수사용량'!E79</f>
        <v>2102</v>
      </c>
      <c r="D39" s="619">
        <f>'1.상수사용량'!F79</f>
        <v>0</v>
      </c>
      <c r="E39" s="619">
        <f>'1.상수사용량'!G79</f>
        <v>853</v>
      </c>
      <c r="F39" s="620">
        <f t="shared" si="4"/>
        <v>0.71099999999999997</v>
      </c>
      <c r="G39" s="621">
        <f>ROUND(AVERAGE(F35:F39),3)</f>
        <v>0.71199999999999997</v>
      </c>
    </row>
  </sheetData>
  <mergeCells count="12">
    <mergeCell ref="A28:A29"/>
    <mergeCell ref="B28:E28"/>
    <mergeCell ref="F28:F29"/>
    <mergeCell ref="G28:G29"/>
    <mergeCell ref="B2:E2"/>
    <mergeCell ref="A2:A3"/>
    <mergeCell ref="F2:F3"/>
    <mergeCell ref="G2:G3"/>
    <mergeCell ref="A15:A16"/>
    <mergeCell ref="B15:E15"/>
    <mergeCell ref="F15:F16"/>
    <mergeCell ref="G15:G16"/>
  </mergeCells>
  <phoneticPr fontId="57" type="noConversion"/>
  <printOptions horizontalCentered="1"/>
  <pageMargins left="0.59055118110236227" right="0.59055118110236227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/>
  </sheetPr>
  <dimension ref="A1:CV373"/>
  <sheetViews>
    <sheetView showGridLines="0" view="pageBreakPreview" topLeftCell="A31" zoomScale="115" zoomScaleSheetLayoutView="115" workbookViewId="0">
      <selection activeCell="C48" sqref="C48:H52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2.375" style="2" customWidth="1"/>
    <col min="14" max="14" width="10.75" style="2" customWidth="1"/>
    <col min="15" max="16" width="10" style="2"/>
    <col min="17" max="17" width="10.75" style="2" bestFit="1" customWidth="1"/>
    <col min="18" max="18" width="11.75" style="2" customWidth="1"/>
    <col min="19" max="19" width="10" style="2"/>
    <col min="20" max="20" width="10.875" style="2" customWidth="1"/>
    <col min="21" max="22" width="10" style="2"/>
    <col min="23" max="23" width="10.75" style="2" bestFit="1" customWidth="1"/>
    <col min="24" max="24" width="11.5" style="2" customWidth="1"/>
    <col min="25" max="25" width="10" style="2"/>
    <col min="26" max="26" width="10.75" style="2" customWidth="1"/>
    <col min="27" max="27" width="11" style="2" customWidth="1"/>
    <col min="28" max="28" width="10" style="2"/>
    <col min="29" max="29" width="10.75" style="2" bestFit="1" customWidth="1"/>
    <col min="30" max="30" width="11.375" style="2" customWidth="1"/>
    <col min="31" max="31" width="10" style="2"/>
    <col min="32" max="32" width="10.625" style="2" customWidth="1"/>
    <col min="33" max="33" width="10" style="2"/>
    <col min="34" max="34" width="11" style="2" customWidth="1"/>
    <col min="35" max="35" width="10.75" style="2" bestFit="1" customWidth="1"/>
    <col min="36" max="36" width="11.625" style="2" customWidth="1"/>
    <col min="37" max="37" width="10" style="2"/>
    <col min="38" max="38" width="10.625" style="2" customWidth="1"/>
    <col min="39" max="40" width="10" style="2"/>
    <col min="41" max="41" width="11.375" style="2" customWidth="1"/>
    <col min="42" max="42" width="11" style="2" customWidth="1"/>
    <col min="43" max="43" width="10" style="2"/>
    <col min="44" max="44" width="10.75" style="2" customWidth="1"/>
    <col min="45" max="46" width="10" style="2"/>
    <col min="47" max="47" width="10.75" style="2" bestFit="1" customWidth="1"/>
    <col min="48" max="48" width="12.375" style="2" customWidth="1"/>
    <col min="49" max="49" width="10" style="2"/>
    <col min="50" max="50" width="10.75" style="2" customWidth="1"/>
    <col min="51" max="52" width="10" style="2"/>
    <col min="53" max="53" width="10.75" style="2" bestFit="1" customWidth="1"/>
    <col min="54" max="54" width="11.5" style="2" customWidth="1"/>
    <col min="55" max="55" width="10" style="2"/>
    <col min="56" max="56" width="10.625" style="2" customWidth="1"/>
    <col min="57" max="16384" width="10" style="2"/>
  </cols>
  <sheetData>
    <row r="1" spans="1:12" ht="18.75" customHeight="1">
      <c r="D1" s="1" t="s">
        <v>0</v>
      </c>
      <c r="E1" s="3">
        <v>2004</v>
      </c>
      <c r="F1" s="2" t="s">
        <v>1</v>
      </c>
      <c r="G1" s="4">
        <v>0</v>
      </c>
      <c r="H1" s="5"/>
      <c r="I1" s="4"/>
    </row>
    <row r="2" spans="1:12" ht="21" customHeight="1">
      <c r="A2" s="6" t="s">
        <v>394</v>
      </c>
      <c r="K2" s="238" t="s">
        <v>78</v>
      </c>
    </row>
    <row r="3" spans="1:12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2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2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2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2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2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2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2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2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2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2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2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2" s="116" customFormat="1" ht="12" customHeight="1">
      <c r="A15" s="117">
        <f>E1</f>
        <v>2004</v>
      </c>
      <c r="B15" s="240">
        <f>'2.상수원단위'!H5</f>
        <v>232</v>
      </c>
      <c r="C15" s="119">
        <f t="shared" ref="C15:C46" si="0">I87</f>
        <v>232</v>
      </c>
      <c r="D15" s="120">
        <f t="shared" ref="D15:D46" si="1">I133</f>
        <v>232</v>
      </c>
      <c r="E15" s="120">
        <f t="shared" ref="E15:E46" si="2">I179</f>
        <v>232</v>
      </c>
      <c r="F15" s="121">
        <f>I225</f>
        <v>230</v>
      </c>
      <c r="G15" s="121">
        <f>I271</f>
        <v>232</v>
      </c>
      <c r="H15" s="121">
        <f t="shared" ref="H15:H46" si="3">I317</f>
        <v>232</v>
      </c>
      <c r="I15" s="122">
        <f t="shared" ref="I15:I46" si="4">ROUND(SUMIF(C$47:H$47,"○",C15:H15),$G$1)</f>
        <v>232</v>
      </c>
      <c r="J15" s="123"/>
      <c r="K15" s="124"/>
      <c r="L15" s="125"/>
    </row>
    <row r="16" spans="1:12" s="116" customFormat="1" ht="12" customHeight="1">
      <c r="A16" s="117">
        <f t="shared" ref="A16:A46" si="5">A15+1</f>
        <v>2005</v>
      </c>
      <c r="B16" s="240">
        <f>'2.상수원단위'!H6</f>
        <v>235</v>
      </c>
      <c r="C16" s="119">
        <f t="shared" si="0"/>
        <v>234</v>
      </c>
      <c r="D16" s="120">
        <f t="shared" si="1"/>
        <v>234</v>
      </c>
      <c r="E16" s="120">
        <f t="shared" si="2"/>
        <v>234</v>
      </c>
      <c r="F16" s="121">
        <f t="shared" ref="F16:F46" si="6">I226</f>
        <v>234</v>
      </c>
      <c r="G16" s="121">
        <f t="shared" ref="G16:G46" si="7">I272</f>
        <v>234</v>
      </c>
      <c r="H16" s="121">
        <f t="shared" si="3"/>
        <v>234</v>
      </c>
      <c r="I16" s="122">
        <f t="shared" si="4"/>
        <v>234</v>
      </c>
      <c r="J16" s="123"/>
      <c r="K16" s="124"/>
      <c r="L16" s="125"/>
    </row>
    <row r="17" spans="1:12" s="116" customFormat="1" ht="12" customHeight="1">
      <c r="A17" s="117">
        <f t="shared" si="5"/>
        <v>2006</v>
      </c>
      <c r="B17" s="240">
        <f>'2.상수원단위'!H7</f>
        <v>234</v>
      </c>
      <c r="C17" s="119">
        <f t="shared" si="0"/>
        <v>236</v>
      </c>
      <c r="D17" s="120">
        <f t="shared" si="1"/>
        <v>236</v>
      </c>
      <c r="E17" s="120">
        <f t="shared" si="2"/>
        <v>236</v>
      </c>
      <c r="F17" s="121">
        <f t="shared" si="6"/>
        <v>237</v>
      </c>
      <c r="G17" s="121">
        <f t="shared" si="7"/>
        <v>236</v>
      </c>
      <c r="H17" s="121">
        <f t="shared" si="3"/>
        <v>236</v>
      </c>
      <c r="I17" s="122">
        <f t="shared" si="4"/>
        <v>236</v>
      </c>
      <c r="J17" s="123"/>
      <c r="K17" s="124"/>
      <c r="L17" s="125"/>
    </row>
    <row r="18" spans="1:12" s="116" customFormat="1" ht="12" customHeight="1">
      <c r="A18" s="117">
        <f t="shared" si="5"/>
        <v>2007</v>
      </c>
      <c r="B18" s="240">
        <f>'2.상수원단위'!H8</f>
        <v>237</v>
      </c>
      <c r="C18" s="119">
        <f t="shared" si="0"/>
        <v>238</v>
      </c>
      <c r="D18" s="120">
        <f t="shared" si="1"/>
        <v>238</v>
      </c>
      <c r="E18" s="120">
        <f t="shared" si="2"/>
        <v>238</v>
      </c>
      <c r="F18" s="121">
        <f t="shared" si="6"/>
        <v>240</v>
      </c>
      <c r="G18" s="121">
        <f t="shared" si="7"/>
        <v>238</v>
      </c>
      <c r="H18" s="121">
        <f t="shared" si="3"/>
        <v>239</v>
      </c>
      <c r="I18" s="122">
        <f t="shared" si="4"/>
        <v>238</v>
      </c>
      <c r="J18" s="123"/>
      <c r="K18" s="124"/>
      <c r="L18" s="125"/>
    </row>
    <row r="19" spans="1:12" s="116" customFormat="1" ht="12" customHeight="1">
      <c r="A19" s="117">
        <f t="shared" si="5"/>
        <v>2008</v>
      </c>
      <c r="B19" s="240">
        <f>'2.상수원단위'!H9</f>
        <v>238</v>
      </c>
      <c r="C19" s="119">
        <f t="shared" si="0"/>
        <v>240</v>
      </c>
      <c r="D19" s="120">
        <f t="shared" si="1"/>
        <v>240</v>
      </c>
      <c r="E19" s="120">
        <f t="shared" si="2"/>
        <v>240</v>
      </c>
      <c r="F19" s="121">
        <f t="shared" si="6"/>
        <v>241</v>
      </c>
      <c r="G19" s="121">
        <f t="shared" si="7"/>
        <v>240</v>
      </c>
      <c r="H19" s="121">
        <f t="shared" si="3"/>
        <v>241</v>
      </c>
      <c r="I19" s="122">
        <f t="shared" si="4"/>
        <v>240</v>
      </c>
      <c r="J19" s="123"/>
      <c r="K19" s="124"/>
      <c r="L19" s="125"/>
    </row>
    <row r="20" spans="1:12" s="116" customFormat="1" ht="12" customHeight="1">
      <c r="A20" s="117">
        <f t="shared" si="5"/>
        <v>2009</v>
      </c>
      <c r="B20" s="240">
        <f>'2.상수원단위'!H10</f>
        <v>246</v>
      </c>
      <c r="C20" s="119">
        <f t="shared" si="0"/>
        <v>242</v>
      </c>
      <c r="D20" s="120">
        <f t="shared" si="1"/>
        <v>242</v>
      </c>
      <c r="E20" s="120">
        <f t="shared" si="2"/>
        <v>242</v>
      </c>
      <c r="F20" s="121">
        <f t="shared" si="6"/>
        <v>243</v>
      </c>
      <c r="G20" s="121">
        <f t="shared" si="7"/>
        <v>242</v>
      </c>
      <c r="H20" s="121">
        <f t="shared" si="3"/>
        <v>243</v>
      </c>
      <c r="I20" s="122">
        <f t="shared" si="4"/>
        <v>242</v>
      </c>
      <c r="J20" s="123"/>
      <c r="K20" s="124"/>
      <c r="L20" s="125"/>
    </row>
    <row r="21" spans="1:12" s="116" customFormat="1" ht="12" customHeight="1">
      <c r="A21" s="117">
        <f t="shared" si="5"/>
        <v>2010</v>
      </c>
      <c r="B21" s="240">
        <f>'2.상수원단위'!H11</f>
        <v>244</v>
      </c>
      <c r="C21" s="119">
        <f t="shared" si="0"/>
        <v>244</v>
      </c>
      <c r="D21" s="120">
        <f t="shared" si="1"/>
        <v>244</v>
      </c>
      <c r="E21" s="120">
        <f t="shared" si="2"/>
        <v>244</v>
      </c>
      <c r="F21" s="121">
        <f t="shared" si="6"/>
        <v>244</v>
      </c>
      <c r="G21" s="121">
        <f t="shared" si="7"/>
        <v>244</v>
      </c>
      <c r="H21" s="121">
        <f t="shared" si="3"/>
        <v>245</v>
      </c>
      <c r="I21" s="122">
        <f t="shared" si="4"/>
        <v>244</v>
      </c>
      <c r="J21" s="123"/>
      <c r="K21" s="124"/>
      <c r="L21" s="125"/>
    </row>
    <row r="22" spans="1:12" s="116" customFormat="1" ht="12" customHeight="1">
      <c r="A22" s="117">
        <f t="shared" si="5"/>
        <v>2011</v>
      </c>
      <c r="B22" s="240">
        <f>'2.상수원단위'!H12</f>
        <v>251</v>
      </c>
      <c r="C22" s="119">
        <f t="shared" si="0"/>
        <v>246</v>
      </c>
      <c r="D22" s="120">
        <f t="shared" si="1"/>
        <v>246</v>
      </c>
      <c r="E22" s="120">
        <f t="shared" si="2"/>
        <v>246</v>
      </c>
      <c r="F22" s="121">
        <f t="shared" si="6"/>
        <v>246</v>
      </c>
      <c r="G22" s="121">
        <f t="shared" si="7"/>
        <v>246</v>
      </c>
      <c r="H22" s="121">
        <f t="shared" si="3"/>
        <v>247</v>
      </c>
      <c r="I22" s="122">
        <f t="shared" si="4"/>
        <v>246</v>
      </c>
      <c r="J22" s="123"/>
      <c r="K22" s="124"/>
      <c r="L22" s="125"/>
    </row>
    <row r="23" spans="1:12" s="116" customFormat="1" ht="12" customHeight="1">
      <c r="A23" s="117">
        <f t="shared" si="5"/>
        <v>2012</v>
      </c>
      <c r="B23" s="240">
        <f>'2.상수원단위'!H13</f>
        <v>253</v>
      </c>
      <c r="C23" s="119">
        <f t="shared" si="0"/>
        <v>248</v>
      </c>
      <c r="D23" s="120">
        <f t="shared" si="1"/>
        <v>248</v>
      </c>
      <c r="E23" s="120">
        <f t="shared" si="2"/>
        <v>248</v>
      </c>
      <c r="F23" s="121">
        <f t="shared" si="6"/>
        <v>247</v>
      </c>
      <c r="G23" s="121">
        <f t="shared" si="7"/>
        <v>248</v>
      </c>
      <c r="H23" s="121">
        <f t="shared" si="3"/>
        <v>249</v>
      </c>
      <c r="I23" s="122">
        <f t="shared" si="4"/>
        <v>248</v>
      </c>
      <c r="J23" s="123"/>
      <c r="K23" s="124"/>
      <c r="L23" s="125"/>
    </row>
    <row r="24" spans="1:12" s="116" customFormat="1" ht="12" customHeight="1" thickBot="1">
      <c r="A24" s="126">
        <f t="shared" si="5"/>
        <v>2013</v>
      </c>
      <c r="B24" s="240">
        <f>'2.상수원단위'!H14</f>
        <v>243</v>
      </c>
      <c r="C24" s="128">
        <f t="shared" si="0"/>
        <v>251</v>
      </c>
      <c r="D24" s="129">
        <f t="shared" si="1"/>
        <v>251</v>
      </c>
      <c r="E24" s="129">
        <f t="shared" si="2"/>
        <v>251</v>
      </c>
      <c r="F24" s="130">
        <f t="shared" si="6"/>
        <v>248</v>
      </c>
      <c r="G24" s="130">
        <f t="shared" si="7"/>
        <v>250</v>
      </c>
      <c r="H24" s="130">
        <f t="shared" si="3"/>
        <v>250</v>
      </c>
      <c r="I24" s="131">
        <f t="shared" si="4"/>
        <v>251</v>
      </c>
      <c r="J24" s="132"/>
      <c r="K24" s="133"/>
      <c r="L24" s="134"/>
    </row>
    <row r="25" spans="1:12" s="116" customFormat="1" ht="12" customHeight="1" thickTop="1">
      <c r="A25" s="142">
        <f t="shared" si="5"/>
        <v>2014</v>
      </c>
      <c r="B25" s="535"/>
      <c r="C25" s="588">
        <f>I97</f>
        <v>253</v>
      </c>
      <c r="D25" s="588">
        <f t="shared" si="1"/>
        <v>253</v>
      </c>
      <c r="E25" s="588">
        <f t="shared" si="2"/>
        <v>253</v>
      </c>
      <c r="F25" s="588">
        <f t="shared" si="6"/>
        <v>249</v>
      </c>
      <c r="G25" s="588">
        <f t="shared" si="7"/>
        <v>252</v>
      </c>
      <c r="H25" s="588">
        <f t="shared" si="3"/>
        <v>252</v>
      </c>
      <c r="I25" s="589">
        <f t="shared" si="4"/>
        <v>253</v>
      </c>
      <c r="J25" s="145"/>
      <c r="K25" s="242"/>
    </row>
    <row r="26" spans="1:12" s="116" customFormat="1" ht="12" customHeight="1">
      <c r="A26" s="536">
        <f t="shared" si="5"/>
        <v>2015</v>
      </c>
      <c r="B26" s="537"/>
      <c r="C26" s="590">
        <f t="shared" si="0"/>
        <v>255</v>
      </c>
      <c r="D26" s="590">
        <f t="shared" si="1"/>
        <v>255</v>
      </c>
      <c r="E26" s="590">
        <f t="shared" si="2"/>
        <v>255</v>
      </c>
      <c r="F26" s="590">
        <f t="shared" si="6"/>
        <v>250</v>
      </c>
      <c r="G26" s="590">
        <f t="shared" si="7"/>
        <v>254</v>
      </c>
      <c r="H26" s="590">
        <f t="shared" si="3"/>
        <v>254</v>
      </c>
      <c r="I26" s="591">
        <f t="shared" si="4"/>
        <v>255</v>
      </c>
      <c r="J26" s="538"/>
      <c r="K26" s="539"/>
    </row>
    <row r="27" spans="1:12" s="319" customFormat="1" ht="12" customHeight="1">
      <c r="A27" s="142">
        <f t="shared" si="5"/>
        <v>2016</v>
      </c>
      <c r="B27" s="143"/>
      <c r="C27" s="588">
        <f t="shared" si="0"/>
        <v>257</v>
      </c>
      <c r="D27" s="588">
        <f t="shared" si="1"/>
        <v>257</v>
      </c>
      <c r="E27" s="588">
        <f t="shared" si="2"/>
        <v>257</v>
      </c>
      <c r="F27" s="588">
        <f t="shared" si="6"/>
        <v>251</v>
      </c>
      <c r="G27" s="588">
        <f t="shared" si="7"/>
        <v>256</v>
      </c>
      <c r="H27" s="588">
        <f t="shared" si="3"/>
        <v>255</v>
      </c>
      <c r="I27" s="589">
        <f t="shared" si="4"/>
        <v>257</v>
      </c>
      <c r="J27" s="145"/>
      <c r="K27" s="242"/>
    </row>
    <row r="28" spans="1:12" s="116" customFormat="1" ht="12" customHeight="1">
      <c r="A28" s="142">
        <f t="shared" si="5"/>
        <v>2017</v>
      </c>
      <c r="B28" s="143"/>
      <c r="C28" s="588">
        <f t="shared" si="0"/>
        <v>259</v>
      </c>
      <c r="D28" s="588">
        <f t="shared" si="1"/>
        <v>259</v>
      </c>
      <c r="E28" s="588">
        <f t="shared" si="2"/>
        <v>259</v>
      </c>
      <c r="F28" s="588">
        <f t="shared" si="6"/>
        <v>252</v>
      </c>
      <c r="G28" s="588">
        <f t="shared" si="7"/>
        <v>258</v>
      </c>
      <c r="H28" s="588">
        <f t="shared" si="3"/>
        <v>257</v>
      </c>
      <c r="I28" s="589">
        <f t="shared" si="4"/>
        <v>259</v>
      </c>
      <c r="J28" s="145"/>
      <c r="K28" s="242"/>
    </row>
    <row r="29" spans="1:12" s="310" customFormat="1" ht="12" customHeight="1">
      <c r="A29" s="142">
        <f t="shared" si="5"/>
        <v>2018</v>
      </c>
      <c r="B29" s="143"/>
      <c r="C29" s="588">
        <f t="shared" si="0"/>
        <v>261</v>
      </c>
      <c r="D29" s="588">
        <f t="shared" si="1"/>
        <v>262</v>
      </c>
      <c r="E29" s="588">
        <f t="shared" si="2"/>
        <v>262</v>
      </c>
      <c r="F29" s="588">
        <f t="shared" si="6"/>
        <v>252</v>
      </c>
      <c r="G29" s="588">
        <f t="shared" si="7"/>
        <v>260</v>
      </c>
      <c r="H29" s="588">
        <f t="shared" si="3"/>
        <v>258</v>
      </c>
      <c r="I29" s="589">
        <f t="shared" si="4"/>
        <v>262</v>
      </c>
      <c r="J29" s="145"/>
      <c r="K29" s="242"/>
    </row>
    <row r="30" spans="1:12" s="116" customFormat="1" ht="12" customHeight="1">
      <c r="A30" s="142">
        <f t="shared" si="5"/>
        <v>2019</v>
      </c>
      <c r="B30" s="143"/>
      <c r="C30" s="588">
        <f t="shared" si="0"/>
        <v>263</v>
      </c>
      <c r="D30" s="588">
        <f t="shared" si="1"/>
        <v>264</v>
      </c>
      <c r="E30" s="588">
        <f t="shared" si="2"/>
        <v>264</v>
      </c>
      <c r="F30" s="588">
        <f t="shared" si="6"/>
        <v>253</v>
      </c>
      <c r="G30" s="588">
        <f t="shared" si="7"/>
        <v>262</v>
      </c>
      <c r="H30" s="588">
        <f t="shared" si="3"/>
        <v>260</v>
      </c>
      <c r="I30" s="589">
        <f t="shared" si="4"/>
        <v>264</v>
      </c>
      <c r="J30" s="145"/>
      <c r="K30" s="242"/>
    </row>
    <row r="31" spans="1:12" s="116" customFormat="1" ht="12" customHeight="1">
      <c r="A31" s="536">
        <f t="shared" si="5"/>
        <v>2020</v>
      </c>
      <c r="B31" s="537"/>
      <c r="C31" s="590">
        <f t="shared" si="0"/>
        <v>265</v>
      </c>
      <c r="D31" s="590">
        <f t="shared" si="1"/>
        <v>266</v>
      </c>
      <c r="E31" s="590">
        <f t="shared" si="2"/>
        <v>266</v>
      </c>
      <c r="F31" s="590">
        <f t="shared" si="6"/>
        <v>254</v>
      </c>
      <c r="G31" s="590">
        <f t="shared" si="7"/>
        <v>264</v>
      </c>
      <c r="H31" s="590">
        <f t="shared" si="3"/>
        <v>261</v>
      </c>
      <c r="I31" s="591">
        <f t="shared" si="4"/>
        <v>266</v>
      </c>
      <c r="J31" s="538"/>
      <c r="K31" s="539"/>
    </row>
    <row r="32" spans="1:12" s="319" customFormat="1" ht="12" customHeight="1">
      <c r="A32" s="142">
        <f t="shared" si="5"/>
        <v>2021</v>
      </c>
      <c r="B32" s="143"/>
      <c r="C32" s="588">
        <f t="shared" si="0"/>
        <v>267</v>
      </c>
      <c r="D32" s="588">
        <f t="shared" si="1"/>
        <v>268</v>
      </c>
      <c r="E32" s="588">
        <f t="shared" si="2"/>
        <v>268</v>
      </c>
      <c r="F32" s="588">
        <f t="shared" si="6"/>
        <v>255</v>
      </c>
      <c r="G32" s="588">
        <f t="shared" si="7"/>
        <v>266</v>
      </c>
      <c r="H32" s="588">
        <f t="shared" si="3"/>
        <v>263</v>
      </c>
      <c r="I32" s="589">
        <f t="shared" si="4"/>
        <v>268</v>
      </c>
      <c r="J32" s="145"/>
      <c r="K32" s="242"/>
    </row>
    <row r="33" spans="1:32" s="116" customFormat="1" ht="12" customHeight="1">
      <c r="A33" s="142">
        <f t="shared" si="5"/>
        <v>2022</v>
      </c>
      <c r="B33" s="143"/>
      <c r="C33" s="588">
        <f t="shared" si="0"/>
        <v>269</v>
      </c>
      <c r="D33" s="588">
        <f t="shared" si="1"/>
        <v>271</v>
      </c>
      <c r="E33" s="588">
        <f t="shared" si="2"/>
        <v>271</v>
      </c>
      <c r="F33" s="588">
        <f t="shared" si="6"/>
        <v>255</v>
      </c>
      <c r="G33" s="588">
        <f t="shared" si="7"/>
        <v>268</v>
      </c>
      <c r="H33" s="588">
        <f t="shared" si="3"/>
        <v>264</v>
      </c>
      <c r="I33" s="589">
        <f t="shared" si="4"/>
        <v>271</v>
      </c>
      <c r="J33" s="145"/>
      <c r="K33" s="242"/>
    </row>
    <row r="34" spans="1:32" s="310" customFormat="1" ht="12" customHeight="1">
      <c r="A34" s="142">
        <f t="shared" si="5"/>
        <v>2023</v>
      </c>
      <c r="B34" s="143"/>
      <c r="C34" s="588">
        <f t="shared" si="0"/>
        <v>271</v>
      </c>
      <c r="D34" s="588">
        <f t="shared" si="1"/>
        <v>273</v>
      </c>
      <c r="E34" s="588">
        <f t="shared" si="2"/>
        <v>273</v>
      </c>
      <c r="F34" s="588">
        <f t="shared" si="6"/>
        <v>256</v>
      </c>
      <c r="G34" s="588">
        <f t="shared" si="7"/>
        <v>270</v>
      </c>
      <c r="H34" s="588">
        <f t="shared" si="3"/>
        <v>265</v>
      </c>
      <c r="I34" s="589">
        <f t="shared" si="4"/>
        <v>273</v>
      </c>
      <c r="J34" s="145"/>
      <c r="K34" s="242"/>
    </row>
    <row r="35" spans="1:32" s="116" customFormat="1" ht="12" customHeight="1">
      <c r="A35" s="142">
        <f t="shared" si="5"/>
        <v>2024</v>
      </c>
      <c r="B35" s="143"/>
      <c r="C35" s="588">
        <f t="shared" si="0"/>
        <v>273</v>
      </c>
      <c r="D35" s="588">
        <f t="shared" si="1"/>
        <v>275</v>
      </c>
      <c r="E35" s="588">
        <f t="shared" si="2"/>
        <v>275</v>
      </c>
      <c r="F35" s="588">
        <f t="shared" si="6"/>
        <v>256</v>
      </c>
      <c r="G35" s="588">
        <f t="shared" si="7"/>
        <v>271</v>
      </c>
      <c r="H35" s="588">
        <f t="shared" si="3"/>
        <v>266</v>
      </c>
      <c r="I35" s="589">
        <f t="shared" si="4"/>
        <v>275</v>
      </c>
      <c r="J35" s="145"/>
      <c r="K35" s="242"/>
    </row>
    <row r="36" spans="1:32" s="116" customFormat="1" ht="12" customHeight="1">
      <c r="A36" s="536">
        <f t="shared" si="5"/>
        <v>2025</v>
      </c>
      <c r="B36" s="537"/>
      <c r="C36" s="590">
        <f t="shared" si="0"/>
        <v>275</v>
      </c>
      <c r="D36" s="590">
        <f t="shared" si="1"/>
        <v>278</v>
      </c>
      <c r="E36" s="590">
        <f t="shared" si="2"/>
        <v>278</v>
      </c>
      <c r="F36" s="590">
        <f t="shared" si="6"/>
        <v>257</v>
      </c>
      <c r="G36" s="590">
        <f t="shared" si="7"/>
        <v>273</v>
      </c>
      <c r="H36" s="590">
        <f t="shared" si="3"/>
        <v>267</v>
      </c>
      <c r="I36" s="591">
        <f t="shared" si="4"/>
        <v>278</v>
      </c>
      <c r="J36" s="538"/>
      <c r="K36" s="539"/>
    </row>
    <row r="37" spans="1:32" s="319" customFormat="1" ht="12" customHeight="1">
      <c r="A37" s="142">
        <f t="shared" si="5"/>
        <v>2026</v>
      </c>
      <c r="B37" s="143"/>
      <c r="C37" s="588">
        <f t="shared" si="0"/>
        <v>277</v>
      </c>
      <c r="D37" s="588">
        <f t="shared" si="1"/>
        <v>280</v>
      </c>
      <c r="E37" s="588">
        <f t="shared" si="2"/>
        <v>280</v>
      </c>
      <c r="F37" s="588">
        <f t="shared" si="6"/>
        <v>258</v>
      </c>
      <c r="G37" s="588">
        <f t="shared" si="7"/>
        <v>275</v>
      </c>
      <c r="H37" s="588">
        <f t="shared" si="3"/>
        <v>269</v>
      </c>
      <c r="I37" s="589">
        <f t="shared" si="4"/>
        <v>280</v>
      </c>
      <c r="J37" s="145"/>
      <c r="K37" s="242"/>
    </row>
    <row r="38" spans="1:32" s="116" customFormat="1" ht="12" customHeight="1">
      <c r="A38" s="142">
        <f t="shared" si="5"/>
        <v>2027</v>
      </c>
      <c r="B38" s="143"/>
      <c r="C38" s="588">
        <f t="shared" si="0"/>
        <v>279</v>
      </c>
      <c r="D38" s="588">
        <f t="shared" si="1"/>
        <v>282</v>
      </c>
      <c r="E38" s="588">
        <f t="shared" si="2"/>
        <v>282</v>
      </c>
      <c r="F38" s="588">
        <f t="shared" si="6"/>
        <v>258</v>
      </c>
      <c r="G38" s="588">
        <f t="shared" si="7"/>
        <v>277</v>
      </c>
      <c r="H38" s="588">
        <f t="shared" si="3"/>
        <v>270</v>
      </c>
      <c r="I38" s="589">
        <f t="shared" si="4"/>
        <v>282</v>
      </c>
      <c r="J38" s="145"/>
      <c r="K38" s="242"/>
    </row>
    <row r="39" spans="1:32" s="310" customFormat="1" ht="12" customHeight="1">
      <c r="A39" s="142">
        <f t="shared" si="5"/>
        <v>2028</v>
      </c>
      <c r="B39" s="143"/>
      <c r="C39" s="588">
        <f t="shared" si="0"/>
        <v>281</v>
      </c>
      <c r="D39" s="588">
        <f t="shared" si="1"/>
        <v>285</v>
      </c>
      <c r="E39" s="588">
        <f t="shared" si="2"/>
        <v>285</v>
      </c>
      <c r="F39" s="588">
        <f t="shared" si="6"/>
        <v>259</v>
      </c>
      <c r="G39" s="588">
        <f t="shared" si="7"/>
        <v>278</v>
      </c>
      <c r="H39" s="588">
        <f t="shared" si="3"/>
        <v>271</v>
      </c>
      <c r="I39" s="589">
        <f t="shared" si="4"/>
        <v>285</v>
      </c>
      <c r="J39" s="145"/>
      <c r="K39" s="242"/>
    </row>
    <row r="40" spans="1:32" s="116" customFormat="1" ht="12" customHeight="1">
      <c r="A40" s="142">
        <f t="shared" si="5"/>
        <v>2029</v>
      </c>
      <c r="B40" s="143"/>
      <c r="C40" s="588">
        <f t="shared" si="0"/>
        <v>283</v>
      </c>
      <c r="D40" s="588">
        <f t="shared" si="1"/>
        <v>287</v>
      </c>
      <c r="E40" s="588">
        <f t="shared" si="2"/>
        <v>287</v>
      </c>
      <c r="F40" s="588">
        <f t="shared" si="6"/>
        <v>259</v>
      </c>
      <c r="G40" s="588">
        <f t="shared" si="7"/>
        <v>280</v>
      </c>
      <c r="H40" s="588">
        <f t="shared" si="3"/>
        <v>272</v>
      </c>
      <c r="I40" s="589">
        <f t="shared" si="4"/>
        <v>287</v>
      </c>
      <c r="J40" s="145"/>
      <c r="K40" s="242"/>
    </row>
    <row r="41" spans="1:32" s="116" customFormat="1" ht="12" customHeight="1">
      <c r="A41" s="536">
        <f t="shared" si="5"/>
        <v>2030</v>
      </c>
      <c r="B41" s="537"/>
      <c r="C41" s="590">
        <f t="shared" si="0"/>
        <v>285</v>
      </c>
      <c r="D41" s="590">
        <f t="shared" si="1"/>
        <v>290</v>
      </c>
      <c r="E41" s="590">
        <f t="shared" si="2"/>
        <v>290</v>
      </c>
      <c r="F41" s="590">
        <f t="shared" si="6"/>
        <v>260</v>
      </c>
      <c r="G41" s="590">
        <f t="shared" si="7"/>
        <v>282</v>
      </c>
      <c r="H41" s="590">
        <f t="shared" si="3"/>
        <v>273</v>
      </c>
      <c r="I41" s="591">
        <f t="shared" si="4"/>
        <v>290</v>
      </c>
      <c r="J41" s="538"/>
      <c r="K41" s="539"/>
    </row>
    <row r="42" spans="1:32" s="319" customFormat="1" ht="12" customHeight="1">
      <c r="A42" s="142">
        <f t="shared" si="5"/>
        <v>2031</v>
      </c>
      <c r="B42" s="143"/>
      <c r="C42" s="588">
        <f t="shared" si="0"/>
        <v>288</v>
      </c>
      <c r="D42" s="588">
        <f t="shared" si="1"/>
        <v>292</v>
      </c>
      <c r="E42" s="588">
        <f t="shared" si="2"/>
        <v>292</v>
      </c>
      <c r="F42" s="588">
        <f t="shared" si="6"/>
        <v>260</v>
      </c>
      <c r="G42" s="588">
        <f t="shared" si="7"/>
        <v>283</v>
      </c>
      <c r="H42" s="588">
        <f t="shared" si="3"/>
        <v>274</v>
      </c>
      <c r="I42" s="589">
        <f t="shared" si="4"/>
        <v>292</v>
      </c>
      <c r="J42" s="145"/>
      <c r="K42" s="242"/>
    </row>
    <row r="43" spans="1:32" s="116" customFormat="1" ht="12" customHeight="1">
      <c r="A43" s="142">
        <f t="shared" si="5"/>
        <v>2032</v>
      </c>
      <c r="B43" s="143"/>
      <c r="C43" s="588">
        <f t="shared" si="0"/>
        <v>290</v>
      </c>
      <c r="D43" s="588">
        <f t="shared" si="1"/>
        <v>295</v>
      </c>
      <c r="E43" s="588">
        <f t="shared" si="2"/>
        <v>295</v>
      </c>
      <c r="F43" s="588">
        <f t="shared" si="6"/>
        <v>261</v>
      </c>
      <c r="G43" s="588">
        <f t="shared" si="7"/>
        <v>285</v>
      </c>
      <c r="H43" s="588">
        <f t="shared" si="3"/>
        <v>275</v>
      </c>
      <c r="I43" s="589">
        <f t="shared" si="4"/>
        <v>295</v>
      </c>
      <c r="J43" s="145"/>
      <c r="K43" s="242"/>
    </row>
    <row r="44" spans="1:32" s="310" customFormat="1" ht="12" customHeight="1">
      <c r="A44" s="142">
        <f t="shared" si="5"/>
        <v>2033</v>
      </c>
      <c r="B44" s="143"/>
      <c r="C44" s="588">
        <f t="shared" si="0"/>
        <v>292</v>
      </c>
      <c r="D44" s="588">
        <f t="shared" si="1"/>
        <v>297</v>
      </c>
      <c r="E44" s="588">
        <f t="shared" si="2"/>
        <v>297</v>
      </c>
      <c r="F44" s="588">
        <f t="shared" si="6"/>
        <v>261</v>
      </c>
      <c r="G44" s="588">
        <f t="shared" si="7"/>
        <v>287</v>
      </c>
      <c r="H44" s="588">
        <f t="shared" si="3"/>
        <v>276</v>
      </c>
      <c r="I44" s="589">
        <f t="shared" si="4"/>
        <v>297</v>
      </c>
      <c r="J44" s="145"/>
      <c r="K44" s="242"/>
    </row>
    <row r="45" spans="1:32" s="116" customFormat="1" ht="12" customHeight="1">
      <c r="A45" s="142">
        <f t="shared" si="5"/>
        <v>2034</v>
      </c>
      <c r="B45" s="143"/>
      <c r="C45" s="588">
        <f t="shared" si="0"/>
        <v>294</v>
      </c>
      <c r="D45" s="588">
        <f t="shared" si="1"/>
        <v>300</v>
      </c>
      <c r="E45" s="588">
        <f t="shared" si="2"/>
        <v>300</v>
      </c>
      <c r="F45" s="588">
        <f t="shared" si="6"/>
        <v>262</v>
      </c>
      <c r="G45" s="588">
        <f t="shared" si="7"/>
        <v>288</v>
      </c>
      <c r="H45" s="588">
        <f t="shared" si="3"/>
        <v>276</v>
      </c>
      <c r="I45" s="589">
        <f t="shared" si="4"/>
        <v>300</v>
      </c>
      <c r="J45" s="145"/>
      <c r="K45" s="242"/>
    </row>
    <row r="46" spans="1:32" s="116" customFormat="1" ht="12" customHeight="1">
      <c r="A46" s="142">
        <f t="shared" si="5"/>
        <v>2035</v>
      </c>
      <c r="B46" s="143"/>
      <c r="C46" s="588">
        <f t="shared" si="0"/>
        <v>296</v>
      </c>
      <c r="D46" s="588">
        <f t="shared" si="1"/>
        <v>302</v>
      </c>
      <c r="E46" s="588">
        <f t="shared" si="2"/>
        <v>302</v>
      </c>
      <c r="F46" s="588">
        <f t="shared" si="6"/>
        <v>262</v>
      </c>
      <c r="G46" s="588">
        <f t="shared" si="7"/>
        <v>290</v>
      </c>
      <c r="H46" s="588">
        <f t="shared" si="3"/>
        <v>277</v>
      </c>
      <c r="I46" s="589">
        <f t="shared" si="4"/>
        <v>302</v>
      </c>
      <c r="J46" s="145"/>
      <c r="K46" s="242"/>
    </row>
    <row r="47" spans="1:32" s="116" customFormat="1" ht="14.1" customHeight="1">
      <c r="A47" s="147" t="s">
        <v>6</v>
      </c>
      <c r="B47" s="148"/>
      <c r="C47" s="582"/>
      <c r="D47" s="582"/>
      <c r="E47" s="582" t="s">
        <v>325</v>
      </c>
      <c r="F47" s="582"/>
      <c r="G47" s="582"/>
      <c r="H47" s="582"/>
      <c r="I47" s="583"/>
      <c r="J47" s="152"/>
      <c r="K47" s="153"/>
      <c r="L47" s="154"/>
      <c r="M47" s="155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</row>
    <row r="48" spans="1:32" s="116" customFormat="1" ht="14.1" customHeight="1">
      <c r="A48" s="637" t="s">
        <v>7</v>
      </c>
      <c r="B48" s="645"/>
      <c r="C48" s="606">
        <f>F81</f>
        <v>0.70470815500332762</v>
      </c>
      <c r="D48" s="606">
        <f>G132</f>
        <v>0.70470815500332762</v>
      </c>
      <c r="E48" s="606">
        <f>G179</f>
        <v>0.70470815500332762</v>
      </c>
      <c r="F48" s="606">
        <f>H224</f>
        <v>0.73510942870222939</v>
      </c>
      <c r="G48" s="606">
        <f>G271</f>
        <v>0.73765188423099859</v>
      </c>
      <c r="H48" s="607">
        <f>G317</f>
        <v>0.77110890970948887</v>
      </c>
      <c r="I48" s="584"/>
      <c r="J48" s="160"/>
      <c r="K48" s="161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</row>
    <row r="49" spans="1:32" s="116" customFormat="1" ht="14.1" customHeight="1">
      <c r="A49" s="637" t="s">
        <v>8</v>
      </c>
      <c r="B49" s="645"/>
      <c r="C49" s="605">
        <f>F82</f>
        <v>0.14000000000000001</v>
      </c>
      <c r="D49" s="605">
        <f>G133</f>
        <v>0.14000000000000001</v>
      </c>
      <c r="E49" s="605">
        <f>G180</f>
        <v>0.14000000000000001</v>
      </c>
      <c r="F49" s="605">
        <f>H225</f>
        <v>0.127</v>
      </c>
      <c r="G49" s="605">
        <f>G272</f>
        <v>0.125</v>
      </c>
      <c r="H49" s="605">
        <f>G318</f>
        <v>0.10900000000000001</v>
      </c>
      <c r="I49" s="585"/>
      <c r="J49" s="244" t="s">
        <v>80</v>
      </c>
      <c r="K49" s="115"/>
      <c r="L49" s="154"/>
      <c r="M49" s="155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</row>
    <row r="50" spans="1:32" s="116" customFormat="1" ht="14.1" customHeight="1">
      <c r="A50" s="637" t="s">
        <v>9</v>
      </c>
      <c r="B50" s="645"/>
      <c r="C50" s="603">
        <f>F83</f>
        <v>0.14000000000000001</v>
      </c>
      <c r="D50" s="603">
        <f>G134</f>
        <v>0.14000000000000001</v>
      </c>
      <c r="E50" s="603">
        <f>G181</f>
        <v>0.14000000000000001</v>
      </c>
      <c r="F50" s="603">
        <f>H226</f>
        <v>0.127</v>
      </c>
      <c r="G50" s="603">
        <f>G273</f>
        <v>0.125</v>
      </c>
      <c r="H50" s="603">
        <f>G319</f>
        <v>0.10900000000000001</v>
      </c>
      <c r="I50" s="586"/>
      <c r="J50" s="244" t="s">
        <v>81</v>
      </c>
      <c r="K50" s="115"/>
      <c r="L50" s="154"/>
      <c r="M50" s="155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</row>
    <row r="51" spans="1:32" s="116" customFormat="1" ht="14.1" customHeight="1">
      <c r="A51" s="637" t="s">
        <v>10</v>
      </c>
      <c r="B51" s="645"/>
      <c r="C51" s="603">
        <f>F84</f>
        <v>1.1429023619929943</v>
      </c>
      <c r="D51" s="603">
        <f>G135</f>
        <v>1.1429023619929943</v>
      </c>
      <c r="E51" s="603">
        <f>G182</f>
        <v>1.1429023619929943</v>
      </c>
      <c r="F51" s="603">
        <f>H227</f>
        <v>1.2736677887285417</v>
      </c>
      <c r="G51" s="603">
        <f>G274</f>
        <v>1.1017500986185087</v>
      </c>
      <c r="H51" s="603">
        <f>G320</f>
        <v>1.1069278690717099</v>
      </c>
      <c r="I51" s="587"/>
      <c r="J51" s="165"/>
      <c r="K51" s="115"/>
      <c r="L51" s="154"/>
      <c r="M51" s="155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</row>
    <row r="52" spans="1:32" s="116" customFormat="1" ht="14.1" customHeight="1">
      <c r="A52" s="637" t="s">
        <v>11</v>
      </c>
      <c r="B52" s="645"/>
      <c r="C52" s="603">
        <f>F85</f>
        <v>1.1429023619929943</v>
      </c>
      <c r="D52" s="603">
        <f>G136</f>
        <v>1.1429023619929943</v>
      </c>
      <c r="E52" s="603">
        <f>G183</f>
        <v>1.1429023619929943</v>
      </c>
      <c r="F52" s="603">
        <f>H228</f>
        <v>1.2736677887285417</v>
      </c>
      <c r="G52" s="603">
        <f>G275</f>
        <v>1.1017500986185087</v>
      </c>
      <c r="H52" s="604">
        <f>G321</f>
        <v>1.1069278690717099</v>
      </c>
      <c r="I52" s="587"/>
      <c r="J52" s="165"/>
      <c r="K52" s="115"/>
      <c r="L52" s="154"/>
      <c r="M52" s="155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</row>
    <row r="53" spans="1:32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</row>
    <row r="54" spans="1:32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</row>
    <row r="55" spans="1:32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</row>
    <row r="56" spans="1:32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</row>
    <row r="57" spans="1:32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</row>
    <row r="58" spans="1:32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</row>
    <row r="59" spans="1:32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</row>
    <row r="60" spans="1:32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</row>
    <row r="61" spans="1:32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</row>
    <row r="62" spans="1:32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</row>
    <row r="63" spans="1:32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</row>
    <row r="64" spans="1:32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</row>
    <row r="65" spans="1:31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</row>
    <row r="66" spans="1:31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</row>
    <row r="67" spans="1:31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</row>
    <row r="68" spans="1:31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</row>
    <row r="69" spans="1:31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</row>
    <row r="70" spans="1:31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</row>
    <row r="71" spans="1:31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</row>
    <row r="72" spans="1:31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</row>
    <row r="73" spans="1:31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</row>
    <row r="74" spans="1:31" ht="15" customHeight="1">
      <c r="A74" s="7" t="s">
        <v>12</v>
      </c>
      <c r="B74" s="8"/>
      <c r="I74" s="9"/>
    </row>
    <row r="75" spans="1:31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0.70470815500332762</v>
      </c>
      <c r="J75" s="17" t="s">
        <v>15</v>
      </c>
      <c r="K75" s="18" t="s">
        <v>16</v>
      </c>
    </row>
    <row r="76" spans="1:31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31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31" ht="15" customHeight="1">
      <c r="A78" s="19"/>
      <c r="B78" s="174"/>
      <c r="C78" s="20"/>
      <c r="D78" s="21" t="s">
        <v>18</v>
      </c>
      <c r="E78" s="26">
        <f>INDEX(LINEST(B87:B96,C87:C96),1)</f>
        <v>2.0545454545454547</v>
      </c>
      <c r="G78" s="27"/>
      <c r="H78" s="24"/>
      <c r="I78" s="177"/>
      <c r="J78" s="178"/>
      <c r="K78" s="177"/>
    </row>
    <row r="79" spans="1:31" ht="15" customHeight="1">
      <c r="A79" s="19"/>
      <c r="B79" s="174"/>
      <c r="C79" s="20"/>
      <c r="D79" s="21" t="s">
        <v>19</v>
      </c>
      <c r="E79" s="26">
        <f>INDEX(LINEST(B87:B96,C87:C96),2)</f>
        <v>230</v>
      </c>
      <c r="G79" s="27"/>
      <c r="H79" s="24"/>
      <c r="I79" s="177"/>
      <c r="J79" s="178"/>
      <c r="K79" s="177"/>
    </row>
    <row r="80" spans="1:31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0.70470815500332762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0.14000000000000001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0.14000000000000001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1.1429023619929943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1.1429023619929943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232</v>
      </c>
      <c r="C87" s="20">
        <v>1</v>
      </c>
      <c r="F87" s="25"/>
      <c r="G87" s="21"/>
      <c r="H87" s="25"/>
      <c r="I87" s="177">
        <f t="shared" ref="I87:I118" si="8">ROUND($E$78*C87+$E$79,$G$1)</f>
        <v>232</v>
      </c>
      <c r="J87" s="178">
        <f t="shared" ref="J87:J96" si="9">ABS(B87-I87)/B87*100</f>
        <v>0</v>
      </c>
      <c r="K87" s="177">
        <f t="shared" ref="K87:K96" si="10">(B87-I87)^2/1000</f>
        <v>0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235</v>
      </c>
      <c r="C88" s="20">
        <v>2</v>
      </c>
      <c r="F88" s="25"/>
      <c r="G88" s="21"/>
      <c r="H88" s="25"/>
      <c r="I88" s="177">
        <f t="shared" si="8"/>
        <v>234</v>
      </c>
      <c r="J88" s="178">
        <f t="shared" si="9"/>
        <v>0.42553191489361702</v>
      </c>
      <c r="K88" s="177">
        <f t="shared" si="10"/>
        <v>1E-3</v>
      </c>
    </row>
    <row r="89" spans="1:11" ht="15" customHeight="1">
      <c r="A89" s="19">
        <f t="shared" si="11"/>
        <v>2005</v>
      </c>
      <c r="B89" s="174">
        <f t="shared" si="12"/>
        <v>234</v>
      </c>
      <c r="C89" s="20">
        <v>3</v>
      </c>
      <c r="F89" s="25"/>
      <c r="G89" s="21"/>
      <c r="H89" s="25"/>
      <c r="I89" s="177">
        <f t="shared" si="8"/>
        <v>236</v>
      </c>
      <c r="J89" s="178">
        <f t="shared" si="9"/>
        <v>0.85470085470085477</v>
      </c>
      <c r="K89" s="177">
        <f t="shared" si="10"/>
        <v>4.0000000000000001E-3</v>
      </c>
    </row>
    <row r="90" spans="1:11" ht="15" customHeight="1">
      <c r="A90" s="19">
        <f t="shared" si="11"/>
        <v>2006</v>
      </c>
      <c r="B90" s="174">
        <f t="shared" si="12"/>
        <v>237</v>
      </c>
      <c r="C90" s="20">
        <v>4</v>
      </c>
      <c r="F90" s="25"/>
      <c r="G90" s="21"/>
      <c r="H90" s="25"/>
      <c r="I90" s="177">
        <f t="shared" si="8"/>
        <v>238</v>
      </c>
      <c r="J90" s="178">
        <f t="shared" si="9"/>
        <v>0.42194092827004215</v>
      </c>
      <c r="K90" s="177">
        <f t="shared" si="10"/>
        <v>1E-3</v>
      </c>
    </row>
    <row r="91" spans="1:11" ht="15" customHeight="1">
      <c r="A91" s="19">
        <f t="shared" si="11"/>
        <v>2007</v>
      </c>
      <c r="B91" s="174">
        <f t="shared" si="12"/>
        <v>238</v>
      </c>
      <c r="C91" s="20">
        <v>5</v>
      </c>
      <c r="D91" s="21"/>
      <c r="E91" s="21"/>
      <c r="F91" s="25"/>
      <c r="G91" s="21"/>
      <c r="H91" s="25"/>
      <c r="I91" s="177">
        <f t="shared" si="8"/>
        <v>240</v>
      </c>
      <c r="J91" s="178">
        <f t="shared" si="9"/>
        <v>0.84033613445378152</v>
      </c>
      <c r="K91" s="177">
        <f t="shared" si="10"/>
        <v>4.0000000000000001E-3</v>
      </c>
    </row>
    <row r="92" spans="1:11" ht="15" customHeight="1">
      <c r="A92" s="19">
        <f t="shared" si="11"/>
        <v>2008</v>
      </c>
      <c r="B92" s="174">
        <f t="shared" si="12"/>
        <v>246</v>
      </c>
      <c r="C92" s="20">
        <v>6</v>
      </c>
      <c r="D92" s="21"/>
      <c r="E92" s="21"/>
      <c r="F92" s="25"/>
      <c r="G92" s="21"/>
      <c r="H92" s="25"/>
      <c r="I92" s="177">
        <f t="shared" si="8"/>
        <v>242</v>
      </c>
      <c r="J92" s="178">
        <f t="shared" si="9"/>
        <v>1.6260162601626018</v>
      </c>
      <c r="K92" s="177">
        <f t="shared" si="10"/>
        <v>1.6E-2</v>
      </c>
    </row>
    <row r="93" spans="1:11" s="25" customFormat="1" ht="15" customHeight="1">
      <c r="A93" s="19">
        <f t="shared" si="11"/>
        <v>2009</v>
      </c>
      <c r="B93" s="174">
        <f t="shared" si="12"/>
        <v>244</v>
      </c>
      <c r="C93" s="20">
        <v>7</v>
      </c>
      <c r="G93" s="21"/>
      <c r="H93" s="21"/>
      <c r="I93" s="177">
        <f t="shared" si="8"/>
        <v>244</v>
      </c>
      <c r="J93" s="178">
        <f t="shared" si="9"/>
        <v>0</v>
      </c>
      <c r="K93" s="177">
        <f t="shared" si="10"/>
        <v>0</v>
      </c>
    </row>
    <row r="94" spans="1:11" ht="15" customHeight="1">
      <c r="A94" s="19">
        <f t="shared" si="11"/>
        <v>2010</v>
      </c>
      <c r="B94" s="174">
        <f t="shared" si="12"/>
        <v>251</v>
      </c>
      <c r="C94" s="20">
        <v>8</v>
      </c>
      <c r="D94" s="25"/>
      <c r="E94" s="25"/>
      <c r="F94" s="25"/>
      <c r="G94" s="21"/>
      <c r="H94" s="25"/>
      <c r="I94" s="177">
        <f t="shared" si="8"/>
        <v>246</v>
      </c>
      <c r="J94" s="178">
        <f t="shared" si="9"/>
        <v>1.9920318725099602</v>
      </c>
      <c r="K94" s="177">
        <f t="shared" si="10"/>
        <v>2.5000000000000001E-2</v>
      </c>
    </row>
    <row r="95" spans="1:11" s="25" customFormat="1" ht="15" customHeight="1">
      <c r="A95" s="19">
        <f t="shared" si="11"/>
        <v>2011</v>
      </c>
      <c r="B95" s="174">
        <f t="shared" si="12"/>
        <v>253</v>
      </c>
      <c r="C95" s="20">
        <v>9</v>
      </c>
      <c r="G95" s="21"/>
      <c r="I95" s="177">
        <f t="shared" si="8"/>
        <v>248</v>
      </c>
      <c r="J95" s="178">
        <f t="shared" si="9"/>
        <v>1.9762845849802373</v>
      </c>
      <c r="K95" s="177">
        <f t="shared" si="10"/>
        <v>2.5000000000000001E-2</v>
      </c>
    </row>
    <row r="96" spans="1:11" s="25" customFormat="1" ht="15" customHeight="1" thickBot="1">
      <c r="A96" s="28">
        <f t="shared" si="11"/>
        <v>2012</v>
      </c>
      <c r="B96" s="182">
        <f t="shared" si="12"/>
        <v>243</v>
      </c>
      <c r="C96" s="29">
        <v>10</v>
      </c>
      <c r="D96" s="30"/>
      <c r="E96" s="30"/>
      <c r="F96" s="30"/>
      <c r="G96" s="30"/>
      <c r="H96" s="30"/>
      <c r="I96" s="183">
        <f t="shared" si="8"/>
        <v>251</v>
      </c>
      <c r="J96" s="184">
        <f t="shared" si="9"/>
        <v>3.2921810699588478</v>
      </c>
      <c r="K96" s="183">
        <f t="shared" si="10"/>
        <v>6.4000000000000001E-2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253</v>
      </c>
      <c r="C97" s="20">
        <f t="shared" ref="C97:C118" si="14">C96+1</f>
        <v>11</v>
      </c>
      <c r="D97" s="31"/>
      <c r="E97" s="31"/>
      <c r="I97" s="177">
        <f>ROUND($E$78*C97+$E$79,$G$1)</f>
        <v>253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255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255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257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257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259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259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261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261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263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263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265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265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267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267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269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269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271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271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273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273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275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275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277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277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279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279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281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281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283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283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285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285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288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288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290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290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292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292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294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294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296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296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0.70470815500332762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5.438818221481446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8.5126587924677782E-3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230.1700126929191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8.5489945036474335E-3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0.70470815500332762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232</v>
      </c>
      <c r="C133" s="191">
        <f t="shared" ref="C133:C142" si="16">LN(B133)</f>
        <v>5.4467373716663099</v>
      </c>
      <c r="D133" s="20">
        <v>1</v>
      </c>
      <c r="E133" s="637" t="s">
        <v>8</v>
      </c>
      <c r="F133" s="638"/>
      <c r="G133" s="639">
        <f>SUM(K122:K142)</f>
        <v>0.14000000000000001</v>
      </c>
      <c r="H133" s="640"/>
      <c r="I133" s="177">
        <f t="shared" ref="I133:I164" si="17">ROUND($F$129*(1+$F$130)^D133,$G$1)</f>
        <v>232</v>
      </c>
      <c r="J133" s="178">
        <f t="shared" ref="J133:J142" si="18">ABS(B133-I133)/B133*100</f>
        <v>0</v>
      </c>
      <c r="K133" s="177">
        <f t="shared" ref="K133:K142" si="19">(B133-I133)^2/1000</f>
        <v>0</v>
      </c>
    </row>
    <row r="134" spans="1:11" ht="15" customHeight="1">
      <c r="A134" s="19">
        <f t="shared" si="15"/>
        <v>2004</v>
      </c>
      <c r="B134" s="174">
        <f t="shared" si="15"/>
        <v>235</v>
      </c>
      <c r="C134" s="191">
        <f t="shared" si="16"/>
        <v>5.4595855141441589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0.14000000000000001</v>
      </c>
      <c r="H134" s="640"/>
      <c r="I134" s="177">
        <f t="shared" si="17"/>
        <v>234</v>
      </c>
      <c r="J134" s="178">
        <f t="shared" si="18"/>
        <v>0.42553191489361702</v>
      </c>
      <c r="K134" s="177">
        <f t="shared" si="19"/>
        <v>1E-3</v>
      </c>
    </row>
    <row r="135" spans="1:11" ht="15" customHeight="1">
      <c r="A135" s="19">
        <f t="shared" si="15"/>
        <v>2005</v>
      </c>
      <c r="B135" s="174">
        <f t="shared" si="15"/>
        <v>234</v>
      </c>
      <c r="C135" s="191">
        <f t="shared" si="16"/>
        <v>5.4553211153577017</v>
      </c>
      <c r="D135" s="20">
        <f t="shared" si="20"/>
        <v>3</v>
      </c>
      <c r="E135" s="637" t="s">
        <v>10</v>
      </c>
      <c r="F135" s="638"/>
      <c r="G135" s="639">
        <f>SUM(J122:J142)/D142</f>
        <v>1.1429023619929943</v>
      </c>
      <c r="H135" s="640"/>
      <c r="I135" s="177">
        <f t="shared" si="17"/>
        <v>236</v>
      </c>
      <c r="J135" s="178">
        <f t="shared" si="18"/>
        <v>0.85470085470085477</v>
      </c>
      <c r="K135" s="177">
        <f t="shared" si="19"/>
        <v>4.0000000000000001E-3</v>
      </c>
    </row>
    <row r="136" spans="1:11" ht="15" customHeight="1">
      <c r="A136" s="19">
        <f t="shared" si="15"/>
        <v>2006</v>
      </c>
      <c r="B136" s="174">
        <f t="shared" si="15"/>
        <v>237</v>
      </c>
      <c r="C136" s="191">
        <f t="shared" si="16"/>
        <v>5.4680601411351315</v>
      </c>
      <c r="D136" s="20">
        <f t="shared" si="20"/>
        <v>4</v>
      </c>
      <c r="E136" s="637" t="s">
        <v>11</v>
      </c>
      <c r="F136" s="638"/>
      <c r="G136" s="639">
        <f>SUM(J133:J142)/10</f>
        <v>1.1429023619929943</v>
      </c>
      <c r="H136" s="640"/>
      <c r="I136" s="177">
        <f t="shared" si="17"/>
        <v>238</v>
      </c>
      <c r="J136" s="178">
        <f t="shared" si="18"/>
        <v>0.42194092827004215</v>
      </c>
      <c r="K136" s="177">
        <f t="shared" si="19"/>
        <v>1E-3</v>
      </c>
    </row>
    <row r="137" spans="1:11" ht="15" customHeight="1">
      <c r="A137" s="19">
        <f t="shared" si="15"/>
        <v>2007</v>
      </c>
      <c r="B137" s="174">
        <f t="shared" si="15"/>
        <v>238</v>
      </c>
      <c r="C137" s="191">
        <f t="shared" si="16"/>
        <v>5.472270673671475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240</v>
      </c>
      <c r="J137" s="178">
        <f t="shared" si="18"/>
        <v>0.84033613445378152</v>
      </c>
      <c r="K137" s="177">
        <f t="shared" si="19"/>
        <v>4.0000000000000001E-3</v>
      </c>
    </row>
    <row r="138" spans="1:11" ht="15" customHeight="1">
      <c r="A138" s="19">
        <f t="shared" si="15"/>
        <v>2008</v>
      </c>
      <c r="B138" s="174">
        <f t="shared" si="15"/>
        <v>246</v>
      </c>
      <c r="C138" s="191">
        <f t="shared" si="16"/>
        <v>5.5053315359323625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242</v>
      </c>
      <c r="J138" s="178">
        <f t="shared" si="18"/>
        <v>1.6260162601626018</v>
      </c>
      <c r="K138" s="177">
        <f t="shared" si="19"/>
        <v>1.6E-2</v>
      </c>
    </row>
    <row r="139" spans="1:11" s="25" customFormat="1" ht="15" customHeight="1">
      <c r="A139" s="19">
        <f t="shared" si="15"/>
        <v>2009</v>
      </c>
      <c r="B139" s="174">
        <f t="shared" si="15"/>
        <v>244</v>
      </c>
      <c r="C139" s="191">
        <f t="shared" si="16"/>
        <v>5.4971682252932021</v>
      </c>
      <c r="D139" s="20">
        <f t="shared" si="20"/>
        <v>7</v>
      </c>
      <c r="G139" s="49"/>
      <c r="H139" s="45"/>
      <c r="I139" s="177">
        <f t="shared" si="17"/>
        <v>244</v>
      </c>
      <c r="J139" s="178">
        <f t="shared" si="18"/>
        <v>0</v>
      </c>
      <c r="K139" s="177">
        <f t="shared" si="19"/>
        <v>0</v>
      </c>
    </row>
    <row r="140" spans="1:11" ht="15" customHeight="1">
      <c r="A140" s="19">
        <f t="shared" si="15"/>
        <v>2010</v>
      </c>
      <c r="B140" s="174">
        <f t="shared" si="15"/>
        <v>251</v>
      </c>
      <c r="C140" s="191">
        <f t="shared" si="16"/>
        <v>5.5254529391317835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246</v>
      </c>
      <c r="J140" s="178">
        <f t="shared" si="18"/>
        <v>1.9920318725099602</v>
      </c>
      <c r="K140" s="177">
        <f t="shared" si="19"/>
        <v>2.5000000000000001E-2</v>
      </c>
    </row>
    <row r="141" spans="1:11" s="25" customFormat="1" ht="15" customHeight="1">
      <c r="A141" s="19">
        <f t="shared" si="15"/>
        <v>2011</v>
      </c>
      <c r="B141" s="174">
        <f t="shared" si="15"/>
        <v>253</v>
      </c>
      <c r="C141" s="191">
        <f t="shared" si="16"/>
        <v>5.5333894887275203</v>
      </c>
      <c r="D141" s="20">
        <f t="shared" si="20"/>
        <v>9</v>
      </c>
      <c r="E141" s="50"/>
      <c r="I141" s="177">
        <f t="shared" si="17"/>
        <v>248</v>
      </c>
      <c r="J141" s="178">
        <f t="shared" si="18"/>
        <v>1.9762845849802373</v>
      </c>
      <c r="K141" s="177">
        <f t="shared" si="19"/>
        <v>2.5000000000000001E-2</v>
      </c>
    </row>
    <row r="142" spans="1:11" s="25" customFormat="1" ht="15" customHeight="1" thickBot="1">
      <c r="A142" s="28">
        <f t="shared" si="15"/>
        <v>2012</v>
      </c>
      <c r="B142" s="182">
        <f>B96</f>
        <v>243</v>
      </c>
      <c r="C142" s="192">
        <f t="shared" si="16"/>
        <v>5.4930614433405482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251</v>
      </c>
      <c r="J142" s="184">
        <f t="shared" si="18"/>
        <v>3.2921810699588478</v>
      </c>
      <c r="K142" s="183">
        <f t="shared" si="19"/>
        <v>6.4000000000000001E-2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253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253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255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255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257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257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259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259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262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262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264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264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266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266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268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268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271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271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273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273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275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275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278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278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280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280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282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282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285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285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287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287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290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290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292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292</v>
      </c>
      <c r="J160" s="185"/>
      <c r="K160" s="185"/>
    </row>
    <row r="161" spans="1:100" ht="15" customHeight="1">
      <c r="A161" s="19">
        <f t="shared" si="22"/>
        <v>2031</v>
      </c>
      <c r="B161" s="174">
        <f t="shared" si="21"/>
        <v>295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295</v>
      </c>
      <c r="J161" s="185"/>
      <c r="K161" s="185"/>
    </row>
    <row r="162" spans="1:100" ht="15" customHeight="1">
      <c r="A162" s="19">
        <f t="shared" si="22"/>
        <v>2032</v>
      </c>
      <c r="B162" s="174">
        <f t="shared" si="21"/>
        <v>297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297</v>
      </c>
      <c r="J162" s="185"/>
      <c r="K162" s="185"/>
    </row>
    <row r="163" spans="1:100" ht="15" customHeight="1">
      <c r="A163" s="19">
        <f t="shared" si="22"/>
        <v>2033</v>
      </c>
      <c r="B163" s="174">
        <f t="shared" si="21"/>
        <v>300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300</v>
      </c>
      <c r="J163" s="185"/>
      <c r="K163" s="185"/>
    </row>
    <row r="164" spans="1:100" ht="15" customHeight="1">
      <c r="A164" s="103">
        <f t="shared" si="22"/>
        <v>2034</v>
      </c>
      <c r="B164" s="186">
        <f t="shared" si="21"/>
        <v>302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302</v>
      </c>
      <c r="J164" s="188"/>
      <c r="K164" s="188"/>
    </row>
    <row r="165" spans="1:100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0" ht="15" customHeight="1">
      <c r="A166" s="7" t="s">
        <v>31</v>
      </c>
    </row>
    <row r="167" spans="1:100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0.70470815500332762</v>
      </c>
      <c r="J167" s="17" t="s">
        <v>15</v>
      </c>
      <c r="K167" s="18" t="s">
        <v>16</v>
      </c>
      <c r="M167" s="14"/>
      <c r="N167" s="107" t="s">
        <v>74</v>
      </c>
      <c r="O167" s="108" t="e">
        <f>RSQ($B168:$B188,O168:O188)</f>
        <v>#REF!</v>
      </c>
      <c r="P167" s="18" t="s">
        <v>16</v>
      </c>
      <c r="R167" s="57" t="s">
        <v>32</v>
      </c>
      <c r="S167" s="14"/>
      <c r="T167" s="14"/>
      <c r="U167" s="107" t="s">
        <v>74</v>
      </c>
      <c r="V167" s="108" t="e">
        <f>RSQ($B168:$B188,V168:V188)</f>
        <v>#VALUE!</v>
      </c>
      <c r="W167" s="18" t="s">
        <v>16</v>
      </c>
      <c r="Y167" s="57" t="s">
        <v>32</v>
      </c>
      <c r="Z167" s="14"/>
      <c r="AA167" s="14"/>
      <c r="AB167" s="107" t="s">
        <v>74</v>
      </c>
      <c r="AC167" s="108" t="e">
        <f>RSQ($B168:$B188,AC168:AC188)</f>
        <v>#VALUE!</v>
      </c>
      <c r="AD167" s="18" t="s">
        <v>16</v>
      </c>
      <c r="AF167" s="57" t="s">
        <v>32</v>
      </c>
      <c r="AG167" s="14"/>
      <c r="AH167" s="14"/>
      <c r="AI167" s="107" t="s">
        <v>74</v>
      </c>
      <c r="AJ167" s="108" t="e">
        <f>RSQ($B168:$B188,AJ168:AJ188)</f>
        <v>#VALUE!</v>
      </c>
      <c r="AK167" s="18" t="s">
        <v>16</v>
      </c>
      <c r="AM167" s="57" t="s">
        <v>32</v>
      </c>
      <c r="AN167" s="14"/>
      <c r="AO167" s="14"/>
      <c r="AP167" s="107" t="s">
        <v>74</v>
      </c>
      <c r="AQ167" s="108" t="e">
        <f>RSQ($B168:$B188,AQ168:AQ188)</f>
        <v>#VALUE!</v>
      </c>
      <c r="AR167" s="18" t="s">
        <v>16</v>
      </c>
      <c r="AT167" s="57" t="s">
        <v>32</v>
      </c>
      <c r="AU167" s="14"/>
      <c r="AV167" s="14"/>
      <c r="AW167" s="107" t="s">
        <v>74</v>
      </c>
      <c r="AX167" s="108" t="e">
        <f>RSQ($B168:$B188,AX168:AX188)</f>
        <v>#VALUE!</v>
      </c>
      <c r="AY167" s="18" t="s">
        <v>16</v>
      </c>
      <c r="BA167" s="57" t="s">
        <v>32</v>
      </c>
      <c r="BB167" s="14"/>
      <c r="BC167" s="14"/>
      <c r="BD167" s="107" t="s">
        <v>74</v>
      </c>
      <c r="BE167" s="108" t="e">
        <f>RSQ($B168:$B188,BE168:BE188)</f>
        <v>#VALUE!</v>
      </c>
      <c r="BF167" s="18" t="s">
        <v>16</v>
      </c>
      <c r="BH167" s="57" t="s">
        <v>32</v>
      </c>
      <c r="BI167" s="14"/>
      <c r="BJ167" s="14"/>
      <c r="BK167" s="107" t="s">
        <v>74</v>
      </c>
      <c r="BL167" s="108" t="e">
        <f>RSQ($B168:$B188,BL168:BL188)</f>
        <v>#VALUE!</v>
      </c>
      <c r="BM167" s="18" t="s">
        <v>16</v>
      </c>
      <c r="BO167" s="57" t="s">
        <v>32</v>
      </c>
      <c r="BP167" s="14"/>
      <c r="BQ167" s="14"/>
      <c r="BR167" s="107" t="s">
        <v>74</v>
      </c>
      <c r="BS167" s="108" t="e">
        <f>RSQ($B168:$B188,BS168:BS188)</f>
        <v>#VALUE!</v>
      </c>
      <c r="BT167" s="18" t="s">
        <v>16</v>
      </c>
      <c r="BV167" s="57" t="s">
        <v>32</v>
      </c>
      <c r="BW167" s="14"/>
      <c r="BX167" s="14"/>
      <c r="BY167" s="107" t="s">
        <v>74</v>
      </c>
      <c r="BZ167" s="108" t="e">
        <f>RSQ($B168:$B188,BZ168:BZ188)</f>
        <v>#VALUE!</v>
      </c>
      <c r="CA167" s="18" t="s">
        <v>16</v>
      </c>
      <c r="CC167" s="57" t="s">
        <v>32</v>
      </c>
      <c r="CD167" s="14"/>
      <c r="CE167" s="14"/>
      <c r="CF167" s="107" t="s">
        <v>74</v>
      </c>
      <c r="CG167" s="108" t="e">
        <f>RSQ($B168:$B188,CG168:CG188)</f>
        <v>#VALUE!</v>
      </c>
      <c r="CH167" s="18" t="s">
        <v>16</v>
      </c>
      <c r="CJ167" s="57" t="s">
        <v>32</v>
      </c>
      <c r="CK167" s="14"/>
      <c r="CL167" s="14"/>
      <c r="CM167" s="107" t="s">
        <v>74</v>
      </c>
      <c r="CN167" s="108" t="e">
        <f>RSQ($B168:$B188,CN168:CN188)</f>
        <v>#VALUE!</v>
      </c>
      <c r="CO167" s="18" t="s">
        <v>16</v>
      </c>
      <c r="CQ167" s="57" t="s">
        <v>32</v>
      </c>
      <c r="CR167" s="14"/>
      <c r="CS167" s="14"/>
      <c r="CT167" s="107" t="s">
        <v>74</v>
      </c>
      <c r="CU167" s="108" t="e">
        <f>RSQ($B168:$B188,CU168:CU188)</f>
        <v>#VALUE!</v>
      </c>
      <c r="CV167" s="18" t="s">
        <v>16</v>
      </c>
    </row>
    <row r="168" spans="1:100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58"/>
      <c r="N168" s="58"/>
      <c r="O168" s="196"/>
      <c r="P168" s="175"/>
      <c r="R168" s="195"/>
      <c r="S168" s="58"/>
      <c r="T168" s="58"/>
      <c r="U168" s="58"/>
      <c r="V168" s="196"/>
      <c r="W168" s="175"/>
      <c r="Y168" s="195"/>
      <c r="Z168" s="58"/>
      <c r="AA168" s="58"/>
      <c r="AB168" s="58"/>
      <c r="AC168" s="196"/>
      <c r="AD168" s="175"/>
      <c r="AF168" s="195"/>
      <c r="AG168" s="58"/>
      <c r="AH168" s="58"/>
      <c r="AI168" s="58"/>
      <c r="AJ168" s="196"/>
      <c r="AK168" s="175"/>
      <c r="AM168" s="195"/>
      <c r="AN168" s="58"/>
      <c r="AO168" s="58"/>
      <c r="AP168" s="58"/>
      <c r="AQ168" s="196"/>
      <c r="AR168" s="175"/>
      <c r="AT168" s="195"/>
      <c r="AU168" s="58"/>
      <c r="AV168" s="58"/>
      <c r="AW168" s="58"/>
      <c r="AX168" s="196"/>
      <c r="AY168" s="175"/>
      <c r="BA168" s="195"/>
      <c r="BB168" s="58"/>
      <c r="BC168" s="58"/>
      <c r="BD168" s="58"/>
      <c r="BE168" s="196"/>
      <c r="BF168" s="175"/>
      <c r="BH168" s="195"/>
      <c r="BI168" s="58"/>
      <c r="BJ168" s="58"/>
      <c r="BK168" s="58"/>
      <c r="BL168" s="196"/>
      <c r="BM168" s="175"/>
      <c r="BO168" s="195"/>
      <c r="BP168" s="58"/>
      <c r="BQ168" s="58"/>
      <c r="BR168" s="58"/>
      <c r="BS168" s="196"/>
      <c r="BT168" s="175"/>
      <c r="BV168" s="195"/>
      <c r="BW168" s="58"/>
      <c r="BX168" s="58"/>
      <c r="BY168" s="58"/>
      <c r="BZ168" s="196"/>
      <c r="CA168" s="175"/>
      <c r="CC168" s="195"/>
      <c r="CD168" s="58"/>
      <c r="CE168" s="58"/>
      <c r="CF168" s="58"/>
      <c r="CG168" s="196"/>
      <c r="CH168" s="175"/>
      <c r="CJ168" s="195"/>
      <c r="CK168" s="58"/>
      <c r="CL168" s="58"/>
      <c r="CM168" s="58"/>
      <c r="CN168" s="196"/>
      <c r="CO168" s="175"/>
      <c r="CQ168" s="195"/>
      <c r="CR168" s="58"/>
      <c r="CS168" s="58"/>
      <c r="CT168" s="58"/>
      <c r="CU168" s="196"/>
      <c r="CV168" s="175"/>
    </row>
    <row r="169" spans="1:100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25"/>
      <c r="N169" s="25"/>
      <c r="O169" s="177"/>
      <c r="P169" s="177"/>
      <c r="R169" s="197"/>
      <c r="S169" s="25"/>
      <c r="T169" s="25"/>
      <c r="U169" s="25"/>
      <c r="V169" s="177"/>
      <c r="W169" s="177"/>
      <c r="Y169" s="197"/>
      <c r="Z169" s="25"/>
      <c r="AA169" s="25"/>
      <c r="AB169" s="25"/>
      <c r="AC169" s="177"/>
      <c r="AD169" s="177"/>
      <c r="AF169" s="197"/>
      <c r="AG169" s="25"/>
      <c r="AH169" s="25"/>
      <c r="AI169" s="25"/>
      <c r="AJ169" s="177"/>
      <c r="AK169" s="177"/>
      <c r="AM169" s="197"/>
      <c r="AN169" s="25"/>
      <c r="AO169" s="25"/>
      <c r="AP169" s="25"/>
      <c r="AQ169" s="177"/>
      <c r="AR169" s="177"/>
      <c r="AT169" s="197"/>
      <c r="AU169" s="25"/>
      <c r="AV169" s="25"/>
      <c r="AW169" s="25"/>
      <c r="AX169" s="177"/>
      <c r="AY169" s="177"/>
      <c r="BA169" s="197"/>
      <c r="BB169" s="25"/>
      <c r="BC169" s="25"/>
      <c r="BD169" s="25"/>
      <c r="BE169" s="177"/>
      <c r="BF169" s="177"/>
      <c r="BH169" s="197"/>
      <c r="BI169" s="25"/>
      <c r="BJ169" s="25"/>
      <c r="BK169" s="25"/>
      <c r="BL169" s="177"/>
      <c r="BM169" s="177"/>
      <c r="BO169" s="197"/>
      <c r="BP169" s="25"/>
      <c r="BQ169" s="25"/>
      <c r="BR169" s="25"/>
      <c r="BS169" s="177"/>
      <c r="BT169" s="177"/>
      <c r="BV169" s="197"/>
      <c r="BW169" s="25"/>
      <c r="BX169" s="25"/>
      <c r="BY169" s="25"/>
      <c r="BZ169" s="177"/>
      <c r="CA169" s="177"/>
      <c r="CC169" s="197"/>
      <c r="CD169" s="25"/>
      <c r="CE169" s="25"/>
      <c r="CF169" s="25"/>
      <c r="CG169" s="177"/>
      <c r="CH169" s="177"/>
      <c r="CJ169" s="197"/>
      <c r="CK169" s="25"/>
      <c r="CL169" s="25"/>
      <c r="CM169" s="25"/>
      <c r="CN169" s="177"/>
      <c r="CO169" s="177"/>
      <c r="CQ169" s="197"/>
      <c r="CR169" s="25"/>
      <c r="CS169" s="25"/>
      <c r="CT169" s="25"/>
      <c r="CU169" s="177"/>
      <c r="CV169" s="177"/>
    </row>
    <row r="170" spans="1:100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25"/>
      <c r="N170" s="25"/>
      <c r="O170" s="177"/>
      <c r="P170" s="177"/>
      <c r="R170" s="197"/>
      <c r="S170" s="25"/>
      <c r="T170" s="25"/>
      <c r="U170" s="25"/>
      <c r="V170" s="177"/>
      <c r="W170" s="177"/>
      <c r="Y170" s="197"/>
      <c r="Z170" s="25"/>
      <c r="AA170" s="25"/>
      <c r="AB170" s="25"/>
      <c r="AC170" s="177"/>
      <c r="AD170" s="177"/>
      <c r="AF170" s="197"/>
      <c r="AG170" s="25"/>
      <c r="AH170" s="25"/>
      <c r="AI170" s="25"/>
      <c r="AJ170" s="177"/>
      <c r="AK170" s="177"/>
      <c r="AM170" s="197"/>
      <c r="AN170" s="25"/>
      <c r="AO170" s="25"/>
      <c r="AP170" s="25"/>
      <c r="AQ170" s="177"/>
      <c r="AR170" s="177"/>
      <c r="AT170" s="197"/>
      <c r="AU170" s="25"/>
      <c r="AV170" s="25"/>
      <c r="AW170" s="25"/>
      <c r="AX170" s="177"/>
      <c r="AY170" s="177"/>
      <c r="BA170" s="197"/>
      <c r="BB170" s="25"/>
      <c r="BC170" s="25"/>
      <c r="BD170" s="25"/>
      <c r="BE170" s="177"/>
      <c r="BF170" s="177"/>
      <c r="BH170" s="197"/>
      <c r="BI170" s="25"/>
      <c r="BJ170" s="25"/>
      <c r="BK170" s="25"/>
      <c r="BL170" s="177"/>
      <c r="BM170" s="177"/>
      <c r="BO170" s="197"/>
      <c r="BP170" s="25"/>
      <c r="BQ170" s="25"/>
      <c r="BR170" s="25"/>
      <c r="BS170" s="177"/>
      <c r="BT170" s="177"/>
      <c r="BV170" s="197"/>
      <c r="BW170" s="25"/>
      <c r="BX170" s="25"/>
      <c r="BY170" s="25"/>
      <c r="BZ170" s="177"/>
      <c r="CA170" s="177"/>
      <c r="CC170" s="197"/>
      <c r="CD170" s="25"/>
      <c r="CE170" s="25"/>
      <c r="CF170" s="25"/>
      <c r="CG170" s="177"/>
      <c r="CH170" s="177"/>
      <c r="CJ170" s="197"/>
      <c r="CK170" s="25"/>
      <c r="CL170" s="25"/>
      <c r="CM170" s="25"/>
      <c r="CN170" s="177"/>
      <c r="CO170" s="177"/>
      <c r="CQ170" s="197"/>
      <c r="CR170" s="25"/>
      <c r="CS170" s="25"/>
      <c r="CT170" s="25"/>
      <c r="CU170" s="177"/>
      <c r="CV170" s="177"/>
    </row>
    <row r="171" spans="1:100" ht="15" customHeight="1">
      <c r="A171" s="19"/>
      <c r="B171" s="174"/>
      <c r="C171" s="191"/>
      <c r="D171" s="20"/>
      <c r="H171" s="24"/>
      <c r="I171" s="177"/>
      <c r="J171" s="178"/>
      <c r="K171" s="177"/>
      <c r="M171" s="25"/>
      <c r="N171" s="25"/>
      <c r="O171" s="177"/>
      <c r="P171" s="177"/>
      <c r="R171" s="197"/>
      <c r="S171" s="25"/>
      <c r="T171" s="25"/>
      <c r="U171" s="25"/>
      <c r="V171" s="177"/>
      <c r="W171" s="177"/>
      <c r="Y171" s="197"/>
      <c r="Z171" s="25"/>
      <c r="AA171" s="25"/>
      <c r="AB171" s="25"/>
      <c r="AC171" s="177"/>
      <c r="AD171" s="177"/>
      <c r="AF171" s="197"/>
      <c r="AG171" s="25"/>
      <c r="AH171" s="25"/>
      <c r="AI171" s="25"/>
      <c r="AJ171" s="177"/>
      <c r="AK171" s="177"/>
      <c r="AM171" s="197"/>
      <c r="AN171" s="25"/>
      <c r="AO171" s="25"/>
      <c r="AP171" s="25"/>
      <c r="AQ171" s="177"/>
      <c r="AR171" s="177"/>
      <c r="AT171" s="197"/>
      <c r="AU171" s="25"/>
      <c r="AV171" s="25"/>
      <c r="AW171" s="25"/>
      <c r="AX171" s="177"/>
      <c r="AY171" s="177"/>
      <c r="BA171" s="197"/>
      <c r="BB171" s="25"/>
      <c r="BC171" s="25"/>
      <c r="BD171" s="25"/>
      <c r="BE171" s="177"/>
      <c r="BF171" s="177"/>
      <c r="BH171" s="197"/>
      <c r="BI171" s="25"/>
      <c r="BJ171" s="25"/>
      <c r="BK171" s="25"/>
      <c r="BL171" s="177"/>
      <c r="BM171" s="177"/>
      <c r="BO171" s="197"/>
      <c r="BP171" s="25"/>
      <c r="BQ171" s="25"/>
      <c r="BR171" s="25"/>
      <c r="BS171" s="177"/>
      <c r="BT171" s="177"/>
      <c r="BV171" s="197"/>
      <c r="BW171" s="25"/>
      <c r="BX171" s="25"/>
      <c r="BY171" s="25"/>
      <c r="BZ171" s="177"/>
      <c r="CA171" s="177"/>
      <c r="CC171" s="197"/>
      <c r="CD171" s="25"/>
      <c r="CE171" s="25"/>
      <c r="CF171" s="25"/>
      <c r="CG171" s="177"/>
      <c r="CH171" s="177"/>
      <c r="CJ171" s="197"/>
      <c r="CK171" s="25"/>
      <c r="CL171" s="25"/>
      <c r="CM171" s="25"/>
      <c r="CN171" s="177"/>
      <c r="CO171" s="177"/>
      <c r="CQ171" s="197"/>
      <c r="CR171" s="25"/>
      <c r="CS171" s="25"/>
      <c r="CT171" s="25"/>
      <c r="CU171" s="177"/>
      <c r="CV171" s="177"/>
    </row>
    <row r="172" spans="1:100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83" t="e">
        <f>10^#REF!</f>
        <v>#REF!</v>
      </c>
      <c r="N172" s="25"/>
      <c r="O172" s="177"/>
      <c r="P172" s="177"/>
      <c r="R172" s="197"/>
      <c r="S172" s="27" t="s">
        <v>35</v>
      </c>
      <c r="T172" s="83" t="e">
        <f>M172+S193</f>
        <v>#REF!</v>
      </c>
      <c r="U172" s="25"/>
      <c r="V172" s="177"/>
      <c r="W172" s="177"/>
      <c r="Y172" s="197"/>
      <c r="Z172" s="27" t="s">
        <v>35</v>
      </c>
      <c r="AA172" s="83" t="e">
        <f>T172+Z193</f>
        <v>#REF!</v>
      </c>
      <c r="AB172" s="25"/>
      <c r="AC172" s="177"/>
      <c r="AD172" s="177"/>
      <c r="AF172" s="197"/>
      <c r="AG172" s="27" t="s">
        <v>35</v>
      </c>
      <c r="AH172" s="83" t="e">
        <f>AA172+AG193</f>
        <v>#REF!</v>
      </c>
      <c r="AI172" s="25"/>
      <c r="AJ172" s="177"/>
      <c r="AK172" s="177"/>
      <c r="AM172" s="197"/>
      <c r="AN172" s="27" t="s">
        <v>35</v>
      </c>
      <c r="AO172" s="83" t="e">
        <f>AH172+AN193</f>
        <v>#REF!</v>
      </c>
      <c r="AP172" s="25"/>
      <c r="AQ172" s="177"/>
      <c r="AR172" s="177"/>
      <c r="AT172" s="197"/>
      <c r="AU172" s="27" t="s">
        <v>35</v>
      </c>
      <c r="AV172" s="83" t="e">
        <f>AO172+AU193</f>
        <v>#REF!</v>
      </c>
      <c r="AW172" s="25"/>
      <c r="AX172" s="177"/>
      <c r="AY172" s="177"/>
      <c r="BA172" s="197"/>
      <c r="BB172" s="27" t="s">
        <v>35</v>
      </c>
      <c r="BC172" s="83" t="e">
        <f>AV172+BB193</f>
        <v>#REF!</v>
      </c>
      <c r="BD172" s="25"/>
      <c r="BE172" s="177"/>
      <c r="BF172" s="177"/>
      <c r="BH172" s="197"/>
      <c r="BI172" s="27" t="s">
        <v>35</v>
      </c>
      <c r="BJ172" s="83" t="e">
        <f>BC172+BI193</f>
        <v>#REF!</v>
      </c>
      <c r="BK172" s="25"/>
      <c r="BL172" s="177"/>
      <c r="BM172" s="177"/>
      <c r="BO172" s="197"/>
      <c r="BP172" s="27" t="s">
        <v>35</v>
      </c>
      <c r="BQ172" s="83" t="e">
        <f>BJ172+BP193</f>
        <v>#REF!</v>
      </c>
      <c r="BR172" s="25"/>
      <c r="BS172" s="177"/>
      <c r="BT172" s="177"/>
      <c r="BV172" s="197"/>
      <c r="BW172" s="27" t="s">
        <v>35</v>
      </c>
      <c r="BX172" s="83" t="e">
        <f>BQ172+BW193</f>
        <v>#REF!</v>
      </c>
      <c r="BY172" s="25"/>
      <c r="BZ172" s="177"/>
      <c r="CA172" s="177"/>
      <c r="CC172" s="197"/>
      <c r="CD172" s="27" t="s">
        <v>35</v>
      </c>
      <c r="CE172" s="83" t="e">
        <f>BX172+CD193</f>
        <v>#REF!</v>
      </c>
      <c r="CF172" s="25"/>
      <c r="CG172" s="177"/>
      <c r="CH172" s="177"/>
      <c r="CJ172" s="197"/>
      <c r="CK172" s="27" t="s">
        <v>35</v>
      </c>
      <c r="CL172" s="83" t="e">
        <f>CE172+CK193</f>
        <v>#REF!</v>
      </c>
      <c r="CM172" s="25"/>
      <c r="CN172" s="177"/>
      <c r="CO172" s="177"/>
      <c r="CQ172" s="197"/>
      <c r="CR172" s="27" t="s">
        <v>35</v>
      </c>
      <c r="CS172" s="83" t="e">
        <f>CL172+CR193</f>
        <v>#REF!</v>
      </c>
      <c r="CT172" s="25"/>
      <c r="CU172" s="177"/>
      <c r="CV172" s="177"/>
    </row>
    <row r="173" spans="1:100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5.438818221481446</v>
      </c>
      <c r="H173" s="24"/>
      <c r="I173" s="177"/>
      <c r="J173" s="178"/>
      <c r="K173" s="177"/>
      <c r="M173" s="27" t="s">
        <v>26</v>
      </c>
      <c r="N173" s="42" t="e">
        <f>INDEX(LINEST(#REF!,$D179:$D188),2)</f>
        <v>#REF!</v>
      </c>
      <c r="O173" s="177"/>
      <c r="P173" s="177"/>
      <c r="R173" s="197"/>
      <c r="S173" s="27" t="s">
        <v>25</v>
      </c>
      <c r="T173" s="27" t="s">
        <v>26</v>
      </c>
      <c r="U173" s="42" t="e">
        <f>INDEX(LINEST(R179:R188,$D179:$D188),2)</f>
        <v>#VALUE!</v>
      </c>
      <c r="V173" s="177"/>
      <c r="W173" s="177"/>
      <c r="Y173" s="197"/>
      <c r="Z173" s="27" t="s">
        <v>25</v>
      </c>
      <c r="AA173" s="27" t="s">
        <v>26</v>
      </c>
      <c r="AB173" s="42" t="e">
        <f>INDEX(LINEST(Y179:Y188,$D179:$D188),2)</f>
        <v>#VALUE!</v>
      </c>
      <c r="AC173" s="177"/>
      <c r="AD173" s="177"/>
      <c r="AF173" s="197"/>
      <c r="AG173" s="27" t="s">
        <v>25</v>
      </c>
      <c r="AH173" s="27" t="s">
        <v>26</v>
      </c>
      <c r="AI173" s="42" t="e">
        <f>INDEX(LINEST(AF179:AF188,$D179:$D188),2)</f>
        <v>#VALUE!</v>
      </c>
      <c r="AJ173" s="177"/>
      <c r="AK173" s="177"/>
      <c r="AM173" s="197"/>
      <c r="AN173" s="27" t="s">
        <v>25</v>
      </c>
      <c r="AO173" s="27" t="s">
        <v>26</v>
      </c>
      <c r="AP173" s="42" t="e">
        <f>INDEX(LINEST(AM179:AM188,$D179:$D188),2)</f>
        <v>#VALUE!</v>
      </c>
      <c r="AQ173" s="177"/>
      <c r="AR173" s="177"/>
      <c r="AT173" s="197"/>
      <c r="AU173" s="27" t="s">
        <v>25</v>
      </c>
      <c r="AV173" s="27" t="s">
        <v>26</v>
      </c>
      <c r="AW173" s="42" t="e">
        <f>INDEX(LINEST(AT179:AT188,$D179:$D188),2)</f>
        <v>#VALUE!</v>
      </c>
      <c r="AX173" s="177"/>
      <c r="AY173" s="177"/>
      <c r="BA173" s="197"/>
      <c r="BB173" s="27" t="s">
        <v>25</v>
      </c>
      <c r="BC173" s="27" t="s">
        <v>26</v>
      </c>
      <c r="BD173" s="42" t="e">
        <f>INDEX(LINEST(BA179:BA188,$D179:$D188),2)</f>
        <v>#VALUE!</v>
      </c>
      <c r="BE173" s="177"/>
      <c r="BF173" s="177"/>
      <c r="BH173" s="197"/>
      <c r="BI173" s="27" t="s">
        <v>25</v>
      </c>
      <c r="BJ173" s="27" t="s">
        <v>26</v>
      </c>
      <c r="BK173" s="42" t="e">
        <f>INDEX(LINEST(BH179:BH188,$D179:$D188),2)</f>
        <v>#VALUE!</v>
      </c>
      <c r="BL173" s="177"/>
      <c r="BM173" s="177"/>
      <c r="BO173" s="197"/>
      <c r="BP173" s="27" t="s">
        <v>25</v>
      </c>
      <c r="BQ173" s="27" t="s">
        <v>26</v>
      </c>
      <c r="BR173" s="42" t="e">
        <f>INDEX(LINEST(BO179:BO188,$D179:$D188),2)</f>
        <v>#VALUE!</v>
      </c>
      <c r="BS173" s="177"/>
      <c r="BT173" s="177"/>
      <c r="BV173" s="197"/>
      <c r="BW173" s="27" t="s">
        <v>25</v>
      </c>
      <c r="BX173" s="27" t="s">
        <v>26</v>
      </c>
      <c r="BY173" s="42" t="e">
        <f>INDEX(LINEST(BV179:BV188,$D179:$D188),2)</f>
        <v>#VALUE!</v>
      </c>
      <c r="BZ173" s="177"/>
      <c r="CA173" s="177"/>
      <c r="CC173" s="197"/>
      <c r="CD173" s="27" t="s">
        <v>25</v>
      </c>
      <c r="CE173" s="27" t="s">
        <v>26</v>
      </c>
      <c r="CF173" s="42" t="e">
        <f>INDEX(LINEST(CC179:CC188,$D179:$D188),2)</f>
        <v>#VALUE!</v>
      </c>
      <c r="CG173" s="177"/>
      <c r="CH173" s="177"/>
      <c r="CJ173" s="197"/>
      <c r="CK173" s="27" t="s">
        <v>25</v>
      </c>
      <c r="CL173" s="27" t="s">
        <v>26</v>
      </c>
      <c r="CM173" s="42" t="e">
        <f>INDEX(LINEST(CJ179:CJ188,$D179:$D188),2)</f>
        <v>#VALUE!</v>
      </c>
      <c r="CN173" s="177"/>
      <c r="CO173" s="177"/>
      <c r="CQ173" s="197"/>
      <c r="CR173" s="27" t="s">
        <v>25</v>
      </c>
      <c r="CS173" s="27" t="s">
        <v>26</v>
      </c>
      <c r="CT173" s="42" t="e">
        <f>INDEX(LINEST(CQ179:CQ188,$D179:$D188),2)</f>
        <v>#VALUE!</v>
      </c>
      <c r="CU173" s="177"/>
      <c r="CV173" s="177"/>
    </row>
    <row r="174" spans="1:100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8.5126587924677782E-3</v>
      </c>
      <c r="H174" s="24"/>
      <c r="I174" s="177"/>
      <c r="J174" s="178"/>
      <c r="K174" s="177"/>
      <c r="M174" s="27" t="s">
        <v>28</v>
      </c>
      <c r="N174" s="42" t="e">
        <f>INDEX(LINEST(#REF!,$D179:$D188),1)</f>
        <v>#REF!</v>
      </c>
      <c r="O174" s="177"/>
      <c r="P174" s="177"/>
      <c r="R174" s="197"/>
      <c r="S174" s="27" t="s">
        <v>27</v>
      </c>
      <c r="T174" s="27" t="s">
        <v>28</v>
      </c>
      <c r="U174" s="42" t="e">
        <f>INDEX(LINEST(R179:R188,$D179:$D188),1)</f>
        <v>#VALUE!</v>
      </c>
      <c r="V174" s="177"/>
      <c r="W174" s="177"/>
      <c r="Y174" s="197"/>
      <c r="Z174" s="27" t="s">
        <v>27</v>
      </c>
      <c r="AA174" s="27" t="s">
        <v>28</v>
      </c>
      <c r="AB174" s="42" t="e">
        <f>INDEX(LINEST(Y179:Y188,$D179:$D188),1)</f>
        <v>#VALUE!</v>
      </c>
      <c r="AC174" s="177"/>
      <c r="AD174" s="177"/>
      <c r="AF174" s="197"/>
      <c r="AG174" s="27" t="s">
        <v>27</v>
      </c>
      <c r="AH174" s="27" t="s">
        <v>28</v>
      </c>
      <c r="AI174" s="42" t="e">
        <f>INDEX(LINEST(AF179:AF188,$D179:$D188),1)</f>
        <v>#VALUE!</v>
      </c>
      <c r="AJ174" s="177"/>
      <c r="AK174" s="177"/>
      <c r="AM174" s="197"/>
      <c r="AN174" s="27" t="s">
        <v>27</v>
      </c>
      <c r="AO174" s="27" t="s">
        <v>28</v>
      </c>
      <c r="AP174" s="42" t="e">
        <f>INDEX(LINEST(AM179:AM188,$D179:$D188),1)</f>
        <v>#VALUE!</v>
      </c>
      <c r="AQ174" s="177"/>
      <c r="AR174" s="177"/>
      <c r="AT174" s="197"/>
      <c r="AU174" s="27" t="s">
        <v>27</v>
      </c>
      <c r="AV174" s="27" t="s">
        <v>28</v>
      </c>
      <c r="AW174" s="42" t="e">
        <f>INDEX(LINEST(AT179:AT188,$D179:$D188),1)</f>
        <v>#VALUE!</v>
      </c>
      <c r="AX174" s="177"/>
      <c r="AY174" s="177"/>
      <c r="BA174" s="197"/>
      <c r="BB174" s="27" t="s">
        <v>27</v>
      </c>
      <c r="BC174" s="27" t="s">
        <v>28</v>
      </c>
      <c r="BD174" s="42" t="e">
        <f>INDEX(LINEST(BA179:BA188,$D179:$D188),1)</f>
        <v>#VALUE!</v>
      </c>
      <c r="BE174" s="177"/>
      <c r="BF174" s="177"/>
      <c r="BH174" s="197"/>
      <c r="BI174" s="27" t="s">
        <v>27</v>
      </c>
      <c r="BJ174" s="27" t="s">
        <v>28</v>
      </c>
      <c r="BK174" s="42" t="e">
        <f>INDEX(LINEST(BH179:BH188,$D179:$D188),1)</f>
        <v>#VALUE!</v>
      </c>
      <c r="BL174" s="177"/>
      <c r="BM174" s="177"/>
      <c r="BO174" s="197"/>
      <c r="BP174" s="27" t="s">
        <v>27</v>
      </c>
      <c r="BQ174" s="27" t="s">
        <v>28</v>
      </c>
      <c r="BR174" s="42" t="e">
        <f>INDEX(LINEST(BO179:BO188,$D179:$D188),1)</f>
        <v>#VALUE!</v>
      </c>
      <c r="BS174" s="177"/>
      <c r="BT174" s="177"/>
      <c r="BV174" s="197"/>
      <c r="BW174" s="27" t="s">
        <v>27</v>
      </c>
      <c r="BX174" s="27" t="s">
        <v>28</v>
      </c>
      <c r="BY174" s="42" t="e">
        <f>INDEX(LINEST(BV179:BV188,$D179:$D188),1)</f>
        <v>#VALUE!</v>
      </c>
      <c r="BZ174" s="177"/>
      <c r="CA174" s="177"/>
      <c r="CC174" s="197"/>
      <c r="CD174" s="27" t="s">
        <v>27</v>
      </c>
      <c r="CE174" s="27" t="s">
        <v>28</v>
      </c>
      <c r="CF174" s="42" t="e">
        <f>INDEX(LINEST(CC179:CC188,$D179:$D188),1)</f>
        <v>#VALUE!</v>
      </c>
      <c r="CG174" s="177"/>
      <c r="CH174" s="177"/>
      <c r="CJ174" s="197"/>
      <c r="CK174" s="27" t="s">
        <v>27</v>
      </c>
      <c r="CL174" s="27" t="s">
        <v>28</v>
      </c>
      <c r="CM174" s="42" t="e">
        <f>INDEX(LINEST(CJ179:CJ188,$D179:$D188),1)</f>
        <v>#VALUE!</v>
      </c>
      <c r="CN174" s="177"/>
      <c r="CO174" s="177"/>
      <c r="CQ174" s="197"/>
      <c r="CR174" s="27" t="s">
        <v>27</v>
      </c>
      <c r="CS174" s="27" t="s">
        <v>28</v>
      </c>
      <c r="CT174" s="42" t="e">
        <f>INDEX(LINEST(CQ179:CQ188,$D179:$D188),1)</f>
        <v>#VALUE!</v>
      </c>
      <c r="CU174" s="177"/>
      <c r="CV174" s="177"/>
    </row>
    <row r="175" spans="1:100" ht="15" customHeight="1">
      <c r="A175" s="19"/>
      <c r="B175" s="174"/>
      <c r="C175" s="191"/>
      <c r="D175" s="20"/>
      <c r="H175" s="24"/>
      <c r="I175" s="177"/>
      <c r="J175" s="178"/>
      <c r="K175" s="177"/>
      <c r="M175" s="25"/>
      <c r="N175" s="25"/>
      <c r="O175" s="177"/>
      <c r="P175" s="177"/>
      <c r="R175" s="197"/>
      <c r="S175" s="25"/>
      <c r="T175" s="25"/>
      <c r="U175" s="25"/>
      <c r="V175" s="177"/>
      <c r="W175" s="177"/>
      <c r="Y175" s="197"/>
      <c r="Z175" s="25"/>
      <c r="AA175" s="25"/>
      <c r="AB175" s="25"/>
      <c r="AC175" s="177"/>
      <c r="AD175" s="177"/>
      <c r="AF175" s="197"/>
      <c r="AG175" s="25"/>
      <c r="AH175" s="25"/>
      <c r="AI175" s="25"/>
      <c r="AJ175" s="177"/>
      <c r="AK175" s="177"/>
      <c r="AM175" s="197"/>
      <c r="AN175" s="25"/>
      <c r="AO175" s="25"/>
      <c r="AP175" s="25"/>
      <c r="AQ175" s="177"/>
      <c r="AR175" s="177"/>
      <c r="AT175" s="197"/>
      <c r="AU175" s="25"/>
      <c r="AV175" s="25"/>
      <c r="AW175" s="25"/>
      <c r="AX175" s="177"/>
      <c r="AY175" s="177"/>
      <c r="BA175" s="197"/>
      <c r="BB175" s="25"/>
      <c r="BC175" s="25"/>
      <c r="BD175" s="25"/>
      <c r="BE175" s="177"/>
      <c r="BF175" s="177"/>
      <c r="BH175" s="197"/>
      <c r="BI175" s="25"/>
      <c r="BJ175" s="25"/>
      <c r="BK175" s="25"/>
      <c r="BL175" s="177"/>
      <c r="BM175" s="177"/>
      <c r="BO175" s="197"/>
      <c r="BP175" s="25"/>
      <c r="BQ175" s="25"/>
      <c r="BR175" s="25"/>
      <c r="BS175" s="177"/>
      <c r="BT175" s="177"/>
      <c r="BV175" s="197"/>
      <c r="BW175" s="25"/>
      <c r="BX175" s="25"/>
      <c r="BY175" s="25"/>
      <c r="BZ175" s="177"/>
      <c r="CA175" s="177"/>
      <c r="CC175" s="197"/>
      <c r="CD175" s="25"/>
      <c r="CE175" s="25"/>
      <c r="CF175" s="25"/>
      <c r="CG175" s="177"/>
      <c r="CH175" s="177"/>
      <c r="CJ175" s="197"/>
      <c r="CK175" s="25"/>
      <c r="CL175" s="25"/>
      <c r="CM175" s="25"/>
      <c r="CN175" s="177"/>
      <c r="CO175" s="177"/>
      <c r="CQ175" s="197"/>
      <c r="CR175" s="25"/>
      <c r="CS175" s="25"/>
      <c r="CT175" s="25"/>
      <c r="CU175" s="177"/>
      <c r="CV175" s="177"/>
    </row>
    <row r="176" spans="1:100" ht="15" customHeight="1">
      <c r="A176" s="19"/>
      <c r="B176" s="174"/>
      <c r="C176" s="191"/>
      <c r="D176" s="20"/>
      <c r="E176" s="5" t="s">
        <v>29</v>
      </c>
      <c r="F176" s="43">
        <f>EXP(G173)</f>
        <v>230.1700126929191</v>
      </c>
      <c r="G176" s="25"/>
      <c r="H176" s="45"/>
      <c r="I176" s="177"/>
      <c r="J176" s="178"/>
      <c r="K176" s="177"/>
      <c r="M176" s="59" t="e">
        <f>EXP(N173)</f>
        <v>#REF!</v>
      </c>
      <c r="N176" s="25"/>
      <c r="O176" s="177"/>
      <c r="P176" s="177"/>
      <c r="R176" s="197"/>
      <c r="S176" s="27" t="s">
        <v>29</v>
      </c>
      <c r="T176" s="59" t="e">
        <f>EXP(U173)</f>
        <v>#VALUE!</v>
      </c>
      <c r="U176" s="25"/>
      <c r="V176" s="177"/>
      <c r="W176" s="177"/>
      <c r="Y176" s="197"/>
      <c r="Z176" s="27" t="s">
        <v>29</v>
      </c>
      <c r="AA176" s="59" t="e">
        <f>EXP(AB173)</f>
        <v>#VALUE!</v>
      </c>
      <c r="AB176" s="25"/>
      <c r="AC176" s="177"/>
      <c r="AD176" s="177"/>
      <c r="AF176" s="197"/>
      <c r="AG176" s="27" t="s">
        <v>29</v>
      </c>
      <c r="AH176" s="59" t="e">
        <f>EXP(AI173)</f>
        <v>#VALUE!</v>
      </c>
      <c r="AI176" s="25"/>
      <c r="AJ176" s="177"/>
      <c r="AK176" s="177"/>
      <c r="AM176" s="197"/>
      <c r="AN176" s="27" t="s">
        <v>29</v>
      </c>
      <c r="AO176" s="59" t="e">
        <f>EXP(AP173)</f>
        <v>#VALUE!</v>
      </c>
      <c r="AP176" s="25"/>
      <c r="AQ176" s="177"/>
      <c r="AR176" s="177"/>
      <c r="AT176" s="197"/>
      <c r="AU176" s="27" t="s">
        <v>29</v>
      </c>
      <c r="AV176" s="59" t="e">
        <f>EXP(AW173)</f>
        <v>#VALUE!</v>
      </c>
      <c r="AW176" s="25"/>
      <c r="AX176" s="177"/>
      <c r="AY176" s="177"/>
      <c r="BA176" s="197"/>
      <c r="BB176" s="27" t="s">
        <v>29</v>
      </c>
      <c r="BC176" s="59" t="e">
        <f>EXP(BD173)</f>
        <v>#VALUE!</v>
      </c>
      <c r="BD176" s="25"/>
      <c r="BE176" s="177"/>
      <c r="BF176" s="177"/>
      <c r="BH176" s="197"/>
      <c r="BI176" s="27" t="s">
        <v>29</v>
      </c>
      <c r="BJ176" s="59" t="e">
        <f>EXP(BK173)</f>
        <v>#VALUE!</v>
      </c>
      <c r="BK176" s="25"/>
      <c r="BL176" s="177"/>
      <c r="BM176" s="177"/>
      <c r="BO176" s="197"/>
      <c r="BP176" s="27" t="s">
        <v>29</v>
      </c>
      <c r="BQ176" s="59" t="e">
        <f>EXP(BR173)</f>
        <v>#VALUE!</v>
      </c>
      <c r="BR176" s="25"/>
      <c r="BS176" s="177"/>
      <c r="BT176" s="177"/>
      <c r="BV176" s="197"/>
      <c r="BW176" s="27" t="s">
        <v>29</v>
      </c>
      <c r="BX176" s="59" t="e">
        <f>EXP(BY173)</f>
        <v>#VALUE!</v>
      </c>
      <c r="BY176" s="25"/>
      <c r="BZ176" s="177"/>
      <c r="CA176" s="177"/>
      <c r="CC176" s="197"/>
      <c r="CD176" s="27" t="s">
        <v>29</v>
      </c>
      <c r="CE176" s="59" t="e">
        <f>EXP(CF173)</f>
        <v>#VALUE!</v>
      </c>
      <c r="CF176" s="25"/>
      <c r="CG176" s="177"/>
      <c r="CH176" s="177"/>
      <c r="CJ176" s="197"/>
      <c r="CK176" s="27" t="s">
        <v>29</v>
      </c>
      <c r="CL176" s="59" t="e">
        <f>EXP(CM173)</f>
        <v>#VALUE!</v>
      </c>
      <c r="CM176" s="25"/>
      <c r="CN176" s="177"/>
      <c r="CO176" s="177"/>
      <c r="CQ176" s="197"/>
      <c r="CR176" s="27" t="s">
        <v>29</v>
      </c>
      <c r="CS176" s="59" t="e">
        <f>EXP(CT173)</f>
        <v>#VALUE!</v>
      </c>
      <c r="CT176" s="25"/>
      <c r="CU176" s="177"/>
      <c r="CV176" s="177"/>
    </row>
    <row r="177" spans="1:100" ht="15" customHeight="1">
      <c r="A177" s="19"/>
      <c r="B177" s="174"/>
      <c r="C177" s="191"/>
      <c r="D177" s="20"/>
      <c r="E177" s="5" t="s">
        <v>30</v>
      </c>
      <c r="F177" s="44">
        <f>EXP(G174)-1</f>
        <v>8.5489945036474335E-3</v>
      </c>
      <c r="G177" s="25"/>
      <c r="H177" s="45"/>
      <c r="I177" s="177"/>
      <c r="J177" s="178"/>
      <c r="K177" s="177"/>
      <c r="M177" s="60" t="e">
        <f>EXP(N174)-1</f>
        <v>#REF!</v>
      </c>
      <c r="N177" s="25"/>
      <c r="O177" s="177"/>
      <c r="P177" s="177"/>
      <c r="R177" s="197"/>
      <c r="S177" s="27" t="s">
        <v>30</v>
      </c>
      <c r="T177" s="60" t="e">
        <f>EXP(U174)-1</f>
        <v>#VALUE!</v>
      </c>
      <c r="U177" s="25"/>
      <c r="V177" s="177"/>
      <c r="W177" s="177"/>
      <c r="Y177" s="197"/>
      <c r="Z177" s="27" t="s">
        <v>30</v>
      </c>
      <c r="AA177" s="60" t="e">
        <f>EXP(AB174)-1</f>
        <v>#VALUE!</v>
      </c>
      <c r="AB177" s="25"/>
      <c r="AC177" s="177"/>
      <c r="AD177" s="177"/>
      <c r="AF177" s="197"/>
      <c r="AG177" s="27" t="s">
        <v>30</v>
      </c>
      <c r="AH177" s="60" t="e">
        <f>EXP(AI174)-1</f>
        <v>#VALUE!</v>
      </c>
      <c r="AI177" s="25"/>
      <c r="AJ177" s="177"/>
      <c r="AK177" s="177"/>
      <c r="AM177" s="197"/>
      <c r="AN177" s="27" t="s">
        <v>30</v>
      </c>
      <c r="AO177" s="60" t="e">
        <f>EXP(AP174)-1</f>
        <v>#VALUE!</v>
      </c>
      <c r="AP177" s="25"/>
      <c r="AQ177" s="177"/>
      <c r="AR177" s="177"/>
      <c r="AT177" s="197"/>
      <c r="AU177" s="27" t="s">
        <v>30</v>
      </c>
      <c r="AV177" s="60" t="e">
        <f>EXP(AW174)-1</f>
        <v>#VALUE!</v>
      </c>
      <c r="AW177" s="25"/>
      <c r="AX177" s="177"/>
      <c r="AY177" s="177"/>
      <c r="BA177" s="197"/>
      <c r="BB177" s="27" t="s">
        <v>30</v>
      </c>
      <c r="BC177" s="60" t="e">
        <f>EXP(BD174)-1</f>
        <v>#VALUE!</v>
      </c>
      <c r="BD177" s="25"/>
      <c r="BE177" s="177"/>
      <c r="BF177" s="177"/>
      <c r="BH177" s="197"/>
      <c r="BI177" s="27" t="s">
        <v>30</v>
      </c>
      <c r="BJ177" s="60" t="e">
        <f>EXP(BK174)-1</f>
        <v>#VALUE!</v>
      </c>
      <c r="BK177" s="25"/>
      <c r="BL177" s="177"/>
      <c r="BM177" s="177"/>
      <c r="BO177" s="197"/>
      <c r="BP177" s="27" t="s">
        <v>30</v>
      </c>
      <c r="BQ177" s="60" t="e">
        <f>EXP(BR174)-1</f>
        <v>#VALUE!</v>
      </c>
      <c r="BR177" s="25"/>
      <c r="BS177" s="177"/>
      <c r="BT177" s="177"/>
      <c r="BV177" s="197"/>
      <c r="BW177" s="27" t="s">
        <v>30</v>
      </c>
      <c r="BX177" s="60" t="e">
        <f>EXP(BY174)-1</f>
        <v>#VALUE!</v>
      </c>
      <c r="BY177" s="25"/>
      <c r="BZ177" s="177"/>
      <c r="CA177" s="177"/>
      <c r="CC177" s="197"/>
      <c r="CD177" s="27" t="s">
        <v>30</v>
      </c>
      <c r="CE177" s="60" t="e">
        <f>EXP(CF174)-1</f>
        <v>#VALUE!</v>
      </c>
      <c r="CF177" s="25"/>
      <c r="CG177" s="177"/>
      <c r="CH177" s="177"/>
      <c r="CJ177" s="197"/>
      <c r="CK177" s="27" t="s">
        <v>30</v>
      </c>
      <c r="CL177" s="60" t="e">
        <f>EXP(CM174)-1</f>
        <v>#VALUE!</v>
      </c>
      <c r="CM177" s="25"/>
      <c r="CN177" s="177"/>
      <c r="CO177" s="177"/>
      <c r="CQ177" s="197"/>
      <c r="CR177" s="27" t="s">
        <v>30</v>
      </c>
      <c r="CS177" s="60" t="e">
        <f>EXP(CT174)-1</f>
        <v>#VALUE!</v>
      </c>
      <c r="CT177" s="25"/>
      <c r="CU177" s="177"/>
      <c r="CV177" s="177"/>
    </row>
    <row r="178" spans="1:100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25"/>
      <c r="N178" s="46"/>
      <c r="O178" s="177"/>
      <c r="P178" s="177"/>
      <c r="R178" s="197"/>
      <c r="S178" s="25"/>
      <c r="T178" s="25"/>
      <c r="U178" s="46"/>
      <c r="V178" s="177"/>
      <c r="W178" s="177"/>
      <c r="Y178" s="197"/>
      <c r="Z178" s="25"/>
      <c r="AA178" s="25"/>
      <c r="AB178" s="46"/>
      <c r="AC178" s="177"/>
      <c r="AD178" s="177"/>
      <c r="AF178" s="197"/>
      <c r="AG178" s="25"/>
      <c r="AH178" s="25"/>
      <c r="AI178" s="46"/>
      <c r="AJ178" s="177"/>
      <c r="AK178" s="177"/>
      <c r="AM178" s="197"/>
      <c r="AN178" s="25"/>
      <c r="AO178" s="25"/>
      <c r="AP178" s="46"/>
      <c r="AQ178" s="177"/>
      <c r="AR178" s="177"/>
      <c r="AT178" s="197"/>
      <c r="AU178" s="25"/>
      <c r="AV178" s="25"/>
      <c r="AW178" s="46"/>
      <c r="AX178" s="177"/>
      <c r="AY178" s="177"/>
      <c r="BA178" s="197"/>
      <c r="BB178" s="25"/>
      <c r="BC178" s="25"/>
      <c r="BD178" s="46"/>
      <c r="BE178" s="177"/>
      <c r="BF178" s="177"/>
      <c r="BH178" s="197"/>
      <c r="BI178" s="25"/>
      <c r="BJ178" s="25"/>
      <c r="BK178" s="46"/>
      <c r="BL178" s="177"/>
      <c r="BM178" s="177"/>
      <c r="BO178" s="197"/>
      <c r="BP178" s="25"/>
      <c r="BQ178" s="25"/>
      <c r="BR178" s="46"/>
      <c r="BS178" s="177"/>
      <c r="BT178" s="177"/>
      <c r="BV178" s="197"/>
      <c r="BW178" s="25"/>
      <c r="BX178" s="25"/>
      <c r="BY178" s="46"/>
      <c r="BZ178" s="177"/>
      <c r="CA178" s="177"/>
      <c r="CC178" s="197"/>
      <c r="CD178" s="25"/>
      <c r="CE178" s="25"/>
      <c r="CF178" s="46"/>
      <c r="CG178" s="177"/>
      <c r="CH178" s="177"/>
      <c r="CJ178" s="197"/>
      <c r="CK178" s="25"/>
      <c r="CL178" s="25"/>
      <c r="CM178" s="46"/>
      <c r="CN178" s="177"/>
      <c r="CO178" s="177"/>
      <c r="CQ178" s="197"/>
      <c r="CR178" s="25"/>
      <c r="CS178" s="25"/>
      <c r="CT178" s="46"/>
      <c r="CU178" s="177"/>
      <c r="CV178" s="177"/>
    </row>
    <row r="179" spans="1:100" ht="15" customHeight="1">
      <c r="A179" s="19">
        <f t="shared" ref="A179:B194" si="23">A133</f>
        <v>2003</v>
      </c>
      <c r="B179" s="174">
        <f t="shared" si="23"/>
        <v>232</v>
      </c>
      <c r="C179" s="191">
        <f t="shared" ref="C179:C188" si="24">LN(B179-$F$172)</f>
        <v>5.4467373716663099</v>
      </c>
      <c r="D179" s="20">
        <v>1</v>
      </c>
      <c r="E179" s="637" t="s">
        <v>7</v>
      </c>
      <c r="F179" s="638"/>
      <c r="G179" s="641">
        <f>I167</f>
        <v>0.70470815500332762</v>
      </c>
      <c r="H179" s="642"/>
      <c r="I179" s="177">
        <f t="shared" ref="I179:I210" si="25">ROUND($F$176*(1+$F$177)^D179+$F$172,$G$1)</f>
        <v>232</v>
      </c>
      <c r="J179" s="178">
        <f t="shared" ref="J179:J188" si="26">ABS(B179-I179)/B179*100</f>
        <v>0</v>
      </c>
      <c r="K179" s="177">
        <f t="shared" ref="K179:K188" si="27">(B179-I179)^2/1000</f>
        <v>0</v>
      </c>
      <c r="M179" s="42" t="e">
        <f>O167</f>
        <v>#REF!</v>
      </c>
      <c r="N179" s="46"/>
      <c r="O179" s="177" t="e">
        <f t="shared" ref="O179:O188" si="28">ROUND(M$176*(1+M$177)^$D179+M$172,$G$1)</f>
        <v>#REF!</v>
      </c>
      <c r="P179" s="177" t="e">
        <f t="shared" ref="P179:P188" si="29">($B179-O179)^2/1000</f>
        <v>#REF!</v>
      </c>
      <c r="R179" s="197" t="e">
        <f t="shared" ref="R179:R188" si="30">LN($B179-T$172)</f>
        <v>#REF!</v>
      </c>
      <c r="S179" s="21" t="s">
        <v>36</v>
      </c>
      <c r="T179" s="42" t="e">
        <f>V167</f>
        <v>#VALUE!</v>
      </c>
      <c r="U179" s="46"/>
      <c r="V179" s="177" t="e">
        <f t="shared" ref="V179:V188" si="31">ROUND(T$176*(1+T$177)^$D179+T$172,$G$1)</f>
        <v>#VALUE!</v>
      </c>
      <c r="W179" s="177" t="e">
        <f t="shared" ref="W179:W188" si="32">($B179-V179)^2/1000</f>
        <v>#VALUE!</v>
      </c>
      <c r="Y179" s="197" t="e">
        <f t="shared" ref="Y179:Y188" si="33">LN($B179-AA$172)</f>
        <v>#REF!</v>
      </c>
      <c r="Z179" s="21" t="s">
        <v>36</v>
      </c>
      <c r="AA179" s="42" t="e">
        <f>AC167</f>
        <v>#VALUE!</v>
      </c>
      <c r="AB179" s="46"/>
      <c r="AC179" s="177" t="e">
        <f t="shared" ref="AC179:AC188" si="34">ROUND(AA$176*(1+AA$177)^$D179+AA$172,$G$1)</f>
        <v>#VALUE!</v>
      </c>
      <c r="AD179" s="177" t="e">
        <f t="shared" ref="AD179:AD188" si="35">($B179-AC179)^2/1000</f>
        <v>#VALUE!</v>
      </c>
      <c r="AF179" s="197" t="e">
        <f t="shared" ref="AF179:AF188" si="36">LN($B179-AH$172)</f>
        <v>#REF!</v>
      </c>
      <c r="AG179" s="21" t="s">
        <v>36</v>
      </c>
      <c r="AH179" s="42" t="e">
        <f>AJ167</f>
        <v>#VALUE!</v>
      </c>
      <c r="AI179" s="46"/>
      <c r="AJ179" s="177" t="e">
        <f t="shared" ref="AJ179:AJ188" si="37">ROUND(AH$176*(1+AH$177)^$D179+AH$172,$G$1)</f>
        <v>#VALUE!</v>
      </c>
      <c r="AK179" s="177" t="e">
        <f t="shared" ref="AK179:AK188" si="38">($B179-AJ179)^2/1000</f>
        <v>#VALUE!</v>
      </c>
      <c r="AM179" s="197" t="e">
        <f t="shared" ref="AM179:AM188" si="39">LN($B179-AO$172)</f>
        <v>#REF!</v>
      </c>
      <c r="AN179" s="21" t="s">
        <v>36</v>
      </c>
      <c r="AO179" s="42" t="e">
        <f>AQ167</f>
        <v>#VALUE!</v>
      </c>
      <c r="AP179" s="46"/>
      <c r="AQ179" s="177" t="e">
        <f t="shared" ref="AQ179:AQ188" si="40">ROUND(AO$176*(1+AO$177)^$D179+AO$172,$G$1)</f>
        <v>#VALUE!</v>
      </c>
      <c r="AR179" s="177" t="e">
        <f t="shared" ref="AR179:AR188" si="41">($B179-AQ179)^2/1000</f>
        <v>#VALUE!</v>
      </c>
      <c r="AT179" s="197" t="e">
        <f t="shared" ref="AT179:AT188" si="42">LN($B179-AV$172)</f>
        <v>#REF!</v>
      </c>
      <c r="AU179" s="21" t="s">
        <v>36</v>
      </c>
      <c r="AV179" s="42" t="e">
        <f>AX167</f>
        <v>#VALUE!</v>
      </c>
      <c r="AW179" s="46"/>
      <c r="AX179" s="177" t="e">
        <f t="shared" ref="AX179:AX188" si="43">ROUND(AV$176*(1+AV$177)^$D179+AV$172,$G$1)</f>
        <v>#VALUE!</v>
      </c>
      <c r="AY179" s="177" t="e">
        <f t="shared" ref="AY179:AY188" si="44">($B179-AX179)^2/1000</f>
        <v>#VALUE!</v>
      </c>
      <c r="BA179" s="197" t="e">
        <f t="shared" ref="BA179:BA188" si="45">LN($B179-BC$172)</f>
        <v>#REF!</v>
      </c>
      <c r="BB179" s="21" t="s">
        <v>36</v>
      </c>
      <c r="BC179" s="42" t="e">
        <f>BE167</f>
        <v>#VALUE!</v>
      </c>
      <c r="BD179" s="46"/>
      <c r="BE179" s="177" t="e">
        <f t="shared" ref="BE179:BE188" si="46">ROUND(BC$176*(1+BC$177)^$D179+BC$172,$G$1)</f>
        <v>#VALUE!</v>
      </c>
      <c r="BF179" s="177" t="e">
        <f t="shared" ref="BF179:BF188" si="47">($B179-BE179)^2/1000</f>
        <v>#VALUE!</v>
      </c>
      <c r="BH179" s="197" t="e">
        <f t="shared" ref="BH179:BH188" si="48">LN($B179-BJ$172)</f>
        <v>#REF!</v>
      </c>
      <c r="BI179" s="21" t="s">
        <v>36</v>
      </c>
      <c r="BJ179" s="42" t="e">
        <f>BL167</f>
        <v>#VALUE!</v>
      </c>
      <c r="BK179" s="46"/>
      <c r="BL179" s="177" t="e">
        <f t="shared" ref="BL179:BL188" si="49">ROUND(BJ$176*(1+BJ$177)^$D179+BJ$172,$G$1)</f>
        <v>#VALUE!</v>
      </c>
      <c r="BM179" s="177" t="e">
        <f t="shared" ref="BM179:BM188" si="50">($B179-BL179)^2/1000</f>
        <v>#VALUE!</v>
      </c>
      <c r="BO179" s="197" t="e">
        <f t="shared" ref="BO179:BO188" si="51">LN($B179-BQ$172)</f>
        <v>#REF!</v>
      </c>
      <c r="BP179" s="21" t="s">
        <v>36</v>
      </c>
      <c r="BQ179" s="42" t="e">
        <f>BS167</f>
        <v>#VALUE!</v>
      </c>
      <c r="BR179" s="46"/>
      <c r="BS179" s="177" t="e">
        <f t="shared" ref="BS179:BS188" si="52">ROUND(BQ$176*(1+BQ$177)^$D179+BQ$172,$G$1)</f>
        <v>#VALUE!</v>
      </c>
      <c r="BT179" s="177" t="e">
        <f t="shared" ref="BT179:BT188" si="53">($B179-BS179)^2/1000</f>
        <v>#VALUE!</v>
      </c>
      <c r="BV179" s="197" t="e">
        <f t="shared" ref="BV179:BV188" si="54">LN($B179-BX$172)</f>
        <v>#REF!</v>
      </c>
      <c r="BW179" s="21" t="s">
        <v>36</v>
      </c>
      <c r="BX179" s="42" t="e">
        <f>BZ167</f>
        <v>#VALUE!</v>
      </c>
      <c r="BY179" s="46"/>
      <c r="BZ179" s="177" t="e">
        <f t="shared" ref="BZ179:BZ188" si="55">ROUND(BX$176*(1+BX$177)^$D179+BX$172,$G$1)</f>
        <v>#VALUE!</v>
      </c>
      <c r="CA179" s="177" t="e">
        <f t="shared" ref="CA179:CA188" si="56">($B179-BZ179)^2/1000</f>
        <v>#VALUE!</v>
      </c>
      <c r="CC179" s="197" t="e">
        <f t="shared" ref="CC179:CC188" si="57">LN($B179-CE$172)</f>
        <v>#REF!</v>
      </c>
      <c r="CD179" s="21" t="s">
        <v>36</v>
      </c>
      <c r="CE179" s="42" t="e">
        <f>CG167</f>
        <v>#VALUE!</v>
      </c>
      <c r="CF179" s="46"/>
      <c r="CG179" s="177" t="e">
        <f t="shared" ref="CG179:CG188" si="58">ROUND(CE$176*(1+CE$177)^$D179+CE$172,$G$1)</f>
        <v>#VALUE!</v>
      </c>
      <c r="CH179" s="177" t="e">
        <f t="shared" ref="CH179:CH188" si="59">($B179-CG179)^2/1000</f>
        <v>#VALUE!</v>
      </c>
      <c r="CJ179" s="197" t="e">
        <f t="shared" ref="CJ179:CJ188" si="60">LN($B179-CL$172)</f>
        <v>#REF!</v>
      </c>
      <c r="CK179" s="21" t="s">
        <v>36</v>
      </c>
      <c r="CL179" s="42" t="e">
        <f>CN167</f>
        <v>#VALUE!</v>
      </c>
      <c r="CM179" s="46"/>
      <c r="CN179" s="177" t="e">
        <f t="shared" ref="CN179:CN188" si="61">ROUND(CL$176*(1+CL$177)^$D179+CL$172,$G$1)</f>
        <v>#VALUE!</v>
      </c>
      <c r="CO179" s="177" t="e">
        <f t="shared" ref="CO179:CO188" si="62">($B179-CN179)^2/1000</f>
        <v>#VALUE!</v>
      </c>
      <c r="CQ179" s="197" t="e">
        <f t="shared" ref="CQ179:CQ188" si="63">LN($B179-CS$172)</f>
        <v>#REF!</v>
      </c>
      <c r="CR179" s="21" t="s">
        <v>36</v>
      </c>
      <c r="CS179" s="42" t="e">
        <f>CU167</f>
        <v>#VALUE!</v>
      </c>
      <c r="CT179" s="46"/>
      <c r="CU179" s="177" t="e">
        <f t="shared" ref="CU179:CU188" si="64">ROUND(CS$176*(1+CS$177)^$D179+CS$172,$G$1)</f>
        <v>#VALUE!</v>
      </c>
      <c r="CV179" s="177" t="e">
        <f t="shared" ref="CV179:CV188" si="65">($B179-CU179)^2/1000</f>
        <v>#VALUE!</v>
      </c>
    </row>
    <row r="180" spans="1:100" ht="15" customHeight="1">
      <c r="A180" s="19">
        <f t="shared" si="23"/>
        <v>2004</v>
      </c>
      <c r="B180" s="174">
        <f t="shared" si="23"/>
        <v>235</v>
      </c>
      <c r="C180" s="191">
        <f t="shared" si="24"/>
        <v>5.4595855141441589</v>
      </c>
      <c r="D180" s="20">
        <f t="shared" ref="D180:D210" si="66">D179+1</f>
        <v>2</v>
      </c>
      <c r="E180" s="637" t="s">
        <v>8</v>
      </c>
      <c r="F180" s="638"/>
      <c r="G180" s="639">
        <f>SUM(K168:K188)</f>
        <v>0.14000000000000001</v>
      </c>
      <c r="H180" s="640"/>
      <c r="I180" s="177">
        <f t="shared" si="25"/>
        <v>234</v>
      </c>
      <c r="J180" s="178">
        <f t="shared" si="26"/>
        <v>0.42553191489361702</v>
      </c>
      <c r="K180" s="177">
        <f t="shared" si="27"/>
        <v>1E-3</v>
      </c>
      <c r="M180" s="199" t="e">
        <f>SUM(P168:P188)</f>
        <v>#REF!</v>
      </c>
      <c r="N180" s="45"/>
      <c r="O180" s="177" t="e">
        <f t="shared" si="28"/>
        <v>#REF!</v>
      </c>
      <c r="P180" s="177" t="e">
        <f t="shared" si="29"/>
        <v>#REF!</v>
      </c>
      <c r="R180" s="197" t="e">
        <f t="shared" si="30"/>
        <v>#REF!</v>
      </c>
      <c r="S180" s="21" t="s">
        <v>37</v>
      </c>
      <c r="T180" s="199" t="e">
        <f>SUM(W168:W188)</f>
        <v>#VALUE!</v>
      </c>
      <c r="U180" s="45"/>
      <c r="V180" s="177" t="e">
        <f t="shared" si="31"/>
        <v>#VALUE!</v>
      </c>
      <c r="W180" s="177" t="e">
        <f t="shared" si="32"/>
        <v>#VALUE!</v>
      </c>
      <c r="Y180" s="197" t="e">
        <f t="shared" si="33"/>
        <v>#REF!</v>
      </c>
      <c r="Z180" s="21" t="s">
        <v>37</v>
      </c>
      <c r="AA180" s="199" t="e">
        <f>SUM(AD168:AD188)</f>
        <v>#VALUE!</v>
      </c>
      <c r="AB180" s="45"/>
      <c r="AC180" s="177" t="e">
        <f t="shared" si="34"/>
        <v>#VALUE!</v>
      </c>
      <c r="AD180" s="177" t="e">
        <f t="shared" si="35"/>
        <v>#VALUE!</v>
      </c>
      <c r="AF180" s="197" t="e">
        <f t="shared" si="36"/>
        <v>#REF!</v>
      </c>
      <c r="AG180" s="21" t="s">
        <v>37</v>
      </c>
      <c r="AH180" s="199" t="e">
        <f>SUM(AK168:AK188)</f>
        <v>#VALUE!</v>
      </c>
      <c r="AI180" s="45"/>
      <c r="AJ180" s="177" t="e">
        <f t="shared" si="37"/>
        <v>#VALUE!</v>
      </c>
      <c r="AK180" s="177" t="e">
        <f t="shared" si="38"/>
        <v>#VALUE!</v>
      </c>
      <c r="AM180" s="197" t="e">
        <f t="shared" si="39"/>
        <v>#REF!</v>
      </c>
      <c r="AN180" s="21" t="s">
        <v>37</v>
      </c>
      <c r="AO180" s="199" t="e">
        <f>SUM(AR168:AR188)</f>
        <v>#VALUE!</v>
      </c>
      <c r="AP180" s="45"/>
      <c r="AQ180" s="177" t="e">
        <f t="shared" si="40"/>
        <v>#VALUE!</v>
      </c>
      <c r="AR180" s="177" t="e">
        <f t="shared" si="41"/>
        <v>#VALUE!</v>
      </c>
      <c r="AT180" s="197" t="e">
        <f t="shared" si="42"/>
        <v>#REF!</v>
      </c>
      <c r="AU180" s="21" t="s">
        <v>37</v>
      </c>
      <c r="AV180" s="199" t="e">
        <f>SUM(AY168:AY188)</f>
        <v>#VALUE!</v>
      </c>
      <c r="AW180" s="45"/>
      <c r="AX180" s="177" t="e">
        <f t="shared" si="43"/>
        <v>#VALUE!</v>
      </c>
      <c r="AY180" s="177" t="e">
        <f t="shared" si="44"/>
        <v>#VALUE!</v>
      </c>
      <c r="BA180" s="197" t="e">
        <f t="shared" si="45"/>
        <v>#REF!</v>
      </c>
      <c r="BB180" s="21" t="s">
        <v>37</v>
      </c>
      <c r="BC180" s="199" t="e">
        <f>SUM(BF168:BF188)</f>
        <v>#VALUE!</v>
      </c>
      <c r="BD180" s="45"/>
      <c r="BE180" s="177" t="e">
        <f t="shared" si="46"/>
        <v>#VALUE!</v>
      </c>
      <c r="BF180" s="177" t="e">
        <f t="shared" si="47"/>
        <v>#VALUE!</v>
      </c>
      <c r="BH180" s="197" t="e">
        <f t="shared" si="48"/>
        <v>#REF!</v>
      </c>
      <c r="BI180" s="21" t="s">
        <v>37</v>
      </c>
      <c r="BJ180" s="199" t="e">
        <f>SUM(BM168:BM188)</f>
        <v>#VALUE!</v>
      </c>
      <c r="BK180" s="45"/>
      <c r="BL180" s="177" t="e">
        <f t="shared" si="49"/>
        <v>#VALUE!</v>
      </c>
      <c r="BM180" s="177" t="e">
        <f t="shared" si="50"/>
        <v>#VALUE!</v>
      </c>
      <c r="BO180" s="197" t="e">
        <f t="shared" si="51"/>
        <v>#REF!</v>
      </c>
      <c r="BP180" s="21" t="s">
        <v>37</v>
      </c>
      <c r="BQ180" s="199" t="e">
        <f>SUM(BT168:BT188)</f>
        <v>#VALUE!</v>
      </c>
      <c r="BR180" s="45"/>
      <c r="BS180" s="177" t="e">
        <f t="shared" si="52"/>
        <v>#VALUE!</v>
      </c>
      <c r="BT180" s="177" t="e">
        <f t="shared" si="53"/>
        <v>#VALUE!</v>
      </c>
      <c r="BV180" s="197" t="e">
        <f t="shared" si="54"/>
        <v>#REF!</v>
      </c>
      <c r="BW180" s="21" t="s">
        <v>37</v>
      </c>
      <c r="BX180" s="199" t="e">
        <f>SUM(CA168:CA188)</f>
        <v>#VALUE!</v>
      </c>
      <c r="BY180" s="45"/>
      <c r="BZ180" s="177" t="e">
        <f t="shared" si="55"/>
        <v>#VALUE!</v>
      </c>
      <c r="CA180" s="177" t="e">
        <f t="shared" si="56"/>
        <v>#VALUE!</v>
      </c>
      <c r="CC180" s="197" t="e">
        <f t="shared" si="57"/>
        <v>#REF!</v>
      </c>
      <c r="CD180" s="21" t="s">
        <v>37</v>
      </c>
      <c r="CE180" s="199" t="e">
        <f>SUM(CH168:CH188)</f>
        <v>#VALUE!</v>
      </c>
      <c r="CF180" s="45"/>
      <c r="CG180" s="177" t="e">
        <f t="shared" si="58"/>
        <v>#VALUE!</v>
      </c>
      <c r="CH180" s="177" t="e">
        <f t="shared" si="59"/>
        <v>#VALUE!</v>
      </c>
      <c r="CJ180" s="197" t="e">
        <f t="shared" si="60"/>
        <v>#REF!</v>
      </c>
      <c r="CK180" s="21" t="s">
        <v>37</v>
      </c>
      <c r="CL180" s="199" t="e">
        <f>SUM(CO168:CO188)</f>
        <v>#VALUE!</v>
      </c>
      <c r="CM180" s="45"/>
      <c r="CN180" s="177" t="e">
        <f t="shared" si="61"/>
        <v>#VALUE!</v>
      </c>
      <c r="CO180" s="177" t="e">
        <f t="shared" si="62"/>
        <v>#VALUE!</v>
      </c>
      <c r="CQ180" s="197" t="e">
        <f t="shared" si="63"/>
        <v>#REF!</v>
      </c>
      <c r="CR180" s="21" t="s">
        <v>37</v>
      </c>
      <c r="CS180" s="199" t="e">
        <f>SUM(CV168:CV188)</f>
        <v>#VALUE!</v>
      </c>
      <c r="CT180" s="45"/>
      <c r="CU180" s="177" t="e">
        <f t="shared" si="64"/>
        <v>#VALUE!</v>
      </c>
      <c r="CV180" s="177" t="e">
        <f t="shared" si="65"/>
        <v>#VALUE!</v>
      </c>
    </row>
    <row r="181" spans="1:100" ht="15" customHeight="1">
      <c r="A181" s="19">
        <f t="shared" si="23"/>
        <v>2005</v>
      </c>
      <c r="B181" s="174">
        <f t="shared" si="23"/>
        <v>234</v>
      </c>
      <c r="C181" s="191">
        <f t="shared" si="24"/>
        <v>5.4553211153577017</v>
      </c>
      <c r="D181" s="20">
        <f t="shared" si="66"/>
        <v>3</v>
      </c>
      <c r="E181" s="637" t="s">
        <v>9</v>
      </c>
      <c r="F181" s="638"/>
      <c r="G181" s="639">
        <f>SUM(K179:K188)</f>
        <v>0.14000000000000001</v>
      </c>
      <c r="H181" s="640"/>
      <c r="I181" s="177">
        <f t="shared" si="25"/>
        <v>236</v>
      </c>
      <c r="J181" s="178">
        <f t="shared" si="26"/>
        <v>0.85470085470085477</v>
      </c>
      <c r="K181" s="177">
        <f t="shared" si="27"/>
        <v>4.0000000000000001E-3</v>
      </c>
      <c r="M181" s="61"/>
      <c r="N181" s="25"/>
      <c r="O181" s="177" t="e">
        <f t="shared" si="28"/>
        <v>#REF!</v>
      </c>
      <c r="P181" s="177" t="e">
        <f t="shared" si="29"/>
        <v>#REF!</v>
      </c>
      <c r="R181" s="197" t="e">
        <f t="shared" si="30"/>
        <v>#REF!</v>
      </c>
      <c r="S181" s="25"/>
      <c r="T181" s="61"/>
      <c r="U181" s="25"/>
      <c r="V181" s="177" t="e">
        <f t="shared" si="31"/>
        <v>#VALUE!</v>
      </c>
      <c r="W181" s="177" t="e">
        <f t="shared" si="32"/>
        <v>#VALUE!</v>
      </c>
      <c r="Y181" s="197" t="e">
        <f t="shared" si="33"/>
        <v>#REF!</v>
      </c>
      <c r="Z181" s="25"/>
      <c r="AA181" s="61"/>
      <c r="AB181" s="25"/>
      <c r="AC181" s="177" t="e">
        <f t="shared" si="34"/>
        <v>#VALUE!</v>
      </c>
      <c r="AD181" s="177" t="e">
        <f t="shared" si="35"/>
        <v>#VALUE!</v>
      </c>
      <c r="AF181" s="197" t="e">
        <f t="shared" si="36"/>
        <v>#REF!</v>
      </c>
      <c r="AG181" s="25"/>
      <c r="AH181" s="61"/>
      <c r="AI181" s="25"/>
      <c r="AJ181" s="177" t="e">
        <f t="shared" si="37"/>
        <v>#VALUE!</v>
      </c>
      <c r="AK181" s="177" t="e">
        <f t="shared" si="38"/>
        <v>#VALUE!</v>
      </c>
      <c r="AM181" s="197" t="e">
        <f t="shared" si="39"/>
        <v>#REF!</v>
      </c>
      <c r="AN181" s="25"/>
      <c r="AO181" s="61"/>
      <c r="AP181" s="25"/>
      <c r="AQ181" s="177" t="e">
        <f t="shared" si="40"/>
        <v>#VALUE!</v>
      </c>
      <c r="AR181" s="177" t="e">
        <f t="shared" si="41"/>
        <v>#VALUE!</v>
      </c>
      <c r="AT181" s="197" t="e">
        <f t="shared" si="42"/>
        <v>#REF!</v>
      </c>
      <c r="AU181" s="25"/>
      <c r="AV181" s="61"/>
      <c r="AW181" s="25"/>
      <c r="AX181" s="177" t="e">
        <f t="shared" si="43"/>
        <v>#VALUE!</v>
      </c>
      <c r="AY181" s="177" t="e">
        <f t="shared" si="44"/>
        <v>#VALUE!</v>
      </c>
      <c r="BA181" s="197" t="e">
        <f t="shared" si="45"/>
        <v>#REF!</v>
      </c>
      <c r="BB181" s="25"/>
      <c r="BC181" s="61"/>
      <c r="BD181" s="25"/>
      <c r="BE181" s="177" t="e">
        <f t="shared" si="46"/>
        <v>#VALUE!</v>
      </c>
      <c r="BF181" s="177" t="e">
        <f t="shared" si="47"/>
        <v>#VALUE!</v>
      </c>
      <c r="BH181" s="197" t="e">
        <f t="shared" si="48"/>
        <v>#REF!</v>
      </c>
      <c r="BI181" s="25"/>
      <c r="BJ181" s="61"/>
      <c r="BK181" s="25"/>
      <c r="BL181" s="177" t="e">
        <f t="shared" si="49"/>
        <v>#VALUE!</v>
      </c>
      <c r="BM181" s="177" t="e">
        <f t="shared" si="50"/>
        <v>#VALUE!</v>
      </c>
      <c r="BO181" s="197" t="e">
        <f t="shared" si="51"/>
        <v>#REF!</v>
      </c>
      <c r="BP181" s="25"/>
      <c r="BQ181" s="61"/>
      <c r="BR181" s="25"/>
      <c r="BS181" s="177" t="e">
        <f t="shared" si="52"/>
        <v>#VALUE!</v>
      </c>
      <c r="BT181" s="177" t="e">
        <f t="shared" si="53"/>
        <v>#VALUE!</v>
      </c>
      <c r="BV181" s="197" t="e">
        <f t="shared" si="54"/>
        <v>#REF!</v>
      </c>
      <c r="BW181" s="25"/>
      <c r="BX181" s="61"/>
      <c r="BY181" s="25"/>
      <c r="BZ181" s="177" t="e">
        <f t="shared" si="55"/>
        <v>#VALUE!</v>
      </c>
      <c r="CA181" s="177" t="e">
        <f t="shared" si="56"/>
        <v>#VALUE!</v>
      </c>
      <c r="CC181" s="197" t="e">
        <f t="shared" si="57"/>
        <v>#REF!</v>
      </c>
      <c r="CD181" s="25"/>
      <c r="CE181" s="61"/>
      <c r="CF181" s="25"/>
      <c r="CG181" s="177" t="e">
        <f t="shared" si="58"/>
        <v>#VALUE!</v>
      </c>
      <c r="CH181" s="177" t="e">
        <f t="shared" si="59"/>
        <v>#VALUE!</v>
      </c>
      <c r="CJ181" s="197" t="e">
        <f t="shared" si="60"/>
        <v>#REF!</v>
      </c>
      <c r="CK181" s="25"/>
      <c r="CL181" s="61"/>
      <c r="CM181" s="25"/>
      <c r="CN181" s="177" t="e">
        <f t="shared" si="61"/>
        <v>#VALUE!</v>
      </c>
      <c r="CO181" s="177" t="e">
        <f t="shared" si="62"/>
        <v>#VALUE!</v>
      </c>
      <c r="CQ181" s="197" t="e">
        <f t="shared" si="63"/>
        <v>#REF!</v>
      </c>
      <c r="CR181" s="25"/>
      <c r="CS181" s="61"/>
      <c r="CT181" s="25"/>
      <c r="CU181" s="177" t="e">
        <f t="shared" si="64"/>
        <v>#VALUE!</v>
      </c>
      <c r="CV181" s="177" t="e">
        <f t="shared" si="65"/>
        <v>#VALUE!</v>
      </c>
    </row>
    <row r="182" spans="1:100" ht="15" customHeight="1">
      <c r="A182" s="19">
        <f t="shared" si="23"/>
        <v>2006</v>
      </c>
      <c r="B182" s="174">
        <f t="shared" si="23"/>
        <v>237</v>
      </c>
      <c r="C182" s="191">
        <f t="shared" si="24"/>
        <v>5.4680601411351315</v>
      </c>
      <c r="D182" s="20">
        <f t="shared" si="66"/>
        <v>4</v>
      </c>
      <c r="E182" s="637" t="s">
        <v>10</v>
      </c>
      <c r="F182" s="638"/>
      <c r="G182" s="639">
        <f>SUM(J168:J188)/D188</f>
        <v>1.1429023619929943</v>
      </c>
      <c r="H182" s="640"/>
      <c r="I182" s="177">
        <f t="shared" si="25"/>
        <v>238</v>
      </c>
      <c r="J182" s="178">
        <f t="shared" si="26"/>
        <v>0.42194092827004215</v>
      </c>
      <c r="K182" s="177">
        <f t="shared" si="27"/>
        <v>1E-3</v>
      </c>
      <c r="M182" s="25"/>
      <c r="N182" s="25"/>
      <c r="O182" s="177" t="e">
        <f t="shared" si="28"/>
        <v>#REF!</v>
      </c>
      <c r="P182" s="177" t="e">
        <f t="shared" si="29"/>
        <v>#REF!</v>
      </c>
      <c r="R182" s="197" t="e">
        <f t="shared" si="30"/>
        <v>#REF!</v>
      </c>
      <c r="S182" s="25"/>
      <c r="T182" s="25"/>
      <c r="U182" s="25"/>
      <c r="V182" s="177" t="e">
        <f t="shared" si="31"/>
        <v>#VALUE!</v>
      </c>
      <c r="W182" s="177" t="e">
        <f t="shared" si="32"/>
        <v>#VALUE!</v>
      </c>
      <c r="Y182" s="197" t="e">
        <f t="shared" si="33"/>
        <v>#REF!</v>
      </c>
      <c r="Z182" s="25"/>
      <c r="AA182" s="25"/>
      <c r="AB182" s="25"/>
      <c r="AC182" s="177" t="e">
        <f t="shared" si="34"/>
        <v>#VALUE!</v>
      </c>
      <c r="AD182" s="177" t="e">
        <f t="shared" si="35"/>
        <v>#VALUE!</v>
      </c>
      <c r="AF182" s="197" t="e">
        <f t="shared" si="36"/>
        <v>#REF!</v>
      </c>
      <c r="AG182" s="25"/>
      <c r="AH182" s="25"/>
      <c r="AI182" s="25"/>
      <c r="AJ182" s="177" t="e">
        <f t="shared" si="37"/>
        <v>#VALUE!</v>
      </c>
      <c r="AK182" s="177" t="e">
        <f t="shared" si="38"/>
        <v>#VALUE!</v>
      </c>
      <c r="AM182" s="197" t="e">
        <f t="shared" si="39"/>
        <v>#REF!</v>
      </c>
      <c r="AN182" s="25"/>
      <c r="AO182" s="25"/>
      <c r="AP182" s="25"/>
      <c r="AQ182" s="177" t="e">
        <f t="shared" si="40"/>
        <v>#VALUE!</v>
      </c>
      <c r="AR182" s="177" t="e">
        <f t="shared" si="41"/>
        <v>#VALUE!</v>
      </c>
      <c r="AT182" s="197" t="e">
        <f t="shared" si="42"/>
        <v>#REF!</v>
      </c>
      <c r="AU182" s="25"/>
      <c r="AV182" s="25"/>
      <c r="AW182" s="25"/>
      <c r="AX182" s="177" t="e">
        <f t="shared" si="43"/>
        <v>#VALUE!</v>
      </c>
      <c r="AY182" s="177" t="e">
        <f t="shared" si="44"/>
        <v>#VALUE!</v>
      </c>
      <c r="BA182" s="197" t="e">
        <f t="shared" si="45"/>
        <v>#REF!</v>
      </c>
      <c r="BB182" s="25"/>
      <c r="BC182" s="25"/>
      <c r="BD182" s="25"/>
      <c r="BE182" s="177" t="e">
        <f t="shared" si="46"/>
        <v>#VALUE!</v>
      </c>
      <c r="BF182" s="177" t="e">
        <f t="shared" si="47"/>
        <v>#VALUE!</v>
      </c>
      <c r="BH182" s="197" t="e">
        <f t="shared" si="48"/>
        <v>#REF!</v>
      </c>
      <c r="BI182" s="25"/>
      <c r="BJ182" s="25"/>
      <c r="BK182" s="25"/>
      <c r="BL182" s="177" t="e">
        <f t="shared" si="49"/>
        <v>#VALUE!</v>
      </c>
      <c r="BM182" s="177" t="e">
        <f t="shared" si="50"/>
        <v>#VALUE!</v>
      </c>
      <c r="BO182" s="197" t="e">
        <f t="shared" si="51"/>
        <v>#REF!</v>
      </c>
      <c r="BP182" s="25"/>
      <c r="BQ182" s="25"/>
      <c r="BR182" s="25"/>
      <c r="BS182" s="177" t="e">
        <f t="shared" si="52"/>
        <v>#VALUE!</v>
      </c>
      <c r="BT182" s="177" t="e">
        <f t="shared" si="53"/>
        <v>#VALUE!</v>
      </c>
      <c r="BV182" s="197" t="e">
        <f t="shared" si="54"/>
        <v>#REF!</v>
      </c>
      <c r="BW182" s="25"/>
      <c r="BX182" s="25"/>
      <c r="BY182" s="25"/>
      <c r="BZ182" s="177" t="e">
        <f t="shared" si="55"/>
        <v>#VALUE!</v>
      </c>
      <c r="CA182" s="177" t="e">
        <f t="shared" si="56"/>
        <v>#VALUE!</v>
      </c>
      <c r="CC182" s="197" t="e">
        <f t="shared" si="57"/>
        <v>#REF!</v>
      </c>
      <c r="CD182" s="25"/>
      <c r="CE182" s="25"/>
      <c r="CF182" s="25"/>
      <c r="CG182" s="177" t="e">
        <f t="shared" si="58"/>
        <v>#VALUE!</v>
      </c>
      <c r="CH182" s="177" t="e">
        <f t="shared" si="59"/>
        <v>#VALUE!</v>
      </c>
      <c r="CJ182" s="197" t="e">
        <f t="shared" si="60"/>
        <v>#REF!</v>
      </c>
      <c r="CK182" s="25"/>
      <c r="CL182" s="25"/>
      <c r="CM182" s="25"/>
      <c r="CN182" s="177" t="e">
        <f t="shared" si="61"/>
        <v>#VALUE!</v>
      </c>
      <c r="CO182" s="177" t="e">
        <f t="shared" si="62"/>
        <v>#VALUE!</v>
      </c>
      <c r="CQ182" s="197" t="e">
        <f t="shared" si="63"/>
        <v>#REF!</v>
      </c>
      <c r="CR182" s="25"/>
      <c r="CS182" s="25"/>
      <c r="CT182" s="25"/>
      <c r="CU182" s="177" t="e">
        <f t="shared" si="64"/>
        <v>#VALUE!</v>
      </c>
      <c r="CV182" s="177" t="e">
        <f t="shared" si="65"/>
        <v>#VALUE!</v>
      </c>
    </row>
    <row r="183" spans="1:100" ht="15" customHeight="1">
      <c r="A183" s="19">
        <f t="shared" si="23"/>
        <v>2007</v>
      </c>
      <c r="B183" s="174">
        <f t="shared" si="23"/>
        <v>238</v>
      </c>
      <c r="C183" s="191">
        <f t="shared" si="24"/>
        <v>5.472270673671475</v>
      </c>
      <c r="D183" s="20">
        <f t="shared" si="66"/>
        <v>5</v>
      </c>
      <c r="E183" s="637" t="s">
        <v>11</v>
      </c>
      <c r="F183" s="638"/>
      <c r="G183" s="639">
        <f>SUM(J179:J188)/10</f>
        <v>1.1429023619929943</v>
      </c>
      <c r="H183" s="640"/>
      <c r="I183" s="177">
        <f t="shared" si="25"/>
        <v>240</v>
      </c>
      <c r="J183" s="178">
        <f t="shared" si="26"/>
        <v>0.84033613445378152</v>
      </c>
      <c r="K183" s="177">
        <f t="shared" si="27"/>
        <v>4.0000000000000001E-3</v>
      </c>
      <c r="M183" s="25"/>
      <c r="N183" s="25"/>
      <c r="O183" s="177" t="e">
        <f t="shared" si="28"/>
        <v>#REF!</v>
      </c>
      <c r="P183" s="177" t="e">
        <f t="shared" si="29"/>
        <v>#REF!</v>
      </c>
      <c r="R183" s="197" t="e">
        <f t="shared" si="30"/>
        <v>#REF!</v>
      </c>
      <c r="S183" s="25"/>
      <c r="T183" s="25"/>
      <c r="U183" s="25"/>
      <c r="V183" s="177" t="e">
        <f t="shared" si="31"/>
        <v>#VALUE!</v>
      </c>
      <c r="W183" s="177" t="e">
        <f t="shared" si="32"/>
        <v>#VALUE!</v>
      </c>
      <c r="Y183" s="197" t="e">
        <f t="shared" si="33"/>
        <v>#REF!</v>
      </c>
      <c r="Z183" s="25"/>
      <c r="AA183" s="25"/>
      <c r="AB183" s="25"/>
      <c r="AC183" s="177" t="e">
        <f t="shared" si="34"/>
        <v>#VALUE!</v>
      </c>
      <c r="AD183" s="177" t="e">
        <f t="shared" si="35"/>
        <v>#VALUE!</v>
      </c>
      <c r="AF183" s="197" t="e">
        <f t="shared" si="36"/>
        <v>#REF!</v>
      </c>
      <c r="AG183" s="25"/>
      <c r="AH183" s="25"/>
      <c r="AI183" s="25"/>
      <c r="AJ183" s="177" t="e">
        <f t="shared" si="37"/>
        <v>#VALUE!</v>
      </c>
      <c r="AK183" s="177" t="e">
        <f t="shared" si="38"/>
        <v>#VALUE!</v>
      </c>
      <c r="AM183" s="197" t="e">
        <f t="shared" si="39"/>
        <v>#REF!</v>
      </c>
      <c r="AN183" s="25"/>
      <c r="AO183" s="25"/>
      <c r="AP183" s="25"/>
      <c r="AQ183" s="177" t="e">
        <f t="shared" si="40"/>
        <v>#VALUE!</v>
      </c>
      <c r="AR183" s="177" t="e">
        <f t="shared" si="41"/>
        <v>#VALUE!</v>
      </c>
      <c r="AT183" s="197" t="e">
        <f t="shared" si="42"/>
        <v>#REF!</v>
      </c>
      <c r="AU183" s="25"/>
      <c r="AV183" s="25"/>
      <c r="AW183" s="25"/>
      <c r="AX183" s="177" t="e">
        <f t="shared" si="43"/>
        <v>#VALUE!</v>
      </c>
      <c r="AY183" s="177" t="e">
        <f t="shared" si="44"/>
        <v>#VALUE!</v>
      </c>
      <c r="BA183" s="197" t="e">
        <f t="shared" si="45"/>
        <v>#REF!</v>
      </c>
      <c r="BB183" s="25"/>
      <c r="BC183" s="25"/>
      <c r="BD183" s="25"/>
      <c r="BE183" s="177" t="e">
        <f t="shared" si="46"/>
        <v>#VALUE!</v>
      </c>
      <c r="BF183" s="177" t="e">
        <f t="shared" si="47"/>
        <v>#VALUE!</v>
      </c>
      <c r="BH183" s="197" t="e">
        <f t="shared" si="48"/>
        <v>#REF!</v>
      </c>
      <c r="BI183" s="25"/>
      <c r="BJ183" s="25"/>
      <c r="BK183" s="25"/>
      <c r="BL183" s="177" t="e">
        <f t="shared" si="49"/>
        <v>#VALUE!</v>
      </c>
      <c r="BM183" s="177" t="e">
        <f t="shared" si="50"/>
        <v>#VALUE!</v>
      </c>
      <c r="BO183" s="197" t="e">
        <f t="shared" si="51"/>
        <v>#REF!</v>
      </c>
      <c r="BP183" s="25"/>
      <c r="BQ183" s="25"/>
      <c r="BR183" s="25"/>
      <c r="BS183" s="177" t="e">
        <f t="shared" si="52"/>
        <v>#VALUE!</v>
      </c>
      <c r="BT183" s="177" t="e">
        <f t="shared" si="53"/>
        <v>#VALUE!</v>
      </c>
      <c r="BV183" s="197" t="e">
        <f t="shared" si="54"/>
        <v>#REF!</v>
      </c>
      <c r="BW183" s="25"/>
      <c r="BX183" s="25"/>
      <c r="BY183" s="25"/>
      <c r="BZ183" s="177" t="e">
        <f t="shared" si="55"/>
        <v>#VALUE!</v>
      </c>
      <c r="CA183" s="177" t="e">
        <f t="shared" si="56"/>
        <v>#VALUE!</v>
      </c>
      <c r="CC183" s="197" t="e">
        <f t="shared" si="57"/>
        <v>#REF!</v>
      </c>
      <c r="CD183" s="25"/>
      <c r="CE183" s="25"/>
      <c r="CF183" s="25"/>
      <c r="CG183" s="177" t="e">
        <f t="shared" si="58"/>
        <v>#VALUE!</v>
      </c>
      <c r="CH183" s="177" t="e">
        <f t="shared" si="59"/>
        <v>#VALUE!</v>
      </c>
      <c r="CJ183" s="197" t="e">
        <f t="shared" si="60"/>
        <v>#REF!</v>
      </c>
      <c r="CK183" s="25"/>
      <c r="CL183" s="25"/>
      <c r="CM183" s="25"/>
      <c r="CN183" s="177" t="e">
        <f t="shared" si="61"/>
        <v>#VALUE!</v>
      </c>
      <c r="CO183" s="177" t="e">
        <f t="shared" si="62"/>
        <v>#VALUE!</v>
      </c>
      <c r="CQ183" s="197" t="e">
        <f t="shared" si="63"/>
        <v>#REF!</v>
      </c>
      <c r="CR183" s="25"/>
      <c r="CS183" s="25"/>
      <c r="CT183" s="25"/>
      <c r="CU183" s="177" t="e">
        <f t="shared" si="64"/>
        <v>#VALUE!</v>
      </c>
      <c r="CV183" s="177" t="e">
        <f t="shared" si="65"/>
        <v>#VALUE!</v>
      </c>
    </row>
    <row r="184" spans="1:100" ht="15" customHeight="1">
      <c r="A184" s="19">
        <f t="shared" si="23"/>
        <v>2008</v>
      </c>
      <c r="B184" s="174">
        <f t="shared" si="23"/>
        <v>246</v>
      </c>
      <c r="C184" s="191">
        <f t="shared" si="24"/>
        <v>5.5053315359323625</v>
      </c>
      <c r="D184" s="20">
        <f t="shared" si="66"/>
        <v>6</v>
      </c>
      <c r="E184" s="45"/>
      <c r="F184" s="45"/>
      <c r="G184" s="49"/>
      <c r="H184" s="45"/>
      <c r="I184" s="177">
        <f t="shared" si="25"/>
        <v>242</v>
      </c>
      <c r="J184" s="178">
        <f t="shared" si="26"/>
        <v>1.6260162601626018</v>
      </c>
      <c r="K184" s="177">
        <f t="shared" si="27"/>
        <v>1.6E-2</v>
      </c>
      <c r="M184" s="25"/>
      <c r="N184" s="25"/>
      <c r="O184" s="177" t="e">
        <f t="shared" si="28"/>
        <v>#REF!</v>
      </c>
      <c r="P184" s="177" t="e">
        <f t="shared" si="29"/>
        <v>#REF!</v>
      </c>
      <c r="R184" s="197" t="e">
        <f t="shared" si="30"/>
        <v>#REF!</v>
      </c>
      <c r="S184" s="25"/>
      <c r="T184" s="25"/>
      <c r="U184" s="25"/>
      <c r="V184" s="177" t="e">
        <f t="shared" si="31"/>
        <v>#VALUE!</v>
      </c>
      <c r="W184" s="177" t="e">
        <f t="shared" si="32"/>
        <v>#VALUE!</v>
      </c>
      <c r="Y184" s="197" t="e">
        <f t="shared" si="33"/>
        <v>#REF!</v>
      </c>
      <c r="Z184" s="25"/>
      <c r="AA184" s="25"/>
      <c r="AB184" s="25"/>
      <c r="AC184" s="177" t="e">
        <f t="shared" si="34"/>
        <v>#VALUE!</v>
      </c>
      <c r="AD184" s="177" t="e">
        <f t="shared" si="35"/>
        <v>#VALUE!</v>
      </c>
      <c r="AF184" s="197" t="e">
        <f t="shared" si="36"/>
        <v>#REF!</v>
      </c>
      <c r="AG184" s="25"/>
      <c r="AH184" s="25"/>
      <c r="AI184" s="25"/>
      <c r="AJ184" s="177" t="e">
        <f t="shared" si="37"/>
        <v>#VALUE!</v>
      </c>
      <c r="AK184" s="177" t="e">
        <f t="shared" si="38"/>
        <v>#VALUE!</v>
      </c>
      <c r="AM184" s="197" t="e">
        <f t="shared" si="39"/>
        <v>#REF!</v>
      </c>
      <c r="AN184" s="25"/>
      <c r="AO184" s="25"/>
      <c r="AP184" s="25"/>
      <c r="AQ184" s="177" t="e">
        <f t="shared" si="40"/>
        <v>#VALUE!</v>
      </c>
      <c r="AR184" s="177" t="e">
        <f t="shared" si="41"/>
        <v>#VALUE!</v>
      </c>
      <c r="AT184" s="197" t="e">
        <f t="shared" si="42"/>
        <v>#REF!</v>
      </c>
      <c r="AU184" s="25"/>
      <c r="AV184" s="25"/>
      <c r="AW184" s="25"/>
      <c r="AX184" s="177" t="e">
        <f t="shared" si="43"/>
        <v>#VALUE!</v>
      </c>
      <c r="AY184" s="177" t="e">
        <f t="shared" si="44"/>
        <v>#VALUE!</v>
      </c>
      <c r="BA184" s="197" t="e">
        <f t="shared" si="45"/>
        <v>#REF!</v>
      </c>
      <c r="BB184" s="25"/>
      <c r="BC184" s="25"/>
      <c r="BD184" s="25"/>
      <c r="BE184" s="177" t="e">
        <f t="shared" si="46"/>
        <v>#VALUE!</v>
      </c>
      <c r="BF184" s="177" t="e">
        <f t="shared" si="47"/>
        <v>#VALUE!</v>
      </c>
      <c r="BH184" s="197" t="e">
        <f t="shared" si="48"/>
        <v>#REF!</v>
      </c>
      <c r="BI184" s="25"/>
      <c r="BJ184" s="25"/>
      <c r="BK184" s="25"/>
      <c r="BL184" s="177" t="e">
        <f t="shared" si="49"/>
        <v>#VALUE!</v>
      </c>
      <c r="BM184" s="177" t="e">
        <f t="shared" si="50"/>
        <v>#VALUE!</v>
      </c>
      <c r="BO184" s="197" t="e">
        <f t="shared" si="51"/>
        <v>#REF!</v>
      </c>
      <c r="BP184" s="25"/>
      <c r="BQ184" s="25"/>
      <c r="BR184" s="25"/>
      <c r="BS184" s="177" t="e">
        <f t="shared" si="52"/>
        <v>#VALUE!</v>
      </c>
      <c r="BT184" s="177" t="e">
        <f t="shared" si="53"/>
        <v>#VALUE!</v>
      </c>
      <c r="BV184" s="197" t="e">
        <f t="shared" si="54"/>
        <v>#REF!</v>
      </c>
      <c r="BW184" s="25"/>
      <c r="BX184" s="25"/>
      <c r="BY184" s="25"/>
      <c r="BZ184" s="177" t="e">
        <f t="shared" si="55"/>
        <v>#VALUE!</v>
      </c>
      <c r="CA184" s="177" t="e">
        <f t="shared" si="56"/>
        <v>#VALUE!</v>
      </c>
      <c r="CC184" s="197" t="e">
        <f t="shared" si="57"/>
        <v>#REF!</v>
      </c>
      <c r="CD184" s="25"/>
      <c r="CE184" s="25"/>
      <c r="CF184" s="25"/>
      <c r="CG184" s="177" t="e">
        <f t="shared" si="58"/>
        <v>#VALUE!</v>
      </c>
      <c r="CH184" s="177" t="e">
        <f t="shared" si="59"/>
        <v>#VALUE!</v>
      </c>
      <c r="CJ184" s="197" t="e">
        <f t="shared" si="60"/>
        <v>#REF!</v>
      </c>
      <c r="CK184" s="25"/>
      <c r="CL184" s="25"/>
      <c r="CM184" s="25"/>
      <c r="CN184" s="177" t="e">
        <f t="shared" si="61"/>
        <v>#VALUE!</v>
      </c>
      <c r="CO184" s="177" t="e">
        <f t="shared" si="62"/>
        <v>#VALUE!</v>
      </c>
      <c r="CQ184" s="197" t="e">
        <f t="shared" si="63"/>
        <v>#REF!</v>
      </c>
      <c r="CR184" s="25"/>
      <c r="CS184" s="25"/>
      <c r="CT184" s="25"/>
      <c r="CU184" s="177" t="e">
        <f t="shared" si="64"/>
        <v>#VALUE!</v>
      </c>
      <c r="CV184" s="177" t="e">
        <f t="shared" si="65"/>
        <v>#VALUE!</v>
      </c>
    </row>
    <row r="185" spans="1:100" s="25" customFormat="1" ht="15" customHeight="1">
      <c r="A185" s="19">
        <f t="shared" si="23"/>
        <v>2009</v>
      </c>
      <c r="B185" s="174">
        <f t="shared" si="23"/>
        <v>244</v>
      </c>
      <c r="C185" s="191">
        <f t="shared" si="24"/>
        <v>5.4971682252932021</v>
      </c>
      <c r="D185" s="20">
        <f t="shared" si="66"/>
        <v>7</v>
      </c>
      <c r="G185" s="49"/>
      <c r="H185" s="45"/>
      <c r="I185" s="177">
        <f t="shared" si="25"/>
        <v>244</v>
      </c>
      <c r="J185" s="178">
        <f t="shared" si="26"/>
        <v>0</v>
      </c>
      <c r="K185" s="177">
        <f t="shared" si="27"/>
        <v>0</v>
      </c>
      <c r="O185" s="177" t="e">
        <f t="shared" si="28"/>
        <v>#REF!</v>
      </c>
      <c r="P185" s="177" t="e">
        <f t="shared" si="29"/>
        <v>#REF!</v>
      </c>
      <c r="R185" s="197" t="e">
        <f t="shared" si="30"/>
        <v>#REF!</v>
      </c>
      <c r="V185" s="177" t="e">
        <f t="shared" si="31"/>
        <v>#VALUE!</v>
      </c>
      <c r="W185" s="177" t="e">
        <f t="shared" si="32"/>
        <v>#VALUE!</v>
      </c>
      <c r="Y185" s="197" t="e">
        <f t="shared" si="33"/>
        <v>#REF!</v>
      </c>
      <c r="AC185" s="177" t="e">
        <f t="shared" si="34"/>
        <v>#VALUE!</v>
      </c>
      <c r="AD185" s="177" t="e">
        <f t="shared" si="35"/>
        <v>#VALUE!</v>
      </c>
      <c r="AF185" s="197" t="e">
        <f t="shared" si="36"/>
        <v>#REF!</v>
      </c>
      <c r="AJ185" s="177" t="e">
        <f t="shared" si="37"/>
        <v>#VALUE!</v>
      </c>
      <c r="AK185" s="177" t="e">
        <f t="shared" si="38"/>
        <v>#VALUE!</v>
      </c>
      <c r="AM185" s="197" t="e">
        <f t="shared" si="39"/>
        <v>#REF!</v>
      </c>
      <c r="AQ185" s="177" t="e">
        <f t="shared" si="40"/>
        <v>#VALUE!</v>
      </c>
      <c r="AR185" s="177" t="e">
        <f t="shared" si="41"/>
        <v>#VALUE!</v>
      </c>
      <c r="AT185" s="197" t="e">
        <f t="shared" si="42"/>
        <v>#REF!</v>
      </c>
      <c r="AX185" s="177" t="e">
        <f t="shared" si="43"/>
        <v>#VALUE!</v>
      </c>
      <c r="AY185" s="177" t="e">
        <f t="shared" si="44"/>
        <v>#VALUE!</v>
      </c>
      <c r="BA185" s="197" t="e">
        <f t="shared" si="45"/>
        <v>#REF!</v>
      </c>
      <c r="BE185" s="177" t="e">
        <f t="shared" si="46"/>
        <v>#VALUE!</v>
      </c>
      <c r="BF185" s="177" t="e">
        <f t="shared" si="47"/>
        <v>#VALUE!</v>
      </c>
      <c r="BH185" s="197" t="e">
        <f t="shared" si="48"/>
        <v>#REF!</v>
      </c>
      <c r="BL185" s="177" t="e">
        <f t="shared" si="49"/>
        <v>#VALUE!</v>
      </c>
      <c r="BM185" s="177" t="e">
        <f t="shared" si="50"/>
        <v>#VALUE!</v>
      </c>
      <c r="BO185" s="197" t="e">
        <f t="shared" si="51"/>
        <v>#REF!</v>
      </c>
      <c r="BS185" s="177" t="e">
        <f t="shared" si="52"/>
        <v>#VALUE!</v>
      </c>
      <c r="BT185" s="177" t="e">
        <f t="shared" si="53"/>
        <v>#VALUE!</v>
      </c>
      <c r="BV185" s="197" t="e">
        <f t="shared" si="54"/>
        <v>#REF!</v>
      </c>
      <c r="BZ185" s="177" t="e">
        <f t="shared" si="55"/>
        <v>#VALUE!</v>
      </c>
      <c r="CA185" s="177" t="e">
        <f t="shared" si="56"/>
        <v>#VALUE!</v>
      </c>
      <c r="CC185" s="197" t="e">
        <f t="shared" si="57"/>
        <v>#REF!</v>
      </c>
      <c r="CG185" s="177" t="e">
        <f t="shared" si="58"/>
        <v>#VALUE!</v>
      </c>
      <c r="CH185" s="177" t="e">
        <f t="shared" si="59"/>
        <v>#VALUE!</v>
      </c>
      <c r="CJ185" s="197" t="e">
        <f t="shared" si="60"/>
        <v>#REF!</v>
      </c>
      <c r="CN185" s="177" t="e">
        <f t="shared" si="61"/>
        <v>#VALUE!</v>
      </c>
      <c r="CO185" s="177" t="e">
        <f t="shared" si="62"/>
        <v>#VALUE!</v>
      </c>
      <c r="CQ185" s="197" t="e">
        <f t="shared" si="63"/>
        <v>#REF!</v>
      </c>
      <c r="CU185" s="177" t="e">
        <f t="shared" si="64"/>
        <v>#VALUE!</v>
      </c>
      <c r="CV185" s="177" t="e">
        <f t="shared" si="65"/>
        <v>#VALUE!</v>
      </c>
    </row>
    <row r="186" spans="1:100" ht="15" customHeight="1">
      <c r="A186" s="19">
        <f t="shared" si="23"/>
        <v>2010</v>
      </c>
      <c r="B186" s="174">
        <f t="shared" si="23"/>
        <v>251</v>
      </c>
      <c r="C186" s="191">
        <f t="shared" si="24"/>
        <v>5.5254529391317835</v>
      </c>
      <c r="D186" s="20">
        <f t="shared" si="66"/>
        <v>8</v>
      </c>
      <c r="E186" s="50"/>
      <c r="F186" s="25"/>
      <c r="G186" s="25"/>
      <c r="H186" s="25"/>
      <c r="I186" s="177">
        <f t="shared" si="25"/>
        <v>246</v>
      </c>
      <c r="J186" s="178">
        <f t="shared" si="26"/>
        <v>1.9920318725099602</v>
      </c>
      <c r="K186" s="177">
        <f t="shared" si="27"/>
        <v>2.5000000000000001E-2</v>
      </c>
      <c r="M186" s="25"/>
      <c r="N186" s="25"/>
      <c r="O186" s="177" t="e">
        <f t="shared" si="28"/>
        <v>#REF!</v>
      </c>
      <c r="P186" s="177" t="e">
        <f t="shared" si="29"/>
        <v>#REF!</v>
      </c>
      <c r="R186" s="197" t="e">
        <f t="shared" si="30"/>
        <v>#REF!</v>
      </c>
      <c r="S186" s="25"/>
      <c r="T186" s="25"/>
      <c r="U186" s="25"/>
      <c r="V186" s="177" t="e">
        <f t="shared" si="31"/>
        <v>#VALUE!</v>
      </c>
      <c r="W186" s="177" t="e">
        <f t="shared" si="32"/>
        <v>#VALUE!</v>
      </c>
      <c r="Y186" s="197" t="e">
        <f t="shared" si="33"/>
        <v>#REF!</v>
      </c>
      <c r="Z186" s="25"/>
      <c r="AA186" s="25"/>
      <c r="AB186" s="25"/>
      <c r="AC186" s="177" t="e">
        <f t="shared" si="34"/>
        <v>#VALUE!</v>
      </c>
      <c r="AD186" s="177" t="e">
        <f t="shared" si="35"/>
        <v>#VALUE!</v>
      </c>
      <c r="AF186" s="197" t="e">
        <f t="shared" si="36"/>
        <v>#REF!</v>
      </c>
      <c r="AG186" s="25"/>
      <c r="AH186" s="25"/>
      <c r="AI186" s="25"/>
      <c r="AJ186" s="177" t="e">
        <f t="shared" si="37"/>
        <v>#VALUE!</v>
      </c>
      <c r="AK186" s="177" t="e">
        <f t="shared" si="38"/>
        <v>#VALUE!</v>
      </c>
      <c r="AM186" s="197" t="e">
        <f t="shared" si="39"/>
        <v>#REF!</v>
      </c>
      <c r="AN186" s="25"/>
      <c r="AO186" s="25"/>
      <c r="AP186" s="25"/>
      <c r="AQ186" s="177" t="e">
        <f t="shared" si="40"/>
        <v>#VALUE!</v>
      </c>
      <c r="AR186" s="177" t="e">
        <f t="shared" si="41"/>
        <v>#VALUE!</v>
      </c>
      <c r="AT186" s="197" t="e">
        <f t="shared" si="42"/>
        <v>#REF!</v>
      </c>
      <c r="AU186" s="25"/>
      <c r="AV186" s="25"/>
      <c r="AW186" s="25"/>
      <c r="AX186" s="177" t="e">
        <f t="shared" si="43"/>
        <v>#VALUE!</v>
      </c>
      <c r="AY186" s="177" t="e">
        <f t="shared" si="44"/>
        <v>#VALUE!</v>
      </c>
      <c r="BA186" s="197" t="e">
        <f t="shared" si="45"/>
        <v>#REF!</v>
      </c>
      <c r="BB186" s="25"/>
      <c r="BC186" s="25"/>
      <c r="BD186" s="25"/>
      <c r="BE186" s="177" t="e">
        <f t="shared" si="46"/>
        <v>#VALUE!</v>
      </c>
      <c r="BF186" s="177" t="e">
        <f t="shared" si="47"/>
        <v>#VALUE!</v>
      </c>
      <c r="BH186" s="197" t="e">
        <f t="shared" si="48"/>
        <v>#REF!</v>
      </c>
      <c r="BI186" s="25"/>
      <c r="BJ186" s="25"/>
      <c r="BK186" s="25"/>
      <c r="BL186" s="177" t="e">
        <f t="shared" si="49"/>
        <v>#VALUE!</v>
      </c>
      <c r="BM186" s="177" t="e">
        <f t="shared" si="50"/>
        <v>#VALUE!</v>
      </c>
      <c r="BO186" s="197" t="e">
        <f t="shared" si="51"/>
        <v>#REF!</v>
      </c>
      <c r="BP186" s="25"/>
      <c r="BQ186" s="25"/>
      <c r="BR186" s="25"/>
      <c r="BS186" s="177" t="e">
        <f t="shared" si="52"/>
        <v>#VALUE!</v>
      </c>
      <c r="BT186" s="177" t="e">
        <f t="shared" si="53"/>
        <v>#VALUE!</v>
      </c>
      <c r="BV186" s="197" t="e">
        <f t="shared" si="54"/>
        <v>#REF!</v>
      </c>
      <c r="BW186" s="25"/>
      <c r="BX186" s="25"/>
      <c r="BY186" s="25"/>
      <c r="BZ186" s="177" t="e">
        <f t="shared" si="55"/>
        <v>#VALUE!</v>
      </c>
      <c r="CA186" s="177" t="e">
        <f t="shared" si="56"/>
        <v>#VALUE!</v>
      </c>
      <c r="CC186" s="197" t="e">
        <f t="shared" si="57"/>
        <v>#REF!</v>
      </c>
      <c r="CD186" s="25"/>
      <c r="CE186" s="25"/>
      <c r="CF186" s="25"/>
      <c r="CG186" s="177" t="e">
        <f t="shared" si="58"/>
        <v>#VALUE!</v>
      </c>
      <c r="CH186" s="177" t="e">
        <f t="shared" si="59"/>
        <v>#VALUE!</v>
      </c>
      <c r="CJ186" s="197" t="e">
        <f t="shared" si="60"/>
        <v>#REF!</v>
      </c>
      <c r="CK186" s="25"/>
      <c r="CL186" s="25"/>
      <c r="CM186" s="25"/>
      <c r="CN186" s="177" t="e">
        <f t="shared" si="61"/>
        <v>#VALUE!</v>
      </c>
      <c r="CO186" s="177" t="e">
        <f t="shared" si="62"/>
        <v>#VALUE!</v>
      </c>
      <c r="CQ186" s="197" t="e">
        <f t="shared" si="63"/>
        <v>#REF!</v>
      </c>
      <c r="CR186" s="25"/>
      <c r="CS186" s="25"/>
      <c r="CT186" s="25"/>
      <c r="CU186" s="177" t="e">
        <f t="shared" si="64"/>
        <v>#VALUE!</v>
      </c>
      <c r="CV186" s="177" t="e">
        <f t="shared" si="65"/>
        <v>#VALUE!</v>
      </c>
    </row>
    <row r="187" spans="1:100" s="25" customFormat="1" ht="15" customHeight="1">
      <c r="A187" s="19">
        <f t="shared" si="23"/>
        <v>2011</v>
      </c>
      <c r="B187" s="174">
        <f t="shared" si="23"/>
        <v>253</v>
      </c>
      <c r="C187" s="191">
        <f t="shared" si="24"/>
        <v>5.5333894887275203</v>
      </c>
      <c r="D187" s="20">
        <f t="shared" si="66"/>
        <v>9</v>
      </c>
      <c r="E187" s="50"/>
      <c r="I187" s="177">
        <f t="shared" si="25"/>
        <v>248</v>
      </c>
      <c r="J187" s="178">
        <f t="shared" si="26"/>
        <v>1.9762845849802373</v>
      </c>
      <c r="K187" s="177">
        <f t="shared" si="27"/>
        <v>2.5000000000000001E-2</v>
      </c>
      <c r="O187" s="177" t="e">
        <f t="shared" si="28"/>
        <v>#REF!</v>
      </c>
      <c r="P187" s="177" t="e">
        <f t="shared" si="29"/>
        <v>#REF!</v>
      </c>
      <c r="R187" s="197" t="e">
        <f t="shared" si="30"/>
        <v>#REF!</v>
      </c>
      <c r="V187" s="177" t="e">
        <f t="shared" si="31"/>
        <v>#VALUE!</v>
      </c>
      <c r="W187" s="177" t="e">
        <f t="shared" si="32"/>
        <v>#VALUE!</v>
      </c>
      <c r="Y187" s="197" t="e">
        <f t="shared" si="33"/>
        <v>#REF!</v>
      </c>
      <c r="AC187" s="177" t="e">
        <f t="shared" si="34"/>
        <v>#VALUE!</v>
      </c>
      <c r="AD187" s="177" t="e">
        <f t="shared" si="35"/>
        <v>#VALUE!</v>
      </c>
      <c r="AF187" s="197" t="e">
        <f t="shared" si="36"/>
        <v>#REF!</v>
      </c>
      <c r="AJ187" s="177" t="e">
        <f t="shared" si="37"/>
        <v>#VALUE!</v>
      </c>
      <c r="AK187" s="177" t="e">
        <f t="shared" si="38"/>
        <v>#VALUE!</v>
      </c>
      <c r="AM187" s="197" t="e">
        <f t="shared" si="39"/>
        <v>#REF!</v>
      </c>
      <c r="AQ187" s="177" t="e">
        <f t="shared" si="40"/>
        <v>#VALUE!</v>
      </c>
      <c r="AR187" s="177" t="e">
        <f t="shared" si="41"/>
        <v>#VALUE!</v>
      </c>
      <c r="AT187" s="197" t="e">
        <f t="shared" si="42"/>
        <v>#REF!</v>
      </c>
      <c r="AX187" s="177" t="e">
        <f t="shared" si="43"/>
        <v>#VALUE!</v>
      </c>
      <c r="AY187" s="177" t="e">
        <f t="shared" si="44"/>
        <v>#VALUE!</v>
      </c>
      <c r="BA187" s="197" t="e">
        <f t="shared" si="45"/>
        <v>#REF!</v>
      </c>
      <c r="BE187" s="177" t="e">
        <f t="shared" si="46"/>
        <v>#VALUE!</v>
      </c>
      <c r="BF187" s="177" t="e">
        <f t="shared" si="47"/>
        <v>#VALUE!</v>
      </c>
      <c r="BH187" s="197" t="e">
        <f t="shared" si="48"/>
        <v>#REF!</v>
      </c>
      <c r="BL187" s="177" t="e">
        <f t="shared" si="49"/>
        <v>#VALUE!</v>
      </c>
      <c r="BM187" s="177" t="e">
        <f t="shared" si="50"/>
        <v>#VALUE!</v>
      </c>
      <c r="BO187" s="197" t="e">
        <f t="shared" si="51"/>
        <v>#REF!</v>
      </c>
      <c r="BS187" s="177" t="e">
        <f t="shared" si="52"/>
        <v>#VALUE!</v>
      </c>
      <c r="BT187" s="177" t="e">
        <f t="shared" si="53"/>
        <v>#VALUE!</v>
      </c>
      <c r="BV187" s="197" t="e">
        <f t="shared" si="54"/>
        <v>#REF!</v>
      </c>
      <c r="BZ187" s="177" t="e">
        <f t="shared" si="55"/>
        <v>#VALUE!</v>
      </c>
      <c r="CA187" s="177" t="e">
        <f t="shared" si="56"/>
        <v>#VALUE!</v>
      </c>
      <c r="CC187" s="197" t="e">
        <f t="shared" si="57"/>
        <v>#REF!</v>
      </c>
      <c r="CG187" s="177" t="e">
        <f t="shared" si="58"/>
        <v>#VALUE!</v>
      </c>
      <c r="CH187" s="177" t="e">
        <f t="shared" si="59"/>
        <v>#VALUE!</v>
      </c>
      <c r="CJ187" s="197" t="e">
        <f t="shared" si="60"/>
        <v>#REF!</v>
      </c>
      <c r="CN187" s="177" t="e">
        <f t="shared" si="61"/>
        <v>#VALUE!</v>
      </c>
      <c r="CO187" s="177" t="e">
        <f t="shared" si="62"/>
        <v>#VALUE!</v>
      </c>
      <c r="CQ187" s="197" t="e">
        <f t="shared" si="63"/>
        <v>#REF!</v>
      </c>
      <c r="CU187" s="177" t="e">
        <f t="shared" si="64"/>
        <v>#VALUE!</v>
      </c>
      <c r="CV187" s="177" t="e">
        <f t="shared" si="65"/>
        <v>#VALUE!</v>
      </c>
    </row>
    <row r="188" spans="1:100" s="25" customFormat="1" ht="15" customHeight="1" thickBot="1">
      <c r="A188" s="28">
        <f t="shared" si="23"/>
        <v>2012</v>
      </c>
      <c r="B188" s="182">
        <f>B142</f>
        <v>243</v>
      </c>
      <c r="C188" s="192">
        <f t="shared" si="24"/>
        <v>5.4930614433405482</v>
      </c>
      <c r="D188" s="29">
        <f t="shared" si="66"/>
        <v>10</v>
      </c>
      <c r="E188" s="51"/>
      <c r="F188" s="30"/>
      <c r="G188" s="30"/>
      <c r="H188" s="30"/>
      <c r="I188" s="183">
        <f t="shared" si="25"/>
        <v>251</v>
      </c>
      <c r="J188" s="184">
        <f t="shared" si="26"/>
        <v>3.2921810699588478</v>
      </c>
      <c r="K188" s="183">
        <f t="shared" si="27"/>
        <v>6.4000000000000001E-2</v>
      </c>
      <c r="M188" s="9"/>
      <c r="N188" s="9"/>
      <c r="O188" s="187" t="e">
        <f t="shared" si="28"/>
        <v>#REF!</v>
      </c>
      <c r="P188" s="187" t="e">
        <f t="shared" si="29"/>
        <v>#REF!</v>
      </c>
      <c r="R188" s="200" t="e">
        <f t="shared" si="30"/>
        <v>#REF!</v>
      </c>
      <c r="S188" s="9"/>
      <c r="T188" s="9"/>
      <c r="U188" s="9"/>
      <c r="V188" s="187" t="e">
        <f t="shared" si="31"/>
        <v>#VALUE!</v>
      </c>
      <c r="W188" s="187" t="e">
        <f t="shared" si="32"/>
        <v>#VALUE!</v>
      </c>
      <c r="Y188" s="200" t="e">
        <f t="shared" si="33"/>
        <v>#REF!</v>
      </c>
      <c r="Z188" s="9"/>
      <c r="AA188" s="9"/>
      <c r="AB188" s="9"/>
      <c r="AC188" s="187" t="e">
        <f t="shared" si="34"/>
        <v>#VALUE!</v>
      </c>
      <c r="AD188" s="187" t="e">
        <f t="shared" si="35"/>
        <v>#VALUE!</v>
      </c>
      <c r="AF188" s="200" t="e">
        <f t="shared" si="36"/>
        <v>#REF!</v>
      </c>
      <c r="AG188" s="9"/>
      <c r="AH188" s="9"/>
      <c r="AI188" s="9"/>
      <c r="AJ188" s="187" t="e">
        <f t="shared" si="37"/>
        <v>#VALUE!</v>
      </c>
      <c r="AK188" s="187" t="e">
        <f t="shared" si="38"/>
        <v>#VALUE!</v>
      </c>
      <c r="AM188" s="200" t="e">
        <f t="shared" si="39"/>
        <v>#REF!</v>
      </c>
      <c r="AN188" s="9"/>
      <c r="AO188" s="9"/>
      <c r="AP188" s="9"/>
      <c r="AQ188" s="187" t="e">
        <f t="shared" si="40"/>
        <v>#VALUE!</v>
      </c>
      <c r="AR188" s="187" t="e">
        <f t="shared" si="41"/>
        <v>#VALUE!</v>
      </c>
      <c r="AT188" s="200" t="e">
        <f t="shared" si="42"/>
        <v>#REF!</v>
      </c>
      <c r="AU188" s="9"/>
      <c r="AV188" s="9"/>
      <c r="AW188" s="9"/>
      <c r="AX188" s="187" t="e">
        <f t="shared" si="43"/>
        <v>#VALUE!</v>
      </c>
      <c r="AY188" s="187" t="e">
        <f t="shared" si="44"/>
        <v>#VALUE!</v>
      </c>
      <c r="BA188" s="200" t="e">
        <f t="shared" si="45"/>
        <v>#REF!</v>
      </c>
      <c r="BB188" s="9"/>
      <c r="BC188" s="9"/>
      <c r="BD188" s="9"/>
      <c r="BE188" s="187" t="e">
        <f t="shared" si="46"/>
        <v>#VALUE!</v>
      </c>
      <c r="BF188" s="187" t="e">
        <f t="shared" si="47"/>
        <v>#VALUE!</v>
      </c>
      <c r="BH188" s="200" t="e">
        <f t="shared" si="48"/>
        <v>#REF!</v>
      </c>
      <c r="BI188" s="9"/>
      <c r="BJ188" s="9"/>
      <c r="BK188" s="9"/>
      <c r="BL188" s="187" t="e">
        <f t="shared" si="49"/>
        <v>#VALUE!</v>
      </c>
      <c r="BM188" s="187" t="e">
        <f t="shared" si="50"/>
        <v>#VALUE!</v>
      </c>
      <c r="BO188" s="200" t="e">
        <f t="shared" si="51"/>
        <v>#REF!</v>
      </c>
      <c r="BP188" s="9"/>
      <c r="BQ188" s="9"/>
      <c r="BR188" s="9"/>
      <c r="BS188" s="187" t="e">
        <f t="shared" si="52"/>
        <v>#VALUE!</v>
      </c>
      <c r="BT188" s="187" t="e">
        <f t="shared" si="53"/>
        <v>#VALUE!</v>
      </c>
      <c r="BV188" s="200" t="e">
        <f t="shared" si="54"/>
        <v>#REF!</v>
      </c>
      <c r="BW188" s="9"/>
      <c r="BX188" s="9"/>
      <c r="BY188" s="9"/>
      <c r="BZ188" s="187" t="e">
        <f t="shared" si="55"/>
        <v>#VALUE!</v>
      </c>
      <c r="CA188" s="187" t="e">
        <f t="shared" si="56"/>
        <v>#VALUE!</v>
      </c>
      <c r="CC188" s="200" t="e">
        <f t="shared" si="57"/>
        <v>#REF!</v>
      </c>
      <c r="CD188" s="9"/>
      <c r="CE188" s="9"/>
      <c r="CF188" s="9"/>
      <c r="CG188" s="187" t="e">
        <f t="shared" si="58"/>
        <v>#VALUE!</v>
      </c>
      <c r="CH188" s="187" t="e">
        <f t="shared" si="59"/>
        <v>#VALUE!</v>
      </c>
      <c r="CJ188" s="200" t="e">
        <f t="shared" si="60"/>
        <v>#REF!</v>
      </c>
      <c r="CK188" s="9"/>
      <c r="CL188" s="9"/>
      <c r="CM188" s="9"/>
      <c r="CN188" s="187" t="e">
        <f t="shared" si="61"/>
        <v>#VALUE!</v>
      </c>
      <c r="CO188" s="187" t="e">
        <f t="shared" si="62"/>
        <v>#VALUE!</v>
      </c>
      <c r="CQ188" s="200" t="e">
        <f t="shared" si="63"/>
        <v>#REF!</v>
      </c>
      <c r="CR188" s="9"/>
      <c r="CS188" s="9"/>
      <c r="CT188" s="9"/>
      <c r="CU188" s="187" t="e">
        <f t="shared" si="64"/>
        <v>#VALUE!</v>
      </c>
      <c r="CV188" s="187" t="e">
        <f t="shared" si="65"/>
        <v>#VALUE!</v>
      </c>
    </row>
    <row r="189" spans="1:100" ht="15" customHeight="1" thickTop="1">
      <c r="A189" s="19">
        <f t="shared" si="23"/>
        <v>2013</v>
      </c>
      <c r="B189" s="174">
        <f t="shared" ref="B189:B210" si="67">ROUND($F$176*(1+$F$177)^D189+$F$172,$G$1)</f>
        <v>253</v>
      </c>
      <c r="C189" s="52"/>
      <c r="D189" s="20">
        <f t="shared" si="66"/>
        <v>11</v>
      </c>
      <c r="E189" s="53"/>
      <c r="F189" s="31"/>
      <c r="G189" s="25"/>
      <c r="H189" s="25"/>
      <c r="I189" s="177">
        <f t="shared" si="25"/>
        <v>253</v>
      </c>
      <c r="J189" s="185"/>
      <c r="K189" s="185"/>
    </row>
    <row r="190" spans="1:100" ht="15" customHeight="1" thickBot="1">
      <c r="A190" s="19">
        <f t="shared" si="23"/>
        <v>2014</v>
      </c>
      <c r="B190" s="174">
        <f t="shared" si="67"/>
        <v>255</v>
      </c>
      <c r="C190" s="52"/>
      <c r="D190" s="20">
        <f t="shared" si="66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255</v>
      </c>
      <c r="J190" s="185"/>
      <c r="K190" s="185"/>
    </row>
    <row r="191" spans="1:100" ht="15" customHeight="1" thickTop="1">
      <c r="A191" s="19">
        <f t="shared" si="23"/>
        <v>2015</v>
      </c>
      <c r="B191" s="174">
        <f t="shared" si="67"/>
        <v>257</v>
      </c>
      <c r="C191" s="52"/>
      <c r="D191" s="20">
        <f t="shared" si="66"/>
        <v>13</v>
      </c>
      <c r="E191" s="198" t="e">
        <f>#REF!</f>
        <v>#REF!</v>
      </c>
      <c r="F191" s="201" t="e">
        <f>#REF!</f>
        <v>#REF!</v>
      </c>
      <c r="G191" s="643" t="e">
        <f>#REF!</f>
        <v>#REF!</v>
      </c>
      <c r="H191" s="644"/>
      <c r="I191" s="177">
        <f t="shared" si="25"/>
        <v>257</v>
      </c>
      <c r="J191" s="185"/>
      <c r="K191" s="185"/>
      <c r="R191" s="198" t="s">
        <v>72</v>
      </c>
      <c r="S191" s="198" t="e">
        <f>#REF!</f>
        <v>#REF!</v>
      </c>
      <c r="Y191" s="198" t="s">
        <v>72</v>
      </c>
      <c r="Z191" s="198" t="e">
        <f>S191</f>
        <v>#REF!</v>
      </c>
      <c r="AF191" s="198" t="s">
        <v>72</v>
      </c>
      <c r="AG191" s="198" t="e">
        <f>Z191</f>
        <v>#REF!</v>
      </c>
      <c r="AM191" s="198" t="s">
        <v>72</v>
      </c>
      <c r="AN191" s="198" t="e">
        <f>AG191</f>
        <v>#REF!</v>
      </c>
      <c r="AT191" s="198" t="s">
        <v>72</v>
      </c>
      <c r="AU191" s="198" t="e">
        <f>AN191</f>
        <v>#REF!</v>
      </c>
      <c r="BA191" s="198" t="s">
        <v>72</v>
      </c>
      <c r="BB191" s="198" t="e">
        <f>AU191</f>
        <v>#REF!</v>
      </c>
      <c r="BH191" s="198" t="s">
        <v>72</v>
      </c>
      <c r="BI191" s="198" t="e">
        <f>BB191</f>
        <v>#REF!</v>
      </c>
      <c r="BO191" s="198" t="s">
        <v>72</v>
      </c>
      <c r="BP191" s="198" t="e">
        <f>BI191</f>
        <v>#REF!</v>
      </c>
      <c r="BV191" s="198" t="s">
        <v>72</v>
      </c>
      <c r="BW191" s="198" t="e">
        <f>BP191</f>
        <v>#REF!</v>
      </c>
      <c r="CC191" s="198" t="s">
        <v>72</v>
      </c>
      <c r="CD191" s="198" t="e">
        <f>BW191</f>
        <v>#REF!</v>
      </c>
      <c r="CJ191" s="198" t="s">
        <v>72</v>
      </c>
      <c r="CK191" s="198" t="e">
        <f>CD191</f>
        <v>#REF!</v>
      </c>
      <c r="CQ191" s="198" t="s">
        <v>72</v>
      </c>
      <c r="CR191" s="198" t="e">
        <f>CK191</f>
        <v>#REF!</v>
      </c>
    </row>
    <row r="192" spans="1:100" ht="15" customHeight="1">
      <c r="A192" s="19">
        <f t="shared" si="23"/>
        <v>2016</v>
      </c>
      <c r="B192" s="174">
        <f t="shared" si="67"/>
        <v>259</v>
      </c>
      <c r="C192" s="52"/>
      <c r="D192" s="20">
        <f t="shared" si="66"/>
        <v>14</v>
      </c>
      <c r="E192" s="198" t="e">
        <f>M172</f>
        <v>#REF!</v>
      </c>
      <c r="F192" s="201" t="e">
        <f>M179</f>
        <v>#REF!</v>
      </c>
      <c r="G192" s="643" t="e">
        <f>M180</f>
        <v>#REF!</v>
      </c>
      <c r="H192" s="644"/>
      <c r="I192" s="177">
        <f t="shared" si="25"/>
        <v>259</v>
      </c>
      <c r="J192" s="185"/>
      <c r="K192" s="185"/>
      <c r="R192" s="198" t="s">
        <v>73</v>
      </c>
      <c r="S192" s="198" t="e">
        <f>#REF!</f>
        <v>#REF!</v>
      </c>
      <c r="Y192" s="198" t="s">
        <v>73</v>
      </c>
      <c r="Z192" s="198" t="e">
        <f>S192</f>
        <v>#REF!</v>
      </c>
      <c r="AF192" s="198" t="s">
        <v>73</v>
      </c>
      <c r="AG192" s="198" t="e">
        <f>Z192</f>
        <v>#REF!</v>
      </c>
      <c r="AM192" s="198" t="s">
        <v>73</v>
      </c>
      <c r="AN192" s="198" t="e">
        <f>AG192</f>
        <v>#REF!</v>
      </c>
      <c r="AT192" s="198" t="s">
        <v>73</v>
      </c>
      <c r="AU192" s="198" t="e">
        <f>AN192</f>
        <v>#REF!</v>
      </c>
      <c r="BA192" s="198" t="s">
        <v>73</v>
      </c>
      <c r="BB192" s="198" t="e">
        <f>AU192</f>
        <v>#REF!</v>
      </c>
      <c r="BH192" s="198" t="s">
        <v>73</v>
      </c>
      <c r="BI192" s="198" t="e">
        <f>BB192</f>
        <v>#REF!</v>
      </c>
      <c r="BO192" s="198" t="s">
        <v>73</v>
      </c>
      <c r="BP192" s="198" t="e">
        <f>BI192</f>
        <v>#REF!</v>
      </c>
      <c r="BV192" s="198" t="s">
        <v>73</v>
      </c>
      <c r="BW192" s="198" t="e">
        <f>BP192</f>
        <v>#REF!</v>
      </c>
      <c r="CC192" s="198" t="s">
        <v>73</v>
      </c>
      <c r="CD192" s="198" t="e">
        <f>BW192</f>
        <v>#REF!</v>
      </c>
      <c r="CJ192" s="198" t="s">
        <v>73</v>
      </c>
      <c r="CK192" s="198" t="e">
        <f>CD192</f>
        <v>#REF!</v>
      </c>
      <c r="CQ192" s="198" t="s">
        <v>73</v>
      </c>
      <c r="CR192" s="198" t="e">
        <f>CK192</f>
        <v>#REF!</v>
      </c>
    </row>
    <row r="193" spans="1:96" ht="15" customHeight="1">
      <c r="A193" s="19">
        <f t="shared" si="23"/>
        <v>2017</v>
      </c>
      <c r="B193" s="174">
        <f t="shared" si="67"/>
        <v>262</v>
      </c>
      <c r="C193" s="52"/>
      <c r="D193" s="20">
        <f t="shared" si="66"/>
        <v>15</v>
      </c>
      <c r="E193" s="198" t="e">
        <f>T172</f>
        <v>#REF!</v>
      </c>
      <c r="F193" s="201" t="e">
        <f>T179</f>
        <v>#VALUE!</v>
      </c>
      <c r="G193" s="643" t="e">
        <f>T180</f>
        <v>#VALUE!</v>
      </c>
      <c r="H193" s="644"/>
      <c r="I193" s="177">
        <f t="shared" si="25"/>
        <v>262</v>
      </c>
      <c r="J193" s="185"/>
      <c r="K193" s="185"/>
      <c r="R193" s="198" t="s">
        <v>50</v>
      </c>
      <c r="S193" s="198" t="e">
        <f>#REF!</f>
        <v>#REF!</v>
      </c>
      <c r="Y193" s="198" t="s">
        <v>50</v>
      </c>
      <c r="Z193" s="198" t="e">
        <f>S193</f>
        <v>#REF!</v>
      </c>
      <c r="AF193" s="198" t="s">
        <v>50</v>
      </c>
      <c r="AG193" s="198" t="e">
        <f>Z193</f>
        <v>#REF!</v>
      </c>
      <c r="AM193" s="198" t="s">
        <v>50</v>
      </c>
      <c r="AN193" s="198" t="e">
        <f>AG193</f>
        <v>#REF!</v>
      </c>
      <c r="AT193" s="198" t="s">
        <v>50</v>
      </c>
      <c r="AU193" s="198" t="e">
        <f>AN193</f>
        <v>#REF!</v>
      </c>
      <c r="BA193" s="198" t="s">
        <v>50</v>
      </c>
      <c r="BB193" s="198" t="e">
        <f>AU193</f>
        <v>#REF!</v>
      </c>
      <c r="BH193" s="198" t="s">
        <v>50</v>
      </c>
      <c r="BI193" s="198" t="e">
        <f>BB193</f>
        <v>#REF!</v>
      </c>
      <c r="BO193" s="198" t="s">
        <v>50</v>
      </c>
      <c r="BP193" s="198" t="e">
        <f>BI193</f>
        <v>#REF!</v>
      </c>
      <c r="BV193" s="198" t="s">
        <v>50</v>
      </c>
      <c r="BW193" s="198" t="e">
        <f>BP193</f>
        <v>#REF!</v>
      </c>
      <c r="CC193" s="198" t="s">
        <v>50</v>
      </c>
      <c r="CD193" s="198" t="e">
        <f>BW193</f>
        <v>#REF!</v>
      </c>
      <c r="CJ193" s="198" t="s">
        <v>50</v>
      </c>
      <c r="CK193" s="198" t="e">
        <f>CD193</f>
        <v>#REF!</v>
      </c>
      <c r="CQ193" s="198" t="s">
        <v>50</v>
      </c>
      <c r="CR193" s="198" t="e">
        <f>CK193</f>
        <v>#REF!</v>
      </c>
    </row>
    <row r="194" spans="1:96" ht="15" customHeight="1">
      <c r="A194" s="19">
        <f t="shared" si="23"/>
        <v>2018</v>
      </c>
      <c r="B194" s="174">
        <f t="shared" si="67"/>
        <v>264</v>
      </c>
      <c r="C194" s="52"/>
      <c r="D194" s="20">
        <f t="shared" si="66"/>
        <v>16</v>
      </c>
      <c r="E194" s="198" t="e">
        <f>AA172</f>
        <v>#REF!</v>
      </c>
      <c r="F194" s="201" t="e">
        <f>AA179</f>
        <v>#VALUE!</v>
      </c>
      <c r="G194" s="643" t="e">
        <f>AA180</f>
        <v>#VALUE!</v>
      </c>
      <c r="H194" s="644"/>
      <c r="I194" s="177">
        <f t="shared" si="25"/>
        <v>264</v>
      </c>
      <c r="J194" s="185"/>
      <c r="K194" s="185"/>
    </row>
    <row r="195" spans="1:96" ht="15" customHeight="1">
      <c r="A195" s="19">
        <f t="shared" ref="A195:A210" si="68">A149</f>
        <v>2019</v>
      </c>
      <c r="B195" s="174">
        <f t="shared" si="67"/>
        <v>266</v>
      </c>
      <c r="C195" s="52"/>
      <c r="D195" s="20">
        <f t="shared" si="66"/>
        <v>17</v>
      </c>
      <c r="E195" s="198" t="e">
        <f>AH172</f>
        <v>#REF!</v>
      </c>
      <c r="F195" s="201" t="e">
        <f>AH179</f>
        <v>#VALUE!</v>
      </c>
      <c r="G195" s="643" t="e">
        <f>AH180</f>
        <v>#VALUE!</v>
      </c>
      <c r="H195" s="644"/>
      <c r="I195" s="177">
        <f t="shared" si="25"/>
        <v>266</v>
      </c>
      <c r="J195" s="185"/>
      <c r="K195" s="185"/>
    </row>
    <row r="196" spans="1:96" ht="15" customHeight="1">
      <c r="A196" s="19">
        <f t="shared" si="68"/>
        <v>2020</v>
      </c>
      <c r="B196" s="174">
        <f t="shared" si="67"/>
        <v>268</v>
      </c>
      <c r="C196" s="52"/>
      <c r="D196" s="20">
        <f t="shared" si="66"/>
        <v>18</v>
      </c>
      <c r="E196" s="198" t="e">
        <f>AO172</f>
        <v>#REF!</v>
      </c>
      <c r="F196" s="201" t="e">
        <f>AO179</f>
        <v>#VALUE!</v>
      </c>
      <c r="G196" s="643" t="e">
        <f>AO180</f>
        <v>#VALUE!</v>
      </c>
      <c r="H196" s="644"/>
      <c r="I196" s="177">
        <f t="shared" si="25"/>
        <v>268</v>
      </c>
      <c r="J196" s="185"/>
      <c r="K196" s="185"/>
    </row>
    <row r="197" spans="1:96" ht="15" customHeight="1">
      <c r="A197" s="19">
        <f t="shared" si="68"/>
        <v>2021</v>
      </c>
      <c r="B197" s="174">
        <f t="shared" si="67"/>
        <v>271</v>
      </c>
      <c r="C197" s="52"/>
      <c r="D197" s="20">
        <f t="shared" si="66"/>
        <v>19</v>
      </c>
      <c r="E197" s="198" t="e">
        <f>AV172</f>
        <v>#REF!</v>
      </c>
      <c r="F197" s="201" t="e">
        <f>AV179</f>
        <v>#VALUE!</v>
      </c>
      <c r="G197" s="643" t="e">
        <f>AV180</f>
        <v>#VALUE!</v>
      </c>
      <c r="H197" s="644"/>
      <c r="I197" s="177">
        <f t="shared" si="25"/>
        <v>271</v>
      </c>
      <c r="J197" s="185"/>
      <c r="K197" s="185"/>
    </row>
    <row r="198" spans="1:96" ht="15" customHeight="1">
      <c r="A198" s="19">
        <f t="shared" si="68"/>
        <v>2022</v>
      </c>
      <c r="B198" s="174">
        <f t="shared" si="67"/>
        <v>273</v>
      </c>
      <c r="C198" s="52"/>
      <c r="D198" s="20">
        <f t="shared" si="66"/>
        <v>20</v>
      </c>
      <c r="E198" s="198" t="e">
        <f>BC172</f>
        <v>#REF!</v>
      </c>
      <c r="F198" s="201" t="e">
        <f>BC179</f>
        <v>#VALUE!</v>
      </c>
      <c r="G198" s="643" t="e">
        <f>BC180</f>
        <v>#VALUE!</v>
      </c>
      <c r="H198" s="644"/>
      <c r="I198" s="177">
        <f t="shared" si="25"/>
        <v>273</v>
      </c>
      <c r="J198" s="185"/>
      <c r="K198" s="185"/>
    </row>
    <row r="199" spans="1:96" ht="15" customHeight="1">
      <c r="A199" s="19">
        <f t="shared" si="68"/>
        <v>2023</v>
      </c>
      <c r="B199" s="174">
        <f t="shared" si="67"/>
        <v>275</v>
      </c>
      <c r="C199" s="52"/>
      <c r="D199" s="20">
        <f t="shared" si="66"/>
        <v>21</v>
      </c>
      <c r="E199" s="198" t="e">
        <f>BJ172</f>
        <v>#REF!</v>
      </c>
      <c r="F199" s="201" t="e">
        <f>BJ179</f>
        <v>#VALUE!</v>
      </c>
      <c r="G199" s="643" t="e">
        <f>BJ180</f>
        <v>#VALUE!</v>
      </c>
      <c r="H199" s="644"/>
      <c r="I199" s="177">
        <f t="shared" si="25"/>
        <v>275</v>
      </c>
      <c r="J199" s="185"/>
      <c r="K199" s="185"/>
    </row>
    <row r="200" spans="1:96" ht="15" customHeight="1">
      <c r="A200" s="19">
        <f t="shared" si="68"/>
        <v>2024</v>
      </c>
      <c r="B200" s="174">
        <f t="shared" si="67"/>
        <v>278</v>
      </c>
      <c r="C200" s="52"/>
      <c r="D200" s="20">
        <f t="shared" si="66"/>
        <v>22</v>
      </c>
      <c r="E200" s="198" t="e">
        <f>BQ172</f>
        <v>#REF!</v>
      </c>
      <c r="F200" s="201" t="e">
        <f>BQ179</f>
        <v>#VALUE!</v>
      </c>
      <c r="G200" s="643" t="e">
        <f>BQ180</f>
        <v>#VALUE!</v>
      </c>
      <c r="H200" s="644"/>
      <c r="I200" s="177">
        <f t="shared" si="25"/>
        <v>278</v>
      </c>
      <c r="J200" s="185"/>
      <c r="K200" s="185"/>
    </row>
    <row r="201" spans="1:96" ht="15" customHeight="1">
      <c r="A201" s="19">
        <f t="shared" si="68"/>
        <v>2025</v>
      </c>
      <c r="B201" s="174">
        <f t="shared" si="67"/>
        <v>280</v>
      </c>
      <c r="C201" s="52"/>
      <c r="D201" s="20">
        <f t="shared" si="66"/>
        <v>23</v>
      </c>
      <c r="E201" s="198" t="e">
        <f>BX172</f>
        <v>#REF!</v>
      </c>
      <c r="F201" s="201" t="e">
        <f>BX179</f>
        <v>#VALUE!</v>
      </c>
      <c r="G201" s="643" t="e">
        <f>BX180</f>
        <v>#VALUE!</v>
      </c>
      <c r="H201" s="644"/>
      <c r="I201" s="177">
        <f t="shared" si="25"/>
        <v>280</v>
      </c>
      <c r="J201" s="185"/>
      <c r="K201" s="185"/>
    </row>
    <row r="202" spans="1:96" ht="15" customHeight="1">
      <c r="A202" s="19">
        <f t="shared" si="68"/>
        <v>2026</v>
      </c>
      <c r="B202" s="174">
        <f t="shared" si="67"/>
        <v>282</v>
      </c>
      <c r="C202" s="52"/>
      <c r="D202" s="20">
        <f t="shared" si="66"/>
        <v>24</v>
      </c>
      <c r="E202" s="198" t="e">
        <f>CE172</f>
        <v>#REF!</v>
      </c>
      <c r="F202" s="201" t="e">
        <f>CE179</f>
        <v>#VALUE!</v>
      </c>
      <c r="G202" s="643" t="e">
        <f>CE180</f>
        <v>#VALUE!</v>
      </c>
      <c r="H202" s="644"/>
      <c r="I202" s="177">
        <f t="shared" si="25"/>
        <v>282</v>
      </c>
      <c r="J202" s="185"/>
      <c r="K202" s="185"/>
    </row>
    <row r="203" spans="1:96" ht="15" customHeight="1">
      <c r="A203" s="19">
        <f t="shared" si="68"/>
        <v>2027</v>
      </c>
      <c r="B203" s="174">
        <f t="shared" si="67"/>
        <v>285</v>
      </c>
      <c r="C203" s="52"/>
      <c r="D203" s="20">
        <f t="shared" si="66"/>
        <v>25</v>
      </c>
      <c r="E203" s="198" t="e">
        <f>CL172</f>
        <v>#REF!</v>
      </c>
      <c r="F203" s="201" t="e">
        <f>CL179</f>
        <v>#VALUE!</v>
      </c>
      <c r="G203" s="643" t="e">
        <f>CL180</f>
        <v>#VALUE!</v>
      </c>
      <c r="H203" s="644"/>
      <c r="I203" s="177">
        <f t="shared" si="25"/>
        <v>285</v>
      </c>
      <c r="J203" s="185"/>
      <c r="K203" s="185"/>
    </row>
    <row r="204" spans="1:96" ht="15" customHeight="1">
      <c r="A204" s="19">
        <f t="shared" si="68"/>
        <v>2028</v>
      </c>
      <c r="B204" s="174">
        <f t="shared" si="67"/>
        <v>287</v>
      </c>
      <c r="C204" s="52"/>
      <c r="D204" s="20">
        <f t="shared" si="66"/>
        <v>26</v>
      </c>
      <c r="E204" s="198" t="e">
        <f>CS172</f>
        <v>#REF!</v>
      </c>
      <c r="F204" s="201" t="e">
        <f>CS179</f>
        <v>#VALUE!</v>
      </c>
      <c r="G204" s="643" t="e">
        <f>CS180</f>
        <v>#VALUE!</v>
      </c>
      <c r="H204" s="644"/>
      <c r="I204" s="177">
        <f t="shared" si="25"/>
        <v>287</v>
      </c>
      <c r="J204" s="185"/>
      <c r="K204" s="185"/>
    </row>
    <row r="205" spans="1:96" ht="15" customHeight="1">
      <c r="A205" s="19">
        <f t="shared" si="68"/>
        <v>2029</v>
      </c>
      <c r="B205" s="174">
        <f t="shared" si="67"/>
        <v>290</v>
      </c>
      <c r="C205" s="52"/>
      <c r="D205" s="20">
        <f t="shared" si="66"/>
        <v>27</v>
      </c>
      <c r="E205" s="53"/>
      <c r="F205" s="31"/>
      <c r="G205" s="25"/>
      <c r="H205" s="25"/>
      <c r="I205" s="177">
        <f t="shared" si="25"/>
        <v>290</v>
      </c>
      <c r="J205" s="185"/>
      <c r="K205" s="185"/>
    </row>
    <row r="206" spans="1:96" ht="15" customHeight="1">
      <c r="A206" s="19">
        <f t="shared" si="68"/>
        <v>2030</v>
      </c>
      <c r="B206" s="174">
        <f t="shared" si="67"/>
        <v>292</v>
      </c>
      <c r="C206" s="52"/>
      <c r="D206" s="20">
        <f t="shared" si="66"/>
        <v>28</v>
      </c>
      <c r="E206" s="53"/>
      <c r="F206" s="31"/>
      <c r="G206" s="25"/>
      <c r="H206" s="25"/>
      <c r="I206" s="177">
        <f t="shared" si="25"/>
        <v>292</v>
      </c>
      <c r="J206" s="185"/>
      <c r="K206" s="185"/>
    </row>
    <row r="207" spans="1:96" ht="15" customHeight="1">
      <c r="A207" s="19">
        <f t="shared" si="68"/>
        <v>2031</v>
      </c>
      <c r="B207" s="174">
        <f t="shared" si="67"/>
        <v>295</v>
      </c>
      <c r="C207" s="52"/>
      <c r="D207" s="20">
        <f t="shared" si="66"/>
        <v>29</v>
      </c>
      <c r="E207" s="53"/>
      <c r="F207" s="31"/>
      <c r="G207" s="25"/>
      <c r="H207" s="25"/>
      <c r="I207" s="177">
        <f t="shared" si="25"/>
        <v>295</v>
      </c>
      <c r="J207" s="185"/>
      <c r="K207" s="185"/>
    </row>
    <row r="208" spans="1:96" ht="15" customHeight="1">
      <c r="A208" s="19">
        <f t="shared" si="68"/>
        <v>2032</v>
      </c>
      <c r="B208" s="174">
        <f t="shared" si="67"/>
        <v>297</v>
      </c>
      <c r="C208" s="52"/>
      <c r="D208" s="20">
        <f t="shared" si="66"/>
        <v>30</v>
      </c>
      <c r="E208" s="53"/>
      <c r="F208" s="31"/>
      <c r="G208" s="25"/>
      <c r="H208" s="25"/>
      <c r="I208" s="177">
        <f t="shared" si="25"/>
        <v>297</v>
      </c>
      <c r="J208" s="185"/>
      <c r="K208" s="185"/>
    </row>
    <row r="209" spans="1:100" ht="15" customHeight="1">
      <c r="A209" s="19">
        <f t="shared" si="68"/>
        <v>2033</v>
      </c>
      <c r="B209" s="174">
        <f t="shared" si="67"/>
        <v>300</v>
      </c>
      <c r="C209" s="52"/>
      <c r="D209" s="20">
        <f t="shared" si="66"/>
        <v>31</v>
      </c>
      <c r="E209" s="53"/>
      <c r="F209" s="31"/>
      <c r="G209" s="25"/>
      <c r="H209" s="25"/>
      <c r="I209" s="177">
        <f t="shared" si="25"/>
        <v>300</v>
      </c>
      <c r="J209" s="185"/>
      <c r="K209" s="185"/>
    </row>
    <row r="210" spans="1:100" ht="15" customHeight="1">
      <c r="A210" s="103">
        <f t="shared" si="68"/>
        <v>2034</v>
      </c>
      <c r="B210" s="186">
        <f t="shared" si="67"/>
        <v>302</v>
      </c>
      <c r="C210" s="193"/>
      <c r="D210" s="33">
        <f t="shared" si="66"/>
        <v>32</v>
      </c>
      <c r="E210" s="54"/>
      <c r="F210" s="34"/>
      <c r="G210" s="9"/>
      <c r="H210" s="9"/>
      <c r="I210" s="187">
        <f t="shared" si="25"/>
        <v>302</v>
      </c>
      <c r="J210" s="188"/>
      <c r="K210" s="188"/>
    </row>
    <row r="211" spans="1:100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0" ht="15" customHeight="1">
      <c r="A212" s="7" t="s">
        <v>41</v>
      </c>
    </row>
    <row r="213" spans="1:100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0.73510942870222939</v>
      </c>
      <c r="J213" s="17" t="s">
        <v>15</v>
      </c>
      <c r="K213" s="18" t="s">
        <v>16</v>
      </c>
      <c r="M213" s="13"/>
      <c r="N213" s="107" t="s">
        <v>74</v>
      </c>
      <c r="O213" s="108" t="e">
        <f>RSQ($B214:$B234,O214:O234)</f>
        <v>#REF!</v>
      </c>
      <c r="P213" s="18" t="s">
        <v>16</v>
      </c>
      <c r="R213" s="66" t="s">
        <v>32</v>
      </c>
      <c r="S213" s="37"/>
      <c r="T213" s="13"/>
      <c r="U213" s="107" t="s">
        <v>74</v>
      </c>
      <c r="V213" s="108" t="e">
        <f>RSQ($B214:$B234,V214:V234)</f>
        <v>#REF!</v>
      </c>
      <c r="W213" s="18" t="s">
        <v>16</v>
      </c>
      <c r="Y213" s="66" t="s">
        <v>32</v>
      </c>
      <c r="Z213" s="37"/>
      <c r="AA213" s="13"/>
      <c r="AB213" s="107" t="s">
        <v>74</v>
      </c>
      <c r="AC213" s="108" t="e">
        <f>RSQ($B214:$B234,AC214:AC234)</f>
        <v>#REF!</v>
      </c>
      <c r="AD213" s="18" t="s">
        <v>16</v>
      </c>
      <c r="AF213" s="66" t="s">
        <v>32</v>
      </c>
      <c r="AG213" s="37"/>
      <c r="AH213" s="13"/>
      <c r="AI213" s="107" t="s">
        <v>74</v>
      </c>
      <c r="AJ213" s="108" t="e">
        <f>RSQ($B214:$B234,AJ214:AJ234)</f>
        <v>#REF!</v>
      </c>
      <c r="AK213" s="18" t="s">
        <v>16</v>
      </c>
      <c r="AM213" s="66" t="s">
        <v>32</v>
      </c>
      <c r="AN213" s="37"/>
      <c r="AO213" s="13"/>
      <c r="AP213" s="107" t="s">
        <v>74</v>
      </c>
      <c r="AQ213" s="108" t="e">
        <f>RSQ($B214:$B234,AQ214:AQ234)</f>
        <v>#REF!</v>
      </c>
      <c r="AR213" s="18" t="s">
        <v>16</v>
      </c>
      <c r="AT213" s="66" t="s">
        <v>32</v>
      </c>
      <c r="AU213" s="37"/>
      <c r="AV213" s="13"/>
      <c r="AW213" s="107" t="s">
        <v>74</v>
      </c>
      <c r="AX213" s="108" t="e">
        <f>RSQ($B214:$B234,AX214:AX234)</f>
        <v>#REF!</v>
      </c>
      <c r="AY213" s="18" t="s">
        <v>16</v>
      </c>
      <c r="BA213" s="66" t="s">
        <v>32</v>
      </c>
      <c r="BB213" s="37"/>
      <c r="BC213" s="13"/>
      <c r="BD213" s="107" t="s">
        <v>74</v>
      </c>
      <c r="BE213" s="108" t="e">
        <f>RSQ($B214:$B234,BE214:BE234)</f>
        <v>#REF!</v>
      </c>
      <c r="BF213" s="18" t="s">
        <v>16</v>
      </c>
      <c r="BH213" s="66" t="s">
        <v>32</v>
      </c>
      <c r="BI213" s="37"/>
      <c r="BJ213" s="13"/>
      <c r="BK213" s="107" t="s">
        <v>74</v>
      </c>
      <c r="BL213" s="108" t="e">
        <f>RSQ($B214:$B234,BL214:BL234)</f>
        <v>#REF!</v>
      </c>
      <c r="BM213" s="18" t="s">
        <v>16</v>
      </c>
      <c r="BO213" s="66" t="s">
        <v>32</v>
      </c>
      <c r="BP213" s="37"/>
      <c r="BQ213" s="13"/>
      <c r="BR213" s="107" t="s">
        <v>74</v>
      </c>
      <c r="BS213" s="108" t="e">
        <f>RSQ($B214:$B234,BS214:BS234)</f>
        <v>#REF!</v>
      </c>
      <c r="BT213" s="18" t="s">
        <v>16</v>
      </c>
      <c r="BV213" s="66" t="s">
        <v>32</v>
      </c>
      <c r="BW213" s="37"/>
      <c r="BX213" s="13"/>
      <c r="BY213" s="107" t="s">
        <v>74</v>
      </c>
      <c r="BZ213" s="108" t="e">
        <f>RSQ($B214:$B234,BZ214:BZ234)</f>
        <v>#REF!</v>
      </c>
      <c r="CA213" s="18" t="s">
        <v>16</v>
      </c>
      <c r="CC213" s="66" t="s">
        <v>32</v>
      </c>
      <c r="CD213" s="37"/>
      <c r="CE213" s="13"/>
      <c r="CF213" s="107" t="s">
        <v>74</v>
      </c>
      <c r="CG213" s="108" t="e">
        <f>RSQ($B214:$B234,CG214:CG234)</f>
        <v>#REF!</v>
      </c>
      <c r="CH213" s="18" t="s">
        <v>16</v>
      </c>
      <c r="CJ213" s="66" t="s">
        <v>32</v>
      </c>
      <c r="CK213" s="37"/>
      <c r="CL213" s="13"/>
      <c r="CM213" s="107" t="s">
        <v>74</v>
      </c>
      <c r="CN213" s="108" t="e">
        <f>RSQ($B214:$B234,CN214:CN234)</f>
        <v>#REF!</v>
      </c>
      <c r="CO213" s="18" t="s">
        <v>16</v>
      </c>
      <c r="CQ213" s="66" t="s">
        <v>32</v>
      </c>
      <c r="CR213" s="37"/>
      <c r="CS213" s="13"/>
      <c r="CT213" s="107" t="s">
        <v>74</v>
      </c>
      <c r="CU213" s="108" t="e">
        <f>RSQ($B214:$B234,CU214:CU234)</f>
        <v>#REF!</v>
      </c>
      <c r="CV213" s="18" t="s">
        <v>16</v>
      </c>
    </row>
    <row r="214" spans="1:100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O214" s="203"/>
      <c r="P214" s="175"/>
      <c r="R214" s="68"/>
      <c r="S214" s="38" t="s">
        <v>43</v>
      </c>
      <c r="V214" s="203"/>
      <c r="W214" s="175"/>
      <c r="Y214" s="68"/>
      <c r="Z214" s="38" t="s">
        <v>43</v>
      </c>
      <c r="AC214" s="203"/>
      <c r="AD214" s="175"/>
      <c r="AF214" s="68"/>
      <c r="AG214" s="38" t="s">
        <v>43</v>
      </c>
      <c r="AJ214" s="203"/>
      <c r="AK214" s="175"/>
      <c r="AM214" s="68"/>
      <c r="AN214" s="38" t="s">
        <v>43</v>
      </c>
      <c r="AQ214" s="203"/>
      <c r="AR214" s="175"/>
      <c r="AT214" s="68"/>
      <c r="AU214" s="38" t="s">
        <v>43</v>
      </c>
      <c r="AX214" s="203"/>
      <c r="AY214" s="175"/>
      <c r="BA214" s="68"/>
      <c r="BB214" s="38" t="s">
        <v>43</v>
      </c>
      <c r="BE214" s="203"/>
      <c r="BF214" s="175"/>
      <c r="BH214" s="68"/>
      <c r="BI214" s="38" t="s">
        <v>43</v>
      </c>
      <c r="BL214" s="203"/>
      <c r="BM214" s="175"/>
      <c r="BO214" s="68"/>
      <c r="BP214" s="38" t="s">
        <v>43</v>
      </c>
      <c r="BS214" s="203"/>
      <c r="BT214" s="175"/>
      <c r="BV214" s="68"/>
      <c r="BW214" s="38" t="s">
        <v>43</v>
      </c>
      <c r="BZ214" s="203"/>
      <c r="CA214" s="175"/>
      <c r="CC214" s="68"/>
      <c r="CD214" s="38" t="s">
        <v>43</v>
      </c>
      <c r="CG214" s="203"/>
      <c r="CH214" s="175"/>
      <c r="CJ214" s="68"/>
      <c r="CK214" s="38" t="s">
        <v>43</v>
      </c>
      <c r="CN214" s="203"/>
      <c r="CO214" s="175"/>
      <c r="CQ214" s="68"/>
      <c r="CR214" s="38" t="s">
        <v>43</v>
      </c>
      <c r="CU214" s="203"/>
      <c r="CV214" s="175"/>
    </row>
    <row r="215" spans="1:100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O215" s="185"/>
      <c r="P215" s="177"/>
      <c r="R215" s="68"/>
      <c r="S215" s="38" t="s">
        <v>44</v>
      </c>
      <c r="V215" s="185"/>
      <c r="W215" s="177"/>
      <c r="Y215" s="68"/>
      <c r="Z215" s="38" t="s">
        <v>44</v>
      </c>
      <c r="AC215" s="185"/>
      <c r="AD215" s="177"/>
      <c r="AF215" s="68"/>
      <c r="AG215" s="38" t="s">
        <v>44</v>
      </c>
      <c r="AJ215" s="185"/>
      <c r="AK215" s="177"/>
      <c r="AM215" s="68"/>
      <c r="AN215" s="38" t="s">
        <v>44</v>
      </c>
      <c r="AQ215" s="185"/>
      <c r="AR215" s="177"/>
      <c r="AT215" s="68"/>
      <c r="AU215" s="38" t="s">
        <v>44</v>
      </c>
      <c r="AX215" s="185"/>
      <c r="AY215" s="177"/>
      <c r="BA215" s="68"/>
      <c r="BB215" s="38" t="s">
        <v>44</v>
      </c>
      <c r="BE215" s="185"/>
      <c r="BF215" s="177"/>
      <c r="BH215" s="68"/>
      <c r="BI215" s="38" t="s">
        <v>44</v>
      </c>
      <c r="BL215" s="185"/>
      <c r="BM215" s="177"/>
      <c r="BO215" s="68"/>
      <c r="BP215" s="38" t="s">
        <v>44</v>
      </c>
      <c r="BS215" s="185"/>
      <c r="BT215" s="177"/>
      <c r="BV215" s="68"/>
      <c r="BW215" s="38" t="s">
        <v>44</v>
      </c>
      <c r="BZ215" s="185"/>
      <c r="CA215" s="177"/>
      <c r="CC215" s="68"/>
      <c r="CD215" s="38" t="s">
        <v>44</v>
      </c>
      <c r="CG215" s="185"/>
      <c r="CH215" s="177"/>
      <c r="CJ215" s="68"/>
      <c r="CK215" s="38" t="s">
        <v>44</v>
      </c>
      <c r="CN215" s="185"/>
      <c r="CO215" s="177"/>
      <c r="CQ215" s="68"/>
      <c r="CR215" s="38" t="s">
        <v>44</v>
      </c>
      <c r="CU215" s="185"/>
      <c r="CV215" s="177"/>
    </row>
    <row r="216" spans="1:100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70"/>
      <c r="N216" s="21"/>
      <c r="O216" s="185"/>
      <c r="P216" s="177"/>
      <c r="R216" s="68"/>
      <c r="S216" s="25" t="s">
        <v>45</v>
      </c>
      <c r="T216" s="70"/>
      <c r="U216" s="21"/>
      <c r="V216" s="185"/>
      <c r="W216" s="177"/>
      <c r="Y216" s="68"/>
      <c r="Z216" s="25" t="s">
        <v>45</v>
      </c>
      <c r="AA216" s="70"/>
      <c r="AB216" s="21"/>
      <c r="AC216" s="185"/>
      <c r="AD216" s="177"/>
      <c r="AF216" s="68"/>
      <c r="AG216" s="25" t="s">
        <v>45</v>
      </c>
      <c r="AH216" s="70"/>
      <c r="AI216" s="21"/>
      <c r="AJ216" s="185"/>
      <c r="AK216" s="177"/>
      <c r="AM216" s="68"/>
      <c r="AN216" s="25" t="s">
        <v>45</v>
      </c>
      <c r="AO216" s="70"/>
      <c r="AP216" s="21"/>
      <c r="AQ216" s="185"/>
      <c r="AR216" s="177"/>
      <c r="AT216" s="68"/>
      <c r="AU216" s="25" t="s">
        <v>45</v>
      </c>
      <c r="AV216" s="70"/>
      <c r="AW216" s="21"/>
      <c r="AX216" s="185"/>
      <c r="AY216" s="177"/>
      <c r="BA216" s="68"/>
      <c r="BB216" s="25" t="s">
        <v>45</v>
      </c>
      <c r="BC216" s="70"/>
      <c r="BD216" s="21"/>
      <c r="BE216" s="185"/>
      <c r="BF216" s="177"/>
      <c r="BH216" s="68"/>
      <c r="BI216" s="25" t="s">
        <v>45</v>
      </c>
      <c r="BJ216" s="70"/>
      <c r="BK216" s="21"/>
      <c r="BL216" s="185"/>
      <c r="BM216" s="177"/>
      <c r="BO216" s="68"/>
      <c r="BP216" s="25" t="s">
        <v>45</v>
      </c>
      <c r="BQ216" s="70"/>
      <c r="BR216" s="21"/>
      <c r="BS216" s="185"/>
      <c r="BT216" s="177"/>
      <c r="BV216" s="68"/>
      <c r="BW216" s="25" t="s">
        <v>45</v>
      </c>
      <c r="BX216" s="70"/>
      <c r="BY216" s="21"/>
      <c r="BZ216" s="185"/>
      <c r="CA216" s="177"/>
      <c r="CC216" s="68"/>
      <c r="CD216" s="25" t="s">
        <v>45</v>
      </c>
      <c r="CE216" s="70"/>
      <c r="CF216" s="21"/>
      <c r="CG216" s="185"/>
      <c r="CH216" s="177"/>
      <c r="CJ216" s="68"/>
      <c r="CK216" s="25" t="s">
        <v>45</v>
      </c>
      <c r="CL216" s="70"/>
      <c r="CM216" s="21"/>
      <c r="CN216" s="185"/>
      <c r="CO216" s="177"/>
      <c r="CQ216" s="68"/>
      <c r="CR216" s="25" t="s">
        <v>45</v>
      </c>
      <c r="CS216" s="70"/>
      <c r="CT216" s="21"/>
      <c r="CU216" s="185"/>
      <c r="CV216" s="177"/>
    </row>
    <row r="217" spans="1:100" ht="15" customHeight="1">
      <c r="A217" s="19"/>
      <c r="B217" s="174"/>
      <c r="C217" s="67"/>
      <c r="D217" s="20"/>
      <c r="E217" s="69"/>
      <c r="I217" s="177"/>
      <c r="J217" s="178"/>
      <c r="K217" s="177"/>
      <c r="O217" s="185"/>
      <c r="P217" s="177"/>
      <c r="R217" s="68"/>
      <c r="V217" s="185"/>
      <c r="W217" s="177"/>
      <c r="Y217" s="68"/>
      <c r="AC217" s="185"/>
      <c r="AD217" s="177"/>
      <c r="AF217" s="68"/>
      <c r="AJ217" s="185"/>
      <c r="AK217" s="177"/>
      <c r="AM217" s="68"/>
      <c r="AQ217" s="185"/>
      <c r="AR217" s="177"/>
      <c r="AT217" s="68"/>
      <c r="AX217" s="185"/>
      <c r="AY217" s="177"/>
      <c r="BA217" s="68"/>
      <c r="BE217" s="185"/>
      <c r="BF217" s="177"/>
      <c r="BH217" s="68"/>
      <c r="BL217" s="185"/>
      <c r="BM217" s="177"/>
      <c r="BO217" s="68"/>
      <c r="BS217" s="185"/>
      <c r="BT217" s="177"/>
      <c r="BV217" s="68"/>
      <c r="BZ217" s="185"/>
      <c r="CA217" s="177"/>
      <c r="CC217" s="68"/>
      <c r="CG217" s="185"/>
      <c r="CH217" s="177"/>
      <c r="CJ217" s="68"/>
      <c r="CN217" s="185"/>
      <c r="CO217" s="177"/>
      <c r="CQ217" s="68"/>
      <c r="CU217" s="185"/>
      <c r="CV217" s="177"/>
    </row>
    <row r="218" spans="1:100" ht="15" customHeight="1">
      <c r="A218" s="19"/>
      <c r="B218" s="174"/>
      <c r="C218" s="67"/>
      <c r="D218" s="20"/>
      <c r="E218" s="69"/>
      <c r="F218" s="71" t="s">
        <v>35</v>
      </c>
      <c r="G218" s="237">
        <v>210</v>
      </c>
      <c r="H218" s="21"/>
      <c r="I218" s="177"/>
      <c r="J218" s="178"/>
      <c r="K218" s="177"/>
      <c r="M218" s="204" t="e">
        <f>10^#REF!</f>
        <v>#REF!</v>
      </c>
      <c r="N218" s="21"/>
      <c r="O218" s="185"/>
      <c r="P218" s="177"/>
      <c r="R218" s="68"/>
      <c r="S218" s="71" t="s">
        <v>35</v>
      </c>
      <c r="T218" s="204" t="e">
        <f>M218+S239</f>
        <v>#REF!</v>
      </c>
      <c r="U218" s="21"/>
      <c r="V218" s="185"/>
      <c r="W218" s="177"/>
      <c r="Y218" s="68"/>
      <c r="Z218" s="71" t="s">
        <v>35</v>
      </c>
      <c r="AA218" s="204" t="e">
        <f>T218+Z239</f>
        <v>#REF!</v>
      </c>
      <c r="AB218" s="21"/>
      <c r="AC218" s="185"/>
      <c r="AD218" s="177"/>
      <c r="AF218" s="68"/>
      <c r="AG218" s="71" t="s">
        <v>35</v>
      </c>
      <c r="AH218" s="204" t="e">
        <f>AA218+AG239</f>
        <v>#REF!</v>
      </c>
      <c r="AI218" s="21"/>
      <c r="AJ218" s="185"/>
      <c r="AK218" s="177"/>
      <c r="AM218" s="68"/>
      <c r="AN218" s="71" t="s">
        <v>35</v>
      </c>
      <c r="AO218" s="204" t="e">
        <f>AH218+AN239</f>
        <v>#REF!</v>
      </c>
      <c r="AP218" s="21"/>
      <c r="AQ218" s="185"/>
      <c r="AR218" s="177"/>
      <c r="AT218" s="68"/>
      <c r="AU218" s="71" t="s">
        <v>35</v>
      </c>
      <c r="AV218" s="204" t="e">
        <f>AO218+AU239</f>
        <v>#REF!</v>
      </c>
      <c r="AW218" s="21"/>
      <c r="AX218" s="185"/>
      <c r="AY218" s="177"/>
      <c r="BA218" s="68"/>
      <c r="BB218" s="71" t="s">
        <v>35</v>
      </c>
      <c r="BC218" s="204" t="e">
        <f>AV218+BB239</f>
        <v>#REF!</v>
      </c>
      <c r="BD218" s="21"/>
      <c r="BE218" s="185"/>
      <c r="BF218" s="177"/>
      <c r="BH218" s="68"/>
      <c r="BI218" s="71" t="s">
        <v>35</v>
      </c>
      <c r="BJ218" s="204" t="e">
        <f>BC218+BI239</f>
        <v>#REF!</v>
      </c>
      <c r="BK218" s="21"/>
      <c r="BL218" s="185"/>
      <c r="BM218" s="177"/>
      <c r="BO218" s="68"/>
      <c r="BP218" s="71" t="s">
        <v>35</v>
      </c>
      <c r="BQ218" s="204" t="e">
        <f>BJ218+BP239</f>
        <v>#REF!</v>
      </c>
      <c r="BR218" s="21"/>
      <c r="BS218" s="185"/>
      <c r="BT218" s="177"/>
      <c r="BV218" s="68"/>
      <c r="BW218" s="71" t="s">
        <v>35</v>
      </c>
      <c r="BX218" s="204" t="e">
        <f>BQ218+BW239</f>
        <v>#REF!</v>
      </c>
      <c r="BY218" s="21"/>
      <c r="BZ218" s="185"/>
      <c r="CA218" s="177"/>
      <c r="CC218" s="68"/>
      <c r="CD218" s="71" t="s">
        <v>35</v>
      </c>
      <c r="CE218" s="204" t="e">
        <f>BX218+CD239</f>
        <v>#REF!</v>
      </c>
      <c r="CF218" s="21"/>
      <c r="CG218" s="185"/>
      <c r="CH218" s="177"/>
      <c r="CJ218" s="68"/>
      <c r="CK218" s="71" t="s">
        <v>35</v>
      </c>
      <c r="CL218" s="204" t="e">
        <f>CE218+CK239</f>
        <v>#REF!</v>
      </c>
      <c r="CM218" s="21"/>
      <c r="CN218" s="185"/>
      <c r="CO218" s="177"/>
      <c r="CQ218" s="68"/>
      <c r="CR218" s="71" t="s">
        <v>35</v>
      </c>
      <c r="CS218" s="204" t="e">
        <f>CL218+CR239</f>
        <v>#REF!</v>
      </c>
      <c r="CT218" s="21"/>
      <c r="CU218" s="185"/>
      <c r="CV218" s="177"/>
    </row>
    <row r="219" spans="1:100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0.2733521039362054</v>
      </c>
      <c r="H219" s="21"/>
      <c r="I219" s="177"/>
      <c r="J219" s="178"/>
      <c r="K219" s="177"/>
      <c r="M219" s="42" t="e">
        <f>INDEX(LINEST(#REF!,$E225:$E234),1)</f>
        <v>#REF!</v>
      </c>
      <c r="N219" s="21"/>
      <c r="O219" s="185"/>
      <c r="P219" s="177"/>
      <c r="R219" s="68"/>
      <c r="S219" s="71" t="s">
        <v>30</v>
      </c>
      <c r="T219" s="42" t="e">
        <f>INDEX(LINEST(R225:R234,$E225:$E234),1)</f>
        <v>#VALUE!</v>
      </c>
      <c r="U219" s="21"/>
      <c r="V219" s="185"/>
      <c r="W219" s="177"/>
      <c r="Y219" s="68"/>
      <c r="Z219" s="71" t="s">
        <v>30</v>
      </c>
      <c r="AA219" s="42" t="e">
        <f>INDEX(LINEST(Y225:Y234,$E225:$E234),1)</f>
        <v>#VALUE!</v>
      </c>
      <c r="AB219" s="21"/>
      <c r="AC219" s="185"/>
      <c r="AD219" s="177"/>
      <c r="AF219" s="68"/>
      <c r="AG219" s="71" t="s">
        <v>30</v>
      </c>
      <c r="AH219" s="42" t="e">
        <f>INDEX(LINEST(AF225:AF234,$E225:$E234),1)</f>
        <v>#VALUE!</v>
      </c>
      <c r="AI219" s="21"/>
      <c r="AJ219" s="185"/>
      <c r="AK219" s="177"/>
      <c r="AM219" s="68"/>
      <c r="AN219" s="71" t="s">
        <v>30</v>
      </c>
      <c r="AO219" s="42" t="e">
        <f>INDEX(LINEST(AM225:AM234,$E225:$E234),1)</f>
        <v>#VALUE!</v>
      </c>
      <c r="AP219" s="21"/>
      <c r="AQ219" s="185"/>
      <c r="AR219" s="177"/>
      <c r="AT219" s="68"/>
      <c r="AU219" s="71" t="s">
        <v>30</v>
      </c>
      <c r="AV219" s="42" t="e">
        <f>INDEX(LINEST(AT225:AT234,$E225:$E234),1)</f>
        <v>#VALUE!</v>
      </c>
      <c r="AW219" s="21"/>
      <c r="AX219" s="185"/>
      <c r="AY219" s="177"/>
      <c r="BA219" s="68"/>
      <c r="BB219" s="71" t="s">
        <v>30</v>
      </c>
      <c r="BC219" s="42" t="e">
        <f>INDEX(LINEST(BA225:BA234,$E225:$E234),1)</f>
        <v>#VALUE!</v>
      </c>
      <c r="BD219" s="21"/>
      <c r="BE219" s="185"/>
      <c r="BF219" s="177"/>
      <c r="BH219" s="68"/>
      <c r="BI219" s="71" t="s">
        <v>30</v>
      </c>
      <c r="BJ219" s="42" t="e">
        <f>INDEX(LINEST(BH225:BH234,$E225:$E234),1)</f>
        <v>#VALUE!</v>
      </c>
      <c r="BK219" s="21"/>
      <c r="BL219" s="185"/>
      <c r="BM219" s="177"/>
      <c r="BO219" s="68"/>
      <c r="BP219" s="71" t="s">
        <v>30</v>
      </c>
      <c r="BQ219" s="42" t="e">
        <f>INDEX(LINEST(BO225:BO234,$E225:$E234),1)</f>
        <v>#VALUE!</v>
      </c>
      <c r="BR219" s="21"/>
      <c r="BS219" s="185"/>
      <c r="BT219" s="177"/>
      <c r="BV219" s="68"/>
      <c r="BW219" s="71" t="s">
        <v>30</v>
      </c>
      <c r="BX219" s="42" t="e">
        <f>INDEX(LINEST(BV225:BV234,$E225:$E234),1)</f>
        <v>#VALUE!</v>
      </c>
      <c r="BY219" s="21"/>
      <c r="BZ219" s="185"/>
      <c r="CA219" s="177"/>
      <c r="CC219" s="68"/>
      <c r="CD219" s="71" t="s">
        <v>30</v>
      </c>
      <c r="CE219" s="42" t="e">
        <f>INDEX(LINEST(CC225:CC234,$E225:$E234),1)</f>
        <v>#VALUE!</v>
      </c>
      <c r="CF219" s="21"/>
      <c r="CG219" s="185"/>
      <c r="CH219" s="177"/>
      <c r="CJ219" s="68"/>
      <c r="CK219" s="71" t="s">
        <v>30</v>
      </c>
      <c r="CL219" s="42" t="e">
        <f>INDEX(LINEST(CJ225:CJ234,$E225:$E234),1)</f>
        <v>#VALUE!</v>
      </c>
      <c r="CM219" s="21"/>
      <c r="CN219" s="185"/>
      <c r="CO219" s="177"/>
      <c r="CQ219" s="68"/>
      <c r="CR219" s="71" t="s">
        <v>30</v>
      </c>
      <c r="CS219" s="42" t="e">
        <f>INDEX(LINEST(CQ225:CQ234,$E225:$E234),1)</f>
        <v>#VALUE!</v>
      </c>
      <c r="CT219" s="21"/>
      <c r="CU219" s="185"/>
      <c r="CV219" s="177"/>
    </row>
    <row r="220" spans="1:100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3.006834973611995</v>
      </c>
      <c r="H220" s="72" t="s">
        <v>46</v>
      </c>
      <c r="I220" s="177"/>
      <c r="J220" s="178"/>
      <c r="K220" s="177"/>
      <c r="M220" s="42" t="e">
        <f>INDEX(LINEST(#REF!,$E225:$E234),2)</f>
        <v>#REF!</v>
      </c>
      <c r="N220" s="72" t="s">
        <v>46</v>
      </c>
      <c r="O220" s="185"/>
      <c r="P220" s="177"/>
      <c r="R220" s="68"/>
      <c r="S220" s="71" t="s">
        <v>25</v>
      </c>
      <c r="T220" s="42" t="e">
        <f>INDEX(LINEST(R225:R234,$E225:$E234),2)</f>
        <v>#VALUE!</v>
      </c>
      <c r="U220" s="72" t="s">
        <v>46</v>
      </c>
      <c r="V220" s="185"/>
      <c r="W220" s="177"/>
      <c r="Y220" s="68"/>
      <c r="Z220" s="71" t="s">
        <v>25</v>
      </c>
      <c r="AA220" s="42" t="e">
        <f>INDEX(LINEST(Y225:Y234,$E225:$E234),2)</f>
        <v>#VALUE!</v>
      </c>
      <c r="AB220" s="72" t="s">
        <v>46</v>
      </c>
      <c r="AC220" s="185"/>
      <c r="AD220" s="177"/>
      <c r="AF220" s="68"/>
      <c r="AG220" s="71" t="s">
        <v>25</v>
      </c>
      <c r="AH220" s="42" t="e">
        <f>INDEX(LINEST(AF225:AF234,$E225:$E234),2)</f>
        <v>#VALUE!</v>
      </c>
      <c r="AI220" s="72" t="s">
        <v>46</v>
      </c>
      <c r="AJ220" s="185"/>
      <c r="AK220" s="177"/>
      <c r="AM220" s="68"/>
      <c r="AN220" s="71" t="s">
        <v>25</v>
      </c>
      <c r="AO220" s="42" t="e">
        <f>INDEX(LINEST(AM225:AM234,$E225:$E234),2)</f>
        <v>#VALUE!</v>
      </c>
      <c r="AP220" s="72" t="s">
        <v>46</v>
      </c>
      <c r="AQ220" s="185"/>
      <c r="AR220" s="177"/>
      <c r="AT220" s="68"/>
      <c r="AU220" s="71" t="s">
        <v>25</v>
      </c>
      <c r="AV220" s="42" t="e">
        <f>INDEX(LINEST(AT225:AT234,$E225:$E234),2)</f>
        <v>#VALUE!</v>
      </c>
      <c r="AW220" s="72" t="s">
        <v>46</v>
      </c>
      <c r="AX220" s="185"/>
      <c r="AY220" s="177"/>
      <c r="BA220" s="68"/>
      <c r="BB220" s="71" t="s">
        <v>25</v>
      </c>
      <c r="BC220" s="42" t="e">
        <f>INDEX(LINEST(BA225:BA234,$E225:$E234),2)</f>
        <v>#VALUE!</v>
      </c>
      <c r="BD220" s="72" t="s">
        <v>46</v>
      </c>
      <c r="BE220" s="185"/>
      <c r="BF220" s="177"/>
      <c r="BH220" s="68"/>
      <c r="BI220" s="71" t="s">
        <v>25</v>
      </c>
      <c r="BJ220" s="42" t="e">
        <f>INDEX(LINEST(BH225:BH234,$E225:$E234),2)</f>
        <v>#VALUE!</v>
      </c>
      <c r="BK220" s="72" t="s">
        <v>46</v>
      </c>
      <c r="BL220" s="185"/>
      <c r="BM220" s="177"/>
      <c r="BO220" s="68"/>
      <c r="BP220" s="71" t="s">
        <v>25</v>
      </c>
      <c r="BQ220" s="42" t="e">
        <f>INDEX(LINEST(BO225:BO234,$E225:$E234),2)</f>
        <v>#VALUE!</v>
      </c>
      <c r="BR220" s="72" t="s">
        <v>46</v>
      </c>
      <c r="BS220" s="185"/>
      <c r="BT220" s="177"/>
      <c r="BV220" s="68"/>
      <c r="BW220" s="71" t="s">
        <v>25</v>
      </c>
      <c r="BX220" s="42" t="e">
        <f>INDEX(LINEST(BV225:BV234,$E225:$E234),2)</f>
        <v>#VALUE!</v>
      </c>
      <c r="BY220" s="72" t="s">
        <v>46</v>
      </c>
      <c r="BZ220" s="185"/>
      <c r="CA220" s="177"/>
      <c r="CC220" s="68"/>
      <c r="CD220" s="71" t="s">
        <v>25</v>
      </c>
      <c r="CE220" s="42" t="e">
        <f>INDEX(LINEST(CC225:CC234,$E225:$E234),2)</f>
        <v>#VALUE!</v>
      </c>
      <c r="CF220" s="72" t="s">
        <v>46</v>
      </c>
      <c r="CG220" s="185"/>
      <c r="CH220" s="177"/>
      <c r="CJ220" s="68"/>
      <c r="CK220" s="71" t="s">
        <v>25</v>
      </c>
      <c r="CL220" s="42" t="e">
        <f>INDEX(LINEST(CJ225:CJ234,$E225:$E234),2)</f>
        <v>#VALUE!</v>
      </c>
      <c r="CM220" s="72" t="s">
        <v>46</v>
      </c>
      <c r="CN220" s="185"/>
      <c r="CO220" s="177"/>
      <c r="CQ220" s="68"/>
      <c r="CR220" s="71" t="s">
        <v>25</v>
      </c>
      <c r="CS220" s="42" t="e">
        <f>INDEX(LINEST(CQ225:CQ234,$E225:$E234),2)</f>
        <v>#VALUE!</v>
      </c>
      <c r="CT220" s="72" t="s">
        <v>46</v>
      </c>
      <c r="CU220" s="185"/>
      <c r="CV220" s="177"/>
    </row>
    <row r="221" spans="1:100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20.223291275434484</v>
      </c>
      <c r="I221" s="177"/>
      <c r="J221" s="178"/>
      <c r="K221" s="177"/>
      <c r="M221" s="73" t="e">
        <f>EXP(M220)</f>
        <v>#REF!</v>
      </c>
      <c r="O221" s="185"/>
      <c r="P221" s="177"/>
      <c r="R221" s="68"/>
      <c r="S221" s="71" t="s">
        <v>29</v>
      </c>
      <c r="T221" s="73" t="e">
        <f>EXP(T220)</f>
        <v>#VALUE!</v>
      </c>
      <c r="V221" s="185"/>
      <c r="W221" s="177"/>
      <c r="Y221" s="68"/>
      <c r="Z221" s="71" t="s">
        <v>29</v>
      </c>
      <c r="AA221" s="73" t="e">
        <f>EXP(AA220)</f>
        <v>#VALUE!</v>
      </c>
      <c r="AC221" s="185"/>
      <c r="AD221" s="177"/>
      <c r="AF221" s="68"/>
      <c r="AG221" s="71" t="s">
        <v>29</v>
      </c>
      <c r="AH221" s="73" t="e">
        <f>EXP(AH220)</f>
        <v>#VALUE!</v>
      </c>
      <c r="AJ221" s="185"/>
      <c r="AK221" s="177"/>
      <c r="AM221" s="68"/>
      <c r="AN221" s="71" t="s">
        <v>29</v>
      </c>
      <c r="AO221" s="73" t="e">
        <f>EXP(AO220)</f>
        <v>#VALUE!</v>
      </c>
      <c r="AQ221" s="185"/>
      <c r="AR221" s="177"/>
      <c r="AT221" s="68"/>
      <c r="AU221" s="71" t="s">
        <v>29</v>
      </c>
      <c r="AV221" s="73" t="e">
        <f>EXP(AV220)</f>
        <v>#VALUE!</v>
      </c>
      <c r="AX221" s="185"/>
      <c r="AY221" s="177"/>
      <c r="BA221" s="68"/>
      <c r="BB221" s="71" t="s">
        <v>29</v>
      </c>
      <c r="BC221" s="73" t="e">
        <f>EXP(BC220)</f>
        <v>#VALUE!</v>
      </c>
      <c r="BE221" s="185"/>
      <c r="BF221" s="177"/>
      <c r="BH221" s="68"/>
      <c r="BI221" s="71" t="s">
        <v>29</v>
      </c>
      <c r="BJ221" s="73" t="e">
        <f>EXP(BJ220)</f>
        <v>#VALUE!</v>
      </c>
      <c r="BL221" s="185"/>
      <c r="BM221" s="177"/>
      <c r="BO221" s="68"/>
      <c r="BP221" s="71" t="s">
        <v>29</v>
      </c>
      <c r="BQ221" s="73" t="e">
        <f>EXP(BQ220)</f>
        <v>#VALUE!</v>
      </c>
      <c r="BS221" s="185"/>
      <c r="BT221" s="177"/>
      <c r="BV221" s="68"/>
      <c r="BW221" s="71" t="s">
        <v>29</v>
      </c>
      <c r="BX221" s="73" t="e">
        <f>EXP(BX220)</f>
        <v>#VALUE!</v>
      </c>
      <c r="BZ221" s="185"/>
      <c r="CA221" s="177"/>
      <c r="CC221" s="68"/>
      <c r="CD221" s="71" t="s">
        <v>29</v>
      </c>
      <c r="CE221" s="73" t="e">
        <f>EXP(CE220)</f>
        <v>#VALUE!</v>
      </c>
      <c r="CG221" s="185"/>
      <c r="CH221" s="177"/>
      <c r="CJ221" s="68"/>
      <c r="CK221" s="71" t="s">
        <v>29</v>
      </c>
      <c r="CL221" s="73" t="e">
        <f>EXP(CL220)</f>
        <v>#VALUE!</v>
      </c>
      <c r="CN221" s="185"/>
      <c r="CO221" s="177"/>
      <c r="CQ221" s="68"/>
      <c r="CR221" s="71" t="s">
        <v>29</v>
      </c>
      <c r="CS221" s="73" t="e">
        <f>EXP(CS220)</f>
        <v>#VALUE!</v>
      </c>
      <c r="CU221" s="185"/>
      <c r="CV221" s="177"/>
    </row>
    <row r="222" spans="1:100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N222" s="21"/>
      <c r="O222" s="185"/>
      <c r="P222" s="177"/>
      <c r="R222" s="68"/>
      <c r="U222" s="21"/>
      <c r="V222" s="185"/>
      <c r="W222" s="177"/>
      <c r="Y222" s="68"/>
      <c r="AB222" s="21"/>
      <c r="AC222" s="185"/>
      <c r="AD222" s="177"/>
      <c r="AF222" s="68"/>
      <c r="AI222" s="21"/>
      <c r="AJ222" s="185"/>
      <c r="AK222" s="177"/>
      <c r="AM222" s="68"/>
      <c r="AP222" s="21"/>
      <c r="AQ222" s="185"/>
      <c r="AR222" s="177"/>
      <c r="AT222" s="68"/>
      <c r="AW222" s="21"/>
      <c r="AX222" s="185"/>
      <c r="AY222" s="177"/>
      <c r="BA222" s="68"/>
      <c r="BD222" s="21"/>
      <c r="BE222" s="185"/>
      <c r="BF222" s="177"/>
      <c r="BH222" s="68"/>
      <c r="BK222" s="21"/>
      <c r="BL222" s="185"/>
      <c r="BM222" s="177"/>
      <c r="BO222" s="68"/>
      <c r="BR222" s="21"/>
      <c r="BS222" s="185"/>
      <c r="BT222" s="177"/>
      <c r="BV222" s="68"/>
      <c r="BY222" s="21"/>
      <c r="BZ222" s="185"/>
      <c r="CA222" s="177"/>
      <c r="CC222" s="68"/>
      <c r="CF222" s="21"/>
      <c r="CG222" s="185"/>
      <c r="CH222" s="177"/>
      <c r="CJ222" s="68"/>
      <c r="CM222" s="21"/>
      <c r="CN222" s="185"/>
      <c r="CO222" s="177"/>
      <c r="CQ222" s="68"/>
      <c r="CT222" s="21"/>
      <c r="CU222" s="185"/>
      <c r="CV222" s="177"/>
    </row>
    <row r="223" spans="1:100" ht="15" customHeight="1">
      <c r="A223" s="19"/>
      <c r="B223" s="174"/>
      <c r="C223" s="67"/>
      <c r="D223" s="20"/>
      <c r="E223" s="69"/>
      <c r="I223" s="177"/>
      <c r="J223" s="178"/>
      <c r="K223" s="177"/>
      <c r="O223" s="185"/>
      <c r="P223" s="177"/>
      <c r="R223" s="68"/>
      <c r="V223" s="185"/>
      <c r="W223" s="177"/>
      <c r="Y223" s="68"/>
      <c r="AC223" s="185"/>
      <c r="AD223" s="177"/>
      <c r="AF223" s="68"/>
      <c r="AJ223" s="185"/>
      <c r="AK223" s="177"/>
      <c r="AM223" s="68"/>
      <c r="AQ223" s="185"/>
      <c r="AR223" s="177"/>
      <c r="AT223" s="68"/>
      <c r="AX223" s="185"/>
      <c r="AY223" s="177"/>
      <c r="BA223" s="68"/>
      <c r="BE223" s="185"/>
      <c r="BF223" s="177"/>
      <c r="BH223" s="68"/>
      <c r="BL223" s="185"/>
      <c r="BM223" s="177"/>
      <c r="BO223" s="68"/>
      <c r="BS223" s="185"/>
      <c r="BT223" s="177"/>
      <c r="BV223" s="68"/>
      <c r="BZ223" s="185"/>
      <c r="CA223" s="177"/>
      <c r="CC223" s="68"/>
      <c r="CG223" s="185"/>
      <c r="CH223" s="177"/>
      <c r="CJ223" s="68"/>
      <c r="CN223" s="185"/>
      <c r="CO223" s="177"/>
      <c r="CQ223" s="68"/>
      <c r="CU223" s="185"/>
      <c r="CV223" s="177"/>
    </row>
    <row r="224" spans="1:100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0.73510942870222939</v>
      </c>
      <c r="I224" s="177"/>
      <c r="J224" s="178"/>
      <c r="K224" s="177"/>
      <c r="M224" s="42" t="e">
        <f>O213</f>
        <v>#REF!</v>
      </c>
      <c r="O224" s="185"/>
      <c r="P224" s="177"/>
      <c r="R224" s="68"/>
      <c r="S224" s="21" t="s">
        <v>36</v>
      </c>
      <c r="T224" s="42" t="e">
        <f>V213</f>
        <v>#REF!</v>
      </c>
      <c r="V224" s="185"/>
      <c r="W224" s="177"/>
      <c r="Y224" s="68"/>
      <c r="Z224" s="21" t="s">
        <v>36</v>
      </c>
      <c r="AA224" s="42" t="e">
        <f>AC213</f>
        <v>#REF!</v>
      </c>
      <c r="AC224" s="185"/>
      <c r="AD224" s="177"/>
      <c r="AF224" s="68"/>
      <c r="AG224" s="21" t="s">
        <v>36</v>
      </c>
      <c r="AH224" s="42" t="e">
        <f>AJ213</f>
        <v>#REF!</v>
      </c>
      <c r="AJ224" s="185"/>
      <c r="AK224" s="177"/>
      <c r="AM224" s="68"/>
      <c r="AN224" s="21" t="s">
        <v>36</v>
      </c>
      <c r="AO224" s="42" t="e">
        <f>AQ213</f>
        <v>#REF!</v>
      </c>
      <c r="AQ224" s="185"/>
      <c r="AR224" s="177"/>
      <c r="AT224" s="68"/>
      <c r="AU224" s="21" t="s">
        <v>36</v>
      </c>
      <c r="AV224" s="42" t="e">
        <f>AX213</f>
        <v>#REF!</v>
      </c>
      <c r="AX224" s="185"/>
      <c r="AY224" s="177"/>
      <c r="BA224" s="68"/>
      <c r="BB224" s="21" t="s">
        <v>36</v>
      </c>
      <c r="BC224" s="42" t="e">
        <f>BE213</f>
        <v>#REF!</v>
      </c>
      <c r="BE224" s="185"/>
      <c r="BF224" s="177"/>
      <c r="BH224" s="68"/>
      <c r="BI224" s="21" t="s">
        <v>36</v>
      </c>
      <c r="BJ224" s="42" t="e">
        <f>BL213</f>
        <v>#REF!</v>
      </c>
      <c r="BL224" s="185"/>
      <c r="BM224" s="177"/>
      <c r="BO224" s="68"/>
      <c r="BP224" s="21" t="s">
        <v>36</v>
      </c>
      <c r="BQ224" s="42" t="e">
        <f>BS213</f>
        <v>#REF!</v>
      </c>
      <c r="BS224" s="185"/>
      <c r="BT224" s="177"/>
      <c r="BV224" s="68"/>
      <c r="BW224" s="21" t="s">
        <v>36</v>
      </c>
      <c r="BX224" s="42" t="e">
        <f>BZ213</f>
        <v>#REF!</v>
      </c>
      <c r="BZ224" s="185"/>
      <c r="CA224" s="177"/>
      <c r="CC224" s="68"/>
      <c r="CD224" s="21" t="s">
        <v>36</v>
      </c>
      <c r="CE224" s="42" t="e">
        <f>CG213</f>
        <v>#REF!</v>
      </c>
      <c r="CG224" s="185"/>
      <c r="CH224" s="177"/>
      <c r="CJ224" s="68"/>
      <c r="CK224" s="21" t="s">
        <v>36</v>
      </c>
      <c r="CL224" s="42" t="e">
        <f>CN213</f>
        <v>#REF!</v>
      </c>
      <c r="CN224" s="185"/>
      <c r="CO224" s="177"/>
      <c r="CQ224" s="68"/>
      <c r="CR224" s="21" t="s">
        <v>36</v>
      </c>
      <c r="CS224" s="42" t="e">
        <f>CU213</f>
        <v>#REF!</v>
      </c>
      <c r="CU224" s="185"/>
      <c r="CV224" s="177"/>
    </row>
    <row r="225" spans="1:100" ht="15" customHeight="1">
      <c r="A225" s="19">
        <f t="shared" ref="A225:B240" si="69">A133</f>
        <v>2003</v>
      </c>
      <c r="B225" s="174">
        <f t="shared" si="69"/>
        <v>232</v>
      </c>
      <c r="C225" s="67">
        <f t="shared" ref="C225:C234" si="70">LN(B225-$G$218)</f>
        <v>3.0910424533583161</v>
      </c>
      <c r="D225" s="20">
        <v>1</v>
      </c>
      <c r="E225" s="69">
        <f t="shared" ref="E225:E234" si="71">LN(D225)</f>
        <v>0</v>
      </c>
      <c r="F225" s="637" t="s">
        <v>8</v>
      </c>
      <c r="G225" s="638"/>
      <c r="H225" s="231">
        <f>SUM(K214:K234)</f>
        <v>0.127</v>
      </c>
      <c r="I225" s="177">
        <f t="shared" ref="I225:I237" si="72">ROUND($G$218+$G$221*D225^$G$219,$G$1)</f>
        <v>230</v>
      </c>
      <c r="J225" s="178">
        <f t="shared" ref="J225:J234" si="73">ABS(B225-I225)/B225*100</f>
        <v>0.86206896551724133</v>
      </c>
      <c r="K225" s="177">
        <f t="shared" ref="K225:K234" si="74">(B225-I225)^2/1000</f>
        <v>4.0000000000000001E-3</v>
      </c>
      <c r="M225" s="198" t="e">
        <f>SUM(P214:P234)</f>
        <v>#REF!</v>
      </c>
      <c r="O225" s="185" t="e">
        <f t="shared" ref="O225:O234" si="75">ROUND(M$218+M$221*$D225^M$219,$G$1)</f>
        <v>#REF!</v>
      </c>
      <c r="P225" s="177" t="e">
        <f t="shared" ref="P225:P234" si="76">($B225-O225)^2/1000</f>
        <v>#REF!</v>
      </c>
      <c r="R225" s="68" t="e">
        <f t="shared" ref="R225:R234" si="77">LN($B225-T$218)</f>
        <v>#REF!</v>
      </c>
      <c r="S225" s="21" t="s">
        <v>37</v>
      </c>
      <c r="T225" s="198" t="e">
        <f>SUM(W214:W234)</f>
        <v>#REF!</v>
      </c>
      <c r="V225" s="185" t="e">
        <f t="shared" ref="V225:V234" si="78">ROUND(T$218+T$221*$D225^T$219,$G$1)</f>
        <v>#REF!</v>
      </c>
      <c r="W225" s="177" t="e">
        <f t="shared" ref="W225:W234" si="79">($B225-V225)^2/1000</f>
        <v>#REF!</v>
      </c>
      <c r="Y225" s="68" t="e">
        <f t="shared" ref="Y225:Y234" si="80">LN($B225-AA$218)</f>
        <v>#REF!</v>
      </c>
      <c r="Z225" s="21" t="s">
        <v>37</v>
      </c>
      <c r="AA225" s="198" t="e">
        <f>SUM(AD214:AD234)</f>
        <v>#REF!</v>
      </c>
      <c r="AC225" s="185" t="e">
        <f t="shared" ref="AC225:AC234" si="81">ROUND(AA$218+AA$221*$D225^AA$219,$G$1)</f>
        <v>#REF!</v>
      </c>
      <c r="AD225" s="177" t="e">
        <f t="shared" ref="AD225:AD234" si="82">($B225-AC225)^2/1000</f>
        <v>#REF!</v>
      </c>
      <c r="AF225" s="68" t="e">
        <f t="shared" ref="AF225:AF234" si="83">LN($B225-AH$218)</f>
        <v>#REF!</v>
      </c>
      <c r="AG225" s="21" t="s">
        <v>37</v>
      </c>
      <c r="AH225" s="198" t="e">
        <f>SUM(AK214:AK234)</f>
        <v>#REF!</v>
      </c>
      <c r="AJ225" s="185" t="e">
        <f t="shared" ref="AJ225:AJ234" si="84">ROUND(AH$218+AH$221*$D225^AH$219,$G$1)</f>
        <v>#REF!</v>
      </c>
      <c r="AK225" s="177" t="e">
        <f t="shared" ref="AK225:AK234" si="85">($B225-AJ225)^2/1000</f>
        <v>#REF!</v>
      </c>
      <c r="AM225" s="68" t="e">
        <f t="shared" ref="AM225:AM234" si="86">LN($B225-AO$218)</f>
        <v>#REF!</v>
      </c>
      <c r="AN225" s="21" t="s">
        <v>37</v>
      </c>
      <c r="AO225" s="198" t="e">
        <f>SUM(AR214:AR234)</f>
        <v>#REF!</v>
      </c>
      <c r="AQ225" s="185" t="e">
        <f t="shared" ref="AQ225:AQ234" si="87">ROUND(AO$218+AO$221*$D225^AO$219,$G$1)</f>
        <v>#REF!</v>
      </c>
      <c r="AR225" s="177" t="e">
        <f t="shared" ref="AR225:AR234" si="88">($B225-AQ225)^2/1000</f>
        <v>#REF!</v>
      </c>
      <c r="AT225" s="68" t="e">
        <f t="shared" ref="AT225:AT234" si="89">LN($B225-AV$218)</f>
        <v>#REF!</v>
      </c>
      <c r="AU225" s="21" t="s">
        <v>37</v>
      </c>
      <c r="AV225" s="198" t="e">
        <f>SUM(AY214:AY234)</f>
        <v>#REF!</v>
      </c>
      <c r="AX225" s="185" t="e">
        <f t="shared" ref="AX225:AX234" si="90">ROUND(AV$218+AV$221*$D225^AV$219,$G$1)</f>
        <v>#REF!</v>
      </c>
      <c r="AY225" s="177" t="e">
        <f t="shared" ref="AY225:AY234" si="91">($B225-AX225)^2/1000</f>
        <v>#REF!</v>
      </c>
      <c r="BA225" s="68" t="e">
        <f t="shared" ref="BA225:BA234" si="92">LN($B225-BC$218)</f>
        <v>#REF!</v>
      </c>
      <c r="BB225" s="21" t="s">
        <v>37</v>
      </c>
      <c r="BC225" s="198" t="e">
        <f>SUM(BF214:BF234)</f>
        <v>#REF!</v>
      </c>
      <c r="BE225" s="185" t="e">
        <f t="shared" ref="BE225:BE234" si="93">ROUND(BC$218+BC$221*$D225^BC$219,$G$1)</f>
        <v>#REF!</v>
      </c>
      <c r="BF225" s="177" t="e">
        <f t="shared" ref="BF225:BF234" si="94">($B225-BE225)^2/1000</f>
        <v>#REF!</v>
      </c>
      <c r="BH225" s="68" t="e">
        <f t="shared" ref="BH225:BH234" si="95">LN($B225-BJ$218)</f>
        <v>#REF!</v>
      </c>
      <c r="BI225" s="21" t="s">
        <v>37</v>
      </c>
      <c r="BJ225" s="198" t="e">
        <f>SUM(BM214:BM234)</f>
        <v>#REF!</v>
      </c>
      <c r="BL225" s="185" t="e">
        <f t="shared" ref="BL225:BL234" si="96">ROUND(BJ$218+BJ$221*$D225^BJ$219,$G$1)</f>
        <v>#REF!</v>
      </c>
      <c r="BM225" s="177" t="e">
        <f t="shared" ref="BM225:BM234" si="97">($B225-BL225)^2/1000</f>
        <v>#REF!</v>
      </c>
      <c r="BO225" s="68" t="e">
        <f t="shared" ref="BO225:BO234" si="98">LN($B225-BQ$218)</f>
        <v>#REF!</v>
      </c>
      <c r="BP225" s="21" t="s">
        <v>37</v>
      </c>
      <c r="BQ225" s="198" t="e">
        <f>SUM(BT214:BT234)</f>
        <v>#REF!</v>
      </c>
      <c r="BS225" s="185" t="e">
        <f t="shared" ref="BS225:BS234" si="99">ROUND(BQ$218+BQ$221*$D225^BQ$219,$G$1)</f>
        <v>#REF!</v>
      </c>
      <c r="BT225" s="177" t="e">
        <f t="shared" ref="BT225:BT234" si="100">($B225-BS225)^2/1000</f>
        <v>#REF!</v>
      </c>
      <c r="BV225" s="68" t="e">
        <f t="shared" ref="BV225:BV234" si="101">LN($B225-BX$218)</f>
        <v>#REF!</v>
      </c>
      <c r="BW225" s="21" t="s">
        <v>37</v>
      </c>
      <c r="BX225" s="198" t="e">
        <f>SUM(CA214:CA234)</f>
        <v>#REF!</v>
      </c>
      <c r="BZ225" s="185" t="e">
        <f t="shared" ref="BZ225:BZ234" si="102">ROUND(BX$218+BX$221*$D225^BX$219,$G$1)</f>
        <v>#REF!</v>
      </c>
      <c r="CA225" s="177" t="e">
        <f t="shared" ref="CA225:CA234" si="103">($B225-BZ225)^2/1000</f>
        <v>#REF!</v>
      </c>
      <c r="CC225" s="68" t="e">
        <f t="shared" ref="CC225:CC234" si="104">LN($B225-CE$218)</f>
        <v>#REF!</v>
      </c>
      <c r="CD225" s="21" t="s">
        <v>37</v>
      </c>
      <c r="CE225" s="198" t="e">
        <f>SUM(CH214:CH234)</f>
        <v>#REF!</v>
      </c>
      <c r="CG225" s="185" t="e">
        <f t="shared" ref="CG225:CG234" si="105">ROUND(CE$218+CE$221*$D225^CE$219,$G$1)</f>
        <v>#REF!</v>
      </c>
      <c r="CH225" s="177" t="e">
        <f t="shared" ref="CH225:CH234" si="106">($B225-CG225)^2/1000</f>
        <v>#REF!</v>
      </c>
      <c r="CJ225" s="68" t="e">
        <f t="shared" ref="CJ225:CJ234" si="107">LN($B225-CL$218)</f>
        <v>#REF!</v>
      </c>
      <c r="CK225" s="21" t="s">
        <v>37</v>
      </c>
      <c r="CL225" s="198" t="e">
        <f>SUM(CO214:CO234)</f>
        <v>#REF!</v>
      </c>
      <c r="CN225" s="185" t="e">
        <f t="shared" ref="CN225:CN234" si="108">ROUND(CL$218+CL$221*$D225^CL$219,$G$1)</f>
        <v>#REF!</v>
      </c>
      <c r="CO225" s="177" t="e">
        <f t="shared" ref="CO225:CO234" si="109">($B225-CN225)^2/1000</f>
        <v>#REF!</v>
      </c>
      <c r="CQ225" s="68" t="e">
        <f t="shared" ref="CQ225:CQ234" si="110">LN($B225-CS$218)</f>
        <v>#REF!</v>
      </c>
      <c r="CR225" s="21" t="s">
        <v>37</v>
      </c>
      <c r="CS225" s="198" t="e">
        <f>SUM(CV214:CV234)</f>
        <v>#REF!</v>
      </c>
      <c r="CU225" s="185" t="e">
        <f t="shared" ref="CU225:CU234" si="111">ROUND(CS$218+CS$221*$D225^CS$219,$G$1)</f>
        <v>#REF!</v>
      </c>
      <c r="CV225" s="177" t="e">
        <f t="shared" ref="CV225:CV234" si="112">($B225-CU225)^2/1000</f>
        <v>#REF!</v>
      </c>
    </row>
    <row r="226" spans="1:100" ht="15" customHeight="1">
      <c r="A226" s="19">
        <f t="shared" si="69"/>
        <v>2004</v>
      </c>
      <c r="B226" s="174">
        <f t="shared" si="69"/>
        <v>235</v>
      </c>
      <c r="C226" s="67">
        <f t="shared" si="70"/>
        <v>3.2188758248682006</v>
      </c>
      <c r="D226" s="20">
        <f t="shared" ref="D226:D256" si="113">D225+1</f>
        <v>2</v>
      </c>
      <c r="E226" s="69">
        <f t="shared" si="71"/>
        <v>0.69314718055994529</v>
      </c>
      <c r="F226" s="637" t="s">
        <v>9</v>
      </c>
      <c r="G226" s="638"/>
      <c r="H226" s="231">
        <f>SUM(K225:K234)</f>
        <v>0.127</v>
      </c>
      <c r="I226" s="177">
        <f t="shared" si="72"/>
        <v>234</v>
      </c>
      <c r="J226" s="178">
        <f t="shared" si="73"/>
        <v>0.42553191489361702</v>
      </c>
      <c r="K226" s="177">
        <f t="shared" si="74"/>
        <v>1E-3</v>
      </c>
      <c r="M226" s="74"/>
      <c r="O226" s="185" t="e">
        <f t="shared" si="75"/>
        <v>#REF!</v>
      </c>
      <c r="P226" s="177" t="e">
        <f t="shared" si="76"/>
        <v>#REF!</v>
      </c>
      <c r="R226" s="68" t="e">
        <f t="shared" si="77"/>
        <v>#REF!</v>
      </c>
      <c r="T226" s="74"/>
      <c r="V226" s="185" t="e">
        <f t="shared" si="78"/>
        <v>#REF!</v>
      </c>
      <c r="W226" s="177" t="e">
        <f t="shared" si="79"/>
        <v>#REF!</v>
      </c>
      <c r="Y226" s="68" t="e">
        <f t="shared" si="80"/>
        <v>#REF!</v>
      </c>
      <c r="AA226" s="74"/>
      <c r="AC226" s="185" t="e">
        <f t="shared" si="81"/>
        <v>#REF!</v>
      </c>
      <c r="AD226" s="177" t="e">
        <f t="shared" si="82"/>
        <v>#REF!</v>
      </c>
      <c r="AF226" s="68" t="e">
        <f t="shared" si="83"/>
        <v>#REF!</v>
      </c>
      <c r="AH226" s="74"/>
      <c r="AJ226" s="185" t="e">
        <f t="shared" si="84"/>
        <v>#REF!</v>
      </c>
      <c r="AK226" s="177" t="e">
        <f t="shared" si="85"/>
        <v>#REF!</v>
      </c>
      <c r="AM226" s="68" t="e">
        <f t="shared" si="86"/>
        <v>#REF!</v>
      </c>
      <c r="AO226" s="74"/>
      <c r="AQ226" s="185" t="e">
        <f t="shared" si="87"/>
        <v>#REF!</v>
      </c>
      <c r="AR226" s="177" t="e">
        <f t="shared" si="88"/>
        <v>#REF!</v>
      </c>
      <c r="AT226" s="68" t="e">
        <f t="shared" si="89"/>
        <v>#REF!</v>
      </c>
      <c r="AV226" s="74"/>
      <c r="AX226" s="185" t="e">
        <f t="shared" si="90"/>
        <v>#REF!</v>
      </c>
      <c r="AY226" s="177" t="e">
        <f t="shared" si="91"/>
        <v>#REF!</v>
      </c>
      <c r="BA226" s="68" t="e">
        <f t="shared" si="92"/>
        <v>#REF!</v>
      </c>
      <c r="BC226" s="74"/>
      <c r="BE226" s="185" t="e">
        <f t="shared" si="93"/>
        <v>#REF!</v>
      </c>
      <c r="BF226" s="177" t="e">
        <f t="shared" si="94"/>
        <v>#REF!</v>
      </c>
      <c r="BH226" s="68" t="e">
        <f t="shared" si="95"/>
        <v>#REF!</v>
      </c>
      <c r="BJ226" s="74"/>
      <c r="BL226" s="185" t="e">
        <f t="shared" si="96"/>
        <v>#REF!</v>
      </c>
      <c r="BM226" s="177" t="e">
        <f t="shared" si="97"/>
        <v>#REF!</v>
      </c>
      <c r="BO226" s="68" t="e">
        <f t="shared" si="98"/>
        <v>#REF!</v>
      </c>
      <c r="BQ226" s="74"/>
      <c r="BS226" s="185" t="e">
        <f t="shared" si="99"/>
        <v>#REF!</v>
      </c>
      <c r="BT226" s="177" t="e">
        <f t="shared" si="100"/>
        <v>#REF!</v>
      </c>
      <c r="BV226" s="68" t="e">
        <f t="shared" si="101"/>
        <v>#REF!</v>
      </c>
      <c r="BX226" s="74"/>
      <c r="BZ226" s="185" t="e">
        <f t="shared" si="102"/>
        <v>#REF!</v>
      </c>
      <c r="CA226" s="177" t="e">
        <f t="shared" si="103"/>
        <v>#REF!</v>
      </c>
      <c r="CC226" s="68" t="e">
        <f t="shared" si="104"/>
        <v>#REF!</v>
      </c>
      <c r="CE226" s="74"/>
      <c r="CG226" s="185" t="e">
        <f t="shared" si="105"/>
        <v>#REF!</v>
      </c>
      <c r="CH226" s="177" t="e">
        <f t="shared" si="106"/>
        <v>#REF!</v>
      </c>
      <c r="CJ226" s="68" t="e">
        <f t="shared" si="107"/>
        <v>#REF!</v>
      </c>
      <c r="CL226" s="74"/>
      <c r="CN226" s="185" t="e">
        <f t="shared" si="108"/>
        <v>#REF!</v>
      </c>
      <c r="CO226" s="177" t="e">
        <f t="shared" si="109"/>
        <v>#REF!</v>
      </c>
      <c r="CQ226" s="68" t="e">
        <f t="shared" si="110"/>
        <v>#REF!</v>
      </c>
      <c r="CS226" s="74"/>
      <c r="CU226" s="185" t="e">
        <f t="shared" si="111"/>
        <v>#REF!</v>
      </c>
      <c r="CV226" s="177" t="e">
        <f t="shared" si="112"/>
        <v>#REF!</v>
      </c>
    </row>
    <row r="227" spans="1:100" ht="15" customHeight="1">
      <c r="A227" s="19">
        <f t="shared" si="69"/>
        <v>2005</v>
      </c>
      <c r="B227" s="174">
        <f t="shared" si="69"/>
        <v>234</v>
      </c>
      <c r="C227" s="67">
        <f t="shared" si="70"/>
        <v>3.1780538303479458</v>
      </c>
      <c r="D227" s="20">
        <f t="shared" si="113"/>
        <v>3</v>
      </c>
      <c r="E227" s="69">
        <f t="shared" si="71"/>
        <v>1.0986122886681098</v>
      </c>
      <c r="F227" s="637" t="s">
        <v>10</v>
      </c>
      <c r="G227" s="638"/>
      <c r="H227" s="231">
        <f>SUM(J214:J234)/D234</f>
        <v>1.2736677887285417</v>
      </c>
      <c r="I227" s="177">
        <f t="shared" si="72"/>
        <v>237</v>
      </c>
      <c r="J227" s="178">
        <f t="shared" si="73"/>
        <v>1.2820512820512819</v>
      </c>
      <c r="K227" s="177">
        <f t="shared" si="74"/>
        <v>8.9999999999999993E-3</v>
      </c>
      <c r="O227" s="185" t="e">
        <f t="shared" si="75"/>
        <v>#REF!</v>
      </c>
      <c r="P227" s="177" t="e">
        <f t="shared" si="76"/>
        <v>#REF!</v>
      </c>
      <c r="R227" s="68" t="e">
        <f t="shared" si="77"/>
        <v>#REF!</v>
      </c>
      <c r="V227" s="185" t="e">
        <f t="shared" si="78"/>
        <v>#REF!</v>
      </c>
      <c r="W227" s="177" t="e">
        <f t="shared" si="79"/>
        <v>#REF!</v>
      </c>
      <c r="Y227" s="68" t="e">
        <f t="shared" si="80"/>
        <v>#REF!</v>
      </c>
      <c r="AC227" s="185" t="e">
        <f t="shared" si="81"/>
        <v>#REF!</v>
      </c>
      <c r="AD227" s="177" t="e">
        <f t="shared" si="82"/>
        <v>#REF!</v>
      </c>
      <c r="AF227" s="68" t="e">
        <f t="shared" si="83"/>
        <v>#REF!</v>
      </c>
      <c r="AJ227" s="185" t="e">
        <f t="shared" si="84"/>
        <v>#REF!</v>
      </c>
      <c r="AK227" s="177" t="e">
        <f t="shared" si="85"/>
        <v>#REF!</v>
      </c>
      <c r="AM227" s="68" t="e">
        <f t="shared" si="86"/>
        <v>#REF!</v>
      </c>
      <c r="AQ227" s="185" t="e">
        <f t="shared" si="87"/>
        <v>#REF!</v>
      </c>
      <c r="AR227" s="177" t="e">
        <f t="shared" si="88"/>
        <v>#REF!</v>
      </c>
      <c r="AT227" s="68" t="e">
        <f t="shared" si="89"/>
        <v>#REF!</v>
      </c>
      <c r="AX227" s="185" t="e">
        <f t="shared" si="90"/>
        <v>#REF!</v>
      </c>
      <c r="AY227" s="177" t="e">
        <f t="shared" si="91"/>
        <v>#REF!</v>
      </c>
      <c r="BA227" s="68" t="e">
        <f t="shared" si="92"/>
        <v>#REF!</v>
      </c>
      <c r="BE227" s="185" t="e">
        <f t="shared" si="93"/>
        <v>#REF!</v>
      </c>
      <c r="BF227" s="177" t="e">
        <f t="shared" si="94"/>
        <v>#REF!</v>
      </c>
      <c r="BH227" s="68" t="e">
        <f t="shared" si="95"/>
        <v>#REF!</v>
      </c>
      <c r="BL227" s="185" t="e">
        <f t="shared" si="96"/>
        <v>#REF!</v>
      </c>
      <c r="BM227" s="177" t="e">
        <f t="shared" si="97"/>
        <v>#REF!</v>
      </c>
      <c r="BO227" s="68" t="e">
        <f t="shared" si="98"/>
        <v>#REF!</v>
      </c>
      <c r="BS227" s="185" t="e">
        <f t="shared" si="99"/>
        <v>#REF!</v>
      </c>
      <c r="BT227" s="177" t="e">
        <f t="shared" si="100"/>
        <v>#REF!</v>
      </c>
      <c r="BV227" s="68" t="e">
        <f t="shared" si="101"/>
        <v>#REF!</v>
      </c>
      <c r="BZ227" s="185" t="e">
        <f t="shared" si="102"/>
        <v>#REF!</v>
      </c>
      <c r="CA227" s="177" t="e">
        <f t="shared" si="103"/>
        <v>#REF!</v>
      </c>
      <c r="CC227" s="68" t="e">
        <f t="shared" si="104"/>
        <v>#REF!</v>
      </c>
      <c r="CG227" s="185" t="e">
        <f t="shared" si="105"/>
        <v>#REF!</v>
      </c>
      <c r="CH227" s="177" t="e">
        <f t="shared" si="106"/>
        <v>#REF!</v>
      </c>
      <c r="CJ227" s="68" t="e">
        <f t="shared" si="107"/>
        <v>#REF!</v>
      </c>
      <c r="CN227" s="185" t="e">
        <f t="shared" si="108"/>
        <v>#REF!</v>
      </c>
      <c r="CO227" s="177" t="e">
        <f t="shared" si="109"/>
        <v>#REF!</v>
      </c>
      <c r="CQ227" s="68" t="e">
        <f t="shared" si="110"/>
        <v>#REF!</v>
      </c>
      <c r="CU227" s="185" t="e">
        <f t="shared" si="111"/>
        <v>#REF!</v>
      </c>
      <c r="CV227" s="177" t="e">
        <f t="shared" si="112"/>
        <v>#REF!</v>
      </c>
    </row>
    <row r="228" spans="1:100" ht="15" customHeight="1">
      <c r="A228" s="19">
        <f t="shared" si="69"/>
        <v>2006</v>
      </c>
      <c r="B228" s="174">
        <f t="shared" si="69"/>
        <v>237</v>
      </c>
      <c r="C228" s="67">
        <f t="shared" si="70"/>
        <v>3.2958368660043291</v>
      </c>
      <c r="D228" s="20">
        <f t="shared" si="113"/>
        <v>4</v>
      </c>
      <c r="E228" s="69">
        <f t="shared" si="71"/>
        <v>1.3862943611198906</v>
      </c>
      <c r="F228" s="637" t="s">
        <v>11</v>
      </c>
      <c r="G228" s="638"/>
      <c r="H228" s="231">
        <f>SUM(J225:J234)/10</f>
        <v>1.2736677887285417</v>
      </c>
      <c r="I228" s="177">
        <f t="shared" si="72"/>
        <v>240</v>
      </c>
      <c r="J228" s="178">
        <f t="shared" si="73"/>
        <v>1.2658227848101267</v>
      </c>
      <c r="K228" s="177">
        <f t="shared" si="74"/>
        <v>8.9999999999999993E-3</v>
      </c>
      <c r="O228" s="185" t="e">
        <f t="shared" si="75"/>
        <v>#REF!</v>
      </c>
      <c r="P228" s="177" t="e">
        <f t="shared" si="76"/>
        <v>#REF!</v>
      </c>
      <c r="R228" s="68" t="e">
        <f t="shared" si="77"/>
        <v>#REF!</v>
      </c>
      <c r="V228" s="185" t="e">
        <f t="shared" si="78"/>
        <v>#REF!</v>
      </c>
      <c r="W228" s="177" t="e">
        <f t="shared" si="79"/>
        <v>#REF!</v>
      </c>
      <c r="Y228" s="68" t="e">
        <f t="shared" si="80"/>
        <v>#REF!</v>
      </c>
      <c r="AC228" s="185" t="e">
        <f t="shared" si="81"/>
        <v>#REF!</v>
      </c>
      <c r="AD228" s="177" t="e">
        <f t="shared" si="82"/>
        <v>#REF!</v>
      </c>
      <c r="AF228" s="68" t="e">
        <f t="shared" si="83"/>
        <v>#REF!</v>
      </c>
      <c r="AJ228" s="185" t="e">
        <f t="shared" si="84"/>
        <v>#REF!</v>
      </c>
      <c r="AK228" s="177" t="e">
        <f t="shared" si="85"/>
        <v>#REF!</v>
      </c>
      <c r="AM228" s="68" t="e">
        <f t="shared" si="86"/>
        <v>#REF!</v>
      </c>
      <c r="AQ228" s="185" t="e">
        <f t="shared" si="87"/>
        <v>#REF!</v>
      </c>
      <c r="AR228" s="177" t="e">
        <f t="shared" si="88"/>
        <v>#REF!</v>
      </c>
      <c r="AT228" s="68" t="e">
        <f t="shared" si="89"/>
        <v>#REF!</v>
      </c>
      <c r="AX228" s="185" t="e">
        <f t="shared" si="90"/>
        <v>#REF!</v>
      </c>
      <c r="AY228" s="177" t="e">
        <f t="shared" si="91"/>
        <v>#REF!</v>
      </c>
      <c r="BA228" s="68" t="e">
        <f t="shared" si="92"/>
        <v>#REF!</v>
      </c>
      <c r="BE228" s="185" t="e">
        <f t="shared" si="93"/>
        <v>#REF!</v>
      </c>
      <c r="BF228" s="177" t="e">
        <f t="shared" si="94"/>
        <v>#REF!</v>
      </c>
      <c r="BH228" s="68" t="e">
        <f t="shared" si="95"/>
        <v>#REF!</v>
      </c>
      <c r="BL228" s="185" t="e">
        <f t="shared" si="96"/>
        <v>#REF!</v>
      </c>
      <c r="BM228" s="177" t="e">
        <f t="shared" si="97"/>
        <v>#REF!</v>
      </c>
      <c r="BO228" s="68" t="e">
        <f t="shared" si="98"/>
        <v>#REF!</v>
      </c>
      <c r="BS228" s="185" t="e">
        <f t="shared" si="99"/>
        <v>#REF!</v>
      </c>
      <c r="BT228" s="177" t="e">
        <f t="shared" si="100"/>
        <v>#REF!</v>
      </c>
      <c r="BV228" s="68" t="e">
        <f t="shared" si="101"/>
        <v>#REF!</v>
      </c>
      <c r="BZ228" s="185" t="e">
        <f t="shared" si="102"/>
        <v>#REF!</v>
      </c>
      <c r="CA228" s="177" t="e">
        <f t="shared" si="103"/>
        <v>#REF!</v>
      </c>
      <c r="CC228" s="68" t="e">
        <f t="shared" si="104"/>
        <v>#REF!</v>
      </c>
      <c r="CG228" s="185" t="e">
        <f t="shared" si="105"/>
        <v>#REF!</v>
      </c>
      <c r="CH228" s="177" t="e">
        <f t="shared" si="106"/>
        <v>#REF!</v>
      </c>
      <c r="CJ228" s="68" t="e">
        <f t="shared" si="107"/>
        <v>#REF!</v>
      </c>
      <c r="CN228" s="185" t="e">
        <f t="shared" si="108"/>
        <v>#REF!</v>
      </c>
      <c r="CO228" s="177" t="e">
        <f t="shared" si="109"/>
        <v>#REF!</v>
      </c>
      <c r="CQ228" s="68" t="e">
        <f t="shared" si="110"/>
        <v>#REF!</v>
      </c>
      <c r="CU228" s="185" t="e">
        <f t="shared" si="111"/>
        <v>#REF!</v>
      </c>
      <c r="CV228" s="177" t="e">
        <f t="shared" si="112"/>
        <v>#REF!</v>
      </c>
    </row>
    <row r="229" spans="1:100" ht="15" customHeight="1">
      <c r="A229" s="19">
        <f t="shared" si="69"/>
        <v>2007</v>
      </c>
      <c r="B229" s="174">
        <f t="shared" si="69"/>
        <v>238</v>
      </c>
      <c r="C229" s="67">
        <f t="shared" si="70"/>
        <v>3.3322045101752038</v>
      </c>
      <c r="D229" s="20">
        <f t="shared" si="113"/>
        <v>5</v>
      </c>
      <c r="E229" s="69">
        <f t="shared" si="71"/>
        <v>1.6094379124341003</v>
      </c>
      <c r="I229" s="177">
        <f t="shared" si="72"/>
        <v>241</v>
      </c>
      <c r="J229" s="178">
        <f t="shared" si="73"/>
        <v>1.2605042016806722</v>
      </c>
      <c r="K229" s="177">
        <f t="shared" si="74"/>
        <v>8.9999999999999993E-3</v>
      </c>
      <c r="O229" s="185" t="e">
        <f t="shared" si="75"/>
        <v>#REF!</v>
      </c>
      <c r="P229" s="177" t="e">
        <f t="shared" si="76"/>
        <v>#REF!</v>
      </c>
      <c r="R229" s="68" t="e">
        <f t="shared" si="77"/>
        <v>#REF!</v>
      </c>
      <c r="V229" s="185" t="e">
        <f t="shared" si="78"/>
        <v>#REF!</v>
      </c>
      <c r="W229" s="177" t="e">
        <f t="shared" si="79"/>
        <v>#REF!</v>
      </c>
      <c r="Y229" s="68" t="e">
        <f t="shared" si="80"/>
        <v>#REF!</v>
      </c>
      <c r="AC229" s="185" t="e">
        <f t="shared" si="81"/>
        <v>#REF!</v>
      </c>
      <c r="AD229" s="177" t="e">
        <f t="shared" si="82"/>
        <v>#REF!</v>
      </c>
      <c r="AF229" s="68" t="e">
        <f t="shared" si="83"/>
        <v>#REF!</v>
      </c>
      <c r="AJ229" s="185" t="e">
        <f t="shared" si="84"/>
        <v>#REF!</v>
      </c>
      <c r="AK229" s="177" t="e">
        <f t="shared" si="85"/>
        <v>#REF!</v>
      </c>
      <c r="AM229" s="68" t="e">
        <f t="shared" si="86"/>
        <v>#REF!</v>
      </c>
      <c r="AQ229" s="185" t="e">
        <f t="shared" si="87"/>
        <v>#REF!</v>
      </c>
      <c r="AR229" s="177" t="e">
        <f t="shared" si="88"/>
        <v>#REF!</v>
      </c>
      <c r="AT229" s="68" t="e">
        <f t="shared" si="89"/>
        <v>#REF!</v>
      </c>
      <c r="AX229" s="185" t="e">
        <f t="shared" si="90"/>
        <v>#REF!</v>
      </c>
      <c r="AY229" s="177" t="e">
        <f t="shared" si="91"/>
        <v>#REF!</v>
      </c>
      <c r="BA229" s="68" t="e">
        <f t="shared" si="92"/>
        <v>#REF!</v>
      </c>
      <c r="BE229" s="185" t="e">
        <f t="shared" si="93"/>
        <v>#REF!</v>
      </c>
      <c r="BF229" s="177" t="e">
        <f t="shared" si="94"/>
        <v>#REF!</v>
      </c>
      <c r="BH229" s="68" t="e">
        <f t="shared" si="95"/>
        <v>#REF!</v>
      </c>
      <c r="BL229" s="185" t="e">
        <f t="shared" si="96"/>
        <v>#REF!</v>
      </c>
      <c r="BM229" s="177" t="e">
        <f t="shared" si="97"/>
        <v>#REF!</v>
      </c>
      <c r="BO229" s="68" t="e">
        <f t="shared" si="98"/>
        <v>#REF!</v>
      </c>
      <c r="BS229" s="185" t="e">
        <f t="shared" si="99"/>
        <v>#REF!</v>
      </c>
      <c r="BT229" s="177" t="e">
        <f t="shared" si="100"/>
        <v>#REF!</v>
      </c>
      <c r="BV229" s="68" t="e">
        <f t="shared" si="101"/>
        <v>#REF!</v>
      </c>
      <c r="BZ229" s="185" t="e">
        <f t="shared" si="102"/>
        <v>#REF!</v>
      </c>
      <c r="CA229" s="177" t="e">
        <f t="shared" si="103"/>
        <v>#REF!</v>
      </c>
      <c r="CC229" s="68" t="e">
        <f t="shared" si="104"/>
        <v>#REF!</v>
      </c>
      <c r="CG229" s="185" t="e">
        <f t="shared" si="105"/>
        <v>#REF!</v>
      </c>
      <c r="CH229" s="177" t="e">
        <f t="shared" si="106"/>
        <v>#REF!</v>
      </c>
      <c r="CJ229" s="68" t="e">
        <f t="shared" si="107"/>
        <v>#REF!</v>
      </c>
      <c r="CN229" s="185" t="e">
        <f t="shared" si="108"/>
        <v>#REF!</v>
      </c>
      <c r="CO229" s="177" t="e">
        <f t="shared" si="109"/>
        <v>#REF!</v>
      </c>
      <c r="CQ229" s="68" t="e">
        <f t="shared" si="110"/>
        <v>#REF!</v>
      </c>
      <c r="CU229" s="185" t="e">
        <f t="shared" si="111"/>
        <v>#REF!</v>
      </c>
      <c r="CV229" s="177" t="e">
        <f t="shared" si="112"/>
        <v>#REF!</v>
      </c>
    </row>
    <row r="230" spans="1:100" ht="15" customHeight="1">
      <c r="A230" s="19">
        <f t="shared" si="69"/>
        <v>2008</v>
      </c>
      <c r="B230" s="174">
        <f t="shared" si="69"/>
        <v>246</v>
      </c>
      <c r="C230" s="67">
        <f t="shared" si="70"/>
        <v>3.5835189384561099</v>
      </c>
      <c r="D230" s="20">
        <f t="shared" si="113"/>
        <v>6</v>
      </c>
      <c r="E230" s="69">
        <f t="shared" si="71"/>
        <v>1.791759469228055</v>
      </c>
      <c r="I230" s="177">
        <f t="shared" si="72"/>
        <v>243</v>
      </c>
      <c r="J230" s="178">
        <f t="shared" si="73"/>
        <v>1.2195121951219512</v>
      </c>
      <c r="K230" s="177">
        <f t="shared" si="74"/>
        <v>8.9999999999999993E-3</v>
      </c>
      <c r="O230" s="185" t="e">
        <f t="shared" si="75"/>
        <v>#REF!</v>
      </c>
      <c r="P230" s="177" t="e">
        <f t="shared" si="76"/>
        <v>#REF!</v>
      </c>
      <c r="R230" s="68" t="e">
        <f t="shared" si="77"/>
        <v>#REF!</v>
      </c>
      <c r="V230" s="185" t="e">
        <f t="shared" si="78"/>
        <v>#REF!</v>
      </c>
      <c r="W230" s="177" t="e">
        <f t="shared" si="79"/>
        <v>#REF!</v>
      </c>
      <c r="Y230" s="68" t="e">
        <f t="shared" si="80"/>
        <v>#REF!</v>
      </c>
      <c r="AC230" s="185" t="e">
        <f t="shared" si="81"/>
        <v>#REF!</v>
      </c>
      <c r="AD230" s="177" t="e">
        <f t="shared" si="82"/>
        <v>#REF!</v>
      </c>
      <c r="AF230" s="68" t="e">
        <f t="shared" si="83"/>
        <v>#REF!</v>
      </c>
      <c r="AJ230" s="185" t="e">
        <f t="shared" si="84"/>
        <v>#REF!</v>
      </c>
      <c r="AK230" s="177" t="e">
        <f t="shared" si="85"/>
        <v>#REF!</v>
      </c>
      <c r="AM230" s="68" t="e">
        <f t="shared" si="86"/>
        <v>#REF!</v>
      </c>
      <c r="AQ230" s="185" t="e">
        <f t="shared" si="87"/>
        <v>#REF!</v>
      </c>
      <c r="AR230" s="177" t="e">
        <f t="shared" si="88"/>
        <v>#REF!</v>
      </c>
      <c r="AT230" s="68" t="e">
        <f t="shared" si="89"/>
        <v>#REF!</v>
      </c>
      <c r="AX230" s="185" t="e">
        <f t="shared" si="90"/>
        <v>#REF!</v>
      </c>
      <c r="AY230" s="177" t="e">
        <f t="shared" si="91"/>
        <v>#REF!</v>
      </c>
      <c r="BA230" s="68" t="e">
        <f t="shared" si="92"/>
        <v>#REF!</v>
      </c>
      <c r="BE230" s="185" t="e">
        <f t="shared" si="93"/>
        <v>#REF!</v>
      </c>
      <c r="BF230" s="177" t="e">
        <f t="shared" si="94"/>
        <v>#REF!</v>
      </c>
      <c r="BH230" s="68" t="e">
        <f t="shared" si="95"/>
        <v>#REF!</v>
      </c>
      <c r="BL230" s="185" t="e">
        <f t="shared" si="96"/>
        <v>#REF!</v>
      </c>
      <c r="BM230" s="177" t="e">
        <f t="shared" si="97"/>
        <v>#REF!</v>
      </c>
      <c r="BO230" s="68" t="e">
        <f t="shared" si="98"/>
        <v>#REF!</v>
      </c>
      <c r="BS230" s="185" t="e">
        <f t="shared" si="99"/>
        <v>#REF!</v>
      </c>
      <c r="BT230" s="177" t="e">
        <f t="shared" si="100"/>
        <v>#REF!</v>
      </c>
      <c r="BV230" s="68" t="e">
        <f t="shared" si="101"/>
        <v>#REF!</v>
      </c>
      <c r="BZ230" s="185" t="e">
        <f t="shared" si="102"/>
        <v>#REF!</v>
      </c>
      <c r="CA230" s="177" t="e">
        <f t="shared" si="103"/>
        <v>#REF!</v>
      </c>
      <c r="CC230" s="68" t="e">
        <f t="shared" si="104"/>
        <v>#REF!</v>
      </c>
      <c r="CG230" s="185" t="e">
        <f t="shared" si="105"/>
        <v>#REF!</v>
      </c>
      <c r="CH230" s="177" t="e">
        <f t="shared" si="106"/>
        <v>#REF!</v>
      </c>
      <c r="CJ230" s="68" t="e">
        <f t="shared" si="107"/>
        <v>#REF!</v>
      </c>
      <c r="CN230" s="185" t="e">
        <f t="shared" si="108"/>
        <v>#REF!</v>
      </c>
      <c r="CO230" s="177" t="e">
        <f t="shared" si="109"/>
        <v>#REF!</v>
      </c>
      <c r="CQ230" s="68" t="e">
        <f t="shared" si="110"/>
        <v>#REF!</v>
      </c>
      <c r="CU230" s="185" t="e">
        <f t="shared" si="111"/>
        <v>#REF!</v>
      </c>
      <c r="CV230" s="177" t="e">
        <f t="shared" si="112"/>
        <v>#REF!</v>
      </c>
    </row>
    <row r="231" spans="1:100" s="25" customFormat="1" ht="15" customHeight="1">
      <c r="A231" s="19">
        <f t="shared" si="69"/>
        <v>2009</v>
      </c>
      <c r="B231" s="174">
        <f t="shared" si="69"/>
        <v>244</v>
      </c>
      <c r="C231" s="67">
        <f t="shared" si="70"/>
        <v>3.5263605246161616</v>
      </c>
      <c r="D231" s="20">
        <f t="shared" si="113"/>
        <v>7</v>
      </c>
      <c r="E231" s="69">
        <f t="shared" si="71"/>
        <v>1.9459101490553132</v>
      </c>
      <c r="F231" s="50"/>
      <c r="H231" s="75"/>
      <c r="I231" s="177">
        <f t="shared" si="72"/>
        <v>244</v>
      </c>
      <c r="J231" s="178">
        <f t="shared" si="73"/>
        <v>0</v>
      </c>
      <c r="K231" s="177">
        <f t="shared" si="74"/>
        <v>0</v>
      </c>
      <c r="N231" s="75"/>
      <c r="O231" s="185" t="e">
        <f t="shared" si="75"/>
        <v>#REF!</v>
      </c>
      <c r="P231" s="177" t="e">
        <f t="shared" si="76"/>
        <v>#REF!</v>
      </c>
      <c r="R231" s="68" t="e">
        <f t="shared" si="77"/>
        <v>#REF!</v>
      </c>
      <c r="S231" s="50"/>
      <c r="U231" s="75"/>
      <c r="V231" s="185" t="e">
        <f t="shared" si="78"/>
        <v>#REF!</v>
      </c>
      <c r="W231" s="177" t="e">
        <f t="shared" si="79"/>
        <v>#REF!</v>
      </c>
      <c r="Y231" s="68" t="e">
        <f t="shared" si="80"/>
        <v>#REF!</v>
      </c>
      <c r="Z231" s="50"/>
      <c r="AB231" s="75"/>
      <c r="AC231" s="185" t="e">
        <f t="shared" si="81"/>
        <v>#REF!</v>
      </c>
      <c r="AD231" s="177" t="e">
        <f t="shared" si="82"/>
        <v>#REF!</v>
      </c>
      <c r="AF231" s="68" t="e">
        <f t="shared" si="83"/>
        <v>#REF!</v>
      </c>
      <c r="AG231" s="50"/>
      <c r="AI231" s="75"/>
      <c r="AJ231" s="185" t="e">
        <f t="shared" si="84"/>
        <v>#REF!</v>
      </c>
      <c r="AK231" s="177" t="e">
        <f t="shared" si="85"/>
        <v>#REF!</v>
      </c>
      <c r="AM231" s="68" t="e">
        <f t="shared" si="86"/>
        <v>#REF!</v>
      </c>
      <c r="AN231" s="50"/>
      <c r="AP231" s="75"/>
      <c r="AQ231" s="185" t="e">
        <f t="shared" si="87"/>
        <v>#REF!</v>
      </c>
      <c r="AR231" s="177" t="e">
        <f t="shared" si="88"/>
        <v>#REF!</v>
      </c>
      <c r="AT231" s="68" t="e">
        <f t="shared" si="89"/>
        <v>#REF!</v>
      </c>
      <c r="AU231" s="50"/>
      <c r="AW231" s="75"/>
      <c r="AX231" s="185" t="e">
        <f t="shared" si="90"/>
        <v>#REF!</v>
      </c>
      <c r="AY231" s="177" t="e">
        <f t="shared" si="91"/>
        <v>#REF!</v>
      </c>
      <c r="BA231" s="68" t="e">
        <f t="shared" si="92"/>
        <v>#REF!</v>
      </c>
      <c r="BB231" s="50"/>
      <c r="BD231" s="75"/>
      <c r="BE231" s="185" t="e">
        <f t="shared" si="93"/>
        <v>#REF!</v>
      </c>
      <c r="BF231" s="177" t="e">
        <f t="shared" si="94"/>
        <v>#REF!</v>
      </c>
      <c r="BH231" s="68" t="e">
        <f t="shared" si="95"/>
        <v>#REF!</v>
      </c>
      <c r="BI231" s="50"/>
      <c r="BK231" s="75"/>
      <c r="BL231" s="185" t="e">
        <f t="shared" si="96"/>
        <v>#REF!</v>
      </c>
      <c r="BM231" s="177" t="e">
        <f t="shared" si="97"/>
        <v>#REF!</v>
      </c>
      <c r="BO231" s="68" t="e">
        <f t="shared" si="98"/>
        <v>#REF!</v>
      </c>
      <c r="BP231" s="50"/>
      <c r="BR231" s="75"/>
      <c r="BS231" s="185" t="e">
        <f t="shared" si="99"/>
        <v>#REF!</v>
      </c>
      <c r="BT231" s="177" t="e">
        <f t="shared" si="100"/>
        <v>#REF!</v>
      </c>
      <c r="BV231" s="68" t="e">
        <f t="shared" si="101"/>
        <v>#REF!</v>
      </c>
      <c r="BW231" s="50"/>
      <c r="BY231" s="75"/>
      <c r="BZ231" s="185" t="e">
        <f t="shared" si="102"/>
        <v>#REF!</v>
      </c>
      <c r="CA231" s="177" t="e">
        <f t="shared" si="103"/>
        <v>#REF!</v>
      </c>
      <c r="CC231" s="68" t="e">
        <f t="shared" si="104"/>
        <v>#REF!</v>
      </c>
      <c r="CD231" s="50"/>
      <c r="CF231" s="75"/>
      <c r="CG231" s="185" t="e">
        <f t="shared" si="105"/>
        <v>#REF!</v>
      </c>
      <c r="CH231" s="177" t="e">
        <f t="shared" si="106"/>
        <v>#REF!</v>
      </c>
      <c r="CJ231" s="68" t="e">
        <f t="shared" si="107"/>
        <v>#REF!</v>
      </c>
      <c r="CK231" s="50"/>
      <c r="CM231" s="75"/>
      <c r="CN231" s="185" t="e">
        <f t="shared" si="108"/>
        <v>#REF!</v>
      </c>
      <c r="CO231" s="177" t="e">
        <f t="shared" si="109"/>
        <v>#REF!</v>
      </c>
      <c r="CQ231" s="68" t="e">
        <f t="shared" si="110"/>
        <v>#REF!</v>
      </c>
      <c r="CR231" s="50"/>
      <c r="CT231" s="75"/>
      <c r="CU231" s="185" t="e">
        <f t="shared" si="111"/>
        <v>#REF!</v>
      </c>
      <c r="CV231" s="177" t="e">
        <f t="shared" si="112"/>
        <v>#REF!</v>
      </c>
    </row>
    <row r="232" spans="1:100" ht="15" customHeight="1">
      <c r="A232" s="19">
        <f t="shared" si="69"/>
        <v>2010</v>
      </c>
      <c r="B232" s="174">
        <f t="shared" si="69"/>
        <v>251</v>
      </c>
      <c r="C232" s="67">
        <f t="shared" si="70"/>
        <v>3.713572066704308</v>
      </c>
      <c r="D232" s="20">
        <f t="shared" si="113"/>
        <v>8</v>
      </c>
      <c r="E232" s="69">
        <f t="shared" si="71"/>
        <v>2.0794415416798357</v>
      </c>
      <c r="F232" s="50"/>
      <c r="G232" s="25"/>
      <c r="H232" s="75"/>
      <c r="I232" s="177">
        <f t="shared" si="72"/>
        <v>246</v>
      </c>
      <c r="J232" s="178">
        <f t="shared" si="73"/>
        <v>1.9920318725099602</v>
      </c>
      <c r="K232" s="177">
        <f t="shared" si="74"/>
        <v>2.5000000000000001E-2</v>
      </c>
      <c r="M232" s="25"/>
      <c r="N232" s="75"/>
      <c r="O232" s="185" t="e">
        <f t="shared" si="75"/>
        <v>#REF!</v>
      </c>
      <c r="P232" s="177" t="e">
        <f t="shared" si="76"/>
        <v>#REF!</v>
      </c>
      <c r="R232" s="68" t="e">
        <f t="shared" si="77"/>
        <v>#REF!</v>
      </c>
      <c r="S232" s="50"/>
      <c r="T232" s="25"/>
      <c r="U232" s="75"/>
      <c r="V232" s="185" t="e">
        <f t="shared" si="78"/>
        <v>#REF!</v>
      </c>
      <c r="W232" s="177" t="e">
        <f t="shared" si="79"/>
        <v>#REF!</v>
      </c>
      <c r="Y232" s="68" t="e">
        <f t="shared" si="80"/>
        <v>#REF!</v>
      </c>
      <c r="Z232" s="50"/>
      <c r="AA232" s="25"/>
      <c r="AB232" s="75"/>
      <c r="AC232" s="185" t="e">
        <f t="shared" si="81"/>
        <v>#REF!</v>
      </c>
      <c r="AD232" s="177" t="e">
        <f t="shared" si="82"/>
        <v>#REF!</v>
      </c>
      <c r="AF232" s="68" t="e">
        <f t="shared" si="83"/>
        <v>#REF!</v>
      </c>
      <c r="AG232" s="50"/>
      <c r="AH232" s="25"/>
      <c r="AI232" s="75"/>
      <c r="AJ232" s="185" t="e">
        <f t="shared" si="84"/>
        <v>#REF!</v>
      </c>
      <c r="AK232" s="177" t="e">
        <f t="shared" si="85"/>
        <v>#REF!</v>
      </c>
      <c r="AM232" s="68" t="e">
        <f t="shared" si="86"/>
        <v>#REF!</v>
      </c>
      <c r="AN232" s="50"/>
      <c r="AO232" s="25"/>
      <c r="AP232" s="75"/>
      <c r="AQ232" s="185" t="e">
        <f t="shared" si="87"/>
        <v>#REF!</v>
      </c>
      <c r="AR232" s="177" t="e">
        <f t="shared" si="88"/>
        <v>#REF!</v>
      </c>
      <c r="AT232" s="68" t="e">
        <f t="shared" si="89"/>
        <v>#REF!</v>
      </c>
      <c r="AU232" s="50"/>
      <c r="AV232" s="25"/>
      <c r="AW232" s="75"/>
      <c r="AX232" s="185" t="e">
        <f t="shared" si="90"/>
        <v>#REF!</v>
      </c>
      <c r="AY232" s="177" t="e">
        <f t="shared" si="91"/>
        <v>#REF!</v>
      </c>
      <c r="BA232" s="68" t="e">
        <f t="shared" si="92"/>
        <v>#REF!</v>
      </c>
      <c r="BB232" s="50"/>
      <c r="BC232" s="25"/>
      <c r="BD232" s="75"/>
      <c r="BE232" s="185" t="e">
        <f t="shared" si="93"/>
        <v>#REF!</v>
      </c>
      <c r="BF232" s="177" t="e">
        <f t="shared" si="94"/>
        <v>#REF!</v>
      </c>
      <c r="BH232" s="68" t="e">
        <f t="shared" si="95"/>
        <v>#REF!</v>
      </c>
      <c r="BI232" s="50"/>
      <c r="BJ232" s="25"/>
      <c r="BK232" s="75"/>
      <c r="BL232" s="185" t="e">
        <f t="shared" si="96"/>
        <v>#REF!</v>
      </c>
      <c r="BM232" s="177" t="e">
        <f t="shared" si="97"/>
        <v>#REF!</v>
      </c>
      <c r="BO232" s="68" t="e">
        <f t="shared" si="98"/>
        <v>#REF!</v>
      </c>
      <c r="BP232" s="50"/>
      <c r="BQ232" s="25"/>
      <c r="BR232" s="75"/>
      <c r="BS232" s="185" t="e">
        <f t="shared" si="99"/>
        <v>#REF!</v>
      </c>
      <c r="BT232" s="177" t="e">
        <f t="shared" si="100"/>
        <v>#REF!</v>
      </c>
      <c r="BV232" s="68" t="e">
        <f t="shared" si="101"/>
        <v>#REF!</v>
      </c>
      <c r="BW232" s="50"/>
      <c r="BX232" s="25"/>
      <c r="BY232" s="75"/>
      <c r="BZ232" s="185" t="e">
        <f t="shared" si="102"/>
        <v>#REF!</v>
      </c>
      <c r="CA232" s="177" t="e">
        <f t="shared" si="103"/>
        <v>#REF!</v>
      </c>
      <c r="CC232" s="68" t="e">
        <f t="shared" si="104"/>
        <v>#REF!</v>
      </c>
      <c r="CD232" s="50"/>
      <c r="CE232" s="25"/>
      <c r="CF232" s="75"/>
      <c r="CG232" s="185" t="e">
        <f t="shared" si="105"/>
        <v>#REF!</v>
      </c>
      <c r="CH232" s="177" t="e">
        <f t="shared" si="106"/>
        <v>#REF!</v>
      </c>
      <c r="CJ232" s="68" t="e">
        <f t="shared" si="107"/>
        <v>#REF!</v>
      </c>
      <c r="CK232" s="50"/>
      <c r="CL232" s="25"/>
      <c r="CM232" s="75"/>
      <c r="CN232" s="185" t="e">
        <f t="shared" si="108"/>
        <v>#REF!</v>
      </c>
      <c r="CO232" s="177" t="e">
        <f t="shared" si="109"/>
        <v>#REF!</v>
      </c>
      <c r="CQ232" s="68" t="e">
        <f t="shared" si="110"/>
        <v>#REF!</v>
      </c>
      <c r="CR232" s="50"/>
      <c r="CS232" s="25"/>
      <c r="CT232" s="75"/>
      <c r="CU232" s="185" t="e">
        <f t="shared" si="111"/>
        <v>#REF!</v>
      </c>
      <c r="CV232" s="177" t="e">
        <f t="shared" si="112"/>
        <v>#REF!</v>
      </c>
    </row>
    <row r="233" spans="1:100" s="25" customFormat="1" ht="15" customHeight="1">
      <c r="A233" s="19">
        <f t="shared" si="69"/>
        <v>2011</v>
      </c>
      <c r="B233" s="174">
        <f t="shared" si="69"/>
        <v>253</v>
      </c>
      <c r="C233" s="67">
        <f t="shared" si="70"/>
        <v>3.7612001156935624</v>
      </c>
      <c r="D233" s="20">
        <f t="shared" si="113"/>
        <v>9</v>
      </c>
      <c r="E233" s="69">
        <f t="shared" si="71"/>
        <v>2.1972245773362196</v>
      </c>
      <c r="F233" s="50"/>
      <c r="H233" s="32"/>
      <c r="I233" s="177">
        <f t="shared" si="72"/>
        <v>247</v>
      </c>
      <c r="J233" s="178">
        <f t="shared" si="73"/>
        <v>2.3715415019762842</v>
      </c>
      <c r="K233" s="177">
        <f t="shared" si="74"/>
        <v>3.5999999999999997E-2</v>
      </c>
      <c r="N233" s="32"/>
      <c r="O233" s="185" t="e">
        <f t="shared" si="75"/>
        <v>#REF!</v>
      </c>
      <c r="P233" s="177" t="e">
        <f t="shared" si="76"/>
        <v>#REF!</v>
      </c>
      <c r="R233" s="68" t="e">
        <f t="shared" si="77"/>
        <v>#REF!</v>
      </c>
      <c r="S233" s="50"/>
      <c r="U233" s="32"/>
      <c r="V233" s="185" t="e">
        <f t="shared" si="78"/>
        <v>#REF!</v>
      </c>
      <c r="W233" s="177" t="e">
        <f t="shared" si="79"/>
        <v>#REF!</v>
      </c>
      <c r="Y233" s="68" t="e">
        <f t="shared" si="80"/>
        <v>#REF!</v>
      </c>
      <c r="Z233" s="50"/>
      <c r="AB233" s="32"/>
      <c r="AC233" s="185" t="e">
        <f t="shared" si="81"/>
        <v>#REF!</v>
      </c>
      <c r="AD233" s="177" t="e">
        <f t="shared" si="82"/>
        <v>#REF!</v>
      </c>
      <c r="AF233" s="68" t="e">
        <f t="shared" si="83"/>
        <v>#REF!</v>
      </c>
      <c r="AG233" s="50"/>
      <c r="AI233" s="32"/>
      <c r="AJ233" s="185" t="e">
        <f t="shared" si="84"/>
        <v>#REF!</v>
      </c>
      <c r="AK233" s="177" t="e">
        <f t="shared" si="85"/>
        <v>#REF!</v>
      </c>
      <c r="AM233" s="68" t="e">
        <f t="shared" si="86"/>
        <v>#REF!</v>
      </c>
      <c r="AN233" s="50"/>
      <c r="AP233" s="32"/>
      <c r="AQ233" s="185" t="e">
        <f t="shared" si="87"/>
        <v>#REF!</v>
      </c>
      <c r="AR233" s="177" t="e">
        <f t="shared" si="88"/>
        <v>#REF!</v>
      </c>
      <c r="AT233" s="68" t="e">
        <f t="shared" si="89"/>
        <v>#REF!</v>
      </c>
      <c r="AU233" s="50"/>
      <c r="AW233" s="32"/>
      <c r="AX233" s="185" t="e">
        <f t="shared" si="90"/>
        <v>#REF!</v>
      </c>
      <c r="AY233" s="177" t="e">
        <f t="shared" si="91"/>
        <v>#REF!</v>
      </c>
      <c r="BA233" s="68" t="e">
        <f t="shared" si="92"/>
        <v>#REF!</v>
      </c>
      <c r="BB233" s="50"/>
      <c r="BD233" s="32"/>
      <c r="BE233" s="185" t="e">
        <f t="shared" si="93"/>
        <v>#REF!</v>
      </c>
      <c r="BF233" s="177" t="e">
        <f t="shared" si="94"/>
        <v>#REF!</v>
      </c>
      <c r="BH233" s="68" t="e">
        <f t="shared" si="95"/>
        <v>#REF!</v>
      </c>
      <c r="BI233" s="50"/>
      <c r="BK233" s="32"/>
      <c r="BL233" s="185" t="e">
        <f t="shared" si="96"/>
        <v>#REF!</v>
      </c>
      <c r="BM233" s="177" t="e">
        <f t="shared" si="97"/>
        <v>#REF!</v>
      </c>
      <c r="BO233" s="68" t="e">
        <f t="shared" si="98"/>
        <v>#REF!</v>
      </c>
      <c r="BP233" s="50"/>
      <c r="BR233" s="32"/>
      <c r="BS233" s="185" t="e">
        <f t="shared" si="99"/>
        <v>#REF!</v>
      </c>
      <c r="BT233" s="177" t="e">
        <f t="shared" si="100"/>
        <v>#REF!</v>
      </c>
      <c r="BV233" s="68" t="e">
        <f t="shared" si="101"/>
        <v>#REF!</v>
      </c>
      <c r="BW233" s="50"/>
      <c r="BY233" s="32"/>
      <c r="BZ233" s="185" t="e">
        <f t="shared" si="102"/>
        <v>#REF!</v>
      </c>
      <c r="CA233" s="177" t="e">
        <f t="shared" si="103"/>
        <v>#REF!</v>
      </c>
      <c r="CC233" s="68" t="e">
        <f t="shared" si="104"/>
        <v>#REF!</v>
      </c>
      <c r="CD233" s="50"/>
      <c r="CF233" s="32"/>
      <c r="CG233" s="185" t="e">
        <f t="shared" si="105"/>
        <v>#REF!</v>
      </c>
      <c r="CH233" s="177" t="e">
        <f t="shared" si="106"/>
        <v>#REF!</v>
      </c>
      <c r="CJ233" s="68" t="e">
        <f t="shared" si="107"/>
        <v>#REF!</v>
      </c>
      <c r="CK233" s="50"/>
      <c r="CM233" s="32"/>
      <c r="CN233" s="185" t="e">
        <f t="shared" si="108"/>
        <v>#REF!</v>
      </c>
      <c r="CO233" s="177" t="e">
        <f t="shared" si="109"/>
        <v>#REF!</v>
      </c>
      <c r="CQ233" s="68" t="e">
        <f t="shared" si="110"/>
        <v>#REF!</v>
      </c>
      <c r="CR233" s="50"/>
      <c r="CT233" s="32"/>
      <c r="CU233" s="185" t="e">
        <f t="shared" si="111"/>
        <v>#REF!</v>
      </c>
      <c r="CV233" s="177" t="e">
        <f t="shared" si="112"/>
        <v>#REF!</v>
      </c>
    </row>
    <row r="234" spans="1:100" s="25" customFormat="1" ht="15" customHeight="1" thickBot="1">
      <c r="A234" s="28">
        <f t="shared" si="69"/>
        <v>2012</v>
      </c>
      <c r="B234" s="182">
        <f t="shared" si="69"/>
        <v>243</v>
      </c>
      <c r="C234" s="76">
        <f t="shared" si="70"/>
        <v>3.4965075614664802</v>
      </c>
      <c r="D234" s="29">
        <f t="shared" si="113"/>
        <v>10</v>
      </c>
      <c r="E234" s="77">
        <f t="shared" si="71"/>
        <v>2.3025850929940459</v>
      </c>
      <c r="F234" s="51"/>
      <c r="G234" s="30"/>
      <c r="H234" s="78"/>
      <c r="I234" s="183">
        <f t="shared" si="72"/>
        <v>248</v>
      </c>
      <c r="J234" s="184">
        <f t="shared" si="73"/>
        <v>2.0576131687242798</v>
      </c>
      <c r="K234" s="183">
        <f t="shared" si="74"/>
        <v>2.5000000000000001E-2</v>
      </c>
      <c r="M234" s="30"/>
      <c r="N234" s="78"/>
      <c r="O234" s="205" t="e">
        <f t="shared" si="75"/>
        <v>#REF!</v>
      </c>
      <c r="P234" s="183" t="e">
        <f t="shared" si="76"/>
        <v>#REF!</v>
      </c>
      <c r="R234" s="79" t="e">
        <f t="shared" si="77"/>
        <v>#REF!</v>
      </c>
      <c r="S234" s="51"/>
      <c r="T234" s="30"/>
      <c r="U234" s="78"/>
      <c r="V234" s="205" t="e">
        <f t="shared" si="78"/>
        <v>#REF!</v>
      </c>
      <c r="W234" s="183" t="e">
        <f t="shared" si="79"/>
        <v>#REF!</v>
      </c>
      <c r="Y234" s="79" t="e">
        <f t="shared" si="80"/>
        <v>#REF!</v>
      </c>
      <c r="Z234" s="51"/>
      <c r="AA234" s="30"/>
      <c r="AB234" s="78"/>
      <c r="AC234" s="205" t="e">
        <f t="shared" si="81"/>
        <v>#REF!</v>
      </c>
      <c r="AD234" s="183" t="e">
        <f t="shared" si="82"/>
        <v>#REF!</v>
      </c>
      <c r="AF234" s="79" t="e">
        <f t="shared" si="83"/>
        <v>#REF!</v>
      </c>
      <c r="AG234" s="51"/>
      <c r="AH234" s="30"/>
      <c r="AI234" s="78"/>
      <c r="AJ234" s="205" t="e">
        <f t="shared" si="84"/>
        <v>#REF!</v>
      </c>
      <c r="AK234" s="183" t="e">
        <f t="shared" si="85"/>
        <v>#REF!</v>
      </c>
      <c r="AM234" s="79" t="e">
        <f t="shared" si="86"/>
        <v>#REF!</v>
      </c>
      <c r="AN234" s="51"/>
      <c r="AO234" s="30"/>
      <c r="AP234" s="78"/>
      <c r="AQ234" s="205" t="e">
        <f t="shared" si="87"/>
        <v>#REF!</v>
      </c>
      <c r="AR234" s="183" t="e">
        <f t="shared" si="88"/>
        <v>#REF!</v>
      </c>
      <c r="AT234" s="79" t="e">
        <f t="shared" si="89"/>
        <v>#REF!</v>
      </c>
      <c r="AU234" s="51"/>
      <c r="AV234" s="30"/>
      <c r="AW234" s="78"/>
      <c r="AX234" s="205" t="e">
        <f t="shared" si="90"/>
        <v>#REF!</v>
      </c>
      <c r="AY234" s="183" t="e">
        <f t="shared" si="91"/>
        <v>#REF!</v>
      </c>
      <c r="BA234" s="79" t="e">
        <f t="shared" si="92"/>
        <v>#REF!</v>
      </c>
      <c r="BB234" s="51"/>
      <c r="BC234" s="30"/>
      <c r="BD234" s="78"/>
      <c r="BE234" s="205" t="e">
        <f t="shared" si="93"/>
        <v>#REF!</v>
      </c>
      <c r="BF234" s="183" t="e">
        <f t="shared" si="94"/>
        <v>#REF!</v>
      </c>
      <c r="BH234" s="79" t="e">
        <f t="shared" si="95"/>
        <v>#REF!</v>
      </c>
      <c r="BI234" s="51"/>
      <c r="BJ234" s="30"/>
      <c r="BK234" s="78"/>
      <c r="BL234" s="205" t="e">
        <f t="shared" si="96"/>
        <v>#REF!</v>
      </c>
      <c r="BM234" s="183" t="e">
        <f t="shared" si="97"/>
        <v>#REF!</v>
      </c>
      <c r="BO234" s="79" t="e">
        <f t="shared" si="98"/>
        <v>#REF!</v>
      </c>
      <c r="BP234" s="51"/>
      <c r="BQ234" s="30"/>
      <c r="BR234" s="78"/>
      <c r="BS234" s="205" t="e">
        <f t="shared" si="99"/>
        <v>#REF!</v>
      </c>
      <c r="BT234" s="183" t="e">
        <f t="shared" si="100"/>
        <v>#REF!</v>
      </c>
      <c r="BV234" s="79" t="e">
        <f t="shared" si="101"/>
        <v>#REF!</v>
      </c>
      <c r="BW234" s="51"/>
      <c r="BX234" s="30"/>
      <c r="BY234" s="78"/>
      <c r="BZ234" s="205" t="e">
        <f t="shared" si="102"/>
        <v>#REF!</v>
      </c>
      <c r="CA234" s="183" t="e">
        <f t="shared" si="103"/>
        <v>#REF!</v>
      </c>
      <c r="CC234" s="79" t="e">
        <f t="shared" si="104"/>
        <v>#REF!</v>
      </c>
      <c r="CD234" s="51"/>
      <c r="CE234" s="30"/>
      <c r="CF234" s="78"/>
      <c r="CG234" s="205" t="e">
        <f t="shared" si="105"/>
        <v>#REF!</v>
      </c>
      <c r="CH234" s="183" t="e">
        <f t="shared" si="106"/>
        <v>#REF!</v>
      </c>
      <c r="CJ234" s="79" t="e">
        <f t="shared" si="107"/>
        <v>#REF!</v>
      </c>
      <c r="CK234" s="51"/>
      <c r="CL234" s="30"/>
      <c r="CM234" s="78"/>
      <c r="CN234" s="205" t="e">
        <f t="shared" si="108"/>
        <v>#REF!</v>
      </c>
      <c r="CO234" s="183" t="e">
        <f t="shared" si="109"/>
        <v>#REF!</v>
      </c>
      <c r="CQ234" s="79" t="e">
        <f t="shared" si="110"/>
        <v>#REF!</v>
      </c>
      <c r="CR234" s="51"/>
      <c r="CS234" s="30"/>
      <c r="CT234" s="78"/>
      <c r="CU234" s="205" t="e">
        <f t="shared" si="111"/>
        <v>#REF!</v>
      </c>
      <c r="CV234" s="183" t="e">
        <f t="shared" si="112"/>
        <v>#REF!</v>
      </c>
    </row>
    <row r="235" spans="1:100" ht="15" customHeight="1" thickTop="1">
      <c r="A235" s="19">
        <f t="shared" si="69"/>
        <v>2013</v>
      </c>
      <c r="B235" s="174">
        <f t="shared" ref="B235:B256" si="114">ROUND($G$218+$G$221*D235^$G$219,$G$1)</f>
        <v>249</v>
      </c>
      <c r="C235" s="52"/>
      <c r="D235" s="20">
        <f t="shared" si="113"/>
        <v>11</v>
      </c>
      <c r="E235" s="20"/>
      <c r="F235" s="53"/>
      <c r="G235" s="80"/>
      <c r="H235" s="32"/>
      <c r="I235" s="177">
        <f t="shared" si="72"/>
        <v>249</v>
      </c>
      <c r="J235" s="185"/>
      <c r="K235" s="185"/>
    </row>
    <row r="236" spans="1:100" ht="15" customHeight="1" thickBot="1">
      <c r="A236" s="19">
        <f t="shared" si="69"/>
        <v>2014</v>
      </c>
      <c r="B236" s="174">
        <f t="shared" si="114"/>
        <v>250</v>
      </c>
      <c r="C236" s="52"/>
      <c r="D236" s="20">
        <f t="shared" si="113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2"/>
        <v>250</v>
      </c>
      <c r="J236" s="185"/>
      <c r="K236" s="185"/>
    </row>
    <row r="237" spans="1:100" ht="15" customHeight="1" thickTop="1">
      <c r="A237" s="19">
        <f t="shared" si="69"/>
        <v>2015</v>
      </c>
      <c r="B237" s="174">
        <f t="shared" si="114"/>
        <v>251</v>
      </c>
      <c r="C237" s="52"/>
      <c r="D237" s="20">
        <f t="shared" si="113"/>
        <v>13</v>
      </c>
      <c r="E237" s="20"/>
      <c r="F237" s="198" t="e">
        <f>#REF!</f>
        <v>#REF!</v>
      </c>
      <c r="G237" s="201" t="e">
        <f>#REF!</f>
        <v>#REF!</v>
      </c>
      <c r="H237" s="245" t="e">
        <f>#REF!</f>
        <v>#REF!</v>
      </c>
      <c r="I237" s="177">
        <f t="shared" si="72"/>
        <v>251</v>
      </c>
      <c r="J237" s="185"/>
      <c r="K237" s="185"/>
      <c r="M237" s="198"/>
      <c r="N237" s="198"/>
      <c r="O237" s="198"/>
      <c r="P237" s="198"/>
      <c r="Q237" s="198"/>
      <c r="R237" s="198" t="s">
        <v>48</v>
      </c>
      <c r="S237" s="198" t="e">
        <f>#REF!</f>
        <v>#REF!</v>
      </c>
      <c r="Y237" s="198" t="s">
        <v>48</v>
      </c>
      <c r="Z237" s="198" t="e">
        <f>S237</f>
        <v>#REF!</v>
      </c>
      <c r="AF237" s="198" t="s">
        <v>48</v>
      </c>
      <c r="AG237" s="198" t="e">
        <f>Z237</f>
        <v>#REF!</v>
      </c>
      <c r="AM237" s="198" t="s">
        <v>48</v>
      </c>
      <c r="AN237" s="198" t="e">
        <f>AG237</f>
        <v>#REF!</v>
      </c>
      <c r="AT237" s="198" t="s">
        <v>48</v>
      </c>
      <c r="AU237" s="198" t="e">
        <f>AN237</f>
        <v>#REF!</v>
      </c>
      <c r="BA237" s="198" t="s">
        <v>48</v>
      </c>
      <c r="BB237" s="198" t="e">
        <f>AU237</f>
        <v>#REF!</v>
      </c>
      <c r="BH237" s="198" t="s">
        <v>48</v>
      </c>
      <c r="BI237" s="198" t="e">
        <f>BB237</f>
        <v>#REF!</v>
      </c>
      <c r="BO237" s="198" t="s">
        <v>48</v>
      </c>
      <c r="BP237" s="198" t="e">
        <f>BI237</f>
        <v>#REF!</v>
      </c>
      <c r="BV237" s="198" t="s">
        <v>48</v>
      </c>
      <c r="BW237" s="198" t="e">
        <f>BP237</f>
        <v>#REF!</v>
      </c>
      <c r="CC237" s="198" t="s">
        <v>48</v>
      </c>
      <c r="CD237" s="198" t="e">
        <f>BW237</f>
        <v>#REF!</v>
      </c>
      <c r="CJ237" s="198" t="s">
        <v>48</v>
      </c>
      <c r="CK237" s="198" t="e">
        <f>CD237</f>
        <v>#REF!</v>
      </c>
      <c r="CQ237" s="198" t="s">
        <v>48</v>
      </c>
      <c r="CR237" s="198" t="e">
        <f>CK237</f>
        <v>#REF!</v>
      </c>
    </row>
    <row r="238" spans="1:100" ht="15" customHeight="1">
      <c r="A238" s="19">
        <f t="shared" si="69"/>
        <v>2016</v>
      </c>
      <c r="B238" s="174">
        <f t="shared" si="114"/>
        <v>252</v>
      </c>
      <c r="C238" s="52"/>
      <c r="D238" s="20">
        <f t="shared" si="113"/>
        <v>14</v>
      </c>
      <c r="E238" s="20"/>
      <c r="F238" s="198" t="e">
        <f>M218</f>
        <v>#REF!</v>
      </c>
      <c r="G238" s="201" t="e">
        <f>M224</f>
        <v>#REF!</v>
      </c>
      <c r="H238" s="245" t="e">
        <f>M225</f>
        <v>#REF!</v>
      </c>
      <c r="I238" s="177">
        <f>ROUNDUP($G$218+$G$221*D238^$G$219,$G$1)</f>
        <v>252</v>
      </c>
      <c r="J238" s="185"/>
      <c r="K238" s="185"/>
      <c r="M238" s="198"/>
      <c r="N238" s="198"/>
      <c r="O238" s="198"/>
      <c r="P238" s="198"/>
      <c r="Q238" s="198"/>
      <c r="R238" s="198" t="s">
        <v>49</v>
      </c>
      <c r="S238" s="198" t="e">
        <f>#REF!</f>
        <v>#REF!</v>
      </c>
      <c r="Y238" s="198" t="s">
        <v>49</v>
      </c>
      <c r="Z238" s="198" t="e">
        <f>S238</f>
        <v>#REF!</v>
      </c>
      <c r="AF238" s="198" t="s">
        <v>49</v>
      </c>
      <c r="AG238" s="198" t="e">
        <f>Z238</f>
        <v>#REF!</v>
      </c>
      <c r="AM238" s="198" t="s">
        <v>49</v>
      </c>
      <c r="AN238" s="198" t="e">
        <f>AG238</f>
        <v>#REF!</v>
      </c>
      <c r="AT238" s="198" t="s">
        <v>49</v>
      </c>
      <c r="AU238" s="198" t="e">
        <f>AN238</f>
        <v>#REF!</v>
      </c>
      <c r="BA238" s="198" t="s">
        <v>49</v>
      </c>
      <c r="BB238" s="198" t="e">
        <f>AU238</f>
        <v>#REF!</v>
      </c>
      <c r="BH238" s="198" t="s">
        <v>49</v>
      </c>
      <c r="BI238" s="198" t="e">
        <f>BB238</f>
        <v>#REF!</v>
      </c>
      <c r="BO238" s="198" t="s">
        <v>49</v>
      </c>
      <c r="BP238" s="198" t="e">
        <f>BI238</f>
        <v>#REF!</v>
      </c>
      <c r="BV238" s="198" t="s">
        <v>49</v>
      </c>
      <c r="BW238" s="198" t="e">
        <f>BP238</f>
        <v>#REF!</v>
      </c>
      <c r="CC238" s="198" t="s">
        <v>49</v>
      </c>
      <c r="CD238" s="198" t="e">
        <f>BW238</f>
        <v>#REF!</v>
      </c>
      <c r="CJ238" s="198" t="s">
        <v>49</v>
      </c>
      <c r="CK238" s="198" t="e">
        <f>CD238</f>
        <v>#REF!</v>
      </c>
      <c r="CQ238" s="198" t="s">
        <v>49</v>
      </c>
      <c r="CR238" s="198" t="e">
        <f>CK238</f>
        <v>#REF!</v>
      </c>
    </row>
    <row r="239" spans="1:100" ht="15" customHeight="1">
      <c r="A239" s="19">
        <f t="shared" si="69"/>
        <v>2017</v>
      </c>
      <c r="B239" s="174">
        <f t="shared" si="114"/>
        <v>252</v>
      </c>
      <c r="C239" s="52"/>
      <c r="D239" s="20">
        <f t="shared" si="113"/>
        <v>15</v>
      </c>
      <c r="E239" s="20"/>
      <c r="F239" s="198" t="e">
        <f>T218</f>
        <v>#REF!</v>
      </c>
      <c r="G239" s="201" t="e">
        <f>T224</f>
        <v>#REF!</v>
      </c>
      <c r="H239" s="245" t="e">
        <f>T225</f>
        <v>#REF!</v>
      </c>
      <c r="I239" s="177">
        <f t="shared" ref="I239:I256" si="115">ROUND($G$218+$G$221*D239^$G$219,$G$1)</f>
        <v>252</v>
      </c>
      <c r="J239" s="185"/>
      <c r="K239" s="185"/>
      <c r="M239" s="198"/>
      <c r="N239" s="198"/>
      <c r="O239" s="198"/>
      <c r="P239" s="198"/>
      <c r="Q239" s="198"/>
      <c r="R239" s="198" t="s">
        <v>50</v>
      </c>
      <c r="S239" s="198" t="e">
        <f>#REF!</f>
        <v>#REF!</v>
      </c>
      <c r="Y239" s="198" t="s">
        <v>50</v>
      </c>
      <c r="Z239" s="198" t="e">
        <f>S239</f>
        <v>#REF!</v>
      </c>
      <c r="AF239" s="198" t="s">
        <v>50</v>
      </c>
      <c r="AG239" s="198" t="e">
        <f>Z239</f>
        <v>#REF!</v>
      </c>
      <c r="AM239" s="198" t="s">
        <v>50</v>
      </c>
      <c r="AN239" s="198" t="e">
        <f>AG239</f>
        <v>#REF!</v>
      </c>
      <c r="AT239" s="198" t="s">
        <v>50</v>
      </c>
      <c r="AU239" s="198" t="e">
        <f>AN239</f>
        <v>#REF!</v>
      </c>
      <c r="BA239" s="198" t="s">
        <v>50</v>
      </c>
      <c r="BB239" s="198" t="e">
        <f>AU239</f>
        <v>#REF!</v>
      </c>
      <c r="BH239" s="198" t="s">
        <v>50</v>
      </c>
      <c r="BI239" s="198" t="e">
        <f>BB239</f>
        <v>#REF!</v>
      </c>
      <c r="BO239" s="198" t="s">
        <v>50</v>
      </c>
      <c r="BP239" s="198" t="e">
        <f>BI239</f>
        <v>#REF!</v>
      </c>
      <c r="BV239" s="198" t="s">
        <v>50</v>
      </c>
      <c r="BW239" s="198" t="e">
        <f>BP239</f>
        <v>#REF!</v>
      </c>
      <c r="CC239" s="198" t="s">
        <v>50</v>
      </c>
      <c r="CD239" s="198" t="e">
        <f>BW239</f>
        <v>#REF!</v>
      </c>
      <c r="CJ239" s="198" t="s">
        <v>50</v>
      </c>
      <c r="CK239" s="198" t="e">
        <f>CD239</f>
        <v>#REF!</v>
      </c>
      <c r="CQ239" s="198" t="s">
        <v>50</v>
      </c>
      <c r="CR239" s="198" t="e">
        <f>CK239</f>
        <v>#REF!</v>
      </c>
    </row>
    <row r="240" spans="1:100" ht="15" customHeight="1">
      <c r="A240" s="19">
        <f t="shared" si="69"/>
        <v>2018</v>
      </c>
      <c r="B240" s="174">
        <f t="shared" si="114"/>
        <v>253</v>
      </c>
      <c r="C240" s="52"/>
      <c r="D240" s="20">
        <f t="shared" si="113"/>
        <v>16</v>
      </c>
      <c r="E240" s="20"/>
      <c r="F240" s="198" t="e">
        <f>AA218</f>
        <v>#REF!</v>
      </c>
      <c r="G240" s="201" t="e">
        <f>AA224</f>
        <v>#REF!</v>
      </c>
      <c r="H240" s="245" t="e">
        <f>AA225</f>
        <v>#REF!</v>
      </c>
      <c r="I240" s="177">
        <f t="shared" si="115"/>
        <v>253</v>
      </c>
      <c r="J240" s="185"/>
      <c r="K240" s="185"/>
    </row>
    <row r="241" spans="1:11" ht="15" customHeight="1">
      <c r="A241" s="19">
        <f t="shared" ref="A241:A256" si="116">A149</f>
        <v>2019</v>
      </c>
      <c r="B241" s="174">
        <f t="shared" si="114"/>
        <v>254</v>
      </c>
      <c r="C241" s="52"/>
      <c r="D241" s="20">
        <f t="shared" si="113"/>
        <v>17</v>
      </c>
      <c r="E241" s="20"/>
      <c r="F241" s="198" t="e">
        <f>AH218</f>
        <v>#REF!</v>
      </c>
      <c r="G241" s="201" t="e">
        <f>AH224</f>
        <v>#REF!</v>
      </c>
      <c r="H241" s="245" t="e">
        <f>AH225</f>
        <v>#REF!</v>
      </c>
      <c r="I241" s="177">
        <f t="shared" si="115"/>
        <v>254</v>
      </c>
      <c r="J241" s="185"/>
      <c r="K241" s="185"/>
    </row>
    <row r="242" spans="1:11" ht="15" customHeight="1">
      <c r="A242" s="19">
        <f t="shared" si="116"/>
        <v>2020</v>
      </c>
      <c r="B242" s="174">
        <f t="shared" si="114"/>
        <v>255</v>
      </c>
      <c r="C242" s="52"/>
      <c r="D242" s="20">
        <f t="shared" si="113"/>
        <v>18</v>
      </c>
      <c r="E242" s="20"/>
      <c r="F242" s="198" t="e">
        <f>AO218</f>
        <v>#REF!</v>
      </c>
      <c r="G242" s="201" t="e">
        <f>AO224</f>
        <v>#REF!</v>
      </c>
      <c r="H242" s="245" t="e">
        <f>AO225</f>
        <v>#REF!</v>
      </c>
      <c r="I242" s="177">
        <f t="shared" si="115"/>
        <v>255</v>
      </c>
      <c r="J242" s="185"/>
      <c r="K242" s="185"/>
    </row>
    <row r="243" spans="1:11" ht="15" customHeight="1">
      <c r="A243" s="19">
        <f t="shared" si="116"/>
        <v>2021</v>
      </c>
      <c r="B243" s="174">
        <f t="shared" si="114"/>
        <v>255</v>
      </c>
      <c r="C243" s="52"/>
      <c r="D243" s="20">
        <f t="shared" si="113"/>
        <v>19</v>
      </c>
      <c r="E243" s="20"/>
      <c r="F243" s="198" t="e">
        <f>AV218</f>
        <v>#REF!</v>
      </c>
      <c r="G243" s="201" t="e">
        <f>AV224</f>
        <v>#REF!</v>
      </c>
      <c r="H243" s="245" t="e">
        <f>AV225</f>
        <v>#REF!</v>
      </c>
      <c r="I243" s="177">
        <f t="shared" si="115"/>
        <v>255</v>
      </c>
      <c r="J243" s="185"/>
      <c r="K243" s="185"/>
    </row>
    <row r="244" spans="1:11" ht="15" customHeight="1">
      <c r="A244" s="19">
        <f t="shared" si="116"/>
        <v>2022</v>
      </c>
      <c r="B244" s="174">
        <f t="shared" si="114"/>
        <v>256</v>
      </c>
      <c r="C244" s="52"/>
      <c r="D244" s="20">
        <f t="shared" si="113"/>
        <v>20</v>
      </c>
      <c r="E244" s="20"/>
      <c r="F244" s="198" t="e">
        <f>BC218</f>
        <v>#REF!</v>
      </c>
      <c r="G244" s="201" t="e">
        <f>BC224</f>
        <v>#REF!</v>
      </c>
      <c r="H244" s="245" t="e">
        <f>BC225</f>
        <v>#REF!</v>
      </c>
      <c r="I244" s="177">
        <f t="shared" si="115"/>
        <v>256</v>
      </c>
      <c r="J244" s="185"/>
      <c r="K244" s="185"/>
    </row>
    <row r="245" spans="1:11" ht="15" customHeight="1">
      <c r="A245" s="19">
        <f t="shared" si="116"/>
        <v>2023</v>
      </c>
      <c r="B245" s="174">
        <f t="shared" si="114"/>
        <v>256</v>
      </c>
      <c r="C245" s="52"/>
      <c r="D245" s="20">
        <f t="shared" si="113"/>
        <v>21</v>
      </c>
      <c r="E245" s="20"/>
      <c r="F245" s="198" t="e">
        <f>BJ218</f>
        <v>#REF!</v>
      </c>
      <c r="G245" s="201" t="e">
        <f>BJ224</f>
        <v>#REF!</v>
      </c>
      <c r="H245" s="245" t="e">
        <f>BJ225</f>
        <v>#REF!</v>
      </c>
      <c r="I245" s="177">
        <f t="shared" si="115"/>
        <v>256</v>
      </c>
      <c r="J245" s="185"/>
      <c r="K245" s="185"/>
    </row>
    <row r="246" spans="1:11" ht="15" customHeight="1">
      <c r="A246" s="19">
        <f t="shared" si="116"/>
        <v>2024</v>
      </c>
      <c r="B246" s="174">
        <f t="shared" si="114"/>
        <v>257</v>
      </c>
      <c r="C246" s="52"/>
      <c r="D246" s="20">
        <f t="shared" si="113"/>
        <v>22</v>
      </c>
      <c r="E246" s="20"/>
      <c r="F246" s="198" t="e">
        <f>BQ218</f>
        <v>#REF!</v>
      </c>
      <c r="G246" s="201" t="e">
        <f>BQ224</f>
        <v>#REF!</v>
      </c>
      <c r="H246" s="245" t="e">
        <f>BQ225</f>
        <v>#REF!</v>
      </c>
      <c r="I246" s="177">
        <f t="shared" si="115"/>
        <v>257</v>
      </c>
      <c r="J246" s="185"/>
      <c r="K246" s="185"/>
    </row>
    <row r="247" spans="1:11" ht="15" customHeight="1">
      <c r="A247" s="19">
        <f t="shared" si="116"/>
        <v>2025</v>
      </c>
      <c r="B247" s="174">
        <f t="shared" si="114"/>
        <v>258</v>
      </c>
      <c r="C247" s="52"/>
      <c r="D247" s="20">
        <f t="shared" si="113"/>
        <v>23</v>
      </c>
      <c r="E247" s="20"/>
      <c r="F247" s="198" t="e">
        <f>BX218</f>
        <v>#REF!</v>
      </c>
      <c r="G247" s="201" t="e">
        <f>BX224</f>
        <v>#REF!</v>
      </c>
      <c r="H247" s="245" t="e">
        <f>BX225</f>
        <v>#REF!</v>
      </c>
      <c r="I247" s="177">
        <f t="shared" si="115"/>
        <v>258</v>
      </c>
      <c r="J247" s="185"/>
      <c r="K247" s="185"/>
    </row>
    <row r="248" spans="1:11" ht="15" customHeight="1">
      <c r="A248" s="19">
        <f t="shared" si="116"/>
        <v>2026</v>
      </c>
      <c r="B248" s="174">
        <f t="shared" si="114"/>
        <v>258</v>
      </c>
      <c r="C248" s="52"/>
      <c r="D248" s="20">
        <f t="shared" si="113"/>
        <v>24</v>
      </c>
      <c r="E248" s="20"/>
      <c r="F248" s="198" t="e">
        <f>CE218</f>
        <v>#REF!</v>
      </c>
      <c r="G248" s="201" t="e">
        <f>CE224</f>
        <v>#REF!</v>
      </c>
      <c r="H248" s="245" t="e">
        <f>CE225</f>
        <v>#REF!</v>
      </c>
      <c r="I248" s="177">
        <f t="shared" si="115"/>
        <v>258</v>
      </c>
      <c r="J248" s="185"/>
      <c r="K248" s="185"/>
    </row>
    <row r="249" spans="1:11" ht="15" customHeight="1">
      <c r="A249" s="19">
        <f t="shared" si="116"/>
        <v>2027</v>
      </c>
      <c r="B249" s="174">
        <f t="shared" si="114"/>
        <v>259</v>
      </c>
      <c r="C249" s="52"/>
      <c r="D249" s="20">
        <f t="shared" si="113"/>
        <v>25</v>
      </c>
      <c r="E249" s="20"/>
      <c r="F249" s="198" t="e">
        <f>CL218</f>
        <v>#REF!</v>
      </c>
      <c r="G249" s="201" t="e">
        <f>CL224</f>
        <v>#REF!</v>
      </c>
      <c r="H249" s="245" t="e">
        <f>CL225</f>
        <v>#REF!</v>
      </c>
      <c r="I249" s="177">
        <f t="shared" si="115"/>
        <v>259</v>
      </c>
      <c r="J249" s="185"/>
      <c r="K249" s="185"/>
    </row>
    <row r="250" spans="1:11" ht="15" customHeight="1">
      <c r="A250" s="19">
        <f t="shared" si="116"/>
        <v>2028</v>
      </c>
      <c r="B250" s="174">
        <f t="shared" si="114"/>
        <v>259</v>
      </c>
      <c r="C250" s="52"/>
      <c r="D250" s="20">
        <f t="shared" si="113"/>
        <v>26</v>
      </c>
      <c r="E250" s="20"/>
      <c r="F250" s="198" t="e">
        <f>CS218</f>
        <v>#REF!</v>
      </c>
      <c r="G250" s="201" t="e">
        <f>CS224</f>
        <v>#REF!</v>
      </c>
      <c r="H250" s="245" t="e">
        <f>CS225</f>
        <v>#REF!</v>
      </c>
      <c r="I250" s="177">
        <f t="shared" si="115"/>
        <v>259</v>
      </c>
      <c r="J250" s="185"/>
      <c r="K250" s="185"/>
    </row>
    <row r="251" spans="1:11" ht="15" customHeight="1">
      <c r="A251" s="19">
        <f t="shared" si="116"/>
        <v>2029</v>
      </c>
      <c r="B251" s="174">
        <f t="shared" si="114"/>
        <v>260</v>
      </c>
      <c r="C251" s="52"/>
      <c r="D251" s="20">
        <f t="shared" si="113"/>
        <v>27</v>
      </c>
      <c r="E251" s="20"/>
      <c r="F251" s="53"/>
      <c r="G251" s="80"/>
      <c r="H251" s="32"/>
      <c r="I251" s="177">
        <f t="shared" si="115"/>
        <v>260</v>
      </c>
      <c r="J251" s="185"/>
      <c r="K251" s="185"/>
    </row>
    <row r="252" spans="1:11" ht="15" customHeight="1">
      <c r="A252" s="19">
        <f t="shared" si="116"/>
        <v>2030</v>
      </c>
      <c r="B252" s="174">
        <f t="shared" si="114"/>
        <v>260</v>
      </c>
      <c r="C252" s="52"/>
      <c r="D252" s="20">
        <f t="shared" si="113"/>
        <v>28</v>
      </c>
      <c r="E252" s="20"/>
      <c r="F252" s="53"/>
      <c r="G252" s="80"/>
      <c r="H252" s="32"/>
      <c r="I252" s="177">
        <f t="shared" si="115"/>
        <v>260</v>
      </c>
      <c r="J252" s="185"/>
      <c r="K252" s="185"/>
    </row>
    <row r="253" spans="1:11" ht="15" customHeight="1">
      <c r="A253" s="19">
        <f t="shared" si="116"/>
        <v>2031</v>
      </c>
      <c r="B253" s="174">
        <f t="shared" si="114"/>
        <v>261</v>
      </c>
      <c r="C253" s="52"/>
      <c r="D253" s="20">
        <f t="shared" si="113"/>
        <v>29</v>
      </c>
      <c r="E253" s="20"/>
      <c r="F253" s="53"/>
      <c r="G253" s="80"/>
      <c r="H253" s="32"/>
      <c r="I253" s="177">
        <f t="shared" si="115"/>
        <v>261</v>
      </c>
      <c r="J253" s="185"/>
      <c r="K253" s="185"/>
    </row>
    <row r="254" spans="1:11" ht="15" customHeight="1">
      <c r="A254" s="19">
        <f t="shared" si="116"/>
        <v>2032</v>
      </c>
      <c r="B254" s="174">
        <f t="shared" si="114"/>
        <v>261</v>
      </c>
      <c r="C254" s="52"/>
      <c r="D254" s="20">
        <f t="shared" si="113"/>
        <v>30</v>
      </c>
      <c r="E254" s="20"/>
      <c r="F254" s="53"/>
      <c r="G254" s="80"/>
      <c r="H254" s="32"/>
      <c r="I254" s="177">
        <f t="shared" si="115"/>
        <v>261</v>
      </c>
      <c r="J254" s="185"/>
      <c r="K254" s="185"/>
    </row>
    <row r="255" spans="1:11" ht="15" customHeight="1">
      <c r="A255" s="19">
        <f t="shared" si="116"/>
        <v>2033</v>
      </c>
      <c r="B255" s="174">
        <f t="shared" si="114"/>
        <v>262</v>
      </c>
      <c r="C255" s="52"/>
      <c r="D255" s="20">
        <f t="shared" si="113"/>
        <v>31</v>
      </c>
      <c r="E255" s="20"/>
      <c r="F255" s="53"/>
      <c r="G255" s="80"/>
      <c r="H255" s="32"/>
      <c r="I255" s="177">
        <f t="shared" si="115"/>
        <v>262</v>
      </c>
      <c r="J255" s="185"/>
      <c r="K255" s="185"/>
    </row>
    <row r="256" spans="1:11" ht="15" customHeight="1">
      <c r="A256" s="103">
        <f t="shared" si="116"/>
        <v>2034</v>
      </c>
      <c r="B256" s="186">
        <f t="shared" si="114"/>
        <v>262</v>
      </c>
      <c r="C256" s="193"/>
      <c r="D256" s="33">
        <f t="shared" si="113"/>
        <v>32</v>
      </c>
      <c r="E256" s="33"/>
      <c r="F256" s="54"/>
      <c r="G256" s="82"/>
      <c r="H256" s="35"/>
      <c r="I256" s="187">
        <f t="shared" si="115"/>
        <v>262</v>
      </c>
      <c r="J256" s="188"/>
      <c r="K256" s="188"/>
    </row>
    <row r="257" spans="1:56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</row>
    <row r="258" spans="1:56" ht="15" customHeight="1">
      <c r="A258" s="7" t="s">
        <v>51</v>
      </c>
    </row>
    <row r="259" spans="1:56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0.73765188423099859</v>
      </c>
      <c r="J259" s="17" t="s">
        <v>15</v>
      </c>
      <c r="K259" s="18" t="s">
        <v>16</v>
      </c>
      <c r="M259" s="108" t="e">
        <f>RSQ($B260:$B280,M260:M280)</f>
        <v>#REF!</v>
      </c>
      <c r="N259" s="18" t="s">
        <v>16</v>
      </c>
      <c r="P259" s="66" t="s">
        <v>52</v>
      </c>
      <c r="Q259" s="37"/>
      <c r="R259" s="107" t="s">
        <v>74</v>
      </c>
      <c r="S259" s="108" t="e">
        <f>RSQ($B260:$B280,S260:S280)</f>
        <v>#REF!</v>
      </c>
      <c r="T259" s="18" t="s">
        <v>16</v>
      </c>
      <c r="V259" s="66" t="s">
        <v>52</v>
      </c>
      <c r="W259" s="37"/>
      <c r="X259" s="107" t="s">
        <v>74</v>
      </c>
      <c r="Y259" s="108" t="e">
        <f>RSQ($B260:$B280,Y260:Y280)</f>
        <v>#REF!</v>
      </c>
      <c r="Z259" s="18" t="s">
        <v>16</v>
      </c>
      <c r="AB259" s="66" t="s">
        <v>52</v>
      </c>
      <c r="AC259" s="37"/>
      <c r="AD259" s="107" t="s">
        <v>74</v>
      </c>
      <c r="AE259" s="108" t="e">
        <f>RSQ($B260:$B280,AE260:AE280)</f>
        <v>#REF!</v>
      </c>
      <c r="AF259" s="18" t="s">
        <v>16</v>
      </c>
      <c r="AH259" s="66" t="s">
        <v>52</v>
      </c>
      <c r="AI259" s="37"/>
      <c r="AJ259" s="107" t="s">
        <v>74</v>
      </c>
      <c r="AK259" s="108" t="e">
        <f>RSQ($B260:$B280,AK260:AK280)</f>
        <v>#REF!</v>
      </c>
      <c r="AL259" s="18" t="s">
        <v>16</v>
      </c>
      <c r="AN259" s="66" t="s">
        <v>52</v>
      </c>
      <c r="AO259" s="37"/>
      <c r="AP259" s="107" t="s">
        <v>74</v>
      </c>
      <c r="AQ259" s="108" t="e">
        <f>RSQ($B260:$B280,AQ260:AQ280)</f>
        <v>#REF!</v>
      </c>
      <c r="AR259" s="18" t="s">
        <v>16</v>
      </c>
      <c r="AT259" s="66" t="s">
        <v>52</v>
      </c>
      <c r="AU259" s="37"/>
      <c r="AV259" s="107" t="s">
        <v>74</v>
      </c>
      <c r="AW259" s="108" t="e">
        <f>RSQ($B260:$B280,AW260:AW280)</f>
        <v>#REF!</v>
      </c>
      <c r="AX259" s="18" t="s">
        <v>16</v>
      </c>
      <c r="AZ259" s="66" t="s">
        <v>52</v>
      </c>
      <c r="BA259" s="37"/>
      <c r="BB259" s="107" t="s">
        <v>74</v>
      </c>
      <c r="BC259" s="108" t="e">
        <f>RSQ($B260:$B280,BC260:BC280)</f>
        <v>#REF!</v>
      </c>
      <c r="BD259" s="18" t="s">
        <v>16</v>
      </c>
    </row>
    <row r="260" spans="1:56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3"/>
      <c r="N260" s="175"/>
      <c r="P260" s="208"/>
      <c r="Q260" s="38" t="s">
        <v>53</v>
      </c>
      <c r="R260" s="21"/>
      <c r="S260" s="203"/>
      <c r="T260" s="175"/>
      <c r="V260" s="208"/>
      <c r="W260" s="38" t="s">
        <v>53</v>
      </c>
      <c r="X260" s="21"/>
      <c r="Y260" s="203"/>
      <c r="Z260" s="175"/>
      <c r="AB260" s="208"/>
      <c r="AC260" s="38" t="s">
        <v>53</v>
      </c>
      <c r="AD260" s="21"/>
      <c r="AE260" s="203"/>
      <c r="AF260" s="175"/>
      <c r="AH260" s="208"/>
      <c r="AI260" s="38" t="s">
        <v>53</v>
      </c>
      <c r="AJ260" s="21"/>
      <c r="AK260" s="203"/>
      <c r="AL260" s="175"/>
      <c r="AN260" s="208"/>
      <c r="AO260" s="38" t="s">
        <v>53</v>
      </c>
      <c r="AP260" s="21"/>
      <c r="AQ260" s="203"/>
      <c r="AR260" s="175"/>
      <c r="AT260" s="208"/>
      <c r="AU260" s="38" t="s">
        <v>53</v>
      </c>
      <c r="AV260" s="21"/>
      <c r="AW260" s="203"/>
      <c r="AX260" s="175"/>
      <c r="AZ260" s="208"/>
      <c r="BA260" s="38" t="s">
        <v>53</v>
      </c>
      <c r="BB260" s="21"/>
      <c r="BC260" s="203"/>
      <c r="BD260" s="175"/>
    </row>
    <row r="261" spans="1:56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185"/>
      <c r="N261" s="177"/>
      <c r="P261" s="208"/>
      <c r="Q261" s="38" t="s">
        <v>54</v>
      </c>
      <c r="R261" s="21"/>
      <c r="S261" s="185"/>
      <c r="T261" s="177"/>
      <c r="V261" s="208"/>
      <c r="W261" s="38" t="s">
        <v>54</v>
      </c>
      <c r="X261" s="21"/>
      <c r="Y261" s="185"/>
      <c r="Z261" s="177"/>
      <c r="AB261" s="208"/>
      <c r="AC261" s="38" t="s">
        <v>54</v>
      </c>
      <c r="AD261" s="21"/>
      <c r="AE261" s="185"/>
      <c r="AF261" s="177"/>
      <c r="AH261" s="208"/>
      <c r="AI261" s="38" t="s">
        <v>54</v>
      </c>
      <c r="AJ261" s="21"/>
      <c r="AK261" s="185"/>
      <c r="AL261" s="177"/>
      <c r="AN261" s="208"/>
      <c r="AO261" s="38" t="s">
        <v>54</v>
      </c>
      <c r="AP261" s="21"/>
      <c r="AQ261" s="185"/>
      <c r="AR261" s="177"/>
      <c r="AT261" s="208"/>
      <c r="AU261" s="38" t="s">
        <v>54</v>
      </c>
      <c r="AV261" s="21"/>
      <c r="AW261" s="185"/>
      <c r="AX261" s="177"/>
      <c r="AZ261" s="208"/>
      <c r="BA261" s="38" t="s">
        <v>54</v>
      </c>
      <c r="BB261" s="21"/>
      <c r="BC261" s="185"/>
      <c r="BD261" s="177"/>
    </row>
    <row r="262" spans="1:56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185"/>
      <c r="N262" s="177"/>
      <c r="P262" s="208"/>
      <c r="Q262" s="71"/>
      <c r="S262" s="185"/>
      <c r="T262" s="177"/>
      <c r="V262" s="208"/>
      <c r="W262" s="71"/>
      <c r="Y262" s="185"/>
      <c r="Z262" s="177"/>
      <c r="AB262" s="208"/>
      <c r="AC262" s="71"/>
      <c r="AE262" s="185"/>
      <c r="AF262" s="177"/>
      <c r="AH262" s="208"/>
      <c r="AI262" s="71"/>
      <c r="AK262" s="185"/>
      <c r="AL262" s="177"/>
      <c r="AN262" s="208"/>
      <c r="AO262" s="71"/>
      <c r="AQ262" s="185"/>
      <c r="AR262" s="177"/>
      <c r="AT262" s="208"/>
      <c r="AU262" s="71"/>
      <c r="AW262" s="185"/>
      <c r="AX262" s="177"/>
      <c r="AZ262" s="208"/>
      <c r="BA262" s="71"/>
      <c r="BC262" s="185"/>
      <c r="BD262" s="177"/>
    </row>
    <row r="263" spans="1:56" ht="15" customHeight="1">
      <c r="A263" s="19"/>
      <c r="B263" s="174"/>
      <c r="C263" s="207"/>
      <c r="D263" s="20"/>
      <c r="E263" s="71" t="s">
        <v>55</v>
      </c>
      <c r="F263" s="235">
        <v>375</v>
      </c>
      <c r="G263" s="25"/>
      <c r="I263" s="177"/>
      <c r="J263" s="178"/>
      <c r="K263" s="177"/>
      <c r="M263" s="185"/>
      <c r="N263" s="177"/>
      <c r="P263" s="208"/>
      <c r="Q263" s="71" t="s">
        <v>55</v>
      </c>
      <c r="R263" s="209" t="e">
        <f>#REF!+Q284</f>
        <v>#REF!</v>
      </c>
      <c r="S263" s="185"/>
      <c r="T263" s="177"/>
      <c r="V263" s="208"/>
      <c r="W263" s="71" t="s">
        <v>55</v>
      </c>
      <c r="X263" s="209" t="e">
        <f>R263+W284</f>
        <v>#REF!</v>
      </c>
      <c r="Y263" s="185"/>
      <c r="Z263" s="177"/>
      <c r="AB263" s="208"/>
      <c r="AC263" s="71" t="s">
        <v>55</v>
      </c>
      <c r="AD263" s="209" t="e">
        <f>X263+AC284</f>
        <v>#REF!</v>
      </c>
      <c r="AE263" s="185"/>
      <c r="AF263" s="177"/>
      <c r="AH263" s="208"/>
      <c r="AI263" s="71" t="s">
        <v>55</v>
      </c>
      <c r="AJ263" s="209" t="e">
        <f>AD263+AI284</f>
        <v>#REF!</v>
      </c>
      <c r="AK263" s="185"/>
      <c r="AL263" s="177"/>
      <c r="AN263" s="208"/>
      <c r="AO263" s="71" t="s">
        <v>55</v>
      </c>
      <c r="AP263" s="209" t="e">
        <f>AJ263+AO284</f>
        <v>#REF!</v>
      </c>
      <c r="AQ263" s="185"/>
      <c r="AR263" s="177"/>
      <c r="AT263" s="208"/>
      <c r="AU263" s="71" t="s">
        <v>55</v>
      </c>
      <c r="AV263" s="209" t="e">
        <f>AP263+AU284</f>
        <v>#REF!</v>
      </c>
      <c r="AW263" s="185"/>
      <c r="AX263" s="177"/>
      <c r="AZ263" s="208"/>
      <c r="BA263" s="71" t="s">
        <v>55</v>
      </c>
      <c r="BB263" s="209" t="e">
        <f>AV263+BA284</f>
        <v>#REF!</v>
      </c>
      <c r="BC263" s="185"/>
      <c r="BD263" s="177"/>
    </row>
    <row r="264" spans="1:56" ht="15" customHeight="1">
      <c r="A264" s="19"/>
      <c r="B264" s="174"/>
      <c r="C264" s="207"/>
      <c r="D264" s="20"/>
      <c r="E264" s="86" t="s">
        <v>56</v>
      </c>
      <c r="F264" s="198">
        <f>MAX(B260:B280)</f>
        <v>253</v>
      </c>
      <c r="G264" s="25"/>
      <c r="H264" s="24"/>
      <c r="I264" s="177"/>
      <c r="J264" s="178"/>
      <c r="K264" s="177"/>
      <c r="M264" s="185"/>
      <c r="N264" s="177"/>
      <c r="P264" s="208"/>
      <c r="Q264" s="86" t="s">
        <v>56</v>
      </c>
      <c r="R264" s="198">
        <f>MAX($B260:$B280)</f>
        <v>253</v>
      </c>
      <c r="S264" s="185"/>
      <c r="T264" s="177"/>
      <c r="V264" s="208"/>
      <c r="W264" s="86" t="s">
        <v>56</v>
      </c>
      <c r="X264" s="198">
        <f>MAX($B260:$B280)</f>
        <v>253</v>
      </c>
      <c r="Y264" s="185"/>
      <c r="Z264" s="177"/>
      <c r="AB264" s="208"/>
      <c r="AC264" s="86" t="s">
        <v>56</v>
      </c>
      <c r="AD264" s="198">
        <f>MAX($B260:$B280)</f>
        <v>253</v>
      </c>
      <c r="AE264" s="185"/>
      <c r="AF264" s="177"/>
      <c r="AH264" s="208"/>
      <c r="AI264" s="86" t="s">
        <v>56</v>
      </c>
      <c r="AJ264" s="198">
        <f>MAX($B260:$B280)</f>
        <v>253</v>
      </c>
      <c r="AK264" s="185"/>
      <c r="AL264" s="177"/>
      <c r="AN264" s="208"/>
      <c r="AO264" s="86" t="s">
        <v>56</v>
      </c>
      <c r="AP264" s="198">
        <f>MAX($B260:$B280)</f>
        <v>253</v>
      </c>
      <c r="AQ264" s="185"/>
      <c r="AR264" s="177"/>
      <c r="AT264" s="208"/>
      <c r="AU264" s="86" t="s">
        <v>56</v>
      </c>
      <c r="AV264" s="198">
        <f>MAX($B260:$B280)</f>
        <v>253</v>
      </c>
      <c r="AW264" s="185"/>
      <c r="AX264" s="177"/>
      <c r="AZ264" s="208"/>
      <c r="BA264" s="86" t="s">
        <v>56</v>
      </c>
      <c r="BB264" s="198">
        <f>MAX($B260:$B280)</f>
        <v>253</v>
      </c>
      <c r="BC264" s="185"/>
      <c r="BD264" s="177"/>
    </row>
    <row r="265" spans="1:56" ht="15" customHeight="1">
      <c r="A265" s="19"/>
      <c r="B265" s="174"/>
      <c r="C265" s="207"/>
      <c r="D265" s="20"/>
      <c r="E265" s="86" t="s">
        <v>57</v>
      </c>
      <c r="F265" s="198">
        <f>AVERAGE(B276:B280)</f>
        <v>247.4</v>
      </c>
      <c r="G265" s="25"/>
      <c r="H265" s="24"/>
      <c r="I265" s="177"/>
      <c r="J265" s="178"/>
      <c r="K265" s="177"/>
      <c r="M265" s="185"/>
      <c r="N265" s="177"/>
      <c r="P265" s="208"/>
      <c r="Q265" s="86" t="s">
        <v>57</v>
      </c>
      <c r="R265" s="198">
        <f>AVERAGE($B276:$B280)</f>
        <v>247.4</v>
      </c>
      <c r="S265" s="185"/>
      <c r="T265" s="177"/>
      <c r="V265" s="208"/>
      <c r="W265" s="86" t="s">
        <v>57</v>
      </c>
      <c r="X265" s="198">
        <f>AVERAGE($B276:$B280)</f>
        <v>247.4</v>
      </c>
      <c r="Y265" s="185"/>
      <c r="Z265" s="177"/>
      <c r="AB265" s="208"/>
      <c r="AC265" s="86" t="s">
        <v>57</v>
      </c>
      <c r="AD265" s="198">
        <f>AVERAGE($B276:$B280)</f>
        <v>247.4</v>
      </c>
      <c r="AE265" s="185"/>
      <c r="AF265" s="177"/>
      <c r="AH265" s="208"/>
      <c r="AI265" s="86" t="s">
        <v>57</v>
      </c>
      <c r="AJ265" s="198">
        <f>AVERAGE($B276:$B280)</f>
        <v>247.4</v>
      </c>
      <c r="AK265" s="185"/>
      <c r="AL265" s="177"/>
      <c r="AN265" s="208"/>
      <c r="AO265" s="86" t="s">
        <v>57</v>
      </c>
      <c r="AP265" s="198">
        <f>AVERAGE($B276:$B280)</f>
        <v>247.4</v>
      </c>
      <c r="AQ265" s="185"/>
      <c r="AR265" s="177"/>
      <c r="AT265" s="208"/>
      <c r="AU265" s="86" t="s">
        <v>57</v>
      </c>
      <c r="AV265" s="198">
        <f>AVERAGE($B276:$B280)</f>
        <v>247.4</v>
      </c>
      <c r="AW265" s="185"/>
      <c r="AX265" s="177"/>
      <c r="AZ265" s="208"/>
      <c r="BA265" s="86" t="s">
        <v>57</v>
      </c>
      <c r="BB265" s="198">
        <f>AVERAGE($B276:$B280)</f>
        <v>247.4</v>
      </c>
      <c r="BC265" s="185"/>
      <c r="BD265" s="177"/>
    </row>
    <row r="266" spans="1:56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185"/>
      <c r="N266" s="177"/>
      <c r="P266" s="208"/>
      <c r="S266" s="185"/>
      <c r="T266" s="177"/>
      <c r="V266" s="208"/>
      <c r="Y266" s="185"/>
      <c r="Z266" s="177"/>
      <c r="AB266" s="208"/>
      <c r="AE266" s="185"/>
      <c r="AF266" s="177"/>
      <c r="AH266" s="208"/>
      <c r="AK266" s="185"/>
      <c r="AL266" s="177"/>
      <c r="AN266" s="208"/>
      <c r="AQ266" s="185"/>
      <c r="AR266" s="177"/>
      <c r="AT266" s="208"/>
      <c r="AW266" s="185"/>
      <c r="AX266" s="177"/>
      <c r="AZ266" s="208"/>
      <c r="BC266" s="185"/>
      <c r="BD266" s="177"/>
    </row>
    <row r="267" spans="1:56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-2.3921526946373454E-2</v>
      </c>
      <c r="G267" s="88"/>
      <c r="H267" s="24"/>
      <c r="I267" s="177"/>
      <c r="J267" s="178"/>
      <c r="K267" s="177"/>
      <c r="M267" s="185"/>
      <c r="N267" s="177"/>
      <c r="P267" s="208"/>
      <c r="Q267" s="87" t="s">
        <v>58</v>
      </c>
      <c r="R267" s="42" t="e">
        <f>INDEX(LINEST(P271:P280,$D271:$D280),1)</f>
        <v>#VALUE!</v>
      </c>
      <c r="S267" s="185"/>
      <c r="T267" s="177"/>
      <c r="V267" s="208"/>
      <c r="W267" s="87" t="s">
        <v>58</v>
      </c>
      <c r="X267" s="42" t="e">
        <f>INDEX(LINEST(V271:V280,$D271:$D280),1)</f>
        <v>#VALUE!</v>
      </c>
      <c r="Y267" s="185"/>
      <c r="Z267" s="177"/>
      <c r="AB267" s="208"/>
      <c r="AC267" s="87" t="s">
        <v>58</v>
      </c>
      <c r="AD267" s="42" t="e">
        <f>INDEX(LINEST(AB271:AB280,$D271:$D280),1)</f>
        <v>#VALUE!</v>
      </c>
      <c r="AE267" s="185"/>
      <c r="AF267" s="177"/>
      <c r="AH267" s="208"/>
      <c r="AI267" s="87" t="s">
        <v>58</v>
      </c>
      <c r="AJ267" s="42" t="e">
        <f>INDEX(LINEST(AH271:AH280,$D271:$D280),1)</f>
        <v>#VALUE!</v>
      </c>
      <c r="AK267" s="185"/>
      <c r="AL267" s="177"/>
      <c r="AN267" s="208"/>
      <c r="AO267" s="87" t="s">
        <v>58</v>
      </c>
      <c r="AP267" s="42" t="e">
        <f>INDEX(LINEST(AN271:AN280,$D271:$D280),1)</f>
        <v>#VALUE!</v>
      </c>
      <c r="AQ267" s="185"/>
      <c r="AR267" s="177"/>
      <c r="AT267" s="208"/>
      <c r="AU267" s="87" t="s">
        <v>58</v>
      </c>
      <c r="AV267" s="42" t="e">
        <f>INDEX(LINEST(AT271:AT280,$D271:$D280),1)</f>
        <v>#VALUE!</v>
      </c>
      <c r="AW267" s="185"/>
      <c r="AX267" s="177"/>
      <c r="AZ267" s="208"/>
      <c r="BA267" s="87" t="s">
        <v>58</v>
      </c>
      <c r="BB267" s="42" t="e">
        <f>INDEX(LINEST(AZ271:AZ280,$D271:$D280),1)</f>
        <v>#VALUE!</v>
      </c>
      <c r="BC267" s="185"/>
      <c r="BD267" s="177"/>
    </row>
    <row r="268" spans="1:56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-0.45980986516294559</v>
      </c>
      <c r="G268" s="25"/>
      <c r="H268" s="21"/>
      <c r="I268" s="177"/>
      <c r="J268" s="178"/>
      <c r="K268" s="177"/>
      <c r="M268" s="185"/>
      <c r="N268" s="177"/>
      <c r="P268" s="208"/>
      <c r="Q268" s="71" t="s">
        <v>29</v>
      </c>
      <c r="R268" s="42" t="e">
        <f>INDEX(LINEST(P271:P280,$D271:$D280),2)</f>
        <v>#VALUE!</v>
      </c>
      <c r="S268" s="185"/>
      <c r="T268" s="177"/>
      <c r="V268" s="208"/>
      <c r="W268" s="71" t="s">
        <v>29</v>
      </c>
      <c r="X268" s="42" t="e">
        <f>INDEX(LINEST(V271:V280,$D271:$D280),2)</f>
        <v>#VALUE!</v>
      </c>
      <c r="Y268" s="185"/>
      <c r="Z268" s="177"/>
      <c r="AB268" s="208"/>
      <c r="AC268" s="71" t="s">
        <v>29</v>
      </c>
      <c r="AD268" s="42" t="e">
        <f>INDEX(LINEST(AB271:AB280,$D271:$D280),2)</f>
        <v>#VALUE!</v>
      </c>
      <c r="AE268" s="185"/>
      <c r="AF268" s="177"/>
      <c r="AH268" s="208"/>
      <c r="AI268" s="71" t="s">
        <v>29</v>
      </c>
      <c r="AJ268" s="42" t="e">
        <f>INDEX(LINEST(AH271:AH280,$D271:$D280),2)</f>
        <v>#VALUE!</v>
      </c>
      <c r="AK268" s="185"/>
      <c r="AL268" s="177"/>
      <c r="AN268" s="208"/>
      <c r="AO268" s="71" t="s">
        <v>29</v>
      </c>
      <c r="AP268" s="42" t="e">
        <f>INDEX(LINEST(AN271:AN280,$D271:$D280),2)</f>
        <v>#VALUE!</v>
      </c>
      <c r="AQ268" s="185"/>
      <c r="AR268" s="177"/>
      <c r="AT268" s="208"/>
      <c r="AU268" s="71" t="s">
        <v>29</v>
      </c>
      <c r="AV268" s="42" t="e">
        <f>INDEX(LINEST(AT271:AT280,$D271:$D280),2)</f>
        <v>#VALUE!</v>
      </c>
      <c r="AW268" s="185"/>
      <c r="AX268" s="177"/>
      <c r="AZ268" s="208"/>
      <c r="BA268" s="71" t="s">
        <v>29</v>
      </c>
      <c r="BB268" s="42" t="e">
        <f>INDEX(LINEST(AZ271:AZ280,$D271:$D280),2)</f>
        <v>#VALUE!</v>
      </c>
      <c r="BC268" s="185"/>
      <c r="BD268" s="177"/>
    </row>
    <row r="269" spans="1:56" ht="15" customHeight="1">
      <c r="A269" s="19"/>
      <c r="B269" s="174"/>
      <c r="C269" s="207"/>
      <c r="D269" s="20"/>
      <c r="E269" s="86" t="s">
        <v>30</v>
      </c>
      <c r="F269" s="89">
        <f>F267*-1</f>
        <v>2.3921526946373454E-2</v>
      </c>
      <c r="H269" s="75"/>
      <c r="I269" s="177"/>
      <c r="J269" s="178"/>
      <c r="K269" s="177"/>
      <c r="M269" s="185"/>
      <c r="N269" s="177"/>
      <c r="P269" s="208"/>
      <c r="Q269" s="86" t="s">
        <v>30</v>
      </c>
      <c r="R269" s="89" t="e">
        <f>R267*-1</f>
        <v>#VALUE!</v>
      </c>
      <c r="S269" s="185"/>
      <c r="T269" s="177"/>
      <c r="V269" s="208"/>
      <c r="W269" s="86" t="s">
        <v>30</v>
      </c>
      <c r="X269" s="89" t="e">
        <f>X267*-1</f>
        <v>#VALUE!</v>
      </c>
      <c r="Y269" s="185"/>
      <c r="Z269" s="177"/>
      <c r="AB269" s="208"/>
      <c r="AC269" s="86" t="s">
        <v>30</v>
      </c>
      <c r="AD269" s="89" t="e">
        <f>AD267*-1</f>
        <v>#VALUE!</v>
      </c>
      <c r="AE269" s="185"/>
      <c r="AF269" s="177"/>
      <c r="AH269" s="208"/>
      <c r="AI269" s="86" t="s">
        <v>30</v>
      </c>
      <c r="AJ269" s="89" t="e">
        <f>AJ267*-1</f>
        <v>#VALUE!</v>
      </c>
      <c r="AK269" s="185"/>
      <c r="AL269" s="177"/>
      <c r="AN269" s="208"/>
      <c r="AO269" s="86" t="s">
        <v>30</v>
      </c>
      <c r="AP269" s="89" t="e">
        <f>AP267*-1</f>
        <v>#VALUE!</v>
      </c>
      <c r="AQ269" s="185"/>
      <c r="AR269" s="177"/>
      <c r="AT269" s="208"/>
      <c r="AU269" s="86" t="s">
        <v>30</v>
      </c>
      <c r="AV269" s="89" t="e">
        <f>AV267*-1</f>
        <v>#VALUE!</v>
      </c>
      <c r="AW269" s="185"/>
      <c r="AX269" s="177"/>
      <c r="AZ269" s="208"/>
      <c r="BA269" s="86" t="s">
        <v>30</v>
      </c>
      <c r="BB269" s="89" t="e">
        <f>BB267*-1</f>
        <v>#VALUE!</v>
      </c>
      <c r="BC269" s="185"/>
      <c r="BD269" s="177"/>
    </row>
    <row r="270" spans="1:56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185"/>
      <c r="N270" s="177"/>
      <c r="P270" s="208"/>
      <c r="Q270" s="86"/>
      <c r="S270" s="185"/>
      <c r="T270" s="177"/>
      <c r="V270" s="208"/>
      <c r="W270" s="86"/>
      <c r="Y270" s="185"/>
      <c r="Z270" s="177"/>
      <c r="AB270" s="208"/>
      <c r="AC270" s="86"/>
      <c r="AE270" s="185"/>
      <c r="AF270" s="177"/>
      <c r="AH270" s="208"/>
      <c r="AI270" s="86"/>
      <c r="AK270" s="185"/>
      <c r="AL270" s="177"/>
      <c r="AN270" s="208"/>
      <c r="AO270" s="86"/>
      <c r="AQ270" s="185"/>
      <c r="AR270" s="177"/>
      <c r="AT270" s="208"/>
      <c r="AU270" s="86"/>
      <c r="AW270" s="185"/>
      <c r="AX270" s="177"/>
      <c r="AZ270" s="208"/>
      <c r="BA270" s="86"/>
      <c r="BC270" s="185"/>
      <c r="BD270" s="177"/>
    </row>
    <row r="271" spans="1:56" ht="15" customHeight="1">
      <c r="A271" s="19">
        <f t="shared" ref="A271:B286" si="117">A225</f>
        <v>2003</v>
      </c>
      <c r="B271" s="174">
        <f t="shared" si="117"/>
        <v>232</v>
      </c>
      <c r="C271" s="207">
        <f t="shared" ref="C271:C280" si="118">LN(F$263/B271-1)</f>
        <v>-0.48389274140640259</v>
      </c>
      <c r="D271" s="20">
        <v>1</v>
      </c>
      <c r="E271" s="637" t="s">
        <v>7</v>
      </c>
      <c r="F271" s="638"/>
      <c r="G271" s="641">
        <f>I259</f>
        <v>0.73765188423099859</v>
      </c>
      <c r="H271" s="642"/>
      <c r="I271" s="177">
        <f t="shared" ref="I271:I302" si="119">ROUND($F$263/(1+EXP($F$268+$F$267*D271)),$G$1)</f>
        <v>232</v>
      </c>
      <c r="J271" s="178">
        <f t="shared" ref="J271:J280" si="120">ABS(B271-I271)/B271*100</f>
        <v>0</v>
      </c>
      <c r="K271" s="177">
        <f t="shared" ref="K271:K280" si="121">(B271-I271)^2/1000</f>
        <v>0</v>
      </c>
      <c r="M271" s="185" t="e">
        <f>ROUND(#REF!/(1+EXP(#REF!+#REF!*$D271)),$G$1)</f>
        <v>#REF!</v>
      </c>
      <c r="N271" s="177" t="e">
        <f t="shared" ref="N271:N280" si="122">($B271-M271)^2/1000</f>
        <v>#REF!</v>
      </c>
      <c r="P271" s="208" t="e">
        <f t="shared" ref="P271:P280" si="123">LN(R$263/$B271-1)</f>
        <v>#REF!</v>
      </c>
      <c r="Q271" s="21" t="s">
        <v>36</v>
      </c>
      <c r="R271" s="42" t="e">
        <f>S259</f>
        <v>#REF!</v>
      </c>
      <c r="S271" s="185" t="e">
        <f t="shared" ref="S271:S280" si="124">ROUND(R$263/(1+EXP(R$268+R$267*$D271)),$G$1)</f>
        <v>#REF!</v>
      </c>
      <c r="T271" s="177" t="e">
        <f t="shared" ref="T271:T280" si="125">($B271-S271)^2/1000</f>
        <v>#REF!</v>
      </c>
      <c r="V271" s="208" t="e">
        <f t="shared" ref="V271:V280" si="126">LN(X$263/$B271-1)</f>
        <v>#REF!</v>
      </c>
      <c r="W271" s="21" t="s">
        <v>36</v>
      </c>
      <c r="X271" s="42" t="e">
        <f>Y259</f>
        <v>#REF!</v>
      </c>
      <c r="Y271" s="185" t="e">
        <f t="shared" ref="Y271:Y280" si="127">ROUND(X$263/(1+EXP(X$268+X$267*$D271)),$G$1)</f>
        <v>#REF!</v>
      </c>
      <c r="Z271" s="177" t="e">
        <f t="shared" ref="Z271:Z280" si="128">($B271-Y271)^2/1000</f>
        <v>#REF!</v>
      </c>
      <c r="AB271" s="208" t="e">
        <f t="shared" ref="AB271:AB280" si="129">LN(AD$263/$B271-1)</f>
        <v>#REF!</v>
      </c>
      <c r="AC271" s="21" t="s">
        <v>36</v>
      </c>
      <c r="AD271" s="42" t="e">
        <f>AE259</f>
        <v>#REF!</v>
      </c>
      <c r="AE271" s="185" t="e">
        <f t="shared" ref="AE271:AE280" si="130">ROUND(AD$263/(1+EXP(AD$268+AD$267*$D271)),$G$1)</f>
        <v>#REF!</v>
      </c>
      <c r="AF271" s="177" t="e">
        <f t="shared" ref="AF271:AF280" si="131">($B271-AE271)^2/1000</f>
        <v>#REF!</v>
      </c>
      <c r="AH271" s="208" t="e">
        <f t="shared" ref="AH271:AH280" si="132">LN(AJ$263/$B271-1)</f>
        <v>#REF!</v>
      </c>
      <c r="AI271" s="21" t="s">
        <v>36</v>
      </c>
      <c r="AJ271" s="42" t="e">
        <f>AK259</f>
        <v>#REF!</v>
      </c>
      <c r="AK271" s="185" t="e">
        <f t="shared" ref="AK271:AK280" si="133">ROUND(AJ$263/(1+EXP(AJ$268+AJ$267*$D271)),$G$1)</f>
        <v>#REF!</v>
      </c>
      <c r="AL271" s="177" t="e">
        <f t="shared" ref="AL271:AL280" si="134">($B271-AK271)^2/1000</f>
        <v>#REF!</v>
      </c>
      <c r="AN271" s="208" t="e">
        <f t="shared" ref="AN271:AN280" si="135">LN(AP$263/$B271-1)</f>
        <v>#REF!</v>
      </c>
      <c r="AO271" s="21" t="s">
        <v>36</v>
      </c>
      <c r="AP271" s="42" t="e">
        <f>AQ259</f>
        <v>#REF!</v>
      </c>
      <c r="AQ271" s="185" t="e">
        <f t="shared" ref="AQ271:AQ280" si="136">ROUND(AP$263/(1+EXP(AP$268+AP$267*$D271)),$G$1)</f>
        <v>#REF!</v>
      </c>
      <c r="AR271" s="177" t="e">
        <f t="shared" ref="AR271:AR280" si="137">($B271-AQ271)^2/1000</f>
        <v>#REF!</v>
      </c>
      <c r="AT271" s="208" t="e">
        <f t="shared" ref="AT271:AT280" si="138">LN(AV$263/$B271-1)</f>
        <v>#REF!</v>
      </c>
      <c r="AU271" s="21" t="s">
        <v>36</v>
      </c>
      <c r="AV271" s="42" t="e">
        <f>AW259</f>
        <v>#REF!</v>
      </c>
      <c r="AW271" s="185" t="e">
        <f t="shared" ref="AW271:AW280" si="139">ROUND(AV$263/(1+EXP(AV$268+AV$267*$D271)),$G$1)</f>
        <v>#REF!</v>
      </c>
      <c r="AX271" s="177" t="e">
        <f t="shared" ref="AX271:AX280" si="140">($B271-AW271)^2/1000</f>
        <v>#REF!</v>
      </c>
      <c r="AZ271" s="208" t="e">
        <f t="shared" ref="AZ271:AZ280" si="141">LN(BB$263/$B271-1)</f>
        <v>#REF!</v>
      </c>
      <c r="BA271" s="21" t="s">
        <v>36</v>
      </c>
      <c r="BB271" s="42" t="e">
        <f>BC259</f>
        <v>#REF!</v>
      </c>
      <c r="BC271" s="185" t="e">
        <f t="shared" ref="BC271:BC280" si="142">ROUND(BB$263/(1+EXP(BB$268+BB$267*$D271)),$G$1)</f>
        <v>#REF!</v>
      </c>
      <c r="BD271" s="177" t="e">
        <f t="shared" ref="BD271:BD280" si="143">($B271-BC271)^2/1000</f>
        <v>#REF!</v>
      </c>
    </row>
    <row r="272" spans="1:56" ht="15" customHeight="1">
      <c r="A272" s="19">
        <f t="shared" si="117"/>
        <v>2004</v>
      </c>
      <c r="B272" s="174">
        <f t="shared" si="117"/>
        <v>235</v>
      </c>
      <c r="C272" s="207">
        <f t="shared" si="118"/>
        <v>-0.51794309153485474</v>
      </c>
      <c r="D272" s="20">
        <f t="shared" ref="D272:D302" si="144">D271+1</f>
        <v>2</v>
      </c>
      <c r="E272" s="637" t="s">
        <v>8</v>
      </c>
      <c r="F272" s="638"/>
      <c r="G272" s="639">
        <f>SUM(K260:K280)</f>
        <v>0.125</v>
      </c>
      <c r="H272" s="640"/>
      <c r="I272" s="177">
        <f t="shared" si="119"/>
        <v>234</v>
      </c>
      <c r="J272" s="178">
        <f t="shared" si="120"/>
        <v>0.42553191489361702</v>
      </c>
      <c r="K272" s="177">
        <f t="shared" si="121"/>
        <v>1E-3</v>
      </c>
      <c r="M272" s="185" t="e">
        <f>ROUND(#REF!/(1+EXP(#REF!+#REF!*$D272)),$G$1)</f>
        <v>#REF!</v>
      </c>
      <c r="N272" s="177" t="e">
        <f t="shared" si="122"/>
        <v>#REF!</v>
      </c>
      <c r="P272" s="208" t="e">
        <f t="shared" si="123"/>
        <v>#REF!</v>
      </c>
      <c r="Q272" s="21" t="s">
        <v>37</v>
      </c>
      <c r="R272" s="209" t="e">
        <f>SUM(T260:T280)</f>
        <v>#REF!</v>
      </c>
      <c r="S272" s="185" t="e">
        <f t="shared" si="124"/>
        <v>#REF!</v>
      </c>
      <c r="T272" s="177" t="e">
        <f t="shared" si="125"/>
        <v>#REF!</v>
      </c>
      <c r="V272" s="208" t="e">
        <f t="shared" si="126"/>
        <v>#REF!</v>
      </c>
      <c r="W272" s="21" t="s">
        <v>37</v>
      </c>
      <c r="X272" s="209" t="e">
        <f>SUM(Z260:Z280)</f>
        <v>#REF!</v>
      </c>
      <c r="Y272" s="185" t="e">
        <f t="shared" si="127"/>
        <v>#REF!</v>
      </c>
      <c r="Z272" s="177" t="e">
        <f t="shared" si="128"/>
        <v>#REF!</v>
      </c>
      <c r="AB272" s="208" t="e">
        <f t="shared" si="129"/>
        <v>#REF!</v>
      </c>
      <c r="AC272" s="21" t="s">
        <v>37</v>
      </c>
      <c r="AD272" s="209" t="e">
        <f>SUM(AF260:AF280)</f>
        <v>#REF!</v>
      </c>
      <c r="AE272" s="185" t="e">
        <f t="shared" si="130"/>
        <v>#REF!</v>
      </c>
      <c r="AF272" s="177" t="e">
        <f t="shared" si="131"/>
        <v>#REF!</v>
      </c>
      <c r="AH272" s="208" t="e">
        <f t="shared" si="132"/>
        <v>#REF!</v>
      </c>
      <c r="AI272" s="21" t="s">
        <v>37</v>
      </c>
      <c r="AJ272" s="209" t="e">
        <f>SUM(AL260:AL280)</f>
        <v>#REF!</v>
      </c>
      <c r="AK272" s="185" t="e">
        <f t="shared" si="133"/>
        <v>#REF!</v>
      </c>
      <c r="AL272" s="177" t="e">
        <f t="shared" si="134"/>
        <v>#REF!</v>
      </c>
      <c r="AN272" s="208" t="e">
        <f t="shared" si="135"/>
        <v>#REF!</v>
      </c>
      <c r="AO272" s="21" t="s">
        <v>37</v>
      </c>
      <c r="AP272" s="209" t="e">
        <f>SUM(AR260:AR280)</f>
        <v>#REF!</v>
      </c>
      <c r="AQ272" s="185" t="e">
        <f t="shared" si="136"/>
        <v>#REF!</v>
      </c>
      <c r="AR272" s="177" t="e">
        <f t="shared" si="137"/>
        <v>#REF!</v>
      </c>
      <c r="AT272" s="208" t="e">
        <f t="shared" si="138"/>
        <v>#REF!</v>
      </c>
      <c r="AU272" s="21" t="s">
        <v>37</v>
      </c>
      <c r="AV272" s="209" t="e">
        <f>SUM(AX260:AX280)</f>
        <v>#REF!</v>
      </c>
      <c r="AW272" s="185" t="e">
        <f t="shared" si="139"/>
        <v>#REF!</v>
      </c>
      <c r="AX272" s="177" t="e">
        <f t="shared" si="140"/>
        <v>#REF!</v>
      </c>
      <c r="AZ272" s="208" t="e">
        <f t="shared" si="141"/>
        <v>#REF!</v>
      </c>
      <c r="BA272" s="21" t="s">
        <v>37</v>
      </c>
      <c r="BB272" s="209" t="e">
        <f>SUM(BD260:BD280)</f>
        <v>#REF!</v>
      </c>
      <c r="BC272" s="185" t="e">
        <f t="shared" si="142"/>
        <v>#REF!</v>
      </c>
      <c r="BD272" s="177" t="e">
        <f t="shared" si="143"/>
        <v>#REF!</v>
      </c>
    </row>
    <row r="273" spans="1:61" ht="15" customHeight="1">
      <c r="A273" s="19">
        <f t="shared" si="117"/>
        <v>2005</v>
      </c>
      <c r="B273" s="174">
        <f t="shared" si="117"/>
        <v>234</v>
      </c>
      <c r="C273" s="207">
        <f t="shared" si="118"/>
        <v>-0.50656122497953304</v>
      </c>
      <c r="D273" s="20">
        <f t="shared" si="144"/>
        <v>3</v>
      </c>
      <c r="E273" s="637" t="s">
        <v>9</v>
      </c>
      <c r="F273" s="638"/>
      <c r="G273" s="639">
        <f>SUM(K271:K280)</f>
        <v>0.125</v>
      </c>
      <c r="H273" s="640"/>
      <c r="I273" s="177">
        <f t="shared" si="119"/>
        <v>236</v>
      </c>
      <c r="J273" s="178">
        <f t="shared" si="120"/>
        <v>0.85470085470085477</v>
      </c>
      <c r="K273" s="177">
        <f t="shared" si="121"/>
        <v>4.0000000000000001E-3</v>
      </c>
      <c r="M273" s="185" t="e">
        <f>ROUND(#REF!/(1+EXP(#REF!+#REF!*$D273)),$G$1)</f>
        <v>#REF!</v>
      </c>
      <c r="N273" s="177" t="e">
        <f t="shared" si="122"/>
        <v>#REF!</v>
      </c>
      <c r="P273" s="208" t="e">
        <f t="shared" si="123"/>
        <v>#REF!</v>
      </c>
      <c r="R273" s="39"/>
      <c r="S273" s="185" t="e">
        <f t="shared" si="124"/>
        <v>#REF!</v>
      </c>
      <c r="T273" s="177" t="e">
        <f t="shared" si="125"/>
        <v>#REF!</v>
      </c>
      <c r="V273" s="208" t="e">
        <f t="shared" si="126"/>
        <v>#REF!</v>
      </c>
      <c r="X273" s="39"/>
      <c r="Y273" s="185" t="e">
        <f t="shared" si="127"/>
        <v>#REF!</v>
      </c>
      <c r="Z273" s="177" t="e">
        <f t="shared" si="128"/>
        <v>#REF!</v>
      </c>
      <c r="AB273" s="208" t="e">
        <f t="shared" si="129"/>
        <v>#REF!</v>
      </c>
      <c r="AD273" s="39"/>
      <c r="AE273" s="185" t="e">
        <f t="shared" si="130"/>
        <v>#REF!</v>
      </c>
      <c r="AF273" s="177" t="e">
        <f t="shared" si="131"/>
        <v>#REF!</v>
      </c>
      <c r="AH273" s="208" t="e">
        <f t="shared" si="132"/>
        <v>#REF!</v>
      </c>
      <c r="AJ273" s="39"/>
      <c r="AK273" s="185" t="e">
        <f t="shared" si="133"/>
        <v>#REF!</v>
      </c>
      <c r="AL273" s="177" t="e">
        <f t="shared" si="134"/>
        <v>#REF!</v>
      </c>
      <c r="AN273" s="208" t="e">
        <f t="shared" si="135"/>
        <v>#REF!</v>
      </c>
      <c r="AP273" s="39"/>
      <c r="AQ273" s="185" t="e">
        <f t="shared" si="136"/>
        <v>#REF!</v>
      </c>
      <c r="AR273" s="177" t="e">
        <f t="shared" si="137"/>
        <v>#REF!</v>
      </c>
      <c r="AT273" s="208" t="e">
        <f t="shared" si="138"/>
        <v>#REF!</v>
      </c>
      <c r="AV273" s="39"/>
      <c r="AW273" s="185" t="e">
        <f t="shared" si="139"/>
        <v>#REF!</v>
      </c>
      <c r="AX273" s="177" t="e">
        <f t="shared" si="140"/>
        <v>#REF!</v>
      </c>
      <c r="AZ273" s="208" t="e">
        <f t="shared" si="141"/>
        <v>#REF!</v>
      </c>
      <c r="BB273" s="39"/>
      <c r="BC273" s="185" t="e">
        <f t="shared" si="142"/>
        <v>#REF!</v>
      </c>
      <c r="BD273" s="177" t="e">
        <f t="shared" si="143"/>
        <v>#REF!</v>
      </c>
    </row>
    <row r="274" spans="1:61" ht="15" customHeight="1">
      <c r="A274" s="19">
        <f t="shared" si="117"/>
        <v>2006</v>
      </c>
      <c r="B274" s="174">
        <f t="shared" si="117"/>
        <v>237</v>
      </c>
      <c r="C274" s="207">
        <f t="shared" si="118"/>
        <v>-0.54080645597792654</v>
      </c>
      <c r="D274" s="20">
        <f t="shared" si="144"/>
        <v>4</v>
      </c>
      <c r="E274" s="637" t="s">
        <v>10</v>
      </c>
      <c r="F274" s="638"/>
      <c r="G274" s="639">
        <f>SUM(J260:J280)/D280</f>
        <v>1.1017500986185087</v>
      </c>
      <c r="H274" s="640"/>
      <c r="I274" s="177">
        <f t="shared" si="119"/>
        <v>238</v>
      </c>
      <c r="J274" s="178">
        <f t="shared" si="120"/>
        <v>0.42194092827004215</v>
      </c>
      <c r="K274" s="177">
        <f t="shared" si="121"/>
        <v>1E-3</v>
      </c>
      <c r="M274" s="185" t="e">
        <f>ROUND(#REF!/(1+EXP(#REF!+#REF!*$D274)),$G$1)</f>
        <v>#REF!</v>
      </c>
      <c r="N274" s="177" t="e">
        <f t="shared" si="122"/>
        <v>#REF!</v>
      </c>
      <c r="P274" s="208" t="e">
        <f t="shared" si="123"/>
        <v>#REF!</v>
      </c>
      <c r="S274" s="185" t="e">
        <f t="shared" si="124"/>
        <v>#REF!</v>
      </c>
      <c r="T274" s="177" t="e">
        <f t="shared" si="125"/>
        <v>#REF!</v>
      </c>
      <c r="V274" s="208" t="e">
        <f t="shared" si="126"/>
        <v>#REF!</v>
      </c>
      <c r="Y274" s="185" t="e">
        <f t="shared" si="127"/>
        <v>#REF!</v>
      </c>
      <c r="Z274" s="177" t="e">
        <f t="shared" si="128"/>
        <v>#REF!</v>
      </c>
      <c r="AB274" s="208" t="e">
        <f t="shared" si="129"/>
        <v>#REF!</v>
      </c>
      <c r="AE274" s="185" t="e">
        <f t="shared" si="130"/>
        <v>#REF!</v>
      </c>
      <c r="AF274" s="177" t="e">
        <f t="shared" si="131"/>
        <v>#REF!</v>
      </c>
      <c r="AH274" s="208" t="e">
        <f t="shared" si="132"/>
        <v>#REF!</v>
      </c>
      <c r="AK274" s="185" t="e">
        <f t="shared" si="133"/>
        <v>#REF!</v>
      </c>
      <c r="AL274" s="177" t="e">
        <f t="shared" si="134"/>
        <v>#REF!</v>
      </c>
      <c r="AN274" s="208" t="e">
        <f t="shared" si="135"/>
        <v>#REF!</v>
      </c>
      <c r="AQ274" s="185" t="e">
        <f t="shared" si="136"/>
        <v>#REF!</v>
      </c>
      <c r="AR274" s="177" t="e">
        <f t="shared" si="137"/>
        <v>#REF!</v>
      </c>
      <c r="AT274" s="208" t="e">
        <f t="shared" si="138"/>
        <v>#REF!</v>
      </c>
      <c r="AW274" s="185" t="e">
        <f t="shared" si="139"/>
        <v>#REF!</v>
      </c>
      <c r="AX274" s="177" t="e">
        <f t="shared" si="140"/>
        <v>#REF!</v>
      </c>
      <c r="AZ274" s="208" t="e">
        <f t="shared" si="141"/>
        <v>#REF!</v>
      </c>
      <c r="BC274" s="185" t="e">
        <f t="shared" si="142"/>
        <v>#REF!</v>
      </c>
      <c r="BD274" s="177" t="e">
        <f t="shared" si="143"/>
        <v>#REF!</v>
      </c>
    </row>
    <row r="275" spans="1:61" ht="15" customHeight="1">
      <c r="A275" s="19">
        <f t="shared" si="117"/>
        <v>2007</v>
      </c>
      <c r="B275" s="174">
        <f t="shared" si="117"/>
        <v>238</v>
      </c>
      <c r="C275" s="207">
        <f t="shared" si="118"/>
        <v>-0.55228974784334983</v>
      </c>
      <c r="D275" s="20">
        <f t="shared" si="144"/>
        <v>5</v>
      </c>
      <c r="E275" s="637" t="s">
        <v>11</v>
      </c>
      <c r="F275" s="638"/>
      <c r="G275" s="639">
        <f>SUM(J271:J280)/10</f>
        <v>1.1017500986185087</v>
      </c>
      <c r="H275" s="640"/>
      <c r="I275" s="177">
        <f t="shared" si="119"/>
        <v>240</v>
      </c>
      <c r="J275" s="178">
        <f t="shared" si="120"/>
        <v>0.84033613445378152</v>
      </c>
      <c r="K275" s="177">
        <f t="shared" si="121"/>
        <v>4.0000000000000001E-3</v>
      </c>
      <c r="M275" s="185" t="e">
        <f>ROUND(#REF!/(1+EXP(#REF!+#REF!*$D275)),$G$1)</f>
        <v>#REF!</v>
      </c>
      <c r="N275" s="177" t="e">
        <f t="shared" si="122"/>
        <v>#REF!</v>
      </c>
      <c r="P275" s="208" t="e">
        <f t="shared" si="123"/>
        <v>#REF!</v>
      </c>
      <c r="S275" s="185" t="e">
        <f t="shared" si="124"/>
        <v>#REF!</v>
      </c>
      <c r="T275" s="177" t="e">
        <f t="shared" si="125"/>
        <v>#REF!</v>
      </c>
      <c r="V275" s="208" t="e">
        <f t="shared" si="126"/>
        <v>#REF!</v>
      </c>
      <c r="Y275" s="185" t="e">
        <f t="shared" si="127"/>
        <v>#REF!</v>
      </c>
      <c r="Z275" s="177" t="e">
        <f t="shared" si="128"/>
        <v>#REF!</v>
      </c>
      <c r="AB275" s="208" t="e">
        <f t="shared" si="129"/>
        <v>#REF!</v>
      </c>
      <c r="AE275" s="185" t="e">
        <f t="shared" si="130"/>
        <v>#REF!</v>
      </c>
      <c r="AF275" s="177" t="e">
        <f t="shared" si="131"/>
        <v>#REF!</v>
      </c>
      <c r="AH275" s="208" t="e">
        <f t="shared" si="132"/>
        <v>#REF!</v>
      </c>
      <c r="AK275" s="185" t="e">
        <f t="shared" si="133"/>
        <v>#REF!</v>
      </c>
      <c r="AL275" s="177" t="e">
        <f t="shared" si="134"/>
        <v>#REF!</v>
      </c>
      <c r="AN275" s="208" t="e">
        <f t="shared" si="135"/>
        <v>#REF!</v>
      </c>
      <c r="AQ275" s="185" t="e">
        <f t="shared" si="136"/>
        <v>#REF!</v>
      </c>
      <c r="AR275" s="177" t="e">
        <f t="shared" si="137"/>
        <v>#REF!</v>
      </c>
      <c r="AT275" s="208" t="e">
        <f t="shared" si="138"/>
        <v>#REF!</v>
      </c>
      <c r="AW275" s="185" t="e">
        <f t="shared" si="139"/>
        <v>#REF!</v>
      </c>
      <c r="AX275" s="177" t="e">
        <f t="shared" si="140"/>
        <v>#REF!</v>
      </c>
      <c r="AZ275" s="208" t="e">
        <f t="shared" si="141"/>
        <v>#REF!</v>
      </c>
      <c r="BC275" s="185" t="e">
        <f t="shared" si="142"/>
        <v>#REF!</v>
      </c>
      <c r="BD275" s="177" t="e">
        <f t="shared" si="143"/>
        <v>#REF!</v>
      </c>
    </row>
    <row r="276" spans="1:61" ht="15" customHeight="1">
      <c r="A276" s="19">
        <f t="shared" si="117"/>
        <v>2008</v>
      </c>
      <c r="B276" s="174">
        <f t="shared" si="117"/>
        <v>246</v>
      </c>
      <c r="C276" s="207">
        <f t="shared" si="118"/>
        <v>-0.64551913157069063</v>
      </c>
      <c r="D276" s="20">
        <f t="shared" si="144"/>
        <v>6</v>
      </c>
      <c r="G276" s="25"/>
      <c r="H276" s="75"/>
      <c r="I276" s="177">
        <f t="shared" si="119"/>
        <v>242</v>
      </c>
      <c r="J276" s="178">
        <f t="shared" si="120"/>
        <v>1.6260162601626018</v>
      </c>
      <c r="K276" s="177">
        <f t="shared" si="121"/>
        <v>1.6E-2</v>
      </c>
      <c r="M276" s="185" t="e">
        <f>ROUND(#REF!/(1+EXP(#REF!+#REF!*$D276)),$G$1)</f>
        <v>#REF!</v>
      </c>
      <c r="N276" s="177" t="e">
        <f t="shared" si="122"/>
        <v>#REF!</v>
      </c>
      <c r="P276" s="208" t="e">
        <f t="shared" si="123"/>
        <v>#REF!</v>
      </c>
      <c r="S276" s="185" t="e">
        <f t="shared" si="124"/>
        <v>#REF!</v>
      </c>
      <c r="T276" s="177" t="e">
        <f t="shared" si="125"/>
        <v>#REF!</v>
      </c>
      <c r="V276" s="208" t="e">
        <f t="shared" si="126"/>
        <v>#REF!</v>
      </c>
      <c r="Y276" s="185" t="e">
        <f t="shared" si="127"/>
        <v>#REF!</v>
      </c>
      <c r="Z276" s="177" t="e">
        <f t="shared" si="128"/>
        <v>#REF!</v>
      </c>
      <c r="AB276" s="208" t="e">
        <f t="shared" si="129"/>
        <v>#REF!</v>
      </c>
      <c r="AE276" s="185" t="e">
        <f t="shared" si="130"/>
        <v>#REF!</v>
      </c>
      <c r="AF276" s="177" t="e">
        <f t="shared" si="131"/>
        <v>#REF!</v>
      </c>
      <c r="AH276" s="208" t="e">
        <f t="shared" si="132"/>
        <v>#REF!</v>
      </c>
      <c r="AK276" s="185" t="e">
        <f t="shared" si="133"/>
        <v>#REF!</v>
      </c>
      <c r="AL276" s="177" t="e">
        <f t="shared" si="134"/>
        <v>#REF!</v>
      </c>
      <c r="AN276" s="208" t="e">
        <f t="shared" si="135"/>
        <v>#REF!</v>
      </c>
      <c r="AQ276" s="185" t="e">
        <f t="shared" si="136"/>
        <v>#REF!</v>
      </c>
      <c r="AR276" s="177" t="e">
        <f t="shared" si="137"/>
        <v>#REF!</v>
      </c>
      <c r="AT276" s="208" t="e">
        <f t="shared" si="138"/>
        <v>#REF!</v>
      </c>
      <c r="AW276" s="185" t="e">
        <f t="shared" si="139"/>
        <v>#REF!</v>
      </c>
      <c r="AX276" s="177" t="e">
        <f t="shared" si="140"/>
        <v>#REF!</v>
      </c>
      <c r="AZ276" s="208" t="e">
        <f t="shared" si="141"/>
        <v>#REF!</v>
      </c>
      <c r="BC276" s="185" t="e">
        <f t="shared" si="142"/>
        <v>#REF!</v>
      </c>
      <c r="BD276" s="177" t="e">
        <f t="shared" si="143"/>
        <v>#REF!</v>
      </c>
    </row>
    <row r="277" spans="1:61" s="25" customFormat="1" ht="15" customHeight="1">
      <c r="A277" s="19">
        <f t="shared" si="117"/>
        <v>2009</v>
      </c>
      <c r="B277" s="174">
        <f t="shared" si="117"/>
        <v>244</v>
      </c>
      <c r="C277" s="207">
        <f t="shared" si="118"/>
        <v>-0.6219709020920503</v>
      </c>
      <c r="D277" s="20">
        <f t="shared" si="144"/>
        <v>7</v>
      </c>
      <c r="H277" s="75"/>
      <c r="I277" s="177">
        <f t="shared" si="119"/>
        <v>244</v>
      </c>
      <c r="J277" s="178">
        <f t="shared" si="120"/>
        <v>0</v>
      </c>
      <c r="K277" s="177">
        <f t="shared" si="121"/>
        <v>0</v>
      </c>
      <c r="M277" s="185" t="e">
        <f>ROUND(#REF!/(1+EXP(#REF!+#REF!*$D277)),$G$1)</f>
        <v>#REF!</v>
      </c>
      <c r="N277" s="177" t="e">
        <f t="shared" si="122"/>
        <v>#REF!</v>
      </c>
      <c r="P277" s="208" t="e">
        <f t="shared" si="123"/>
        <v>#REF!</v>
      </c>
      <c r="S277" s="185" t="e">
        <f t="shared" si="124"/>
        <v>#REF!</v>
      </c>
      <c r="T277" s="177" t="e">
        <f t="shared" si="125"/>
        <v>#REF!</v>
      </c>
      <c r="V277" s="208" t="e">
        <f t="shared" si="126"/>
        <v>#REF!</v>
      </c>
      <c r="Y277" s="185" t="e">
        <f t="shared" si="127"/>
        <v>#REF!</v>
      </c>
      <c r="Z277" s="177" t="e">
        <f t="shared" si="128"/>
        <v>#REF!</v>
      </c>
      <c r="AB277" s="208" t="e">
        <f t="shared" si="129"/>
        <v>#REF!</v>
      </c>
      <c r="AE277" s="185" t="e">
        <f t="shared" si="130"/>
        <v>#REF!</v>
      </c>
      <c r="AF277" s="177" t="e">
        <f t="shared" si="131"/>
        <v>#REF!</v>
      </c>
      <c r="AH277" s="208" t="e">
        <f t="shared" si="132"/>
        <v>#REF!</v>
      </c>
      <c r="AK277" s="185" t="e">
        <f t="shared" si="133"/>
        <v>#REF!</v>
      </c>
      <c r="AL277" s="177" t="e">
        <f t="shared" si="134"/>
        <v>#REF!</v>
      </c>
      <c r="AN277" s="208" t="e">
        <f t="shared" si="135"/>
        <v>#REF!</v>
      </c>
      <c r="AQ277" s="185" t="e">
        <f t="shared" si="136"/>
        <v>#REF!</v>
      </c>
      <c r="AR277" s="177" t="e">
        <f t="shared" si="137"/>
        <v>#REF!</v>
      </c>
      <c r="AT277" s="208" t="e">
        <f t="shared" si="138"/>
        <v>#REF!</v>
      </c>
      <c r="AW277" s="185" t="e">
        <f t="shared" si="139"/>
        <v>#REF!</v>
      </c>
      <c r="AX277" s="177" t="e">
        <f t="shared" si="140"/>
        <v>#REF!</v>
      </c>
      <c r="AZ277" s="208" t="e">
        <f t="shared" si="141"/>
        <v>#REF!</v>
      </c>
      <c r="BC277" s="185" t="e">
        <f t="shared" si="142"/>
        <v>#REF!</v>
      </c>
      <c r="BD277" s="177" t="e">
        <f t="shared" si="143"/>
        <v>#REF!</v>
      </c>
    </row>
    <row r="278" spans="1:61" ht="15" customHeight="1">
      <c r="A278" s="19">
        <f t="shared" si="117"/>
        <v>2010</v>
      </c>
      <c r="B278" s="174">
        <f t="shared" si="117"/>
        <v>251</v>
      </c>
      <c r="C278" s="207">
        <f t="shared" si="118"/>
        <v>-0.70517137352674697</v>
      </c>
      <c r="D278" s="20">
        <f t="shared" si="144"/>
        <v>8</v>
      </c>
      <c r="E278" s="50"/>
      <c r="F278" s="25"/>
      <c r="G278" s="25"/>
      <c r="H278" s="75"/>
      <c r="I278" s="177">
        <f t="shared" si="119"/>
        <v>246</v>
      </c>
      <c r="J278" s="178">
        <f t="shared" si="120"/>
        <v>1.9920318725099602</v>
      </c>
      <c r="K278" s="177">
        <f t="shared" si="121"/>
        <v>2.5000000000000001E-2</v>
      </c>
      <c r="M278" s="185" t="e">
        <f>ROUND(#REF!/(1+EXP(#REF!+#REF!*$D278)),$G$1)</f>
        <v>#REF!</v>
      </c>
      <c r="N278" s="177" t="e">
        <f t="shared" si="122"/>
        <v>#REF!</v>
      </c>
      <c r="P278" s="208" t="e">
        <f t="shared" si="123"/>
        <v>#REF!</v>
      </c>
      <c r="Q278" s="50"/>
      <c r="R278" s="25"/>
      <c r="S278" s="185" t="e">
        <f t="shared" si="124"/>
        <v>#REF!</v>
      </c>
      <c r="T278" s="177" t="e">
        <f t="shared" si="125"/>
        <v>#REF!</v>
      </c>
      <c r="V278" s="208" t="e">
        <f t="shared" si="126"/>
        <v>#REF!</v>
      </c>
      <c r="W278" s="50"/>
      <c r="X278" s="25"/>
      <c r="Y278" s="185" t="e">
        <f t="shared" si="127"/>
        <v>#REF!</v>
      </c>
      <c r="Z278" s="177" t="e">
        <f t="shared" si="128"/>
        <v>#REF!</v>
      </c>
      <c r="AB278" s="208" t="e">
        <f t="shared" si="129"/>
        <v>#REF!</v>
      </c>
      <c r="AC278" s="50"/>
      <c r="AD278" s="25"/>
      <c r="AE278" s="185" t="e">
        <f t="shared" si="130"/>
        <v>#REF!</v>
      </c>
      <c r="AF278" s="177" t="e">
        <f t="shared" si="131"/>
        <v>#REF!</v>
      </c>
      <c r="AH278" s="208" t="e">
        <f t="shared" si="132"/>
        <v>#REF!</v>
      </c>
      <c r="AI278" s="50"/>
      <c r="AJ278" s="25"/>
      <c r="AK278" s="185" t="e">
        <f t="shared" si="133"/>
        <v>#REF!</v>
      </c>
      <c r="AL278" s="177" t="e">
        <f t="shared" si="134"/>
        <v>#REF!</v>
      </c>
      <c r="AN278" s="208" t="e">
        <f t="shared" si="135"/>
        <v>#REF!</v>
      </c>
      <c r="AO278" s="50"/>
      <c r="AP278" s="25"/>
      <c r="AQ278" s="185" t="e">
        <f t="shared" si="136"/>
        <v>#REF!</v>
      </c>
      <c r="AR278" s="177" t="e">
        <f t="shared" si="137"/>
        <v>#REF!</v>
      </c>
      <c r="AT278" s="208" t="e">
        <f t="shared" si="138"/>
        <v>#REF!</v>
      </c>
      <c r="AU278" s="50"/>
      <c r="AV278" s="25"/>
      <c r="AW278" s="185" t="e">
        <f t="shared" si="139"/>
        <v>#REF!</v>
      </c>
      <c r="AX278" s="177" t="e">
        <f t="shared" si="140"/>
        <v>#REF!</v>
      </c>
      <c r="AZ278" s="208" t="e">
        <f t="shared" si="141"/>
        <v>#REF!</v>
      </c>
      <c r="BA278" s="50"/>
      <c r="BB278" s="25"/>
      <c r="BC278" s="185" t="e">
        <f t="shared" si="142"/>
        <v>#REF!</v>
      </c>
      <c r="BD278" s="177" t="e">
        <f t="shared" si="143"/>
        <v>#REF!</v>
      </c>
    </row>
    <row r="279" spans="1:61" s="25" customFormat="1" ht="15" customHeight="1">
      <c r="A279" s="19">
        <f t="shared" si="117"/>
        <v>2011</v>
      </c>
      <c r="B279" s="174">
        <f t="shared" si="117"/>
        <v>253</v>
      </c>
      <c r="C279" s="207">
        <f t="shared" si="118"/>
        <v>-0.72936844399426348</v>
      </c>
      <c r="D279" s="20">
        <f t="shared" si="144"/>
        <v>9</v>
      </c>
      <c r="E279" s="50"/>
      <c r="H279" s="32"/>
      <c r="I279" s="177">
        <f t="shared" si="119"/>
        <v>248</v>
      </c>
      <c r="J279" s="178">
        <f t="shared" si="120"/>
        <v>1.9762845849802373</v>
      </c>
      <c r="K279" s="177">
        <f t="shared" si="121"/>
        <v>2.5000000000000001E-2</v>
      </c>
      <c r="M279" s="185" t="e">
        <f>ROUND(#REF!/(1+EXP(#REF!+#REF!*$D279)),$G$1)</f>
        <v>#REF!</v>
      </c>
      <c r="N279" s="177" t="e">
        <f t="shared" si="122"/>
        <v>#REF!</v>
      </c>
      <c r="P279" s="208" t="e">
        <f t="shared" si="123"/>
        <v>#REF!</v>
      </c>
      <c r="Q279" s="50"/>
      <c r="S279" s="185" t="e">
        <f t="shared" si="124"/>
        <v>#REF!</v>
      </c>
      <c r="T279" s="177" t="e">
        <f t="shared" si="125"/>
        <v>#REF!</v>
      </c>
      <c r="V279" s="208" t="e">
        <f t="shared" si="126"/>
        <v>#REF!</v>
      </c>
      <c r="W279" s="50"/>
      <c r="Y279" s="185" t="e">
        <f t="shared" si="127"/>
        <v>#REF!</v>
      </c>
      <c r="Z279" s="177" t="e">
        <f t="shared" si="128"/>
        <v>#REF!</v>
      </c>
      <c r="AB279" s="208" t="e">
        <f t="shared" si="129"/>
        <v>#REF!</v>
      </c>
      <c r="AC279" s="50"/>
      <c r="AE279" s="185" t="e">
        <f t="shared" si="130"/>
        <v>#REF!</v>
      </c>
      <c r="AF279" s="177" t="e">
        <f t="shared" si="131"/>
        <v>#REF!</v>
      </c>
      <c r="AH279" s="208" t="e">
        <f t="shared" si="132"/>
        <v>#REF!</v>
      </c>
      <c r="AI279" s="50"/>
      <c r="AK279" s="185" t="e">
        <f t="shared" si="133"/>
        <v>#REF!</v>
      </c>
      <c r="AL279" s="177" t="e">
        <f t="shared" si="134"/>
        <v>#REF!</v>
      </c>
      <c r="AN279" s="208" t="e">
        <f t="shared" si="135"/>
        <v>#REF!</v>
      </c>
      <c r="AO279" s="50"/>
      <c r="AQ279" s="185" t="e">
        <f t="shared" si="136"/>
        <v>#REF!</v>
      </c>
      <c r="AR279" s="177" t="e">
        <f t="shared" si="137"/>
        <v>#REF!</v>
      </c>
      <c r="AT279" s="208" t="e">
        <f t="shared" si="138"/>
        <v>#REF!</v>
      </c>
      <c r="AU279" s="50"/>
      <c r="AW279" s="185" t="e">
        <f t="shared" si="139"/>
        <v>#REF!</v>
      </c>
      <c r="AX279" s="177" t="e">
        <f t="shared" si="140"/>
        <v>#REF!</v>
      </c>
      <c r="AZ279" s="208" t="e">
        <f t="shared" si="141"/>
        <v>#REF!</v>
      </c>
      <c r="BA279" s="50"/>
      <c r="BC279" s="185" t="e">
        <f t="shared" si="142"/>
        <v>#REF!</v>
      </c>
      <c r="BD279" s="177" t="e">
        <f t="shared" si="143"/>
        <v>#REF!</v>
      </c>
    </row>
    <row r="280" spans="1:61" s="25" customFormat="1" ht="15" customHeight="1" thickBot="1">
      <c r="A280" s="28">
        <f t="shared" si="117"/>
        <v>2012</v>
      </c>
      <c r="B280" s="182">
        <f t="shared" si="117"/>
        <v>243</v>
      </c>
      <c r="C280" s="210">
        <f t="shared" si="118"/>
        <v>-0.61025952075417766</v>
      </c>
      <c r="D280" s="29">
        <f t="shared" si="144"/>
        <v>10</v>
      </c>
      <c r="E280" s="51"/>
      <c r="F280" s="30"/>
      <c r="G280" s="30"/>
      <c r="H280" s="78"/>
      <c r="I280" s="183">
        <f t="shared" si="119"/>
        <v>250</v>
      </c>
      <c r="J280" s="184">
        <f t="shared" si="120"/>
        <v>2.880658436213992</v>
      </c>
      <c r="K280" s="183">
        <f t="shared" si="121"/>
        <v>4.9000000000000002E-2</v>
      </c>
      <c r="M280" s="205" t="e">
        <f>ROUND(#REF!/(1+EXP(#REF!+#REF!*$D280)),$G$1)</f>
        <v>#REF!</v>
      </c>
      <c r="N280" s="183" t="e">
        <f t="shared" si="122"/>
        <v>#REF!</v>
      </c>
      <c r="P280" s="211" t="e">
        <f t="shared" si="123"/>
        <v>#REF!</v>
      </c>
      <c r="Q280" s="51"/>
      <c r="R280" s="30"/>
      <c r="S280" s="205" t="e">
        <f t="shared" si="124"/>
        <v>#REF!</v>
      </c>
      <c r="T280" s="183" t="e">
        <f t="shared" si="125"/>
        <v>#REF!</v>
      </c>
      <c r="V280" s="211" t="e">
        <f t="shared" si="126"/>
        <v>#REF!</v>
      </c>
      <c r="W280" s="51"/>
      <c r="X280" s="30"/>
      <c r="Y280" s="205" t="e">
        <f t="shared" si="127"/>
        <v>#REF!</v>
      </c>
      <c r="Z280" s="183" t="e">
        <f t="shared" si="128"/>
        <v>#REF!</v>
      </c>
      <c r="AB280" s="211" t="e">
        <f t="shared" si="129"/>
        <v>#REF!</v>
      </c>
      <c r="AC280" s="51"/>
      <c r="AD280" s="30"/>
      <c r="AE280" s="205" t="e">
        <f t="shared" si="130"/>
        <v>#REF!</v>
      </c>
      <c r="AF280" s="183" t="e">
        <f t="shared" si="131"/>
        <v>#REF!</v>
      </c>
      <c r="AH280" s="211" t="e">
        <f t="shared" si="132"/>
        <v>#REF!</v>
      </c>
      <c r="AI280" s="51"/>
      <c r="AJ280" s="30"/>
      <c r="AK280" s="205" t="e">
        <f t="shared" si="133"/>
        <v>#REF!</v>
      </c>
      <c r="AL280" s="183" t="e">
        <f t="shared" si="134"/>
        <v>#REF!</v>
      </c>
      <c r="AN280" s="211" t="e">
        <f t="shared" si="135"/>
        <v>#REF!</v>
      </c>
      <c r="AO280" s="51"/>
      <c r="AP280" s="30"/>
      <c r="AQ280" s="205" t="e">
        <f t="shared" si="136"/>
        <v>#REF!</v>
      </c>
      <c r="AR280" s="183" t="e">
        <f t="shared" si="137"/>
        <v>#REF!</v>
      </c>
      <c r="AT280" s="211" t="e">
        <f t="shared" si="138"/>
        <v>#REF!</v>
      </c>
      <c r="AU280" s="51"/>
      <c r="AV280" s="30"/>
      <c r="AW280" s="205" t="e">
        <f t="shared" si="139"/>
        <v>#REF!</v>
      </c>
      <c r="AX280" s="183" t="e">
        <f t="shared" si="140"/>
        <v>#REF!</v>
      </c>
      <c r="AZ280" s="211" t="e">
        <f t="shared" si="141"/>
        <v>#REF!</v>
      </c>
      <c r="BA280" s="51"/>
      <c r="BB280" s="30"/>
      <c r="BC280" s="205" t="e">
        <f t="shared" si="142"/>
        <v>#REF!</v>
      </c>
      <c r="BD280" s="183" t="e">
        <f t="shared" si="143"/>
        <v>#REF!</v>
      </c>
    </row>
    <row r="281" spans="1:61" ht="15" customHeight="1" thickTop="1">
      <c r="A281" s="19">
        <f t="shared" si="117"/>
        <v>2013</v>
      </c>
      <c r="B281" s="174">
        <f t="shared" ref="B281:B302" si="145">ROUND(F$263/(1+EXP(F$268+F$267*D281)),$G$1)</f>
        <v>252</v>
      </c>
      <c r="C281" s="52"/>
      <c r="D281" s="20">
        <f t="shared" si="144"/>
        <v>11</v>
      </c>
      <c r="E281" s="53"/>
      <c r="F281" s="80"/>
      <c r="G281" s="25"/>
      <c r="H281" s="32"/>
      <c r="I281" s="177">
        <f t="shared" si="119"/>
        <v>252</v>
      </c>
      <c r="J281" s="185"/>
      <c r="K281" s="185"/>
    </row>
    <row r="282" spans="1:61" ht="15" customHeight="1" thickBot="1">
      <c r="A282" s="19">
        <f t="shared" si="117"/>
        <v>2014</v>
      </c>
      <c r="B282" s="174">
        <f t="shared" si="145"/>
        <v>254</v>
      </c>
      <c r="C282" s="52"/>
      <c r="D282" s="20">
        <f t="shared" si="144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19"/>
        <v>254</v>
      </c>
      <c r="J282" s="185"/>
      <c r="K282" s="185"/>
      <c r="M282" s="198"/>
      <c r="N282" s="198"/>
      <c r="O282" s="198"/>
      <c r="P282" s="198" t="e">
        <f>#REF!</f>
        <v>#REF!</v>
      </c>
      <c r="Q282" s="198" t="e">
        <f>#REF!</f>
        <v>#REF!</v>
      </c>
      <c r="R282" s="198"/>
      <c r="S282" s="198"/>
      <c r="T282" s="198"/>
      <c r="U282" s="198"/>
      <c r="V282" s="198" t="e">
        <f>P282</f>
        <v>#REF!</v>
      </c>
      <c r="W282" s="198" t="e">
        <f>Q282</f>
        <v>#REF!</v>
      </c>
      <c r="X282" s="198"/>
      <c r="Y282" s="198"/>
      <c r="Z282" s="198"/>
      <c r="AA282" s="198"/>
      <c r="AB282" s="198" t="e">
        <f>V282</f>
        <v>#REF!</v>
      </c>
      <c r="AC282" s="198" t="e">
        <f>W282</f>
        <v>#REF!</v>
      </c>
      <c r="AD282" s="198"/>
      <c r="AE282" s="198"/>
      <c r="AF282" s="198"/>
      <c r="AG282" s="198"/>
      <c r="AH282" s="198" t="e">
        <f>AB282</f>
        <v>#REF!</v>
      </c>
      <c r="AI282" s="198" t="e">
        <f>AC282</f>
        <v>#REF!</v>
      </c>
      <c r="AJ282" s="198"/>
      <c r="AK282" s="198"/>
      <c r="AL282" s="198"/>
      <c r="AM282" s="198"/>
      <c r="AN282" s="198" t="e">
        <f>AH282</f>
        <v>#REF!</v>
      </c>
      <c r="AO282" s="198" t="e">
        <f>AI282</f>
        <v>#REF!</v>
      </c>
      <c r="AP282" s="198"/>
      <c r="AQ282" s="198"/>
      <c r="AR282" s="198"/>
      <c r="AS282" s="198"/>
      <c r="AT282" s="198" t="e">
        <f>AN282</f>
        <v>#REF!</v>
      </c>
      <c r="AU282" s="198" t="e">
        <f>AO282</f>
        <v>#REF!</v>
      </c>
      <c r="AV282" s="198"/>
      <c r="AW282" s="198"/>
      <c r="AX282" s="198"/>
      <c r="AY282" s="198"/>
      <c r="AZ282" s="198" t="e">
        <f>AT282</f>
        <v>#REF!</v>
      </c>
      <c r="BA282" s="198" t="e">
        <f>AU282</f>
        <v>#REF!</v>
      </c>
    </row>
    <row r="283" spans="1:61" ht="15" customHeight="1" thickTop="1">
      <c r="A283" s="19">
        <f t="shared" si="117"/>
        <v>2015</v>
      </c>
      <c r="B283" s="174">
        <f t="shared" si="145"/>
        <v>256</v>
      </c>
      <c r="C283" s="52"/>
      <c r="D283" s="20">
        <f t="shared" si="144"/>
        <v>13</v>
      </c>
      <c r="E283" s="198" t="e">
        <f>#REF!</f>
        <v>#REF!</v>
      </c>
      <c r="F283" s="201" t="e">
        <f>#REF!</f>
        <v>#REF!</v>
      </c>
      <c r="G283" s="631" t="e">
        <f>#REF!</f>
        <v>#REF!</v>
      </c>
      <c r="H283" s="632"/>
      <c r="I283" s="177">
        <f t="shared" si="119"/>
        <v>256</v>
      </c>
      <c r="J283" s="185"/>
      <c r="K283" s="185"/>
      <c r="M283" s="198"/>
      <c r="N283" s="198"/>
      <c r="O283" s="198"/>
      <c r="P283" s="198" t="s">
        <v>49</v>
      </c>
      <c r="Q283" s="198" t="e">
        <f>#REF!</f>
        <v>#REF!</v>
      </c>
      <c r="R283" s="198"/>
      <c r="S283" s="198"/>
      <c r="T283" s="198"/>
      <c r="U283" s="198"/>
      <c r="V283" s="198" t="s">
        <v>49</v>
      </c>
      <c r="W283" s="198" t="e">
        <f>Q283</f>
        <v>#REF!</v>
      </c>
      <c r="X283" s="198"/>
      <c r="Y283" s="198"/>
      <c r="Z283" s="198"/>
      <c r="AA283" s="198"/>
      <c r="AB283" s="198" t="s">
        <v>49</v>
      </c>
      <c r="AC283" s="198" t="e">
        <f>W283</f>
        <v>#REF!</v>
      </c>
      <c r="AD283" s="198"/>
      <c r="AE283" s="198"/>
      <c r="AF283" s="198"/>
      <c r="AG283" s="198"/>
      <c r="AH283" s="198" t="s">
        <v>49</v>
      </c>
      <c r="AI283" s="198" t="e">
        <f>AC283</f>
        <v>#REF!</v>
      </c>
      <c r="AJ283" s="198"/>
      <c r="AK283" s="198"/>
      <c r="AL283" s="198"/>
      <c r="AM283" s="198"/>
      <c r="AN283" s="198" t="s">
        <v>49</v>
      </c>
      <c r="AO283" s="198" t="e">
        <f>AI283</f>
        <v>#REF!</v>
      </c>
      <c r="AP283" s="198"/>
      <c r="AQ283" s="198"/>
      <c r="AR283" s="198"/>
      <c r="AS283" s="198"/>
      <c r="AT283" s="198" t="s">
        <v>49</v>
      </c>
      <c r="AU283" s="198" t="e">
        <f>AO283</f>
        <v>#REF!</v>
      </c>
      <c r="AV283" s="198"/>
      <c r="AW283" s="198"/>
      <c r="AX283" s="198"/>
      <c r="AY283" s="198"/>
      <c r="AZ283" s="198" t="s">
        <v>49</v>
      </c>
      <c r="BA283" s="198" t="e">
        <f>AU283</f>
        <v>#REF!</v>
      </c>
      <c r="BB283" s="198"/>
      <c r="BC283" s="198"/>
      <c r="BD283" s="198"/>
      <c r="BE283" s="198"/>
      <c r="BF283" s="198"/>
      <c r="BG283" s="198"/>
      <c r="BH283" s="198"/>
      <c r="BI283" s="198"/>
    </row>
    <row r="284" spans="1:61" ht="15" customHeight="1">
      <c r="A284" s="19">
        <f t="shared" si="117"/>
        <v>2016</v>
      </c>
      <c r="B284" s="174">
        <f t="shared" si="145"/>
        <v>258</v>
      </c>
      <c r="C284" s="52"/>
      <c r="D284" s="20">
        <f t="shared" si="144"/>
        <v>14</v>
      </c>
      <c r="E284" s="198" t="e">
        <f>#REF!</f>
        <v>#REF!</v>
      </c>
      <c r="F284" s="201" t="e">
        <f>#REF!</f>
        <v>#REF!</v>
      </c>
      <c r="G284" s="631" t="e">
        <f>#REF!</f>
        <v>#REF!</v>
      </c>
      <c r="H284" s="632"/>
      <c r="I284" s="177">
        <f t="shared" si="119"/>
        <v>258</v>
      </c>
      <c r="J284" s="185"/>
      <c r="K284" s="185"/>
      <c r="M284" s="198"/>
      <c r="N284" s="198"/>
      <c r="O284" s="198"/>
      <c r="P284" s="198" t="s">
        <v>60</v>
      </c>
      <c r="Q284" s="198" t="e">
        <f>#REF!</f>
        <v>#REF!</v>
      </c>
      <c r="R284" s="198"/>
      <c r="S284" s="198"/>
      <c r="T284" s="198"/>
      <c r="U284" s="198"/>
      <c r="V284" s="198" t="s">
        <v>60</v>
      </c>
      <c r="W284" s="198" t="e">
        <f>Q284</f>
        <v>#REF!</v>
      </c>
      <c r="X284" s="198"/>
      <c r="Y284" s="198"/>
      <c r="Z284" s="198"/>
      <c r="AA284" s="198"/>
      <c r="AB284" s="198" t="s">
        <v>60</v>
      </c>
      <c r="AC284" s="198" t="e">
        <f>W284</f>
        <v>#REF!</v>
      </c>
      <c r="AD284" s="198"/>
      <c r="AE284" s="198"/>
      <c r="AF284" s="198"/>
      <c r="AG284" s="198"/>
      <c r="AH284" s="198" t="s">
        <v>60</v>
      </c>
      <c r="AI284" s="198" t="e">
        <f>AC284</f>
        <v>#REF!</v>
      </c>
      <c r="AJ284" s="198"/>
      <c r="AK284" s="198"/>
      <c r="AL284" s="198"/>
      <c r="AM284" s="198"/>
      <c r="AN284" s="198" t="s">
        <v>60</v>
      </c>
      <c r="AO284" s="198" t="e">
        <f>AI284</f>
        <v>#REF!</v>
      </c>
      <c r="AP284" s="198"/>
      <c r="AQ284" s="198"/>
      <c r="AR284" s="198"/>
      <c r="AS284" s="198"/>
      <c r="AT284" s="198" t="s">
        <v>60</v>
      </c>
      <c r="AU284" s="198" t="e">
        <f>AO284</f>
        <v>#REF!</v>
      </c>
      <c r="AV284" s="198"/>
      <c r="AW284" s="198"/>
      <c r="AX284" s="198"/>
      <c r="AY284" s="198"/>
      <c r="AZ284" s="198" t="s">
        <v>60</v>
      </c>
      <c r="BA284" s="198" t="e">
        <f>AU284</f>
        <v>#REF!</v>
      </c>
    </row>
    <row r="285" spans="1:61" ht="15" customHeight="1">
      <c r="A285" s="19">
        <f t="shared" si="117"/>
        <v>2017</v>
      </c>
      <c r="B285" s="174">
        <f t="shared" si="145"/>
        <v>260</v>
      </c>
      <c r="C285" s="52"/>
      <c r="D285" s="20">
        <f t="shared" si="144"/>
        <v>15</v>
      </c>
      <c r="E285" s="198" t="e">
        <f>R263</f>
        <v>#REF!</v>
      </c>
      <c r="F285" s="201" t="e">
        <f>R271</f>
        <v>#REF!</v>
      </c>
      <c r="G285" s="631" t="e">
        <f>R272</f>
        <v>#REF!</v>
      </c>
      <c r="H285" s="632"/>
      <c r="I285" s="177">
        <f t="shared" si="119"/>
        <v>260</v>
      </c>
      <c r="J285" s="185"/>
      <c r="K285" s="185"/>
    </row>
    <row r="286" spans="1:61" ht="15" customHeight="1">
      <c r="A286" s="19">
        <f t="shared" si="117"/>
        <v>2018</v>
      </c>
      <c r="B286" s="174">
        <f t="shared" si="145"/>
        <v>262</v>
      </c>
      <c r="C286" s="52"/>
      <c r="D286" s="20">
        <f t="shared" si="144"/>
        <v>16</v>
      </c>
      <c r="E286" s="198" t="e">
        <f>X263</f>
        <v>#REF!</v>
      </c>
      <c r="F286" s="201" t="e">
        <f>X271</f>
        <v>#REF!</v>
      </c>
      <c r="G286" s="631" t="e">
        <f>X272</f>
        <v>#REF!</v>
      </c>
      <c r="H286" s="632"/>
      <c r="I286" s="177">
        <f t="shared" si="119"/>
        <v>262</v>
      </c>
      <c r="J286" s="185"/>
      <c r="K286" s="185"/>
    </row>
    <row r="287" spans="1:61" ht="15" customHeight="1">
      <c r="A287" s="19">
        <f t="shared" ref="A287:A302" si="146">A241</f>
        <v>2019</v>
      </c>
      <c r="B287" s="174">
        <f t="shared" si="145"/>
        <v>264</v>
      </c>
      <c r="C287" s="52"/>
      <c r="D287" s="20">
        <f t="shared" si="144"/>
        <v>17</v>
      </c>
      <c r="E287" s="198" t="e">
        <f>AD263</f>
        <v>#REF!</v>
      </c>
      <c r="F287" s="201" t="e">
        <f>AD271</f>
        <v>#REF!</v>
      </c>
      <c r="G287" s="631" t="e">
        <f>AD272</f>
        <v>#REF!</v>
      </c>
      <c r="H287" s="632"/>
      <c r="I287" s="177">
        <f t="shared" si="119"/>
        <v>264</v>
      </c>
      <c r="J287" s="185"/>
      <c r="K287" s="185"/>
    </row>
    <row r="288" spans="1:61" ht="15" customHeight="1">
      <c r="A288" s="19">
        <f t="shared" si="146"/>
        <v>2020</v>
      </c>
      <c r="B288" s="174">
        <f t="shared" si="145"/>
        <v>266</v>
      </c>
      <c r="C288" s="52"/>
      <c r="D288" s="20">
        <f t="shared" si="144"/>
        <v>18</v>
      </c>
      <c r="E288" s="198" t="e">
        <f>AJ263</f>
        <v>#REF!</v>
      </c>
      <c r="F288" s="201" t="e">
        <f>AJ271</f>
        <v>#REF!</v>
      </c>
      <c r="G288" s="631" t="e">
        <f>AJ272</f>
        <v>#REF!</v>
      </c>
      <c r="H288" s="632"/>
      <c r="I288" s="177">
        <f t="shared" si="119"/>
        <v>266</v>
      </c>
      <c r="J288" s="185"/>
      <c r="K288" s="185"/>
    </row>
    <row r="289" spans="1:11" ht="15" customHeight="1">
      <c r="A289" s="19">
        <f t="shared" si="146"/>
        <v>2021</v>
      </c>
      <c r="B289" s="174">
        <f t="shared" si="145"/>
        <v>268</v>
      </c>
      <c r="C289" s="52"/>
      <c r="D289" s="20">
        <f t="shared" si="144"/>
        <v>19</v>
      </c>
      <c r="E289" s="198" t="e">
        <f>AP263</f>
        <v>#REF!</v>
      </c>
      <c r="F289" s="201" t="e">
        <f>AP271</f>
        <v>#REF!</v>
      </c>
      <c r="G289" s="631" t="e">
        <f>AP272</f>
        <v>#REF!</v>
      </c>
      <c r="H289" s="632"/>
      <c r="I289" s="177">
        <f t="shared" si="119"/>
        <v>268</v>
      </c>
      <c r="J289" s="185"/>
      <c r="K289" s="185"/>
    </row>
    <row r="290" spans="1:11" ht="15" customHeight="1">
      <c r="A290" s="19">
        <f t="shared" si="146"/>
        <v>2022</v>
      </c>
      <c r="B290" s="174">
        <f t="shared" si="145"/>
        <v>270</v>
      </c>
      <c r="C290" s="52"/>
      <c r="D290" s="20">
        <f t="shared" si="144"/>
        <v>20</v>
      </c>
      <c r="E290" s="198" t="e">
        <f>AV263</f>
        <v>#REF!</v>
      </c>
      <c r="F290" s="201" t="e">
        <f>AV271</f>
        <v>#REF!</v>
      </c>
      <c r="G290" s="631" t="e">
        <f>AV272</f>
        <v>#REF!</v>
      </c>
      <c r="H290" s="632"/>
      <c r="I290" s="177">
        <f t="shared" si="119"/>
        <v>270</v>
      </c>
      <c r="J290" s="185"/>
      <c r="K290" s="185"/>
    </row>
    <row r="291" spans="1:11" ht="15" customHeight="1">
      <c r="A291" s="19">
        <f t="shared" si="146"/>
        <v>2023</v>
      </c>
      <c r="B291" s="174">
        <f t="shared" si="145"/>
        <v>271</v>
      </c>
      <c r="C291" s="52"/>
      <c r="D291" s="20">
        <f t="shared" si="144"/>
        <v>21</v>
      </c>
      <c r="E291" s="198" t="e">
        <f>BB263</f>
        <v>#REF!</v>
      </c>
      <c r="F291" s="201" t="e">
        <f>BB271</f>
        <v>#REF!</v>
      </c>
      <c r="G291" s="631" t="e">
        <f>BB272</f>
        <v>#REF!</v>
      </c>
      <c r="H291" s="632"/>
      <c r="I291" s="177">
        <f t="shared" si="119"/>
        <v>271</v>
      </c>
      <c r="J291" s="185"/>
      <c r="K291" s="185"/>
    </row>
    <row r="292" spans="1:11" ht="15" customHeight="1">
      <c r="A292" s="19">
        <f t="shared" si="146"/>
        <v>2024</v>
      </c>
      <c r="B292" s="174">
        <f t="shared" si="145"/>
        <v>273</v>
      </c>
      <c r="C292" s="52"/>
      <c r="D292" s="20">
        <f t="shared" si="144"/>
        <v>22</v>
      </c>
      <c r="E292" s="64"/>
      <c r="F292" s="201"/>
      <c r="G292" s="213"/>
      <c r="H292" s="32"/>
      <c r="I292" s="177">
        <f t="shared" si="119"/>
        <v>273</v>
      </c>
      <c r="J292" s="185"/>
      <c r="K292" s="185"/>
    </row>
    <row r="293" spans="1:11" ht="15" customHeight="1">
      <c r="A293" s="19">
        <f t="shared" si="146"/>
        <v>2025</v>
      </c>
      <c r="B293" s="174">
        <f t="shared" si="145"/>
        <v>275</v>
      </c>
      <c r="C293" s="52"/>
      <c r="D293" s="20">
        <f t="shared" si="144"/>
        <v>23</v>
      </c>
      <c r="E293" s="64"/>
      <c r="F293" s="201"/>
      <c r="G293" s="213"/>
      <c r="H293" s="32"/>
      <c r="I293" s="177">
        <f t="shared" si="119"/>
        <v>275</v>
      </c>
      <c r="J293" s="185"/>
      <c r="K293" s="185"/>
    </row>
    <row r="294" spans="1:11" ht="15" customHeight="1">
      <c r="A294" s="19">
        <f t="shared" si="146"/>
        <v>2026</v>
      </c>
      <c r="B294" s="174">
        <f t="shared" si="145"/>
        <v>277</v>
      </c>
      <c r="C294" s="52"/>
      <c r="D294" s="20">
        <f t="shared" si="144"/>
        <v>24</v>
      </c>
      <c r="E294" s="64"/>
      <c r="F294" s="201"/>
      <c r="G294" s="213"/>
      <c r="H294" s="32"/>
      <c r="I294" s="177">
        <f t="shared" si="119"/>
        <v>277</v>
      </c>
      <c r="J294" s="185"/>
      <c r="K294" s="185"/>
    </row>
    <row r="295" spans="1:11" ht="15" customHeight="1">
      <c r="A295" s="19">
        <f t="shared" si="146"/>
        <v>2027</v>
      </c>
      <c r="B295" s="174">
        <f t="shared" si="145"/>
        <v>278</v>
      </c>
      <c r="C295" s="52"/>
      <c r="D295" s="20">
        <f t="shared" si="144"/>
        <v>25</v>
      </c>
      <c r="E295" s="64"/>
      <c r="F295" s="201"/>
      <c r="G295" s="213"/>
      <c r="H295" s="32"/>
      <c r="I295" s="177">
        <f t="shared" si="119"/>
        <v>278</v>
      </c>
      <c r="J295" s="185"/>
      <c r="K295" s="185"/>
    </row>
    <row r="296" spans="1:11" ht="15" customHeight="1">
      <c r="A296" s="19">
        <f t="shared" si="146"/>
        <v>2028</v>
      </c>
      <c r="B296" s="174">
        <f t="shared" si="145"/>
        <v>280</v>
      </c>
      <c r="C296" s="52"/>
      <c r="D296" s="20">
        <f t="shared" si="144"/>
        <v>26</v>
      </c>
      <c r="E296" s="64"/>
      <c r="F296" s="201"/>
      <c r="G296" s="213"/>
      <c r="H296" s="32"/>
      <c r="I296" s="177">
        <f t="shared" si="119"/>
        <v>280</v>
      </c>
      <c r="J296" s="185"/>
      <c r="K296" s="185"/>
    </row>
    <row r="297" spans="1:11" ht="15" customHeight="1">
      <c r="A297" s="19">
        <f t="shared" si="146"/>
        <v>2029</v>
      </c>
      <c r="B297" s="174">
        <f t="shared" si="145"/>
        <v>282</v>
      </c>
      <c r="C297" s="52"/>
      <c r="D297" s="20">
        <f t="shared" si="144"/>
        <v>27</v>
      </c>
      <c r="E297" s="53"/>
      <c r="F297" s="80"/>
      <c r="G297" s="25"/>
      <c r="H297" s="32"/>
      <c r="I297" s="177">
        <f t="shared" si="119"/>
        <v>282</v>
      </c>
      <c r="J297" s="185"/>
      <c r="K297" s="185"/>
    </row>
    <row r="298" spans="1:11" ht="15" customHeight="1">
      <c r="A298" s="19">
        <f t="shared" si="146"/>
        <v>2030</v>
      </c>
      <c r="B298" s="174">
        <f t="shared" si="145"/>
        <v>283</v>
      </c>
      <c r="C298" s="52"/>
      <c r="D298" s="20">
        <f t="shared" si="144"/>
        <v>28</v>
      </c>
      <c r="E298" s="53"/>
      <c r="F298" s="80"/>
      <c r="G298" s="25"/>
      <c r="H298" s="32"/>
      <c r="I298" s="177">
        <f t="shared" si="119"/>
        <v>283</v>
      </c>
      <c r="J298" s="185"/>
      <c r="K298" s="185"/>
    </row>
    <row r="299" spans="1:11" ht="15" customHeight="1">
      <c r="A299" s="19">
        <f t="shared" si="146"/>
        <v>2031</v>
      </c>
      <c r="B299" s="174">
        <f t="shared" si="145"/>
        <v>285</v>
      </c>
      <c r="C299" s="52"/>
      <c r="D299" s="20">
        <f t="shared" si="144"/>
        <v>29</v>
      </c>
      <c r="E299" s="53"/>
      <c r="F299" s="80"/>
      <c r="G299" s="25"/>
      <c r="H299" s="32"/>
      <c r="I299" s="177">
        <f t="shared" si="119"/>
        <v>285</v>
      </c>
      <c r="J299" s="185"/>
      <c r="K299" s="185"/>
    </row>
    <row r="300" spans="1:11" ht="15" customHeight="1">
      <c r="A300" s="19">
        <f t="shared" si="146"/>
        <v>2032</v>
      </c>
      <c r="B300" s="174">
        <f t="shared" si="145"/>
        <v>287</v>
      </c>
      <c r="C300" s="52"/>
      <c r="D300" s="20">
        <f t="shared" si="144"/>
        <v>30</v>
      </c>
      <c r="E300" s="53"/>
      <c r="F300" s="80"/>
      <c r="G300" s="25"/>
      <c r="H300" s="32"/>
      <c r="I300" s="177">
        <f t="shared" si="119"/>
        <v>287</v>
      </c>
      <c r="J300" s="185"/>
      <c r="K300" s="185"/>
    </row>
    <row r="301" spans="1:11" ht="15" customHeight="1">
      <c r="A301" s="19">
        <f t="shared" si="146"/>
        <v>2033</v>
      </c>
      <c r="B301" s="174">
        <f t="shared" si="145"/>
        <v>288</v>
      </c>
      <c r="C301" s="52"/>
      <c r="D301" s="20">
        <f t="shared" si="144"/>
        <v>31</v>
      </c>
      <c r="E301" s="53"/>
      <c r="F301" s="80"/>
      <c r="G301" s="25"/>
      <c r="H301" s="32"/>
      <c r="I301" s="177">
        <f t="shared" si="119"/>
        <v>288</v>
      </c>
      <c r="J301" s="185"/>
      <c r="K301" s="185"/>
    </row>
    <row r="302" spans="1:11" ht="15" customHeight="1">
      <c r="A302" s="103">
        <f t="shared" si="146"/>
        <v>2034</v>
      </c>
      <c r="B302" s="186">
        <f t="shared" si="145"/>
        <v>290</v>
      </c>
      <c r="C302" s="193"/>
      <c r="D302" s="33">
        <f t="shared" si="144"/>
        <v>32</v>
      </c>
      <c r="E302" s="54"/>
      <c r="F302" s="82"/>
      <c r="G302" s="9"/>
      <c r="H302" s="35"/>
      <c r="I302" s="187">
        <f t="shared" si="119"/>
        <v>290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56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0.77110890970948887</v>
      </c>
      <c r="J305" s="17" t="s">
        <v>15</v>
      </c>
      <c r="K305" s="18" t="s">
        <v>16</v>
      </c>
      <c r="M305" s="16" t="e">
        <f>RSQ($B317:$B326,M317:M326)</f>
        <v>#REF!</v>
      </c>
      <c r="N305" s="18" t="s">
        <v>16</v>
      </c>
      <c r="P305" s="93" t="s">
        <v>62</v>
      </c>
      <c r="Q305" s="13"/>
      <c r="R305" s="15" t="s">
        <v>14</v>
      </c>
      <c r="S305" s="16" t="e">
        <f>RSQ($B317:$B326,S317:S326)</f>
        <v>#REF!</v>
      </c>
      <c r="T305" s="18" t="s">
        <v>16</v>
      </c>
      <c r="V305" s="93" t="s">
        <v>62</v>
      </c>
      <c r="W305" s="13"/>
      <c r="X305" s="15" t="s">
        <v>14</v>
      </c>
      <c r="Y305" s="16" t="e">
        <f>RSQ($B317:$B326,Y317:Y326)</f>
        <v>#REF!</v>
      </c>
      <c r="Z305" s="18" t="s">
        <v>16</v>
      </c>
      <c r="AB305" s="93" t="s">
        <v>62</v>
      </c>
      <c r="AC305" s="13"/>
      <c r="AD305" s="15" t="s">
        <v>14</v>
      </c>
      <c r="AE305" s="16" t="e">
        <f>RSQ($B317:$B326,AE317:AE326)</f>
        <v>#REF!</v>
      </c>
      <c r="AF305" s="18" t="s">
        <v>16</v>
      </c>
      <c r="AH305" s="93" t="s">
        <v>62</v>
      </c>
      <c r="AI305" s="13"/>
      <c r="AJ305" s="15" t="s">
        <v>14</v>
      </c>
      <c r="AK305" s="16" t="e">
        <f>RSQ($B317:$B326,AK317:AK326)</f>
        <v>#REF!</v>
      </c>
      <c r="AL305" s="18" t="s">
        <v>16</v>
      </c>
      <c r="AN305" s="93" t="s">
        <v>62</v>
      </c>
      <c r="AO305" s="13"/>
      <c r="AP305" s="15" t="s">
        <v>14</v>
      </c>
      <c r="AQ305" s="16" t="e">
        <f>RSQ($B317:$B326,AQ317:AQ326)</f>
        <v>#REF!</v>
      </c>
      <c r="AR305" s="18" t="s">
        <v>16</v>
      </c>
      <c r="AT305" s="93" t="s">
        <v>62</v>
      </c>
      <c r="AU305" s="13"/>
      <c r="AV305" s="15" t="s">
        <v>14</v>
      </c>
      <c r="AW305" s="16" t="e">
        <f>RSQ($B317:$B326,AW317:AW326)</f>
        <v>#REF!</v>
      </c>
      <c r="AX305" s="18" t="s">
        <v>16</v>
      </c>
      <c r="AZ305" s="93" t="s">
        <v>62</v>
      </c>
      <c r="BA305" s="13"/>
      <c r="BB305" s="15" t="s">
        <v>14</v>
      </c>
      <c r="BC305" s="16" t="e">
        <f>RSQ($B317:$B326,BC317:BC326)</f>
        <v>#REF!</v>
      </c>
      <c r="BD305" s="18" t="s">
        <v>16</v>
      </c>
    </row>
    <row r="306" spans="1:56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03"/>
      <c r="N306" s="175"/>
      <c r="P306" s="216"/>
      <c r="Q306" s="96" t="s">
        <v>63</v>
      </c>
      <c r="R306" s="95"/>
      <c r="S306" s="203"/>
      <c r="T306" s="175"/>
      <c r="V306" s="216"/>
      <c r="W306" s="96" t="s">
        <v>63</v>
      </c>
      <c r="X306" s="95"/>
      <c r="Y306" s="203"/>
      <c r="Z306" s="175"/>
      <c r="AB306" s="216"/>
      <c r="AC306" s="96" t="s">
        <v>63</v>
      </c>
      <c r="AD306" s="95"/>
      <c r="AE306" s="203"/>
      <c r="AF306" s="175"/>
      <c r="AH306" s="216"/>
      <c r="AI306" s="96" t="s">
        <v>63</v>
      </c>
      <c r="AJ306" s="95"/>
      <c r="AK306" s="203"/>
      <c r="AL306" s="175"/>
      <c r="AN306" s="216"/>
      <c r="AO306" s="96" t="s">
        <v>63</v>
      </c>
      <c r="AP306" s="95"/>
      <c r="AQ306" s="203"/>
      <c r="AR306" s="175"/>
      <c r="AT306" s="216"/>
      <c r="AU306" s="96" t="s">
        <v>63</v>
      </c>
      <c r="AV306" s="95"/>
      <c r="AW306" s="203"/>
      <c r="AX306" s="175"/>
      <c r="AZ306" s="216"/>
      <c r="BA306" s="96" t="s">
        <v>63</v>
      </c>
      <c r="BB306" s="95"/>
      <c r="BC306" s="203"/>
      <c r="BD306" s="175"/>
    </row>
    <row r="307" spans="1:56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185"/>
      <c r="N307" s="177"/>
      <c r="P307" s="216"/>
      <c r="Q307" s="70" t="s">
        <v>64</v>
      </c>
      <c r="R307" s="55"/>
      <c r="S307" s="185"/>
      <c r="T307" s="177"/>
      <c r="V307" s="216"/>
      <c r="W307" s="70" t="s">
        <v>64</v>
      </c>
      <c r="X307" s="55"/>
      <c r="Y307" s="185"/>
      <c r="Z307" s="177"/>
      <c r="AB307" s="216"/>
      <c r="AC307" s="70" t="s">
        <v>64</v>
      </c>
      <c r="AD307" s="55"/>
      <c r="AE307" s="185"/>
      <c r="AF307" s="177"/>
      <c r="AH307" s="216"/>
      <c r="AI307" s="70" t="s">
        <v>64</v>
      </c>
      <c r="AJ307" s="55"/>
      <c r="AK307" s="185"/>
      <c r="AL307" s="177"/>
      <c r="AN307" s="216"/>
      <c r="AO307" s="70" t="s">
        <v>64</v>
      </c>
      <c r="AP307" s="55"/>
      <c r="AQ307" s="185"/>
      <c r="AR307" s="177"/>
      <c r="AT307" s="216"/>
      <c r="AU307" s="70" t="s">
        <v>64</v>
      </c>
      <c r="AV307" s="55"/>
      <c r="AW307" s="185"/>
      <c r="AX307" s="177"/>
      <c r="AZ307" s="216"/>
      <c r="BA307" s="70" t="s">
        <v>64</v>
      </c>
      <c r="BB307" s="55"/>
      <c r="BC307" s="185"/>
      <c r="BD307" s="177"/>
    </row>
    <row r="308" spans="1:56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185"/>
      <c r="N308" s="177"/>
      <c r="P308" s="216"/>
      <c r="S308" s="185"/>
      <c r="T308" s="177"/>
      <c r="V308" s="216"/>
      <c r="Y308" s="185"/>
      <c r="Z308" s="177"/>
      <c r="AB308" s="216"/>
      <c r="AE308" s="185"/>
      <c r="AF308" s="177"/>
      <c r="AH308" s="216"/>
      <c r="AK308" s="185"/>
      <c r="AL308" s="177"/>
      <c r="AN308" s="216"/>
      <c r="AQ308" s="185"/>
      <c r="AR308" s="177"/>
      <c r="AT308" s="216"/>
      <c r="AW308" s="185"/>
      <c r="AX308" s="177"/>
      <c r="AZ308" s="216"/>
      <c r="BC308" s="185"/>
      <c r="BD308" s="177"/>
    </row>
    <row r="309" spans="1:56" ht="15" customHeight="1">
      <c r="A309" s="19"/>
      <c r="B309" s="174"/>
      <c r="C309" s="189"/>
      <c r="D309" s="20"/>
      <c r="E309" s="97" t="s">
        <v>65</v>
      </c>
      <c r="F309" s="236">
        <v>300</v>
      </c>
      <c r="G309" s="21"/>
      <c r="H309" s="25"/>
      <c r="I309" s="177"/>
      <c r="J309" s="178"/>
      <c r="K309" s="177"/>
      <c r="M309" s="185"/>
      <c r="N309" s="177"/>
      <c r="P309" s="216"/>
      <c r="Q309" s="95" t="s">
        <v>65</v>
      </c>
      <c r="R309" s="199" t="e">
        <f>#REF!+Q331</f>
        <v>#REF!</v>
      </c>
      <c r="S309" s="185"/>
      <c r="T309" s="177"/>
      <c r="V309" s="216"/>
      <c r="W309" s="95" t="s">
        <v>65</v>
      </c>
      <c r="X309" s="199" t="e">
        <f>R309+W331</f>
        <v>#REF!</v>
      </c>
      <c r="Y309" s="185"/>
      <c r="Z309" s="177"/>
      <c r="AB309" s="216"/>
      <c r="AC309" s="95" t="s">
        <v>65</v>
      </c>
      <c r="AD309" s="199" t="e">
        <f>X309+AC331</f>
        <v>#REF!</v>
      </c>
      <c r="AE309" s="185"/>
      <c r="AF309" s="177"/>
      <c r="AH309" s="216"/>
      <c r="AI309" s="95" t="s">
        <v>65</v>
      </c>
      <c r="AJ309" s="199" t="e">
        <f>AD309+AI331</f>
        <v>#REF!</v>
      </c>
      <c r="AK309" s="185"/>
      <c r="AL309" s="177"/>
      <c r="AN309" s="216"/>
      <c r="AO309" s="95" t="s">
        <v>65</v>
      </c>
      <c r="AP309" s="199" t="e">
        <f>AJ309+AO331</f>
        <v>#REF!</v>
      </c>
      <c r="AQ309" s="185"/>
      <c r="AR309" s="177"/>
      <c r="AT309" s="216"/>
      <c r="AU309" s="95" t="s">
        <v>65</v>
      </c>
      <c r="AV309" s="199" t="e">
        <f>AP309+AU331</f>
        <v>#REF!</v>
      </c>
      <c r="AW309" s="185"/>
      <c r="AX309" s="177"/>
      <c r="AZ309" s="216"/>
      <c r="BA309" s="95" t="s">
        <v>65</v>
      </c>
      <c r="BB309" s="199" t="e">
        <f>AV309+BA331</f>
        <v>#REF!</v>
      </c>
      <c r="BC309" s="185"/>
      <c r="BD309" s="177"/>
    </row>
    <row r="310" spans="1:56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185"/>
      <c r="N310" s="177"/>
      <c r="P310" s="216"/>
      <c r="S310" s="185"/>
      <c r="T310" s="177"/>
      <c r="V310" s="216"/>
      <c r="Y310" s="185"/>
      <c r="Z310" s="177"/>
      <c r="AB310" s="216"/>
      <c r="AE310" s="185"/>
      <c r="AF310" s="177"/>
      <c r="AH310" s="216"/>
      <c r="AK310" s="185"/>
      <c r="AL310" s="177"/>
      <c r="AN310" s="216"/>
      <c r="AQ310" s="185"/>
      <c r="AR310" s="177"/>
      <c r="AT310" s="216"/>
      <c r="AW310" s="185"/>
      <c r="AX310" s="177"/>
      <c r="AZ310" s="216"/>
      <c r="BC310" s="185"/>
      <c r="BD310" s="177"/>
    </row>
    <row r="311" spans="1:56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4.2599326159623452</v>
      </c>
      <c r="G311" s="21"/>
      <c r="H311" s="25"/>
      <c r="I311" s="177"/>
      <c r="J311" s="178"/>
      <c r="K311" s="177"/>
      <c r="M311" s="185"/>
      <c r="N311" s="177"/>
      <c r="P311" s="216"/>
      <c r="Q311" s="95" t="s">
        <v>66</v>
      </c>
      <c r="R311" s="40" t="e">
        <f>INDEX(LINEST(P317:P326,$D317:$D326),2)</f>
        <v>#VALUE!</v>
      </c>
      <c r="S311" s="185"/>
      <c r="T311" s="177"/>
      <c r="V311" s="216"/>
      <c r="W311" s="95" t="s">
        <v>66</v>
      </c>
      <c r="X311" s="40" t="e">
        <f>INDEX(LINEST(V317:V326,$D317:$D326),2)</f>
        <v>#VALUE!</v>
      </c>
      <c r="Y311" s="185"/>
      <c r="Z311" s="177"/>
      <c r="AB311" s="216"/>
      <c r="AC311" s="95" t="s">
        <v>66</v>
      </c>
      <c r="AD311" s="40" t="e">
        <f>INDEX(LINEST(AB317:AB326,$D317:$D326),2)</f>
        <v>#VALUE!</v>
      </c>
      <c r="AE311" s="185"/>
      <c r="AF311" s="177"/>
      <c r="AH311" s="216"/>
      <c r="AI311" s="95" t="s">
        <v>66</v>
      </c>
      <c r="AJ311" s="40" t="e">
        <f>INDEX(LINEST(AH317:AH326,$D317:$D326),2)</f>
        <v>#VALUE!</v>
      </c>
      <c r="AK311" s="185"/>
      <c r="AL311" s="177"/>
      <c r="AN311" s="216"/>
      <c r="AO311" s="95" t="s">
        <v>66</v>
      </c>
      <c r="AP311" s="40" t="e">
        <f>INDEX(LINEST(AN317:AN326,$D317:$D326),2)</f>
        <v>#VALUE!</v>
      </c>
      <c r="AQ311" s="185"/>
      <c r="AR311" s="177"/>
      <c r="AT311" s="216"/>
      <c r="AU311" s="95" t="s">
        <v>66</v>
      </c>
      <c r="AV311" s="40" t="e">
        <f>INDEX(LINEST(AT317:AT326,$D317:$D326),2)</f>
        <v>#VALUE!</v>
      </c>
      <c r="AW311" s="185"/>
      <c r="AX311" s="177"/>
      <c r="AZ311" s="216"/>
      <c r="BA311" s="95" t="s">
        <v>66</v>
      </c>
      <c r="BB311" s="40" t="e">
        <f>INDEX(LINEST(AZ317:AZ326,$D317:$D326),2)</f>
        <v>#VALUE!</v>
      </c>
      <c r="BC311" s="185"/>
      <c r="BD311" s="177"/>
    </row>
    <row r="312" spans="1:56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-3.5384589566072835E-2</v>
      </c>
      <c r="G312" s="25"/>
      <c r="H312" s="25"/>
      <c r="I312" s="177"/>
      <c r="J312" s="178"/>
      <c r="K312" s="177"/>
      <c r="M312" s="185"/>
      <c r="N312" s="177"/>
      <c r="P312" s="216"/>
      <c r="Q312" s="95" t="s">
        <v>67</v>
      </c>
      <c r="R312" s="40" t="e">
        <f>INDEX(LINEST(P317:P326,$D317:$D326),1)</f>
        <v>#VALUE!</v>
      </c>
      <c r="S312" s="185"/>
      <c r="T312" s="177"/>
      <c r="V312" s="216"/>
      <c r="W312" s="95" t="s">
        <v>67</v>
      </c>
      <c r="X312" s="40" t="e">
        <f>INDEX(LINEST(V317:V326,$D317:$D326),1)</f>
        <v>#VALUE!</v>
      </c>
      <c r="Y312" s="185"/>
      <c r="Z312" s="177"/>
      <c r="AB312" s="216"/>
      <c r="AC312" s="95" t="s">
        <v>67</v>
      </c>
      <c r="AD312" s="40" t="e">
        <f>INDEX(LINEST(AB317:AB326,$D317:$D326),1)</f>
        <v>#VALUE!</v>
      </c>
      <c r="AE312" s="185"/>
      <c r="AF312" s="177"/>
      <c r="AH312" s="216"/>
      <c r="AI312" s="95" t="s">
        <v>67</v>
      </c>
      <c r="AJ312" s="40" t="e">
        <f>INDEX(LINEST(AH317:AH326,$D317:$D326),1)</f>
        <v>#VALUE!</v>
      </c>
      <c r="AK312" s="185"/>
      <c r="AL312" s="177"/>
      <c r="AN312" s="216"/>
      <c r="AO312" s="95" t="s">
        <v>67</v>
      </c>
      <c r="AP312" s="40" t="e">
        <f>INDEX(LINEST(AN317:AN326,$D317:$D326),1)</f>
        <v>#VALUE!</v>
      </c>
      <c r="AQ312" s="185"/>
      <c r="AR312" s="177"/>
      <c r="AT312" s="216"/>
      <c r="AU312" s="95" t="s">
        <v>67</v>
      </c>
      <c r="AV312" s="40" t="e">
        <f>INDEX(LINEST(AT317:AT326,$D317:$D326),1)</f>
        <v>#VALUE!</v>
      </c>
      <c r="AW312" s="185"/>
      <c r="AX312" s="177"/>
      <c r="AZ312" s="216"/>
      <c r="BA312" s="95" t="s">
        <v>67</v>
      </c>
      <c r="BB312" s="40" t="e">
        <f>INDEX(LINEST(AZ317:AZ326,$D317:$D326),1)</f>
        <v>#VALUE!</v>
      </c>
      <c r="BC312" s="185"/>
      <c r="BD312" s="177"/>
    </row>
    <row r="313" spans="1:56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185"/>
      <c r="N313" s="177"/>
      <c r="P313" s="216"/>
      <c r="S313" s="185"/>
      <c r="T313" s="177"/>
      <c r="V313" s="216"/>
      <c r="Y313" s="185"/>
      <c r="Z313" s="177"/>
      <c r="AB313" s="216"/>
      <c r="AE313" s="185"/>
      <c r="AF313" s="177"/>
      <c r="AH313" s="216"/>
      <c r="AK313" s="185"/>
      <c r="AL313" s="177"/>
      <c r="AN313" s="216"/>
      <c r="AQ313" s="185"/>
      <c r="AR313" s="177"/>
      <c r="AT313" s="216"/>
      <c r="AW313" s="185"/>
      <c r="AX313" s="177"/>
      <c r="AZ313" s="216"/>
      <c r="BC313" s="185"/>
      <c r="BD313" s="177"/>
    </row>
    <row r="314" spans="1:56" ht="15" customHeight="1">
      <c r="A314" s="19"/>
      <c r="B314" s="174"/>
      <c r="C314" s="189"/>
      <c r="D314" s="20"/>
      <c r="E314" s="97" t="s">
        <v>29</v>
      </c>
      <c r="F314" s="232">
        <f>EXP(F311)</f>
        <v>70.80521215244174</v>
      </c>
      <c r="G314" s="25"/>
      <c r="H314" s="25"/>
      <c r="I314" s="177"/>
      <c r="J314" s="178"/>
      <c r="K314" s="177"/>
      <c r="M314" s="185"/>
      <c r="N314" s="177"/>
      <c r="P314" s="216"/>
      <c r="Q314" s="95" t="s">
        <v>29</v>
      </c>
      <c r="R314" s="199" t="e">
        <f>EXP(R311)</f>
        <v>#VALUE!</v>
      </c>
      <c r="S314" s="185"/>
      <c r="T314" s="177"/>
      <c r="V314" s="216"/>
      <c r="W314" s="95" t="s">
        <v>29</v>
      </c>
      <c r="X314" s="199" t="e">
        <f>EXP(X311)</f>
        <v>#VALUE!</v>
      </c>
      <c r="Y314" s="185"/>
      <c r="Z314" s="177"/>
      <c r="AB314" s="216"/>
      <c r="AC314" s="95" t="s">
        <v>29</v>
      </c>
      <c r="AD314" s="199" t="e">
        <f>EXP(AD311)</f>
        <v>#VALUE!</v>
      </c>
      <c r="AE314" s="185"/>
      <c r="AF314" s="177"/>
      <c r="AH314" s="216"/>
      <c r="AI314" s="95" t="s">
        <v>29</v>
      </c>
      <c r="AJ314" s="199" t="e">
        <f>EXP(AJ311)</f>
        <v>#VALUE!</v>
      </c>
      <c r="AK314" s="185"/>
      <c r="AL314" s="177"/>
      <c r="AN314" s="216"/>
      <c r="AO314" s="95" t="s">
        <v>29</v>
      </c>
      <c r="AP314" s="199" t="e">
        <f>EXP(AP311)</f>
        <v>#VALUE!</v>
      </c>
      <c r="AQ314" s="185"/>
      <c r="AR314" s="177"/>
      <c r="AT314" s="216"/>
      <c r="AU314" s="95" t="s">
        <v>29</v>
      </c>
      <c r="AV314" s="199" t="e">
        <f>EXP(AV311)</f>
        <v>#VALUE!</v>
      </c>
      <c r="AW314" s="185"/>
      <c r="AX314" s="177"/>
      <c r="AZ314" s="216"/>
      <c r="BA314" s="95" t="s">
        <v>29</v>
      </c>
      <c r="BB314" s="199" t="e">
        <f>EXP(BB311)</f>
        <v>#VALUE!</v>
      </c>
      <c r="BC314" s="185"/>
      <c r="BD314" s="177"/>
    </row>
    <row r="315" spans="1:56" ht="15" customHeight="1">
      <c r="A315" s="19"/>
      <c r="B315" s="174"/>
      <c r="C315" s="189"/>
      <c r="D315" s="20"/>
      <c r="E315" s="97" t="s">
        <v>30</v>
      </c>
      <c r="F315" s="40">
        <f>EXP(F312)</f>
        <v>0.9652341258913073</v>
      </c>
      <c r="G315" s="25"/>
      <c r="H315" s="25"/>
      <c r="I315" s="177"/>
      <c r="J315" s="178"/>
      <c r="K315" s="177"/>
      <c r="M315" s="185"/>
      <c r="N315" s="177"/>
      <c r="P315" s="216"/>
      <c r="Q315" s="95" t="s">
        <v>30</v>
      </c>
      <c r="R315" s="40" t="e">
        <f>EXP(R312)</f>
        <v>#VALUE!</v>
      </c>
      <c r="S315" s="185"/>
      <c r="T315" s="177"/>
      <c r="V315" s="216"/>
      <c r="W315" s="95" t="s">
        <v>30</v>
      </c>
      <c r="X315" s="40" t="e">
        <f>EXP(X312)</f>
        <v>#VALUE!</v>
      </c>
      <c r="Y315" s="185"/>
      <c r="Z315" s="177"/>
      <c r="AB315" s="216"/>
      <c r="AC315" s="95" t="s">
        <v>30</v>
      </c>
      <c r="AD315" s="40" t="e">
        <f>EXP(AD312)</f>
        <v>#VALUE!</v>
      </c>
      <c r="AE315" s="185"/>
      <c r="AF315" s="177"/>
      <c r="AH315" s="216"/>
      <c r="AI315" s="95" t="s">
        <v>30</v>
      </c>
      <c r="AJ315" s="40" t="e">
        <f>EXP(AJ312)</f>
        <v>#VALUE!</v>
      </c>
      <c r="AK315" s="185"/>
      <c r="AL315" s="177"/>
      <c r="AN315" s="216"/>
      <c r="AO315" s="95" t="s">
        <v>30</v>
      </c>
      <c r="AP315" s="40" t="e">
        <f>EXP(AP312)</f>
        <v>#VALUE!</v>
      </c>
      <c r="AQ315" s="185"/>
      <c r="AR315" s="177"/>
      <c r="AT315" s="216"/>
      <c r="AU315" s="95" t="s">
        <v>30</v>
      </c>
      <c r="AV315" s="40" t="e">
        <f>EXP(AV312)</f>
        <v>#VALUE!</v>
      </c>
      <c r="AW315" s="185"/>
      <c r="AX315" s="177"/>
      <c r="AZ315" s="216"/>
      <c r="BA315" s="95" t="s">
        <v>30</v>
      </c>
      <c r="BB315" s="40" t="e">
        <f>EXP(BB312)</f>
        <v>#VALUE!</v>
      </c>
      <c r="BC315" s="185"/>
      <c r="BD315" s="177"/>
    </row>
    <row r="316" spans="1:56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185"/>
      <c r="N316" s="177"/>
      <c r="P316" s="216"/>
      <c r="Q316" s="21"/>
      <c r="R316" s="21"/>
      <c r="S316" s="185"/>
      <c r="T316" s="177"/>
      <c r="V316" s="216"/>
      <c r="W316" s="21"/>
      <c r="X316" s="21"/>
      <c r="Y316" s="185"/>
      <c r="Z316" s="177"/>
      <c r="AB316" s="216"/>
      <c r="AC316" s="21"/>
      <c r="AD316" s="21"/>
      <c r="AE316" s="185"/>
      <c r="AF316" s="177"/>
      <c r="AH316" s="216"/>
      <c r="AI316" s="21"/>
      <c r="AJ316" s="21"/>
      <c r="AK316" s="185"/>
      <c r="AL316" s="177"/>
      <c r="AN316" s="216"/>
      <c r="AO316" s="21"/>
      <c r="AP316" s="21"/>
      <c r="AQ316" s="185"/>
      <c r="AR316" s="177"/>
      <c r="AT316" s="216"/>
      <c r="AU316" s="21"/>
      <c r="AV316" s="21"/>
      <c r="AW316" s="185"/>
      <c r="AX316" s="177"/>
      <c r="AZ316" s="216"/>
      <c r="BA316" s="21"/>
      <c r="BB316" s="21"/>
      <c r="BC316" s="185"/>
      <c r="BD316" s="177"/>
    </row>
    <row r="317" spans="1:56" ht="15" customHeight="1">
      <c r="A317" s="19">
        <f t="shared" ref="A317:B332" si="147">A271</f>
        <v>2003</v>
      </c>
      <c r="B317" s="174">
        <f t="shared" si="147"/>
        <v>232</v>
      </c>
      <c r="C317" s="189">
        <f t="shared" ref="C317:C326" si="148">LN($F$309-B317)</f>
        <v>4.219507705176107</v>
      </c>
      <c r="D317" s="20">
        <v>1</v>
      </c>
      <c r="E317" s="637" t="s">
        <v>7</v>
      </c>
      <c r="F317" s="638"/>
      <c r="G317" s="641">
        <f>I305</f>
        <v>0.77110890970948887</v>
      </c>
      <c r="H317" s="642"/>
      <c r="I317" s="177">
        <f t="shared" ref="I317:I348" si="149">ROUND($F$309-$F$314*$F$315^D317,$G$1)</f>
        <v>232</v>
      </c>
      <c r="J317" s="178">
        <f t="shared" ref="J317:J326" si="150">ABS(B317-I317)/B317*100</f>
        <v>0</v>
      </c>
      <c r="K317" s="177">
        <f t="shared" ref="K317:K326" si="151">(B317-I317)^2/1000</f>
        <v>0</v>
      </c>
      <c r="M317" s="185" t="e">
        <f>ROUND(#REF!-#REF!*#REF!^$D317,$G$1)</f>
        <v>#REF!</v>
      </c>
      <c r="N317" s="177" t="e">
        <f t="shared" ref="N317:N326" si="152">($B317-M317)^2/1000</f>
        <v>#REF!</v>
      </c>
      <c r="P317" s="216" t="e">
        <f t="shared" ref="P317:P326" si="153">LN(R$309-$B317)</f>
        <v>#REF!</v>
      </c>
      <c r="Q317" s="21" t="s">
        <v>36</v>
      </c>
      <c r="R317" s="42" t="e">
        <f>S305</f>
        <v>#REF!</v>
      </c>
      <c r="S317" s="185" t="e">
        <f t="shared" ref="S317:S326" si="154">ROUND(R$309-R$314*R$315^$D317,$G$1)</f>
        <v>#REF!</v>
      </c>
      <c r="T317" s="177" t="e">
        <f t="shared" ref="T317:T326" si="155">($B317-S317)^2/1000</f>
        <v>#REF!</v>
      </c>
      <c r="V317" s="216" t="e">
        <f t="shared" ref="V317:V326" si="156">LN(X$309-$B317)</f>
        <v>#REF!</v>
      </c>
      <c r="W317" s="21" t="s">
        <v>36</v>
      </c>
      <c r="X317" s="42" t="e">
        <f>Y305</f>
        <v>#REF!</v>
      </c>
      <c r="Y317" s="185" t="e">
        <f t="shared" ref="Y317:Y326" si="157">ROUND(X$309-X$314*X$315^$D317,$G$1)</f>
        <v>#REF!</v>
      </c>
      <c r="Z317" s="177" t="e">
        <f t="shared" ref="Z317:Z326" si="158">($B317-Y317)^2/1000</f>
        <v>#REF!</v>
      </c>
      <c r="AB317" s="216" t="e">
        <f t="shared" ref="AB317:AB326" si="159">LN(AD$309-$B317)</f>
        <v>#REF!</v>
      </c>
      <c r="AC317" s="21" t="s">
        <v>36</v>
      </c>
      <c r="AD317" s="42" t="e">
        <f>AE305</f>
        <v>#REF!</v>
      </c>
      <c r="AE317" s="185" t="e">
        <f t="shared" ref="AE317:AE326" si="160">ROUND(AD$309-AD$314*AD$315^$D317,$G$1)</f>
        <v>#REF!</v>
      </c>
      <c r="AF317" s="177" t="e">
        <f t="shared" ref="AF317:AF326" si="161">($B317-AE317)^2/1000</f>
        <v>#REF!</v>
      </c>
      <c r="AH317" s="216" t="e">
        <f t="shared" ref="AH317:AH326" si="162">LN(AJ$309-$B317)</f>
        <v>#REF!</v>
      </c>
      <c r="AI317" s="21" t="s">
        <v>36</v>
      </c>
      <c r="AJ317" s="42" t="e">
        <f>AK305</f>
        <v>#REF!</v>
      </c>
      <c r="AK317" s="185" t="e">
        <f t="shared" ref="AK317:AK326" si="163">ROUND(AJ$309-AJ$314*AJ$315^$D317,$G$1)</f>
        <v>#REF!</v>
      </c>
      <c r="AL317" s="177" t="e">
        <f t="shared" ref="AL317:AL326" si="164">($B317-AK317)^2/1000</f>
        <v>#REF!</v>
      </c>
      <c r="AN317" s="216" t="e">
        <f t="shared" ref="AN317:AN326" si="165">LN(AP$309-$B317)</f>
        <v>#REF!</v>
      </c>
      <c r="AO317" s="21" t="s">
        <v>36</v>
      </c>
      <c r="AP317" s="42" t="e">
        <f>AQ305</f>
        <v>#REF!</v>
      </c>
      <c r="AQ317" s="185" t="e">
        <f t="shared" ref="AQ317:AQ326" si="166">ROUND(AP$309-AP$314*AP$315^$D317,$G$1)</f>
        <v>#REF!</v>
      </c>
      <c r="AR317" s="177" t="e">
        <f t="shared" ref="AR317:AR326" si="167">($B317-AQ317)^2/1000</f>
        <v>#REF!</v>
      </c>
      <c r="AT317" s="216" t="e">
        <f t="shared" ref="AT317:AT326" si="168">LN(AV$309-$B317)</f>
        <v>#REF!</v>
      </c>
      <c r="AU317" s="21" t="s">
        <v>36</v>
      </c>
      <c r="AV317" s="42" t="e">
        <f>AW305</f>
        <v>#REF!</v>
      </c>
      <c r="AW317" s="185" t="e">
        <f t="shared" ref="AW317:AW326" si="169">ROUND(AV$309-AV$314*AV$315^$D317,$G$1)</f>
        <v>#REF!</v>
      </c>
      <c r="AX317" s="177" t="e">
        <f t="shared" ref="AX317:AX326" si="170">($B317-AW317)^2/1000</f>
        <v>#REF!</v>
      </c>
      <c r="AZ317" s="216" t="e">
        <f t="shared" ref="AZ317:AZ326" si="171">LN(BB$309-$B317)</f>
        <v>#REF!</v>
      </c>
      <c r="BA317" s="21" t="s">
        <v>36</v>
      </c>
      <c r="BB317" s="42" t="e">
        <f>BC305</f>
        <v>#REF!</v>
      </c>
      <c r="BC317" s="185" t="e">
        <f t="shared" ref="BC317:BC326" si="172">ROUND(BB$309-BB$314*BB$315^$D317,$G$1)</f>
        <v>#REF!</v>
      </c>
      <c r="BD317" s="177" t="e">
        <f t="shared" ref="BD317:BD326" si="173">($B317-BC317)^2/1000</f>
        <v>#REF!</v>
      </c>
    </row>
    <row r="318" spans="1:56" ht="15" customHeight="1">
      <c r="A318" s="19">
        <f t="shared" si="147"/>
        <v>2004</v>
      </c>
      <c r="B318" s="174">
        <f t="shared" si="147"/>
        <v>235</v>
      </c>
      <c r="C318" s="189">
        <f t="shared" si="148"/>
        <v>4.1743872698956368</v>
      </c>
      <c r="D318" s="20">
        <f t="shared" ref="D318:D348" si="174">D317+1</f>
        <v>2</v>
      </c>
      <c r="E318" s="637" t="s">
        <v>8</v>
      </c>
      <c r="F318" s="638"/>
      <c r="G318" s="639">
        <f>SUM(K317:K326)</f>
        <v>0.10900000000000001</v>
      </c>
      <c r="H318" s="640"/>
      <c r="I318" s="177">
        <f t="shared" si="149"/>
        <v>234</v>
      </c>
      <c r="J318" s="178">
        <f t="shared" si="150"/>
        <v>0.42553191489361702</v>
      </c>
      <c r="K318" s="177">
        <f t="shared" si="151"/>
        <v>1E-3</v>
      </c>
      <c r="M318" s="185" t="e">
        <f>ROUND(#REF!-#REF!*#REF!^$D318,$G$1)</f>
        <v>#REF!</v>
      </c>
      <c r="N318" s="177" t="e">
        <f t="shared" si="152"/>
        <v>#REF!</v>
      </c>
      <c r="P318" s="216" t="e">
        <f t="shared" si="153"/>
        <v>#REF!</v>
      </c>
      <c r="Q318" s="21" t="s">
        <v>37</v>
      </c>
      <c r="R318" s="199" t="e">
        <f>SUM(T317:T326)</f>
        <v>#REF!</v>
      </c>
      <c r="S318" s="185" t="e">
        <f t="shared" si="154"/>
        <v>#REF!</v>
      </c>
      <c r="T318" s="177" t="e">
        <f t="shared" si="155"/>
        <v>#REF!</v>
      </c>
      <c r="V318" s="216" t="e">
        <f t="shared" si="156"/>
        <v>#REF!</v>
      </c>
      <c r="W318" s="21" t="s">
        <v>37</v>
      </c>
      <c r="X318" s="199" t="e">
        <f>SUM(Z317:Z326)</f>
        <v>#REF!</v>
      </c>
      <c r="Y318" s="185" t="e">
        <f t="shared" si="157"/>
        <v>#REF!</v>
      </c>
      <c r="Z318" s="177" t="e">
        <f t="shared" si="158"/>
        <v>#REF!</v>
      </c>
      <c r="AB318" s="216" t="e">
        <f t="shared" si="159"/>
        <v>#REF!</v>
      </c>
      <c r="AC318" s="21" t="s">
        <v>37</v>
      </c>
      <c r="AD318" s="199" t="e">
        <f>SUM(AF317:AF326)</f>
        <v>#REF!</v>
      </c>
      <c r="AE318" s="185" t="e">
        <f t="shared" si="160"/>
        <v>#REF!</v>
      </c>
      <c r="AF318" s="177" t="e">
        <f t="shared" si="161"/>
        <v>#REF!</v>
      </c>
      <c r="AH318" s="216" t="e">
        <f t="shared" si="162"/>
        <v>#REF!</v>
      </c>
      <c r="AI318" s="21" t="s">
        <v>37</v>
      </c>
      <c r="AJ318" s="199" t="e">
        <f>SUM(AL317:AL326)</f>
        <v>#REF!</v>
      </c>
      <c r="AK318" s="185" t="e">
        <f t="shared" si="163"/>
        <v>#REF!</v>
      </c>
      <c r="AL318" s="177" t="e">
        <f t="shared" si="164"/>
        <v>#REF!</v>
      </c>
      <c r="AN318" s="216" t="e">
        <f t="shared" si="165"/>
        <v>#REF!</v>
      </c>
      <c r="AO318" s="21" t="s">
        <v>37</v>
      </c>
      <c r="AP318" s="199" t="e">
        <f>SUM(AR317:AR326)</f>
        <v>#REF!</v>
      </c>
      <c r="AQ318" s="185" t="e">
        <f t="shared" si="166"/>
        <v>#REF!</v>
      </c>
      <c r="AR318" s="177" t="e">
        <f t="shared" si="167"/>
        <v>#REF!</v>
      </c>
      <c r="AT318" s="216" t="e">
        <f t="shared" si="168"/>
        <v>#REF!</v>
      </c>
      <c r="AU318" s="21" t="s">
        <v>37</v>
      </c>
      <c r="AV318" s="199" t="e">
        <f>SUM(AX317:AX326)</f>
        <v>#REF!</v>
      </c>
      <c r="AW318" s="185" t="e">
        <f t="shared" si="169"/>
        <v>#REF!</v>
      </c>
      <c r="AX318" s="177" t="e">
        <f t="shared" si="170"/>
        <v>#REF!</v>
      </c>
      <c r="AZ318" s="216" t="e">
        <f t="shared" si="171"/>
        <v>#REF!</v>
      </c>
      <c r="BA318" s="21" t="s">
        <v>37</v>
      </c>
      <c r="BB318" s="199" t="e">
        <f>SUM(BD317:BD326)</f>
        <v>#REF!</v>
      </c>
      <c r="BC318" s="185" t="e">
        <f t="shared" si="172"/>
        <v>#REF!</v>
      </c>
      <c r="BD318" s="177" t="e">
        <f t="shared" si="173"/>
        <v>#REF!</v>
      </c>
    </row>
    <row r="319" spans="1:56" ht="15" customHeight="1">
      <c r="A319" s="19">
        <f t="shared" si="147"/>
        <v>2005</v>
      </c>
      <c r="B319" s="174">
        <f t="shared" si="147"/>
        <v>234</v>
      </c>
      <c r="C319" s="189">
        <f t="shared" si="148"/>
        <v>4.1896547420264252</v>
      </c>
      <c r="D319" s="20">
        <f t="shared" si="174"/>
        <v>3</v>
      </c>
      <c r="E319" s="637" t="s">
        <v>9</v>
      </c>
      <c r="F319" s="638"/>
      <c r="G319" s="639">
        <f>SUM(K317:K326)</f>
        <v>0.10900000000000001</v>
      </c>
      <c r="H319" s="640"/>
      <c r="I319" s="177">
        <f t="shared" si="149"/>
        <v>236</v>
      </c>
      <c r="J319" s="178">
        <f t="shared" si="150"/>
        <v>0.85470085470085477</v>
      </c>
      <c r="K319" s="177">
        <f t="shared" si="151"/>
        <v>4.0000000000000001E-3</v>
      </c>
      <c r="M319" s="185" t="e">
        <f>ROUND(#REF!-#REF!*#REF!^$D319,$G$1)</f>
        <v>#REF!</v>
      </c>
      <c r="N319" s="177" t="e">
        <f t="shared" si="152"/>
        <v>#REF!</v>
      </c>
      <c r="P319" s="216" t="e">
        <f t="shared" si="153"/>
        <v>#REF!</v>
      </c>
      <c r="R319" s="98"/>
      <c r="S319" s="185" t="e">
        <f t="shared" si="154"/>
        <v>#REF!</v>
      </c>
      <c r="T319" s="177" t="e">
        <f t="shared" si="155"/>
        <v>#REF!</v>
      </c>
      <c r="V319" s="216" t="e">
        <f t="shared" si="156"/>
        <v>#REF!</v>
      </c>
      <c r="X319" s="98"/>
      <c r="Y319" s="185" t="e">
        <f t="shared" si="157"/>
        <v>#REF!</v>
      </c>
      <c r="Z319" s="177" t="e">
        <f t="shared" si="158"/>
        <v>#REF!</v>
      </c>
      <c r="AB319" s="216" t="e">
        <f t="shared" si="159"/>
        <v>#REF!</v>
      </c>
      <c r="AD319" s="98"/>
      <c r="AE319" s="185" t="e">
        <f t="shared" si="160"/>
        <v>#REF!</v>
      </c>
      <c r="AF319" s="177" t="e">
        <f t="shared" si="161"/>
        <v>#REF!</v>
      </c>
      <c r="AH319" s="216" t="e">
        <f t="shared" si="162"/>
        <v>#REF!</v>
      </c>
      <c r="AJ319" s="98"/>
      <c r="AK319" s="185" t="e">
        <f t="shared" si="163"/>
        <v>#REF!</v>
      </c>
      <c r="AL319" s="177" t="e">
        <f t="shared" si="164"/>
        <v>#REF!</v>
      </c>
      <c r="AN319" s="216" t="e">
        <f t="shared" si="165"/>
        <v>#REF!</v>
      </c>
      <c r="AP319" s="98"/>
      <c r="AQ319" s="185" t="e">
        <f t="shared" si="166"/>
        <v>#REF!</v>
      </c>
      <c r="AR319" s="177" t="e">
        <f t="shared" si="167"/>
        <v>#REF!</v>
      </c>
      <c r="AT319" s="216" t="e">
        <f t="shared" si="168"/>
        <v>#REF!</v>
      </c>
      <c r="AV319" s="98"/>
      <c r="AW319" s="185" t="e">
        <f t="shared" si="169"/>
        <v>#REF!</v>
      </c>
      <c r="AX319" s="177" t="e">
        <f t="shared" si="170"/>
        <v>#REF!</v>
      </c>
      <c r="AZ319" s="216" t="e">
        <f t="shared" si="171"/>
        <v>#REF!</v>
      </c>
      <c r="BB319" s="98"/>
      <c r="BC319" s="185" t="e">
        <f t="shared" si="172"/>
        <v>#REF!</v>
      </c>
      <c r="BD319" s="177" t="e">
        <f t="shared" si="173"/>
        <v>#REF!</v>
      </c>
    </row>
    <row r="320" spans="1:56" ht="15" customHeight="1">
      <c r="A320" s="19">
        <f t="shared" si="147"/>
        <v>2006</v>
      </c>
      <c r="B320" s="174">
        <f t="shared" si="147"/>
        <v>237</v>
      </c>
      <c r="C320" s="189">
        <f t="shared" si="148"/>
        <v>4.1431347263915326</v>
      </c>
      <c r="D320" s="20">
        <f t="shared" si="174"/>
        <v>4</v>
      </c>
      <c r="E320" s="637" t="s">
        <v>10</v>
      </c>
      <c r="F320" s="638"/>
      <c r="G320" s="639">
        <f>SUM(J317:J326)/D326</f>
        <v>1.1069278690717099</v>
      </c>
      <c r="H320" s="640"/>
      <c r="I320" s="177">
        <f t="shared" si="149"/>
        <v>239</v>
      </c>
      <c r="J320" s="178">
        <f t="shared" si="150"/>
        <v>0.8438818565400843</v>
      </c>
      <c r="K320" s="177">
        <f t="shared" si="151"/>
        <v>4.0000000000000001E-3</v>
      </c>
      <c r="M320" s="185" t="e">
        <f>ROUND(#REF!-#REF!*#REF!^$D320,$G$1)</f>
        <v>#REF!</v>
      </c>
      <c r="N320" s="177" t="e">
        <f t="shared" si="152"/>
        <v>#REF!</v>
      </c>
      <c r="P320" s="216" t="e">
        <f t="shared" si="153"/>
        <v>#REF!</v>
      </c>
      <c r="S320" s="185" t="e">
        <f t="shared" si="154"/>
        <v>#REF!</v>
      </c>
      <c r="T320" s="177" t="e">
        <f t="shared" si="155"/>
        <v>#REF!</v>
      </c>
      <c r="V320" s="216" t="e">
        <f t="shared" si="156"/>
        <v>#REF!</v>
      </c>
      <c r="Y320" s="185" t="e">
        <f t="shared" si="157"/>
        <v>#REF!</v>
      </c>
      <c r="Z320" s="177" t="e">
        <f t="shared" si="158"/>
        <v>#REF!</v>
      </c>
      <c r="AB320" s="216" t="e">
        <f t="shared" si="159"/>
        <v>#REF!</v>
      </c>
      <c r="AE320" s="185" t="e">
        <f t="shared" si="160"/>
        <v>#REF!</v>
      </c>
      <c r="AF320" s="177" t="e">
        <f t="shared" si="161"/>
        <v>#REF!</v>
      </c>
      <c r="AH320" s="216" t="e">
        <f t="shared" si="162"/>
        <v>#REF!</v>
      </c>
      <c r="AK320" s="185" t="e">
        <f t="shared" si="163"/>
        <v>#REF!</v>
      </c>
      <c r="AL320" s="177" t="e">
        <f t="shared" si="164"/>
        <v>#REF!</v>
      </c>
      <c r="AN320" s="216" t="e">
        <f t="shared" si="165"/>
        <v>#REF!</v>
      </c>
      <c r="AQ320" s="185" t="e">
        <f t="shared" si="166"/>
        <v>#REF!</v>
      </c>
      <c r="AR320" s="177" t="e">
        <f t="shared" si="167"/>
        <v>#REF!</v>
      </c>
      <c r="AT320" s="216" t="e">
        <f t="shared" si="168"/>
        <v>#REF!</v>
      </c>
      <c r="AW320" s="185" t="e">
        <f t="shared" si="169"/>
        <v>#REF!</v>
      </c>
      <c r="AX320" s="177" t="e">
        <f t="shared" si="170"/>
        <v>#REF!</v>
      </c>
      <c r="AZ320" s="216" t="e">
        <f t="shared" si="171"/>
        <v>#REF!</v>
      </c>
      <c r="BC320" s="185" t="e">
        <f t="shared" si="172"/>
        <v>#REF!</v>
      </c>
      <c r="BD320" s="177" t="e">
        <f t="shared" si="173"/>
        <v>#REF!</v>
      </c>
    </row>
    <row r="321" spans="1:56" ht="15" customHeight="1">
      <c r="A321" s="19">
        <f t="shared" si="147"/>
        <v>2007</v>
      </c>
      <c r="B321" s="174">
        <f t="shared" si="147"/>
        <v>238</v>
      </c>
      <c r="C321" s="189">
        <f t="shared" si="148"/>
        <v>4.1271343850450917</v>
      </c>
      <c r="D321" s="20">
        <f t="shared" si="174"/>
        <v>5</v>
      </c>
      <c r="E321" s="637" t="s">
        <v>11</v>
      </c>
      <c r="F321" s="638"/>
      <c r="G321" s="639">
        <f>SUM(J317:J326)/10</f>
        <v>1.1069278690717099</v>
      </c>
      <c r="H321" s="640"/>
      <c r="I321" s="177">
        <f t="shared" si="149"/>
        <v>241</v>
      </c>
      <c r="J321" s="178">
        <f t="shared" si="150"/>
        <v>1.2605042016806722</v>
      </c>
      <c r="K321" s="177">
        <f t="shared" si="151"/>
        <v>8.9999999999999993E-3</v>
      </c>
      <c r="M321" s="185" t="e">
        <f>ROUND(#REF!-#REF!*#REF!^$D321,$G$1)</f>
        <v>#REF!</v>
      </c>
      <c r="N321" s="177" t="e">
        <f t="shared" si="152"/>
        <v>#REF!</v>
      </c>
      <c r="P321" s="216" t="e">
        <f t="shared" si="153"/>
        <v>#REF!</v>
      </c>
      <c r="Q321" s="21"/>
      <c r="R321" s="55"/>
      <c r="S321" s="185" t="e">
        <f t="shared" si="154"/>
        <v>#REF!</v>
      </c>
      <c r="T321" s="177" t="e">
        <f t="shared" si="155"/>
        <v>#REF!</v>
      </c>
      <c r="V321" s="216" t="e">
        <f t="shared" si="156"/>
        <v>#REF!</v>
      </c>
      <c r="W321" s="21"/>
      <c r="X321" s="55"/>
      <c r="Y321" s="185" t="e">
        <f t="shared" si="157"/>
        <v>#REF!</v>
      </c>
      <c r="Z321" s="177" t="e">
        <f t="shared" si="158"/>
        <v>#REF!</v>
      </c>
      <c r="AB321" s="216" t="e">
        <f t="shared" si="159"/>
        <v>#REF!</v>
      </c>
      <c r="AC321" s="21"/>
      <c r="AD321" s="55"/>
      <c r="AE321" s="185" t="e">
        <f t="shared" si="160"/>
        <v>#REF!</v>
      </c>
      <c r="AF321" s="177" t="e">
        <f t="shared" si="161"/>
        <v>#REF!</v>
      </c>
      <c r="AH321" s="216" t="e">
        <f t="shared" si="162"/>
        <v>#REF!</v>
      </c>
      <c r="AI321" s="21"/>
      <c r="AJ321" s="55"/>
      <c r="AK321" s="185" t="e">
        <f t="shared" si="163"/>
        <v>#REF!</v>
      </c>
      <c r="AL321" s="177" t="e">
        <f t="shared" si="164"/>
        <v>#REF!</v>
      </c>
      <c r="AN321" s="216" t="e">
        <f t="shared" si="165"/>
        <v>#REF!</v>
      </c>
      <c r="AO321" s="21"/>
      <c r="AP321" s="55"/>
      <c r="AQ321" s="185" t="e">
        <f t="shared" si="166"/>
        <v>#REF!</v>
      </c>
      <c r="AR321" s="177" t="e">
        <f t="shared" si="167"/>
        <v>#REF!</v>
      </c>
      <c r="AT321" s="216" t="e">
        <f t="shared" si="168"/>
        <v>#REF!</v>
      </c>
      <c r="AU321" s="21"/>
      <c r="AV321" s="55"/>
      <c r="AW321" s="185" t="e">
        <f t="shared" si="169"/>
        <v>#REF!</v>
      </c>
      <c r="AX321" s="177" t="e">
        <f t="shared" si="170"/>
        <v>#REF!</v>
      </c>
      <c r="AZ321" s="216" t="e">
        <f t="shared" si="171"/>
        <v>#REF!</v>
      </c>
      <c r="BA321" s="21"/>
      <c r="BB321" s="55"/>
      <c r="BC321" s="185" t="e">
        <f t="shared" si="172"/>
        <v>#REF!</v>
      </c>
      <c r="BD321" s="177" t="e">
        <f t="shared" si="173"/>
        <v>#REF!</v>
      </c>
    </row>
    <row r="322" spans="1:56" ht="15" customHeight="1">
      <c r="A322" s="19">
        <f t="shared" si="147"/>
        <v>2008</v>
      </c>
      <c r="B322" s="174">
        <f t="shared" si="147"/>
        <v>246</v>
      </c>
      <c r="C322" s="189">
        <f t="shared" si="148"/>
        <v>3.9889840465642745</v>
      </c>
      <c r="D322" s="20">
        <f t="shared" si="174"/>
        <v>6</v>
      </c>
      <c r="E322" s="71"/>
      <c r="F322" s="55"/>
      <c r="G322" s="25"/>
      <c r="H322" s="25"/>
      <c r="I322" s="177">
        <f t="shared" si="149"/>
        <v>243</v>
      </c>
      <c r="J322" s="178">
        <f t="shared" si="150"/>
        <v>1.2195121951219512</v>
      </c>
      <c r="K322" s="177">
        <f t="shared" si="151"/>
        <v>8.9999999999999993E-3</v>
      </c>
      <c r="M322" s="185" t="e">
        <f>ROUND(#REF!-#REF!*#REF!^$D322,$G$1)</f>
        <v>#REF!</v>
      </c>
      <c r="N322" s="177" t="e">
        <f t="shared" si="152"/>
        <v>#REF!</v>
      </c>
      <c r="P322" s="216" t="e">
        <f t="shared" si="153"/>
        <v>#REF!</v>
      </c>
      <c r="Q322" s="21"/>
      <c r="R322" s="55"/>
      <c r="S322" s="185" t="e">
        <f t="shared" si="154"/>
        <v>#REF!</v>
      </c>
      <c r="T322" s="177" t="e">
        <f t="shared" si="155"/>
        <v>#REF!</v>
      </c>
      <c r="V322" s="216" t="e">
        <f t="shared" si="156"/>
        <v>#REF!</v>
      </c>
      <c r="W322" s="21"/>
      <c r="X322" s="55"/>
      <c r="Y322" s="185" t="e">
        <f t="shared" si="157"/>
        <v>#REF!</v>
      </c>
      <c r="Z322" s="177" t="e">
        <f t="shared" si="158"/>
        <v>#REF!</v>
      </c>
      <c r="AB322" s="216" t="e">
        <f t="shared" si="159"/>
        <v>#REF!</v>
      </c>
      <c r="AC322" s="21"/>
      <c r="AD322" s="55"/>
      <c r="AE322" s="185" t="e">
        <f t="shared" si="160"/>
        <v>#REF!</v>
      </c>
      <c r="AF322" s="177" t="e">
        <f t="shared" si="161"/>
        <v>#REF!</v>
      </c>
      <c r="AH322" s="216" t="e">
        <f t="shared" si="162"/>
        <v>#REF!</v>
      </c>
      <c r="AI322" s="21"/>
      <c r="AJ322" s="55"/>
      <c r="AK322" s="185" t="e">
        <f t="shared" si="163"/>
        <v>#REF!</v>
      </c>
      <c r="AL322" s="177" t="e">
        <f t="shared" si="164"/>
        <v>#REF!</v>
      </c>
      <c r="AN322" s="216" t="e">
        <f t="shared" si="165"/>
        <v>#REF!</v>
      </c>
      <c r="AO322" s="21"/>
      <c r="AP322" s="55"/>
      <c r="AQ322" s="185" t="e">
        <f t="shared" si="166"/>
        <v>#REF!</v>
      </c>
      <c r="AR322" s="177" t="e">
        <f t="shared" si="167"/>
        <v>#REF!</v>
      </c>
      <c r="AT322" s="216" t="e">
        <f t="shared" si="168"/>
        <v>#REF!</v>
      </c>
      <c r="AU322" s="21"/>
      <c r="AV322" s="55"/>
      <c r="AW322" s="185" t="e">
        <f t="shared" si="169"/>
        <v>#REF!</v>
      </c>
      <c r="AX322" s="177" t="e">
        <f t="shared" si="170"/>
        <v>#REF!</v>
      </c>
      <c r="AZ322" s="216" t="e">
        <f t="shared" si="171"/>
        <v>#REF!</v>
      </c>
      <c r="BA322" s="21"/>
      <c r="BB322" s="55"/>
      <c r="BC322" s="185" t="e">
        <f t="shared" si="172"/>
        <v>#REF!</v>
      </c>
      <c r="BD322" s="177" t="e">
        <f t="shared" si="173"/>
        <v>#REF!</v>
      </c>
    </row>
    <row r="323" spans="1:56" ht="15" customHeight="1">
      <c r="A323" s="19">
        <f t="shared" si="147"/>
        <v>2009</v>
      </c>
      <c r="B323" s="174">
        <f t="shared" si="147"/>
        <v>244</v>
      </c>
      <c r="C323" s="189">
        <f t="shared" si="148"/>
        <v>4.0253516907351496</v>
      </c>
      <c r="D323" s="20">
        <f t="shared" si="174"/>
        <v>7</v>
      </c>
      <c r="E323" s="71"/>
      <c r="F323" s="55"/>
      <c r="G323" s="25"/>
      <c r="H323" s="25"/>
      <c r="I323" s="177">
        <f t="shared" si="149"/>
        <v>245</v>
      </c>
      <c r="J323" s="178">
        <f t="shared" si="150"/>
        <v>0.4098360655737705</v>
      </c>
      <c r="K323" s="177">
        <f t="shared" si="151"/>
        <v>1E-3</v>
      </c>
      <c r="M323" s="185" t="e">
        <f>ROUND(#REF!-#REF!*#REF!^$D323,$G$1)</f>
        <v>#REF!</v>
      </c>
      <c r="N323" s="177" t="e">
        <f t="shared" si="152"/>
        <v>#REF!</v>
      </c>
      <c r="P323" s="216" t="e">
        <f t="shared" si="153"/>
        <v>#REF!</v>
      </c>
      <c r="Q323" s="21"/>
      <c r="R323" s="55"/>
      <c r="S323" s="185" t="e">
        <f t="shared" si="154"/>
        <v>#REF!</v>
      </c>
      <c r="T323" s="177" t="e">
        <f t="shared" si="155"/>
        <v>#REF!</v>
      </c>
      <c r="V323" s="216" t="e">
        <f t="shared" si="156"/>
        <v>#REF!</v>
      </c>
      <c r="W323" s="21"/>
      <c r="X323" s="55"/>
      <c r="Y323" s="185" t="e">
        <f t="shared" si="157"/>
        <v>#REF!</v>
      </c>
      <c r="Z323" s="177" t="e">
        <f t="shared" si="158"/>
        <v>#REF!</v>
      </c>
      <c r="AB323" s="216" t="e">
        <f t="shared" si="159"/>
        <v>#REF!</v>
      </c>
      <c r="AC323" s="21"/>
      <c r="AD323" s="55"/>
      <c r="AE323" s="185" t="e">
        <f t="shared" si="160"/>
        <v>#REF!</v>
      </c>
      <c r="AF323" s="177" t="e">
        <f t="shared" si="161"/>
        <v>#REF!</v>
      </c>
      <c r="AH323" s="216" t="e">
        <f t="shared" si="162"/>
        <v>#REF!</v>
      </c>
      <c r="AI323" s="21"/>
      <c r="AJ323" s="55"/>
      <c r="AK323" s="185" t="e">
        <f t="shared" si="163"/>
        <v>#REF!</v>
      </c>
      <c r="AL323" s="177" t="e">
        <f t="shared" si="164"/>
        <v>#REF!</v>
      </c>
      <c r="AN323" s="216" t="e">
        <f t="shared" si="165"/>
        <v>#REF!</v>
      </c>
      <c r="AO323" s="21"/>
      <c r="AP323" s="55"/>
      <c r="AQ323" s="185" t="e">
        <f t="shared" si="166"/>
        <v>#REF!</v>
      </c>
      <c r="AR323" s="177" t="e">
        <f t="shared" si="167"/>
        <v>#REF!</v>
      </c>
      <c r="AT323" s="216" t="e">
        <f t="shared" si="168"/>
        <v>#REF!</v>
      </c>
      <c r="AU323" s="21"/>
      <c r="AV323" s="55"/>
      <c r="AW323" s="185" t="e">
        <f t="shared" si="169"/>
        <v>#REF!</v>
      </c>
      <c r="AX323" s="177" t="e">
        <f t="shared" si="170"/>
        <v>#REF!</v>
      </c>
      <c r="AZ323" s="216" t="e">
        <f t="shared" si="171"/>
        <v>#REF!</v>
      </c>
      <c r="BA323" s="21"/>
      <c r="BB323" s="55"/>
      <c r="BC323" s="185" t="e">
        <f t="shared" si="172"/>
        <v>#REF!</v>
      </c>
      <c r="BD323" s="177" t="e">
        <f t="shared" si="173"/>
        <v>#REF!</v>
      </c>
    </row>
    <row r="324" spans="1:56" ht="15" customHeight="1">
      <c r="A324" s="19">
        <f t="shared" si="147"/>
        <v>2010</v>
      </c>
      <c r="B324" s="174">
        <f t="shared" si="147"/>
        <v>251</v>
      </c>
      <c r="C324" s="189">
        <f t="shared" si="148"/>
        <v>3.8918202981106265</v>
      </c>
      <c r="D324" s="20">
        <f t="shared" si="174"/>
        <v>8</v>
      </c>
      <c r="E324" s="71"/>
      <c r="F324" s="55"/>
      <c r="G324" s="25"/>
      <c r="H324" s="25"/>
      <c r="I324" s="177">
        <f t="shared" si="149"/>
        <v>247</v>
      </c>
      <c r="J324" s="178">
        <f t="shared" si="150"/>
        <v>1.593625498007968</v>
      </c>
      <c r="K324" s="177">
        <f t="shared" si="151"/>
        <v>1.6E-2</v>
      </c>
      <c r="M324" s="185" t="e">
        <f>ROUND(#REF!-#REF!*#REF!^$D324,$G$1)</f>
        <v>#REF!</v>
      </c>
      <c r="N324" s="177" t="e">
        <f t="shared" si="152"/>
        <v>#REF!</v>
      </c>
      <c r="P324" s="216" t="e">
        <f t="shared" si="153"/>
        <v>#REF!</v>
      </c>
      <c r="Q324" s="21"/>
      <c r="R324" s="55"/>
      <c r="S324" s="185" t="e">
        <f t="shared" si="154"/>
        <v>#REF!</v>
      </c>
      <c r="T324" s="177" t="e">
        <f t="shared" si="155"/>
        <v>#REF!</v>
      </c>
      <c r="V324" s="216" t="e">
        <f t="shared" si="156"/>
        <v>#REF!</v>
      </c>
      <c r="W324" s="21"/>
      <c r="X324" s="55"/>
      <c r="Y324" s="185" t="e">
        <f t="shared" si="157"/>
        <v>#REF!</v>
      </c>
      <c r="Z324" s="177" t="e">
        <f t="shared" si="158"/>
        <v>#REF!</v>
      </c>
      <c r="AB324" s="216" t="e">
        <f t="shared" si="159"/>
        <v>#REF!</v>
      </c>
      <c r="AC324" s="21"/>
      <c r="AD324" s="55"/>
      <c r="AE324" s="185" t="e">
        <f t="shared" si="160"/>
        <v>#REF!</v>
      </c>
      <c r="AF324" s="177" t="e">
        <f t="shared" si="161"/>
        <v>#REF!</v>
      </c>
      <c r="AH324" s="216" t="e">
        <f t="shared" si="162"/>
        <v>#REF!</v>
      </c>
      <c r="AI324" s="21"/>
      <c r="AJ324" s="55"/>
      <c r="AK324" s="185" t="e">
        <f t="shared" si="163"/>
        <v>#REF!</v>
      </c>
      <c r="AL324" s="177" t="e">
        <f t="shared" si="164"/>
        <v>#REF!</v>
      </c>
      <c r="AN324" s="216" t="e">
        <f t="shared" si="165"/>
        <v>#REF!</v>
      </c>
      <c r="AO324" s="21"/>
      <c r="AP324" s="55"/>
      <c r="AQ324" s="185" t="e">
        <f t="shared" si="166"/>
        <v>#REF!</v>
      </c>
      <c r="AR324" s="177" t="e">
        <f t="shared" si="167"/>
        <v>#REF!</v>
      </c>
      <c r="AT324" s="216" t="e">
        <f t="shared" si="168"/>
        <v>#REF!</v>
      </c>
      <c r="AU324" s="21"/>
      <c r="AV324" s="55"/>
      <c r="AW324" s="185" t="e">
        <f t="shared" si="169"/>
        <v>#REF!</v>
      </c>
      <c r="AX324" s="177" t="e">
        <f t="shared" si="170"/>
        <v>#REF!</v>
      </c>
      <c r="AZ324" s="216" t="e">
        <f t="shared" si="171"/>
        <v>#REF!</v>
      </c>
      <c r="BA324" s="21"/>
      <c r="BB324" s="55"/>
      <c r="BC324" s="185" t="e">
        <f t="shared" si="172"/>
        <v>#REF!</v>
      </c>
      <c r="BD324" s="177" t="e">
        <f t="shared" si="173"/>
        <v>#REF!</v>
      </c>
    </row>
    <row r="325" spans="1:56" ht="15" customHeight="1">
      <c r="A325" s="19">
        <f t="shared" si="147"/>
        <v>2011</v>
      </c>
      <c r="B325" s="174">
        <f t="shared" si="147"/>
        <v>253</v>
      </c>
      <c r="C325" s="189">
        <f t="shared" si="148"/>
        <v>3.8501476017100584</v>
      </c>
      <c r="D325" s="20">
        <f t="shared" si="174"/>
        <v>9</v>
      </c>
      <c r="E325" s="71"/>
      <c r="F325" s="55"/>
      <c r="G325" s="25"/>
      <c r="H325" s="25"/>
      <c r="I325" s="177">
        <f t="shared" si="149"/>
        <v>249</v>
      </c>
      <c r="J325" s="178">
        <f t="shared" si="150"/>
        <v>1.5810276679841897</v>
      </c>
      <c r="K325" s="177">
        <f t="shared" si="151"/>
        <v>1.6E-2</v>
      </c>
      <c r="M325" s="185" t="e">
        <f>ROUND(#REF!-#REF!*#REF!^$D325,$G$1)</f>
        <v>#REF!</v>
      </c>
      <c r="N325" s="177" t="e">
        <f t="shared" si="152"/>
        <v>#REF!</v>
      </c>
      <c r="P325" s="216" t="e">
        <f t="shared" si="153"/>
        <v>#REF!</v>
      </c>
      <c r="Q325" s="21"/>
      <c r="R325" s="55"/>
      <c r="S325" s="185" t="e">
        <f t="shared" si="154"/>
        <v>#REF!</v>
      </c>
      <c r="T325" s="177" t="e">
        <f t="shared" si="155"/>
        <v>#REF!</v>
      </c>
      <c r="V325" s="216" t="e">
        <f t="shared" si="156"/>
        <v>#REF!</v>
      </c>
      <c r="W325" s="21"/>
      <c r="X325" s="55"/>
      <c r="Y325" s="185" t="e">
        <f t="shared" si="157"/>
        <v>#REF!</v>
      </c>
      <c r="Z325" s="177" t="e">
        <f t="shared" si="158"/>
        <v>#REF!</v>
      </c>
      <c r="AB325" s="216" t="e">
        <f t="shared" si="159"/>
        <v>#REF!</v>
      </c>
      <c r="AC325" s="21"/>
      <c r="AD325" s="55"/>
      <c r="AE325" s="185" t="e">
        <f t="shared" si="160"/>
        <v>#REF!</v>
      </c>
      <c r="AF325" s="177" t="e">
        <f t="shared" si="161"/>
        <v>#REF!</v>
      </c>
      <c r="AH325" s="216" t="e">
        <f t="shared" si="162"/>
        <v>#REF!</v>
      </c>
      <c r="AI325" s="21"/>
      <c r="AJ325" s="55"/>
      <c r="AK325" s="185" t="e">
        <f t="shared" si="163"/>
        <v>#REF!</v>
      </c>
      <c r="AL325" s="177" t="e">
        <f t="shared" si="164"/>
        <v>#REF!</v>
      </c>
      <c r="AN325" s="216" t="e">
        <f t="shared" si="165"/>
        <v>#REF!</v>
      </c>
      <c r="AO325" s="21"/>
      <c r="AP325" s="55"/>
      <c r="AQ325" s="185" t="e">
        <f t="shared" si="166"/>
        <v>#REF!</v>
      </c>
      <c r="AR325" s="177" t="e">
        <f t="shared" si="167"/>
        <v>#REF!</v>
      </c>
      <c r="AT325" s="216" t="e">
        <f t="shared" si="168"/>
        <v>#REF!</v>
      </c>
      <c r="AU325" s="21"/>
      <c r="AV325" s="55"/>
      <c r="AW325" s="185" t="e">
        <f t="shared" si="169"/>
        <v>#REF!</v>
      </c>
      <c r="AX325" s="177" t="e">
        <f t="shared" si="170"/>
        <v>#REF!</v>
      </c>
      <c r="AZ325" s="216" t="e">
        <f t="shared" si="171"/>
        <v>#REF!</v>
      </c>
      <c r="BA325" s="21"/>
      <c r="BB325" s="55"/>
      <c r="BC325" s="185" t="e">
        <f t="shared" si="172"/>
        <v>#REF!</v>
      </c>
      <c r="BD325" s="177" t="e">
        <f t="shared" si="173"/>
        <v>#REF!</v>
      </c>
    </row>
    <row r="326" spans="1:56" ht="15" customHeight="1" thickBot="1">
      <c r="A326" s="28">
        <f t="shared" si="147"/>
        <v>2012</v>
      </c>
      <c r="B326" s="182">
        <f t="shared" si="147"/>
        <v>243</v>
      </c>
      <c r="C326" s="217">
        <f t="shared" si="148"/>
        <v>4.0430512678345503</v>
      </c>
      <c r="D326" s="29">
        <f t="shared" si="174"/>
        <v>10</v>
      </c>
      <c r="E326" s="99"/>
      <c r="F326" s="100"/>
      <c r="G326" s="30"/>
      <c r="H326" s="30"/>
      <c r="I326" s="183">
        <f t="shared" si="149"/>
        <v>250</v>
      </c>
      <c r="J326" s="184">
        <f t="shared" si="150"/>
        <v>2.880658436213992</v>
      </c>
      <c r="K326" s="183">
        <f t="shared" si="151"/>
        <v>4.9000000000000002E-2</v>
      </c>
      <c r="M326" s="205" t="e">
        <f>ROUND(#REF!-#REF!*#REF!^$D326,$G$1)</f>
        <v>#REF!</v>
      </c>
      <c r="N326" s="183" t="e">
        <f t="shared" si="152"/>
        <v>#REF!</v>
      </c>
      <c r="P326" s="218" t="e">
        <f t="shared" si="153"/>
        <v>#REF!</v>
      </c>
      <c r="Q326" s="101"/>
      <c r="R326" s="100"/>
      <c r="S326" s="205" t="e">
        <f t="shared" si="154"/>
        <v>#REF!</v>
      </c>
      <c r="T326" s="183" t="e">
        <f t="shared" si="155"/>
        <v>#REF!</v>
      </c>
      <c r="V326" s="218" t="e">
        <f t="shared" si="156"/>
        <v>#REF!</v>
      </c>
      <c r="W326" s="101"/>
      <c r="X326" s="100"/>
      <c r="Y326" s="205" t="e">
        <f t="shared" si="157"/>
        <v>#REF!</v>
      </c>
      <c r="Z326" s="183" t="e">
        <f t="shared" si="158"/>
        <v>#REF!</v>
      </c>
      <c r="AB326" s="218" t="e">
        <f t="shared" si="159"/>
        <v>#REF!</v>
      </c>
      <c r="AC326" s="101"/>
      <c r="AD326" s="100"/>
      <c r="AE326" s="205" t="e">
        <f t="shared" si="160"/>
        <v>#REF!</v>
      </c>
      <c r="AF326" s="183" t="e">
        <f t="shared" si="161"/>
        <v>#REF!</v>
      </c>
      <c r="AH326" s="218" t="e">
        <f t="shared" si="162"/>
        <v>#REF!</v>
      </c>
      <c r="AI326" s="101"/>
      <c r="AJ326" s="100"/>
      <c r="AK326" s="205" t="e">
        <f t="shared" si="163"/>
        <v>#REF!</v>
      </c>
      <c r="AL326" s="183" t="e">
        <f t="shared" si="164"/>
        <v>#REF!</v>
      </c>
      <c r="AN326" s="218" t="e">
        <f t="shared" si="165"/>
        <v>#REF!</v>
      </c>
      <c r="AO326" s="101"/>
      <c r="AP326" s="100"/>
      <c r="AQ326" s="205" t="e">
        <f t="shared" si="166"/>
        <v>#REF!</v>
      </c>
      <c r="AR326" s="183" t="e">
        <f t="shared" si="167"/>
        <v>#REF!</v>
      </c>
      <c r="AT326" s="218" t="e">
        <f t="shared" si="168"/>
        <v>#REF!</v>
      </c>
      <c r="AU326" s="101"/>
      <c r="AV326" s="100"/>
      <c r="AW326" s="205" t="e">
        <f t="shared" si="169"/>
        <v>#REF!</v>
      </c>
      <c r="AX326" s="183" t="e">
        <f t="shared" si="170"/>
        <v>#REF!</v>
      </c>
      <c r="AZ326" s="218" t="e">
        <f t="shared" si="171"/>
        <v>#REF!</v>
      </c>
      <c r="BA326" s="101"/>
      <c r="BB326" s="100"/>
      <c r="BC326" s="205" t="e">
        <f t="shared" si="172"/>
        <v>#REF!</v>
      </c>
      <c r="BD326" s="183" t="e">
        <f t="shared" si="173"/>
        <v>#REF!</v>
      </c>
    </row>
    <row r="327" spans="1:56" ht="15" customHeight="1" thickTop="1">
      <c r="A327" s="19">
        <f t="shared" si="147"/>
        <v>2013</v>
      </c>
      <c r="B327" s="174">
        <f t="shared" ref="B327:B348" si="175">ROUND($F$309-$F$314*$F$315^D327,$G$1)</f>
        <v>252</v>
      </c>
      <c r="C327" s="219"/>
      <c r="D327" s="20">
        <f t="shared" si="174"/>
        <v>11</v>
      </c>
      <c r="E327" s="71"/>
      <c r="F327" s="55"/>
      <c r="G327" s="25"/>
      <c r="H327" s="25"/>
      <c r="I327" s="177">
        <f t="shared" si="149"/>
        <v>252</v>
      </c>
      <c r="J327" s="185"/>
      <c r="K327" s="185"/>
    </row>
    <row r="328" spans="1:56" ht="15" customHeight="1" thickBot="1">
      <c r="A328" s="19">
        <f t="shared" si="147"/>
        <v>2014</v>
      </c>
      <c r="B328" s="174">
        <f t="shared" si="175"/>
        <v>254</v>
      </c>
      <c r="C328" s="219"/>
      <c r="D328" s="20">
        <f t="shared" si="174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49"/>
        <v>254</v>
      </c>
      <c r="J328" s="185"/>
      <c r="K328" s="185"/>
    </row>
    <row r="329" spans="1:56" ht="15" customHeight="1" thickTop="1">
      <c r="A329" s="19">
        <f t="shared" si="147"/>
        <v>2015</v>
      </c>
      <c r="B329" s="174">
        <f t="shared" si="175"/>
        <v>255</v>
      </c>
      <c r="C329" s="219"/>
      <c r="D329" s="20">
        <f t="shared" si="174"/>
        <v>13</v>
      </c>
      <c r="E329" s="198" t="e">
        <f>#REF!</f>
        <v>#REF!</v>
      </c>
      <c r="F329" s="201" t="e">
        <f>#REF!</f>
        <v>#REF!</v>
      </c>
      <c r="G329" s="635" t="e">
        <f>#REF!</f>
        <v>#REF!</v>
      </c>
      <c r="H329" s="636"/>
      <c r="I329" s="177">
        <f t="shared" si="149"/>
        <v>255</v>
      </c>
      <c r="J329" s="185"/>
      <c r="K329" s="185"/>
      <c r="P329" s="198" t="e">
        <f>P282</f>
        <v>#REF!</v>
      </c>
      <c r="Q329" s="198" t="e">
        <f>#REF!</f>
        <v>#REF!</v>
      </c>
      <c r="V329" s="198" t="e">
        <f>V282</f>
        <v>#REF!</v>
      </c>
      <c r="W329" s="198" t="e">
        <f>Q329</f>
        <v>#REF!</v>
      </c>
      <c r="AB329" s="198" t="e">
        <f>AB282</f>
        <v>#REF!</v>
      </c>
      <c r="AC329" s="198" t="e">
        <f>W329</f>
        <v>#REF!</v>
      </c>
      <c r="AH329" s="198" t="e">
        <f>AH282</f>
        <v>#REF!</v>
      </c>
      <c r="AI329" s="198" t="e">
        <f>AC329</f>
        <v>#REF!</v>
      </c>
      <c r="AN329" s="198" t="e">
        <f>AN282</f>
        <v>#REF!</v>
      </c>
      <c r="AO329" s="198" t="e">
        <f>AI329</f>
        <v>#REF!</v>
      </c>
      <c r="AT329" s="198" t="e">
        <f>AT282</f>
        <v>#REF!</v>
      </c>
      <c r="AU329" s="198" t="e">
        <f>AO329</f>
        <v>#REF!</v>
      </c>
      <c r="AZ329" s="198" t="e">
        <f>AZ282</f>
        <v>#REF!</v>
      </c>
      <c r="BA329" s="198" t="e">
        <f>AU329</f>
        <v>#REF!</v>
      </c>
    </row>
    <row r="330" spans="1:56" ht="15" customHeight="1">
      <c r="A330" s="19">
        <f t="shared" si="147"/>
        <v>2016</v>
      </c>
      <c r="B330" s="174">
        <f t="shared" si="175"/>
        <v>257</v>
      </c>
      <c r="C330" s="219"/>
      <c r="D330" s="20">
        <f t="shared" si="174"/>
        <v>14</v>
      </c>
      <c r="E330" s="198" t="e">
        <f>#REF!</f>
        <v>#REF!</v>
      </c>
      <c r="F330" s="201" t="e">
        <f>#REF!</f>
        <v>#REF!</v>
      </c>
      <c r="G330" s="631" t="e">
        <f>#REF!</f>
        <v>#REF!</v>
      </c>
      <c r="H330" s="632"/>
      <c r="I330" s="177">
        <f t="shared" si="149"/>
        <v>257</v>
      </c>
      <c r="J330" s="185"/>
      <c r="K330" s="185"/>
      <c r="P330" s="198" t="s">
        <v>49</v>
      </c>
      <c r="Q330" s="212" t="e">
        <f>#REF!</f>
        <v>#REF!</v>
      </c>
      <c r="V330" s="198" t="s">
        <v>49</v>
      </c>
      <c r="W330" s="212" t="e">
        <f>Q330</f>
        <v>#REF!</v>
      </c>
      <c r="AB330" s="198" t="s">
        <v>49</v>
      </c>
      <c r="AC330" s="212" t="e">
        <f>W330</f>
        <v>#REF!</v>
      </c>
      <c r="AH330" s="198" t="s">
        <v>49</v>
      </c>
      <c r="AI330" s="212" t="e">
        <f>AC330</f>
        <v>#REF!</v>
      </c>
      <c r="AN330" s="198" t="s">
        <v>49</v>
      </c>
      <c r="AO330" s="212" t="e">
        <f>AI330</f>
        <v>#REF!</v>
      </c>
      <c r="AT330" s="198" t="s">
        <v>49</v>
      </c>
      <c r="AU330" s="212" t="e">
        <f>AO330</f>
        <v>#REF!</v>
      </c>
      <c r="AZ330" s="198" t="s">
        <v>49</v>
      </c>
      <c r="BA330" s="212" t="e">
        <f>AU330</f>
        <v>#REF!</v>
      </c>
    </row>
    <row r="331" spans="1:56" ht="15" customHeight="1">
      <c r="A331" s="19">
        <f t="shared" si="147"/>
        <v>2017</v>
      </c>
      <c r="B331" s="174">
        <f t="shared" si="175"/>
        <v>258</v>
      </c>
      <c r="C331" s="219"/>
      <c r="D331" s="20">
        <f t="shared" si="174"/>
        <v>15</v>
      </c>
      <c r="E331" s="198" t="e">
        <f>R309</f>
        <v>#REF!</v>
      </c>
      <c r="F331" s="201" t="e">
        <f>R317</f>
        <v>#REF!</v>
      </c>
      <c r="G331" s="631" t="e">
        <f>R318</f>
        <v>#REF!</v>
      </c>
      <c r="H331" s="632"/>
      <c r="I331" s="177">
        <f t="shared" si="149"/>
        <v>258</v>
      </c>
      <c r="J331" s="185"/>
      <c r="K331" s="185"/>
      <c r="P331" s="198" t="s">
        <v>60</v>
      </c>
      <c r="Q331" s="212" t="e">
        <f>#REF!</f>
        <v>#REF!</v>
      </c>
      <c r="V331" s="198" t="s">
        <v>60</v>
      </c>
      <c r="W331" s="212" t="e">
        <f>Q331</f>
        <v>#REF!</v>
      </c>
      <c r="AB331" s="198" t="s">
        <v>60</v>
      </c>
      <c r="AC331" s="212" t="e">
        <f>W331</f>
        <v>#REF!</v>
      </c>
      <c r="AH331" s="198" t="s">
        <v>60</v>
      </c>
      <c r="AI331" s="212" t="e">
        <f>AC331</f>
        <v>#REF!</v>
      </c>
      <c r="AN331" s="198" t="s">
        <v>60</v>
      </c>
      <c r="AO331" s="212" t="e">
        <f>AI331</f>
        <v>#REF!</v>
      </c>
      <c r="AT331" s="198" t="s">
        <v>60</v>
      </c>
      <c r="AU331" s="212" t="e">
        <f>AO331</f>
        <v>#REF!</v>
      </c>
      <c r="AZ331" s="198" t="s">
        <v>60</v>
      </c>
      <c r="BA331" s="212" t="e">
        <f>AU331</f>
        <v>#REF!</v>
      </c>
    </row>
    <row r="332" spans="1:56" ht="15" customHeight="1">
      <c r="A332" s="19">
        <f t="shared" si="147"/>
        <v>2018</v>
      </c>
      <c r="B332" s="174">
        <f t="shared" si="175"/>
        <v>260</v>
      </c>
      <c r="C332" s="219"/>
      <c r="D332" s="20">
        <f t="shared" si="174"/>
        <v>16</v>
      </c>
      <c r="E332" s="198" t="e">
        <f>X309</f>
        <v>#REF!</v>
      </c>
      <c r="F332" s="201" t="e">
        <f>X317</f>
        <v>#REF!</v>
      </c>
      <c r="G332" s="631" t="e">
        <f>X318</f>
        <v>#REF!</v>
      </c>
      <c r="H332" s="632"/>
      <c r="I332" s="177">
        <f t="shared" si="149"/>
        <v>260</v>
      </c>
      <c r="J332" s="185"/>
      <c r="K332" s="185"/>
    </row>
    <row r="333" spans="1:56" ht="15" customHeight="1">
      <c r="A333" s="19">
        <f t="shared" ref="A333:A348" si="176">A287</f>
        <v>2019</v>
      </c>
      <c r="B333" s="174">
        <f t="shared" si="175"/>
        <v>261</v>
      </c>
      <c r="C333" s="219"/>
      <c r="D333" s="20">
        <f t="shared" si="174"/>
        <v>17</v>
      </c>
      <c r="E333" s="198" t="e">
        <f>AD309</f>
        <v>#REF!</v>
      </c>
      <c r="F333" s="201" t="e">
        <f>AD317</f>
        <v>#REF!</v>
      </c>
      <c r="G333" s="631" t="e">
        <f>AD318</f>
        <v>#REF!</v>
      </c>
      <c r="H333" s="632"/>
      <c r="I333" s="177">
        <f t="shared" si="149"/>
        <v>261</v>
      </c>
      <c r="J333" s="185"/>
      <c r="K333" s="185"/>
    </row>
    <row r="334" spans="1:56" ht="15" customHeight="1">
      <c r="A334" s="19">
        <f t="shared" si="176"/>
        <v>2020</v>
      </c>
      <c r="B334" s="174">
        <f t="shared" si="175"/>
        <v>263</v>
      </c>
      <c r="C334" s="219"/>
      <c r="D334" s="20">
        <f t="shared" si="174"/>
        <v>18</v>
      </c>
      <c r="E334" s="198" t="e">
        <f>AJ309</f>
        <v>#REF!</v>
      </c>
      <c r="F334" s="201" t="e">
        <f>AJ317</f>
        <v>#REF!</v>
      </c>
      <c r="G334" s="631" t="e">
        <f>AJ318</f>
        <v>#REF!</v>
      </c>
      <c r="H334" s="632"/>
      <c r="I334" s="177">
        <f t="shared" si="149"/>
        <v>263</v>
      </c>
      <c r="J334" s="185"/>
      <c r="K334" s="185"/>
    </row>
    <row r="335" spans="1:56" ht="15" customHeight="1">
      <c r="A335" s="19">
        <f t="shared" si="176"/>
        <v>2021</v>
      </c>
      <c r="B335" s="174">
        <f t="shared" si="175"/>
        <v>264</v>
      </c>
      <c r="C335" s="219"/>
      <c r="D335" s="20">
        <f t="shared" si="174"/>
        <v>19</v>
      </c>
      <c r="E335" s="198" t="e">
        <f>AP309</f>
        <v>#REF!</v>
      </c>
      <c r="F335" s="201" t="e">
        <f>AP317</f>
        <v>#REF!</v>
      </c>
      <c r="G335" s="631" t="e">
        <f>AP318</f>
        <v>#REF!</v>
      </c>
      <c r="H335" s="632"/>
      <c r="I335" s="177">
        <f t="shared" si="149"/>
        <v>264</v>
      </c>
      <c r="J335" s="185"/>
      <c r="K335" s="185"/>
    </row>
    <row r="336" spans="1:56" ht="15" customHeight="1">
      <c r="A336" s="19">
        <f t="shared" si="176"/>
        <v>2022</v>
      </c>
      <c r="B336" s="174">
        <f t="shared" si="175"/>
        <v>265</v>
      </c>
      <c r="C336" s="219"/>
      <c r="D336" s="20">
        <f t="shared" si="174"/>
        <v>20</v>
      </c>
      <c r="E336" s="198" t="e">
        <f>AV309</f>
        <v>#REF!</v>
      </c>
      <c r="F336" s="201" t="e">
        <f>AV317</f>
        <v>#REF!</v>
      </c>
      <c r="G336" s="631" t="e">
        <f>AV318</f>
        <v>#REF!</v>
      </c>
      <c r="H336" s="632"/>
      <c r="I336" s="177">
        <f t="shared" si="149"/>
        <v>265</v>
      </c>
      <c r="J336" s="185"/>
      <c r="K336" s="185"/>
    </row>
    <row r="337" spans="1:32" ht="15" customHeight="1">
      <c r="A337" s="19">
        <f t="shared" si="176"/>
        <v>2023</v>
      </c>
      <c r="B337" s="174">
        <f t="shared" si="175"/>
        <v>266</v>
      </c>
      <c r="C337" s="219"/>
      <c r="D337" s="20">
        <f t="shared" si="174"/>
        <v>21</v>
      </c>
      <c r="E337" s="198" t="e">
        <f>BB309</f>
        <v>#REF!</v>
      </c>
      <c r="F337" s="201" t="e">
        <f>BB317</f>
        <v>#REF!</v>
      </c>
      <c r="G337" s="631" t="e">
        <f>BB318</f>
        <v>#REF!</v>
      </c>
      <c r="H337" s="632"/>
      <c r="I337" s="177">
        <f t="shared" si="149"/>
        <v>266</v>
      </c>
      <c r="J337" s="185"/>
      <c r="K337" s="185"/>
    </row>
    <row r="338" spans="1:32" ht="15" customHeight="1">
      <c r="A338" s="19">
        <f t="shared" si="176"/>
        <v>2024</v>
      </c>
      <c r="B338" s="174">
        <f t="shared" si="175"/>
        <v>267</v>
      </c>
      <c r="C338" s="219"/>
      <c r="D338" s="20">
        <f t="shared" si="174"/>
        <v>22</v>
      </c>
      <c r="E338" s="64"/>
      <c r="F338" s="201"/>
      <c r="G338" s="213"/>
      <c r="H338" s="25"/>
      <c r="I338" s="177">
        <f t="shared" si="149"/>
        <v>267</v>
      </c>
      <c r="J338" s="185"/>
      <c r="K338" s="185"/>
    </row>
    <row r="339" spans="1:32" ht="15" customHeight="1">
      <c r="A339" s="19">
        <f t="shared" si="176"/>
        <v>2025</v>
      </c>
      <c r="B339" s="174">
        <f t="shared" si="175"/>
        <v>269</v>
      </c>
      <c r="C339" s="219"/>
      <c r="D339" s="20">
        <f t="shared" si="174"/>
        <v>23</v>
      </c>
      <c r="E339" s="64"/>
      <c r="F339" s="201"/>
      <c r="G339" s="213"/>
      <c r="H339" s="25"/>
      <c r="I339" s="177">
        <f t="shared" si="149"/>
        <v>269</v>
      </c>
      <c r="J339" s="185"/>
      <c r="K339" s="185"/>
    </row>
    <row r="340" spans="1:32" ht="15" customHeight="1">
      <c r="A340" s="19">
        <f t="shared" si="176"/>
        <v>2026</v>
      </c>
      <c r="B340" s="174">
        <f t="shared" si="175"/>
        <v>270</v>
      </c>
      <c r="C340" s="219"/>
      <c r="D340" s="20">
        <f t="shared" si="174"/>
        <v>24</v>
      </c>
      <c r="E340" s="64"/>
      <c r="F340" s="201"/>
      <c r="G340" s="213"/>
      <c r="H340" s="25"/>
      <c r="I340" s="177">
        <f t="shared" si="149"/>
        <v>270</v>
      </c>
      <c r="J340" s="185"/>
      <c r="K340" s="185"/>
    </row>
    <row r="341" spans="1:32" ht="15" customHeight="1">
      <c r="A341" s="19">
        <f t="shared" si="176"/>
        <v>2027</v>
      </c>
      <c r="B341" s="174">
        <f t="shared" si="175"/>
        <v>271</v>
      </c>
      <c r="C341" s="219"/>
      <c r="D341" s="20">
        <f t="shared" si="174"/>
        <v>25</v>
      </c>
      <c r="E341" s="64"/>
      <c r="F341" s="201"/>
      <c r="G341" s="213"/>
      <c r="H341" s="25"/>
      <c r="I341" s="177">
        <f t="shared" si="149"/>
        <v>271</v>
      </c>
      <c r="J341" s="185"/>
      <c r="K341" s="185"/>
    </row>
    <row r="342" spans="1:32" ht="15" customHeight="1">
      <c r="A342" s="19">
        <f t="shared" si="176"/>
        <v>2028</v>
      </c>
      <c r="B342" s="174">
        <f t="shared" si="175"/>
        <v>272</v>
      </c>
      <c r="C342" s="219"/>
      <c r="D342" s="20">
        <f t="shared" si="174"/>
        <v>26</v>
      </c>
      <c r="E342" s="64"/>
      <c r="F342" s="201"/>
      <c r="G342" s="213"/>
      <c r="H342" s="25"/>
      <c r="I342" s="177">
        <f t="shared" si="149"/>
        <v>272</v>
      </c>
      <c r="J342" s="185"/>
      <c r="K342" s="185"/>
    </row>
    <row r="343" spans="1:32" ht="15" customHeight="1">
      <c r="A343" s="19">
        <f t="shared" si="176"/>
        <v>2029</v>
      </c>
      <c r="B343" s="174">
        <f t="shared" si="175"/>
        <v>273</v>
      </c>
      <c r="C343" s="219"/>
      <c r="D343" s="20">
        <f t="shared" si="174"/>
        <v>27</v>
      </c>
      <c r="E343" s="71"/>
      <c r="F343" s="55"/>
      <c r="G343" s="25"/>
      <c r="H343" s="25"/>
      <c r="I343" s="177">
        <f t="shared" si="149"/>
        <v>273</v>
      </c>
      <c r="J343" s="185"/>
      <c r="K343" s="185"/>
    </row>
    <row r="344" spans="1:32" ht="15" customHeight="1">
      <c r="A344" s="19">
        <f t="shared" si="176"/>
        <v>2030</v>
      </c>
      <c r="B344" s="174">
        <f t="shared" si="175"/>
        <v>274</v>
      </c>
      <c r="C344" s="219"/>
      <c r="D344" s="20">
        <f t="shared" si="174"/>
        <v>28</v>
      </c>
      <c r="E344" s="71"/>
      <c r="F344" s="55"/>
      <c r="G344" s="25"/>
      <c r="H344" s="25"/>
      <c r="I344" s="177">
        <f t="shared" si="149"/>
        <v>274</v>
      </c>
      <c r="J344" s="185"/>
      <c r="K344" s="185"/>
    </row>
    <row r="345" spans="1:32" ht="15" customHeight="1">
      <c r="A345" s="19">
        <f t="shared" si="176"/>
        <v>2031</v>
      </c>
      <c r="B345" s="174">
        <f t="shared" si="175"/>
        <v>275</v>
      </c>
      <c r="C345" s="219"/>
      <c r="D345" s="20">
        <f t="shared" si="174"/>
        <v>29</v>
      </c>
      <c r="E345" s="71"/>
      <c r="F345" s="55"/>
      <c r="G345" s="25"/>
      <c r="H345" s="25"/>
      <c r="I345" s="177">
        <f t="shared" si="149"/>
        <v>275</v>
      </c>
      <c r="J345" s="185"/>
      <c r="K345" s="185"/>
    </row>
    <row r="346" spans="1:32" ht="15" customHeight="1">
      <c r="A346" s="19">
        <f t="shared" si="176"/>
        <v>2032</v>
      </c>
      <c r="B346" s="174">
        <f t="shared" si="175"/>
        <v>276</v>
      </c>
      <c r="C346" s="219"/>
      <c r="D346" s="20">
        <f t="shared" si="174"/>
        <v>30</v>
      </c>
      <c r="E346" s="71"/>
      <c r="F346" s="55"/>
      <c r="G346" s="25"/>
      <c r="H346" s="25"/>
      <c r="I346" s="177">
        <f t="shared" si="149"/>
        <v>276</v>
      </c>
      <c r="J346" s="185"/>
      <c r="K346" s="185"/>
    </row>
    <row r="347" spans="1:32" ht="15" customHeight="1">
      <c r="A347" s="19">
        <f t="shared" si="176"/>
        <v>2033</v>
      </c>
      <c r="B347" s="174">
        <f t="shared" si="175"/>
        <v>276</v>
      </c>
      <c r="C347" s="219"/>
      <c r="D347" s="20">
        <f t="shared" si="174"/>
        <v>31</v>
      </c>
      <c r="E347" s="71"/>
      <c r="F347" s="55"/>
      <c r="G347" s="25"/>
      <c r="H347" s="25"/>
      <c r="I347" s="177">
        <f t="shared" si="149"/>
        <v>276</v>
      </c>
      <c r="J347" s="185"/>
      <c r="K347" s="185"/>
    </row>
    <row r="348" spans="1:32" ht="15" customHeight="1">
      <c r="A348" s="103">
        <f t="shared" si="176"/>
        <v>2034</v>
      </c>
      <c r="B348" s="186">
        <f t="shared" si="175"/>
        <v>277</v>
      </c>
      <c r="C348" s="221"/>
      <c r="D348" s="33">
        <f t="shared" si="174"/>
        <v>32</v>
      </c>
      <c r="E348" s="104"/>
      <c r="F348" s="105"/>
      <c r="G348" s="9"/>
      <c r="H348" s="9"/>
      <c r="I348" s="187">
        <f t="shared" si="149"/>
        <v>277</v>
      </c>
      <c r="J348" s="188"/>
      <c r="K348" s="188"/>
    </row>
    <row r="349" spans="1:32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32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32" ht="20.100000000000001" customHeight="1">
      <c r="K351" s="86"/>
      <c r="L351" s="86"/>
      <c r="M351" s="10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</row>
    <row r="352" spans="1:32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</row>
    <row r="353" spans="11:32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</row>
    <row r="354" spans="11:32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</row>
    <row r="355" spans="11:32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</row>
    <row r="356" spans="11:32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</row>
    <row r="357" spans="11:32" ht="20.100000000000001" customHeight="1"/>
    <row r="358" spans="11:32" ht="20.100000000000001" customHeight="1"/>
    <row r="359" spans="11:32" ht="20.100000000000001" customHeight="1"/>
    <row r="360" spans="11:32" ht="20.100000000000001" customHeight="1"/>
    <row r="361" spans="11:32" ht="20.100000000000001" customHeight="1"/>
    <row r="362" spans="11:32" ht="20.100000000000001" customHeight="1"/>
    <row r="363" spans="11:32" ht="20.100000000000001" customHeight="1"/>
    <row r="364" spans="11:32" ht="20.100000000000001" customHeight="1"/>
    <row r="365" spans="11:32" ht="20.100000000000001" customHeight="1"/>
    <row r="366" spans="11:32" ht="20.100000000000001" customHeight="1"/>
    <row r="367" spans="11:32" ht="20.100000000000001" customHeight="1"/>
    <row r="368" spans="11:32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J3:K3"/>
    <mergeCell ref="A48:B48"/>
    <mergeCell ref="A49:B49"/>
    <mergeCell ref="A50:B50"/>
    <mergeCell ref="A51:B51"/>
    <mergeCell ref="A52:B52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E135:F135"/>
    <mergeCell ref="G135:H135"/>
    <mergeCell ref="E136:F136"/>
    <mergeCell ref="G136:H136"/>
    <mergeCell ref="E179:F179"/>
    <mergeCell ref="G179:H179"/>
    <mergeCell ref="E180:F180"/>
    <mergeCell ref="G180:H180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F226:G226"/>
    <mergeCell ref="F227:G227"/>
    <mergeCell ref="F228:G228"/>
    <mergeCell ref="E271:F271"/>
    <mergeCell ref="G271:H271"/>
    <mergeCell ref="E272:F272"/>
    <mergeCell ref="G272:H272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G287:H287"/>
    <mergeCell ref="G288:H288"/>
    <mergeCell ref="G289:H289"/>
    <mergeCell ref="G290:H290"/>
    <mergeCell ref="G291:H291"/>
    <mergeCell ref="E317:F317"/>
    <mergeCell ref="G317:H317"/>
    <mergeCell ref="E318:F318"/>
    <mergeCell ref="G318:H318"/>
    <mergeCell ref="E319:F319"/>
    <mergeCell ref="G319:H319"/>
    <mergeCell ref="E320:F320"/>
    <mergeCell ref="G320:H320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G337:H337"/>
  </mergeCells>
  <phoneticPr fontId="51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/>
  </sheetPr>
  <dimension ref="A1:CV373"/>
  <sheetViews>
    <sheetView showGridLines="0" view="pageBreakPreview" zoomScaleSheetLayoutView="100" workbookViewId="0">
      <selection activeCell="M52" sqref="M52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2.375" style="2" customWidth="1"/>
    <col min="14" max="14" width="10.75" style="2" customWidth="1"/>
    <col min="15" max="16" width="10" style="2"/>
    <col min="17" max="17" width="10.75" style="2" bestFit="1" customWidth="1"/>
    <col min="18" max="18" width="11.75" style="2" customWidth="1"/>
    <col min="19" max="19" width="10" style="2"/>
    <col min="20" max="20" width="10.875" style="2" customWidth="1"/>
    <col min="21" max="22" width="10" style="2"/>
    <col min="23" max="23" width="10.75" style="2" bestFit="1" customWidth="1"/>
    <col min="24" max="24" width="11.5" style="2" customWidth="1"/>
    <col min="25" max="25" width="10" style="2"/>
    <col min="26" max="26" width="10.75" style="2" customWidth="1"/>
    <col min="27" max="27" width="11" style="2" customWidth="1"/>
    <col min="28" max="28" width="10" style="2"/>
    <col min="29" max="29" width="10.75" style="2" bestFit="1" customWidth="1"/>
    <col min="30" max="30" width="11.375" style="2" customWidth="1"/>
    <col min="31" max="31" width="10" style="2"/>
    <col min="32" max="32" width="10.625" style="2" customWidth="1"/>
    <col min="33" max="33" width="10" style="2"/>
    <col min="34" max="34" width="11" style="2" customWidth="1"/>
    <col min="35" max="35" width="10.75" style="2" bestFit="1" customWidth="1"/>
    <col min="36" max="36" width="11.625" style="2" customWidth="1"/>
    <col min="37" max="37" width="10" style="2"/>
    <col min="38" max="38" width="10.625" style="2" customWidth="1"/>
    <col min="39" max="40" width="10" style="2"/>
    <col min="41" max="41" width="11.375" style="2" customWidth="1"/>
    <col min="42" max="42" width="11" style="2" customWidth="1"/>
    <col min="43" max="43" width="10" style="2"/>
    <col min="44" max="44" width="10.75" style="2" customWidth="1"/>
    <col min="45" max="46" width="10" style="2"/>
    <col min="47" max="47" width="10.75" style="2" bestFit="1" customWidth="1"/>
    <col min="48" max="48" width="12.375" style="2" customWidth="1"/>
    <col min="49" max="49" width="10" style="2"/>
    <col min="50" max="50" width="10.75" style="2" customWidth="1"/>
    <col min="51" max="52" width="10" style="2"/>
    <col min="53" max="53" width="10.75" style="2" bestFit="1" customWidth="1"/>
    <col min="54" max="54" width="11.5" style="2" customWidth="1"/>
    <col min="55" max="55" width="10" style="2"/>
    <col min="56" max="56" width="10.625" style="2" customWidth="1"/>
    <col min="57" max="16384" width="10" style="2"/>
  </cols>
  <sheetData>
    <row r="1" spans="1:12" ht="18.75" customHeight="1">
      <c r="D1" s="1" t="s">
        <v>0</v>
      </c>
      <c r="E1" s="3">
        <v>2004</v>
      </c>
      <c r="F1" s="2" t="s">
        <v>1</v>
      </c>
      <c r="G1" s="4">
        <v>0</v>
      </c>
      <c r="H1" s="5"/>
      <c r="I1" s="4"/>
    </row>
    <row r="2" spans="1:12" ht="21" customHeight="1">
      <c r="A2" s="6" t="s">
        <v>390</v>
      </c>
      <c r="K2" s="238" t="s">
        <v>78</v>
      </c>
    </row>
    <row r="3" spans="1:12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2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2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2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2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2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2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2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2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2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2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2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2" s="116" customFormat="1" ht="12" customHeight="1">
      <c r="A15" s="117">
        <f>E1</f>
        <v>2004</v>
      </c>
      <c r="B15" s="240">
        <f>'2.상수원단위'!H18</f>
        <v>259</v>
      </c>
      <c r="C15" s="119">
        <f t="shared" ref="C15:C46" si="0">I87</f>
        <v>262</v>
      </c>
      <c r="D15" s="120">
        <f t="shared" ref="D15:D46" si="1">I133</f>
        <v>262</v>
      </c>
      <c r="E15" s="120">
        <f t="shared" ref="E15:E46" si="2">I179</f>
        <v>262</v>
      </c>
      <c r="F15" s="121">
        <f>I225</f>
        <v>260</v>
      </c>
      <c r="G15" s="121">
        <f>I271</f>
        <v>262</v>
      </c>
      <c r="H15" s="121">
        <f t="shared" ref="H15:H46" si="3">I317</f>
        <v>262</v>
      </c>
      <c r="I15" s="122">
        <f t="shared" ref="I15:I46" si="4">ROUND(SUMIF(C$47:H$47,"○",C15:H15),$G$1)</f>
        <v>262</v>
      </c>
      <c r="J15" s="123"/>
      <c r="K15" s="124"/>
      <c r="L15" s="125"/>
    </row>
    <row r="16" spans="1:12" s="116" customFormat="1" ht="12" customHeight="1">
      <c r="A16" s="117">
        <f t="shared" ref="A16:A46" si="5">A15+1</f>
        <v>2005</v>
      </c>
      <c r="B16" s="240">
        <f>'2.상수원단위'!H19</f>
        <v>266</v>
      </c>
      <c r="C16" s="119">
        <f t="shared" si="0"/>
        <v>263</v>
      </c>
      <c r="D16" s="120">
        <f t="shared" si="1"/>
        <v>263</v>
      </c>
      <c r="E16" s="120">
        <f t="shared" si="2"/>
        <v>263</v>
      </c>
      <c r="F16" s="121">
        <f t="shared" ref="F16:F46" si="6">I226</f>
        <v>263</v>
      </c>
      <c r="G16" s="121">
        <f t="shared" ref="G16:G46" si="7">I272</f>
        <v>263</v>
      </c>
      <c r="H16" s="121">
        <f t="shared" si="3"/>
        <v>263</v>
      </c>
      <c r="I16" s="122">
        <f t="shared" si="4"/>
        <v>263</v>
      </c>
      <c r="J16" s="123"/>
      <c r="K16" s="124"/>
      <c r="L16" s="125"/>
    </row>
    <row r="17" spans="1:12" s="116" customFormat="1" ht="12" customHeight="1">
      <c r="A17" s="117">
        <f t="shared" si="5"/>
        <v>2006</v>
      </c>
      <c r="B17" s="240">
        <f>'2.상수원단위'!H20</f>
        <v>264</v>
      </c>
      <c r="C17" s="119">
        <f t="shared" si="0"/>
        <v>264</v>
      </c>
      <c r="D17" s="120">
        <f t="shared" si="1"/>
        <v>264</v>
      </c>
      <c r="E17" s="120">
        <f t="shared" si="2"/>
        <v>264</v>
      </c>
      <c r="F17" s="121">
        <f t="shared" si="6"/>
        <v>264</v>
      </c>
      <c r="G17" s="121">
        <f t="shared" si="7"/>
        <v>264</v>
      </c>
      <c r="H17" s="121">
        <f t="shared" si="3"/>
        <v>264</v>
      </c>
      <c r="I17" s="122">
        <f t="shared" si="4"/>
        <v>264</v>
      </c>
      <c r="J17" s="123"/>
      <c r="K17" s="124"/>
      <c r="L17" s="125"/>
    </row>
    <row r="18" spans="1:12" s="116" customFormat="1" ht="12" customHeight="1">
      <c r="A18" s="117">
        <f t="shared" si="5"/>
        <v>2007</v>
      </c>
      <c r="B18" s="240">
        <f>'2.상수원단위'!H21</f>
        <v>263</v>
      </c>
      <c r="C18" s="119">
        <f t="shared" si="0"/>
        <v>265</v>
      </c>
      <c r="D18" s="120">
        <f t="shared" si="1"/>
        <v>265</v>
      </c>
      <c r="E18" s="120">
        <f t="shared" si="2"/>
        <v>264</v>
      </c>
      <c r="F18" s="121">
        <f t="shared" si="6"/>
        <v>265</v>
      </c>
      <c r="G18" s="121">
        <f t="shared" si="7"/>
        <v>265</v>
      </c>
      <c r="H18" s="121">
        <f t="shared" si="3"/>
        <v>265</v>
      </c>
      <c r="I18" s="122">
        <f t="shared" si="4"/>
        <v>264</v>
      </c>
      <c r="J18" s="123"/>
      <c r="K18" s="124"/>
      <c r="L18" s="125"/>
    </row>
    <row r="19" spans="1:12" s="116" customFormat="1" ht="12" customHeight="1">
      <c r="A19" s="117">
        <f t="shared" si="5"/>
        <v>2008</v>
      </c>
      <c r="B19" s="240">
        <f>'2.상수원단위'!H22</f>
        <v>267</v>
      </c>
      <c r="C19" s="119">
        <f t="shared" si="0"/>
        <v>266</v>
      </c>
      <c r="D19" s="120">
        <f t="shared" si="1"/>
        <v>266</v>
      </c>
      <c r="E19" s="120">
        <f t="shared" si="2"/>
        <v>265</v>
      </c>
      <c r="F19" s="121">
        <f t="shared" si="6"/>
        <v>266</v>
      </c>
      <c r="G19" s="121">
        <f t="shared" si="7"/>
        <v>266</v>
      </c>
      <c r="H19" s="121">
        <f t="shared" si="3"/>
        <v>266</v>
      </c>
      <c r="I19" s="122">
        <f t="shared" si="4"/>
        <v>265</v>
      </c>
      <c r="J19" s="123"/>
      <c r="K19" s="124"/>
      <c r="L19" s="125"/>
    </row>
    <row r="20" spans="1:12" s="116" customFormat="1" ht="12" customHeight="1">
      <c r="A20" s="117">
        <f t="shared" si="5"/>
        <v>2009</v>
      </c>
      <c r="B20" s="240">
        <f>'2.상수원단위'!H23</f>
        <v>275</v>
      </c>
      <c r="C20" s="119">
        <f t="shared" si="0"/>
        <v>267</v>
      </c>
      <c r="D20" s="120">
        <f t="shared" si="1"/>
        <v>267</v>
      </c>
      <c r="E20" s="120">
        <f t="shared" si="2"/>
        <v>266</v>
      </c>
      <c r="F20" s="121">
        <f t="shared" si="6"/>
        <v>267</v>
      </c>
      <c r="G20" s="121">
        <f t="shared" si="7"/>
        <v>267</v>
      </c>
      <c r="H20" s="121">
        <f t="shared" si="3"/>
        <v>267</v>
      </c>
      <c r="I20" s="122">
        <f t="shared" si="4"/>
        <v>266</v>
      </c>
      <c r="J20" s="123"/>
      <c r="K20" s="124"/>
      <c r="L20" s="125"/>
    </row>
    <row r="21" spans="1:12" s="116" customFormat="1" ht="12" customHeight="1">
      <c r="A21" s="117">
        <f t="shared" si="5"/>
        <v>2010</v>
      </c>
      <c r="B21" s="240">
        <f>'2.상수원단위'!H24</f>
        <v>260</v>
      </c>
      <c r="C21" s="119">
        <f t="shared" si="0"/>
        <v>268</v>
      </c>
      <c r="D21" s="120">
        <f t="shared" si="1"/>
        <v>268</v>
      </c>
      <c r="E21" s="120">
        <f t="shared" si="2"/>
        <v>267</v>
      </c>
      <c r="F21" s="121">
        <f t="shared" si="6"/>
        <v>268</v>
      </c>
      <c r="G21" s="121">
        <f t="shared" si="7"/>
        <v>268</v>
      </c>
      <c r="H21" s="121">
        <f t="shared" si="3"/>
        <v>268</v>
      </c>
      <c r="I21" s="122">
        <f t="shared" si="4"/>
        <v>267</v>
      </c>
      <c r="J21" s="123"/>
      <c r="K21" s="124"/>
      <c r="L21" s="125"/>
    </row>
    <row r="22" spans="1:12" s="116" customFormat="1" ht="12" customHeight="1">
      <c r="A22" s="117">
        <f t="shared" si="5"/>
        <v>2011</v>
      </c>
      <c r="B22" s="240">
        <f>'2.상수원단위'!H25</f>
        <v>271</v>
      </c>
      <c r="C22" s="119">
        <f t="shared" si="0"/>
        <v>269</v>
      </c>
      <c r="D22" s="120">
        <f t="shared" si="1"/>
        <v>269</v>
      </c>
      <c r="E22" s="120">
        <f t="shared" si="2"/>
        <v>268</v>
      </c>
      <c r="F22" s="121">
        <f t="shared" si="6"/>
        <v>268</v>
      </c>
      <c r="G22" s="121">
        <f t="shared" si="7"/>
        <v>269</v>
      </c>
      <c r="H22" s="121">
        <f t="shared" si="3"/>
        <v>269</v>
      </c>
      <c r="I22" s="122">
        <f t="shared" si="4"/>
        <v>268</v>
      </c>
      <c r="J22" s="123"/>
      <c r="K22" s="124"/>
      <c r="L22" s="125"/>
    </row>
    <row r="23" spans="1:12" s="116" customFormat="1" ht="12" customHeight="1">
      <c r="A23" s="117">
        <f t="shared" si="5"/>
        <v>2012</v>
      </c>
      <c r="B23" s="240">
        <f>'2.상수원단위'!H26</f>
        <v>268</v>
      </c>
      <c r="C23" s="119">
        <f t="shared" si="0"/>
        <v>270</v>
      </c>
      <c r="D23" s="120">
        <f t="shared" si="1"/>
        <v>270</v>
      </c>
      <c r="E23" s="120">
        <f t="shared" si="2"/>
        <v>269</v>
      </c>
      <c r="F23" s="121">
        <f t="shared" si="6"/>
        <v>269</v>
      </c>
      <c r="G23" s="121">
        <f t="shared" si="7"/>
        <v>270</v>
      </c>
      <c r="H23" s="121">
        <f t="shared" si="3"/>
        <v>270</v>
      </c>
      <c r="I23" s="122">
        <f t="shared" si="4"/>
        <v>269</v>
      </c>
      <c r="J23" s="123"/>
      <c r="K23" s="124"/>
      <c r="L23" s="125"/>
    </row>
    <row r="24" spans="1:12" s="116" customFormat="1" ht="12" customHeight="1" thickBot="1">
      <c r="A24" s="126">
        <f t="shared" si="5"/>
        <v>2013</v>
      </c>
      <c r="B24" s="240">
        <f>'2.상수원단위'!H27</f>
        <v>271</v>
      </c>
      <c r="C24" s="128">
        <f t="shared" si="0"/>
        <v>271</v>
      </c>
      <c r="D24" s="129">
        <f t="shared" si="1"/>
        <v>271</v>
      </c>
      <c r="E24" s="129">
        <f t="shared" si="2"/>
        <v>271</v>
      </c>
      <c r="F24" s="130">
        <f t="shared" si="6"/>
        <v>269</v>
      </c>
      <c r="G24" s="130">
        <f t="shared" si="7"/>
        <v>271</v>
      </c>
      <c r="H24" s="130">
        <f t="shared" si="3"/>
        <v>271</v>
      </c>
      <c r="I24" s="131">
        <f t="shared" si="4"/>
        <v>271</v>
      </c>
      <c r="J24" s="132"/>
      <c r="K24" s="133"/>
      <c r="L24" s="134"/>
    </row>
    <row r="25" spans="1:12" s="116" customFormat="1" ht="12" customHeight="1" thickTop="1">
      <c r="A25" s="142">
        <f t="shared" si="5"/>
        <v>2014</v>
      </c>
      <c r="B25" s="535"/>
      <c r="C25" s="567">
        <f>I97</f>
        <v>272</v>
      </c>
      <c r="D25" s="567">
        <f t="shared" si="1"/>
        <v>272</v>
      </c>
      <c r="E25" s="567">
        <f t="shared" si="2"/>
        <v>272</v>
      </c>
      <c r="F25" s="567">
        <f t="shared" si="6"/>
        <v>270</v>
      </c>
      <c r="G25" s="567">
        <f t="shared" si="7"/>
        <v>272</v>
      </c>
      <c r="H25" s="567">
        <f t="shared" si="3"/>
        <v>272</v>
      </c>
      <c r="I25" s="568">
        <f t="shared" si="4"/>
        <v>272</v>
      </c>
      <c r="J25" s="145"/>
      <c r="K25" s="242"/>
    </row>
    <row r="26" spans="1:12" s="116" customFormat="1" ht="12" customHeight="1">
      <c r="A26" s="536">
        <f t="shared" si="5"/>
        <v>2015</v>
      </c>
      <c r="B26" s="537"/>
      <c r="C26" s="569">
        <f t="shared" si="0"/>
        <v>273</v>
      </c>
      <c r="D26" s="569">
        <f t="shared" si="1"/>
        <v>273</v>
      </c>
      <c r="E26" s="569">
        <f t="shared" si="2"/>
        <v>273</v>
      </c>
      <c r="F26" s="569">
        <f t="shared" si="6"/>
        <v>270</v>
      </c>
      <c r="G26" s="569">
        <f t="shared" si="7"/>
        <v>273</v>
      </c>
      <c r="H26" s="569">
        <f t="shared" si="3"/>
        <v>272</v>
      </c>
      <c r="I26" s="570">
        <f t="shared" si="4"/>
        <v>273</v>
      </c>
      <c r="J26" s="538"/>
      <c r="K26" s="539"/>
    </row>
    <row r="27" spans="1:12" s="319" customFormat="1" ht="12" customHeight="1">
      <c r="A27" s="142">
        <f t="shared" si="5"/>
        <v>2016</v>
      </c>
      <c r="B27" s="143"/>
      <c r="C27" s="567">
        <f t="shared" si="0"/>
        <v>273</v>
      </c>
      <c r="D27" s="567">
        <f t="shared" si="1"/>
        <v>274</v>
      </c>
      <c r="E27" s="567">
        <f t="shared" si="2"/>
        <v>274</v>
      </c>
      <c r="F27" s="567">
        <f t="shared" si="6"/>
        <v>271</v>
      </c>
      <c r="G27" s="567">
        <f t="shared" si="7"/>
        <v>273</v>
      </c>
      <c r="H27" s="567">
        <f t="shared" si="3"/>
        <v>273</v>
      </c>
      <c r="I27" s="568">
        <f t="shared" si="4"/>
        <v>274</v>
      </c>
      <c r="J27" s="145"/>
      <c r="K27" s="242"/>
    </row>
    <row r="28" spans="1:12" s="116" customFormat="1" ht="12" customHeight="1">
      <c r="A28" s="142">
        <f t="shared" si="5"/>
        <v>2017</v>
      </c>
      <c r="B28" s="143"/>
      <c r="C28" s="567">
        <f t="shared" si="0"/>
        <v>274</v>
      </c>
      <c r="D28" s="567">
        <f t="shared" si="1"/>
        <v>275</v>
      </c>
      <c r="E28" s="567">
        <f t="shared" si="2"/>
        <v>276</v>
      </c>
      <c r="F28" s="567">
        <f t="shared" si="6"/>
        <v>272</v>
      </c>
      <c r="G28" s="567">
        <f t="shared" si="7"/>
        <v>274</v>
      </c>
      <c r="H28" s="567">
        <f t="shared" si="3"/>
        <v>274</v>
      </c>
      <c r="I28" s="568">
        <f t="shared" si="4"/>
        <v>276</v>
      </c>
      <c r="J28" s="145"/>
      <c r="K28" s="242"/>
    </row>
    <row r="29" spans="1:12" s="310" customFormat="1" ht="12" customHeight="1">
      <c r="A29" s="142">
        <f t="shared" si="5"/>
        <v>2018</v>
      </c>
      <c r="B29" s="143"/>
      <c r="C29" s="567">
        <f t="shared" si="0"/>
        <v>275</v>
      </c>
      <c r="D29" s="567">
        <f t="shared" si="1"/>
        <v>275</v>
      </c>
      <c r="E29" s="567">
        <f t="shared" si="2"/>
        <v>277</v>
      </c>
      <c r="F29" s="567">
        <f t="shared" si="6"/>
        <v>272</v>
      </c>
      <c r="G29" s="567">
        <f t="shared" si="7"/>
        <v>275</v>
      </c>
      <c r="H29" s="567">
        <f t="shared" si="3"/>
        <v>275</v>
      </c>
      <c r="I29" s="568">
        <f t="shared" si="4"/>
        <v>277</v>
      </c>
      <c r="J29" s="145"/>
      <c r="K29" s="242"/>
    </row>
    <row r="30" spans="1:12" s="116" customFormat="1" ht="12" customHeight="1">
      <c r="A30" s="142">
        <f t="shared" si="5"/>
        <v>2019</v>
      </c>
      <c r="B30" s="143"/>
      <c r="C30" s="567">
        <f t="shared" si="0"/>
        <v>276</v>
      </c>
      <c r="D30" s="567">
        <f t="shared" si="1"/>
        <v>276</v>
      </c>
      <c r="E30" s="567">
        <f t="shared" si="2"/>
        <v>279</v>
      </c>
      <c r="F30" s="567">
        <f t="shared" si="6"/>
        <v>272</v>
      </c>
      <c r="G30" s="567">
        <f t="shared" si="7"/>
        <v>276</v>
      </c>
      <c r="H30" s="567">
        <f t="shared" si="3"/>
        <v>275</v>
      </c>
      <c r="I30" s="568">
        <f t="shared" si="4"/>
        <v>279</v>
      </c>
      <c r="J30" s="145"/>
      <c r="K30" s="242"/>
    </row>
    <row r="31" spans="1:12" s="116" customFormat="1" ht="12" customHeight="1">
      <c r="A31" s="536">
        <f t="shared" si="5"/>
        <v>2020</v>
      </c>
      <c r="B31" s="537"/>
      <c r="C31" s="569">
        <f t="shared" si="0"/>
        <v>277</v>
      </c>
      <c r="D31" s="569">
        <f t="shared" si="1"/>
        <v>277</v>
      </c>
      <c r="E31" s="569">
        <f t="shared" si="2"/>
        <v>280</v>
      </c>
      <c r="F31" s="569">
        <f t="shared" si="6"/>
        <v>273</v>
      </c>
      <c r="G31" s="569">
        <f t="shared" si="7"/>
        <v>277</v>
      </c>
      <c r="H31" s="569">
        <f t="shared" si="3"/>
        <v>276</v>
      </c>
      <c r="I31" s="570">
        <f t="shared" si="4"/>
        <v>280</v>
      </c>
      <c r="J31" s="538"/>
      <c r="K31" s="539"/>
    </row>
    <row r="32" spans="1:12" s="319" customFormat="1" ht="12" customHeight="1">
      <c r="A32" s="142">
        <f t="shared" si="5"/>
        <v>2021</v>
      </c>
      <c r="B32" s="143"/>
      <c r="C32" s="567">
        <f t="shared" si="0"/>
        <v>278</v>
      </c>
      <c r="D32" s="567">
        <f t="shared" si="1"/>
        <v>278</v>
      </c>
      <c r="E32" s="567">
        <f t="shared" si="2"/>
        <v>282</v>
      </c>
      <c r="F32" s="567">
        <f t="shared" si="6"/>
        <v>273</v>
      </c>
      <c r="G32" s="567">
        <f t="shared" si="7"/>
        <v>278</v>
      </c>
      <c r="H32" s="567">
        <f t="shared" si="3"/>
        <v>277</v>
      </c>
      <c r="I32" s="568">
        <f t="shared" si="4"/>
        <v>282</v>
      </c>
      <c r="J32" s="145"/>
      <c r="K32" s="242"/>
    </row>
    <row r="33" spans="1:32" s="116" customFormat="1" ht="12" customHeight="1">
      <c r="A33" s="142">
        <f t="shared" si="5"/>
        <v>2022</v>
      </c>
      <c r="B33" s="143"/>
      <c r="C33" s="567">
        <f t="shared" si="0"/>
        <v>279</v>
      </c>
      <c r="D33" s="567">
        <f t="shared" si="1"/>
        <v>279</v>
      </c>
      <c r="E33" s="567">
        <f t="shared" si="2"/>
        <v>284</v>
      </c>
      <c r="F33" s="567">
        <f t="shared" si="6"/>
        <v>273</v>
      </c>
      <c r="G33" s="567">
        <f t="shared" si="7"/>
        <v>279</v>
      </c>
      <c r="H33" s="567">
        <f t="shared" si="3"/>
        <v>277</v>
      </c>
      <c r="I33" s="568">
        <f t="shared" si="4"/>
        <v>284</v>
      </c>
      <c r="J33" s="145"/>
      <c r="K33" s="242"/>
    </row>
    <row r="34" spans="1:32" s="310" customFormat="1" ht="12" customHeight="1">
      <c r="A34" s="142">
        <f t="shared" si="5"/>
        <v>2023</v>
      </c>
      <c r="B34" s="143"/>
      <c r="C34" s="567">
        <f t="shared" si="0"/>
        <v>280</v>
      </c>
      <c r="D34" s="567">
        <f t="shared" si="1"/>
        <v>280</v>
      </c>
      <c r="E34" s="567">
        <f t="shared" si="2"/>
        <v>285</v>
      </c>
      <c r="F34" s="567">
        <f t="shared" si="6"/>
        <v>274</v>
      </c>
      <c r="G34" s="567">
        <f t="shared" si="7"/>
        <v>280</v>
      </c>
      <c r="H34" s="567">
        <f t="shared" si="3"/>
        <v>278</v>
      </c>
      <c r="I34" s="568">
        <f t="shared" si="4"/>
        <v>285</v>
      </c>
      <c r="J34" s="145"/>
      <c r="K34" s="242"/>
    </row>
    <row r="35" spans="1:32" s="116" customFormat="1" ht="12" customHeight="1">
      <c r="A35" s="142">
        <f t="shared" si="5"/>
        <v>2024</v>
      </c>
      <c r="B35" s="143"/>
      <c r="C35" s="567">
        <f t="shared" si="0"/>
        <v>281</v>
      </c>
      <c r="D35" s="567">
        <f t="shared" si="1"/>
        <v>281</v>
      </c>
      <c r="E35" s="567">
        <f t="shared" si="2"/>
        <v>287</v>
      </c>
      <c r="F35" s="567">
        <f t="shared" si="6"/>
        <v>274</v>
      </c>
      <c r="G35" s="567">
        <f t="shared" si="7"/>
        <v>281</v>
      </c>
      <c r="H35" s="567">
        <f t="shared" si="3"/>
        <v>279</v>
      </c>
      <c r="I35" s="568">
        <f t="shared" si="4"/>
        <v>287</v>
      </c>
      <c r="J35" s="145"/>
      <c r="K35" s="242"/>
    </row>
    <row r="36" spans="1:32" s="116" customFormat="1" ht="12" customHeight="1">
      <c r="A36" s="536">
        <f t="shared" si="5"/>
        <v>2025</v>
      </c>
      <c r="B36" s="537"/>
      <c r="C36" s="569">
        <f t="shared" si="0"/>
        <v>282</v>
      </c>
      <c r="D36" s="569">
        <f t="shared" si="1"/>
        <v>282</v>
      </c>
      <c r="E36" s="569">
        <f t="shared" si="2"/>
        <v>289</v>
      </c>
      <c r="F36" s="569">
        <f t="shared" si="6"/>
        <v>274</v>
      </c>
      <c r="G36" s="569">
        <f t="shared" si="7"/>
        <v>281</v>
      </c>
      <c r="H36" s="569">
        <f t="shared" si="3"/>
        <v>279</v>
      </c>
      <c r="I36" s="570">
        <f t="shared" si="4"/>
        <v>289</v>
      </c>
      <c r="J36" s="538"/>
      <c r="K36" s="539"/>
    </row>
    <row r="37" spans="1:32" s="319" customFormat="1" ht="12" customHeight="1">
      <c r="A37" s="142">
        <f t="shared" si="5"/>
        <v>2026</v>
      </c>
      <c r="B37" s="143"/>
      <c r="C37" s="567">
        <f t="shared" si="0"/>
        <v>283</v>
      </c>
      <c r="D37" s="567">
        <f t="shared" si="1"/>
        <v>283</v>
      </c>
      <c r="E37" s="567">
        <f t="shared" si="2"/>
        <v>291</v>
      </c>
      <c r="F37" s="567">
        <f t="shared" si="6"/>
        <v>274</v>
      </c>
      <c r="G37" s="567">
        <f t="shared" si="7"/>
        <v>282</v>
      </c>
      <c r="H37" s="567">
        <f t="shared" si="3"/>
        <v>280</v>
      </c>
      <c r="I37" s="568">
        <f t="shared" si="4"/>
        <v>291</v>
      </c>
      <c r="J37" s="145"/>
      <c r="K37" s="242"/>
    </row>
    <row r="38" spans="1:32" s="116" customFormat="1" ht="12" customHeight="1">
      <c r="A38" s="142">
        <f t="shared" si="5"/>
        <v>2027</v>
      </c>
      <c r="B38" s="143"/>
      <c r="C38" s="567">
        <f t="shared" si="0"/>
        <v>284</v>
      </c>
      <c r="D38" s="567">
        <f t="shared" si="1"/>
        <v>284</v>
      </c>
      <c r="E38" s="567">
        <f t="shared" si="2"/>
        <v>294</v>
      </c>
      <c r="F38" s="567">
        <f t="shared" si="6"/>
        <v>275</v>
      </c>
      <c r="G38" s="567">
        <f t="shared" si="7"/>
        <v>283</v>
      </c>
      <c r="H38" s="567">
        <f t="shared" si="3"/>
        <v>280</v>
      </c>
      <c r="I38" s="568">
        <f t="shared" si="4"/>
        <v>294</v>
      </c>
      <c r="J38" s="145"/>
      <c r="K38" s="242"/>
    </row>
    <row r="39" spans="1:32" s="310" customFormat="1" ht="12" customHeight="1">
      <c r="A39" s="142">
        <f t="shared" si="5"/>
        <v>2028</v>
      </c>
      <c r="B39" s="143"/>
      <c r="C39" s="567">
        <f t="shared" si="0"/>
        <v>285</v>
      </c>
      <c r="D39" s="567">
        <f t="shared" si="1"/>
        <v>285</v>
      </c>
      <c r="E39" s="567">
        <f t="shared" si="2"/>
        <v>296</v>
      </c>
      <c r="F39" s="567">
        <f t="shared" si="6"/>
        <v>275</v>
      </c>
      <c r="G39" s="567">
        <f t="shared" si="7"/>
        <v>284</v>
      </c>
      <c r="H39" s="567">
        <f t="shared" si="3"/>
        <v>281</v>
      </c>
      <c r="I39" s="568">
        <f t="shared" si="4"/>
        <v>296</v>
      </c>
      <c r="J39" s="145"/>
      <c r="K39" s="242"/>
    </row>
    <row r="40" spans="1:32" s="116" customFormat="1" ht="12" customHeight="1">
      <c r="A40" s="142">
        <f t="shared" si="5"/>
        <v>2029</v>
      </c>
      <c r="B40" s="143"/>
      <c r="C40" s="567">
        <f t="shared" si="0"/>
        <v>286</v>
      </c>
      <c r="D40" s="567">
        <f t="shared" si="1"/>
        <v>286</v>
      </c>
      <c r="E40" s="567">
        <f t="shared" si="2"/>
        <v>298</v>
      </c>
      <c r="F40" s="567">
        <f t="shared" si="6"/>
        <v>275</v>
      </c>
      <c r="G40" s="567">
        <f t="shared" si="7"/>
        <v>285</v>
      </c>
      <c r="H40" s="567">
        <f t="shared" si="3"/>
        <v>281</v>
      </c>
      <c r="I40" s="568">
        <f t="shared" si="4"/>
        <v>298</v>
      </c>
      <c r="J40" s="145"/>
      <c r="K40" s="242"/>
    </row>
    <row r="41" spans="1:32" s="116" customFormat="1" ht="12" customHeight="1">
      <c r="A41" s="536">
        <f t="shared" si="5"/>
        <v>2030</v>
      </c>
      <c r="B41" s="537"/>
      <c r="C41" s="569">
        <f t="shared" si="0"/>
        <v>287</v>
      </c>
      <c r="D41" s="569">
        <f t="shared" si="1"/>
        <v>287</v>
      </c>
      <c r="E41" s="569">
        <f t="shared" si="2"/>
        <v>301</v>
      </c>
      <c r="F41" s="569">
        <f t="shared" si="6"/>
        <v>276</v>
      </c>
      <c r="G41" s="569">
        <f t="shared" si="7"/>
        <v>286</v>
      </c>
      <c r="H41" s="569">
        <f t="shared" si="3"/>
        <v>282</v>
      </c>
      <c r="I41" s="570">
        <f t="shared" si="4"/>
        <v>301</v>
      </c>
      <c r="J41" s="538"/>
      <c r="K41" s="539"/>
    </row>
    <row r="42" spans="1:32" s="319" customFormat="1" ht="12" customHeight="1">
      <c r="A42" s="142">
        <f t="shared" si="5"/>
        <v>2031</v>
      </c>
      <c r="B42" s="143"/>
      <c r="C42" s="567">
        <f t="shared" si="0"/>
        <v>288</v>
      </c>
      <c r="D42" s="567">
        <f t="shared" si="1"/>
        <v>289</v>
      </c>
      <c r="E42" s="567">
        <f t="shared" si="2"/>
        <v>303</v>
      </c>
      <c r="F42" s="567">
        <f t="shared" si="6"/>
        <v>276</v>
      </c>
      <c r="G42" s="567">
        <f t="shared" si="7"/>
        <v>286</v>
      </c>
      <c r="H42" s="567">
        <f t="shared" si="3"/>
        <v>282</v>
      </c>
      <c r="I42" s="568">
        <f t="shared" si="4"/>
        <v>303</v>
      </c>
      <c r="J42" s="145"/>
      <c r="K42" s="242"/>
    </row>
    <row r="43" spans="1:32" s="116" customFormat="1" ht="12" customHeight="1">
      <c r="A43" s="142">
        <f t="shared" si="5"/>
        <v>2032</v>
      </c>
      <c r="B43" s="143"/>
      <c r="C43" s="567">
        <f t="shared" si="0"/>
        <v>289</v>
      </c>
      <c r="D43" s="567">
        <f t="shared" si="1"/>
        <v>290</v>
      </c>
      <c r="E43" s="567">
        <f t="shared" si="2"/>
        <v>306</v>
      </c>
      <c r="F43" s="567">
        <f t="shared" si="6"/>
        <v>276</v>
      </c>
      <c r="G43" s="567">
        <f t="shared" si="7"/>
        <v>287</v>
      </c>
      <c r="H43" s="567">
        <f t="shared" si="3"/>
        <v>283</v>
      </c>
      <c r="I43" s="568">
        <f t="shared" si="4"/>
        <v>306</v>
      </c>
      <c r="J43" s="145"/>
      <c r="K43" s="242"/>
    </row>
    <row r="44" spans="1:32" s="310" customFormat="1" ht="12" customHeight="1">
      <c r="A44" s="142">
        <f t="shared" si="5"/>
        <v>2033</v>
      </c>
      <c r="B44" s="143"/>
      <c r="C44" s="567">
        <f t="shared" si="0"/>
        <v>290</v>
      </c>
      <c r="D44" s="567">
        <f t="shared" si="1"/>
        <v>291</v>
      </c>
      <c r="E44" s="567">
        <f t="shared" si="2"/>
        <v>309</v>
      </c>
      <c r="F44" s="567">
        <f t="shared" si="6"/>
        <v>276</v>
      </c>
      <c r="G44" s="567">
        <f t="shared" si="7"/>
        <v>288</v>
      </c>
      <c r="H44" s="567">
        <f t="shared" si="3"/>
        <v>283</v>
      </c>
      <c r="I44" s="568">
        <f t="shared" si="4"/>
        <v>309</v>
      </c>
      <c r="J44" s="145"/>
      <c r="K44" s="242"/>
    </row>
    <row r="45" spans="1:32" s="116" customFormat="1" ht="12" customHeight="1">
      <c r="A45" s="142">
        <f t="shared" si="5"/>
        <v>2034</v>
      </c>
      <c r="B45" s="143"/>
      <c r="C45" s="567">
        <f t="shared" si="0"/>
        <v>291</v>
      </c>
      <c r="D45" s="567">
        <f t="shared" si="1"/>
        <v>292</v>
      </c>
      <c r="E45" s="567">
        <f t="shared" si="2"/>
        <v>312</v>
      </c>
      <c r="F45" s="567">
        <f t="shared" si="6"/>
        <v>277</v>
      </c>
      <c r="G45" s="567">
        <f t="shared" si="7"/>
        <v>289</v>
      </c>
      <c r="H45" s="567">
        <f t="shared" si="3"/>
        <v>284</v>
      </c>
      <c r="I45" s="568">
        <f t="shared" si="4"/>
        <v>312</v>
      </c>
      <c r="J45" s="145"/>
      <c r="K45" s="242"/>
    </row>
    <row r="46" spans="1:32" s="116" customFormat="1" ht="12" customHeight="1">
      <c r="A46" s="142">
        <f t="shared" si="5"/>
        <v>2035</v>
      </c>
      <c r="B46" s="143"/>
      <c r="C46" s="567">
        <f t="shared" si="0"/>
        <v>291</v>
      </c>
      <c r="D46" s="567">
        <f t="shared" si="1"/>
        <v>293</v>
      </c>
      <c r="E46" s="567">
        <f t="shared" si="2"/>
        <v>315</v>
      </c>
      <c r="F46" s="567">
        <f t="shared" si="6"/>
        <v>277</v>
      </c>
      <c r="G46" s="567">
        <f t="shared" si="7"/>
        <v>290</v>
      </c>
      <c r="H46" s="567">
        <f t="shared" si="3"/>
        <v>284</v>
      </c>
      <c r="I46" s="568">
        <f t="shared" si="4"/>
        <v>315</v>
      </c>
      <c r="J46" s="145"/>
      <c r="K46" s="242"/>
    </row>
    <row r="47" spans="1:32" s="116" customFormat="1" ht="14.1" customHeight="1">
      <c r="A47" s="147" t="s">
        <v>6</v>
      </c>
      <c r="B47" s="148"/>
      <c r="C47" s="571"/>
      <c r="D47" s="571"/>
      <c r="E47" s="571" t="s">
        <v>325</v>
      </c>
      <c r="F47" s="571"/>
      <c r="G47" s="571"/>
      <c r="H47" s="571"/>
      <c r="I47" s="572"/>
      <c r="J47" s="152"/>
      <c r="K47" s="153"/>
      <c r="L47" s="154"/>
      <c r="M47" s="155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</row>
    <row r="48" spans="1:32" s="116" customFormat="1" ht="14.1" customHeight="1">
      <c r="A48" s="637" t="s">
        <v>7</v>
      </c>
      <c r="B48" s="645"/>
      <c r="C48" s="580">
        <f>F81</f>
        <v>0.31732123298388359</v>
      </c>
      <c r="D48" s="580">
        <f>G132</f>
        <v>0.31732123298388359</v>
      </c>
      <c r="E48" s="580">
        <f>G179</f>
        <v>0.30939513491945447</v>
      </c>
      <c r="F48" s="580">
        <f>H224</f>
        <v>0.33521192330160321</v>
      </c>
      <c r="G48" s="580">
        <f>G271</f>
        <v>0.31732123298388359</v>
      </c>
      <c r="H48" s="581">
        <f>G317</f>
        <v>0.31732123298388359</v>
      </c>
      <c r="I48" s="575"/>
      <c r="J48" s="160"/>
      <c r="K48" s="161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</row>
    <row r="49" spans="1:32" s="116" customFormat="1" ht="14.1" customHeight="1">
      <c r="A49" s="637" t="s">
        <v>8</v>
      </c>
      <c r="B49" s="645"/>
      <c r="C49" s="576">
        <f>F82</f>
        <v>0.159</v>
      </c>
      <c r="D49" s="576">
        <f>G133</f>
        <v>0.159</v>
      </c>
      <c r="E49" s="576">
        <f>G180</f>
        <v>0.16300000000000003</v>
      </c>
      <c r="F49" s="576">
        <f>H225</f>
        <v>0.15700000000000003</v>
      </c>
      <c r="G49" s="576">
        <f>G272</f>
        <v>0.159</v>
      </c>
      <c r="H49" s="576">
        <f>G318</f>
        <v>0.159</v>
      </c>
      <c r="I49" s="577"/>
      <c r="J49" s="244" t="s">
        <v>80</v>
      </c>
      <c r="K49" s="115"/>
      <c r="L49" s="154"/>
      <c r="M49" s="155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</row>
    <row r="50" spans="1:32" s="116" customFormat="1" ht="14.1" customHeight="1">
      <c r="A50" s="637" t="s">
        <v>9</v>
      </c>
      <c r="B50" s="645"/>
      <c r="C50" s="573">
        <f>F83</f>
        <v>0.159</v>
      </c>
      <c r="D50" s="573">
        <f>G134</f>
        <v>0.159</v>
      </c>
      <c r="E50" s="573">
        <f>G181</f>
        <v>0.16300000000000003</v>
      </c>
      <c r="F50" s="573">
        <f>H226</f>
        <v>0.15700000000000003</v>
      </c>
      <c r="G50" s="573">
        <f>G273</f>
        <v>0.159</v>
      </c>
      <c r="H50" s="573">
        <f>G319</f>
        <v>0.159</v>
      </c>
      <c r="I50" s="578"/>
      <c r="J50" s="244" t="s">
        <v>81</v>
      </c>
      <c r="K50" s="115"/>
      <c r="L50" s="154"/>
      <c r="M50" s="155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</row>
    <row r="51" spans="1:32" s="116" customFormat="1" ht="14.1" customHeight="1">
      <c r="A51" s="637" t="s">
        <v>10</v>
      </c>
      <c r="B51" s="645"/>
      <c r="C51" s="573">
        <f>F84</f>
        <v>1.0891398838947794</v>
      </c>
      <c r="D51" s="573">
        <f>G135</f>
        <v>1.0891398838947794</v>
      </c>
      <c r="E51" s="573">
        <f>G182</f>
        <v>1.0860592877971329</v>
      </c>
      <c r="F51" s="573">
        <f>H227</f>
        <v>1.0853074808499514</v>
      </c>
      <c r="G51" s="573">
        <f>G274</f>
        <v>1.0891398838947794</v>
      </c>
      <c r="H51" s="573">
        <f>G320</f>
        <v>1.0891398838947794</v>
      </c>
      <c r="I51" s="579"/>
      <c r="J51" s="165"/>
      <c r="K51" s="115"/>
      <c r="L51" s="154"/>
      <c r="M51" s="155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</row>
    <row r="52" spans="1:32" s="116" customFormat="1" ht="14.1" customHeight="1">
      <c r="A52" s="637" t="s">
        <v>11</v>
      </c>
      <c r="B52" s="645"/>
      <c r="C52" s="573">
        <f>F85</f>
        <v>1.0891398838947794</v>
      </c>
      <c r="D52" s="573">
        <f>G136</f>
        <v>1.0891398838947794</v>
      </c>
      <c r="E52" s="573">
        <f>G183</f>
        <v>1.0860592877971329</v>
      </c>
      <c r="F52" s="573">
        <f>H228</f>
        <v>1.0853074808499514</v>
      </c>
      <c r="G52" s="573">
        <f>G275</f>
        <v>1.0891398838947794</v>
      </c>
      <c r="H52" s="574">
        <f>G321</f>
        <v>1.0891398838947794</v>
      </c>
      <c r="I52" s="579"/>
      <c r="J52" s="165"/>
      <c r="K52" s="115"/>
      <c r="L52" s="154"/>
      <c r="M52" s="155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</row>
    <row r="53" spans="1:32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</row>
    <row r="54" spans="1:32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</row>
    <row r="55" spans="1:32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</row>
    <row r="56" spans="1:32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</row>
    <row r="57" spans="1:32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</row>
    <row r="58" spans="1:32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</row>
    <row r="59" spans="1:32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</row>
    <row r="60" spans="1:32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</row>
    <row r="61" spans="1:32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</row>
    <row r="62" spans="1:32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</row>
    <row r="63" spans="1:32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</row>
    <row r="64" spans="1:32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</row>
    <row r="65" spans="1:31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</row>
    <row r="66" spans="1:31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</row>
    <row r="67" spans="1:31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</row>
    <row r="68" spans="1:31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</row>
    <row r="69" spans="1:31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</row>
    <row r="70" spans="1:31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</row>
    <row r="71" spans="1:31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</row>
    <row r="72" spans="1:31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</row>
    <row r="73" spans="1:31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</row>
    <row r="74" spans="1:31" ht="15" customHeight="1">
      <c r="A74" s="7" t="s">
        <v>12</v>
      </c>
      <c r="B74" s="8"/>
      <c r="I74" s="9"/>
    </row>
    <row r="75" spans="1:31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0.31732123298388359</v>
      </c>
      <c r="J75" s="17" t="s">
        <v>15</v>
      </c>
      <c r="K75" s="18" t="s">
        <v>16</v>
      </c>
    </row>
    <row r="76" spans="1:31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31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31" ht="15" customHeight="1">
      <c r="A78" s="19"/>
      <c r="B78" s="174"/>
      <c r="C78" s="20"/>
      <c r="D78" s="21" t="s">
        <v>18</v>
      </c>
      <c r="E78" s="26">
        <f>INDEX(LINEST(B87:B96,C87:C96),1)</f>
        <v>0.94545454545454521</v>
      </c>
      <c r="G78" s="27"/>
      <c r="H78" s="24"/>
      <c r="I78" s="177"/>
      <c r="J78" s="178"/>
      <c r="K78" s="177"/>
    </row>
    <row r="79" spans="1:31" ht="15" customHeight="1">
      <c r="A79" s="19"/>
      <c r="B79" s="174"/>
      <c r="C79" s="20"/>
      <c r="D79" s="21" t="s">
        <v>19</v>
      </c>
      <c r="E79" s="26">
        <f>INDEX(LINEST(B87:B96,C87:C96),2)</f>
        <v>261.2</v>
      </c>
      <c r="G79" s="27"/>
      <c r="H79" s="24"/>
      <c r="I79" s="177"/>
      <c r="J79" s="178"/>
      <c r="K79" s="177"/>
    </row>
    <row r="80" spans="1:31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0.31732123298388359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0.159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0.159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1.0891398838947794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1.0891398838947794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2004</v>
      </c>
      <c r="B87" s="174">
        <f>B15</f>
        <v>259</v>
      </c>
      <c r="C87" s="20">
        <v>1</v>
      </c>
      <c r="F87" s="25"/>
      <c r="G87" s="21"/>
      <c r="H87" s="25"/>
      <c r="I87" s="177">
        <f t="shared" ref="I87:I118" si="8">ROUND($E$78*C87+$E$79,$G$1)</f>
        <v>262</v>
      </c>
      <c r="J87" s="178">
        <f t="shared" ref="J87:J96" si="9">ABS(B87-I87)/B87*100</f>
        <v>1.1583011583011582</v>
      </c>
      <c r="K87" s="177">
        <f t="shared" ref="K87:K96" si="10">(B87-I87)^2/1000</f>
        <v>8.9999999999999993E-3</v>
      </c>
    </row>
    <row r="88" spans="1:11" ht="15" customHeight="1">
      <c r="A88" s="19">
        <f t="shared" ref="A88:A118" si="11">A87+1</f>
        <v>2005</v>
      </c>
      <c r="B88" s="174">
        <f t="shared" ref="B88:B96" si="12">B16</f>
        <v>266</v>
      </c>
      <c r="C88" s="20">
        <v>2</v>
      </c>
      <c r="F88" s="25"/>
      <c r="G88" s="21"/>
      <c r="H88" s="25"/>
      <c r="I88" s="177">
        <f t="shared" si="8"/>
        <v>263</v>
      </c>
      <c r="J88" s="178">
        <f t="shared" si="9"/>
        <v>1.1278195488721803</v>
      </c>
      <c r="K88" s="177">
        <f t="shared" si="10"/>
        <v>8.9999999999999993E-3</v>
      </c>
    </row>
    <row r="89" spans="1:11" ht="15" customHeight="1">
      <c r="A89" s="19">
        <f t="shared" si="11"/>
        <v>2006</v>
      </c>
      <c r="B89" s="174">
        <f t="shared" si="12"/>
        <v>264</v>
      </c>
      <c r="C89" s="20">
        <v>3</v>
      </c>
      <c r="F89" s="25"/>
      <c r="G89" s="21"/>
      <c r="H89" s="25"/>
      <c r="I89" s="177">
        <f t="shared" si="8"/>
        <v>264</v>
      </c>
      <c r="J89" s="178">
        <f t="shared" si="9"/>
        <v>0</v>
      </c>
      <c r="K89" s="177">
        <f t="shared" si="10"/>
        <v>0</v>
      </c>
    </row>
    <row r="90" spans="1:11" ht="15" customHeight="1">
      <c r="A90" s="19">
        <f t="shared" si="11"/>
        <v>2007</v>
      </c>
      <c r="B90" s="174">
        <f t="shared" si="12"/>
        <v>263</v>
      </c>
      <c r="C90" s="20">
        <v>4</v>
      </c>
      <c r="F90" s="25"/>
      <c r="G90" s="21"/>
      <c r="H90" s="25"/>
      <c r="I90" s="177">
        <f t="shared" si="8"/>
        <v>265</v>
      </c>
      <c r="J90" s="178">
        <f t="shared" si="9"/>
        <v>0.76045627376425851</v>
      </c>
      <c r="K90" s="177">
        <f t="shared" si="10"/>
        <v>4.0000000000000001E-3</v>
      </c>
    </row>
    <row r="91" spans="1:11" ht="15" customHeight="1">
      <c r="A91" s="19">
        <f t="shared" si="11"/>
        <v>2008</v>
      </c>
      <c r="B91" s="174">
        <f t="shared" si="12"/>
        <v>267</v>
      </c>
      <c r="C91" s="20">
        <v>5</v>
      </c>
      <c r="D91" s="21"/>
      <c r="E91" s="21"/>
      <c r="F91" s="25"/>
      <c r="G91" s="21"/>
      <c r="H91" s="25"/>
      <c r="I91" s="177">
        <f t="shared" si="8"/>
        <v>266</v>
      </c>
      <c r="J91" s="178">
        <f t="shared" si="9"/>
        <v>0.37453183520599254</v>
      </c>
      <c r="K91" s="177">
        <f t="shared" si="10"/>
        <v>1E-3</v>
      </c>
    </row>
    <row r="92" spans="1:11" ht="15" customHeight="1">
      <c r="A92" s="19">
        <f t="shared" si="11"/>
        <v>2009</v>
      </c>
      <c r="B92" s="174">
        <f t="shared" si="12"/>
        <v>275</v>
      </c>
      <c r="C92" s="20">
        <v>6</v>
      </c>
      <c r="D92" s="21"/>
      <c r="E92" s="21"/>
      <c r="F92" s="25"/>
      <c r="G92" s="21"/>
      <c r="H92" s="25"/>
      <c r="I92" s="177">
        <f t="shared" si="8"/>
        <v>267</v>
      </c>
      <c r="J92" s="178">
        <f t="shared" si="9"/>
        <v>2.9090909090909092</v>
      </c>
      <c r="K92" s="177">
        <f t="shared" si="10"/>
        <v>6.4000000000000001E-2</v>
      </c>
    </row>
    <row r="93" spans="1:11" s="25" customFormat="1" ht="15" customHeight="1">
      <c r="A93" s="19">
        <f t="shared" si="11"/>
        <v>2010</v>
      </c>
      <c r="B93" s="174">
        <f t="shared" si="12"/>
        <v>260</v>
      </c>
      <c r="C93" s="20">
        <v>7</v>
      </c>
      <c r="G93" s="21"/>
      <c r="H93" s="21"/>
      <c r="I93" s="177">
        <f t="shared" si="8"/>
        <v>268</v>
      </c>
      <c r="J93" s="178">
        <f t="shared" si="9"/>
        <v>3.0769230769230771</v>
      </c>
      <c r="K93" s="177">
        <f t="shared" si="10"/>
        <v>6.4000000000000001E-2</v>
      </c>
    </row>
    <row r="94" spans="1:11" ht="15" customHeight="1">
      <c r="A94" s="19">
        <f t="shared" si="11"/>
        <v>2011</v>
      </c>
      <c r="B94" s="174">
        <f t="shared" si="12"/>
        <v>271</v>
      </c>
      <c r="C94" s="20">
        <v>8</v>
      </c>
      <c r="D94" s="25"/>
      <c r="E94" s="25"/>
      <c r="F94" s="25"/>
      <c r="G94" s="21"/>
      <c r="H94" s="25"/>
      <c r="I94" s="177">
        <f t="shared" si="8"/>
        <v>269</v>
      </c>
      <c r="J94" s="178">
        <f t="shared" si="9"/>
        <v>0.73800738007380073</v>
      </c>
      <c r="K94" s="177">
        <f t="shared" si="10"/>
        <v>4.0000000000000001E-3</v>
      </c>
    </row>
    <row r="95" spans="1:11" s="25" customFormat="1" ht="15" customHeight="1">
      <c r="A95" s="19">
        <f t="shared" si="11"/>
        <v>2012</v>
      </c>
      <c r="B95" s="174">
        <f t="shared" si="12"/>
        <v>268</v>
      </c>
      <c r="C95" s="20">
        <v>9</v>
      </c>
      <c r="G95" s="21"/>
      <c r="I95" s="177">
        <f t="shared" si="8"/>
        <v>270</v>
      </c>
      <c r="J95" s="178">
        <f t="shared" si="9"/>
        <v>0.74626865671641784</v>
      </c>
      <c r="K95" s="177">
        <f t="shared" si="10"/>
        <v>4.0000000000000001E-3</v>
      </c>
    </row>
    <row r="96" spans="1:11" s="25" customFormat="1" ht="15" customHeight="1" thickBot="1">
      <c r="A96" s="28">
        <f t="shared" si="11"/>
        <v>2013</v>
      </c>
      <c r="B96" s="182">
        <f t="shared" si="12"/>
        <v>271</v>
      </c>
      <c r="C96" s="29">
        <v>10</v>
      </c>
      <c r="D96" s="30"/>
      <c r="E96" s="30"/>
      <c r="F96" s="30"/>
      <c r="G96" s="30"/>
      <c r="H96" s="30"/>
      <c r="I96" s="183">
        <f t="shared" si="8"/>
        <v>271</v>
      </c>
      <c r="J96" s="184">
        <f t="shared" si="9"/>
        <v>0</v>
      </c>
      <c r="K96" s="183">
        <f t="shared" si="10"/>
        <v>0</v>
      </c>
    </row>
    <row r="97" spans="1:11" s="25" customFormat="1" ht="15" customHeight="1" thickTop="1">
      <c r="A97" s="19">
        <f t="shared" si="11"/>
        <v>2014</v>
      </c>
      <c r="B97" s="174">
        <f t="shared" ref="B97:B118" si="13">ROUND(E$78*C97+E$79,$G$1)</f>
        <v>272</v>
      </c>
      <c r="C97" s="20">
        <f t="shared" ref="C97:C118" si="14">C96+1</f>
        <v>11</v>
      </c>
      <c r="D97" s="31"/>
      <c r="E97" s="31"/>
      <c r="I97" s="177">
        <f>ROUND($E$78*C97+$E$79,$G$1)</f>
        <v>272</v>
      </c>
      <c r="J97" s="185"/>
      <c r="K97" s="185"/>
    </row>
    <row r="98" spans="1:11" ht="15" customHeight="1">
      <c r="A98" s="19">
        <f t="shared" si="11"/>
        <v>2015</v>
      </c>
      <c r="B98" s="174">
        <f t="shared" si="13"/>
        <v>273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273</v>
      </c>
      <c r="J98" s="185"/>
      <c r="K98" s="185"/>
    </row>
    <row r="99" spans="1:11" ht="15" customHeight="1">
      <c r="A99" s="19">
        <f t="shared" si="11"/>
        <v>2016</v>
      </c>
      <c r="B99" s="174">
        <f t="shared" si="13"/>
        <v>273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273</v>
      </c>
      <c r="J99" s="185"/>
      <c r="K99" s="185"/>
    </row>
    <row r="100" spans="1:11" ht="15" customHeight="1">
      <c r="A100" s="19">
        <f t="shared" si="11"/>
        <v>2017</v>
      </c>
      <c r="B100" s="174">
        <f t="shared" si="13"/>
        <v>274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274</v>
      </c>
      <c r="J100" s="185"/>
      <c r="K100" s="185"/>
    </row>
    <row r="101" spans="1:11" ht="15" customHeight="1">
      <c r="A101" s="19">
        <f t="shared" si="11"/>
        <v>2018</v>
      </c>
      <c r="B101" s="174">
        <f t="shared" si="13"/>
        <v>275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275</v>
      </c>
      <c r="J101" s="185"/>
      <c r="K101" s="185"/>
    </row>
    <row r="102" spans="1:11" ht="15" customHeight="1">
      <c r="A102" s="19">
        <f t="shared" si="11"/>
        <v>2019</v>
      </c>
      <c r="B102" s="174">
        <f t="shared" si="13"/>
        <v>276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276</v>
      </c>
      <c r="J102" s="185"/>
      <c r="K102" s="185"/>
    </row>
    <row r="103" spans="1:11" ht="15" customHeight="1">
      <c r="A103" s="19">
        <f t="shared" si="11"/>
        <v>2020</v>
      </c>
      <c r="B103" s="174">
        <f t="shared" si="13"/>
        <v>277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277</v>
      </c>
      <c r="J103" s="185"/>
      <c r="K103" s="185"/>
    </row>
    <row r="104" spans="1:11" ht="15" customHeight="1">
      <c r="A104" s="19">
        <f t="shared" si="11"/>
        <v>2021</v>
      </c>
      <c r="B104" s="174">
        <f>ROUND(E$78*C104+E$79,$G$1)</f>
        <v>278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278</v>
      </c>
      <c r="J104" s="185"/>
      <c r="K104" s="185"/>
    </row>
    <row r="105" spans="1:11" ht="15" customHeight="1">
      <c r="A105" s="19">
        <f t="shared" si="11"/>
        <v>2022</v>
      </c>
      <c r="B105" s="174">
        <f t="shared" si="13"/>
        <v>279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279</v>
      </c>
      <c r="J105" s="185"/>
      <c r="K105" s="185"/>
    </row>
    <row r="106" spans="1:11" ht="15" customHeight="1">
      <c r="A106" s="19">
        <f t="shared" si="11"/>
        <v>2023</v>
      </c>
      <c r="B106" s="174">
        <f t="shared" si="13"/>
        <v>280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280</v>
      </c>
      <c r="J106" s="185"/>
      <c r="K106" s="185"/>
    </row>
    <row r="107" spans="1:11" ht="15" customHeight="1">
      <c r="A107" s="19">
        <f t="shared" si="11"/>
        <v>2024</v>
      </c>
      <c r="B107" s="174">
        <f t="shared" si="13"/>
        <v>281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281</v>
      </c>
      <c r="J107" s="185"/>
      <c r="K107" s="185"/>
    </row>
    <row r="108" spans="1:11" ht="15" customHeight="1">
      <c r="A108" s="19">
        <f t="shared" si="11"/>
        <v>2025</v>
      </c>
      <c r="B108" s="174">
        <f t="shared" si="13"/>
        <v>282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282</v>
      </c>
      <c r="J108" s="185"/>
      <c r="K108" s="185"/>
    </row>
    <row r="109" spans="1:11" ht="15" customHeight="1">
      <c r="A109" s="19">
        <f t="shared" si="11"/>
        <v>2026</v>
      </c>
      <c r="B109" s="174">
        <f t="shared" si="13"/>
        <v>283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283</v>
      </c>
      <c r="J109" s="185"/>
      <c r="K109" s="185"/>
    </row>
    <row r="110" spans="1:11" ht="15" customHeight="1">
      <c r="A110" s="19">
        <f t="shared" si="11"/>
        <v>2027</v>
      </c>
      <c r="B110" s="174">
        <f t="shared" si="13"/>
        <v>284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284</v>
      </c>
      <c r="J110" s="185"/>
      <c r="K110" s="185"/>
    </row>
    <row r="111" spans="1:11" ht="15" customHeight="1">
      <c r="A111" s="19">
        <f t="shared" si="11"/>
        <v>2028</v>
      </c>
      <c r="B111" s="174">
        <f t="shared" si="13"/>
        <v>285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285</v>
      </c>
      <c r="J111" s="185"/>
      <c r="K111" s="185"/>
    </row>
    <row r="112" spans="1:11" ht="15" customHeight="1">
      <c r="A112" s="19">
        <f t="shared" si="11"/>
        <v>2029</v>
      </c>
      <c r="B112" s="174">
        <f t="shared" si="13"/>
        <v>286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286</v>
      </c>
      <c r="J112" s="185"/>
      <c r="K112" s="185"/>
    </row>
    <row r="113" spans="1:11" ht="15" customHeight="1">
      <c r="A113" s="19">
        <f t="shared" si="11"/>
        <v>2030</v>
      </c>
      <c r="B113" s="174">
        <f t="shared" si="13"/>
        <v>287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287</v>
      </c>
      <c r="J113" s="185"/>
      <c r="K113" s="185"/>
    </row>
    <row r="114" spans="1:11" ht="15" customHeight="1">
      <c r="A114" s="19">
        <f t="shared" si="11"/>
        <v>2031</v>
      </c>
      <c r="B114" s="174">
        <f t="shared" si="13"/>
        <v>288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288</v>
      </c>
      <c r="J114" s="185"/>
      <c r="K114" s="185"/>
    </row>
    <row r="115" spans="1:11" ht="15" customHeight="1">
      <c r="A115" s="19">
        <f t="shared" si="11"/>
        <v>2032</v>
      </c>
      <c r="B115" s="174">
        <f t="shared" si="13"/>
        <v>289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289</v>
      </c>
      <c r="J115" s="185"/>
      <c r="K115" s="185"/>
    </row>
    <row r="116" spans="1:11" ht="15" customHeight="1">
      <c r="A116" s="19">
        <f t="shared" si="11"/>
        <v>2033</v>
      </c>
      <c r="B116" s="174">
        <f t="shared" si="13"/>
        <v>290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290</v>
      </c>
      <c r="J116" s="185"/>
      <c r="K116" s="185"/>
    </row>
    <row r="117" spans="1:11" ht="15" customHeight="1">
      <c r="A117" s="19">
        <f t="shared" si="11"/>
        <v>2034</v>
      </c>
      <c r="B117" s="174">
        <f t="shared" si="13"/>
        <v>291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291</v>
      </c>
      <c r="J117" s="185"/>
      <c r="K117" s="185"/>
    </row>
    <row r="118" spans="1:11" ht="15" customHeight="1">
      <c r="A118" s="103">
        <f t="shared" si="11"/>
        <v>2035</v>
      </c>
      <c r="B118" s="186">
        <f t="shared" si="13"/>
        <v>291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291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0.31732123298388359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5.5653018395433884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3.5515476313461255E-3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261.20403351840156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3.5578618495042402E-3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0.31732123298388359</v>
      </c>
      <c r="H132" s="642"/>
      <c r="I132" s="177"/>
      <c r="J132" s="178"/>
      <c r="K132" s="177"/>
    </row>
    <row r="133" spans="1:11" ht="15" customHeight="1">
      <c r="A133" s="19">
        <v>2004</v>
      </c>
      <c r="B133" s="174">
        <f t="shared" ref="B133:B142" si="15">B87</f>
        <v>259</v>
      </c>
      <c r="C133" s="191">
        <f t="shared" ref="C133:C142" si="16">LN(B133)</f>
        <v>5.5568280616995374</v>
      </c>
      <c r="D133" s="20">
        <v>1</v>
      </c>
      <c r="E133" s="637" t="s">
        <v>8</v>
      </c>
      <c r="F133" s="638"/>
      <c r="G133" s="639">
        <f>SUM(K122:K142)</f>
        <v>0.159</v>
      </c>
      <c r="H133" s="640"/>
      <c r="I133" s="177">
        <f t="shared" ref="I133:I164" si="17">ROUND($F$129*(1+$F$130)^D133,$G$1)</f>
        <v>262</v>
      </c>
      <c r="J133" s="178">
        <f t="shared" ref="J133:J142" si="18">ABS(B133-I133)/B133*100</f>
        <v>1.1583011583011582</v>
      </c>
      <c r="K133" s="177">
        <f t="shared" ref="K133:K142" si="19">(B133-I133)^2/1000</f>
        <v>8.9999999999999993E-3</v>
      </c>
    </row>
    <row r="134" spans="1:11" ht="15" customHeight="1">
      <c r="A134" s="19">
        <f t="shared" ref="A134:A164" si="20">A133+1</f>
        <v>2005</v>
      </c>
      <c r="B134" s="174">
        <f t="shared" si="15"/>
        <v>266</v>
      </c>
      <c r="C134" s="191">
        <f t="shared" si="16"/>
        <v>5.5834963087816991</v>
      </c>
      <c r="D134" s="20">
        <f t="shared" ref="D134:D164" si="21">D133+1</f>
        <v>2</v>
      </c>
      <c r="E134" s="637" t="s">
        <v>9</v>
      </c>
      <c r="F134" s="638"/>
      <c r="G134" s="639">
        <f>SUM(K133:K142)</f>
        <v>0.159</v>
      </c>
      <c r="H134" s="640"/>
      <c r="I134" s="177">
        <f t="shared" si="17"/>
        <v>263</v>
      </c>
      <c r="J134" s="178">
        <f t="shared" si="18"/>
        <v>1.1278195488721803</v>
      </c>
      <c r="K134" s="177">
        <f t="shared" si="19"/>
        <v>8.9999999999999993E-3</v>
      </c>
    </row>
    <row r="135" spans="1:11" ht="15" customHeight="1">
      <c r="A135" s="19">
        <f t="shared" si="20"/>
        <v>2006</v>
      </c>
      <c r="B135" s="174">
        <f t="shared" si="15"/>
        <v>264</v>
      </c>
      <c r="C135" s="191">
        <f t="shared" si="16"/>
        <v>5.575949103146316</v>
      </c>
      <c r="D135" s="20">
        <f t="shared" si="21"/>
        <v>3</v>
      </c>
      <c r="E135" s="637" t="s">
        <v>10</v>
      </c>
      <c r="F135" s="638"/>
      <c r="G135" s="639">
        <f>SUM(J122:J142)/D142</f>
        <v>1.0891398838947794</v>
      </c>
      <c r="H135" s="640"/>
      <c r="I135" s="177">
        <f t="shared" si="17"/>
        <v>264</v>
      </c>
      <c r="J135" s="178">
        <f t="shared" si="18"/>
        <v>0</v>
      </c>
      <c r="K135" s="177">
        <f t="shared" si="19"/>
        <v>0</v>
      </c>
    </row>
    <row r="136" spans="1:11" ht="15" customHeight="1">
      <c r="A136" s="19">
        <f t="shared" si="20"/>
        <v>2007</v>
      </c>
      <c r="B136" s="174">
        <f t="shared" si="15"/>
        <v>263</v>
      </c>
      <c r="C136" s="191">
        <f t="shared" si="16"/>
        <v>5.5721540321777647</v>
      </c>
      <c r="D136" s="20">
        <f t="shared" si="21"/>
        <v>4</v>
      </c>
      <c r="E136" s="637" t="s">
        <v>11</v>
      </c>
      <c r="F136" s="638"/>
      <c r="G136" s="639">
        <f>SUM(J133:J142)/10</f>
        <v>1.0891398838947794</v>
      </c>
      <c r="H136" s="640"/>
      <c r="I136" s="177">
        <f t="shared" si="17"/>
        <v>265</v>
      </c>
      <c r="J136" s="178">
        <f t="shared" si="18"/>
        <v>0.76045627376425851</v>
      </c>
      <c r="K136" s="177">
        <f t="shared" si="19"/>
        <v>4.0000000000000001E-3</v>
      </c>
    </row>
    <row r="137" spans="1:11" ht="15" customHeight="1">
      <c r="A137" s="19">
        <f t="shared" si="20"/>
        <v>2008</v>
      </c>
      <c r="B137" s="174">
        <f t="shared" si="15"/>
        <v>267</v>
      </c>
      <c r="C137" s="191">
        <f t="shared" si="16"/>
        <v>5.5872486584002496</v>
      </c>
      <c r="D137" s="20">
        <f t="shared" si="21"/>
        <v>5</v>
      </c>
      <c r="E137" s="47"/>
      <c r="F137" s="48"/>
      <c r="G137" s="45"/>
      <c r="H137" s="45"/>
      <c r="I137" s="177">
        <f t="shared" si="17"/>
        <v>266</v>
      </c>
      <c r="J137" s="178">
        <f t="shared" si="18"/>
        <v>0.37453183520599254</v>
      </c>
      <c r="K137" s="177">
        <f t="shared" si="19"/>
        <v>1E-3</v>
      </c>
    </row>
    <row r="138" spans="1:11" ht="15" customHeight="1">
      <c r="A138" s="19">
        <f t="shared" si="20"/>
        <v>2009</v>
      </c>
      <c r="B138" s="174">
        <f t="shared" si="15"/>
        <v>275</v>
      </c>
      <c r="C138" s="191">
        <f t="shared" si="16"/>
        <v>5.6167710976665717</v>
      </c>
      <c r="D138" s="20">
        <f t="shared" si="21"/>
        <v>6</v>
      </c>
      <c r="E138" s="45"/>
      <c r="F138" s="45"/>
      <c r="G138" s="49"/>
      <c r="H138" s="45"/>
      <c r="I138" s="177">
        <f t="shared" si="17"/>
        <v>267</v>
      </c>
      <c r="J138" s="178">
        <f t="shared" si="18"/>
        <v>2.9090909090909092</v>
      </c>
      <c r="K138" s="177">
        <f t="shared" si="19"/>
        <v>6.4000000000000001E-2</v>
      </c>
    </row>
    <row r="139" spans="1:11" s="25" customFormat="1" ht="15" customHeight="1">
      <c r="A139" s="19">
        <f t="shared" si="20"/>
        <v>2010</v>
      </c>
      <c r="B139" s="174">
        <f t="shared" si="15"/>
        <v>260</v>
      </c>
      <c r="C139" s="191">
        <f t="shared" si="16"/>
        <v>5.5606816310155276</v>
      </c>
      <c r="D139" s="20">
        <f t="shared" si="21"/>
        <v>7</v>
      </c>
      <c r="G139" s="49"/>
      <c r="H139" s="45"/>
      <c r="I139" s="177">
        <f t="shared" si="17"/>
        <v>268</v>
      </c>
      <c r="J139" s="178">
        <f t="shared" si="18"/>
        <v>3.0769230769230771</v>
      </c>
      <c r="K139" s="177">
        <f t="shared" si="19"/>
        <v>6.4000000000000001E-2</v>
      </c>
    </row>
    <row r="140" spans="1:11" ht="15" customHeight="1">
      <c r="A140" s="19">
        <f t="shared" si="20"/>
        <v>2011</v>
      </c>
      <c r="B140" s="174">
        <f t="shared" si="15"/>
        <v>271</v>
      </c>
      <c r="C140" s="191">
        <f t="shared" si="16"/>
        <v>5.602118820879701</v>
      </c>
      <c r="D140" s="20">
        <f t="shared" si="21"/>
        <v>8</v>
      </c>
      <c r="E140" s="50"/>
      <c r="F140" s="25"/>
      <c r="G140" s="25"/>
      <c r="H140" s="25"/>
      <c r="I140" s="177">
        <f t="shared" si="17"/>
        <v>269</v>
      </c>
      <c r="J140" s="178">
        <f t="shared" si="18"/>
        <v>0.73800738007380073</v>
      </c>
      <c r="K140" s="177">
        <f t="shared" si="19"/>
        <v>4.0000000000000001E-3</v>
      </c>
    </row>
    <row r="141" spans="1:11" s="25" customFormat="1" ht="15" customHeight="1">
      <c r="A141" s="19">
        <f t="shared" si="20"/>
        <v>2012</v>
      </c>
      <c r="B141" s="174">
        <f t="shared" si="15"/>
        <v>268</v>
      </c>
      <c r="C141" s="191">
        <f t="shared" si="16"/>
        <v>5.5909869805108565</v>
      </c>
      <c r="D141" s="20">
        <f t="shared" si="21"/>
        <v>9</v>
      </c>
      <c r="E141" s="50"/>
      <c r="I141" s="177">
        <f t="shared" si="17"/>
        <v>270</v>
      </c>
      <c r="J141" s="178">
        <f t="shared" si="18"/>
        <v>0.74626865671641784</v>
      </c>
      <c r="K141" s="177">
        <f t="shared" si="19"/>
        <v>4.0000000000000001E-3</v>
      </c>
    </row>
    <row r="142" spans="1:11" s="25" customFormat="1" ht="15" customHeight="1" thickBot="1">
      <c r="A142" s="28">
        <f t="shared" si="20"/>
        <v>2013</v>
      </c>
      <c r="B142" s="182">
        <f t="shared" si="15"/>
        <v>271</v>
      </c>
      <c r="C142" s="192">
        <f t="shared" si="16"/>
        <v>5.602118820879701</v>
      </c>
      <c r="D142" s="29">
        <f t="shared" si="21"/>
        <v>10</v>
      </c>
      <c r="E142" s="51"/>
      <c r="F142" s="30"/>
      <c r="G142" s="30"/>
      <c r="H142" s="30"/>
      <c r="I142" s="183">
        <f t="shared" si="17"/>
        <v>271</v>
      </c>
      <c r="J142" s="184">
        <f t="shared" si="18"/>
        <v>0</v>
      </c>
      <c r="K142" s="183">
        <f t="shared" si="19"/>
        <v>0</v>
      </c>
    </row>
    <row r="143" spans="1:11" ht="15" customHeight="1" thickTop="1">
      <c r="A143" s="19">
        <f t="shared" si="20"/>
        <v>2014</v>
      </c>
      <c r="B143" s="174">
        <f t="shared" ref="B143:B164" si="22">ROUND($F$129*(1+$F$130)^D143,$G$1)</f>
        <v>272</v>
      </c>
      <c r="C143" s="52"/>
      <c r="D143" s="20">
        <f t="shared" si="21"/>
        <v>11</v>
      </c>
      <c r="E143" s="53"/>
      <c r="F143" s="31"/>
      <c r="G143" s="25"/>
      <c r="H143" s="25"/>
      <c r="I143" s="177">
        <f t="shared" si="17"/>
        <v>272</v>
      </c>
      <c r="J143" s="185"/>
      <c r="K143" s="185"/>
    </row>
    <row r="144" spans="1:11" ht="15" customHeight="1">
      <c r="A144" s="19">
        <f t="shared" si="20"/>
        <v>2015</v>
      </c>
      <c r="B144" s="174">
        <f t="shared" si="22"/>
        <v>273</v>
      </c>
      <c r="C144" s="52"/>
      <c r="D144" s="20">
        <f t="shared" si="21"/>
        <v>12</v>
      </c>
      <c r="E144" s="53"/>
      <c r="F144" s="31"/>
      <c r="G144" s="25"/>
      <c r="H144" s="25"/>
      <c r="I144" s="177">
        <f t="shared" si="17"/>
        <v>273</v>
      </c>
      <c r="J144" s="185"/>
      <c r="K144" s="185"/>
    </row>
    <row r="145" spans="1:11" ht="15" customHeight="1">
      <c r="A145" s="19">
        <f t="shared" si="20"/>
        <v>2016</v>
      </c>
      <c r="B145" s="174">
        <f t="shared" si="22"/>
        <v>274</v>
      </c>
      <c r="C145" s="52"/>
      <c r="D145" s="20">
        <f t="shared" si="21"/>
        <v>13</v>
      </c>
      <c r="E145" s="53"/>
      <c r="F145" s="31"/>
      <c r="G145" s="25"/>
      <c r="H145" s="25"/>
      <c r="I145" s="177">
        <f t="shared" si="17"/>
        <v>274</v>
      </c>
      <c r="J145" s="185"/>
      <c r="K145" s="185"/>
    </row>
    <row r="146" spans="1:11" ht="15" customHeight="1">
      <c r="A146" s="19">
        <f t="shared" si="20"/>
        <v>2017</v>
      </c>
      <c r="B146" s="174">
        <f t="shared" si="22"/>
        <v>275</v>
      </c>
      <c r="C146" s="52"/>
      <c r="D146" s="20">
        <f t="shared" si="21"/>
        <v>14</v>
      </c>
      <c r="E146" s="53"/>
      <c r="F146" s="31"/>
      <c r="G146" s="25"/>
      <c r="H146" s="25"/>
      <c r="I146" s="177">
        <f t="shared" si="17"/>
        <v>275</v>
      </c>
      <c r="J146" s="185"/>
      <c r="K146" s="185"/>
    </row>
    <row r="147" spans="1:11" ht="15" customHeight="1">
      <c r="A147" s="19">
        <f t="shared" si="20"/>
        <v>2018</v>
      </c>
      <c r="B147" s="174">
        <f t="shared" si="22"/>
        <v>275</v>
      </c>
      <c r="C147" s="52"/>
      <c r="D147" s="20">
        <f t="shared" si="21"/>
        <v>15</v>
      </c>
      <c r="E147" s="53"/>
      <c r="F147" s="31"/>
      <c r="G147" s="25"/>
      <c r="H147" s="25"/>
      <c r="I147" s="177">
        <f t="shared" si="17"/>
        <v>275</v>
      </c>
      <c r="J147" s="185"/>
      <c r="K147" s="185"/>
    </row>
    <row r="148" spans="1:11" ht="15" customHeight="1">
      <c r="A148" s="19">
        <f t="shared" si="20"/>
        <v>2019</v>
      </c>
      <c r="B148" s="174">
        <f t="shared" si="22"/>
        <v>276</v>
      </c>
      <c r="C148" s="52"/>
      <c r="D148" s="20">
        <f t="shared" si="21"/>
        <v>16</v>
      </c>
      <c r="E148" s="53"/>
      <c r="F148" s="31"/>
      <c r="G148" s="25"/>
      <c r="H148" s="25"/>
      <c r="I148" s="177">
        <f t="shared" si="17"/>
        <v>276</v>
      </c>
      <c r="J148" s="185"/>
      <c r="K148" s="185"/>
    </row>
    <row r="149" spans="1:11" ht="15" customHeight="1">
      <c r="A149" s="19">
        <f t="shared" si="20"/>
        <v>2020</v>
      </c>
      <c r="B149" s="174">
        <f t="shared" si="22"/>
        <v>277</v>
      </c>
      <c r="C149" s="52"/>
      <c r="D149" s="20">
        <f t="shared" si="21"/>
        <v>17</v>
      </c>
      <c r="E149" s="53"/>
      <c r="F149" s="31"/>
      <c r="G149" s="25"/>
      <c r="H149" s="25"/>
      <c r="I149" s="177">
        <f t="shared" si="17"/>
        <v>277</v>
      </c>
      <c r="J149" s="185"/>
      <c r="K149" s="185"/>
    </row>
    <row r="150" spans="1:11" ht="15" customHeight="1">
      <c r="A150" s="19">
        <f t="shared" si="20"/>
        <v>2021</v>
      </c>
      <c r="B150" s="174">
        <f t="shared" si="22"/>
        <v>278</v>
      </c>
      <c r="C150" s="52"/>
      <c r="D150" s="20">
        <f t="shared" si="21"/>
        <v>18</v>
      </c>
      <c r="E150" s="53"/>
      <c r="F150" s="31"/>
      <c r="G150" s="25"/>
      <c r="H150" s="25"/>
      <c r="I150" s="177">
        <f t="shared" si="17"/>
        <v>278</v>
      </c>
      <c r="J150" s="185"/>
      <c r="K150" s="185"/>
    </row>
    <row r="151" spans="1:11" ht="15" customHeight="1">
      <c r="A151" s="19">
        <f t="shared" si="20"/>
        <v>2022</v>
      </c>
      <c r="B151" s="174">
        <f t="shared" si="22"/>
        <v>279</v>
      </c>
      <c r="C151" s="52"/>
      <c r="D151" s="20">
        <f t="shared" si="21"/>
        <v>19</v>
      </c>
      <c r="E151" s="53"/>
      <c r="F151" s="31"/>
      <c r="G151" s="25"/>
      <c r="H151" s="25"/>
      <c r="I151" s="177">
        <f t="shared" si="17"/>
        <v>279</v>
      </c>
      <c r="J151" s="185"/>
      <c r="K151" s="185"/>
    </row>
    <row r="152" spans="1:11" ht="15" customHeight="1">
      <c r="A152" s="19">
        <f t="shared" si="20"/>
        <v>2023</v>
      </c>
      <c r="B152" s="174">
        <f t="shared" si="22"/>
        <v>280</v>
      </c>
      <c r="C152" s="52"/>
      <c r="D152" s="20">
        <f t="shared" si="21"/>
        <v>20</v>
      </c>
      <c r="E152" s="53"/>
      <c r="F152" s="31"/>
      <c r="G152" s="25"/>
      <c r="H152" s="25"/>
      <c r="I152" s="177">
        <f t="shared" si="17"/>
        <v>280</v>
      </c>
      <c r="J152" s="185"/>
      <c r="K152" s="185"/>
    </row>
    <row r="153" spans="1:11" ht="15" customHeight="1">
      <c r="A153" s="19">
        <f t="shared" si="20"/>
        <v>2024</v>
      </c>
      <c r="B153" s="174">
        <f t="shared" si="22"/>
        <v>281</v>
      </c>
      <c r="C153" s="52"/>
      <c r="D153" s="20">
        <f t="shared" si="21"/>
        <v>21</v>
      </c>
      <c r="E153" s="53"/>
      <c r="F153" s="31"/>
      <c r="G153" s="25"/>
      <c r="H153" s="25"/>
      <c r="I153" s="177">
        <f t="shared" si="17"/>
        <v>281</v>
      </c>
      <c r="J153" s="185"/>
      <c r="K153" s="185"/>
    </row>
    <row r="154" spans="1:11" ht="15" customHeight="1">
      <c r="A154" s="19">
        <f t="shared" si="20"/>
        <v>2025</v>
      </c>
      <c r="B154" s="174">
        <f t="shared" si="22"/>
        <v>282</v>
      </c>
      <c r="C154" s="52"/>
      <c r="D154" s="20">
        <f t="shared" si="21"/>
        <v>22</v>
      </c>
      <c r="E154" s="53"/>
      <c r="F154" s="31"/>
      <c r="G154" s="25"/>
      <c r="H154" s="25"/>
      <c r="I154" s="177">
        <f t="shared" si="17"/>
        <v>282</v>
      </c>
      <c r="J154" s="185"/>
      <c r="K154" s="185"/>
    </row>
    <row r="155" spans="1:11" ht="15" customHeight="1">
      <c r="A155" s="19">
        <f t="shared" si="20"/>
        <v>2026</v>
      </c>
      <c r="B155" s="174">
        <f t="shared" si="22"/>
        <v>283</v>
      </c>
      <c r="C155" s="52"/>
      <c r="D155" s="20">
        <f t="shared" si="21"/>
        <v>23</v>
      </c>
      <c r="E155" s="53"/>
      <c r="F155" s="31"/>
      <c r="G155" s="25"/>
      <c r="H155" s="25"/>
      <c r="I155" s="177">
        <f t="shared" si="17"/>
        <v>283</v>
      </c>
      <c r="J155" s="185"/>
      <c r="K155" s="185"/>
    </row>
    <row r="156" spans="1:11" ht="15" customHeight="1">
      <c r="A156" s="19">
        <f t="shared" si="20"/>
        <v>2027</v>
      </c>
      <c r="B156" s="174">
        <f t="shared" si="22"/>
        <v>284</v>
      </c>
      <c r="C156" s="52"/>
      <c r="D156" s="20">
        <f t="shared" si="21"/>
        <v>24</v>
      </c>
      <c r="E156" s="53"/>
      <c r="F156" s="31"/>
      <c r="G156" s="25"/>
      <c r="H156" s="25"/>
      <c r="I156" s="177">
        <f t="shared" si="17"/>
        <v>284</v>
      </c>
      <c r="J156" s="185"/>
      <c r="K156" s="185"/>
    </row>
    <row r="157" spans="1:11" ht="15" customHeight="1">
      <c r="A157" s="19">
        <f t="shared" si="20"/>
        <v>2028</v>
      </c>
      <c r="B157" s="174">
        <f t="shared" si="22"/>
        <v>285</v>
      </c>
      <c r="C157" s="52"/>
      <c r="D157" s="20">
        <f t="shared" si="21"/>
        <v>25</v>
      </c>
      <c r="E157" s="53"/>
      <c r="F157" s="31"/>
      <c r="G157" s="25"/>
      <c r="H157" s="25"/>
      <c r="I157" s="177">
        <f t="shared" si="17"/>
        <v>285</v>
      </c>
      <c r="J157" s="185"/>
      <c r="K157" s="185"/>
    </row>
    <row r="158" spans="1:11" ht="15" customHeight="1">
      <c r="A158" s="19">
        <f t="shared" si="20"/>
        <v>2029</v>
      </c>
      <c r="B158" s="174">
        <f t="shared" si="22"/>
        <v>286</v>
      </c>
      <c r="C158" s="52"/>
      <c r="D158" s="20">
        <f t="shared" si="21"/>
        <v>26</v>
      </c>
      <c r="E158" s="53"/>
      <c r="F158" s="31"/>
      <c r="G158" s="25"/>
      <c r="H158" s="25"/>
      <c r="I158" s="177">
        <f t="shared" si="17"/>
        <v>286</v>
      </c>
      <c r="J158" s="185"/>
      <c r="K158" s="185"/>
    </row>
    <row r="159" spans="1:11" ht="15" customHeight="1">
      <c r="A159" s="19">
        <f t="shared" si="20"/>
        <v>2030</v>
      </c>
      <c r="B159" s="174">
        <f t="shared" si="22"/>
        <v>287</v>
      </c>
      <c r="C159" s="52"/>
      <c r="D159" s="20">
        <f t="shared" si="21"/>
        <v>27</v>
      </c>
      <c r="E159" s="53"/>
      <c r="F159" s="31"/>
      <c r="G159" s="25"/>
      <c r="H159" s="25"/>
      <c r="I159" s="177">
        <f t="shared" si="17"/>
        <v>287</v>
      </c>
      <c r="J159" s="185"/>
      <c r="K159" s="185"/>
    </row>
    <row r="160" spans="1:11" ht="15" customHeight="1">
      <c r="A160" s="19">
        <f t="shared" si="20"/>
        <v>2031</v>
      </c>
      <c r="B160" s="174">
        <f t="shared" si="22"/>
        <v>289</v>
      </c>
      <c r="C160" s="52"/>
      <c r="D160" s="20">
        <f t="shared" si="21"/>
        <v>28</v>
      </c>
      <c r="E160" s="53"/>
      <c r="F160" s="31"/>
      <c r="G160" s="25"/>
      <c r="H160" s="25"/>
      <c r="I160" s="177">
        <f t="shared" si="17"/>
        <v>289</v>
      </c>
      <c r="J160" s="185"/>
      <c r="K160" s="185"/>
    </row>
    <row r="161" spans="1:100" ht="15" customHeight="1">
      <c r="A161" s="19">
        <f t="shared" si="20"/>
        <v>2032</v>
      </c>
      <c r="B161" s="174">
        <f t="shared" si="22"/>
        <v>290</v>
      </c>
      <c r="C161" s="52"/>
      <c r="D161" s="20">
        <f t="shared" si="21"/>
        <v>29</v>
      </c>
      <c r="E161" s="53"/>
      <c r="F161" s="31"/>
      <c r="G161" s="25"/>
      <c r="H161" s="25"/>
      <c r="I161" s="177">
        <f t="shared" si="17"/>
        <v>290</v>
      </c>
      <c r="J161" s="185"/>
      <c r="K161" s="185"/>
    </row>
    <row r="162" spans="1:100" ht="15" customHeight="1">
      <c r="A162" s="19">
        <f t="shared" si="20"/>
        <v>2033</v>
      </c>
      <c r="B162" s="174">
        <f t="shared" si="22"/>
        <v>291</v>
      </c>
      <c r="C162" s="52"/>
      <c r="D162" s="20">
        <f t="shared" si="21"/>
        <v>30</v>
      </c>
      <c r="E162" s="53"/>
      <c r="F162" s="31"/>
      <c r="G162" s="25"/>
      <c r="H162" s="25"/>
      <c r="I162" s="177">
        <f t="shared" si="17"/>
        <v>291</v>
      </c>
      <c r="J162" s="185"/>
      <c r="K162" s="185"/>
    </row>
    <row r="163" spans="1:100" ht="15" customHeight="1">
      <c r="A163" s="19">
        <f t="shared" si="20"/>
        <v>2034</v>
      </c>
      <c r="B163" s="174">
        <f t="shared" si="22"/>
        <v>292</v>
      </c>
      <c r="C163" s="52"/>
      <c r="D163" s="20">
        <f t="shared" si="21"/>
        <v>31</v>
      </c>
      <c r="E163" s="53"/>
      <c r="F163" s="31"/>
      <c r="G163" s="25"/>
      <c r="H163" s="25"/>
      <c r="I163" s="177">
        <f t="shared" si="17"/>
        <v>292</v>
      </c>
      <c r="J163" s="185"/>
      <c r="K163" s="185"/>
    </row>
    <row r="164" spans="1:100" ht="15" customHeight="1">
      <c r="A164" s="103">
        <f t="shared" si="20"/>
        <v>2035</v>
      </c>
      <c r="B164" s="186">
        <f t="shared" si="22"/>
        <v>293</v>
      </c>
      <c r="C164" s="193"/>
      <c r="D164" s="33">
        <f t="shared" si="21"/>
        <v>32</v>
      </c>
      <c r="E164" s="54"/>
      <c r="F164" s="34"/>
      <c r="G164" s="9"/>
      <c r="H164" s="9"/>
      <c r="I164" s="187">
        <f t="shared" si="17"/>
        <v>293</v>
      </c>
      <c r="J164" s="188"/>
      <c r="K164" s="188"/>
    </row>
    <row r="165" spans="1:100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0" ht="15" customHeight="1">
      <c r="A166" s="7" t="s">
        <v>31</v>
      </c>
    </row>
    <row r="167" spans="1:100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0.30939513491945447</v>
      </c>
      <c r="J167" s="17" t="s">
        <v>15</v>
      </c>
      <c r="K167" s="18" t="s">
        <v>16</v>
      </c>
      <c r="M167" s="14"/>
      <c r="N167" s="107" t="s">
        <v>74</v>
      </c>
      <c r="O167" s="108" t="e">
        <f>RSQ($B168:$B188,O168:O188)</f>
        <v>#REF!</v>
      </c>
      <c r="P167" s="18" t="s">
        <v>16</v>
      </c>
      <c r="R167" s="57" t="s">
        <v>32</v>
      </c>
      <c r="S167" s="14"/>
      <c r="T167" s="14"/>
      <c r="U167" s="107" t="s">
        <v>74</v>
      </c>
      <c r="V167" s="108" t="e">
        <f>RSQ($B168:$B188,V168:V188)</f>
        <v>#VALUE!</v>
      </c>
      <c r="W167" s="18" t="s">
        <v>16</v>
      </c>
      <c r="Y167" s="57" t="s">
        <v>32</v>
      </c>
      <c r="Z167" s="14"/>
      <c r="AA167" s="14"/>
      <c r="AB167" s="107" t="s">
        <v>74</v>
      </c>
      <c r="AC167" s="108" t="e">
        <f>RSQ($B168:$B188,AC168:AC188)</f>
        <v>#VALUE!</v>
      </c>
      <c r="AD167" s="18" t="s">
        <v>16</v>
      </c>
      <c r="AF167" s="57" t="s">
        <v>32</v>
      </c>
      <c r="AG167" s="14"/>
      <c r="AH167" s="14"/>
      <c r="AI167" s="107" t="s">
        <v>74</v>
      </c>
      <c r="AJ167" s="108" t="e">
        <f>RSQ($B168:$B188,AJ168:AJ188)</f>
        <v>#VALUE!</v>
      </c>
      <c r="AK167" s="18" t="s">
        <v>16</v>
      </c>
      <c r="AM167" s="57" t="s">
        <v>32</v>
      </c>
      <c r="AN167" s="14"/>
      <c r="AO167" s="14"/>
      <c r="AP167" s="107" t="s">
        <v>74</v>
      </c>
      <c r="AQ167" s="108" t="e">
        <f>RSQ($B168:$B188,AQ168:AQ188)</f>
        <v>#VALUE!</v>
      </c>
      <c r="AR167" s="18" t="s">
        <v>16</v>
      </c>
      <c r="AT167" s="57" t="s">
        <v>32</v>
      </c>
      <c r="AU167" s="14"/>
      <c r="AV167" s="14"/>
      <c r="AW167" s="107" t="s">
        <v>74</v>
      </c>
      <c r="AX167" s="108" t="e">
        <f>RSQ($B168:$B188,AX168:AX188)</f>
        <v>#VALUE!</v>
      </c>
      <c r="AY167" s="18" t="s">
        <v>16</v>
      </c>
      <c r="BA167" s="57" t="s">
        <v>32</v>
      </c>
      <c r="BB167" s="14"/>
      <c r="BC167" s="14"/>
      <c r="BD167" s="107" t="s">
        <v>74</v>
      </c>
      <c r="BE167" s="108" t="e">
        <f>RSQ($B168:$B188,BE168:BE188)</f>
        <v>#VALUE!</v>
      </c>
      <c r="BF167" s="18" t="s">
        <v>16</v>
      </c>
      <c r="BH167" s="57" t="s">
        <v>32</v>
      </c>
      <c r="BI167" s="14"/>
      <c r="BJ167" s="14"/>
      <c r="BK167" s="107" t="s">
        <v>74</v>
      </c>
      <c r="BL167" s="108" t="e">
        <f>RSQ($B168:$B188,BL168:BL188)</f>
        <v>#VALUE!</v>
      </c>
      <c r="BM167" s="18" t="s">
        <v>16</v>
      </c>
      <c r="BO167" s="57" t="s">
        <v>32</v>
      </c>
      <c r="BP167" s="14"/>
      <c r="BQ167" s="14"/>
      <c r="BR167" s="107" t="s">
        <v>74</v>
      </c>
      <c r="BS167" s="108" t="e">
        <f>RSQ($B168:$B188,BS168:BS188)</f>
        <v>#VALUE!</v>
      </c>
      <c r="BT167" s="18" t="s">
        <v>16</v>
      </c>
      <c r="BV167" s="57" t="s">
        <v>32</v>
      </c>
      <c r="BW167" s="14"/>
      <c r="BX167" s="14"/>
      <c r="BY167" s="107" t="s">
        <v>74</v>
      </c>
      <c r="BZ167" s="108" t="e">
        <f>RSQ($B168:$B188,BZ168:BZ188)</f>
        <v>#VALUE!</v>
      </c>
      <c r="CA167" s="18" t="s">
        <v>16</v>
      </c>
      <c r="CC167" s="57" t="s">
        <v>32</v>
      </c>
      <c r="CD167" s="14"/>
      <c r="CE167" s="14"/>
      <c r="CF167" s="107" t="s">
        <v>74</v>
      </c>
      <c r="CG167" s="108" t="e">
        <f>RSQ($B168:$B188,CG168:CG188)</f>
        <v>#VALUE!</v>
      </c>
      <c r="CH167" s="18" t="s">
        <v>16</v>
      </c>
      <c r="CJ167" s="57" t="s">
        <v>32</v>
      </c>
      <c r="CK167" s="14"/>
      <c r="CL167" s="14"/>
      <c r="CM167" s="107" t="s">
        <v>74</v>
      </c>
      <c r="CN167" s="108" t="e">
        <f>RSQ($B168:$B188,CN168:CN188)</f>
        <v>#VALUE!</v>
      </c>
      <c r="CO167" s="18" t="s">
        <v>16</v>
      </c>
      <c r="CQ167" s="57" t="s">
        <v>32</v>
      </c>
      <c r="CR167" s="14"/>
      <c r="CS167" s="14"/>
      <c r="CT167" s="107" t="s">
        <v>74</v>
      </c>
      <c r="CU167" s="108" t="e">
        <f>RSQ($B168:$B188,CU168:CU188)</f>
        <v>#VALUE!</v>
      </c>
      <c r="CV167" s="18" t="s">
        <v>16</v>
      </c>
    </row>
    <row r="168" spans="1:100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58"/>
      <c r="N168" s="58"/>
      <c r="O168" s="196"/>
      <c r="P168" s="175"/>
      <c r="R168" s="195"/>
      <c r="S168" s="58"/>
      <c r="T168" s="58"/>
      <c r="U168" s="58"/>
      <c r="V168" s="196"/>
      <c r="W168" s="175"/>
      <c r="Y168" s="195"/>
      <c r="Z168" s="58"/>
      <c r="AA168" s="58"/>
      <c r="AB168" s="58"/>
      <c r="AC168" s="196"/>
      <c r="AD168" s="175"/>
      <c r="AF168" s="195"/>
      <c r="AG168" s="58"/>
      <c r="AH168" s="58"/>
      <c r="AI168" s="58"/>
      <c r="AJ168" s="196"/>
      <c r="AK168" s="175"/>
      <c r="AM168" s="195"/>
      <c r="AN168" s="58"/>
      <c r="AO168" s="58"/>
      <c r="AP168" s="58"/>
      <c r="AQ168" s="196"/>
      <c r="AR168" s="175"/>
      <c r="AT168" s="195"/>
      <c r="AU168" s="58"/>
      <c r="AV168" s="58"/>
      <c r="AW168" s="58"/>
      <c r="AX168" s="196"/>
      <c r="AY168" s="175"/>
      <c r="BA168" s="195"/>
      <c r="BB168" s="58"/>
      <c r="BC168" s="58"/>
      <c r="BD168" s="58"/>
      <c r="BE168" s="196"/>
      <c r="BF168" s="175"/>
      <c r="BH168" s="195"/>
      <c r="BI168" s="58"/>
      <c r="BJ168" s="58"/>
      <c r="BK168" s="58"/>
      <c r="BL168" s="196"/>
      <c r="BM168" s="175"/>
      <c r="BO168" s="195"/>
      <c r="BP168" s="58"/>
      <c r="BQ168" s="58"/>
      <c r="BR168" s="58"/>
      <c r="BS168" s="196"/>
      <c r="BT168" s="175"/>
      <c r="BV168" s="195"/>
      <c r="BW168" s="58"/>
      <c r="BX168" s="58"/>
      <c r="BY168" s="58"/>
      <c r="BZ168" s="196"/>
      <c r="CA168" s="175"/>
      <c r="CC168" s="195"/>
      <c r="CD168" s="58"/>
      <c r="CE168" s="58"/>
      <c r="CF168" s="58"/>
      <c r="CG168" s="196"/>
      <c r="CH168" s="175"/>
      <c r="CJ168" s="195"/>
      <c r="CK168" s="58"/>
      <c r="CL168" s="58"/>
      <c r="CM168" s="58"/>
      <c r="CN168" s="196"/>
      <c r="CO168" s="175"/>
      <c r="CQ168" s="195"/>
      <c r="CR168" s="58"/>
      <c r="CS168" s="58"/>
      <c r="CT168" s="58"/>
      <c r="CU168" s="196"/>
      <c r="CV168" s="175"/>
    </row>
    <row r="169" spans="1:100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25"/>
      <c r="N169" s="25"/>
      <c r="O169" s="177"/>
      <c r="P169" s="177"/>
      <c r="R169" s="197"/>
      <c r="S169" s="25"/>
      <c r="T169" s="25"/>
      <c r="U169" s="25"/>
      <c r="V169" s="177"/>
      <c r="W169" s="177"/>
      <c r="Y169" s="197"/>
      <c r="Z169" s="25"/>
      <c r="AA169" s="25"/>
      <c r="AB169" s="25"/>
      <c r="AC169" s="177"/>
      <c r="AD169" s="177"/>
      <c r="AF169" s="197"/>
      <c r="AG169" s="25"/>
      <c r="AH169" s="25"/>
      <c r="AI169" s="25"/>
      <c r="AJ169" s="177"/>
      <c r="AK169" s="177"/>
      <c r="AM169" s="197"/>
      <c r="AN169" s="25"/>
      <c r="AO169" s="25"/>
      <c r="AP169" s="25"/>
      <c r="AQ169" s="177"/>
      <c r="AR169" s="177"/>
      <c r="AT169" s="197"/>
      <c r="AU169" s="25"/>
      <c r="AV169" s="25"/>
      <c r="AW169" s="25"/>
      <c r="AX169" s="177"/>
      <c r="AY169" s="177"/>
      <c r="BA169" s="197"/>
      <c r="BB169" s="25"/>
      <c r="BC169" s="25"/>
      <c r="BD169" s="25"/>
      <c r="BE169" s="177"/>
      <c r="BF169" s="177"/>
      <c r="BH169" s="197"/>
      <c r="BI169" s="25"/>
      <c r="BJ169" s="25"/>
      <c r="BK169" s="25"/>
      <c r="BL169" s="177"/>
      <c r="BM169" s="177"/>
      <c r="BO169" s="197"/>
      <c r="BP169" s="25"/>
      <c r="BQ169" s="25"/>
      <c r="BR169" s="25"/>
      <c r="BS169" s="177"/>
      <c r="BT169" s="177"/>
      <c r="BV169" s="197"/>
      <c r="BW169" s="25"/>
      <c r="BX169" s="25"/>
      <c r="BY169" s="25"/>
      <c r="BZ169" s="177"/>
      <c r="CA169" s="177"/>
      <c r="CC169" s="197"/>
      <c r="CD169" s="25"/>
      <c r="CE169" s="25"/>
      <c r="CF169" s="25"/>
      <c r="CG169" s="177"/>
      <c r="CH169" s="177"/>
      <c r="CJ169" s="197"/>
      <c r="CK169" s="25"/>
      <c r="CL169" s="25"/>
      <c r="CM169" s="25"/>
      <c r="CN169" s="177"/>
      <c r="CO169" s="177"/>
      <c r="CQ169" s="197"/>
      <c r="CR169" s="25"/>
      <c r="CS169" s="25"/>
      <c r="CT169" s="25"/>
      <c r="CU169" s="177"/>
      <c r="CV169" s="177"/>
    </row>
    <row r="170" spans="1:100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25"/>
      <c r="N170" s="25"/>
      <c r="O170" s="177"/>
      <c r="P170" s="177"/>
      <c r="R170" s="197"/>
      <c r="S170" s="25"/>
      <c r="T170" s="25"/>
      <c r="U170" s="25"/>
      <c r="V170" s="177"/>
      <c r="W170" s="177"/>
      <c r="Y170" s="197"/>
      <c r="Z170" s="25"/>
      <c r="AA170" s="25"/>
      <c r="AB170" s="25"/>
      <c r="AC170" s="177"/>
      <c r="AD170" s="177"/>
      <c r="AF170" s="197"/>
      <c r="AG170" s="25"/>
      <c r="AH170" s="25"/>
      <c r="AI170" s="25"/>
      <c r="AJ170" s="177"/>
      <c r="AK170" s="177"/>
      <c r="AM170" s="197"/>
      <c r="AN170" s="25"/>
      <c r="AO170" s="25"/>
      <c r="AP170" s="25"/>
      <c r="AQ170" s="177"/>
      <c r="AR170" s="177"/>
      <c r="AT170" s="197"/>
      <c r="AU170" s="25"/>
      <c r="AV170" s="25"/>
      <c r="AW170" s="25"/>
      <c r="AX170" s="177"/>
      <c r="AY170" s="177"/>
      <c r="BA170" s="197"/>
      <c r="BB170" s="25"/>
      <c r="BC170" s="25"/>
      <c r="BD170" s="25"/>
      <c r="BE170" s="177"/>
      <c r="BF170" s="177"/>
      <c r="BH170" s="197"/>
      <c r="BI170" s="25"/>
      <c r="BJ170" s="25"/>
      <c r="BK170" s="25"/>
      <c r="BL170" s="177"/>
      <c r="BM170" s="177"/>
      <c r="BO170" s="197"/>
      <c r="BP170" s="25"/>
      <c r="BQ170" s="25"/>
      <c r="BR170" s="25"/>
      <c r="BS170" s="177"/>
      <c r="BT170" s="177"/>
      <c r="BV170" s="197"/>
      <c r="BW170" s="25"/>
      <c r="BX170" s="25"/>
      <c r="BY170" s="25"/>
      <c r="BZ170" s="177"/>
      <c r="CA170" s="177"/>
      <c r="CC170" s="197"/>
      <c r="CD170" s="25"/>
      <c r="CE170" s="25"/>
      <c r="CF170" s="25"/>
      <c r="CG170" s="177"/>
      <c r="CH170" s="177"/>
      <c r="CJ170" s="197"/>
      <c r="CK170" s="25"/>
      <c r="CL170" s="25"/>
      <c r="CM170" s="25"/>
      <c r="CN170" s="177"/>
      <c r="CO170" s="177"/>
      <c r="CQ170" s="197"/>
      <c r="CR170" s="25"/>
      <c r="CS170" s="25"/>
      <c r="CT170" s="25"/>
      <c r="CU170" s="177"/>
      <c r="CV170" s="177"/>
    </row>
    <row r="171" spans="1:100" ht="15" customHeight="1">
      <c r="A171" s="19"/>
      <c r="B171" s="174"/>
      <c r="C171" s="191"/>
      <c r="D171" s="20"/>
      <c r="H171" s="24"/>
      <c r="I171" s="177"/>
      <c r="J171" s="178"/>
      <c r="K171" s="177"/>
      <c r="M171" s="25"/>
      <c r="N171" s="25"/>
      <c r="O171" s="177"/>
      <c r="P171" s="177"/>
      <c r="R171" s="197"/>
      <c r="S171" s="25"/>
      <c r="T171" s="25"/>
      <c r="U171" s="25"/>
      <c r="V171" s="177"/>
      <c r="W171" s="177"/>
      <c r="Y171" s="197"/>
      <c r="Z171" s="25"/>
      <c r="AA171" s="25"/>
      <c r="AB171" s="25"/>
      <c r="AC171" s="177"/>
      <c r="AD171" s="177"/>
      <c r="AF171" s="197"/>
      <c r="AG171" s="25"/>
      <c r="AH171" s="25"/>
      <c r="AI171" s="25"/>
      <c r="AJ171" s="177"/>
      <c r="AK171" s="177"/>
      <c r="AM171" s="197"/>
      <c r="AN171" s="25"/>
      <c r="AO171" s="25"/>
      <c r="AP171" s="25"/>
      <c r="AQ171" s="177"/>
      <c r="AR171" s="177"/>
      <c r="AT171" s="197"/>
      <c r="AU171" s="25"/>
      <c r="AV171" s="25"/>
      <c r="AW171" s="25"/>
      <c r="AX171" s="177"/>
      <c r="AY171" s="177"/>
      <c r="BA171" s="197"/>
      <c r="BB171" s="25"/>
      <c r="BC171" s="25"/>
      <c r="BD171" s="25"/>
      <c r="BE171" s="177"/>
      <c r="BF171" s="177"/>
      <c r="BH171" s="197"/>
      <c r="BI171" s="25"/>
      <c r="BJ171" s="25"/>
      <c r="BK171" s="25"/>
      <c r="BL171" s="177"/>
      <c r="BM171" s="177"/>
      <c r="BO171" s="197"/>
      <c r="BP171" s="25"/>
      <c r="BQ171" s="25"/>
      <c r="BR171" s="25"/>
      <c r="BS171" s="177"/>
      <c r="BT171" s="177"/>
      <c r="BV171" s="197"/>
      <c r="BW171" s="25"/>
      <c r="BX171" s="25"/>
      <c r="BY171" s="25"/>
      <c r="BZ171" s="177"/>
      <c r="CA171" s="177"/>
      <c r="CC171" s="197"/>
      <c r="CD171" s="25"/>
      <c r="CE171" s="25"/>
      <c r="CF171" s="25"/>
      <c r="CG171" s="177"/>
      <c r="CH171" s="177"/>
      <c r="CJ171" s="197"/>
      <c r="CK171" s="25"/>
      <c r="CL171" s="25"/>
      <c r="CM171" s="25"/>
      <c r="CN171" s="177"/>
      <c r="CO171" s="177"/>
      <c r="CQ171" s="197"/>
      <c r="CR171" s="25"/>
      <c r="CS171" s="25"/>
      <c r="CT171" s="25"/>
      <c r="CU171" s="177"/>
      <c r="CV171" s="177"/>
    </row>
    <row r="172" spans="1:100" ht="15" customHeight="1">
      <c r="A172" s="19"/>
      <c r="B172" s="174"/>
      <c r="C172" s="191"/>
      <c r="D172" s="20"/>
      <c r="E172" s="5" t="s">
        <v>35</v>
      </c>
      <c r="F172" s="294">
        <v>245</v>
      </c>
      <c r="H172" s="24"/>
      <c r="I172" s="177"/>
      <c r="J172" s="178"/>
      <c r="K172" s="177"/>
      <c r="M172" s="83" t="e">
        <f>10^#REF!</f>
        <v>#REF!</v>
      </c>
      <c r="N172" s="25"/>
      <c r="O172" s="177"/>
      <c r="P172" s="177"/>
      <c r="R172" s="197"/>
      <c r="S172" s="27" t="s">
        <v>35</v>
      </c>
      <c r="T172" s="83" t="e">
        <f>M172+S193</f>
        <v>#REF!</v>
      </c>
      <c r="U172" s="25"/>
      <c r="V172" s="177"/>
      <c r="W172" s="177"/>
      <c r="Y172" s="197"/>
      <c r="Z172" s="27" t="s">
        <v>35</v>
      </c>
      <c r="AA172" s="83" t="e">
        <f>T172+Z193</f>
        <v>#REF!</v>
      </c>
      <c r="AB172" s="25"/>
      <c r="AC172" s="177"/>
      <c r="AD172" s="177"/>
      <c r="AF172" s="197"/>
      <c r="AG172" s="27" t="s">
        <v>35</v>
      </c>
      <c r="AH172" s="83" t="e">
        <f>AA172+AG193</f>
        <v>#REF!</v>
      </c>
      <c r="AI172" s="25"/>
      <c r="AJ172" s="177"/>
      <c r="AK172" s="177"/>
      <c r="AM172" s="197"/>
      <c r="AN172" s="27" t="s">
        <v>35</v>
      </c>
      <c r="AO172" s="83" t="e">
        <f>AH172+AN193</f>
        <v>#REF!</v>
      </c>
      <c r="AP172" s="25"/>
      <c r="AQ172" s="177"/>
      <c r="AR172" s="177"/>
      <c r="AT172" s="197"/>
      <c r="AU172" s="27" t="s">
        <v>35</v>
      </c>
      <c r="AV172" s="83" t="e">
        <f>AO172+AU193</f>
        <v>#REF!</v>
      </c>
      <c r="AW172" s="25"/>
      <c r="AX172" s="177"/>
      <c r="AY172" s="177"/>
      <c r="BA172" s="197"/>
      <c r="BB172" s="27" t="s">
        <v>35</v>
      </c>
      <c r="BC172" s="83" t="e">
        <f>AV172+BB193</f>
        <v>#REF!</v>
      </c>
      <c r="BD172" s="25"/>
      <c r="BE172" s="177"/>
      <c r="BF172" s="177"/>
      <c r="BH172" s="197"/>
      <c r="BI172" s="27" t="s">
        <v>35</v>
      </c>
      <c r="BJ172" s="83" t="e">
        <f>BC172+BI193</f>
        <v>#REF!</v>
      </c>
      <c r="BK172" s="25"/>
      <c r="BL172" s="177"/>
      <c r="BM172" s="177"/>
      <c r="BO172" s="197"/>
      <c r="BP172" s="27" t="s">
        <v>35</v>
      </c>
      <c r="BQ172" s="83" t="e">
        <f>BJ172+BP193</f>
        <v>#REF!</v>
      </c>
      <c r="BR172" s="25"/>
      <c r="BS172" s="177"/>
      <c r="BT172" s="177"/>
      <c r="BV172" s="197"/>
      <c r="BW172" s="27" t="s">
        <v>35</v>
      </c>
      <c r="BX172" s="83" t="e">
        <f>BQ172+BW193</f>
        <v>#REF!</v>
      </c>
      <c r="BY172" s="25"/>
      <c r="BZ172" s="177"/>
      <c r="CA172" s="177"/>
      <c r="CC172" s="197"/>
      <c r="CD172" s="27" t="s">
        <v>35</v>
      </c>
      <c r="CE172" s="83" t="e">
        <f>BX172+CD193</f>
        <v>#REF!</v>
      </c>
      <c r="CF172" s="25"/>
      <c r="CG172" s="177"/>
      <c r="CH172" s="177"/>
      <c r="CJ172" s="197"/>
      <c r="CK172" s="27" t="s">
        <v>35</v>
      </c>
      <c r="CL172" s="83" t="e">
        <f>CE172+CK193</f>
        <v>#REF!</v>
      </c>
      <c r="CM172" s="25"/>
      <c r="CN172" s="177"/>
      <c r="CO172" s="177"/>
      <c r="CQ172" s="197"/>
      <c r="CR172" s="27" t="s">
        <v>35</v>
      </c>
      <c r="CS172" s="83" t="e">
        <f>CL172+CR193</f>
        <v>#REF!</v>
      </c>
      <c r="CT172" s="25"/>
      <c r="CU172" s="177"/>
      <c r="CV172" s="177"/>
    </row>
    <row r="173" spans="1:100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2.7857156707398323</v>
      </c>
      <c r="H173" s="24"/>
      <c r="I173" s="177"/>
      <c r="J173" s="178"/>
      <c r="K173" s="177"/>
      <c r="M173" s="27" t="s">
        <v>26</v>
      </c>
      <c r="N173" s="42" t="e">
        <f>INDEX(LINEST(#REF!,$D179:$D188),2)</f>
        <v>#REF!</v>
      </c>
      <c r="O173" s="177"/>
      <c r="P173" s="177"/>
      <c r="R173" s="197"/>
      <c r="S173" s="27" t="s">
        <v>25</v>
      </c>
      <c r="T173" s="27" t="s">
        <v>26</v>
      </c>
      <c r="U173" s="42" t="e">
        <f>INDEX(LINEST(R179:R188,$D179:$D188),2)</f>
        <v>#VALUE!</v>
      </c>
      <c r="V173" s="177"/>
      <c r="W173" s="177"/>
      <c r="Y173" s="197"/>
      <c r="Z173" s="27" t="s">
        <v>25</v>
      </c>
      <c r="AA173" s="27" t="s">
        <v>26</v>
      </c>
      <c r="AB173" s="42" t="e">
        <f>INDEX(LINEST(Y179:Y188,$D179:$D188),2)</f>
        <v>#VALUE!</v>
      </c>
      <c r="AC173" s="177"/>
      <c r="AD173" s="177"/>
      <c r="AF173" s="197"/>
      <c r="AG173" s="27" t="s">
        <v>25</v>
      </c>
      <c r="AH173" s="27" t="s">
        <v>26</v>
      </c>
      <c r="AI173" s="42" t="e">
        <f>INDEX(LINEST(AF179:AF188,$D179:$D188),2)</f>
        <v>#VALUE!</v>
      </c>
      <c r="AJ173" s="177"/>
      <c r="AK173" s="177"/>
      <c r="AM173" s="197"/>
      <c r="AN173" s="27" t="s">
        <v>25</v>
      </c>
      <c r="AO173" s="27" t="s">
        <v>26</v>
      </c>
      <c r="AP173" s="42" t="e">
        <f>INDEX(LINEST(AM179:AM188,$D179:$D188),2)</f>
        <v>#VALUE!</v>
      </c>
      <c r="AQ173" s="177"/>
      <c r="AR173" s="177"/>
      <c r="AT173" s="197"/>
      <c r="AU173" s="27" t="s">
        <v>25</v>
      </c>
      <c r="AV173" s="27" t="s">
        <v>26</v>
      </c>
      <c r="AW173" s="42" t="e">
        <f>INDEX(LINEST(AT179:AT188,$D179:$D188),2)</f>
        <v>#VALUE!</v>
      </c>
      <c r="AX173" s="177"/>
      <c r="AY173" s="177"/>
      <c r="BA173" s="197"/>
      <c r="BB173" s="27" t="s">
        <v>25</v>
      </c>
      <c r="BC173" s="27" t="s">
        <v>26</v>
      </c>
      <c r="BD173" s="42" t="e">
        <f>INDEX(LINEST(BA179:BA188,$D179:$D188),2)</f>
        <v>#VALUE!</v>
      </c>
      <c r="BE173" s="177"/>
      <c r="BF173" s="177"/>
      <c r="BH173" s="197"/>
      <c r="BI173" s="27" t="s">
        <v>25</v>
      </c>
      <c r="BJ173" s="27" t="s">
        <v>26</v>
      </c>
      <c r="BK173" s="42" t="e">
        <f>INDEX(LINEST(BH179:BH188,$D179:$D188),2)</f>
        <v>#VALUE!</v>
      </c>
      <c r="BL173" s="177"/>
      <c r="BM173" s="177"/>
      <c r="BO173" s="197"/>
      <c r="BP173" s="27" t="s">
        <v>25</v>
      </c>
      <c r="BQ173" s="27" t="s">
        <v>26</v>
      </c>
      <c r="BR173" s="42" t="e">
        <f>INDEX(LINEST(BO179:BO188,$D179:$D188),2)</f>
        <v>#VALUE!</v>
      </c>
      <c r="BS173" s="177"/>
      <c r="BT173" s="177"/>
      <c r="BV173" s="197"/>
      <c r="BW173" s="27" t="s">
        <v>25</v>
      </c>
      <c r="BX173" s="27" t="s">
        <v>26</v>
      </c>
      <c r="BY173" s="42" t="e">
        <f>INDEX(LINEST(BV179:BV188,$D179:$D188),2)</f>
        <v>#VALUE!</v>
      </c>
      <c r="BZ173" s="177"/>
      <c r="CA173" s="177"/>
      <c r="CC173" s="197"/>
      <c r="CD173" s="27" t="s">
        <v>25</v>
      </c>
      <c r="CE173" s="27" t="s">
        <v>26</v>
      </c>
      <c r="CF173" s="42" t="e">
        <f>INDEX(LINEST(CC179:CC188,$D179:$D188),2)</f>
        <v>#VALUE!</v>
      </c>
      <c r="CG173" s="177"/>
      <c r="CH173" s="177"/>
      <c r="CJ173" s="197"/>
      <c r="CK173" s="27" t="s">
        <v>25</v>
      </c>
      <c r="CL173" s="27" t="s">
        <v>26</v>
      </c>
      <c r="CM173" s="42" t="e">
        <f>INDEX(LINEST(CJ179:CJ188,$D179:$D188),2)</f>
        <v>#VALUE!</v>
      </c>
      <c r="CN173" s="177"/>
      <c r="CO173" s="177"/>
      <c r="CQ173" s="197"/>
      <c r="CR173" s="27" t="s">
        <v>25</v>
      </c>
      <c r="CS173" s="27" t="s">
        <v>26</v>
      </c>
      <c r="CT173" s="42" t="e">
        <f>INDEX(LINEST(CQ179:CQ188,$D179:$D188),2)</f>
        <v>#VALUE!</v>
      </c>
      <c r="CU173" s="177"/>
      <c r="CV173" s="177"/>
    </row>
    <row r="174" spans="1:100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4.5694747729050196E-2</v>
      </c>
      <c r="H174" s="24"/>
      <c r="I174" s="177"/>
      <c r="J174" s="178"/>
      <c r="K174" s="177"/>
      <c r="M174" s="27" t="s">
        <v>28</v>
      </c>
      <c r="N174" s="42" t="e">
        <f>INDEX(LINEST(#REF!,$D179:$D188),1)</f>
        <v>#REF!</v>
      </c>
      <c r="O174" s="177"/>
      <c r="P174" s="177"/>
      <c r="R174" s="197"/>
      <c r="S174" s="27" t="s">
        <v>27</v>
      </c>
      <c r="T174" s="27" t="s">
        <v>28</v>
      </c>
      <c r="U174" s="42" t="e">
        <f>INDEX(LINEST(R179:R188,$D179:$D188),1)</f>
        <v>#VALUE!</v>
      </c>
      <c r="V174" s="177"/>
      <c r="W174" s="177"/>
      <c r="Y174" s="197"/>
      <c r="Z174" s="27" t="s">
        <v>27</v>
      </c>
      <c r="AA174" s="27" t="s">
        <v>28</v>
      </c>
      <c r="AB174" s="42" t="e">
        <f>INDEX(LINEST(Y179:Y188,$D179:$D188),1)</f>
        <v>#VALUE!</v>
      </c>
      <c r="AC174" s="177"/>
      <c r="AD174" s="177"/>
      <c r="AF174" s="197"/>
      <c r="AG174" s="27" t="s">
        <v>27</v>
      </c>
      <c r="AH174" s="27" t="s">
        <v>28</v>
      </c>
      <c r="AI174" s="42" t="e">
        <f>INDEX(LINEST(AF179:AF188,$D179:$D188),1)</f>
        <v>#VALUE!</v>
      </c>
      <c r="AJ174" s="177"/>
      <c r="AK174" s="177"/>
      <c r="AM174" s="197"/>
      <c r="AN174" s="27" t="s">
        <v>27</v>
      </c>
      <c r="AO174" s="27" t="s">
        <v>28</v>
      </c>
      <c r="AP174" s="42" t="e">
        <f>INDEX(LINEST(AM179:AM188,$D179:$D188),1)</f>
        <v>#VALUE!</v>
      </c>
      <c r="AQ174" s="177"/>
      <c r="AR174" s="177"/>
      <c r="AT174" s="197"/>
      <c r="AU174" s="27" t="s">
        <v>27</v>
      </c>
      <c r="AV174" s="27" t="s">
        <v>28</v>
      </c>
      <c r="AW174" s="42" t="e">
        <f>INDEX(LINEST(AT179:AT188,$D179:$D188),1)</f>
        <v>#VALUE!</v>
      </c>
      <c r="AX174" s="177"/>
      <c r="AY174" s="177"/>
      <c r="BA174" s="197"/>
      <c r="BB174" s="27" t="s">
        <v>27</v>
      </c>
      <c r="BC174" s="27" t="s">
        <v>28</v>
      </c>
      <c r="BD174" s="42" t="e">
        <f>INDEX(LINEST(BA179:BA188,$D179:$D188),1)</f>
        <v>#VALUE!</v>
      </c>
      <c r="BE174" s="177"/>
      <c r="BF174" s="177"/>
      <c r="BH174" s="197"/>
      <c r="BI174" s="27" t="s">
        <v>27</v>
      </c>
      <c r="BJ174" s="27" t="s">
        <v>28</v>
      </c>
      <c r="BK174" s="42" t="e">
        <f>INDEX(LINEST(BH179:BH188,$D179:$D188),1)</f>
        <v>#VALUE!</v>
      </c>
      <c r="BL174" s="177"/>
      <c r="BM174" s="177"/>
      <c r="BO174" s="197"/>
      <c r="BP174" s="27" t="s">
        <v>27</v>
      </c>
      <c r="BQ174" s="27" t="s">
        <v>28</v>
      </c>
      <c r="BR174" s="42" t="e">
        <f>INDEX(LINEST(BO179:BO188,$D179:$D188),1)</f>
        <v>#VALUE!</v>
      </c>
      <c r="BS174" s="177"/>
      <c r="BT174" s="177"/>
      <c r="BV174" s="197"/>
      <c r="BW174" s="27" t="s">
        <v>27</v>
      </c>
      <c r="BX174" s="27" t="s">
        <v>28</v>
      </c>
      <c r="BY174" s="42" t="e">
        <f>INDEX(LINEST(BV179:BV188,$D179:$D188),1)</f>
        <v>#VALUE!</v>
      </c>
      <c r="BZ174" s="177"/>
      <c r="CA174" s="177"/>
      <c r="CC174" s="197"/>
      <c r="CD174" s="27" t="s">
        <v>27</v>
      </c>
      <c r="CE174" s="27" t="s">
        <v>28</v>
      </c>
      <c r="CF174" s="42" t="e">
        <f>INDEX(LINEST(CC179:CC188,$D179:$D188),1)</f>
        <v>#VALUE!</v>
      </c>
      <c r="CG174" s="177"/>
      <c r="CH174" s="177"/>
      <c r="CJ174" s="197"/>
      <c r="CK174" s="27" t="s">
        <v>27</v>
      </c>
      <c r="CL174" s="27" t="s">
        <v>28</v>
      </c>
      <c r="CM174" s="42" t="e">
        <f>INDEX(LINEST(CJ179:CJ188,$D179:$D188),1)</f>
        <v>#VALUE!</v>
      </c>
      <c r="CN174" s="177"/>
      <c r="CO174" s="177"/>
      <c r="CQ174" s="197"/>
      <c r="CR174" s="27" t="s">
        <v>27</v>
      </c>
      <c r="CS174" s="27" t="s">
        <v>28</v>
      </c>
      <c r="CT174" s="42" t="e">
        <f>INDEX(LINEST(CQ179:CQ188,$D179:$D188),1)</f>
        <v>#VALUE!</v>
      </c>
      <c r="CU174" s="177"/>
      <c r="CV174" s="177"/>
    </row>
    <row r="175" spans="1:100" ht="15" customHeight="1">
      <c r="A175" s="19"/>
      <c r="B175" s="174"/>
      <c r="C175" s="191"/>
      <c r="D175" s="20"/>
      <c r="H175" s="24"/>
      <c r="I175" s="177"/>
      <c r="J175" s="178"/>
      <c r="K175" s="177"/>
      <c r="M175" s="25"/>
      <c r="N175" s="25"/>
      <c r="O175" s="177"/>
      <c r="P175" s="177"/>
      <c r="R175" s="197"/>
      <c r="S175" s="25"/>
      <c r="T175" s="25"/>
      <c r="U175" s="25"/>
      <c r="V175" s="177"/>
      <c r="W175" s="177"/>
      <c r="Y175" s="197"/>
      <c r="Z175" s="25"/>
      <c r="AA175" s="25"/>
      <c r="AB175" s="25"/>
      <c r="AC175" s="177"/>
      <c r="AD175" s="177"/>
      <c r="AF175" s="197"/>
      <c r="AG175" s="25"/>
      <c r="AH175" s="25"/>
      <c r="AI175" s="25"/>
      <c r="AJ175" s="177"/>
      <c r="AK175" s="177"/>
      <c r="AM175" s="197"/>
      <c r="AN175" s="25"/>
      <c r="AO175" s="25"/>
      <c r="AP175" s="25"/>
      <c r="AQ175" s="177"/>
      <c r="AR175" s="177"/>
      <c r="AT175" s="197"/>
      <c r="AU175" s="25"/>
      <c r="AV175" s="25"/>
      <c r="AW175" s="25"/>
      <c r="AX175" s="177"/>
      <c r="AY175" s="177"/>
      <c r="BA175" s="197"/>
      <c r="BB175" s="25"/>
      <c r="BC175" s="25"/>
      <c r="BD175" s="25"/>
      <c r="BE175" s="177"/>
      <c r="BF175" s="177"/>
      <c r="BH175" s="197"/>
      <c r="BI175" s="25"/>
      <c r="BJ175" s="25"/>
      <c r="BK175" s="25"/>
      <c r="BL175" s="177"/>
      <c r="BM175" s="177"/>
      <c r="BO175" s="197"/>
      <c r="BP175" s="25"/>
      <c r="BQ175" s="25"/>
      <c r="BR175" s="25"/>
      <c r="BS175" s="177"/>
      <c r="BT175" s="177"/>
      <c r="BV175" s="197"/>
      <c r="BW175" s="25"/>
      <c r="BX175" s="25"/>
      <c r="BY175" s="25"/>
      <c r="BZ175" s="177"/>
      <c r="CA175" s="177"/>
      <c r="CC175" s="197"/>
      <c r="CD175" s="25"/>
      <c r="CE175" s="25"/>
      <c r="CF175" s="25"/>
      <c r="CG175" s="177"/>
      <c r="CH175" s="177"/>
      <c r="CJ175" s="197"/>
      <c r="CK175" s="25"/>
      <c r="CL175" s="25"/>
      <c r="CM175" s="25"/>
      <c r="CN175" s="177"/>
      <c r="CO175" s="177"/>
      <c r="CQ175" s="197"/>
      <c r="CR175" s="25"/>
      <c r="CS175" s="25"/>
      <c r="CT175" s="25"/>
      <c r="CU175" s="177"/>
      <c r="CV175" s="177"/>
    </row>
    <row r="176" spans="1:100" ht="15" customHeight="1">
      <c r="A176" s="19"/>
      <c r="B176" s="174"/>
      <c r="C176" s="191"/>
      <c r="D176" s="20"/>
      <c r="E176" s="5" t="s">
        <v>29</v>
      </c>
      <c r="F176" s="43">
        <f>EXP(G173)</f>
        <v>16.211415762046215</v>
      </c>
      <c r="G176" s="25"/>
      <c r="H176" s="45"/>
      <c r="I176" s="177"/>
      <c r="J176" s="178"/>
      <c r="K176" s="177"/>
      <c r="M176" s="59" t="e">
        <f>EXP(N173)</f>
        <v>#REF!</v>
      </c>
      <c r="N176" s="25"/>
      <c r="O176" s="177"/>
      <c r="P176" s="177"/>
      <c r="R176" s="197"/>
      <c r="S176" s="27" t="s">
        <v>29</v>
      </c>
      <c r="T176" s="59" t="e">
        <f>EXP(U173)</f>
        <v>#VALUE!</v>
      </c>
      <c r="U176" s="25"/>
      <c r="V176" s="177"/>
      <c r="W176" s="177"/>
      <c r="Y176" s="197"/>
      <c r="Z176" s="27" t="s">
        <v>29</v>
      </c>
      <c r="AA176" s="59" t="e">
        <f>EXP(AB173)</f>
        <v>#VALUE!</v>
      </c>
      <c r="AB176" s="25"/>
      <c r="AC176" s="177"/>
      <c r="AD176" s="177"/>
      <c r="AF176" s="197"/>
      <c r="AG176" s="27" t="s">
        <v>29</v>
      </c>
      <c r="AH176" s="59" t="e">
        <f>EXP(AI173)</f>
        <v>#VALUE!</v>
      </c>
      <c r="AI176" s="25"/>
      <c r="AJ176" s="177"/>
      <c r="AK176" s="177"/>
      <c r="AM176" s="197"/>
      <c r="AN176" s="27" t="s">
        <v>29</v>
      </c>
      <c r="AO176" s="59" t="e">
        <f>EXP(AP173)</f>
        <v>#VALUE!</v>
      </c>
      <c r="AP176" s="25"/>
      <c r="AQ176" s="177"/>
      <c r="AR176" s="177"/>
      <c r="AT176" s="197"/>
      <c r="AU176" s="27" t="s">
        <v>29</v>
      </c>
      <c r="AV176" s="59" t="e">
        <f>EXP(AW173)</f>
        <v>#VALUE!</v>
      </c>
      <c r="AW176" s="25"/>
      <c r="AX176" s="177"/>
      <c r="AY176" s="177"/>
      <c r="BA176" s="197"/>
      <c r="BB176" s="27" t="s">
        <v>29</v>
      </c>
      <c r="BC176" s="59" t="e">
        <f>EXP(BD173)</f>
        <v>#VALUE!</v>
      </c>
      <c r="BD176" s="25"/>
      <c r="BE176" s="177"/>
      <c r="BF176" s="177"/>
      <c r="BH176" s="197"/>
      <c r="BI176" s="27" t="s">
        <v>29</v>
      </c>
      <c r="BJ176" s="59" t="e">
        <f>EXP(BK173)</f>
        <v>#VALUE!</v>
      </c>
      <c r="BK176" s="25"/>
      <c r="BL176" s="177"/>
      <c r="BM176" s="177"/>
      <c r="BO176" s="197"/>
      <c r="BP176" s="27" t="s">
        <v>29</v>
      </c>
      <c r="BQ176" s="59" t="e">
        <f>EXP(BR173)</f>
        <v>#VALUE!</v>
      </c>
      <c r="BR176" s="25"/>
      <c r="BS176" s="177"/>
      <c r="BT176" s="177"/>
      <c r="BV176" s="197"/>
      <c r="BW176" s="27" t="s">
        <v>29</v>
      </c>
      <c r="BX176" s="59" t="e">
        <f>EXP(BY173)</f>
        <v>#VALUE!</v>
      </c>
      <c r="BY176" s="25"/>
      <c r="BZ176" s="177"/>
      <c r="CA176" s="177"/>
      <c r="CC176" s="197"/>
      <c r="CD176" s="27" t="s">
        <v>29</v>
      </c>
      <c r="CE176" s="59" t="e">
        <f>EXP(CF173)</f>
        <v>#VALUE!</v>
      </c>
      <c r="CF176" s="25"/>
      <c r="CG176" s="177"/>
      <c r="CH176" s="177"/>
      <c r="CJ176" s="197"/>
      <c r="CK176" s="27" t="s">
        <v>29</v>
      </c>
      <c r="CL176" s="59" t="e">
        <f>EXP(CM173)</f>
        <v>#VALUE!</v>
      </c>
      <c r="CM176" s="25"/>
      <c r="CN176" s="177"/>
      <c r="CO176" s="177"/>
      <c r="CQ176" s="197"/>
      <c r="CR176" s="27" t="s">
        <v>29</v>
      </c>
      <c r="CS176" s="59" t="e">
        <f>EXP(CT173)</f>
        <v>#VALUE!</v>
      </c>
      <c r="CT176" s="25"/>
      <c r="CU176" s="177"/>
      <c r="CV176" s="177"/>
    </row>
    <row r="177" spans="1:100" ht="15" customHeight="1">
      <c r="A177" s="19"/>
      <c r="B177" s="174"/>
      <c r="C177" s="191"/>
      <c r="D177" s="20"/>
      <c r="E177" s="5" t="s">
        <v>30</v>
      </c>
      <c r="F177" s="44">
        <f>EXP(G174)-1</f>
        <v>4.6754837892822421E-2</v>
      </c>
      <c r="G177" s="25"/>
      <c r="H177" s="45"/>
      <c r="I177" s="177"/>
      <c r="J177" s="178"/>
      <c r="K177" s="177"/>
      <c r="M177" s="60" t="e">
        <f>EXP(N174)-1</f>
        <v>#REF!</v>
      </c>
      <c r="N177" s="25"/>
      <c r="O177" s="177"/>
      <c r="P177" s="177"/>
      <c r="R177" s="197"/>
      <c r="S177" s="27" t="s">
        <v>30</v>
      </c>
      <c r="T177" s="60" t="e">
        <f>EXP(U174)-1</f>
        <v>#VALUE!</v>
      </c>
      <c r="U177" s="25"/>
      <c r="V177" s="177"/>
      <c r="W177" s="177"/>
      <c r="Y177" s="197"/>
      <c r="Z177" s="27" t="s">
        <v>30</v>
      </c>
      <c r="AA177" s="60" t="e">
        <f>EXP(AB174)-1</f>
        <v>#VALUE!</v>
      </c>
      <c r="AB177" s="25"/>
      <c r="AC177" s="177"/>
      <c r="AD177" s="177"/>
      <c r="AF177" s="197"/>
      <c r="AG177" s="27" t="s">
        <v>30</v>
      </c>
      <c r="AH177" s="60" t="e">
        <f>EXP(AI174)-1</f>
        <v>#VALUE!</v>
      </c>
      <c r="AI177" s="25"/>
      <c r="AJ177" s="177"/>
      <c r="AK177" s="177"/>
      <c r="AM177" s="197"/>
      <c r="AN177" s="27" t="s">
        <v>30</v>
      </c>
      <c r="AO177" s="60" t="e">
        <f>EXP(AP174)-1</f>
        <v>#VALUE!</v>
      </c>
      <c r="AP177" s="25"/>
      <c r="AQ177" s="177"/>
      <c r="AR177" s="177"/>
      <c r="AT177" s="197"/>
      <c r="AU177" s="27" t="s">
        <v>30</v>
      </c>
      <c r="AV177" s="60" t="e">
        <f>EXP(AW174)-1</f>
        <v>#VALUE!</v>
      </c>
      <c r="AW177" s="25"/>
      <c r="AX177" s="177"/>
      <c r="AY177" s="177"/>
      <c r="BA177" s="197"/>
      <c r="BB177" s="27" t="s">
        <v>30</v>
      </c>
      <c r="BC177" s="60" t="e">
        <f>EXP(BD174)-1</f>
        <v>#VALUE!</v>
      </c>
      <c r="BD177" s="25"/>
      <c r="BE177" s="177"/>
      <c r="BF177" s="177"/>
      <c r="BH177" s="197"/>
      <c r="BI177" s="27" t="s">
        <v>30</v>
      </c>
      <c r="BJ177" s="60" t="e">
        <f>EXP(BK174)-1</f>
        <v>#VALUE!</v>
      </c>
      <c r="BK177" s="25"/>
      <c r="BL177" s="177"/>
      <c r="BM177" s="177"/>
      <c r="BO177" s="197"/>
      <c r="BP177" s="27" t="s">
        <v>30</v>
      </c>
      <c r="BQ177" s="60" t="e">
        <f>EXP(BR174)-1</f>
        <v>#VALUE!</v>
      </c>
      <c r="BR177" s="25"/>
      <c r="BS177" s="177"/>
      <c r="BT177" s="177"/>
      <c r="BV177" s="197"/>
      <c r="BW177" s="27" t="s">
        <v>30</v>
      </c>
      <c r="BX177" s="60" t="e">
        <f>EXP(BY174)-1</f>
        <v>#VALUE!</v>
      </c>
      <c r="BY177" s="25"/>
      <c r="BZ177" s="177"/>
      <c r="CA177" s="177"/>
      <c r="CC177" s="197"/>
      <c r="CD177" s="27" t="s">
        <v>30</v>
      </c>
      <c r="CE177" s="60" t="e">
        <f>EXP(CF174)-1</f>
        <v>#VALUE!</v>
      </c>
      <c r="CF177" s="25"/>
      <c r="CG177" s="177"/>
      <c r="CH177" s="177"/>
      <c r="CJ177" s="197"/>
      <c r="CK177" s="27" t="s">
        <v>30</v>
      </c>
      <c r="CL177" s="60" t="e">
        <f>EXP(CM174)-1</f>
        <v>#VALUE!</v>
      </c>
      <c r="CM177" s="25"/>
      <c r="CN177" s="177"/>
      <c r="CO177" s="177"/>
      <c r="CQ177" s="197"/>
      <c r="CR177" s="27" t="s">
        <v>30</v>
      </c>
      <c r="CS177" s="60" t="e">
        <f>EXP(CT174)-1</f>
        <v>#VALUE!</v>
      </c>
      <c r="CT177" s="25"/>
      <c r="CU177" s="177"/>
      <c r="CV177" s="177"/>
    </row>
    <row r="178" spans="1:100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25"/>
      <c r="N178" s="46"/>
      <c r="O178" s="177"/>
      <c r="P178" s="177"/>
      <c r="R178" s="197"/>
      <c r="S178" s="25"/>
      <c r="T178" s="25"/>
      <c r="U178" s="46"/>
      <c r="V178" s="177"/>
      <c r="W178" s="177"/>
      <c r="Y178" s="197"/>
      <c r="Z178" s="25"/>
      <c r="AA178" s="25"/>
      <c r="AB178" s="46"/>
      <c r="AC178" s="177"/>
      <c r="AD178" s="177"/>
      <c r="AF178" s="197"/>
      <c r="AG178" s="25"/>
      <c r="AH178" s="25"/>
      <c r="AI178" s="46"/>
      <c r="AJ178" s="177"/>
      <c r="AK178" s="177"/>
      <c r="AM178" s="197"/>
      <c r="AN178" s="25"/>
      <c r="AO178" s="25"/>
      <c r="AP178" s="46"/>
      <c r="AQ178" s="177"/>
      <c r="AR178" s="177"/>
      <c r="AT178" s="197"/>
      <c r="AU178" s="25"/>
      <c r="AV178" s="25"/>
      <c r="AW178" s="46"/>
      <c r="AX178" s="177"/>
      <c r="AY178" s="177"/>
      <c r="BA178" s="197"/>
      <c r="BB178" s="25"/>
      <c r="BC178" s="25"/>
      <c r="BD178" s="46"/>
      <c r="BE178" s="177"/>
      <c r="BF178" s="177"/>
      <c r="BH178" s="197"/>
      <c r="BI178" s="25"/>
      <c r="BJ178" s="25"/>
      <c r="BK178" s="46"/>
      <c r="BL178" s="177"/>
      <c r="BM178" s="177"/>
      <c r="BO178" s="197"/>
      <c r="BP178" s="25"/>
      <c r="BQ178" s="25"/>
      <c r="BR178" s="46"/>
      <c r="BS178" s="177"/>
      <c r="BT178" s="177"/>
      <c r="BV178" s="197"/>
      <c r="BW178" s="25"/>
      <c r="BX178" s="25"/>
      <c r="BY178" s="46"/>
      <c r="BZ178" s="177"/>
      <c r="CA178" s="177"/>
      <c r="CC178" s="197"/>
      <c r="CD178" s="25"/>
      <c r="CE178" s="25"/>
      <c r="CF178" s="46"/>
      <c r="CG178" s="177"/>
      <c r="CH178" s="177"/>
      <c r="CJ178" s="197"/>
      <c r="CK178" s="25"/>
      <c r="CL178" s="25"/>
      <c r="CM178" s="46"/>
      <c r="CN178" s="177"/>
      <c r="CO178" s="177"/>
      <c r="CQ178" s="197"/>
      <c r="CR178" s="25"/>
      <c r="CS178" s="25"/>
      <c r="CT178" s="46"/>
      <c r="CU178" s="177"/>
      <c r="CV178" s="177"/>
    </row>
    <row r="179" spans="1:100" ht="15" customHeight="1">
      <c r="A179" s="19">
        <v>2004</v>
      </c>
      <c r="B179" s="174">
        <f t="shared" ref="B179:B188" si="23">B133</f>
        <v>259</v>
      </c>
      <c r="C179" s="191">
        <f t="shared" ref="C179:C188" si="24">LN(B179-$F$172)</f>
        <v>2.6390573296152584</v>
      </c>
      <c r="D179" s="20">
        <v>1</v>
      </c>
      <c r="E179" s="637" t="s">
        <v>7</v>
      </c>
      <c r="F179" s="638"/>
      <c r="G179" s="641">
        <f>I167</f>
        <v>0.30939513491945447</v>
      </c>
      <c r="H179" s="642"/>
      <c r="I179" s="177">
        <f t="shared" ref="I179:I210" si="25">ROUND($F$176*(1+$F$177)^D179+$F$172,$G$1)</f>
        <v>262</v>
      </c>
      <c r="J179" s="178">
        <f t="shared" ref="J179:J188" si="26">ABS(B179-I179)/B179*100</f>
        <v>1.1583011583011582</v>
      </c>
      <c r="K179" s="177">
        <f t="shared" ref="K179:K188" si="27">(B179-I179)^2/1000</f>
        <v>8.9999999999999993E-3</v>
      </c>
      <c r="M179" s="42" t="e">
        <f>O167</f>
        <v>#REF!</v>
      </c>
      <c r="N179" s="46"/>
      <c r="O179" s="177" t="e">
        <f t="shared" ref="O179:O188" si="28">ROUND(M$176*(1+M$177)^$D179+M$172,$G$1)</f>
        <v>#REF!</v>
      </c>
      <c r="P179" s="177" t="e">
        <f t="shared" ref="P179:P188" si="29">($B179-O179)^2/1000</f>
        <v>#REF!</v>
      </c>
      <c r="R179" s="197" t="e">
        <f t="shared" ref="R179:R188" si="30">LN($B179-T$172)</f>
        <v>#REF!</v>
      </c>
      <c r="S179" s="21" t="s">
        <v>36</v>
      </c>
      <c r="T179" s="42" t="e">
        <f>V167</f>
        <v>#VALUE!</v>
      </c>
      <c r="U179" s="46"/>
      <c r="V179" s="177" t="e">
        <f t="shared" ref="V179:V188" si="31">ROUND(T$176*(1+T$177)^$D179+T$172,$G$1)</f>
        <v>#VALUE!</v>
      </c>
      <c r="W179" s="177" t="e">
        <f t="shared" ref="W179:W188" si="32">($B179-V179)^2/1000</f>
        <v>#VALUE!</v>
      </c>
      <c r="Y179" s="197" t="e">
        <f t="shared" ref="Y179:Y188" si="33">LN($B179-AA$172)</f>
        <v>#REF!</v>
      </c>
      <c r="Z179" s="21" t="s">
        <v>36</v>
      </c>
      <c r="AA179" s="42" t="e">
        <f>AC167</f>
        <v>#VALUE!</v>
      </c>
      <c r="AB179" s="46"/>
      <c r="AC179" s="177" t="e">
        <f t="shared" ref="AC179:AC188" si="34">ROUND(AA$176*(1+AA$177)^$D179+AA$172,$G$1)</f>
        <v>#VALUE!</v>
      </c>
      <c r="AD179" s="177" t="e">
        <f t="shared" ref="AD179:AD188" si="35">($B179-AC179)^2/1000</f>
        <v>#VALUE!</v>
      </c>
      <c r="AF179" s="197" t="e">
        <f t="shared" ref="AF179:AF188" si="36">LN($B179-AH$172)</f>
        <v>#REF!</v>
      </c>
      <c r="AG179" s="21" t="s">
        <v>36</v>
      </c>
      <c r="AH179" s="42" t="e">
        <f>AJ167</f>
        <v>#VALUE!</v>
      </c>
      <c r="AI179" s="46"/>
      <c r="AJ179" s="177" t="e">
        <f t="shared" ref="AJ179:AJ188" si="37">ROUND(AH$176*(1+AH$177)^$D179+AH$172,$G$1)</f>
        <v>#VALUE!</v>
      </c>
      <c r="AK179" s="177" t="e">
        <f t="shared" ref="AK179:AK188" si="38">($B179-AJ179)^2/1000</f>
        <v>#VALUE!</v>
      </c>
      <c r="AM179" s="197" t="e">
        <f t="shared" ref="AM179:AM188" si="39">LN($B179-AO$172)</f>
        <v>#REF!</v>
      </c>
      <c r="AN179" s="21" t="s">
        <v>36</v>
      </c>
      <c r="AO179" s="42" t="e">
        <f>AQ167</f>
        <v>#VALUE!</v>
      </c>
      <c r="AP179" s="46"/>
      <c r="AQ179" s="177" t="e">
        <f t="shared" ref="AQ179:AQ188" si="40">ROUND(AO$176*(1+AO$177)^$D179+AO$172,$G$1)</f>
        <v>#VALUE!</v>
      </c>
      <c r="AR179" s="177" t="e">
        <f t="shared" ref="AR179:AR188" si="41">($B179-AQ179)^2/1000</f>
        <v>#VALUE!</v>
      </c>
      <c r="AT179" s="197" t="e">
        <f t="shared" ref="AT179:AT188" si="42">LN($B179-AV$172)</f>
        <v>#REF!</v>
      </c>
      <c r="AU179" s="21" t="s">
        <v>36</v>
      </c>
      <c r="AV179" s="42" t="e">
        <f>AX167</f>
        <v>#VALUE!</v>
      </c>
      <c r="AW179" s="46"/>
      <c r="AX179" s="177" t="e">
        <f t="shared" ref="AX179:AX188" si="43">ROUND(AV$176*(1+AV$177)^$D179+AV$172,$G$1)</f>
        <v>#VALUE!</v>
      </c>
      <c r="AY179" s="177" t="e">
        <f t="shared" ref="AY179:AY188" si="44">($B179-AX179)^2/1000</f>
        <v>#VALUE!</v>
      </c>
      <c r="BA179" s="197" t="e">
        <f t="shared" ref="BA179:BA188" si="45">LN($B179-BC$172)</f>
        <v>#REF!</v>
      </c>
      <c r="BB179" s="21" t="s">
        <v>36</v>
      </c>
      <c r="BC179" s="42" t="e">
        <f>BE167</f>
        <v>#VALUE!</v>
      </c>
      <c r="BD179" s="46"/>
      <c r="BE179" s="177" t="e">
        <f t="shared" ref="BE179:BE188" si="46">ROUND(BC$176*(1+BC$177)^$D179+BC$172,$G$1)</f>
        <v>#VALUE!</v>
      </c>
      <c r="BF179" s="177" t="e">
        <f t="shared" ref="BF179:BF188" si="47">($B179-BE179)^2/1000</f>
        <v>#VALUE!</v>
      </c>
      <c r="BH179" s="197" t="e">
        <f t="shared" ref="BH179:BH188" si="48">LN($B179-BJ$172)</f>
        <v>#REF!</v>
      </c>
      <c r="BI179" s="21" t="s">
        <v>36</v>
      </c>
      <c r="BJ179" s="42" t="e">
        <f>BL167</f>
        <v>#VALUE!</v>
      </c>
      <c r="BK179" s="46"/>
      <c r="BL179" s="177" t="e">
        <f t="shared" ref="BL179:BL188" si="49">ROUND(BJ$176*(1+BJ$177)^$D179+BJ$172,$G$1)</f>
        <v>#VALUE!</v>
      </c>
      <c r="BM179" s="177" t="e">
        <f t="shared" ref="BM179:BM188" si="50">($B179-BL179)^2/1000</f>
        <v>#VALUE!</v>
      </c>
      <c r="BO179" s="197" t="e">
        <f t="shared" ref="BO179:BO188" si="51">LN($B179-BQ$172)</f>
        <v>#REF!</v>
      </c>
      <c r="BP179" s="21" t="s">
        <v>36</v>
      </c>
      <c r="BQ179" s="42" t="e">
        <f>BS167</f>
        <v>#VALUE!</v>
      </c>
      <c r="BR179" s="46"/>
      <c r="BS179" s="177" t="e">
        <f t="shared" ref="BS179:BS188" si="52">ROUND(BQ$176*(1+BQ$177)^$D179+BQ$172,$G$1)</f>
        <v>#VALUE!</v>
      </c>
      <c r="BT179" s="177" t="e">
        <f t="shared" ref="BT179:BT188" si="53">($B179-BS179)^2/1000</f>
        <v>#VALUE!</v>
      </c>
      <c r="BV179" s="197" t="e">
        <f t="shared" ref="BV179:BV188" si="54">LN($B179-BX$172)</f>
        <v>#REF!</v>
      </c>
      <c r="BW179" s="21" t="s">
        <v>36</v>
      </c>
      <c r="BX179" s="42" t="e">
        <f>BZ167</f>
        <v>#VALUE!</v>
      </c>
      <c r="BY179" s="46"/>
      <c r="BZ179" s="177" t="e">
        <f t="shared" ref="BZ179:BZ188" si="55">ROUND(BX$176*(1+BX$177)^$D179+BX$172,$G$1)</f>
        <v>#VALUE!</v>
      </c>
      <c r="CA179" s="177" t="e">
        <f t="shared" ref="CA179:CA188" si="56">($B179-BZ179)^2/1000</f>
        <v>#VALUE!</v>
      </c>
      <c r="CC179" s="197" t="e">
        <f t="shared" ref="CC179:CC188" si="57">LN($B179-CE$172)</f>
        <v>#REF!</v>
      </c>
      <c r="CD179" s="21" t="s">
        <v>36</v>
      </c>
      <c r="CE179" s="42" t="e">
        <f>CG167</f>
        <v>#VALUE!</v>
      </c>
      <c r="CF179" s="46"/>
      <c r="CG179" s="177" t="e">
        <f t="shared" ref="CG179:CG188" si="58">ROUND(CE$176*(1+CE$177)^$D179+CE$172,$G$1)</f>
        <v>#VALUE!</v>
      </c>
      <c r="CH179" s="177" t="e">
        <f t="shared" ref="CH179:CH188" si="59">($B179-CG179)^2/1000</f>
        <v>#VALUE!</v>
      </c>
      <c r="CJ179" s="197" t="e">
        <f t="shared" ref="CJ179:CJ188" si="60">LN($B179-CL$172)</f>
        <v>#REF!</v>
      </c>
      <c r="CK179" s="21" t="s">
        <v>36</v>
      </c>
      <c r="CL179" s="42" t="e">
        <f>CN167</f>
        <v>#VALUE!</v>
      </c>
      <c r="CM179" s="46"/>
      <c r="CN179" s="177" t="e">
        <f t="shared" ref="CN179:CN188" si="61">ROUND(CL$176*(1+CL$177)^$D179+CL$172,$G$1)</f>
        <v>#VALUE!</v>
      </c>
      <c r="CO179" s="177" t="e">
        <f t="shared" ref="CO179:CO188" si="62">($B179-CN179)^2/1000</f>
        <v>#VALUE!</v>
      </c>
      <c r="CQ179" s="197" t="e">
        <f t="shared" ref="CQ179:CQ188" si="63">LN($B179-CS$172)</f>
        <v>#REF!</v>
      </c>
      <c r="CR179" s="21" t="s">
        <v>36</v>
      </c>
      <c r="CS179" s="42" t="e">
        <f>CU167</f>
        <v>#VALUE!</v>
      </c>
      <c r="CT179" s="46"/>
      <c r="CU179" s="177" t="e">
        <f t="shared" ref="CU179:CU188" si="64">ROUND(CS$176*(1+CS$177)^$D179+CS$172,$G$1)</f>
        <v>#VALUE!</v>
      </c>
      <c r="CV179" s="177" t="e">
        <f t="shared" ref="CV179:CV188" si="65">($B179-CU179)^2/1000</f>
        <v>#VALUE!</v>
      </c>
    </row>
    <row r="180" spans="1:100" ht="15" customHeight="1">
      <c r="A180" s="19">
        <f t="shared" ref="A180:A210" si="66">A179+1</f>
        <v>2005</v>
      </c>
      <c r="B180" s="174">
        <f t="shared" si="23"/>
        <v>266</v>
      </c>
      <c r="C180" s="191">
        <f t="shared" si="24"/>
        <v>3.044522437723423</v>
      </c>
      <c r="D180" s="20">
        <f t="shared" ref="D180:D210" si="67">D179+1</f>
        <v>2</v>
      </c>
      <c r="E180" s="637" t="s">
        <v>8</v>
      </c>
      <c r="F180" s="638"/>
      <c r="G180" s="639">
        <f>SUM(K168:K188)</f>
        <v>0.16300000000000003</v>
      </c>
      <c r="H180" s="640"/>
      <c r="I180" s="177">
        <f t="shared" si="25"/>
        <v>263</v>
      </c>
      <c r="J180" s="178">
        <f t="shared" si="26"/>
        <v>1.1278195488721803</v>
      </c>
      <c r="K180" s="177">
        <f t="shared" si="27"/>
        <v>8.9999999999999993E-3</v>
      </c>
      <c r="M180" s="199" t="e">
        <f>SUM(P168:P188)</f>
        <v>#REF!</v>
      </c>
      <c r="N180" s="45"/>
      <c r="O180" s="177" t="e">
        <f t="shared" si="28"/>
        <v>#REF!</v>
      </c>
      <c r="P180" s="177" t="e">
        <f t="shared" si="29"/>
        <v>#REF!</v>
      </c>
      <c r="R180" s="197" t="e">
        <f t="shared" si="30"/>
        <v>#REF!</v>
      </c>
      <c r="S180" s="21" t="s">
        <v>37</v>
      </c>
      <c r="T180" s="199" t="e">
        <f>SUM(W168:W188)</f>
        <v>#VALUE!</v>
      </c>
      <c r="U180" s="45"/>
      <c r="V180" s="177" t="e">
        <f t="shared" si="31"/>
        <v>#VALUE!</v>
      </c>
      <c r="W180" s="177" t="e">
        <f t="shared" si="32"/>
        <v>#VALUE!</v>
      </c>
      <c r="Y180" s="197" t="e">
        <f t="shared" si="33"/>
        <v>#REF!</v>
      </c>
      <c r="Z180" s="21" t="s">
        <v>37</v>
      </c>
      <c r="AA180" s="199" t="e">
        <f>SUM(AD168:AD188)</f>
        <v>#VALUE!</v>
      </c>
      <c r="AB180" s="45"/>
      <c r="AC180" s="177" t="e">
        <f t="shared" si="34"/>
        <v>#VALUE!</v>
      </c>
      <c r="AD180" s="177" t="e">
        <f t="shared" si="35"/>
        <v>#VALUE!</v>
      </c>
      <c r="AF180" s="197" t="e">
        <f t="shared" si="36"/>
        <v>#REF!</v>
      </c>
      <c r="AG180" s="21" t="s">
        <v>37</v>
      </c>
      <c r="AH180" s="199" t="e">
        <f>SUM(AK168:AK188)</f>
        <v>#VALUE!</v>
      </c>
      <c r="AI180" s="45"/>
      <c r="AJ180" s="177" t="e">
        <f t="shared" si="37"/>
        <v>#VALUE!</v>
      </c>
      <c r="AK180" s="177" t="e">
        <f t="shared" si="38"/>
        <v>#VALUE!</v>
      </c>
      <c r="AM180" s="197" t="e">
        <f t="shared" si="39"/>
        <v>#REF!</v>
      </c>
      <c r="AN180" s="21" t="s">
        <v>37</v>
      </c>
      <c r="AO180" s="199" t="e">
        <f>SUM(AR168:AR188)</f>
        <v>#VALUE!</v>
      </c>
      <c r="AP180" s="45"/>
      <c r="AQ180" s="177" t="e">
        <f t="shared" si="40"/>
        <v>#VALUE!</v>
      </c>
      <c r="AR180" s="177" t="e">
        <f t="shared" si="41"/>
        <v>#VALUE!</v>
      </c>
      <c r="AT180" s="197" t="e">
        <f t="shared" si="42"/>
        <v>#REF!</v>
      </c>
      <c r="AU180" s="21" t="s">
        <v>37</v>
      </c>
      <c r="AV180" s="199" t="e">
        <f>SUM(AY168:AY188)</f>
        <v>#VALUE!</v>
      </c>
      <c r="AW180" s="45"/>
      <c r="AX180" s="177" t="e">
        <f t="shared" si="43"/>
        <v>#VALUE!</v>
      </c>
      <c r="AY180" s="177" t="e">
        <f t="shared" si="44"/>
        <v>#VALUE!</v>
      </c>
      <c r="BA180" s="197" t="e">
        <f t="shared" si="45"/>
        <v>#REF!</v>
      </c>
      <c r="BB180" s="21" t="s">
        <v>37</v>
      </c>
      <c r="BC180" s="199" t="e">
        <f>SUM(BF168:BF188)</f>
        <v>#VALUE!</v>
      </c>
      <c r="BD180" s="45"/>
      <c r="BE180" s="177" t="e">
        <f t="shared" si="46"/>
        <v>#VALUE!</v>
      </c>
      <c r="BF180" s="177" t="e">
        <f t="shared" si="47"/>
        <v>#VALUE!</v>
      </c>
      <c r="BH180" s="197" t="e">
        <f t="shared" si="48"/>
        <v>#REF!</v>
      </c>
      <c r="BI180" s="21" t="s">
        <v>37</v>
      </c>
      <c r="BJ180" s="199" t="e">
        <f>SUM(BM168:BM188)</f>
        <v>#VALUE!</v>
      </c>
      <c r="BK180" s="45"/>
      <c r="BL180" s="177" t="e">
        <f t="shared" si="49"/>
        <v>#VALUE!</v>
      </c>
      <c r="BM180" s="177" t="e">
        <f t="shared" si="50"/>
        <v>#VALUE!</v>
      </c>
      <c r="BO180" s="197" t="e">
        <f t="shared" si="51"/>
        <v>#REF!</v>
      </c>
      <c r="BP180" s="21" t="s">
        <v>37</v>
      </c>
      <c r="BQ180" s="199" t="e">
        <f>SUM(BT168:BT188)</f>
        <v>#VALUE!</v>
      </c>
      <c r="BR180" s="45"/>
      <c r="BS180" s="177" t="e">
        <f t="shared" si="52"/>
        <v>#VALUE!</v>
      </c>
      <c r="BT180" s="177" t="e">
        <f t="shared" si="53"/>
        <v>#VALUE!</v>
      </c>
      <c r="BV180" s="197" t="e">
        <f t="shared" si="54"/>
        <v>#REF!</v>
      </c>
      <c r="BW180" s="21" t="s">
        <v>37</v>
      </c>
      <c r="BX180" s="199" t="e">
        <f>SUM(CA168:CA188)</f>
        <v>#VALUE!</v>
      </c>
      <c r="BY180" s="45"/>
      <c r="BZ180" s="177" t="e">
        <f t="shared" si="55"/>
        <v>#VALUE!</v>
      </c>
      <c r="CA180" s="177" t="e">
        <f t="shared" si="56"/>
        <v>#VALUE!</v>
      </c>
      <c r="CC180" s="197" t="e">
        <f t="shared" si="57"/>
        <v>#REF!</v>
      </c>
      <c r="CD180" s="21" t="s">
        <v>37</v>
      </c>
      <c r="CE180" s="199" t="e">
        <f>SUM(CH168:CH188)</f>
        <v>#VALUE!</v>
      </c>
      <c r="CF180" s="45"/>
      <c r="CG180" s="177" t="e">
        <f t="shared" si="58"/>
        <v>#VALUE!</v>
      </c>
      <c r="CH180" s="177" t="e">
        <f t="shared" si="59"/>
        <v>#VALUE!</v>
      </c>
      <c r="CJ180" s="197" t="e">
        <f t="shared" si="60"/>
        <v>#REF!</v>
      </c>
      <c r="CK180" s="21" t="s">
        <v>37</v>
      </c>
      <c r="CL180" s="199" t="e">
        <f>SUM(CO168:CO188)</f>
        <v>#VALUE!</v>
      </c>
      <c r="CM180" s="45"/>
      <c r="CN180" s="177" t="e">
        <f t="shared" si="61"/>
        <v>#VALUE!</v>
      </c>
      <c r="CO180" s="177" t="e">
        <f t="shared" si="62"/>
        <v>#VALUE!</v>
      </c>
      <c r="CQ180" s="197" t="e">
        <f t="shared" si="63"/>
        <v>#REF!</v>
      </c>
      <c r="CR180" s="21" t="s">
        <v>37</v>
      </c>
      <c r="CS180" s="199" t="e">
        <f>SUM(CV168:CV188)</f>
        <v>#VALUE!</v>
      </c>
      <c r="CT180" s="45"/>
      <c r="CU180" s="177" t="e">
        <f t="shared" si="64"/>
        <v>#VALUE!</v>
      </c>
      <c r="CV180" s="177" t="e">
        <f t="shared" si="65"/>
        <v>#VALUE!</v>
      </c>
    </row>
    <row r="181" spans="1:100" ht="15" customHeight="1">
      <c r="A181" s="19">
        <f t="shared" si="66"/>
        <v>2006</v>
      </c>
      <c r="B181" s="174">
        <f t="shared" si="23"/>
        <v>264</v>
      </c>
      <c r="C181" s="191">
        <f t="shared" si="24"/>
        <v>2.9444389791664403</v>
      </c>
      <c r="D181" s="20">
        <f t="shared" si="67"/>
        <v>3</v>
      </c>
      <c r="E181" s="637" t="s">
        <v>9</v>
      </c>
      <c r="F181" s="638"/>
      <c r="G181" s="639">
        <f>SUM(K179:K188)</f>
        <v>0.16300000000000003</v>
      </c>
      <c r="H181" s="640"/>
      <c r="I181" s="177">
        <f t="shared" si="25"/>
        <v>264</v>
      </c>
      <c r="J181" s="178">
        <f t="shared" si="26"/>
        <v>0</v>
      </c>
      <c r="K181" s="177">
        <f t="shared" si="27"/>
        <v>0</v>
      </c>
      <c r="M181" s="61"/>
      <c r="N181" s="25"/>
      <c r="O181" s="177" t="e">
        <f t="shared" si="28"/>
        <v>#REF!</v>
      </c>
      <c r="P181" s="177" t="e">
        <f t="shared" si="29"/>
        <v>#REF!</v>
      </c>
      <c r="R181" s="197" t="e">
        <f t="shared" si="30"/>
        <v>#REF!</v>
      </c>
      <c r="S181" s="25"/>
      <c r="T181" s="61"/>
      <c r="U181" s="25"/>
      <c r="V181" s="177" t="e">
        <f t="shared" si="31"/>
        <v>#VALUE!</v>
      </c>
      <c r="W181" s="177" t="e">
        <f t="shared" si="32"/>
        <v>#VALUE!</v>
      </c>
      <c r="Y181" s="197" t="e">
        <f t="shared" si="33"/>
        <v>#REF!</v>
      </c>
      <c r="Z181" s="25"/>
      <c r="AA181" s="61"/>
      <c r="AB181" s="25"/>
      <c r="AC181" s="177" t="e">
        <f t="shared" si="34"/>
        <v>#VALUE!</v>
      </c>
      <c r="AD181" s="177" t="e">
        <f t="shared" si="35"/>
        <v>#VALUE!</v>
      </c>
      <c r="AF181" s="197" t="e">
        <f t="shared" si="36"/>
        <v>#REF!</v>
      </c>
      <c r="AG181" s="25"/>
      <c r="AH181" s="61"/>
      <c r="AI181" s="25"/>
      <c r="AJ181" s="177" t="e">
        <f t="shared" si="37"/>
        <v>#VALUE!</v>
      </c>
      <c r="AK181" s="177" t="e">
        <f t="shared" si="38"/>
        <v>#VALUE!</v>
      </c>
      <c r="AM181" s="197" t="e">
        <f t="shared" si="39"/>
        <v>#REF!</v>
      </c>
      <c r="AN181" s="25"/>
      <c r="AO181" s="61"/>
      <c r="AP181" s="25"/>
      <c r="AQ181" s="177" t="e">
        <f t="shared" si="40"/>
        <v>#VALUE!</v>
      </c>
      <c r="AR181" s="177" t="e">
        <f t="shared" si="41"/>
        <v>#VALUE!</v>
      </c>
      <c r="AT181" s="197" t="e">
        <f t="shared" si="42"/>
        <v>#REF!</v>
      </c>
      <c r="AU181" s="25"/>
      <c r="AV181" s="61"/>
      <c r="AW181" s="25"/>
      <c r="AX181" s="177" t="e">
        <f t="shared" si="43"/>
        <v>#VALUE!</v>
      </c>
      <c r="AY181" s="177" t="e">
        <f t="shared" si="44"/>
        <v>#VALUE!</v>
      </c>
      <c r="BA181" s="197" t="e">
        <f t="shared" si="45"/>
        <v>#REF!</v>
      </c>
      <c r="BB181" s="25"/>
      <c r="BC181" s="61"/>
      <c r="BD181" s="25"/>
      <c r="BE181" s="177" t="e">
        <f t="shared" si="46"/>
        <v>#VALUE!</v>
      </c>
      <c r="BF181" s="177" t="e">
        <f t="shared" si="47"/>
        <v>#VALUE!</v>
      </c>
      <c r="BH181" s="197" t="e">
        <f t="shared" si="48"/>
        <v>#REF!</v>
      </c>
      <c r="BI181" s="25"/>
      <c r="BJ181" s="61"/>
      <c r="BK181" s="25"/>
      <c r="BL181" s="177" t="e">
        <f t="shared" si="49"/>
        <v>#VALUE!</v>
      </c>
      <c r="BM181" s="177" t="e">
        <f t="shared" si="50"/>
        <v>#VALUE!</v>
      </c>
      <c r="BO181" s="197" t="e">
        <f t="shared" si="51"/>
        <v>#REF!</v>
      </c>
      <c r="BP181" s="25"/>
      <c r="BQ181" s="61"/>
      <c r="BR181" s="25"/>
      <c r="BS181" s="177" t="e">
        <f t="shared" si="52"/>
        <v>#VALUE!</v>
      </c>
      <c r="BT181" s="177" t="e">
        <f t="shared" si="53"/>
        <v>#VALUE!</v>
      </c>
      <c r="BV181" s="197" t="e">
        <f t="shared" si="54"/>
        <v>#REF!</v>
      </c>
      <c r="BW181" s="25"/>
      <c r="BX181" s="61"/>
      <c r="BY181" s="25"/>
      <c r="BZ181" s="177" t="e">
        <f t="shared" si="55"/>
        <v>#VALUE!</v>
      </c>
      <c r="CA181" s="177" t="e">
        <f t="shared" si="56"/>
        <v>#VALUE!</v>
      </c>
      <c r="CC181" s="197" t="e">
        <f t="shared" si="57"/>
        <v>#REF!</v>
      </c>
      <c r="CD181" s="25"/>
      <c r="CE181" s="61"/>
      <c r="CF181" s="25"/>
      <c r="CG181" s="177" t="e">
        <f t="shared" si="58"/>
        <v>#VALUE!</v>
      </c>
      <c r="CH181" s="177" t="e">
        <f t="shared" si="59"/>
        <v>#VALUE!</v>
      </c>
      <c r="CJ181" s="197" t="e">
        <f t="shared" si="60"/>
        <v>#REF!</v>
      </c>
      <c r="CK181" s="25"/>
      <c r="CL181" s="61"/>
      <c r="CM181" s="25"/>
      <c r="CN181" s="177" t="e">
        <f t="shared" si="61"/>
        <v>#VALUE!</v>
      </c>
      <c r="CO181" s="177" t="e">
        <f t="shared" si="62"/>
        <v>#VALUE!</v>
      </c>
      <c r="CQ181" s="197" t="e">
        <f t="shared" si="63"/>
        <v>#REF!</v>
      </c>
      <c r="CR181" s="25"/>
      <c r="CS181" s="61"/>
      <c r="CT181" s="25"/>
      <c r="CU181" s="177" t="e">
        <f t="shared" si="64"/>
        <v>#VALUE!</v>
      </c>
      <c r="CV181" s="177" t="e">
        <f t="shared" si="65"/>
        <v>#VALUE!</v>
      </c>
    </row>
    <row r="182" spans="1:100" ht="15" customHeight="1">
      <c r="A182" s="19">
        <f t="shared" si="66"/>
        <v>2007</v>
      </c>
      <c r="B182" s="174">
        <f t="shared" si="23"/>
        <v>263</v>
      </c>
      <c r="C182" s="191">
        <f t="shared" si="24"/>
        <v>2.8903717578961645</v>
      </c>
      <c r="D182" s="20">
        <f t="shared" si="67"/>
        <v>4</v>
      </c>
      <c r="E182" s="637" t="s">
        <v>10</v>
      </c>
      <c r="F182" s="638"/>
      <c r="G182" s="639">
        <f>SUM(J168:J188)/D188</f>
        <v>1.0860592877971329</v>
      </c>
      <c r="H182" s="640"/>
      <c r="I182" s="177">
        <f t="shared" si="25"/>
        <v>264</v>
      </c>
      <c r="J182" s="178">
        <f t="shared" si="26"/>
        <v>0.38022813688212925</v>
      </c>
      <c r="K182" s="177">
        <f t="shared" si="27"/>
        <v>1E-3</v>
      </c>
      <c r="M182" s="25"/>
      <c r="N182" s="25"/>
      <c r="O182" s="177" t="e">
        <f t="shared" si="28"/>
        <v>#REF!</v>
      </c>
      <c r="P182" s="177" t="e">
        <f t="shared" si="29"/>
        <v>#REF!</v>
      </c>
      <c r="R182" s="197" t="e">
        <f t="shared" si="30"/>
        <v>#REF!</v>
      </c>
      <c r="S182" s="25"/>
      <c r="T182" s="25"/>
      <c r="U182" s="25"/>
      <c r="V182" s="177" t="e">
        <f t="shared" si="31"/>
        <v>#VALUE!</v>
      </c>
      <c r="W182" s="177" t="e">
        <f t="shared" si="32"/>
        <v>#VALUE!</v>
      </c>
      <c r="Y182" s="197" t="e">
        <f t="shared" si="33"/>
        <v>#REF!</v>
      </c>
      <c r="Z182" s="25"/>
      <c r="AA182" s="25"/>
      <c r="AB182" s="25"/>
      <c r="AC182" s="177" t="e">
        <f t="shared" si="34"/>
        <v>#VALUE!</v>
      </c>
      <c r="AD182" s="177" t="e">
        <f t="shared" si="35"/>
        <v>#VALUE!</v>
      </c>
      <c r="AF182" s="197" t="e">
        <f t="shared" si="36"/>
        <v>#REF!</v>
      </c>
      <c r="AG182" s="25"/>
      <c r="AH182" s="25"/>
      <c r="AI182" s="25"/>
      <c r="AJ182" s="177" t="e">
        <f t="shared" si="37"/>
        <v>#VALUE!</v>
      </c>
      <c r="AK182" s="177" t="e">
        <f t="shared" si="38"/>
        <v>#VALUE!</v>
      </c>
      <c r="AM182" s="197" t="e">
        <f t="shared" si="39"/>
        <v>#REF!</v>
      </c>
      <c r="AN182" s="25"/>
      <c r="AO182" s="25"/>
      <c r="AP182" s="25"/>
      <c r="AQ182" s="177" t="e">
        <f t="shared" si="40"/>
        <v>#VALUE!</v>
      </c>
      <c r="AR182" s="177" t="e">
        <f t="shared" si="41"/>
        <v>#VALUE!</v>
      </c>
      <c r="AT182" s="197" t="e">
        <f t="shared" si="42"/>
        <v>#REF!</v>
      </c>
      <c r="AU182" s="25"/>
      <c r="AV182" s="25"/>
      <c r="AW182" s="25"/>
      <c r="AX182" s="177" t="e">
        <f t="shared" si="43"/>
        <v>#VALUE!</v>
      </c>
      <c r="AY182" s="177" t="e">
        <f t="shared" si="44"/>
        <v>#VALUE!</v>
      </c>
      <c r="BA182" s="197" t="e">
        <f t="shared" si="45"/>
        <v>#REF!</v>
      </c>
      <c r="BB182" s="25"/>
      <c r="BC182" s="25"/>
      <c r="BD182" s="25"/>
      <c r="BE182" s="177" t="e">
        <f t="shared" si="46"/>
        <v>#VALUE!</v>
      </c>
      <c r="BF182" s="177" t="e">
        <f t="shared" si="47"/>
        <v>#VALUE!</v>
      </c>
      <c r="BH182" s="197" t="e">
        <f t="shared" si="48"/>
        <v>#REF!</v>
      </c>
      <c r="BI182" s="25"/>
      <c r="BJ182" s="25"/>
      <c r="BK182" s="25"/>
      <c r="BL182" s="177" t="e">
        <f t="shared" si="49"/>
        <v>#VALUE!</v>
      </c>
      <c r="BM182" s="177" t="e">
        <f t="shared" si="50"/>
        <v>#VALUE!</v>
      </c>
      <c r="BO182" s="197" t="e">
        <f t="shared" si="51"/>
        <v>#REF!</v>
      </c>
      <c r="BP182" s="25"/>
      <c r="BQ182" s="25"/>
      <c r="BR182" s="25"/>
      <c r="BS182" s="177" t="e">
        <f t="shared" si="52"/>
        <v>#VALUE!</v>
      </c>
      <c r="BT182" s="177" t="e">
        <f t="shared" si="53"/>
        <v>#VALUE!</v>
      </c>
      <c r="BV182" s="197" t="e">
        <f t="shared" si="54"/>
        <v>#REF!</v>
      </c>
      <c r="BW182" s="25"/>
      <c r="BX182" s="25"/>
      <c r="BY182" s="25"/>
      <c r="BZ182" s="177" t="e">
        <f t="shared" si="55"/>
        <v>#VALUE!</v>
      </c>
      <c r="CA182" s="177" t="e">
        <f t="shared" si="56"/>
        <v>#VALUE!</v>
      </c>
      <c r="CC182" s="197" t="e">
        <f t="shared" si="57"/>
        <v>#REF!</v>
      </c>
      <c r="CD182" s="25"/>
      <c r="CE182" s="25"/>
      <c r="CF182" s="25"/>
      <c r="CG182" s="177" t="e">
        <f t="shared" si="58"/>
        <v>#VALUE!</v>
      </c>
      <c r="CH182" s="177" t="e">
        <f t="shared" si="59"/>
        <v>#VALUE!</v>
      </c>
      <c r="CJ182" s="197" t="e">
        <f t="shared" si="60"/>
        <v>#REF!</v>
      </c>
      <c r="CK182" s="25"/>
      <c r="CL182" s="25"/>
      <c r="CM182" s="25"/>
      <c r="CN182" s="177" t="e">
        <f t="shared" si="61"/>
        <v>#VALUE!</v>
      </c>
      <c r="CO182" s="177" t="e">
        <f t="shared" si="62"/>
        <v>#VALUE!</v>
      </c>
      <c r="CQ182" s="197" t="e">
        <f t="shared" si="63"/>
        <v>#REF!</v>
      </c>
      <c r="CR182" s="25"/>
      <c r="CS182" s="25"/>
      <c r="CT182" s="25"/>
      <c r="CU182" s="177" t="e">
        <f t="shared" si="64"/>
        <v>#VALUE!</v>
      </c>
      <c r="CV182" s="177" t="e">
        <f t="shared" si="65"/>
        <v>#VALUE!</v>
      </c>
    </row>
    <row r="183" spans="1:100" ht="15" customHeight="1">
      <c r="A183" s="19">
        <f t="shared" si="66"/>
        <v>2008</v>
      </c>
      <c r="B183" s="174">
        <f t="shared" si="23"/>
        <v>267</v>
      </c>
      <c r="C183" s="191">
        <f t="shared" si="24"/>
        <v>3.0910424533583161</v>
      </c>
      <c r="D183" s="20">
        <f t="shared" si="67"/>
        <v>5</v>
      </c>
      <c r="E183" s="637" t="s">
        <v>11</v>
      </c>
      <c r="F183" s="638"/>
      <c r="G183" s="639">
        <f>SUM(J179:J188)/10</f>
        <v>1.0860592877971329</v>
      </c>
      <c r="H183" s="640"/>
      <c r="I183" s="177">
        <f t="shared" si="25"/>
        <v>265</v>
      </c>
      <c r="J183" s="178">
        <f t="shared" si="26"/>
        <v>0.74906367041198507</v>
      </c>
      <c r="K183" s="177">
        <f t="shared" si="27"/>
        <v>4.0000000000000001E-3</v>
      </c>
      <c r="M183" s="25"/>
      <c r="N183" s="25"/>
      <c r="O183" s="177" t="e">
        <f t="shared" si="28"/>
        <v>#REF!</v>
      </c>
      <c r="P183" s="177" t="e">
        <f t="shared" si="29"/>
        <v>#REF!</v>
      </c>
      <c r="R183" s="197" t="e">
        <f t="shared" si="30"/>
        <v>#REF!</v>
      </c>
      <c r="S183" s="25"/>
      <c r="T183" s="25"/>
      <c r="U183" s="25"/>
      <c r="V183" s="177" t="e">
        <f t="shared" si="31"/>
        <v>#VALUE!</v>
      </c>
      <c r="W183" s="177" t="e">
        <f t="shared" si="32"/>
        <v>#VALUE!</v>
      </c>
      <c r="Y183" s="197" t="e">
        <f t="shared" si="33"/>
        <v>#REF!</v>
      </c>
      <c r="Z183" s="25"/>
      <c r="AA183" s="25"/>
      <c r="AB183" s="25"/>
      <c r="AC183" s="177" t="e">
        <f t="shared" si="34"/>
        <v>#VALUE!</v>
      </c>
      <c r="AD183" s="177" t="e">
        <f t="shared" si="35"/>
        <v>#VALUE!</v>
      </c>
      <c r="AF183" s="197" t="e">
        <f t="shared" si="36"/>
        <v>#REF!</v>
      </c>
      <c r="AG183" s="25"/>
      <c r="AH183" s="25"/>
      <c r="AI183" s="25"/>
      <c r="AJ183" s="177" t="e">
        <f t="shared" si="37"/>
        <v>#VALUE!</v>
      </c>
      <c r="AK183" s="177" t="e">
        <f t="shared" si="38"/>
        <v>#VALUE!</v>
      </c>
      <c r="AM183" s="197" t="e">
        <f t="shared" si="39"/>
        <v>#REF!</v>
      </c>
      <c r="AN183" s="25"/>
      <c r="AO183" s="25"/>
      <c r="AP183" s="25"/>
      <c r="AQ183" s="177" t="e">
        <f t="shared" si="40"/>
        <v>#VALUE!</v>
      </c>
      <c r="AR183" s="177" t="e">
        <f t="shared" si="41"/>
        <v>#VALUE!</v>
      </c>
      <c r="AT183" s="197" t="e">
        <f t="shared" si="42"/>
        <v>#REF!</v>
      </c>
      <c r="AU183" s="25"/>
      <c r="AV183" s="25"/>
      <c r="AW183" s="25"/>
      <c r="AX183" s="177" t="e">
        <f t="shared" si="43"/>
        <v>#VALUE!</v>
      </c>
      <c r="AY183" s="177" t="e">
        <f t="shared" si="44"/>
        <v>#VALUE!</v>
      </c>
      <c r="BA183" s="197" t="e">
        <f t="shared" si="45"/>
        <v>#REF!</v>
      </c>
      <c r="BB183" s="25"/>
      <c r="BC183" s="25"/>
      <c r="BD183" s="25"/>
      <c r="BE183" s="177" t="e">
        <f t="shared" si="46"/>
        <v>#VALUE!</v>
      </c>
      <c r="BF183" s="177" t="e">
        <f t="shared" si="47"/>
        <v>#VALUE!</v>
      </c>
      <c r="BH183" s="197" t="e">
        <f t="shared" si="48"/>
        <v>#REF!</v>
      </c>
      <c r="BI183" s="25"/>
      <c r="BJ183" s="25"/>
      <c r="BK183" s="25"/>
      <c r="BL183" s="177" t="e">
        <f t="shared" si="49"/>
        <v>#VALUE!</v>
      </c>
      <c r="BM183" s="177" t="e">
        <f t="shared" si="50"/>
        <v>#VALUE!</v>
      </c>
      <c r="BO183" s="197" t="e">
        <f t="shared" si="51"/>
        <v>#REF!</v>
      </c>
      <c r="BP183" s="25"/>
      <c r="BQ183" s="25"/>
      <c r="BR183" s="25"/>
      <c r="BS183" s="177" t="e">
        <f t="shared" si="52"/>
        <v>#VALUE!</v>
      </c>
      <c r="BT183" s="177" t="e">
        <f t="shared" si="53"/>
        <v>#VALUE!</v>
      </c>
      <c r="BV183" s="197" t="e">
        <f t="shared" si="54"/>
        <v>#REF!</v>
      </c>
      <c r="BW183" s="25"/>
      <c r="BX183" s="25"/>
      <c r="BY183" s="25"/>
      <c r="BZ183" s="177" t="e">
        <f t="shared" si="55"/>
        <v>#VALUE!</v>
      </c>
      <c r="CA183" s="177" t="e">
        <f t="shared" si="56"/>
        <v>#VALUE!</v>
      </c>
      <c r="CC183" s="197" t="e">
        <f t="shared" si="57"/>
        <v>#REF!</v>
      </c>
      <c r="CD183" s="25"/>
      <c r="CE183" s="25"/>
      <c r="CF183" s="25"/>
      <c r="CG183" s="177" t="e">
        <f t="shared" si="58"/>
        <v>#VALUE!</v>
      </c>
      <c r="CH183" s="177" t="e">
        <f t="shared" si="59"/>
        <v>#VALUE!</v>
      </c>
      <c r="CJ183" s="197" t="e">
        <f t="shared" si="60"/>
        <v>#REF!</v>
      </c>
      <c r="CK183" s="25"/>
      <c r="CL183" s="25"/>
      <c r="CM183" s="25"/>
      <c r="CN183" s="177" t="e">
        <f t="shared" si="61"/>
        <v>#VALUE!</v>
      </c>
      <c r="CO183" s="177" t="e">
        <f t="shared" si="62"/>
        <v>#VALUE!</v>
      </c>
      <c r="CQ183" s="197" t="e">
        <f t="shared" si="63"/>
        <v>#REF!</v>
      </c>
      <c r="CR183" s="25"/>
      <c r="CS183" s="25"/>
      <c r="CT183" s="25"/>
      <c r="CU183" s="177" t="e">
        <f t="shared" si="64"/>
        <v>#VALUE!</v>
      </c>
      <c r="CV183" s="177" t="e">
        <f t="shared" si="65"/>
        <v>#VALUE!</v>
      </c>
    </row>
    <row r="184" spans="1:100" ht="15" customHeight="1">
      <c r="A184" s="19">
        <f t="shared" si="66"/>
        <v>2009</v>
      </c>
      <c r="B184" s="174">
        <f t="shared" si="23"/>
        <v>275</v>
      </c>
      <c r="C184" s="191">
        <f t="shared" si="24"/>
        <v>3.4011973816621555</v>
      </c>
      <c r="D184" s="20">
        <f t="shared" si="67"/>
        <v>6</v>
      </c>
      <c r="E184" s="45"/>
      <c r="F184" s="45"/>
      <c r="G184" s="49"/>
      <c r="H184" s="45"/>
      <c r="I184" s="177">
        <f t="shared" si="25"/>
        <v>266</v>
      </c>
      <c r="J184" s="178">
        <f t="shared" si="26"/>
        <v>3.2727272727272729</v>
      </c>
      <c r="K184" s="177">
        <f t="shared" si="27"/>
        <v>8.1000000000000003E-2</v>
      </c>
      <c r="M184" s="25"/>
      <c r="N184" s="25"/>
      <c r="O184" s="177" t="e">
        <f t="shared" si="28"/>
        <v>#REF!</v>
      </c>
      <c r="P184" s="177" t="e">
        <f t="shared" si="29"/>
        <v>#REF!</v>
      </c>
      <c r="R184" s="197" t="e">
        <f t="shared" si="30"/>
        <v>#REF!</v>
      </c>
      <c r="S184" s="25"/>
      <c r="T184" s="25"/>
      <c r="U184" s="25"/>
      <c r="V184" s="177" t="e">
        <f t="shared" si="31"/>
        <v>#VALUE!</v>
      </c>
      <c r="W184" s="177" t="e">
        <f t="shared" si="32"/>
        <v>#VALUE!</v>
      </c>
      <c r="Y184" s="197" t="e">
        <f t="shared" si="33"/>
        <v>#REF!</v>
      </c>
      <c r="Z184" s="25"/>
      <c r="AA184" s="25"/>
      <c r="AB184" s="25"/>
      <c r="AC184" s="177" t="e">
        <f t="shared" si="34"/>
        <v>#VALUE!</v>
      </c>
      <c r="AD184" s="177" t="e">
        <f t="shared" si="35"/>
        <v>#VALUE!</v>
      </c>
      <c r="AF184" s="197" t="e">
        <f t="shared" si="36"/>
        <v>#REF!</v>
      </c>
      <c r="AG184" s="25"/>
      <c r="AH184" s="25"/>
      <c r="AI184" s="25"/>
      <c r="AJ184" s="177" t="e">
        <f t="shared" si="37"/>
        <v>#VALUE!</v>
      </c>
      <c r="AK184" s="177" t="e">
        <f t="shared" si="38"/>
        <v>#VALUE!</v>
      </c>
      <c r="AM184" s="197" t="e">
        <f t="shared" si="39"/>
        <v>#REF!</v>
      </c>
      <c r="AN184" s="25"/>
      <c r="AO184" s="25"/>
      <c r="AP184" s="25"/>
      <c r="AQ184" s="177" t="e">
        <f t="shared" si="40"/>
        <v>#VALUE!</v>
      </c>
      <c r="AR184" s="177" t="e">
        <f t="shared" si="41"/>
        <v>#VALUE!</v>
      </c>
      <c r="AT184" s="197" t="e">
        <f t="shared" si="42"/>
        <v>#REF!</v>
      </c>
      <c r="AU184" s="25"/>
      <c r="AV184" s="25"/>
      <c r="AW184" s="25"/>
      <c r="AX184" s="177" t="e">
        <f t="shared" si="43"/>
        <v>#VALUE!</v>
      </c>
      <c r="AY184" s="177" t="e">
        <f t="shared" si="44"/>
        <v>#VALUE!</v>
      </c>
      <c r="BA184" s="197" t="e">
        <f t="shared" si="45"/>
        <v>#REF!</v>
      </c>
      <c r="BB184" s="25"/>
      <c r="BC184" s="25"/>
      <c r="BD184" s="25"/>
      <c r="BE184" s="177" t="e">
        <f t="shared" si="46"/>
        <v>#VALUE!</v>
      </c>
      <c r="BF184" s="177" t="e">
        <f t="shared" si="47"/>
        <v>#VALUE!</v>
      </c>
      <c r="BH184" s="197" t="e">
        <f t="shared" si="48"/>
        <v>#REF!</v>
      </c>
      <c r="BI184" s="25"/>
      <c r="BJ184" s="25"/>
      <c r="BK184" s="25"/>
      <c r="BL184" s="177" t="e">
        <f t="shared" si="49"/>
        <v>#VALUE!</v>
      </c>
      <c r="BM184" s="177" t="e">
        <f t="shared" si="50"/>
        <v>#VALUE!</v>
      </c>
      <c r="BO184" s="197" t="e">
        <f t="shared" si="51"/>
        <v>#REF!</v>
      </c>
      <c r="BP184" s="25"/>
      <c r="BQ184" s="25"/>
      <c r="BR184" s="25"/>
      <c r="BS184" s="177" t="e">
        <f t="shared" si="52"/>
        <v>#VALUE!</v>
      </c>
      <c r="BT184" s="177" t="e">
        <f t="shared" si="53"/>
        <v>#VALUE!</v>
      </c>
      <c r="BV184" s="197" t="e">
        <f t="shared" si="54"/>
        <v>#REF!</v>
      </c>
      <c r="BW184" s="25"/>
      <c r="BX184" s="25"/>
      <c r="BY184" s="25"/>
      <c r="BZ184" s="177" t="e">
        <f t="shared" si="55"/>
        <v>#VALUE!</v>
      </c>
      <c r="CA184" s="177" t="e">
        <f t="shared" si="56"/>
        <v>#VALUE!</v>
      </c>
      <c r="CC184" s="197" t="e">
        <f t="shared" si="57"/>
        <v>#REF!</v>
      </c>
      <c r="CD184" s="25"/>
      <c r="CE184" s="25"/>
      <c r="CF184" s="25"/>
      <c r="CG184" s="177" t="e">
        <f t="shared" si="58"/>
        <v>#VALUE!</v>
      </c>
      <c r="CH184" s="177" t="e">
        <f t="shared" si="59"/>
        <v>#VALUE!</v>
      </c>
      <c r="CJ184" s="197" t="e">
        <f t="shared" si="60"/>
        <v>#REF!</v>
      </c>
      <c r="CK184" s="25"/>
      <c r="CL184" s="25"/>
      <c r="CM184" s="25"/>
      <c r="CN184" s="177" t="e">
        <f t="shared" si="61"/>
        <v>#VALUE!</v>
      </c>
      <c r="CO184" s="177" t="e">
        <f t="shared" si="62"/>
        <v>#VALUE!</v>
      </c>
      <c r="CQ184" s="197" t="e">
        <f t="shared" si="63"/>
        <v>#REF!</v>
      </c>
      <c r="CR184" s="25"/>
      <c r="CS184" s="25"/>
      <c r="CT184" s="25"/>
      <c r="CU184" s="177" t="e">
        <f t="shared" si="64"/>
        <v>#VALUE!</v>
      </c>
      <c r="CV184" s="177" t="e">
        <f t="shared" si="65"/>
        <v>#VALUE!</v>
      </c>
    </row>
    <row r="185" spans="1:100" s="25" customFormat="1" ht="15" customHeight="1">
      <c r="A185" s="19">
        <f t="shared" si="66"/>
        <v>2010</v>
      </c>
      <c r="B185" s="174">
        <f t="shared" si="23"/>
        <v>260</v>
      </c>
      <c r="C185" s="191">
        <f t="shared" si="24"/>
        <v>2.7080502011022101</v>
      </c>
      <c r="D185" s="20">
        <f t="shared" si="67"/>
        <v>7</v>
      </c>
      <c r="G185" s="49"/>
      <c r="H185" s="45"/>
      <c r="I185" s="177">
        <f t="shared" si="25"/>
        <v>267</v>
      </c>
      <c r="J185" s="178">
        <f t="shared" si="26"/>
        <v>2.6923076923076925</v>
      </c>
      <c r="K185" s="177">
        <f t="shared" si="27"/>
        <v>4.9000000000000002E-2</v>
      </c>
      <c r="O185" s="177" t="e">
        <f t="shared" si="28"/>
        <v>#REF!</v>
      </c>
      <c r="P185" s="177" t="e">
        <f t="shared" si="29"/>
        <v>#REF!</v>
      </c>
      <c r="R185" s="197" t="e">
        <f t="shared" si="30"/>
        <v>#REF!</v>
      </c>
      <c r="V185" s="177" t="e">
        <f t="shared" si="31"/>
        <v>#VALUE!</v>
      </c>
      <c r="W185" s="177" t="e">
        <f t="shared" si="32"/>
        <v>#VALUE!</v>
      </c>
      <c r="Y185" s="197" t="e">
        <f t="shared" si="33"/>
        <v>#REF!</v>
      </c>
      <c r="AC185" s="177" t="e">
        <f t="shared" si="34"/>
        <v>#VALUE!</v>
      </c>
      <c r="AD185" s="177" t="e">
        <f t="shared" si="35"/>
        <v>#VALUE!</v>
      </c>
      <c r="AF185" s="197" t="e">
        <f t="shared" si="36"/>
        <v>#REF!</v>
      </c>
      <c r="AJ185" s="177" t="e">
        <f t="shared" si="37"/>
        <v>#VALUE!</v>
      </c>
      <c r="AK185" s="177" t="e">
        <f t="shared" si="38"/>
        <v>#VALUE!</v>
      </c>
      <c r="AM185" s="197" t="e">
        <f t="shared" si="39"/>
        <v>#REF!</v>
      </c>
      <c r="AQ185" s="177" t="e">
        <f t="shared" si="40"/>
        <v>#VALUE!</v>
      </c>
      <c r="AR185" s="177" t="e">
        <f t="shared" si="41"/>
        <v>#VALUE!</v>
      </c>
      <c r="AT185" s="197" t="e">
        <f t="shared" si="42"/>
        <v>#REF!</v>
      </c>
      <c r="AX185" s="177" t="e">
        <f t="shared" si="43"/>
        <v>#VALUE!</v>
      </c>
      <c r="AY185" s="177" t="e">
        <f t="shared" si="44"/>
        <v>#VALUE!</v>
      </c>
      <c r="BA185" s="197" t="e">
        <f t="shared" si="45"/>
        <v>#REF!</v>
      </c>
      <c r="BE185" s="177" t="e">
        <f t="shared" si="46"/>
        <v>#VALUE!</v>
      </c>
      <c r="BF185" s="177" t="e">
        <f t="shared" si="47"/>
        <v>#VALUE!</v>
      </c>
      <c r="BH185" s="197" t="e">
        <f t="shared" si="48"/>
        <v>#REF!</v>
      </c>
      <c r="BL185" s="177" t="e">
        <f t="shared" si="49"/>
        <v>#VALUE!</v>
      </c>
      <c r="BM185" s="177" t="e">
        <f t="shared" si="50"/>
        <v>#VALUE!</v>
      </c>
      <c r="BO185" s="197" t="e">
        <f t="shared" si="51"/>
        <v>#REF!</v>
      </c>
      <c r="BS185" s="177" t="e">
        <f t="shared" si="52"/>
        <v>#VALUE!</v>
      </c>
      <c r="BT185" s="177" t="e">
        <f t="shared" si="53"/>
        <v>#VALUE!</v>
      </c>
      <c r="BV185" s="197" t="e">
        <f t="shared" si="54"/>
        <v>#REF!</v>
      </c>
      <c r="BZ185" s="177" t="e">
        <f t="shared" si="55"/>
        <v>#VALUE!</v>
      </c>
      <c r="CA185" s="177" t="e">
        <f t="shared" si="56"/>
        <v>#VALUE!</v>
      </c>
      <c r="CC185" s="197" t="e">
        <f t="shared" si="57"/>
        <v>#REF!</v>
      </c>
      <c r="CG185" s="177" t="e">
        <f t="shared" si="58"/>
        <v>#VALUE!</v>
      </c>
      <c r="CH185" s="177" t="e">
        <f t="shared" si="59"/>
        <v>#VALUE!</v>
      </c>
      <c r="CJ185" s="197" t="e">
        <f t="shared" si="60"/>
        <v>#REF!</v>
      </c>
      <c r="CN185" s="177" t="e">
        <f t="shared" si="61"/>
        <v>#VALUE!</v>
      </c>
      <c r="CO185" s="177" t="e">
        <f t="shared" si="62"/>
        <v>#VALUE!</v>
      </c>
      <c r="CQ185" s="197" t="e">
        <f t="shared" si="63"/>
        <v>#REF!</v>
      </c>
      <c r="CU185" s="177" t="e">
        <f t="shared" si="64"/>
        <v>#VALUE!</v>
      </c>
      <c r="CV185" s="177" t="e">
        <f t="shared" si="65"/>
        <v>#VALUE!</v>
      </c>
    </row>
    <row r="186" spans="1:100" ht="15" customHeight="1">
      <c r="A186" s="19">
        <f t="shared" si="66"/>
        <v>2011</v>
      </c>
      <c r="B186" s="174">
        <f t="shared" si="23"/>
        <v>271</v>
      </c>
      <c r="C186" s="191">
        <f t="shared" si="24"/>
        <v>3.2580965380214821</v>
      </c>
      <c r="D186" s="20">
        <f t="shared" si="67"/>
        <v>8</v>
      </c>
      <c r="E186" s="50"/>
      <c r="F186" s="25"/>
      <c r="G186" s="25"/>
      <c r="H186" s="25"/>
      <c r="I186" s="177">
        <f t="shared" si="25"/>
        <v>268</v>
      </c>
      <c r="J186" s="178">
        <f t="shared" si="26"/>
        <v>1.107011070110701</v>
      </c>
      <c r="K186" s="177">
        <f t="shared" si="27"/>
        <v>8.9999999999999993E-3</v>
      </c>
      <c r="M186" s="25"/>
      <c r="N186" s="25"/>
      <c r="O186" s="177" t="e">
        <f t="shared" si="28"/>
        <v>#REF!</v>
      </c>
      <c r="P186" s="177" t="e">
        <f t="shared" si="29"/>
        <v>#REF!</v>
      </c>
      <c r="R186" s="197" t="e">
        <f t="shared" si="30"/>
        <v>#REF!</v>
      </c>
      <c r="S186" s="25"/>
      <c r="T186" s="25"/>
      <c r="U186" s="25"/>
      <c r="V186" s="177" t="e">
        <f t="shared" si="31"/>
        <v>#VALUE!</v>
      </c>
      <c r="W186" s="177" t="e">
        <f t="shared" si="32"/>
        <v>#VALUE!</v>
      </c>
      <c r="Y186" s="197" t="e">
        <f t="shared" si="33"/>
        <v>#REF!</v>
      </c>
      <c r="Z186" s="25"/>
      <c r="AA186" s="25"/>
      <c r="AB186" s="25"/>
      <c r="AC186" s="177" t="e">
        <f t="shared" si="34"/>
        <v>#VALUE!</v>
      </c>
      <c r="AD186" s="177" t="e">
        <f t="shared" si="35"/>
        <v>#VALUE!</v>
      </c>
      <c r="AF186" s="197" t="e">
        <f t="shared" si="36"/>
        <v>#REF!</v>
      </c>
      <c r="AG186" s="25"/>
      <c r="AH186" s="25"/>
      <c r="AI186" s="25"/>
      <c r="AJ186" s="177" t="e">
        <f t="shared" si="37"/>
        <v>#VALUE!</v>
      </c>
      <c r="AK186" s="177" t="e">
        <f t="shared" si="38"/>
        <v>#VALUE!</v>
      </c>
      <c r="AM186" s="197" t="e">
        <f t="shared" si="39"/>
        <v>#REF!</v>
      </c>
      <c r="AN186" s="25"/>
      <c r="AO186" s="25"/>
      <c r="AP186" s="25"/>
      <c r="AQ186" s="177" t="e">
        <f t="shared" si="40"/>
        <v>#VALUE!</v>
      </c>
      <c r="AR186" s="177" t="e">
        <f t="shared" si="41"/>
        <v>#VALUE!</v>
      </c>
      <c r="AT186" s="197" t="e">
        <f t="shared" si="42"/>
        <v>#REF!</v>
      </c>
      <c r="AU186" s="25"/>
      <c r="AV186" s="25"/>
      <c r="AW186" s="25"/>
      <c r="AX186" s="177" t="e">
        <f t="shared" si="43"/>
        <v>#VALUE!</v>
      </c>
      <c r="AY186" s="177" t="e">
        <f t="shared" si="44"/>
        <v>#VALUE!</v>
      </c>
      <c r="BA186" s="197" t="e">
        <f t="shared" si="45"/>
        <v>#REF!</v>
      </c>
      <c r="BB186" s="25"/>
      <c r="BC186" s="25"/>
      <c r="BD186" s="25"/>
      <c r="BE186" s="177" t="e">
        <f t="shared" si="46"/>
        <v>#VALUE!</v>
      </c>
      <c r="BF186" s="177" t="e">
        <f t="shared" si="47"/>
        <v>#VALUE!</v>
      </c>
      <c r="BH186" s="197" t="e">
        <f t="shared" si="48"/>
        <v>#REF!</v>
      </c>
      <c r="BI186" s="25"/>
      <c r="BJ186" s="25"/>
      <c r="BK186" s="25"/>
      <c r="BL186" s="177" t="e">
        <f t="shared" si="49"/>
        <v>#VALUE!</v>
      </c>
      <c r="BM186" s="177" t="e">
        <f t="shared" si="50"/>
        <v>#VALUE!</v>
      </c>
      <c r="BO186" s="197" t="e">
        <f t="shared" si="51"/>
        <v>#REF!</v>
      </c>
      <c r="BP186" s="25"/>
      <c r="BQ186" s="25"/>
      <c r="BR186" s="25"/>
      <c r="BS186" s="177" t="e">
        <f t="shared" si="52"/>
        <v>#VALUE!</v>
      </c>
      <c r="BT186" s="177" t="e">
        <f t="shared" si="53"/>
        <v>#VALUE!</v>
      </c>
      <c r="BV186" s="197" t="e">
        <f t="shared" si="54"/>
        <v>#REF!</v>
      </c>
      <c r="BW186" s="25"/>
      <c r="BX186" s="25"/>
      <c r="BY186" s="25"/>
      <c r="BZ186" s="177" t="e">
        <f t="shared" si="55"/>
        <v>#VALUE!</v>
      </c>
      <c r="CA186" s="177" t="e">
        <f t="shared" si="56"/>
        <v>#VALUE!</v>
      </c>
      <c r="CC186" s="197" t="e">
        <f t="shared" si="57"/>
        <v>#REF!</v>
      </c>
      <c r="CD186" s="25"/>
      <c r="CE186" s="25"/>
      <c r="CF186" s="25"/>
      <c r="CG186" s="177" t="e">
        <f t="shared" si="58"/>
        <v>#VALUE!</v>
      </c>
      <c r="CH186" s="177" t="e">
        <f t="shared" si="59"/>
        <v>#VALUE!</v>
      </c>
      <c r="CJ186" s="197" t="e">
        <f t="shared" si="60"/>
        <v>#REF!</v>
      </c>
      <c r="CK186" s="25"/>
      <c r="CL186" s="25"/>
      <c r="CM186" s="25"/>
      <c r="CN186" s="177" t="e">
        <f t="shared" si="61"/>
        <v>#VALUE!</v>
      </c>
      <c r="CO186" s="177" t="e">
        <f t="shared" si="62"/>
        <v>#VALUE!</v>
      </c>
      <c r="CQ186" s="197" t="e">
        <f t="shared" si="63"/>
        <v>#REF!</v>
      </c>
      <c r="CR186" s="25"/>
      <c r="CS186" s="25"/>
      <c r="CT186" s="25"/>
      <c r="CU186" s="177" t="e">
        <f t="shared" si="64"/>
        <v>#VALUE!</v>
      </c>
      <c r="CV186" s="177" t="e">
        <f t="shared" si="65"/>
        <v>#VALUE!</v>
      </c>
    </row>
    <row r="187" spans="1:100" s="25" customFormat="1" ht="15" customHeight="1">
      <c r="A187" s="19">
        <f t="shared" si="66"/>
        <v>2012</v>
      </c>
      <c r="B187" s="174">
        <f t="shared" si="23"/>
        <v>268</v>
      </c>
      <c r="C187" s="191">
        <f t="shared" si="24"/>
        <v>3.1354942159291497</v>
      </c>
      <c r="D187" s="20">
        <f t="shared" si="67"/>
        <v>9</v>
      </c>
      <c r="E187" s="50"/>
      <c r="I187" s="177">
        <f t="shared" si="25"/>
        <v>269</v>
      </c>
      <c r="J187" s="178">
        <f t="shared" si="26"/>
        <v>0.37313432835820892</v>
      </c>
      <c r="K187" s="177">
        <f t="shared" si="27"/>
        <v>1E-3</v>
      </c>
      <c r="O187" s="177" t="e">
        <f t="shared" si="28"/>
        <v>#REF!</v>
      </c>
      <c r="P187" s="177" t="e">
        <f t="shared" si="29"/>
        <v>#REF!</v>
      </c>
      <c r="R187" s="197" t="e">
        <f t="shared" si="30"/>
        <v>#REF!</v>
      </c>
      <c r="V187" s="177" t="e">
        <f t="shared" si="31"/>
        <v>#VALUE!</v>
      </c>
      <c r="W187" s="177" t="e">
        <f t="shared" si="32"/>
        <v>#VALUE!</v>
      </c>
      <c r="Y187" s="197" t="e">
        <f t="shared" si="33"/>
        <v>#REF!</v>
      </c>
      <c r="AC187" s="177" t="e">
        <f t="shared" si="34"/>
        <v>#VALUE!</v>
      </c>
      <c r="AD187" s="177" t="e">
        <f t="shared" si="35"/>
        <v>#VALUE!</v>
      </c>
      <c r="AF187" s="197" t="e">
        <f t="shared" si="36"/>
        <v>#REF!</v>
      </c>
      <c r="AJ187" s="177" t="e">
        <f t="shared" si="37"/>
        <v>#VALUE!</v>
      </c>
      <c r="AK187" s="177" t="e">
        <f t="shared" si="38"/>
        <v>#VALUE!</v>
      </c>
      <c r="AM187" s="197" t="e">
        <f t="shared" si="39"/>
        <v>#REF!</v>
      </c>
      <c r="AQ187" s="177" t="e">
        <f t="shared" si="40"/>
        <v>#VALUE!</v>
      </c>
      <c r="AR187" s="177" t="e">
        <f t="shared" si="41"/>
        <v>#VALUE!</v>
      </c>
      <c r="AT187" s="197" t="e">
        <f t="shared" si="42"/>
        <v>#REF!</v>
      </c>
      <c r="AX187" s="177" t="e">
        <f t="shared" si="43"/>
        <v>#VALUE!</v>
      </c>
      <c r="AY187" s="177" t="e">
        <f t="shared" si="44"/>
        <v>#VALUE!</v>
      </c>
      <c r="BA187" s="197" t="e">
        <f t="shared" si="45"/>
        <v>#REF!</v>
      </c>
      <c r="BE187" s="177" t="e">
        <f t="shared" si="46"/>
        <v>#VALUE!</v>
      </c>
      <c r="BF187" s="177" t="e">
        <f t="shared" si="47"/>
        <v>#VALUE!</v>
      </c>
      <c r="BH187" s="197" t="e">
        <f t="shared" si="48"/>
        <v>#REF!</v>
      </c>
      <c r="BL187" s="177" t="e">
        <f t="shared" si="49"/>
        <v>#VALUE!</v>
      </c>
      <c r="BM187" s="177" t="e">
        <f t="shared" si="50"/>
        <v>#VALUE!</v>
      </c>
      <c r="BO187" s="197" t="e">
        <f t="shared" si="51"/>
        <v>#REF!</v>
      </c>
      <c r="BS187" s="177" t="e">
        <f t="shared" si="52"/>
        <v>#VALUE!</v>
      </c>
      <c r="BT187" s="177" t="e">
        <f t="shared" si="53"/>
        <v>#VALUE!</v>
      </c>
      <c r="BV187" s="197" t="e">
        <f t="shared" si="54"/>
        <v>#REF!</v>
      </c>
      <c r="BZ187" s="177" t="e">
        <f t="shared" si="55"/>
        <v>#VALUE!</v>
      </c>
      <c r="CA187" s="177" t="e">
        <f t="shared" si="56"/>
        <v>#VALUE!</v>
      </c>
      <c r="CC187" s="197" t="e">
        <f t="shared" si="57"/>
        <v>#REF!</v>
      </c>
      <c r="CG187" s="177" t="e">
        <f t="shared" si="58"/>
        <v>#VALUE!</v>
      </c>
      <c r="CH187" s="177" t="e">
        <f t="shared" si="59"/>
        <v>#VALUE!</v>
      </c>
      <c r="CJ187" s="197" t="e">
        <f t="shared" si="60"/>
        <v>#REF!</v>
      </c>
      <c r="CN187" s="177" t="e">
        <f t="shared" si="61"/>
        <v>#VALUE!</v>
      </c>
      <c r="CO187" s="177" t="e">
        <f t="shared" si="62"/>
        <v>#VALUE!</v>
      </c>
      <c r="CQ187" s="197" t="e">
        <f t="shared" si="63"/>
        <v>#REF!</v>
      </c>
      <c r="CU187" s="177" t="e">
        <f t="shared" si="64"/>
        <v>#VALUE!</v>
      </c>
      <c r="CV187" s="177" t="e">
        <f t="shared" si="65"/>
        <v>#VALUE!</v>
      </c>
    </row>
    <row r="188" spans="1:100" s="25" customFormat="1" ht="15" customHeight="1" thickBot="1">
      <c r="A188" s="28">
        <f t="shared" si="66"/>
        <v>2013</v>
      </c>
      <c r="B188" s="182">
        <f t="shared" si="23"/>
        <v>271</v>
      </c>
      <c r="C188" s="192">
        <f t="shared" si="24"/>
        <v>3.2580965380214821</v>
      </c>
      <c r="D188" s="29">
        <f t="shared" si="67"/>
        <v>10</v>
      </c>
      <c r="E188" s="51"/>
      <c r="F188" s="30"/>
      <c r="G188" s="30"/>
      <c r="H188" s="30"/>
      <c r="I188" s="183">
        <f t="shared" si="25"/>
        <v>271</v>
      </c>
      <c r="J188" s="184">
        <f t="shared" si="26"/>
        <v>0</v>
      </c>
      <c r="K188" s="183">
        <f t="shared" si="27"/>
        <v>0</v>
      </c>
      <c r="M188" s="9"/>
      <c r="N188" s="9"/>
      <c r="O188" s="187" t="e">
        <f t="shared" si="28"/>
        <v>#REF!</v>
      </c>
      <c r="P188" s="187" t="e">
        <f t="shared" si="29"/>
        <v>#REF!</v>
      </c>
      <c r="R188" s="200" t="e">
        <f t="shared" si="30"/>
        <v>#REF!</v>
      </c>
      <c r="S188" s="9"/>
      <c r="T188" s="9"/>
      <c r="U188" s="9"/>
      <c r="V188" s="187" t="e">
        <f t="shared" si="31"/>
        <v>#VALUE!</v>
      </c>
      <c r="W188" s="187" t="e">
        <f t="shared" si="32"/>
        <v>#VALUE!</v>
      </c>
      <c r="Y188" s="200" t="e">
        <f t="shared" si="33"/>
        <v>#REF!</v>
      </c>
      <c r="Z188" s="9"/>
      <c r="AA188" s="9"/>
      <c r="AB188" s="9"/>
      <c r="AC188" s="187" t="e">
        <f t="shared" si="34"/>
        <v>#VALUE!</v>
      </c>
      <c r="AD188" s="187" t="e">
        <f t="shared" si="35"/>
        <v>#VALUE!</v>
      </c>
      <c r="AF188" s="200" t="e">
        <f t="shared" si="36"/>
        <v>#REF!</v>
      </c>
      <c r="AG188" s="9"/>
      <c r="AH188" s="9"/>
      <c r="AI188" s="9"/>
      <c r="AJ188" s="187" t="e">
        <f t="shared" si="37"/>
        <v>#VALUE!</v>
      </c>
      <c r="AK188" s="187" t="e">
        <f t="shared" si="38"/>
        <v>#VALUE!</v>
      </c>
      <c r="AM188" s="200" t="e">
        <f t="shared" si="39"/>
        <v>#REF!</v>
      </c>
      <c r="AN188" s="9"/>
      <c r="AO188" s="9"/>
      <c r="AP188" s="9"/>
      <c r="AQ188" s="187" t="e">
        <f t="shared" si="40"/>
        <v>#VALUE!</v>
      </c>
      <c r="AR188" s="187" t="e">
        <f t="shared" si="41"/>
        <v>#VALUE!</v>
      </c>
      <c r="AT188" s="200" t="e">
        <f t="shared" si="42"/>
        <v>#REF!</v>
      </c>
      <c r="AU188" s="9"/>
      <c r="AV188" s="9"/>
      <c r="AW188" s="9"/>
      <c r="AX188" s="187" t="e">
        <f t="shared" si="43"/>
        <v>#VALUE!</v>
      </c>
      <c r="AY188" s="187" t="e">
        <f t="shared" si="44"/>
        <v>#VALUE!</v>
      </c>
      <c r="BA188" s="200" t="e">
        <f t="shared" si="45"/>
        <v>#REF!</v>
      </c>
      <c r="BB188" s="9"/>
      <c r="BC188" s="9"/>
      <c r="BD188" s="9"/>
      <c r="BE188" s="187" t="e">
        <f t="shared" si="46"/>
        <v>#VALUE!</v>
      </c>
      <c r="BF188" s="187" t="e">
        <f t="shared" si="47"/>
        <v>#VALUE!</v>
      </c>
      <c r="BH188" s="200" t="e">
        <f t="shared" si="48"/>
        <v>#REF!</v>
      </c>
      <c r="BI188" s="9"/>
      <c r="BJ188" s="9"/>
      <c r="BK188" s="9"/>
      <c r="BL188" s="187" t="e">
        <f t="shared" si="49"/>
        <v>#VALUE!</v>
      </c>
      <c r="BM188" s="187" t="e">
        <f t="shared" si="50"/>
        <v>#VALUE!</v>
      </c>
      <c r="BO188" s="200" t="e">
        <f t="shared" si="51"/>
        <v>#REF!</v>
      </c>
      <c r="BP188" s="9"/>
      <c r="BQ188" s="9"/>
      <c r="BR188" s="9"/>
      <c r="BS188" s="187" t="e">
        <f t="shared" si="52"/>
        <v>#VALUE!</v>
      </c>
      <c r="BT188" s="187" t="e">
        <f t="shared" si="53"/>
        <v>#VALUE!</v>
      </c>
      <c r="BV188" s="200" t="e">
        <f t="shared" si="54"/>
        <v>#REF!</v>
      </c>
      <c r="BW188" s="9"/>
      <c r="BX188" s="9"/>
      <c r="BY188" s="9"/>
      <c r="BZ188" s="187" t="e">
        <f t="shared" si="55"/>
        <v>#VALUE!</v>
      </c>
      <c r="CA188" s="187" t="e">
        <f t="shared" si="56"/>
        <v>#VALUE!</v>
      </c>
      <c r="CC188" s="200" t="e">
        <f t="shared" si="57"/>
        <v>#REF!</v>
      </c>
      <c r="CD188" s="9"/>
      <c r="CE188" s="9"/>
      <c r="CF188" s="9"/>
      <c r="CG188" s="187" t="e">
        <f t="shared" si="58"/>
        <v>#VALUE!</v>
      </c>
      <c r="CH188" s="187" t="e">
        <f t="shared" si="59"/>
        <v>#VALUE!</v>
      </c>
      <c r="CJ188" s="200" t="e">
        <f t="shared" si="60"/>
        <v>#REF!</v>
      </c>
      <c r="CK188" s="9"/>
      <c r="CL188" s="9"/>
      <c r="CM188" s="9"/>
      <c r="CN188" s="187" t="e">
        <f t="shared" si="61"/>
        <v>#VALUE!</v>
      </c>
      <c r="CO188" s="187" t="e">
        <f t="shared" si="62"/>
        <v>#VALUE!</v>
      </c>
      <c r="CQ188" s="200" t="e">
        <f t="shared" si="63"/>
        <v>#REF!</v>
      </c>
      <c r="CR188" s="9"/>
      <c r="CS188" s="9"/>
      <c r="CT188" s="9"/>
      <c r="CU188" s="187" t="e">
        <f t="shared" si="64"/>
        <v>#VALUE!</v>
      </c>
      <c r="CV188" s="187" t="e">
        <f t="shared" si="65"/>
        <v>#VALUE!</v>
      </c>
    </row>
    <row r="189" spans="1:100" ht="15" customHeight="1" thickTop="1">
      <c r="A189" s="19">
        <f t="shared" si="66"/>
        <v>2014</v>
      </c>
      <c r="B189" s="174">
        <f t="shared" ref="B189:B210" si="68">ROUND($F$176*(1+$F$177)^D189+$F$172,$G$1)</f>
        <v>272</v>
      </c>
      <c r="C189" s="52"/>
      <c r="D189" s="20">
        <f t="shared" si="67"/>
        <v>11</v>
      </c>
      <c r="E189" s="53"/>
      <c r="F189" s="31"/>
      <c r="G189" s="25"/>
      <c r="H189" s="25"/>
      <c r="I189" s="177">
        <f t="shared" si="25"/>
        <v>272</v>
      </c>
      <c r="J189" s="185"/>
      <c r="K189" s="185"/>
    </row>
    <row r="190" spans="1:100" ht="15" customHeight="1" thickBot="1">
      <c r="A190" s="19">
        <f t="shared" si="66"/>
        <v>2015</v>
      </c>
      <c r="B190" s="174">
        <f t="shared" si="68"/>
        <v>273</v>
      </c>
      <c r="C190" s="52"/>
      <c r="D190" s="20">
        <f t="shared" si="67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273</v>
      </c>
      <c r="J190" s="185"/>
      <c r="K190" s="185"/>
    </row>
    <row r="191" spans="1:100" ht="15" customHeight="1" thickTop="1">
      <c r="A191" s="19">
        <f t="shared" si="66"/>
        <v>2016</v>
      </c>
      <c r="B191" s="174">
        <f t="shared" si="68"/>
        <v>274</v>
      </c>
      <c r="C191" s="52"/>
      <c r="D191" s="20">
        <f t="shared" si="67"/>
        <v>13</v>
      </c>
      <c r="E191" s="198" t="e">
        <f>#REF!</f>
        <v>#REF!</v>
      </c>
      <c r="F191" s="201" t="e">
        <f>#REF!</f>
        <v>#REF!</v>
      </c>
      <c r="G191" s="643" t="e">
        <f>#REF!</f>
        <v>#REF!</v>
      </c>
      <c r="H191" s="644"/>
      <c r="I191" s="177">
        <f t="shared" si="25"/>
        <v>274</v>
      </c>
      <c r="J191" s="185"/>
      <c r="K191" s="185"/>
      <c r="R191" s="198" t="s">
        <v>72</v>
      </c>
      <c r="S191" s="198" t="e">
        <f>#REF!</f>
        <v>#REF!</v>
      </c>
      <c r="Y191" s="198" t="s">
        <v>72</v>
      </c>
      <c r="Z191" s="198" t="e">
        <f>S191</f>
        <v>#REF!</v>
      </c>
      <c r="AF191" s="198" t="s">
        <v>72</v>
      </c>
      <c r="AG191" s="198" t="e">
        <f>Z191</f>
        <v>#REF!</v>
      </c>
      <c r="AM191" s="198" t="s">
        <v>72</v>
      </c>
      <c r="AN191" s="198" t="e">
        <f>AG191</f>
        <v>#REF!</v>
      </c>
      <c r="AT191" s="198" t="s">
        <v>72</v>
      </c>
      <c r="AU191" s="198" t="e">
        <f>AN191</f>
        <v>#REF!</v>
      </c>
      <c r="BA191" s="198" t="s">
        <v>72</v>
      </c>
      <c r="BB191" s="198" t="e">
        <f>AU191</f>
        <v>#REF!</v>
      </c>
      <c r="BH191" s="198" t="s">
        <v>72</v>
      </c>
      <c r="BI191" s="198" t="e">
        <f>BB191</f>
        <v>#REF!</v>
      </c>
      <c r="BO191" s="198" t="s">
        <v>72</v>
      </c>
      <c r="BP191" s="198" t="e">
        <f>BI191</f>
        <v>#REF!</v>
      </c>
      <c r="BV191" s="198" t="s">
        <v>72</v>
      </c>
      <c r="BW191" s="198" t="e">
        <f>BP191</f>
        <v>#REF!</v>
      </c>
      <c r="CC191" s="198" t="s">
        <v>72</v>
      </c>
      <c r="CD191" s="198" t="e">
        <f>BW191</f>
        <v>#REF!</v>
      </c>
      <c r="CJ191" s="198" t="s">
        <v>72</v>
      </c>
      <c r="CK191" s="198" t="e">
        <f>CD191</f>
        <v>#REF!</v>
      </c>
      <c r="CQ191" s="198" t="s">
        <v>72</v>
      </c>
      <c r="CR191" s="198" t="e">
        <f>CK191</f>
        <v>#REF!</v>
      </c>
    </row>
    <row r="192" spans="1:100" ht="15" customHeight="1">
      <c r="A192" s="19">
        <f t="shared" si="66"/>
        <v>2017</v>
      </c>
      <c r="B192" s="174">
        <f t="shared" si="68"/>
        <v>276</v>
      </c>
      <c r="C192" s="52"/>
      <c r="D192" s="20">
        <f t="shared" si="67"/>
        <v>14</v>
      </c>
      <c r="E192" s="198" t="e">
        <f>M172</f>
        <v>#REF!</v>
      </c>
      <c r="F192" s="201" t="e">
        <f>M179</f>
        <v>#REF!</v>
      </c>
      <c r="G192" s="643" t="e">
        <f>M180</f>
        <v>#REF!</v>
      </c>
      <c r="H192" s="644"/>
      <c r="I192" s="177">
        <f t="shared" si="25"/>
        <v>276</v>
      </c>
      <c r="J192" s="185"/>
      <c r="K192" s="185"/>
      <c r="R192" s="198" t="s">
        <v>73</v>
      </c>
      <c r="S192" s="198" t="e">
        <f>#REF!</f>
        <v>#REF!</v>
      </c>
      <c r="Y192" s="198" t="s">
        <v>73</v>
      </c>
      <c r="Z192" s="198" t="e">
        <f>S192</f>
        <v>#REF!</v>
      </c>
      <c r="AF192" s="198" t="s">
        <v>73</v>
      </c>
      <c r="AG192" s="198" t="e">
        <f>Z192</f>
        <v>#REF!</v>
      </c>
      <c r="AM192" s="198" t="s">
        <v>73</v>
      </c>
      <c r="AN192" s="198" t="e">
        <f>AG192</f>
        <v>#REF!</v>
      </c>
      <c r="AT192" s="198" t="s">
        <v>73</v>
      </c>
      <c r="AU192" s="198" t="e">
        <f>AN192</f>
        <v>#REF!</v>
      </c>
      <c r="BA192" s="198" t="s">
        <v>73</v>
      </c>
      <c r="BB192" s="198" t="e">
        <f>AU192</f>
        <v>#REF!</v>
      </c>
      <c r="BH192" s="198" t="s">
        <v>73</v>
      </c>
      <c r="BI192" s="198" t="e">
        <f>BB192</f>
        <v>#REF!</v>
      </c>
      <c r="BO192" s="198" t="s">
        <v>73</v>
      </c>
      <c r="BP192" s="198" t="e">
        <f>BI192</f>
        <v>#REF!</v>
      </c>
      <c r="BV192" s="198" t="s">
        <v>73</v>
      </c>
      <c r="BW192" s="198" t="e">
        <f>BP192</f>
        <v>#REF!</v>
      </c>
      <c r="CC192" s="198" t="s">
        <v>73</v>
      </c>
      <c r="CD192" s="198" t="e">
        <f>BW192</f>
        <v>#REF!</v>
      </c>
      <c r="CJ192" s="198" t="s">
        <v>73</v>
      </c>
      <c r="CK192" s="198" t="e">
        <f>CD192</f>
        <v>#REF!</v>
      </c>
      <c r="CQ192" s="198" t="s">
        <v>73</v>
      </c>
      <c r="CR192" s="198" t="e">
        <f>CK192</f>
        <v>#REF!</v>
      </c>
    </row>
    <row r="193" spans="1:96" ht="15" customHeight="1">
      <c r="A193" s="19">
        <f t="shared" si="66"/>
        <v>2018</v>
      </c>
      <c r="B193" s="174">
        <f t="shared" si="68"/>
        <v>277</v>
      </c>
      <c r="C193" s="52"/>
      <c r="D193" s="20">
        <f t="shared" si="67"/>
        <v>15</v>
      </c>
      <c r="E193" s="198" t="e">
        <f>T172</f>
        <v>#REF!</v>
      </c>
      <c r="F193" s="201" t="e">
        <f>T179</f>
        <v>#VALUE!</v>
      </c>
      <c r="G193" s="643" t="e">
        <f>T180</f>
        <v>#VALUE!</v>
      </c>
      <c r="H193" s="644"/>
      <c r="I193" s="177">
        <f t="shared" si="25"/>
        <v>277</v>
      </c>
      <c r="J193" s="185"/>
      <c r="K193" s="185"/>
      <c r="R193" s="198" t="s">
        <v>50</v>
      </c>
      <c r="S193" s="198" t="e">
        <f>#REF!</f>
        <v>#REF!</v>
      </c>
      <c r="Y193" s="198" t="s">
        <v>50</v>
      </c>
      <c r="Z193" s="198" t="e">
        <f>S193</f>
        <v>#REF!</v>
      </c>
      <c r="AF193" s="198" t="s">
        <v>50</v>
      </c>
      <c r="AG193" s="198" t="e">
        <f>Z193</f>
        <v>#REF!</v>
      </c>
      <c r="AM193" s="198" t="s">
        <v>50</v>
      </c>
      <c r="AN193" s="198" t="e">
        <f>AG193</f>
        <v>#REF!</v>
      </c>
      <c r="AT193" s="198" t="s">
        <v>50</v>
      </c>
      <c r="AU193" s="198" t="e">
        <f>AN193</f>
        <v>#REF!</v>
      </c>
      <c r="BA193" s="198" t="s">
        <v>50</v>
      </c>
      <c r="BB193" s="198" t="e">
        <f>AU193</f>
        <v>#REF!</v>
      </c>
      <c r="BH193" s="198" t="s">
        <v>50</v>
      </c>
      <c r="BI193" s="198" t="e">
        <f>BB193</f>
        <v>#REF!</v>
      </c>
      <c r="BO193" s="198" t="s">
        <v>50</v>
      </c>
      <c r="BP193" s="198" t="e">
        <f>BI193</f>
        <v>#REF!</v>
      </c>
      <c r="BV193" s="198" t="s">
        <v>50</v>
      </c>
      <c r="BW193" s="198" t="e">
        <f>BP193</f>
        <v>#REF!</v>
      </c>
      <c r="CC193" s="198" t="s">
        <v>50</v>
      </c>
      <c r="CD193" s="198" t="e">
        <f>BW193</f>
        <v>#REF!</v>
      </c>
      <c r="CJ193" s="198" t="s">
        <v>50</v>
      </c>
      <c r="CK193" s="198" t="e">
        <f>CD193</f>
        <v>#REF!</v>
      </c>
      <c r="CQ193" s="198" t="s">
        <v>50</v>
      </c>
      <c r="CR193" s="198" t="e">
        <f>CK193</f>
        <v>#REF!</v>
      </c>
    </row>
    <row r="194" spans="1:96" ht="15" customHeight="1">
      <c r="A194" s="19">
        <f t="shared" si="66"/>
        <v>2019</v>
      </c>
      <c r="B194" s="174">
        <f t="shared" si="68"/>
        <v>279</v>
      </c>
      <c r="C194" s="52"/>
      <c r="D194" s="20">
        <f t="shared" si="67"/>
        <v>16</v>
      </c>
      <c r="E194" s="198" t="e">
        <f>AA172</f>
        <v>#REF!</v>
      </c>
      <c r="F194" s="201" t="e">
        <f>AA179</f>
        <v>#VALUE!</v>
      </c>
      <c r="G194" s="643" t="e">
        <f>AA180</f>
        <v>#VALUE!</v>
      </c>
      <c r="H194" s="644"/>
      <c r="I194" s="177">
        <f t="shared" si="25"/>
        <v>279</v>
      </c>
      <c r="J194" s="185"/>
      <c r="K194" s="185"/>
    </row>
    <row r="195" spans="1:96" ht="15" customHeight="1">
      <c r="A195" s="19">
        <f t="shared" si="66"/>
        <v>2020</v>
      </c>
      <c r="B195" s="174">
        <f t="shared" si="68"/>
        <v>280</v>
      </c>
      <c r="C195" s="52"/>
      <c r="D195" s="20">
        <f t="shared" si="67"/>
        <v>17</v>
      </c>
      <c r="E195" s="198" t="e">
        <f>AH172</f>
        <v>#REF!</v>
      </c>
      <c r="F195" s="201" t="e">
        <f>AH179</f>
        <v>#VALUE!</v>
      </c>
      <c r="G195" s="643" t="e">
        <f>AH180</f>
        <v>#VALUE!</v>
      </c>
      <c r="H195" s="644"/>
      <c r="I195" s="177">
        <f t="shared" si="25"/>
        <v>280</v>
      </c>
      <c r="J195" s="185"/>
      <c r="K195" s="185"/>
    </row>
    <row r="196" spans="1:96" ht="15" customHeight="1">
      <c r="A196" s="19">
        <f t="shared" si="66"/>
        <v>2021</v>
      </c>
      <c r="B196" s="174">
        <f t="shared" si="68"/>
        <v>282</v>
      </c>
      <c r="C196" s="52"/>
      <c r="D196" s="20">
        <f t="shared" si="67"/>
        <v>18</v>
      </c>
      <c r="E196" s="198" t="e">
        <f>AO172</f>
        <v>#REF!</v>
      </c>
      <c r="F196" s="201" t="e">
        <f>AO179</f>
        <v>#VALUE!</v>
      </c>
      <c r="G196" s="643" t="e">
        <f>AO180</f>
        <v>#VALUE!</v>
      </c>
      <c r="H196" s="644"/>
      <c r="I196" s="177">
        <f t="shared" si="25"/>
        <v>282</v>
      </c>
      <c r="J196" s="185"/>
      <c r="K196" s="185"/>
    </row>
    <row r="197" spans="1:96" ht="15" customHeight="1">
      <c r="A197" s="19">
        <f t="shared" si="66"/>
        <v>2022</v>
      </c>
      <c r="B197" s="174">
        <f t="shared" si="68"/>
        <v>284</v>
      </c>
      <c r="C197" s="52"/>
      <c r="D197" s="20">
        <f t="shared" si="67"/>
        <v>19</v>
      </c>
      <c r="E197" s="198" t="e">
        <f>AV172</f>
        <v>#REF!</v>
      </c>
      <c r="F197" s="201" t="e">
        <f>AV179</f>
        <v>#VALUE!</v>
      </c>
      <c r="G197" s="643" t="e">
        <f>AV180</f>
        <v>#VALUE!</v>
      </c>
      <c r="H197" s="644"/>
      <c r="I197" s="177">
        <f t="shared" si="25"/>
        <v>284</v>
      </c>
      <c r="J197" s="185"/>
      <c r="K197" s="185"/>
    </row>
    <row r="198" spans="1:96" ht="15" customHeight="1">
      <c r="A198" s="19">
        <f t="shared" si="66"/>
        <v>2023</v>
      </c>
      <c r="B198" s="174">
        <f t="shared" si="68"/>
        <v>285</v>
      </c>
      <c r="C198" s="52"/>
      <c r="D198" s="20">
        <f t="shared" si="67"/>
        <v>20</v>
      </c>
      <c r="E198" s="198" t="e">
        <f>BC172</f>
        <v>#REF!</v>
      </c>
      <c r="F198" s="201" t="e">
        <f>BC179</f>
        <v>#VALUE!</v>
      </c>
      <c r="G198" s="643" t="e">
        <f>BC180</f>
        <v>#VALUE!</v>
      </c>
      <c r="H198" s="644"/>
      <c r="I198" s="177">
        <f t="shared" si="25"/>
        <v>285</v>
      </c>
      <c r="J198" s="185"/>
      <c r="K198" s="185"/>
    </row>
    <row r="199" spans="1:96" ht="15" customHeight="1">
      <c r="A199" s="19">
        <f t="shared" si="66"/>
        <v>2024</v>
      </c>
      <c r="B199" s="174">
        <f t="shared" si="68"/>
        <v>287</v>
      </c>
      <c r="C199" s="52"/>
      <c r="D199" s="20">
        <f t="shared" si="67"/>
        <v>21</v>
      </c>
      <c r="E199" s="198" t="e">
        <f>BJ172</f>
        <v>#REF!</v>
      </c>
      <c r="F199" s="201" t="e">
        <f>BJ179</f>
        <v>#VALUE!</v>
      </c>
      <c r="G199" s="643" t="e">
        <f>BJ180</f>
        <v>#VALUE!</v>
      </c>
      <c r="H199" s="644"/>
      <c r="I199" s="177">
        <f t="shared" si="25"/>
        <v>287</v>
      </c>
      <c r="J199" s="185"/>
      <c r="K199" s="185"/>
    </row>
    <row r="200" spans="1:96" ht="15" customHeight="1">
      <c r="A200" s="19">
        <f t="shared" si="66"/>
        <v>2025</v>
      </c>
      <c r="B200" s="174">
        <f t="shared" si="68"/>
        <v>289</v>
      </c>
      <c r="C200" s="52"/>
      <c r="D200" s="20">
        <f t="shared" si="67"/>
        <v>22</v>
      </c>
      <c r="E200" s="198" t="e">
        <f>BQ172</f>
        <v>#REF!</v>
      </c>
      <c r="F200" s="201" t="e">
        <f>BQ179</f>
        <v>#VALUE!</v>
      </c>
      <c r="G200" s="643" t="e">
        <f>BQ180</f>
        <v>#VALUE!</v>
      </c>
      <c r="H200" s="644"/>
      <c r="I200" s="177">
        <f t="shared" si="25"/>
        <v>289</v>
      </c>
      <c r="J200" s="185"/>
      <c r="K200" s="185"/>
    </row>
    <row r="201" spans="1:96" ht="15" customHeight="1">
      <c r="A201" s="19">
        <f t="shared" si="66"/>
        <v>2026</v>
      </c>
      <c r="B201" s="174">
        <f t="shared" si="68"/>
        <v>291</v>
      </c>
      <c r="C201" s="52"/>
      <c r="D201" s="20">
        <f t="shared" si="67"/>
        <v>23</v>
      </c>
      <c r="E201" s="198" t="e">
        <f>BX172</f>
        <v>#REF!</v>
      </c>
      <c r="F201" s="201" t="e">
        <f>BX179</f>
        <v>#VALUE!</v>
      </c>
      <c r="G201" s="643" t="e">
        <f>BX180</f>
        <v>#VALUE!</v>
      </c>
      <c r="H201" s="644"/>
      <c r="I201" s="177">
        <f t="shared" si="25"/>
        <v>291</v>
      </c>
      <c r="J201" s="185"/>
      <c r="K201" s="185"/>
    </row>
    <row r="202" spans="1:96" ht="15" customHeight="1">
      <c r="A202" s="19">
        <f t="shared" si="66"/>
        <v>2027</v>
      </c>
      <c r="B202" s="174">
        <f t="shared" si="68"/>
        <v>294</v>
      </c>
      <c r="C202" s="52"/>
      <c r="D202" s="20">
        <f t="shared" si="67"/>
        <v>24</v>
      </c>
      <c r="E202" s="198" t="e">
        <f>CE172</f>
        <v>#REF!</v>
      </c>
      <c r="F202" s="201" t="e">
        <f>CE179</f>
        <v>#VALUE!</v>
      </c>
      <c r="G202" s="643" t="e">
        <f>CE180</f>
        <v>#VALUE!</v>
      </c>
      <c r="H202" s="644"/>
      <c r="I202" s="177">
        <f t="shared" si="25"/>
        <v>294</v>
      </c>
      <c r="J202" s="185"/>
      <c r="K202" s="185"/>
    </row>
    <row r="203" spans="1:96" ht="15" customHeight="1">
      <c r="A203" s="19">
        <f t="shared" si="66"/>
        <v>2028</v>
      </c>
      <c r="B203" s="174">
        <f t="shared" si="68"/>
        <v>296</v>
      </c>
      <c r="C203" s="52"/>
      <c r="D203" s="20">
        <f t="shared" si="67"/>
        <v>25</v>
      </c>
      <c r="E203" s="198" t="e">
        <f>CL172</f>
        <v>#REF!</v>
      </c>
      <c r="F203" s="201" t="e">
        <f>CL179</f>
        <v>#VALUE!</v>
      </c>
      <c r="G203" s="643" t="e">
        <f>CL180</f>
        <v>#VALUE!</v>
      </c>
      <c r="H203" s="644"/>
      <c r="I203" s="177">
        <f t="shared" si="25"/>
        <v>296</v>
      </c>
      <c r="J203" s="185"/>
      <c r="K203" s="185"/>
    </row>
    <row r="204" spans="1:96" ht="15" customHeight="1">
      <c r="A204" s="19">
        <f t="shared" si="66"/>
        <v>2029</v>
      </c>
      <c r="B204" s="174">
        <f t="shared" si="68"/>
        <v>298</v>
      </c>
      <c r="C204" s="52"/>
      <c r="D204" s="20">
        <f t="shared" si="67"/>
        <v>26</v>
      </c>
      <c r="E204" s="198" t="e">
        <f>CS172</f>
        <v>#REF!</v>
      </c>
      <c r="F204" s="201" t="e">
        <f>CS179</f>
        <v>#VALUE!</v>
      </c>
      <c r="G204" s="643" t="e">
        <f>CS180</f>
        <v>#VALUE!</v>
      </c>
      <c r="H204" s="644"/>
      <c r="I204" s="177">
        <f t="shared" si="25"/>
        <v>298</v>
      </c>
      <c r="J204" s="185"/>
      <c r="K204" s="185"/>
    </row>
    <row r="205" spans="1:96" ht="15" customHeight="1">
      <c r="A205" s="19">
        <f t="shared" si="66"/>
        <v>2030</v>
      </c>
      <c r="B205" s="174">
        <f t="shared" si="68"/>
        <v>301</v>
      </c>
      <c r="C205" s="52"/>
      <c r="D205" s="20">
        <f t="shared" si="67"/>
        <v>27</v>
      </c>
      <c r="E205" s="53"/>
      <c r="F205" s="31"/>
      <c r="G205" s="25"/>
      <c r="H205" s="25"/>
      <c r="I205" s="177">
        <f t="shared" si="25"/>
        <v>301</v>
      </c>
      <c r="J205" s="185"/>
      <c r="K205" s="185"/>
    </row>
    <row r="206" spans="1:96" ht="15" customHeight="1">
      <c r="A206" s="19">
        <f t="shared" si="66"/>
        <v>2031</v>
      </c>
      <c r="B206" s="174">
        <f t="shared" si="68"/>
        <v>303</v>
      </c>
      <c r="C206" s="52"/>
      <c r="D206" s="20">
        <f t="shared" si="67"/>
        <v>28</v>
      </c>
      <c r="E206" s="53"/>
      <c r="F206" s="31"/>
      <c r="G206" s="25"/>
      <c r="H206" s="25"/>
      <c r="I206" s="177">
        <f t="shared" si="25"/>
        <v>303</v>
      </c>
      <c r="J206" s="185"/>
      <c r="K206" s="185"/>
    </row>
    <row r="207" spans="1:96" ht="15" customHeight="1">
      <c r="A207" s="19">
        <f t="shared" si="66"/>
        <v>2032</v>
      </c>
      <c r="B207" s="174">
        <f t="shared" si="68"/>
        <v>306</v>
      </c>
      <c r="C207" s="52"/>
      <c r="D207" s="20">
        <f t="shared" si="67"/>
        <v>29</v>
      </c>
      <c r="E207" s="53"/>
      <c r="F207" s="31"/>
      <c r="G207" s="25"/>
      <c r="H207" s="25"/>
      <c r="I207" s="177">
        <f t="shared" si="25"/>
        <v>306</v>
      </c>
      <c r="J207" s="185"/>
      <c r="K207" s="185"/>
    </row>
    <row r="208" spans="1:96" ht="15" customHeight="1">
      <c r="A208" s="19">
        <f t="shared" si="66"/>
        <v>2033</v>
      </c>
      <c r="B208" s="174">
        <f t="shared" si="68"/>
        <v>309</v>
      </c>
      <c r="C208" s="52"/>
      <c r="D208" s="20">
        <f t="shared" si="67"/>
        <v>30</v>
      </c>
      <c r="E208" s="53"/>
      <c r="F208" s="31"/>
      <c r="G208" s="25"/>
      <c r="H208" s="25"/>
      <c r="I208" s="177">
        <f t="shared" si="25"/>
        <v>309</v>
      </c>
      <c r="J208" s="185"/>
      <c r="K208" s="185"/>
    </row>
    <row r="209" spans="1:100" ht="15" customHeight="1">
      <c r="A209" s="19">
        <f t="shared" si="66"/>
        <v>2034</v>
      </c>
      <c r="B209" s="174">
        <f t="shared" si="68"/>
        <v>312</v>
      </c>
      <c r="C209" s="52"/>
      <c r="D209" s="20">
        <f t="shared" si="67"/>
        <v>31</v>
      </c>
      <c r="E209" s="53"/>
      <c r="F209" s="31"/>
      <c r="G209" s="25"/>
      <c r="H209" s="25"/>
      <c r="I209" s="177">
        <f t="shared" si="25"/>
        <v>312</v>
      </c>
      <c r="J209" s="185"/>
      <c r="K209" s="185"/>
    </row>
    <row r="210" spans="1:100" ht="15" customHeight="1">
      <c r="A210" s="103">
        <f t="shared" si="66"/>
        <v>2035</v>
      </c>
      <c r="B210" s="186">
        <f t="shared" si="68"/>
        <v>315</v>
      </c>
      <c r="C210" s="193"/>
      <c r="D210" s="33">
        <f t="shared" si="67"/>
        <v>32</v>
      </c>
      <c r="E210" s="54"/>
      <c r="F210" s="34"/>
      <c r="G210" s="9"/>
      <c r="H210" s="9"/>
      <c r="I210" s="187">
        <f t="shared" si="25"/>
        <v>315</v>
      </c>
      <c r="J210" s="188"/>
      <c r="K210" s="188"/>
    </row>
    <row r="211" spans="1:100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0" ht="15" customHeight="1">
      <c r="A212" s="7" t="s">
        <v>41</v>
      </c>
    </row>
    <row r="213" spans="1:100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0.33521192330160321</v>
      </c>
      <c r="J213" s="17" t="s">
        <v>15</v>
      </c>
      <c r="K213" s="18" t="s">
        <v>16</v>
      </c>
      <c r="M213" s="13"/>
      <c r="N213" s="107" t="s">
        <v>74</v>
      </c>
      <c r="O213" s="108" t="e">
        <f>RSQ($B214:$B234,O214:O234)</f>
        <v>#REF!</v>
      </c>
      <c r="P213" s="18" t="s">
        <v>16</v>
      </c>
      <c r="R213" s="66" t="s">
        <v>32</v>
      </c>
      <c r="S213" s="37"/>
      <c r="T213" s="13"/>
      <c r="U213" s="107" t="s">
        <v>74</v>
      </c>
      <c r="V213" s="108" t="e">
        <f>RSQ($B214:$B234,V214:V234)</f>
        <v>#REF!</v>
      </c>
      <c r="W213" s="18" t="s">
        <v>16</v>
      </c>
      <c r="Y213" s="66" t="s">
        <v>32</v>
      </c>
      <c r="Z213" s="37"/>
      <c r="AA213" s="13"/>
      <c r="AB213" s="107" t="s">
        <v>74</v>
      </c>
      <c r="AC213" s="108" t="e">
        <f>RSQ($B214:$B234,AC214:AC234)</f>
        <v>#REF!</v>
      </c>
      <c r="AD213" s="18" t="s">
        <v>16</v>
      </c>
      <c r="AF213" s="66" t="s">
        <v>32</v>
      </c>
      <c r="AG213" s="37"/>
      <c r="AH213" s="13"/>
      <c r="AI213" s="107" t="s">
        <v>74</v>
      </c>
      <c r="AJ213" s="108" t="e">
        <f>RSQ($B214:$B234,AJ214:AJ234)</f>
        <v>#REF!</v>
      </c>
      <c r="AK213" s="18" t="s">
        <v>16</v>
      </c>
      <c r="AM213" s="66" t="s">
        <v>32</v>
      </c>
      <c r="AN213" s="37"/>
      <c r="AO213" s="13"/>
      <c r="AP213" s="107" t="s">
        <v>74</v>
      </c>
      <c r="AQ213" s="108" t="e">
        <f>RSQ($B214:$B234,AQ214:AQ234)</f>
        <v>#REF!</v>
      </c>
      <c r="AR213" s="18" t="s">
        <v>16</v>
      </c>
      <c r="AT213" s="66" t="s">
        <v>32</v>
      </c>
      <c r="AU213" s="37"/>
      <c r="AV213" s="13"/>
      <c r="AW213" s="107" t="s">
        <v>74</v>
      </c>
      <c r="AX213" s="108" t="e">
        <f>RSQ($B214:$B234,AX214:AX234)</f>
        <v>#REF!</v>
      </c>
      <c r="AY213" s="18" t="s">
        <v>16</v>
      </c>
      <c r="BA213" s="66" t="s">
        <v>32</v>
      </c>
      <c r="BB213" s="37"/>
      <c r="BC213" s="13"/>
      <c r="BD213" s="107" t="s">
        <v>74</v>
      </c>
      <c r="BE213" s="108" t="e">
        <f>RSQ($B214:$B234,BE214:BE234)</f>
        <v>#REF!</v>
      </c>
      <c r="BF213" s="18" t="s">
        <v>16</v>
      </c>
      <c r="BH213" s="66" t="s">
        <v>32</v>
      </c>
      <c r="BI213" s="37"/>
      <c r="BJ213" s="13"/>
      <c r="BK213" s="107" t="s">
        <v>74</v>
      </c>
      <c r="BL213" s="108" t="e">
        <f>RSQ($B214:$B234,BL214:BL234)</f>
        <v>#REF!</v>
      </c>
      <c r="BM213" s="18" t="s">
        <v>16</v>
      </c>
      <c r="BO213" s="66" t="s">
        <v>32</v>
      </c>
      <c r="BP213" s="37"/>
      <c r="BQ213" s="13"/>
      <c r="BR213" s="107" t="s">
        <v>74</v>
      </c>
      <c r="BS213" s="108" t="e">
        <f>RSQ($B214:$B234,BS214:BS234)</f>
        <v>#REF!</v>
      </c>
      <c r="BT213" s="18" t="s">
        <v>16</v>
      </c>
      <c r="BV213" s="66" t="s">
        <v>32</v>
      </c>
      <c r="BW213" s="37"/>
      <c r="BX213" s="13"/>
      <c r="BY213" s="107" t="s">
        <v>74</v>
      </c>
      <c r="BZ213" s="108" t="e">
        <f>RSQ($B214:$B234,BZ214:BZ234)</f>
        <v>#REF!</v>
      </c>
      <c r="CA213" s="18" t="s">
        <v>16</v>
      </c>
      <c r="CC213" s="66" t="s">
        <v>32</v>
      </c>
      <c r="CD213" s="37"/>
      <c r="CE213" s="13"/>
      <c r="CF213" s="107" t="s">
        <v>74</v>
      </c>
      <c r="CG213" s="108" t="e">
        <f>RSQ($B214:$B234,CG214:CG234)</f>
        <v>#REF!</v>
      </c>
      <c r="CH213" s="18" t="s">
        <v>16</v>
      </c>
      <c r="CJ213" s="66" t="s">
        <v>32</v>
      </c>
      <c r="CK213" s="37"/>
      <c r="CL213" s="13"/>
      <c r="CM213" s="107" t="s">
        <v>74</v>
      </c>
      <c r="CN213" s="108" t="e">
        <f>RSQ($B214:$B234,CN214:CN234)</f>
        <v>#REF!</v>
      </c>
      <c r="CO213" s="18" t="s">
        <v>16</v>
      </c>
      <c r="CQ213" s="66" t="s">
        <v>32</v>
      </c>
      <c r="CR213" s="37"/>
      <c r="CS213" s="13"/>
      <c r="CT213" s="107" t="s">
        <v>74</v>
      </c>
      <c r="CU213" s="108" t="e">
        <f>RSQ($B214:$B234,CU214:CU234)</f>
        <v>#REF!</v>
      </c>
      <c r="CV213" s="18" t="s">
        <v>16</v>
      </c>
    </row>
    <row r="214" spans="1:100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O214" s="203"/>
      <c r="P214" s="175"/>
      <c r="R214" s="68"/>
      <c r="S214" s="38" t="s">
        <v>43</v>
      </c>
      <c r="V214" s="203"/>
      <c r="W214" s="175"/>
      <c r="Y214" s="68"/>
      <c r="Z214" s="38" t="s">
        <v>43</v>
      </c>
      <c r="AC214" s="203"/>
      <c r="AD214" s="175"/>
      <c r="AF214" s="68"/>
      <c r="AG214" s="38" t="s">
        <v>43</v>
      </c>
      <c r="AJ214" s="203"/>
      <c r="AK214" s="175"/>
      <c r="AM214" s="68"/>
      <c r="AN214" s="38" t="s">
        <v>43</v>
      </c>
      <c r="AQ214" s="203"/>
      <c r="AR214" s="175"/>
      <c r="AT214" s="68"/>
      <c r="AU214" s="38" t="s">
        <v>43</v>
      </c>
      <c r="AX214" s="203"/>
      <c r="AY214" s="175"/>
      <c r="BA214" s="68"/>
      <c r="BB214" s="38" t="s">
        <v>43</v>
      </c>
      <c r="BE214" s="203"/>
      <c r="BF214" s="175"/>
      <c r="BH214" s="68"/>
      <c r="BI214" s="38" t="s">
        <v>43</v>
      </c>
      <c r="BL214" s="203"/>
      <c r="BM214" s="175"/>
      <c r="BO214" s="68"/>
      <c r="BP214" s="38" t="s">
        <v>43</v>
      </c>
      <c r="BS214" s="203"/>
      <c r="BT214" s="175"/>
      <c r="BV214" s="68"/>
      <c r="BW214" s="38" t="s">
        <v>43</v>
      </c>
      <c r="BZ214" s="203"/>
      <c r="CA214" s="175"/>
      <c r="CC214" s="68"/>
      <c r="CD214" s="38" t="s">
        <v>43</v>
      </c>
      <c r="CG214" s="203"/>
      <c r="CH214" s="175"/>
      <c r="CJ214" s="68"/>
      <c r="CK214" s="38" t="s">
        <v>43</v>
      </c>
      <c r="CN214" s="203"/>
      <c r="CO214" s="175"/>
      <c r="CQ214" s="68"/>
      <c r="CR214" s="38" t="s">
        <v>43</v>
      </c>
      <c r="CU214" s="203"/>
      <c r="CV214" s="175"/>
    </row>
    <row r="215" spans="1:100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O215" s="185"/>
      <c r="P215" s="177"/>
      <c r="R215" s="68"/>
      <c r="S215" s="38" t="s">
        <v>44</v>
      </c>
      <c r="V215" s="185"/>
      <c r="W215" s="177"/>
      <c r="Y215" s="68"/>
      <c r="Z215" s="38" t="s">
        <v>44</v>
      </c>
      <c r="AC215" s="185"/>
      <c r="AD215" s="177"/>
      <c r="AF215" s="68"/>
      <c r="AG215" s="38" t="s">
        <v>44</v>
      </c>
      <c r="AJ215" s="185"/>
      <c r="AK215" s="177"/>
      <c r="AM215" s="68"/>
      <c r="AN215" s="38" t="s">
        <v>44</v>
      </c>
      <c r="AQ215" s="185"/>
      <c r="AR215" s="177"/>
      <c r="AT215" s="68"/>
      <c r="AU215" s="38" t="s">
        <v>44</v>
      </c>
      <c r="AX215" s="185"/>
      <c r="AY215" s="177"/>
      <c r="BA215" s="68"/>
      <c r="BB215" s="38" t="s">
        <v>44</v>
      </c>
      <c r="BE215" s="185"/>
      <c r="BF215" s="177"/>
      <c r="BH215" s="68"/>
      <c r="BI215" s="38" t="s">
        <v>44</v>
      </c>
      <c r="BL215" s="185"/>
      <c r="BM215" s="177"/>
      <c r="BO215" s="68"/>
      <c r="BP215" s="38" t="s">
        <v>44</v>
      </c>
      <c r="BS215" s="185"/>
      <c r="BT215" s="177"/>
      <c r="BV215" s="68"/>
      <c r="BW215" s="38" t="s">
        <v>44</v>
      </c>
      <c r="BZ215" s="185"/>
      <c r="CA215" s="177"/>
      <c r="CC215" s="68"/>
      <c r="CD215" s="38" t="s">
        <v>44</v>
      </c>
      <c r="CG215" s="185"/>
      <c r="CH215" s="177"/>
      <c r="CJ215" s="68"/>
      <c r="CK215" s="38" t="s">
        <v>44</v>
      </c>
      <c r="CN215" s="185"/>
      <c r="CO215" s="177"/>
      <c r="CQ215" s="68"/>
      <c r="CR215" s="38" t="s">
        <v>44</v>
      </c>
      <c r="CU215" s="185"/>
      <c r="CV215" s="177"/>
    </row>
    <row r="216" spans="1:100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70"/>
      <c r="N216" s="21"/>
      <c r="O216" s="185"/>
      <c r="P216" s="177"/>
      <c r="R216" s="68"/>
      <c r="S216" s="25" t="s">
        <v>45</v>
      </c>
      <c r="T216" s="70"/>
      <c r="U216" s="21"/>
      <c r="V216" s="185"/>
      <c r="W216" s="177"/>
      <c r="Y216" s="68"/>
      <c r="Z216" s="25" t="s">
        <v>45</v>
      </c>
      <c r="AA216" s="70"/>
      <c r="AB216" s="21"/>
      <c r="AC216" s="185"/>
      <c r="AD216" s="177"/>
      <c r="AF216" s="68"/>
      <c r="AG216" s="25" t="s">
        <v>45</v>
      </c>
      <c r="AH216" s="70"/>
      <c r="AI216" s="21"/>
      <c r="AJ216" s="185"/>
      <c r="AK216" s="177"/>
      <c r="AM216" s="68"/>
      <c r="AN216" s="25" t="s">
        <v>45</v>
      </c>
      <c r="AO216" s="70"/>
      <c r="AP216" s="21"/>
      <c r="AQ216" s="185"/>
      <c r="AR216" s="177"/>
      <c r="AT216" s="68"/>
      <c r="AU216" s="25" t="s">
        <v>45</v>
      </c>
      <c r="AV216" s="70"/>
      <c r="AW216" s="21"/>
      <c r="AX216" s="185"/>
      <c r="AY216" s="177"/>
      <c r="BA216" s="68"/>
      <c r="BB216" s="25" t="s">
        <v>45</v>
      </c>
      <c r="BC216" s="70"/>
      <c r="BD216" s="21"/>
      <c r="BE216" s="185"/>
      <c r="BF216" s="177"/>
      <c r="BH216" s="68"/>
      <c r="BI216" s="25" t="s">
        <v>45</v>
      </c>
      <c r="BJ216" s="70"/>
      <c r="BK216" s="21"/>
      <c r="BL216" s="185"/>
      <c r="BM216" s="177"/>
      <c r="BO216" s="68"/>
      <c r="BP216" s="25" t="s">
        <v>45</v>
      </c>
      <c r="BQ216" s="70"/>
      <c r="BR216" s="21"/>
      <c r="BS216" s="185"/>
      <c r="BT216" s="177"/>
      <c r="BV216" s="68"/>
      <c r="BW216" s="25" t="s">
        <v>45</v>
      </c>
      <c r="BX216" s="70"/>
      <c r="BY216" s="21"/>
      <c r="BZ216" s="185"/>
      <c r="CA216" s="177"/>
      <c r="CC216" s="68"/>
      <c r="CD216" s="25" t="s">
        <v>45</v>
      </c>
      <c r="CE216" s="70"/>
      <c r="CF216" s="21"/>
      <c r="CG216" s="185"/>
      <c r="CH216" s="177"/>
      <c r="CJ216" s="68"/>
      <c r="CK216" s="25" t="s">
        <v>45</v>
      </c>
      <c r="CL216" s="70"/>
      <c r="CM216" s="21"/>
      <c r="CN216" s="185"/>
      <c r="CO216" s="177"/>
      <c r="CQ216" s="68"/>
      <c r="CR216" s="25" t="s">
        <v>45</v>
      </c>
      <c r="CS216" s="70"/>
      <c r="CT216" s="21"/>
      <c r="CU216" s="185"/>
      <c r="CV216" s="177"/>
    </row>
    <row r="217" spans="1:100" ht="15" customHeight="1">
      <c r="A217" s="19"/>
      <c r="B217" s="174"/>
      <c r="C217" s="67"/>
      <c r="D217" s="20"/>
      <c r="E217" s="69"/>
      <c r="I217" s="177"/>
      <c r="J217" s="178"/>
      <c r="K217" s="177"/>
      <c r="O217" s="185"/>
      <c r="P217" s="177"/>
      <c r="R217" s="68"/>
      <c r="V217" s="185"/>
      <c r="W217" s="177"/>
      <c r="Y217" s="68"/>
      <c r="AC217" s="185"/>
      <c r="AD217" s="177"/>
      <c r="AF217" s="68"/>
      <c r="AJ217" s="185"/>
      <c r="AK217" s="177"/>
      <c r="AM217" s="68"/>
      <c r="AQ217" s="185"/>
      <c r="AR217" s="177"/>
      <c r="AT217" s="68"/>
      <c r="AX217" s="185"/>
      <c r="AY217" s="177"/>
      <c r="BA217" s="68"/>
      <c r="BE217" s="185"/>
      <c r="BF217" s="177"/>
      <c r="BH217" s="68"/>
      <c r="BL217" s="185"/>
      <c r="BM217" s="177"/>
      <c r="BO217" s="68"/>
      <c r="BS217" s="185"/>
      <c r="BT217" s="177"/>
      <c r="BV217" s="68"/>
      <c r="BZ217" s="185"/>
      <c r="CA217" s="177"/>
      <c r="CC217" s="68"/>
      <c r="CG217" s="185"/>
      <c r="CH217" s="177"/>
      <c r="CJ217" s="68"/>
      <c r="CN217" s="185"/>
      <c r="CO217" s="177"/>
      <c r="CQ217" s="68"/>
      <c r="CU217" s="185"/>
      <c r="CV217" s="177"/>
    </row>
    <row r="218" spans="1:100" ht="15" customHeight="1">
      <c r="A218" s="19"/>
      <c r="B218" s="174"/>
      <c r="C218" s="67"/>
      <c r="D218" s="20"/>
      <c r="E218" s="69"/>
      <c r="F218" s="71" t="s">
        <v>35</v>
      </c>
      <c r="G218" s="237">
        <v>250</v>
      </c>
      <c r="H218" s="21"/>
      <c r="I218" s="177"/>
      <c r="J218" s="178"/>
      <c r="K218" s="177"/>
      <c r="M218" s="204" t="e">
        <f>10^#REF!</f>
        <v>#REF!</v>
      </c>
      <c r="N218" s="21"/>
      <c r="O218" s="185"/>
      <c r="P218" s="177"/>
      <c r="R218" s="68"/>
      <c r="S218" s="71" t="s">
        <v>35</v>
      </c>
      <c r="T218" s="204" t="e">
        <f>M218+S239</f>
        <v>#REF!</v>
      </c>
      <c r="U218" s="21"/>
      <c r="V218" s="185"/>
      <c r="W218" s="177"/>
      <c r="Y218" s="68"/>
      <c r="Z218" s="71" t="s">
        <v>35</v>
      </c>
      <c r="AA218" s="204" t="e">
        <f>T218+Z239</f>
        <v>#REF!</v>
      </c>
      <c r="AB218" s="21"/>
      <c r="AC218" s="185"/>
      <c r="AD218" s="177"/>
      <c r="AF218" s="68"/>
      <c r="AG218" s="71" t="s">
        <v>35</v>
      </c>
      <c r="AH218" s="204" t="e">
        <f>AA218+AG239</f>
        <v>#REF!</v>
      </c>
      <c r="AI218" s="21"/>
      <c r="AJ218" s="185"/>
      <c r="AK218" s="177"/>
      <c r="AM218" s="68"/>
      <c r="AN218" s="71" t="s">
        <v>35</v>
      </c>
      <c r="AO218" s="204" t="e">
        <f>AH218+AN239</f>
        <v>#REF!</v>
      </c>
      <c r="AP218" s="21"/>
      <c r="AQ218" s="185"/>
      <c r="AR218" s="177"/>
      <c r="AT218" s="68"/>
      <c r="AU218" s="71" t="s">
        <v>35</v>
      </c>
      <c r="AV218" s="204" t="e">
        <f>AO218+AU239</f>
        <v>#REF!</v>
      </c>
      <c r="AW218" s="21"/>
      <c r="AX218" s="185"/>
      <c r="AY218" s="177"/>
      <c r="BA218" s="68"/>
      <c r="BB218" s="71" t="s">
        <v>35</v>
      </c>
      <c r="BC218" s="204" t="e">
        <f>AV218+BB239</f>
        <v>#REF!</v>
      </c>
      <c r="BD218" s="21"/>
      <c r="BE218" s="185"/>
      <c r="BF218" s="177"/>
      <c r="BH218" s="68"/>
      <c r="BI218" s="71" t="s">
        <v>35</v>
      </c>
      <c r="BJ218" s="204" t="e">
        <f>BC218+BI239</f>
        <v>#REF!</v>
      </c>
      <c r="BK218" s="21"/>
      <c r="BL218" s="185"/>
      <c r="BM218" s="177"/>
      <c r="BO218" s="68"/>
      <c r="BP218" s="71" t="s">
        <v>35</v>
      </c>
      <c r="BQ218" s="204" t="e">
        <f>BJ218+BP239</f>
        <v>#REF!</v>
      </c>
      <c r="BR218" s="21"/>
      <c r="BS218" s="185"/>
      <c r="BT218" s="177"/>
      <c r="BV218" s="68"/>
      <c r="BW218" s="71" t="s">
        <v>35</v>
      </c>
      <c r="BX218" s="204" t="e">
        <f>BQ218+BW239</f>
        <v>#REF!</v>
      </c>
      <c r="BY218" s="21"/>
      <c r="BZ218" s="185"/>
      <c r="CA218" s="177"/>
      <c r="CC218" s="68"/>
      <c r="CD218" s="71" t="s">
        <v>35</v>
      </c>
      <c r="CE218" s="204" t="e">
        <f>BX218+CD239</f>
        <v>#REF!</v>
      </c>
      <c r="CF218" s="21"/>
      <c r="CG218" s="185"/>
      <c r="CH218" s="177"/>
      <c r="CJ218" s="68"/>
      <c r="CK218" s="71" t="s">
        <v>35</v>
      </c>
      <c r="CL218" s="204" t="e">
        <f>CE218+CK239</f>
        <v>#REF!</v>
      </c>
      <c r="CM218" s="21"/>
      <c r="CN218" s="185"/>
      <c r="CO218" s="177"/>
      <c r="CQ218" s="68"/>
      <c r="CR218" s="71" t="s">
        <v>35</v>
      </c>
      <c r="CS218" s="204" t="e">
        <f>CL218+CR239</f>
        <v>#REF!</v>
      </c>
      <c r="CT218" s="21"/>
      <c r="CU218" s="185"/>
      <c r="CV218" s="177"/>
    </row>
    <row r="219" spans="1:100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0.2745569646527114</v>
      </c>
      <c r="H219" s="21"/>
      <c r="I219" s="177"/>
      <c r="J219" s="178"/>
      <c r="K219" s="177"/>
      <c r="M219" s="42" t="e">
        <f>INDEX(LINEST(#REF!,$E225:$E234),1)</f>
        <v>#REF!</v>
      </c>
      <c r="N219" s="21"/>
      <c r="O219" s="185"/>
      <c r="P219" s="177"/>
      <c r="R219" s="68"/>
      <c r="S219" s="71" t="s">
        <v>30</v>
      </c>
      <c r="T219" s="42" t="e">
        <f>INDEX(LINEST(R225:R234,$E225:$E234),1)</f>
        <v>#VALUE!</v>
      </c>
      <c r="U219" s="21"/>
      <c r="V219" s="185"/>
      <c r="W219" s="177"/>
      <c r="Y219" s="68"/>
      <c r="Z219" s="71" t="s">
        <v>30</v>
      </c>
      <c r="AA219" s="42" t="e">
        <f>INDEX(LINEST(Y225:Y234,$E225:$E234),1)</f>
        <v>#VALUE!</v>
      </c>
      <c r="AB219" s="21"/>
      <c r="AC219" s="185"/>
      <c r="AD219" s="177"/>
      <c r="AF219" s="68"/>
      <c r="AG219" s="71" t="s">
        <v>30</v>
      </c>
      <c r="AH219" s="42" t="e">
        <f>INDEX(LINEST(AF225:AF234,$E225:$E234),1)</f>
        <v>#VALUE!</v>
      </c>
      <c r="AI219" s="21"/>
      <c r="AJ219" s="185"/>
      <c r="AK219" s="177"/>
      <c r="AM219" s="68"/>
      <c r="AN219" s="71" t="s">
        <v>30</v>
      </c>
      <c r="AO219" s="42" t="e">
        <f>INDEX(LINEST(AM225:AM234,$E225:$E234),1)</f>
        <v>#VALUE!</v>
      </c>
      <c r="AP219" s="21"/>
      <c r="AQ219" s="185"/>
      <c r="AR219" s="177"/>
      <c r="AT219" s="68"/>
      <c r="AU219" s="71" t="s">
        <v>30</v>
      </c>
      <c r="AV219" s="42" t="e">
        <f>INDEX(LINEST(AT225:AT234,$E225:$E234),1)</f>
        <v>#VALUE!</v>
      </c>
      <c r="AW219" s="21"/>
      <c r="AX219" s="185"/>
      <c r="AY219" s="177"/>
      <c r="BA219" s="68"/>
      <c r="BB219" s="71" t="s">
        <v>30</v>
      </c>
      <c r="BC219" s="42" t="e">
        <f>INDEX(LINEST(BA225:BA234,$E225:$E234),1)</f>
        <v>#VALUE!</v>
      </c>
      <c r="BD219" s="21"/>
      <c r="BE219" s="185"/>
      <c r="BF219" s="177"/>
      <c r="BH219" s="68"/>
      <c r="BI219" s="71" t="s">
        <v>30</v>
      </c>
      <c r="BJ219" s="42" t="e">
        <f>INDEX(LINEST(BH225:BH234,$E225:$E234),1)</f>
        <v>#VALUE!</v>
      </c>
      <c r="BK219" s="21"/>
      <c r="BL219" s="185"/>
      <c r="BM219" s="177"/>
      <c r="BO219" s="68"/>
      <c r="BP219" s="71" t="s">
        <v>30</v>
      </c>
      <c r="BQ219" s="42" t="e">
        <f>INDEX(LINEST(BO225:BO234,$E225:$E234),1)</f>
        <v>#VALUE!</v>
      </c>
      <c r="BR219" s="21"/>
      <c r="BS219" s="185"/>
      <c r="BT219" s="177"/>
      <c r="BV219" s="68"/>
      <c r="BW219" s="71" t="s">
        <v>30</v>
      </c>
      <c r="BX219" s="42" t="e">
        <f>INDEX(LINEST(BV225:BV234,$E225:$E234),1)</f>
        <v>#VALUE!</v>
      </c>
      <c r="BY219" s="21"/>
      <c r="BZ219" s="185"/>
      <c r="CA219" s="177"/>
      <c r="CC219" s="68"/>
      <c r="CD219" s="71" t="s">
        <v>30</v>
      </c>
      <c r="CE219" s="42" t="e">
        <f>INDEX(LINEST(CC225:CC234,$E225:$E234),1)</f>
        <v>#VALUE!</v>
      </c>
      <c r="CF219" s="21"/>
      <c r="CG219" s="185"/>
      <c r="CH219" s="177"/>
      <c r="CJ219" s="68"/>
      <c r="CK219" s="71" t="s">
        <v>30</v>
      </c>
      <c r="CL219" s="42" t="e">
        <f>INDEX(LINEST(CJ225:CJ234,$E225:$E234),1)</f>
        <v>#VALUE!</v>
      </c>
      <c r="CM219" s="21"/>
      <c r="CN219" s="185"/>
      <c r="CO219" s="177"/>
      <c r="CQ219" s="68"/>
      <c r="CR219" s="71" t="s">
        <v>30</v>
      </c>
      <c r="CS219" s="42" t="e">
        <f>INDEX(LINEST(CQ225:CQ234,$E225:$E234),1)</f>
        <v>#VALUE!</v>
      </c>
      <c r="CT219" s="21"/>
      <c r="CU219" s="185"/>
      <c r="CV219" s="177"/>
    </row>
    <row r="220" spans="1:100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2.33608892129884</v>
      </c>
      <c r="H220" s="72" t="s">
        <v>46</v>
      </c>
      <c r="I220" s="177"/>
      <c r="J220" s="178"/>
      <c r="K220" s="177"/>
      <c r="M220" s="42" t="e">
        <f>INDEX(LINEST(#REF!,$E225:$E234),2)</f>
        <v>#REF!</v>
      </c>
      <c r="N220" s="72" t="s">
        <v>46</v>
      </c>
      <c r="O220" s="185"/>
      <c r="P220" s="177"/>
      <c r="R220" s="68"/>
      <c r="S220" s="71" t="s">
        <v>25</v>
      </c>
      <c r="T220" s="42" t="e">
        <f>INDEX(LINEST(R225:R234,$E225:$E234),2)</f>
        <v>#VALUE!</v>
      </c>
      <c r="U220" s="72" t="s">
        <v>46</v>
      </c>
      <c r="V220" s="185"/>
      <c r="W220" s="177"/>
      <c r="Y220" s="68"/>
      <c r="Z220" s="71" t="s">
        <v>25</v>
      </c>
      <c r="AA220" s="42" t="e">
        <f>INDEX(LINEST(Y225:Y234,$E225:$E234),2)</f>
        <v>#VALUE!</v>
      </c>
      <c r="AB220" s="72" t="s">
        <v>46</v>
      </c>
      <c r="AC220" s="185"/>
      <c r="AD220" s="177"/>
      <c r="AF220" s="68"/>
      <c r="AG220" s="71" t="s">
        <v>25</v>
      </c>
      <c r="AH220" s="42" t="e">
        <f>INDEX(LINEST(AF225:AF234,$E225:$E234),2)</f>
        <v>#VALUE!</v>
      </c>
      <c r="AI220" s="72" t="s">
        <v>46</v>
      </c>
      <c r="AJ220" s="185"/>
      <c r="AK220" s="177"/>
      <c r="AM220" s="68"/>
      <c r="AN220" s="71" t="s">
        <v>25</v>
      </c>
      <c r="AO220" s="42" t="e">
        <f>INDEX(LINEST(AM225:AM234,$E225:$E234),2)</f>
        <v>#VALUE!</v>
      </c>
      <c r="AP220" s="72" t="s">
        <v>46</v>
      </c>
      <c r="AQ220" s="185"/>
      <c r="AR220" s="177"/>
      <c r="AT220" s="68"/>
      <c r="AU220" s="71" t="s">
        <v>25</v>
      </c>
      <c r="AV220" s="42" t="e">
        <f>INDEX(LINEST(AT225:AT234,$E225:$E234),2)</f>
        <v>#VALUE!</v>
      </c>
      <c r="AW220" s="72" t="s">
        <v>46</v>
      </c>
      <c r="AX220" s="185"/>
      <c r="AY220" s="177"/>
      <c r="BA220" s="68"/>
      <c r="BB220" s="71" t="s">
        <v>25</v>
      </c>
      <c r="BC220" s="42" t="e">
        <f>INDEX(LINEST(BA225:BA234,$E225:$E234),2)</f>
        <v>#VALUE!</v>
      </c>
      <c r="BD220" s="72" t="s">
        <v>46</v>
      </c>
      <c r="BE220" s="185"/>
      <c r="BF220" s="177"/>
      <c r="BH220" s="68"/>
      <c r="BI220" s="71" t="s">
        <v>25</v>
      </c>
      <c r="BJ220" s="42" t="e">
        <f>INDEX(LINEST(BH225:BH234,$E225:$E234),2)</f>
        <v>#VALUE!</v>
      </c>
      <c r="BK220" s="72" t="s">
        <v>46</v>
      </c>
      <c r="BL220" s="185"/>
      <c r="BM220" s="177"/>
      <c r="BO220" s="68"/>
      <c r="BP220" s="71" t="s">
        <v>25</v>
      </c>
      <c r="BQ220" s="42" t="e">
        <f>INDEX(LINEST(BO225:BO234,$E225:$E234),2)</f>
        <v>#VALUE!</v>
      </c>
      <c r="BR220" s="72" t="s">
        <v>46</v>
      </c>
      <c r="BS220" s="185"/>
      <c r="BT220" s="177"/>
      <c r="BV220" s="68"/>
      <c r="BW220" s="71" t="s">
        <v>25</v>
      </c>
      <c r="BX220" s="42" t="e">
        <f>INDEX(LINEST(BV225:BV234,$E225:$E234),2)</f>
        <v>#VALUE!</v>
      </c>
      <c r="BY220" s="72" t="s">
        <v>46</v>
      </c>
      <c r="BZ220" s="185"/>
      <c r="CA220" s="177"/>
      <c r="CC220" s="68"/>
      <c r="CD220" s="71" t="s">
        <v>25</v>
      </c>
      <c r="CE220" s="42" t="e">
        <f>INDEX(LINEST(CC225:CC234,$E225:$E234),2)</f>
        <v>#VALUE!</v>
      </c>
      <c r="CF220" s="72" t="s">
        <v>46</v>
      </c>
      <c r="CG220" s="185"/>
      <c r="CH220" s="177"/>
      <c r="CJ220" s="68"/>
      <c r="CK220" s="71" t="s">
        <v>25</v>
      </c>
      <c r="CL220" s="42" t="e">
        <f>INDEX(LINEST(CJ225:CJ234,$E225:$E234),2)</f>
        <v>#VALUE!</v>
      </c>
      <c r="CM220" s="72" t="s">
        <v>46</v>
      </c>
      <c r="CN220" s="185"/>
      <c r="CO220" s="177"/>
      <c r="CQ220" s="68"/>
      <c r="CR220" s="71" t="s">
        <v>25</v>
      </c>
      <c r="CS220" s="42" t="e">
        <f>INDEX(LINEST(CQ225:CQ234,$E225:$E234),2)</f>
        <v>#VALUE!</v>
      </c>
      <c r="CT220" s="72" t="s">
        <v>46</v>
      </c>
      <c r="CU220" s="185"/>
      <c r="CV220" s="177"/>
    </row>
    <row r="221" spans="1:100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10.340714024592087</v>
      </c>
      <c r="I221" s="177"/>
      <c r="J221" s="178"/>
      <c r="K221" s="177"/>
      <c r="M221" s="73" t="e">
        <f>EXP(M220)</f>
        <v>#REF!</v>
      </c>
      <c r="O221" s="185"/>
      <c r="P221" s="177"/>
      <c r="R221" s="68"/>
      <c r="S221" s="71" t="s">
        <v>29</v>
      </c>
      <c r="T221" s="73" t="e">
        <f>EXP(T220)</f>
        <v>#VALUE!</v>
      </c>
      <c r="V221" s="185"/>
      <c r="W221" s="177"/>
      <c r="Y221" s="68"/>
      <c r="Z221" s="71" t="s">
        <v>29</v>
      </c>
      <c r="AA221" s="73" t="e">
        <f>EXP(AA220)</f>
        <v>#VALUE!</v>
      </c>
      <c r="AC221" s="185"/>
      <c r="AD221" s="177"/>
      <c r="AF221" s="68"/>
      <c r="AG221" s="71" t="s">
        <v>29</v>
      </c>
      <c r="AH221" s="73" t="e">
        <f>EXP(AH220)</f>
        <v>#VALUE!</v>
      </c>
      <c r="AJ221" s="185"/>
      <c r="AK221" s="177"/>
      <c r="AM221" s="68"/>
      <c r="AN221" s="71" t="s">
        <v>29</v>
      </c>
      <c r="AO221" s="73" t="e">
        <f>EXP(AO220)</f>
        <v>#VALUE!</v>
      </c>
      <c r="AQ221" s="185"/>
      <c r="AR221" s="177"/>
      <c r="AT221" s="68"/>
      <c r="AU221" s="71" t="s">
        <v>29</v>
      </c>
      <c r="AV221" s="73" t="e">
        <f>EXP(AV220)</f>
        <v>#VALUE!</v>
      </c>
      <c r="AX221" s="185"/>
      <c r="AY221" s="177"/>
      <c r="BA221" s="68"/>
      <c r="BB221" s="71" t="s">
        <v>29</v>
      </c>
      <c r="BC221" s="73" t="e">
        <f>EXP(BC220)</f>
        <v>#VALUE!</v>
      </c>
      <c r="BE221" s="185"/>
      <c r="BF221" s="177"/>
      <c r="BH221" s="68"/>
      <c r="BI221" s="71" t="s">
        <v>29</v>
      </c>
      <c r="BJ221" s="73" t="e">
        <f>EXP(BJ220)</f>
        <v>#VALUE!</v>
      </c>
      <c r="BL221" s="185"/>
      <c r="BM221" s="177"/>
      <c r="BO221" s="68"/>
      <c r="BP221" s="71" t="s">
        <v>29</v>
      </c>
      <c r="BQ221" s="73" t="e">
        <f>EXP(BQ220)</f>
        <v>#VALUE!</v>
      </c>
      <c r="BS221" s="185"/>
      <c r="BT221" s="177"/>
      <c r="BV221" s="68"/>
      <c r="BW221" s="71" t="s">
        <v>29</v>
      </c>
      <c r="BX221" s="73" t="e">
        <f>EXP(BX220)</f>
        <v>#VALUE!</v>
      </c>
      <c r="BZ221" s="185"/>
      <c r="CA221" s="177"/>
      <c r="CC221" s="68"/>
      <c r="CD221" s="71" t="s">
        <v>29</v>
      </c>
      <c r="CE221" s="73" t="e">
        <f>EXP(CE220)</f>
        <v>#VALUE!</v>
      </c>
      <c r="CG221" s="185"/>
      <c r="CH221" s="177"/>
      <c r="CJ221" s="68"/>
      <c r="CK221" s="71" t="s">
        <v>29</v>
      </c>
      <c r="CL221" s="73" t="e">
        <f>EXP(CL220)</f>
        <v>#VALUE!</v>
      </c>
      <c r="CN221" s="185"/>
      <c r="CO221" s="177"/>
      <c r="CQ221" s="68"/>
      <c r="CR221" s="71" t="s">
        <v>29</v>
      </c>
      <c r="CS221" s="73" t="e">
        <f>EXP(CS220)</f>
        <v>#VALUE!</v>
      </c>
      <c r="CU221" s="185"/>
      <c r="CV221" s="177"/>
    </row>
    <row r="222" spans="1:100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N222" s="21"/>
      <c r="O222" s="185"/>
      <c r="P222" s="177"/>
      <c r="R222" s="68"/>
      <c r="U222" s="21"/>
      <c r="V222" s="185"/>
      <c r="W222" s="177"/>
      <c r="Y222" s="68"/>
      <c r="AB222" s="21"/>
      <c r="AC222" s="185"/>
      <c r="AD222" s="177"/>
      <c r="AF222" s="68"/>
      <c r="AI222" s="21"/>
      <c r="AJ222" s="185"/>
      <c r="AK222" s="177"/>
      <c r="AM222" s="68"/>
      <c r="AP222" s="21"/>
      <c r="AQ222" s="185"/>
      <c r="AR222" s="177"/>
      <c r="AT222" s="68"/>
      <c r="AW222" s="21"/>
      <c r="AX222" s="185"/>
      <c r="AY222" s="177"/>
      <c r="BA222" s="68"/>
      <c r="BD222" s="21"/>
      <c r="BE222" s="185"/>
      <c r="BF222" s="177"/>
      <c r="BH222" s="68"/>
      <c r="BK222" s="21"/>
      <c r="BL222" s="185"/>
      <c r="BM222" s="177"/>
      <c r="BO222" s="68"/>
      <c r="BR222" s="21"/>
      <c r="BS222" s="185"/>
      <c r="BT222" s="177"/>
      <c r="BV222" s="68"/>
      <c r="BY222" s="21"/>
      <c r="BZ222" s="185"/>
      <c r="CA222" s="177"/>
      <c r="CC222" s="68"/>
      <c r="CF222" s="21"/>
      <c r="CG222" s="185"/>
      <c r="CH222" s="177"/>
      <c r="CJ222" s="68"/>
      <c r="CM222" s="21"/>
      <c r="CN222" s="185"/>
      <c r="CO222" s="177"/>
      <c r="CQ222" s="68"/>
      <c r="CT222" s="21"/>
      <c r="CU222" s="185"/>
      <c r="CV222" s="177"/>
    </row>
    <row r="223" spans="1:100" ht="15" customHeight="1">
      <c r="A223" s="19"/>
      <c r="B223" s="174"/>
      <c r="C223" s="67"/>
      <c r="D223" s="20"/>
      <c r="E223" s="69"/>
      <c r="I223" s="177"/>
      <c r="J223" s="178"/>
      <c r="K223" s="177"/>
      <c r="O223" s="185"/>
      <c r="P223" s="177"/>
      <c r="R223" s="68"/>
      <c r="V223" s="185"/>
      <c r="W223" s="177"/>
      <c r="Y223" s="68"/>
      <c r="AC223" s="185"/>
      <c r="AD223" s="177"/>
      <c r="AF223" s="68"/>
      <c r="AJ223" s="185"/>
      <c r="AK223" s="177"/>
      <c r="AM223" s="68"/>
      <c r="AQ223" s="185"/>
      <c r="AR223" s="177"/>
      <c r="AT223" s="68"/>
      <c r="AX223" s="185"/>
      <c r="AY223" s="177"/>
      <c r="BA223" s="68"/>
      <c r="BE223" s="185"/>
      <c r="BF223" s="177"/>
      <c r="BH223" s="68"/>
      <c r="BL223" s="185"/>
      <c r="BM223" s="177"/>
      <c r="BO223" s="68"/>
      <c r="BS223" s="185"/>
      <c r="BT223" s="177"/>
      <c r="BV223" s="68"/>
      <c r="BZ223" s="185"/>
      <c r="CA223" s="177"/>
      <c r="CC223" s="68"/>
      <c r="CG223" s="185"/>
      <c r="CH223" s="177"/>
      <c r="CJ223" s="68"/>
      <c r="CN223" s="185"/>
      <c r="CO223" s="177"/>
      <c r="CQ223" s="68"/>
      <c r="CU223" s="185"/>
      <c r="CV223" s="177"/>
    </row>
    <row r="224" spans="1:100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0.33521192330160321</v>
      </c>
      <c r="I224" s="177"/>
      <c r="J224" s="178"/>
      <c r="K224" s="177"/>
      <c r="M224" s="42" t="e">
        <f>O213</f>
        <v>#REF!</v>
      </c>
      <c r="O224" s="185"/>
      <c r="P224" s="177"/>
      <c r="R224" s="68"/>
      <c r="S224" s="21" t="s">
        <v>36</v>
      </c>
      <c r="T224" s="42" t="e">
        <f>V213</f>
        <v>#REF!</v>
      </c>
      <c r="V224" s="185"/>
      <c r="W224" s="177"/>
      <c r="Y224" s="68"/>
      <c r="Z224" s="21" t="s">
        <v>36</v>
      </c>
      <c r="AA224" s="42" t="e">
        <f>AC213</f>
        <v>#REF!</v>
      </c>
      <c r="AC224" s="185"/>
      <c r="AD224" s="177"/>
      <c r="AF224" s="68"/>
      <c r="AG224" s="21" t="s">
        <v>36</v>
      </c>
      <c r="AH224" s="42" t="e">
        <f>AJ213</f>
        <v>#REF!</v>
      </c>
      <c r="AJ224" s="185"/>
      <c r="AK224" s="177"/>
      <c r="AM224" s="68"/>
      <c r="AN224" s="21" t="s">
        <v>36</v>
      </c>
      <c r="AO224" s="42" t="e">
        <f>AQ213</f>
        <v>#REF!</v>
      </c>
      <c r="AQ224" s="185"/>
      <c r="AR224" s="177"/>
      <c r="AT224" s="68"/>
      <c r="AU224" s="21" t="s">
        <v>36</v>
      </c>
      <c r="AV224" s="42" t="e">
        <f>AX213</f>
        <v>#REF!</v>
      </c>
      <c r="AX224" s="185"/>
      <c r="AY224" s="177"/>
      <c r="BA224" s="68"/>
      <c r="BB224" s="21" t="s">
        <v>36</v>
      </c>
      <c r="BC224" s="42" t="e">
        <f>BE213</f>
        <v>#REF!</v>
      </c>
      <c r="BE224" s="185"/>
      <c r="BF224" s="177"/>
      <c r="BH224" s="68"/>
      <c r="BI224" s="21" t="s">
        <v>36</v>
      </c>
      <c r="BJ224" s="42" t="e">
        <f>BL213</f>
        <v>#REF!</v>
      </c>
      <c r="BL224" s="185"/>
      <c r="BM224" s="177"/>
      <c r="BO224" s="68"/>
      <c r="BP224" s="21" t="s">
        <v>36</v>
      </c>
      <c r="BQ224" s="42" t="e">
        <f>BS213</f>
        <v>#REF!</v>
      </c>
      <c r="BS224" s="185"/>
      <c r="BT224" s="177"/>
      <c r="BV224" s="68"/>
      <c r="BW224" s="21" t="s">
        <v>36</v>
      </c>
      <c r="BX224" s="42" t="e">
        <f>BZ213</f>
        <v>#REF!</v>
      </c>
      <c r="BZ224" s="185"/>
      <c r="CA224" s="177"/>
      <c r="CC224" s="68"/>
      <c r="CD224" s="21" t="s">
        <v>36</v>
      </c>
      <c r="CE224" s="42" t="e">
        <f>CG213</f>
        <v>#REF!</v>
      </c>
      <c r="CG224" s="185"/>
      <c r="CH224" s="177"/>
      <c r="CJ224" s="68"/>
      <c r="CK224" s="21" t="s">
        <v>36</v>
      </c>
      <c r="CL224" s="42" t="e">
        <f>CN213</f>
        <v>#REF!</v>
      </c>
      <c r="CN224" s="185"/>
      <c r="CO224" s="177"/>
      <c r="CQ224" s="68"/>
      <c r="CR224" s="21" t="s">
        <v>36</v>
      </c>
      <c r="CS224" s="42" t="e">
        <f>CU213</f>
        <v>#REF!</v>
      </c>
      <c r="CU224" s="185"/>
      <c r="CV224" s="177"/>
    </row>
    <row r="225" spans="1:100" ht="15" customHeight="1">
      <c r="A225" s="19">
        <v>2004</v>
      </c>
      <c r="B225" s="174">
        <f t="shared" ref="B225:B234" si="69">B133</f>
        <v>259</v>
      </c>
      <c r="C225" s="67">
        <f t="shared" ref="C225:C234" si="70">LN(B225-$G$218)</f>
        <v>2.1972245773362196</v>
      </c>
      <c r="D225" s="20">
        <v>1</v>
      </c>
      <c r="E225" s="69">
        <f t="shared" ref="E225:E234" si="71">LN(D225)</f>
        <v>0</v>
      </c>
      <c r="F225" s="637" t="s">
        <v>8</v>
      </c>
      <c r="G225" s="638"/>
      <c r="H225" s="231">
        <f>SUM(K214:K234)</f>
        <v>0.15700000000000003</v>
      </c>
      <c r="I225" s="177">
        <f t="shared" ref="I225:I237" si="72">ROUND($G$218+$G$221*D225^$G$219,$G$1)</f>
        <v>260</v>
      </c>
      <c r="J225" s="178">
        <f t="shared" ref="J225:J234" si="73">ABS(B225-I225)/B225*100</f>
        <v>0.38610038610038611</v>
      </c>
      <c r="K225" s="177">
        <f t="shared" ref="K225:K234" si="74">(B225-I225)^2/1000</f>
        <v>1E-3</v>
      </c>
      <c r="M225" s="198" t="e">
        <f>SUM(P214:P234)</f>
        <v>#REF!</v>
      </c>
      <c r="O225" s="185" t="e">
        <f t="shared" ref="O225:O234" si="75">ROUND(M$218+M$221*$D225^M$219,$G$1)</f>
        <v>#REF!</v>
      </c>
      <c r="P225" s="177" t="e">
        <f t="shared" ref="P225:P234" si="76">($B225-O225)^2/1000</f>
        <v>#REF!</v>
      </c>
      <c r="R225" s="68" t="e">
        <f t="shared" ref="R225:R234" si="77">LN($B225-T$218)</f>
        <v>#REF!</v>
      </c>
      <c r="S225" s="21" t="s">
        <v>37</v>
      </c>
      <c r="T225" s="198" t="e">
        <f>SUM(W214:W234)</f>
        <v>#REF!</v>
      </c>
      <c r="V225" s="185" t="e">
        <f t="shared" ref="V225:V234" si="78">ROUND(T$218+T$221*$D225^T$219,$G$1)</f>
        <v>#REF!</v>
      </c>
      <c r="W225" s="177" t="e">
        <f t="shared" ref="W225:W234" si="79">($B225-V225)^2/1000</f>
        <v>#REF!</v>
      </c>
      <c r="Y225" s="68" t="e">
        <f t="shared" ref="Y225:Y234" si="80">LN($B225-AA$218)</f>
        <v>#REF!</v>
      </c>
      <c r="Z225" s="21" t="s">
        <v>37</v>
      </c>
      <c r="AA225" s="198" t="e">
        <f>SUM(AD214:AD234)</f>
        <v>#REF!</v>
      </c>
      <c r="AC225" s="185" t="e">
        <f t="shared" ref="AC225:AC234" si="81">ROUND(AA$218+AA$221*$D225^AA$219,$G$1)</f>
        <v>#REF!</v>
      </c>
      <c r="AD225" s="177" t="e">
        <f t="shared" ref="AD225:AD234" si="82">($B225-AC225)^2/1000</f>
        <v>#REF!</v>
      </c>
      <c r="AF225" s="68" t="e">
        <f t="shared" ref="AF225:AF234" si="83">LN($B225-AH$218)</f>
        <v>#REF!</v>
      </c>
      <c r="AG225" s="21" t="s">
        <v>37</v>
      </c>
      <c r="AH225" s="198" t="e">
        <f>SUM(AK214:AK234)</f>
        <v>#REF!</v>
      </c>
      <c r="AJ225" s="185" t="e">
        <f t="shared" ref="AJ225:AJ234" si="84">ROUND(AH$218+AH$221*$D225^AH$219,$G$1)</f>
        <v>#REF!</v>
      </c>
      <c r="AK225" s="177" t="e">
        <f t="shared" ref="AK225:AK234" si="85">($B225-AJ225)^2/1000</f>
        <v>#REF!</v>
      </c>
      <c r="AM225" s="68" t="e">
        <f t="shared" ref="AM225:AM234" si="86">LN($B225-AO$218)</f>
        <v>#REF!</v>
      </c>
      <c r="AN225" s="21" t="s">
        <v>37</v>
      </c>
      <c r="AO225" s="198" t="e">
        <f>SUM(AR214:AR234)</f>
        <v>#REF!</v>
      </c>
      <c r="AQ225" s="185" t="e">
        <f t="shared" ref="AQ225:AQ234" si="87">ROUND(AO$218+AO$221*$D225^AO$219,$G$1)</f>
        <v>#REF!</v>
      </c>
      <c r="AR225" s="177" t="e">
        <f t="shared" ref="AR225:AR234" si="88">($B225-AQ225)^2/1000</f>
        <v>#REF!</v>
      </c>
      <c r="AT225" s="68" t="e">
        <f t="shared" ref="AT225:AT234" si="89">LN($B225-AV$218)</f>
        <v>#REF!</v>
      </c>
      <c r="AU225" s="21" t="s">
        <v>37</v>
      </c>
      <c r="AV225" s="198" t="e">
        <f>SUM(AY214:AY234)</f>
        <v>#REF!</v>
      </c>
      <c r="AX225" s="185" t="e">
        <f t="shared" ref="AX225:AX234" si="90">ROUND(AV$218+AV$221*$D225^AV$219,$G$1)</f>
        <v>#REF!</v>
      </c>
      <c r="AY225" s="177" t="e">
        <f t="shared" ref="AY225:AY234" si="91">($B225-AX225)^2/1000</f>
        <v>#REF!</v>
      </c>
      <c r="BA225" s="68" t="e">
        <f t="shared" ref="BA225:BA234" si="92">LN($B225-BC$218)</f>
        <v>#REF!</v>
      </c>
      <c r="BB225" s="21" t="s">
        <v>37</v>
      </c>
      <c r="BC225" s="198" t="e">
        <f>SUM(BF214:BF234)</f>
        <v>#REF!</v>
      </c>
      <c r="BE225" s="185" t="e">
        <f t="shared" ref="BE225:BE234" si="93">ROUND(BC$218+BC$221*$D225^BC$219,$G$1)</f>
        <v>#REF!</v>
      </c>
      <c r="BF225" s="177" t="e">
        <f t="shared" ref="BF225:BF234" si="94">($B225-BE225)^2/1000</f>
        <v>#REF!</v>
      </c>
      <c r="BH225" s="68" t="e">
        <f t="shared" ref="BH225:BH234" si="95">LN($B225-BJ$218)</f>
        <v>#REF!</v>
      </c>
      <c r="BI225" s="21" t="s">
        <v>37</v>
      </c>
      <c r="BJ225" s="198" t="e">
        <f>SUM(BM214:BM234)</f>
        <v>#REF!</v>
      </c>
      <c r="BL225" s="185" t="e">
        <f t="shared" ref="BL225:BL234" si="96">ROUND(BJ$218+BJ$221*$D225^BJ$219,$G$1)</f>
        <v>#REF!</v>
      </c>
      <c r="BM225" s="177" t="e">
        <f t="shared" ref="BM225:BM234" si="97">($B225-BL225)^2/1000</f>
        <v>#REF!</v>
      </c>
      <c r="BO225" s="68" t="e">
        <f t="shared" ref="BO225:BO234" si="98">LN($B225-BQ$218)</f>
        <v>#REF!</v>
      </c>
      <c r="BP225" s="21" t="s">
        <v>37</v>
      </c>
      <c r="BQ225" s="198" t="e">
        <f>SUM(BT214:BT234)</f>
        <v>#REF!</v>
      </c>
      <c r="BS225" s="185" t="e">
        <f t="shared" ref="BS225:BS234" si="99">ROUND(BQ$218+BQ$221*$D225^BQ$219,$G$1)</f>
        <v>#REF!</v>
      </c>
      <c r="BT225" s="177" t="e">
        <f t="shared" ref="BT225:BT234" si="100">($B225-BS225)^2/1000</f>
        <v>#REF!</v>
      </c>
      <c r="BV225" s="68" t="e">
        <f t="shared" ref="BV225:BV234" si="101">LN($B225-BX$218)</f>
        <v>#REF!</v>
      </c>
      <c r="BW225" s="21" t="s">
        <v>37</v>
      </c>
      <c r="BX225" s="198" t="e">
        <f>SUM(CA214:CA234)</f>
        <v>#REF!</v>
      </c>
      <c r="BZ225" s="185" t="e">
        <f t="shared" ref="BZ225:BZ234" si="102">ROUND(BX$218+BX$221*$D225^BX$219,$G$1)</f>
        <v>#REF!</v>
      </c>
      <c r="CA225" s="177" t="e">
        <f t="shared" ref="CA225:CA234" si="103">($B225-BZ225)^2/1000</f>
        <v>#REF!</v>
      </c>
      <c r="CC225" s="68" t="e">
        <f t="shared" ref="CC225:CC234" si="104">LN($B225-CE$218)</f>
        <v>#REF!</v>
      </c>
      <c r="CD225" s="21" t="s">
        <v>37</v>
      </c>
      <c r="CE225" s="198" t="e">
        <f>SUM(CH214:CH234)</f>
        <v>#REF!</v>
      </c>
      <c r="CG225" s="185" t="e">
        <f t="shared" ref="CG225:CG234" si="105">ROUND(CE$218+CE$221*$D225^CE$219,$G$1)</f>
        <v>#REF!</v>
      </c>
      <c r="CH225" s="177" t="e">
        <f t="shared" ref="CH225:CH234" si="106">($B225-CG225)^2/1000</f>
        <v>#REF!</v>
      </c>
      <c r="CJ225" s="68" t="e">
        <f t="shared" ref="CJ225:CJ234" si="107">LN($B225-CL$218)</f>
        <v>#REF!</v>
      </c>
      <c r="CK225" s="21" t="s">
        <v>37</v>
      </c>
      <c r="CL225" s="198" t="e">
        <f>SUM(CO214:CO234)</f>
        <v>#REF!</v>
      </c>
      <c r="CN225" s="185" t="e">
        <f t="shared" ref="CN225:CN234" si="108">ROUND(CL$218+CL$221*$D225^CL$219,$G$1)</f>
        <v>#REF!</v>
      </c>
      <c r="CO225" s="177" t="e">
        <f t="shared" ref="CO225:CO234" si="109">($B225-CN225)^2/1000</f>
        <v>#REF!</v>
      </c>
      <c r="CQ225" s="68" t="e">
        <f t="shared" ref="CQ225:CQ234" si="110">LN($B225-CS$218)</f>
        <v>#REF!</v>
      </c>
      <c r="CR225" s="21" t="s">
        <v>37</v>
      </c>
      <c r="CS225" s="198" t="e">
        <f>SUM(CV214:CV234)</f>
        <v>#REF!</v>
      </c>
      <c r="CU225" s="185" t="e">
        <f t="shared" ref="CU225:CU234" si="111">ROUND(CS$218+CS$221*$D225^CS$219,$G$1)</f>
        <v>#REF!</v>
      </c>
      <c r="CV225" s="177" t="e">
        <f t="shared" ref="CV225:CV234" si="112">($B225-CU225)^2/1000</f>
        <v>#REF!</v>
      </c>
    </row>
    <row r="226" spans="1:100" ht="15" customHeight="1">
      <c r="A226" s="19">
        <f t="shared" ref="A226:A256" si="113">A225+1</f>
        <v>2005</v>
      </c>
      <c r="B226" s="174">
        <f t="shared" si="69"/>
        <v>266</v>
      </c>
      <c r="C226" s="67">
        <f t="shared" si="70"/>
        <v>2.7725887222397811</v>
      </c>
      <c r="D226" s="20">
        <f t="shared" ref="D226:D256" si="114">D225+1</f>
        <v>2</v>
      </c>
      <c r="E226" s="69">
        <f t="shared" si="71"/>
        <v>0.69314718055994529</v>
      </c>
      <c r="F226" s="637" t="s">
        <v>9</v>
      </c>
      <c r="G226" s="638"/>
      <c r="H226" s="231">
        <f>SUM(K225:K234)</f>
        <v>0.15700000000000003</v>
      </c>
      <c r="I226" s="177">
        <f t="shared" si="72"/>
        <v>263</v>
      </c>
      <c r="J226" s="178">
        <f t="shared" si="73"/>
        <v>1.1278195488721803</v>
      </c>
      <c r="K226" s="177">
        <f t="shared" si="74"/>
        <v>8.9999999999999993E-3</v>
      </c>
      <c r="M226" s="74"/>
      <c r="O226" s="185" t="e">
        <f t="shared" si="75"/>
        <v>#REF!</v>
      </c>
      <c r="P226" s="177" t="e">
        <f t="shared" si="76"/>
        <v>#REF!</v>
      </c>
      <c r="R226" s="68" t="e">
        <f t="shared" si="77"/>
        <v>#REF!</v>
      </c>
      <c r="T226" s="74"/>
      <c r="V226" s="185" t="e">
        <f t="shared" si="78"/>
        <v>#REF!</v>
      </c>
      <c r="W226" s="177" t="e">
        <f t="shared" si="79"/>
        <v>#REF!</v>
      </c>
      <c r="Y226" s="68" t="e">
        <f t="shared" si="80"/>
        <v>#REF!</v>
      </c>
      <c r="AA226" s="74"/>
      <c r="AC226" s="185" t="e">
        <f t="shared" si="81"/>
        <v>#REF!</v>
      </c>
      <c r="AD226" s="177" t="e">
        <f t="shared" si="82"/>
        <v>#REF!</v>
      </c>
      <c r="AF226" s="68" t="e">
        <f t="shared" si="83"/>
        <v>#REF!</v>
      </c>
      <c r="AH226" s="74"/>
      <c r="AJ226" s="185" t="e">
        <f t="shared" si="84"/>
        <v>#REF!</v>
      </c>
      <c r="AK226" s="177" t="e">
        <f t="shared" si="85"/>
        <v>#REF!</v>
      </c>
      <c r="AM226" s="68" t="e">
        <f t="shared" si="86"/>
        <v>#REF!</v>
      </c>
      <c r="AO226" s="74"/>
      <c r="AQ226" s="185" t="e">
        <f t="shared" si="87"/>
        <v>#REF!</v>
      </c>
      <c r="AR226" s="177" t="e">
        <f t="shared" si="88"/>
        <v>#REF!</v>
      </c>
      <c r="AT226" s="68" t="e">
        <f t="shared" si="89"/>
        <v>#REF!</v>
      </c>
      <c r="AV226" s="74"/>
      <c r="AX226" s="185" t="e">
        <f t="shared" si="90"/>
        <v>#REF!</v>
      </c>
      <c r="AY226" s="177" t="e">
        <f t="shared" si="91"/>
        <v>#REF!</v>
      </c>
      <c r="BA226" s="68" t="e">
        <f t="shared" si="92"/>
        <v>#REF!</v>
      </c>
      <c r="BC226" s="74"/>
      <c r="BE226" s="185" t="e">
        <f t="shared" si="93"/>
        <v>#REF!</v>
      </c>
      <c r="BF226" s="177" t="e">
        <f t="shared" si="94"/>
        <v>#REF!</v>
      </c>
      <c r="BH226" s="68" t="e">
        <f t="shared" si="95"/>
        <v>#REF!</v>
      </c>
      <c r="BJ226" s="74"/>
      <c r="BL226" s="185" t="e">
        <f t="shared" si="96"/>
        <v>#REF!</v>
      </c>
      <c r="BM226" s="177" t="e">
        <f t="shared" si="97"/>
        <v>#REF!</v>
      </c>
      <c r="BO226" s="68" t="e">
        <f t="shared" si="98"/>
        <v>#REF!</v>
      </c>
      <c r="BQ226" s="74"/>
      <c r="BS226" s="185" t="e">
        <f t="shared" si="99"/>
        <v>#REF!</v>
      </c>
      <c r="BT226" s="177" t="e">
        <f t="shared" si="100"/>
        <v>#REF!</v>
      </c>
      <c r="BV226" s="68" t="e">
        <f t="shared" si="101"/>
        <v>#REF!</v>
      </c>
      <c r="BX226" s="74"/>
      <c r="BZ226" s="185" t="e">
        <f t="shared" si="102"/>
        <v>#REF!</v>
      </c>
      <c r="CA226" s="177" t="e">
        <f t="shared" si="103"/>
        <v>#REF!</v>
      </c>
      <c r="CC226" s="68" t="e">
        <f t="shared" si="104"/>
        <v>#REF!</v>
      </c>
      <c r="CE226" s="74"/>
      <c r="CG226" s="185" t="e">
        <f t="shared" si="105"/>
        <v>#REF!</v>
      </c>
      <c r="CH226" s="177" t="e">
        <f t="shared" si="106"/>
        <v>#REF!</v>
      </c>
      <c r="CJ226" s="68" t="e">
        <f t="shared" si="107"/>
        <v>#REF!</v>
      </c>
      <c r="CL226" s="74"/>
      <c r="CN226" s="185" t="e">
        <f t="shared" si="108"/>
        <v>#REF!</v>
      </c>
      <c r="CO226" s="177" t="e">
        <f t="shared" si="109"/>
        <v>#REF!</v>
      </c>
      <c r="CQ226" s="68" t="e">
        <f t="shared" si="110"/>
        <v>#REF!</v>
      </c>
      <c r="CS226" s="74"/>
      <c r="CU226" s="185" t="e">
        <f t="shared" si="111"/>
        <v>#REF!</v>
      </c>
      <c r="CV226" s="177" t="e">
        <f t="shared" si="112"/>
        <v>#REF!</v>
      </c>
    </row>
    <row r="227" spans="1:100" ht="15" customHeight="1">
      <c r="A227" s="19">
        <f t="shared" si="113"/>
        <v>2006</v>
      </c>
      <c r="B227" s="174">
        <f t="shared" si="69"/>
        <v>264</v>
      </c>
      <c r="C227" s="67">
        <f t="shared" si="70"/>
        <v>2.6390573296152584</v>
      </c>
      <c r="D227" s="20">
        <f t="shared" si="114"/>
        <v>3</v>
      </c>
      <c r="E227" s="69">
        <f t="shared" si="71"/>
        <v>1.0986122886681098</v>
      </c>
      <c r="F227" s="637" t="s">
        <v>10</v>
      </c>
      <c r="G227" s="638"/>
      <c r="H227" s="231">
        <f>SUM(J214:J234)/D234</f>
        <v>1.0853074808499514</v>
      </c>
      <c r="I227" s="177">
        <f t="shared" si="72"/>
        <v>264</v>
      </c>
      <c r="J227" s="178">
        <f t="shared" si="73"/>
        <v>0</v>
      </c>
      <c r="K227" s="177">
        <f t="shared" si="74"/>
        <v>0</v>
      </c>
      <c r="O227" s="185" t="e">
        <f t="shared" si="75"/>
        <v>#REF!</v>
      </c>
      <c r="P227" s="177" t="e">
        <f t="shared" si="76"/>
        <v>#REF!</v>
      </c>
      <c r="R227" s="68" t="e">
        <f t="shared" si="77"/>
        <v>#REF!</v>
      </c>
      <c r="V227" s="185" t="e">
        <f t="shared" si="78"/>
        <v>#REF!</v>
      </c>
      <c r="W227" s="177" t="e">
        <f t="shared" si="79"/>
        <v>#REF!</v>
      </c>
      <c r="Y227" s="68" t="e">
        <f t="shared" si="80"/>
        <v>#REF!</v>
      </c>
      <c r="AC227" s="185" t="e">
        <f t="shared" si="81"/>
        <v>#REF!</v>
      </c>
      <c r="AD227" s="177" t="e">
        <f t="shared" si="82"/>
        <v>#REF!</v>
      </c>
      <c r="AF227" s="68" t="e">
        <f t="shared" si="83"/>
        <v>#REF!</v>
      </c>
      <c r="AJ227" s="185" t="e">
        <f t="shared" si="84"/>
        <v>#REF!</v>
      </c>
      <c r="AK227" s="177" t="e">
        <f t="shared" si="85"/>
        <v>#REF!</v>
      </c>
      <c r="AM227" s="68" t="e">
        <f t="shared" si="86"/>
        <v>#REF!</v>
      </c>
      <c r="AQ227" s="185" t="e">
        <f t="shared" si="87"/>
        <v>#REF!</v>
      </c>
      <c r="AR227" s="177" t="e">
        <f t="shared" si="88"/>
        <v>#REF!</v>
      </c>
      <c r="AT227" s="68" t="e">
        <f t="shared" si="89"/>
        <v>#REF!</v>
      </c>
      <c r="AX227" s="185" t="e">
        <f t="shared" si="90"/>
        <v>#REF!</v>
      </c>
      <c r="AY227" s="177" t="e">
        <f t="shared" si="91"/>
        <v>#REF!</v>
      </c>
      <c r="BA227" s="68" t="e">
        <f t="shared" si="92"/>
        <v>#REF!</v>
      </c>
      <c r="BE227" s="185" t="e">
        <f t="shared" si="93"/>
        <v>#REF!</v>
      </c>
      <c r="BF227" s="177" t="e">
        <f t="shared" si="94"/>
        <v>#REF!</v>
      </c>
      <c r="BH227" s="68" t="e">
        <f t="shared" si="95"/>
        <v>#REF!</v>
      </c>
      <c r="BL227" s="185" t="e">
        <f t="shared" si="96"/>
        <v>#REF!</v>
      </c>
      <c r="BM227" s="177" t="e">
        <f t="shared" si="97"/>
        <v>#REF!</v>
      </c>
      <c r="BO227" s="68" t="e">
        <f t="shared" si="98"/>
        <v>#REF!</v>
      </c>
      <c r="BS227" s="185" t="e">
        <f t="shared" si="99"/>
        <v>#REF!</v>
      </c>
      <c r="BT227" s="177" t="e">
        <f t="shared" si="100"/>
        <v>#REF!</v>
      </c>
      <c r="BV227" s="68" t="e">
        <f t="shared" si="101"/>
        <v>#REF!</v>
      </c>
      <c r="BZ227" s="185" t="e">
        <f t="shared" si="102"/>
        <v>#REF!</v>
      </c>
      <c r="CA227" s="177" t="e">
        <f t="shared" si="103"/>
        <v>#REF!</v>
      </c>
      <c r="CC227" s="68" t="e">
        <f t="shared" si="104"/>
        <v>#REF!</v>
      </c>
      <c r="CG227" s="185" t="e">
        <f t="shared" si="105"/>
        <v>#REF!</v>
      </c>
      <c r="CH227" s="177" t="e">
        <f t="shared" si="106"/>
        <v>#REF!</v>
      </c>
      <c r="CJ227" s="68" t="e">
        <f t="shared" si="107"/>
        <v>#REF!</v>
      </c>
      <c r="CN227" s="185" t="e">
        <f t="shared" si="108"/>
        <v>#REF!</v>
      </c>
      <c r="CO227" s="177" t="e">
        <f t="shared" si="109"/>
        <v>#REF!</v>
      </c>
      <c r="CQ227" s="68" t="e">
        <f t="shared" si="110"/>
        <v>#REF!</v>
      </c>
      <c r="CU227" s="185" t="e">
        <f t="shared" si="111"/>
        <v>#REF!</v>
      </c>
      <c r="CV227" s="177" t="e">
        <f t="shared" si="112"/>
        <v>#REF!</v>
      </c>
    </row>
    <row r="228" spans="1:100" ht="15" customHeight="1">
      <c r="A228" s="19">
        <f t="shared" si="113"/>
        <v>2007</v>
      </c>
      <c r="B228" s="174">
        <f t="shared" si="69"/>
        <v>263</v>
      </c>
      <c r="C228" s="67">
        <f t="shared" si="70"/>
        <v>2.5649493574615367</v>
      </c>
      <c r="D228" s="20">
        <f t="shared" si="114"/>
        <v>4</v>
      </c>
      <c r="E228" s="69">
        <f t="shared" si="71"/>
        <v>1.3862943611198906</v>
      </c>
      <c r="F228" s="637" t="s">
        <v>11</v>
      </c>
      <c r="G228" s="638"/>
      <c r="H228" s="231">
        <f>SUM(J225:J234)/10</f>
        <v>1.0853074808499514</v>
      </c>
      <c r="I228" s="177">
        <f t="shared" si="72"/>
        <v>265</v>
      </c>
      <c r="J228" s="178">
        <f t="shared" si="73"/>
        <v>0.76045627376425851</v>
      </c>
      <c r="K228" s="177">
        <f t="shared" si="74"/>
        <v>4.0000000000000001E-3</v>
      </c>
      <c r="O228" s="185" t="e">
        <f t="shared" si="75"/>
        <v>#REF!</v>
      </c>
      <c r="P228" s="177" t="e">
        <f t="shared" si="76"/>
        <v>#REF!</v>
      </c>
      <c r="R228" s="68" t="e">
        <f t="shared" si="77"/>
        <v>#REF!</v>
      </c>
      <c r="V228" s="185" t="e">
        <f t="shared" si="78"/>
        <v>#REF!</v>
      </c>
      <c r="W228" s="177" t="e">
        <f t="shared" si="79"/>
        <v>#REF!</v>
      </c>
      <c r="Y228" s="68" t="e">
        <f t="shared" si="80"/>
        <v>#REF!</v>
      </c>
      <c r="AC228" s="185" t="e">
        <f t="shared" si="81"/>
        <v>#REF!</v>
      </c>
      <c r="AD228" s="177" t="e">
        <f t="shared" si="82"/>
        <v>#REF!</v>
      </c>
      <c r="AF228" s="68" t="e">
        <f t="shared" si="83"/>
        <v>#REF!</v>
      </c>
      <c r="AJ228" s="185" t="e">
        <f t="shared" si="84"/>
        <v>#REF!</v>
      </c>
      <c r="AK228" s="177" t="e">
        <f t="shared" si="85"/>
        <v>#REF!</v>
      </c>
      <c r="AM228" s="68" t="e">
        <f t="shared" si="86"/>
        <v>#REF!</v>
      </c>
      <c r="AQ228" s="185" t="e">
        <f t="shared" si="87"/>
        <v>#REF!</v>
      </c>
      <c r="AR228" s="177" t="e">
        <f t="shared" si="88"/>
        <v>#REF!</v>
      </c>
      <c r="AT228" s="68" t="e">
        <f t="shared" si="89"/>
        <v>#REF!</v>
      </c>
      <c r="AX228" s="185" t="e">
        <f t="shared" si="90"/>
        <v>#REF!</v>
      </c>
      <c r="AY228" s="177" t="e">
        <f t="shared" si="91"/>
        <v>#REF!</v>
      </c>
      <c r="BA228" s="68" t="e">
        <f t="shared" si="92"/>
        <v>#REF!</v>
      </c>
      <c r="BE228" s="185" t="e">
        <f t="shared" si="93"/>
        <v>#REF!</v>
      </c>
      <c r="BF228" s="177" t="e">
        <f t="shared" si="94"/>
        <v>#REF!</v>
      </c>
      <c r="BH228" s="68" t="e">
        <f t="shared" si="95"/>
        <v>#REF!</v>
      </c>
      <c r="BL228" s="185" t="e">
        <f t="shared" si="96"/>
        <v>#REF!</v>
      </c>
      <c r="BM228" s="177" t="e">
        <f t="shared" si="97"/>
        <v>#REF!</v>
      </c>
      <c r="BO228" s="68" t="e">
        <f t="shared" si="98"/>
        <v>#REF!</v>
      </c>
      <c r="BS228" s="185" t="e">
        <f t="shared" si="99"/>
        <v>#REF!</v>
      </c>
      <c r="BT228" s="177" t="e">
        <f t="shared" si="100"/>
        <v>#REF!</v>
      </c>
      <c r="BV228" s="68" t="e">
        <f t="shared" si="101"/>
        <v>#REF!</v>
      </c>
      <c r="BZ228" s="185" t="e">
        <f t="shared" si="102"/>
        <v>#REF!</v>
      </c>
      <c r="CA228" s="177" t="e">
        <f t="shared" si="103"/>
        <v>#REF!</v>
      </c>
      <c r="CC228" s="68" t="e">
        <f t="shared" si="104"/>
        <v>#REF!</v>
      </c>
      <c r="CG228" s="185" t="e">
        <f t="shared" si="105"/>
        <v>#REF!</v>
      </c>
      <c r="CH228" s="177" t="e">
        <f t="shared" si="106"/>
        <v>#REF!</v>
      </c>
      <c r="CJ228" s="68" t="e">
        <f t="shared" si="107"/>
        <v>#REF!</v>
      </c>
      <c r="CN228" s="185" t="e">
        <f t="shared" si="108"/>
        <v>#REF!</v>
      </c>
      <c r="CO228" s="177" t="e">
        <f t="shared" si="109"/>
        <v>#REF!</v>
      </c>
      <c r="CQ228" s="68" t="e">
        <f t="shared" si="110"/>
        <v>#REF!</v>
      </c>
      <c r="CU228" s="185" t="e">
        <f t="shared" si="111"/>
        <v>#REF!</v>
      </c>
      <c r="CV228" s="177" t="e">
        <f t="shared" si="112"/>
        <v>#REF!</v>
      </c>
    </row>
    <row r="229" spans="1:100" ht="15" customHeight="1">
      <c r="A229" s="19">
        <f t="shared" si="113"/>
        <v>2008</v>
      </c>
      <c r="B229" s="174">
        <f t="shared" si="69"/>
        <v>267</v>
      </c>
      <c r="C229" s="67">
        <f t="shared" si="70"/>
        <v>2.8332133440562162</v>
      </c>
      <c r="D229" s="20">
        <f t="shared" si="114"/>
        <v>5</v>
      </c>
      <c r="E229" s="69">
        <f t="shared" si="71"/>
        <v>1.6094379124341003</v>
      </c>
      <c r="I229" s="177">
        <f t="shared" si="72"/>
        <v>266</v>
      </c>
      <c r="J229" s="178">
        <f t="shared" si="73"/>
        <v>0.37453183520599254</v>
      </c>
      <c r="K229" s="177">
        <f t="shared" si="74"/>
        <v>1E-3</v>
      </c>
      <c r="O229" s="185" t="e">
        <f t="shared" si="75"/>
        <v>#REF!</v>
      </c>
      <c r="P229" s="177" t="e">
        <f t="shared" si="76"/>
        <v>#REF!</v>
      </c>
      <c r="R229" s="68" t="e">
        <f t="shared" si="77"/>
        <v>#REF!</v>
      </c>
      <c r="V229" s="185" t="e">
        <f t="shared" si="78"/>
        <v>#REF!</v>
      </c>
      <c r="W229" s="177" t="e">
        <f t="shared" si="79"/>
        <v>#REF!</v>
      </c>
      <c r="Y229" s="68" t="e">
        <f t="shared" si="80"/>
        <v>#REF!</v>
      </c>
      <c r="AC229" s="185" t="e">
        <f t="shared" si="81"/>
        <v>#REF!</v>
      </c>
      <c r="AD229" s="177" t="e">
        <f t="shared" si="82"/>
        <v>#REF!</v>
      </c>
      <c r="AF229" s="68" t="e">
        <f t="shared" si="83"/>
        <v>#REF!</v>
      </c>
      <c r="AJ229" s="185" t="e">
        <f t="shared" si="84"/>
        <v>#REF!</v>
      </c>
      <c r="AK229" s="177" t="e">
        <f t="shared" si="85"/>
        <v>#REF!</v>
      </c>
      <c r="AM229" s="68" t="e">
        <f t="shared" si="86"/>
        <v>#REF!</v>
      </c>
      <c r="AQ229" s="185" t="e">
        <f t="shared" si="87"/>
        <v>#REF!</v>
      </c>
      <c r="AR229" s="177" t="e">
        <f t="shared" si="88"/>
        <v>#REF!</v>
      </c>
      <c r="AT229" s="68" t="e">
        <f t="shared" si="89"/>
        <v>#REF!</v>
      </c>
      <c r="AX229" s="185" t="e">
        <f t="shared" si="90"/>
        <v>#REF!</v>
      </c>
      <c r="AY229" s="177" t="e">
        <f t="shared" si="91"/>
        <v>#REF!</v>
      </c>
      <c r="BA229" s="68" t="e">
        <f t="shared" si="92"/>
        <v>#REF!</v>
      </c>
      <c r="BE229" s="185" t="e">
        <f t="shared" si="93"/>
        <v>#REF!</v>
      </c>
      <c r="BF229" s="177" t="e">
        <f t="shared" si="94"/>
        <v>#REF!</v>
      </c>
      <c r="BH229" s="68" t="e">
        <f t="shared" si="95"/>
        <v>#REF!</v>
      </c>
      <c r="BL229" s="185" t="e">
        <f t="shared" si="96"/>
        <v>#REF!</v>
      </c>
      <c r="BM229" s="177" t="e">
        <f t="shared" si="97"/>
        <v>#REF!</v>
      </c>
      <c r="BO229" s="68" t="e">
        <f t="shared" si="98"/>
        <v>#REF!</v>
      </c>
      <c r="BS229" s="185" t="e">
        <f t="shared" si="99"/>
        <v>#REF!</v>
      </c>
      <c r="BT229" s="177" t="e">
        <f t="shared" si="100"/>
        <v>#REF!</v>
      </c>
      <c r="BV229" s="68" t="e">
        <f t="shared" si="101"/>
        <v>#REF!</v>
      </c>
      <c r="BZ229" s="185" t="e">
        <f t="shared" si="102"/>
        <v>#REF!</v>
      </c>
      <c r="CA229" s="177" t="e">
        <f t="shared" si="103"/>
        <v>#REF!</v>
      </c>
      <c r="CC229" s="68" t="e">
        <f t="shared" si="104"/>
        <v>#REF!</v>
      </c>
      <c r="CG229" s="185" t="e">
        <f t="shared" si="105"/>
        <v>#REF!</v>
      </c>
      <c r="CH229" s="177" t="e">
        <f t="shared" si="106"/>
        <v>#REF!</v>
      </c>
      <c r="CJ229" s="68" t="e">
        <f t="shared" si="107"/>
        <v>#REF!</v>
      </c>
      <c r="CN229" s="185" t="e">
        <f t="shared" si="108"/>
        <v>#REF!</v>
      </c>
      <c r="CO229" s="177" t="e">
        <f t="shared" si="109"/>
        <v>#REF!</v>
      </c>
      <c r="CQ229" s="68" t="e">
        <f t="shared" si="110"/>
        <v>#REF!</v>
      </c>
      <c r="CU229" s="185" t="e">
        <f t="shared" si="111"/>
        <v>#REF!</v>
      </c>
      <c r="CV229" s="177" t="e">
        <f t="shared" si="112"/>
        <v>#REF!</v>
      </c>
    </row>
    <row r="230" spans="1:100" ht="15" customHeight="1">
      <c r="A230" s="19">
        <f t="shared" si="113"/>
        <v>2009</v>
      </c>
      <c r="B230" s="174">
        <f t="shared" si="69"/>
        <v>275</v>
      </c>
      <c r="C230" s="67">
        <f t="shared" si="70"/>
        <v>3.2188758248682006</v>
      </c>
      <c r="D230" s="20">
        <f t="shared" si="114"/>
        <v>6</v>
      </c>
      <c r="E230" s="69">
        <f t="shared" si="71"/>
        <v>1.791759469228055</v>
      </c>
      <c r="I230" s="177">
        <f t="shared" si="72"/>
        <v>267</v>
      </c>
      <c r="J230" s="178">
        <f t="shared" si="73"/>
        <v>2.9090909090909092</v>
      </c>
      <c r="K230" s="177">
        <f t="shared" si="74"/>
        <v>6.4000000000000001E-2</v>
      </c>
      <c r="O230" s="185" t="e">
        <f t="shared" si="75"/>
        <v>#REF!</v>
      </c>
      <c r="P230" s="177" t="e">
        <f t="shared" si="76"/>
        <v>#REF!</v>
      </c>
      <c r="R230" s="68" t="e">
        <f t="shared" si="77"/>
        <v>#REF!</v>
      </c>
      <c r="V230" s="185" t="e">
        <f t="shared" si="78"/>
        <v>#REF!</v>
      </c>
      <c r="W230" s="177" t="e">
        <f t="shared" si="79"/>
        <v>#REF!</v>
      </c>
      <c r="Y230" s="68" t="e">
        <f t="shared" si="80"/>
        <v>#REF!</v>
      </c>
      <c r="AC230" s="185" t="e">
        <f t="shared" si="81"/>
        <v>#REF!</v>
      </c>
      <c r="AD230" s="177" t="e">
        <f t="shared" si="82"/>
        <v>#REF!</v>
      </c>
      <c r="AF230" s="68" t="e">
        <f t="shared" si="83"/>
        <v>#REF!</v>
      </c>
      <c r="AJ230" s="185" t="e">
        <f t="shared" si="84"/>
        <v>#REF!</v>
      </c>
      <c r="AK230" s="177" t="e">
        <f t="shared" si="85"/>
        <v>#REF!</v>
      </c>
      <c r="AM230" s="68" t="e">
        <f t="shared" si="86"/>
        <v>#REF!</v>
      </c>
      <c r="AQ230" s="185" t="e">
        <f t="shared" si="87"/>
        <v>#REF!</v>
      </c>
      <c r="AR230" s="177" t="e">
        <f t="shared" si="88"/>
        <v>#REF!</v>
      </c>
      <c r="AT230" s="68" t="e">
        <f t="shared" si="89"/>
        <v>#REF!</v>
      </c>
      <c r="AX230" s="185" t="e">
        <f t="shared" si="90"/>
        <v>#REF!</v>
      </c>
      <c r="AY230" s="177" t="e">
        <f t="shared" si="91"/>
        <v>#REF!</v>
      </c>
      <c r="BA230" s="68" t="e">
        <f t="shared" si="92"/>
        <v>#REF!</v>
      </c>
      <c r="BE230" s="185" t="e">
        <f t="shared" si="93"/>
        <v>#REF!</v>
      </c>
      <c r="BF230" s="177" t="e">
        <f t="shared" si="94"/>
        <v>#REF!</v>
      </c>
      <c r="BH230" s="68" t="e">
        <f t="shared" si="95"/>
        <v>#REF!</v>
      </c>
      <c r="BL230" s="185" t="e">
        <f t="shared" si="96"/>
        <v>#REF!</v>
      </c>
      <c r="BM230" s="177" t="e">
        <f t="shared" si="97"/>
        <v>#REF!</v>
      </c>
      <c r="BO230" s="68" t="e">
        <f t="shared" si="98"/>
        <v>#REF!</v>
      </c>
      <c r="BS230" s="185" t="e">
        <f t="shared" si="99"/>
        <v>#REF!</v>
      </c>
      <c r="BT230" s="177" t="e">
        <f t="shared" si="100"/>
        <v>#REF!</v>
      </c>
      <c r="BV230" s="68" t="e">
        <f t="shared" si="101"/>
        <v>#REF!</v>
      </c>
      <c r="BZ230" s="185" t="e">
        <f t="shared" si="102"/>
        <v>#REF!</v>
      </c>
      <c r="CA230" s="177" t="e">
        <f t="shared" si="103"/>
        <v>#REF!</v>
      </c>
      <c r="CC230" s="68" t="e">
        <f t="shared" si="104"/>
        <v>#REF!</v>
      </c>
      <c r="CG230" s="185" t="e">
        <f t="shared" si="105"/>
        <v>#REF!</v>
      </c>
      <c r="CH230" s="177" t="e">
        <f t="shared" si="106"/>
        <v>#REF!</v>
      </c>
      <c r="CJ230" s="68" t="e">
        <f t="shared" si="107"/>
        <v>#REF!</v>
      </c>
      <c r="CN230" s="185" t="e">
        <f t="shared" si="108"/>
        <v>#REF!</v>
      </c>
      <c r="CO230" s="177" t="e">
        <f t="shared" si="109"/>
        <v>#REF!</v>
      </c>
      <c r="CQ230" s="68" t="e">
        <f t="shared" si="110"/>
        <v>#REF!</v>
      </c>
      <c r="CU230" s="185" t="e">
        <f t="shared" si="111"/>
        <v>#REF!</v>
      </c>
      <c r="CV230" s="177" t="e">
        <f t="shared" si="112"/>
        <v>#REF!</v>
      </c>
    </row>
    <row r="231" spans="1:100" s="25" customFormat="1" ht="15" customHeight="1">
      <c r="A231" s="19">
        <f t="shared" si="113"/>
        <v>2010</v>
      </c>
      <c r="B231" s="174">
        <f t="shared" si="69"/>
        <v>260</v>
      </c>
      <c r="C231" s="67">
        <f t="shared" si="70"/>
        <v>2.3025850929940459</v>
      </c>
      <c r="D231" s="20">
        <f t="shared" si="114"/>
        <v>7</v>
      </c>
      <c r="E231" s="69">
        <f t="shared" si="71"/>
        <v>1.9459101490553132</v>
      </c>
      <c r="F231" s="50"/>
      <c r="H231" s="75"/>
      <c r="I231" s="177">
        <f t="shared" si="72"/>
        <v>268</v>
      </c>
      <c r="J231" s="178">
        <f t="shared" si="73"/>
        <v>3.0769230769230771</v>
      </c>
      <c r="K231" s="177">
        <f t="shared" si="74"/>
        <v>6.4000000000000001E-2</v>
      </c>
      <c r="N231" s="75"/>
      <c r="O231" s="185" t="e">
        <f t="shared" si="75"/>
        <v>#REF!</v>
      </c>
      <c r="P231" s="177" t="e">
        <f t="shared" si="76"/>
        <v>#REF!</v>
      </c>
      <c r="R231" s="68" t="e">
        <f t="shared" si="77"/>
        <v>#REF!</v>
      </c>
      <c r="S231" s="50"/>
      <c r="U231" s="75"/>
      <c r="V231" s="185" t="e">
        <f t="shared" si="78"/>
        <v>#REF!</v>
      </c>
      <c r="W231" s="177" t="e">
        <f t="shared" si="79"/>
        <v>#REF!</v>
      </c>
      <c r="Y231" s="68" t="e">
        <f t="shared" si="80"/>
        <v>#REF!</v>
      </c>
      <c r="Z231" s="50"/>
      <c r="AB231" s="75"/>
      <c r="AC231" s="185" t="e">
        <f t="shared" si="81"/>
        <v>#REF!</v>
      </c>
      <c r="AD231" s="177" t="e">
        <f t="shared" si="82"/>
        <v>#REF!</v>
      </c>
      <c r="AF231" s="68" t="e">
        <f t="shared" si="83"/>
        <v>#REF!</v>
      </c>
      <c r="AG231" s="50"/>
      <c r="AI231" s="75"/>
      <c r="AJ231" s="185" t="e">
        <f t="shared" si="84"/>
        <v>#REF!</v>
      </c>
      <c r="AK231" s="177" t="e">
        <f t="shared" si="85"/>
        <v>#REF!</v>
      </c>
      <c r="AM231" s="68" t="e">
        <f t="shared" si="86"/>
        <v>#REF!</v>
      </c>
      <c r="AN231" s="50"/>
      <c r="AP231" s="75"/>
      <c r="AQ231" s="185" t="e">
        <f t="shared" si="87"/>
        <v>#REF!</v>
      </c>
      <c r="AR231" s="177" t="e">
        <f t="shared" si="88"/>
        <v>#REF!</v>
      </c>
      <c r="AT231" s="68" t="e">
        <f t="shared" si="89"/>
        <v>#REF!</v>
      </c>
      <c r="AU231" s="50"/>
      <c r="AW231" s="75"/>
      <c r="AX231" s="185" t="e">
        <f t="shared" si="90"/>
        <v>#REF!</v>
      </c>
      <c r="AY231" s="177" t="e">
        <f t="shared" si="91"/>
        <v>#REF!</v>
      </c>
      <c r="BA231" s="68" t="e">
        <f t="shared" si="92"/>
        <v>#REF!</v>
      </c>
      <c r="BB231" s="50"/>
      <c r="BD231" s="75"/>
      <c r="BE231" s="185" t="e">
        <f t="shared" si="93"/>
        <v>#REF!</v>
      </c>
      <c r="BF231" s="177" t="e">
        <f t="shared" si="94"/>
        <v>#REF!</v>
      </c>
      <c r="BH231" s="68" t="e">
        <f t="shared" si="95"/>
        <v>#REF!</v>
      </c>
      <c r="BI231" s="50"/>
      <c r="BK231" s="75"/>
      <c r="BL231" s="185" t="e">
        <f t="shared" si="96"/>
        <v>#REF!</v>
      </c>
      <c r="BM231" s="177" t="e">
        <f t="shared" si="97"/>
        <v>#REF!</v>
      </c>
      <c r="BO231" s="68" t="e">
        <f t="shared" si="98"/>
        <v>#REF!</v>
      </c>
      <c r="BP231" s="50"/>
      <c r="BR231" s="75"/>
      <c r="BS231" s="185" t="e">
        <f t="shared" si="99"/>
        <v>#REF!</v>
      </c>
      <c r="BT231" s="177" t="e">
        <f t="shared" si="100"/>
        <v>#REF!</v>
      </c>
      <c r="BV231" s="68" t="e">
        <f t="shared" si="101"/>
        <v>#REF!</v>
      </c>
      <c r="BW231" s="50"/>
      <c r="BY231" s="75"/>
      <c r="BZ231" s="185" t="e">
        <f t="shared" si="102"/>
        <v>#REF!</v>
      </c>
      <c r="CA231" s="177" t="e">
        <f t="shared" si="103"/>
        <v>#REF!</v>
      </c>
      <c r="CC231" s="68" t="e">
        <f t="shared" si="104"/>
        <v>#REF!</v>
      </c>
      <c r="CD231" s="50"/>
      <c r="CF231" s="75"/>
      <c r="CG231" s="185" t="e">
        <f t="shared" si="105"/>
        <v>#REF!</v>
      </c>
      <c r="CH231" s="177" t="e">
        <f t="shared" si="106"/>
        <v>#REF!</v>
      </c>
      <c r="CJ231" s="68" t="e">
        <f t="shared" si="107"/>
        <v>#REF!</v>
      </c>
      <c r="CK231" s="50"/>
      <c r="CM231" s="75"/>
      <c r="CN231" s="185" t="e">
        <f t="shared" si="108"/>
        <v>#REF!</v>
      </c>
      <c r="CO231" s="177" t="e">
        <f t="shared" si="109"/>
        <v>#REF!</v>
      </c>
      <c r="CQ231" s="68" t="e">
        <f t="shared" si="110"/>
        <v>#REF!</v>
      </c>
      <c r="CR231" s="50"/>
      <c r="CT231" s="75"/>
      <c r="CU231" s="185" t="e">
        <f t="shared" si="111"/>
        <v>#REF!</v>
      </c>
      <c r="CV231" s="177" t="e">
        <f t="shared" si="112"/>
        <v>#REF!</v>
      </c>
    </row>
    <row r="232" spans="1:100" ht="15" customHeight="1">
      <c r="A232" s="19">
        <f t="shared" si="113"/>
        <v>2011</v>
      </c>
      <c r="B232" s="174">
        <f t="shared" si="69"/>
        <v>271</v>
      </c>
      <c r="C232" s="67">
        <f t="shared" si="70"/>
        <v>3.044522437723423</v>
      </c>
      <c r="D232" s="20">
        <f t="shared" si="114"/>
        <v>8</v>
      </c>
      <c r="E232" s="69">
        <f t="shared" si="71"/>
        <v>2.0794415416798357</v>
      </c>
      <c r="F232" s="50"/>
      <c r="G232" s="25"/>
      <c r="H232" s="75"/>
      <c r="I232" s="177">
        <f t="shared" si="72"/>
        <v>268</v>
      </c>
      <c r="J232" s="178">
        <f t="shared" si="73"/>
        <v>1.107011070110701</v>
      </c>
      <c r="K232" s="177">
        <f t="shared" si="74"/>
        <v>8.9999999999999993E-3</v>
      </c>
      <c r="M232" s="25"/>
      <c r="N232" s="75"/>
      <c r="O232" s="185" t="e">
        <f t="shared" si="75"/>
        <v>#REF!</v>
      </c>
      <c r="P232" s="177" t="e">
        <f t="shared" si="76"/>
        <v>#REF!</v>
      </c>
      <c r="R232" s="68" t="e">
        <f t="shared" si="77"/>
        <v>#REF!</v>
      </c>
      <c r="S232" s="50"/>
      <c r="T232" s="25"/>
      <c r="U232" s="75"/>
      <c r="V232" s="185" t="e">
        <f t="shared" si="78"/>
        <v>#REF!</v>
      </c>
      <c r="W232" s="177" t="e">
        <f t="shared" si="79"/>
        <v>#REF!</v>
      </c>
      <c r="Y232" s="68" t="e">
        <f t="shared" si="80"/>
        <v>#REF!</v>
      </c>
      <c r="Z232" s="50"/>
      <c r="AA232" s="25"/>
      <c r="AB232" s="75"/>
      <c r="AC232" s="185" t="e">
        <f t="shared" si="81"/>
        <v>#REF!</v>
      </c>
      <c r="AD232" s="177" t="e">
        <f t="shared" si="82"/>
        <v>#REF!</v>
      </c>
      <c r="AF232" s="68" t="e">
        <f t="shared" si="83"/>
        <v>#REF!</v>
      </c>
      <c r="AG232" s="50"/>
      <c r="AH232" s="25"/>
      <c r="AI232" s="75"/>
      <c r="AJ232" s="185" t="e">
        <f t="shared" si="84"/>
        <v>#REF!</v>
      </c>
      <c r="AK232" s="177" t="e">
        <f t="shared" si="85"/>
        <v>#REF!</v>
      </c>
      <c r="AM232" s="68" t="e">
        <f t="shared" si="86"/>
        <v>#REF!</v>
      </c>
      <c r="AN232" s="50"/>
      <c r="AO232" s="25"/>
      <c r="AP232" s="75"/>
      <c r="AQ232" s="185" t="e">
        <f t="shared" si="87"/>
        <v>#REF!</v>
      </c>
      <c r="AR232" s="177" t="e">
        <f t="shared" si="88"/>
        <v>#REF!</v>
      </c>
      <c r="AT232" s="68" t="e">
        <f t="shared" si="89"/>
        <v>#REF!</v>
      </c>
      <c r="AU232" s="50"/>
      <c r="AV232" s="25"/>
      <c r="AW232" s="75"/>
      <c r="AX232" s="185" t="e">
        <f t="shared" si="90"/>
        <v>#REF!</v>
      </c>
      <c r="AY232" s="177" t="e">
        <f t="shared" si="91"/>
        <v>#REF!</v>
      </c>
      <c r="BA232" s="68" t="e">
        <f t="shared" si="92"/>
        <v>#REF!</v>
      </c>
      <c r="BB232" s="50"/>
      <c r="BC232" s="25"/>
      <c r="BD232" s="75"/>
      <c r="BE232" s="185" t="e">
        <f t="shared" si="93"/>
        <v>#REF!</v>
      </c>
      <c r="BF232" s="177" t="e">
        <f t="shared" si="94"/>
        <v>#REF!</v>
      </c>
      <c r="BH232" s="68" t="e">
        <f t="shared" si="95"/>
        <v>#REF!</v>
      </c>
      <c r="BI232" s="50"/>
      <c r="BJ232" s="25"/>
      <c r="BK232" s="75"/>
      <c r="BL232" s="185" t="e">
        <f t="shared" si="96"/>
        <v>#REF!</v>
      </c>
      <c r="BM232" s="177" t="e">
        <f t="shared" si="97"/>
        <v>#REF!</v>
      </c>
      <c r="BO232" s="68" t="e">
        <f t="shared" si="98"/>
        <v>#REF!</v>
      </c>
      <c r="BP232" s="50"/>
      <c r="BQ232" s="25"/>
      <c r="BR232" s="75"/>
      <c r="BS232" s="185" t="e">
        <f t="shared" si="99"/>
        <v>#REF!</v>
      </c>
      <c r="BT232" s="177" t="e">
        <f t="shared" si="100"/>
        <v>#REF!</v>
      </c>
      <c r="BV232" s="68" t="e">
        <f t="shared" si="101"/>
        <v>#REF!</v>
      </c>
      <c r="BW232" s="50"/>
      <c r="BX232" s="25"/>
      <c r="BY232" s="75"/>
      <c r="BZ232" s="185" t="e">
        <f t="shared" si="102"/>
        <v>#REF!</v>
      </c>
      <c r="CA232" s="177" t="e">
        <f t="shared" si="103"/>
        <v>#REF!</v>
      </c>
      <c r="CC232" s="68" t="e">
        <f t="shared" si="104"/>
        <v>#REF!</v>
      </c>
      <c r="CD232" s="50"/>
      <c r="CE232" s="25"/>
      <c r="CF232" s="75"/>
      <c r="CG232" s="185" t="e">
        <f t="shared" si="105"/>
        <v>#REF!</v>
      </c>
      <c r="CH232" s="177" t="e">
        <f t="shared" si="106"/>
        <v>#REF!</v>
      </c>
      <c r="CJ232" s="68" t="e">
        <f t="shared" si="107"/>
        <v>#REF!</v>
      </c>
      <c r="CK232" s="50"/>
      <c r="CL232" s="25"/>
      <c r="CM232" s="75"/>
      <c r="CN232" s="185" t="e">
        <f t="shared" si="108"/>
        <v>#REF!</v>
      </c>
      <c r="CO232" s="177" t="e">
        <f t="shared" si="109"/>
        <v>#REF!</v>
      </c>
      <c r="CQ232" s="68" t="e">
        <f t="shared" si="110"/>
        <v>#REF!</v>
      </c>
      <c r="CR232" s="50"/>
      <c r="CS232" s="25"/>
      <c r="CT232" s="75"/>
      <c r="CU232" s="185" t="e">
        <f t="shared" si="111"/>
        <v>#REF!</v>
      </c>
      <c r="CV232" s="177" t="e">
        <f t="shared" si="112"/>
        <v>#REF!</v>
      </c>
    </row>
    <row r="233" spans="1:100" s="25" customFormat="1" ht="15" customHeight="1">
      <c r="A233" s="19">
        <f t="shared" si="113"/>
        <v>2012</v>
      </c>
      <c r="B233" s="174">
        <f t="shared" si="69"/>
        <v>268</v>
      </c>
      <c r="C233" s="67">
        <f t="shared" si="70"/>
        <v>2.8903717578961645</v>
      </c>
      <c r="D233" s="20">
        <f t="shared" si="114"/>
        <v>9</v>
      </c>
      <c r="E233" s="69">
        <f t="shared" si="71"/>
        <v>2.1972245773362196</v>
      </c>
      <c r="F233" s="50"/>
      <c r="H233" s="32"/>
      <c r="I233" s="177">
        <f t="shared" si="72"/>
        <v>269</v>
      </c>
      <c r="J233" s="178">
        <f t="shared" si="73"/>
        <v>0.37313432835820892</v>
      </c>
      <c r="K233" s="177">
        <f t="shared" si="74"/>
        <v>1E-3</v>
      </c>
      <c r="N233" s="32"/>
      <c r="O233" s="185" t="e">
        <f t="shared" si="75"/>
        <v>#REF!</v>
      </c>
      <c r="P233" s="177" t="e">
        <f t="shared" si="76"/>
        <v>#REF!</v>
      </c>
      <c r="R233" s="68" t="e">
        <f t="shared" si="77"/>
        <v>#REF!</v>
      </c>
      <c r="S233" s="50"/>
      <c r="U233" s="32"/>
      <c r="V233" s="185" t="e">
        <f t="shared" si="78"/>
        <v>#REF!</v>
      </c>
      <c r="W233" s="177" t="e">
        <f t="shared" si="79"/>
        <v>#REF!</v>
      </c>
      <c r="Y233" s="68" t="e">
        <f t="shared" si="80"/>
        <v>#REF!</v>
      </c>
      <c r="Z233" s="50"/>
      <c r="AB233" s="32"/>
      <c r="AC233" s="185" t="e">
        <f t="shared" si="81"/>
        <v>#REF!</v>
      </c>
      <c r="AD233" s="177" t="e">
        <f t="shared" si="82"/>
        <v>#REF!</v>
      </c>
      <c r="AF233" s="68" t="e">
        <f t="shared" si="83"/>
        <v>#REF!</v>
      </c>
      <c r="AG233" s="50"/>
      <c r="AI233" s="32"/>
      <c r="AJ233" s="185" t="e">
        <f t="shared" si="84"/>
        <v>#REF!</v>
      </c>
      <c r="AK233" s="177" t="e">
        <f t="shared" si="85"/>
        <v>#REF!</v>
      </c>
      <c r="AM233" s="68" t="e">
        <f t="shared" si="86"/>
        <v>#REF!</v>
      </c>
      <c r="AN233" s="50"/>
      <c r="AP233" s="32"/>
      <c r="AQ233" s="185" t="e">
        <f t="shared" si="87"/>
        <v>#REF!</v>
      </c>
      <c r="AR233" s="177" t="e">
        <f t="shared" si="88"/>
        <v>#REF!</v>
      </c>
      <c r="AT233" s="68" t="e">
        <f t="shared" si="89"/>
        <v>#REF!</v>
      </c>
      <c r="AU233" s="50"/>
      <c r="AW233" s="32"/>
      <c r="AX233" s="185" t="e">
        <f t="shared" si="90"/>
        <v>#REF!</v>
      </c>
      <c r="AY233" s="177" t="e">
        <f t="shared" si="91"/>
        <v>#REF!</v>
      </c>
      <c r="BA233" s="68" t="e">
        <f t="shared" si="92"/>
        <v>#REF!</v>
      </c>
      <c r="BB233" s="50"/>
      <c r="BD233" s="32"/>
      <c r="BE233" s="185" t="e">
        <f t="shared" si="93"/>
        <v>#REF!</v>
      </c>
      <c r="BF233" s="177" t="e">
        <f t="shared" si="94"/>
        <v>#REF!</v>
      </c>
      <c r="BH233" s="68" t="e">
        <f t="shared" si="95"/>
        <v>#REF!</v>
      </c>
      <c r="BI233" s="50"/>
      <c r="BK233" s="32"/>
      <c r="BL233" s="185" t="e">
        <f t="shared" si="96"/>
        <v>#REF!</v>
      </c>
      <c r="BM233" s="177" t="e">
        <f t="shared" si="97"/>
        <v>#REF!</v>
      </c>
      <c r="BO233" s="68" t="e">
        <f t="shared" si="98"/>
        <v>#REF!</v>
      </c>
      <c r="BP233" s="50"/>
      <c r="BR233" s="32"/>
      <c r="BS233" s="185" t="e">
        <f t="shared" si="99"/>
        <v>#REF!</v>
      </c>
      <c r="BT233" s="177" t="e">
        <f t="shared" si="100"/>
        <v>#REF!</v>
      </c>
      <c r="BV233" s="68" t="e">
        <f t="shared" si="101"/>
        <v>#REF!</v>
      </c>
      <c r="BW233" s="50"/>
      <c r="BY233" s="32"/>
      <c r="BZ233" s="185" t="e">
        <f t="shared" si="102"/>
        <v>#REF!</v>
      </c>
      <c r="CA233" s="177" t="e">
        <f t="shared" si="103"/>
        <v>#REF!</v>
      </c>
      <c r="CC233" s="68" t="e">
        <f t="shared" si="104"/>
        <v>#REF!</v>
      </c>
      <c r="CD233" s="50"/>
      <c r="CF233" s="32"/>
      <c r="CG233" s="185" t="e">
        <f t="shared" si="105"/>
        <v>#REF!</v>
      </c>
      <c r="CH233" s="177" t="e">
        <f t="shared" si="106"/>
        <v>#REF!</v>
      </c>
      <c r="CJ233" s="68" t="e">
        <f t="shared" si="107"/>
        <v>#REF!</v>
      </c>
      <c r="CK233" s="50"/>
      <c r="CM233" s="32"/>
      <c r="CN233" s="185" t="e">
        <f t="shared" si="108"/>
        <v>#REF!</v>
      </c>
      <c r="CO233" s="177" t="e">
        <f t="shared" si="109"/>
        <v>#REF!</v>
      </c>
      <c r="CQ233" s="68" t="e">
        <f t="shared" si="110"/>
        <v>#REF!</v>
      </c>
      <c r="CR233" s="50"/>
      <c r="CT233" s="32"/>
      <c r="CU233" s="185" t="e">
        <f t="shared" si="111"/>
        <v>#REF!</v>
      </c>
      <c r="CV233" s="177" t="e">
        <f t="shared" si="112"/>
        <v>#REF!</v>
      </c>
    </row>
    <row r="234" spans="1:100" s="25" customFormat="1" ht="15" customHeight="1" thickBot="1">
      <c r="A234" s="28">
        <f t="shared" si="113"/>
        <v>2013</v>
      </c>
      <c r="B234" s="182">
        <f t="shared" si="69"/>
        <v>271</v>
      </c>
      <c r="C234" s="76">
        <f t="shared" si="70"/>
        <v>3.044522437723423</v>
      </c>
      <c r="D234" s="29">
        <f t="shared" si="114"/>
        <v>10</v>
      </c>
      <c r="E234" s="77">
        <f t="shared" si="71"/>
        <v>2.3025850929940459</v>
      </c>
      <c r="F234" s="51"/>
      <c r="G234" s="30"/>
      <c r="H234" s="78"/>
      <c r="I234" s="183">
        <f t="shared" si="72"/>
        <v>269</v>
      </c>
      <c r="J234" s="184">
        <f t="shared" si="73"/>
        <v>0.73800738007380073</v>
      </c>
      <c r="K234" s="183">
        <f t="shared" si="74"/>
        <v>4.0000000000000001E-3</v>
      </c>
      <c r="M234" s="30"/>
      <c r="N234" s="78"/>
      <c r="O234" s="205" t="e">
        <f t="shared" si="75"/>
        <v>#REF!</v>
      </c>
      <c r="P234" s="183" t="e">
        <f t="shared" si="76"/>
        <v>#REF!</v>
      </c>
      <c r="R234" s="79" t="e">
        <f t="shared" si="77"/>
        <v>#REF!</v>
      </c>
      <c r="S234" s="51"/>
      <c r="T234" s="30"/>
      <c r="U234" s="78"/>
      <c r="V234" s="205" t="e">
        <f t="shared" si="78"/>
        <v>#REF!</v>
      </c>
      <c r="W234" s="183" t="e">
        <f t="shared" si="79"/>
        <v>#REF!</v>
      </c>
      <c r="Y234" s="79" t="e">
        <f t="shared" si="80"/>
        <v>#REF!</v>
      </c>
      <c r="Z234" s="51"/>
      <c r="AA234" s="30"/>
      <c r="AB234" s="78"/>
      <c r="AC234" s="205" t="e">
        <f t="shared" si="81"/>
        <v>#REF!</v>
      </c>
      <c r="AD234" s="183" t="e">
        <f t="shared" si="82"/>
        <v>#REF!</v>
      </c>
      <c r="AF234" s="79" t="e">
        <f t="shared" si="83"/>
        <v>#REF!</v>
      </c>
      <c r="AG234" s="51"/>
      <c r="AH234" s="30"/>
      <c r="AI234" s="78"/>
      <c r="AJ234" s="205" t="e">
        <f t="shared" si="84"/>
        <v>#REF!</v>
      </c>
      <c r="AK234" s="183" t="e">
        <f t="shared" si="85"/>
        <v>#REF!</v>
      </c>
      <c r="AM234" s="79" t="e">
        <f t="shared" si="86"/>
        <v>#REF!</v>
      </c>
      <c r="AN234" s="51"/>
      <c r="AO234" s="30"/>
      <c r="AP234" s="78"/>
      <c r="AQ234" s="205" t="e">
        <f t="shared" si="87"/>
        <v>#REF!</v>
      </c>
      <c r="AR234" s="183" t="e">
        <f t="shared" si="88"/>
        <v>#REF!</v>
      </c>
      <c r="AT234" s="79" t="e">
        <f t="shared" si="89"/>
        <v>#REF!</v>
      </c>
      <c r="AU234" s="51"/>
      <c r="AV234" s="30"/>
      <c r="AW234" s="78"/>
      <c r="AX234" s="205" t="e">
        <f t="shared" si="90"/>
        <v>#REF!</v>
      </c>
      <c r="AY234" s="183" t="e">
        <f t="shared" si="91"/>
        <v>#REF!</v>
      </c>
      <c r="BA234" s="79" t="e">
        <f t="shared" si="92"/>
        <v>#REF!</v>
      </c>
      <c r="BB234" s="51"/>
      <c r="BC234" s="30"/>
      <c r="BD234" s="78"/>
      <c r="BE234" s="205" t="e">
        <f t="shared" si="93"/>
        <v>#REF!</v>
      </c>
      <c r="BF234" s="183" t="e">
        <f t="shared" si="94"/>
        <v>#REF!</v>
      </c>
      <c r="BH234" s="79" t="e">
        <f t="shared" si="95"/>
        <v>#REF!</v>
      </c>
      <c r="BI234" s="51"/>
      <c r="BJ234" s="30"/>
      <c r="BK234" s="78"/>
      <c r="BL234" s="205" t="e">
        <f t="shared" si="96"/>
        <v>#REF!</v>
      </c>
      <c r="BM234" s="183" t="e">
        <f t="shared" si="97"/>
        <v>#REF!</v>
      </c>
      <c r="BO234" s="79" t="e">
        <f t="shared" si="98"/>
        <v>#REF!</v>
      </c>
      <c r="BP234" s="51"/>
      <c r="BQ234" s="30"/>
      <c r="BR234" s="78"/>
      <c r="BS234" s="205" t="e">
        <f t="shared" si="99"/>
        <v>#REF!</v>
      </c>
      <c r="BT234" s="183" t="e">
        <f t="shared" si="100"/>
        <v>#REF!</v>
      </c>
      <c r="BV234" s="79" t="e">
        <f t="shared" si="101"/>
        <v>#REF!</v>
      </c>
      <c r="BW234" s="51"/>
      <c r="BX234" s="30"/>
      <c r="BY234" s="78"/>
      <c r="BZ234" s="205" t="e">
        <f t="shared" si="102"/>
        <v>#REF!</v>
      </c>
      <c r="CA234" s="183" t="e">
        <f t="shared" si="103"/>
        <v>#REF!</v>
      </c>
      <c r="CC234" s="79" t="e">
        <f t="shared" si="104"/>
        <v>#REF!</v>
      </c>
      <c r="CD234" s="51"/>
      <c r="CE234" s="30"/>
      <c r="CF234" s="78"/>
      <c r="CG234" s="205" t="e">
        <f t="shared" si="105"/>
        <v>#REF!</v>
      </c>
      <c r="CH234" s="183" t="e">
        <f t="shared" si="106"/>
        <v>#REF!</v>
      </c>
      <c r="CJ234" s="79" t="e">
        <f t="shared" si="107"/>
        <v>#REF!</v>
      </c>
      <c r="CK234" s="51"/>
      <c r="CL234" s="30"/>
      <c r="CM234" s="78"/>
      <c r="CN234" s="205" t="e">
        <f t="shared" si="108"/>
        <v>#REF!</v>
      </c>
      <c r="CO234" s="183" t="e">
        <f t="shared" si="109"/>
        <v>#REF!</v>
      </c>
      <c r="CQ234" s="79" t="e">
        <f t="shared" si="110"/>
        <v>#REF!</v>
      </c>
      <c r="CR234" s="51"/>
      <c r="CS234" s="30"/>
      <c r="CT234" s="78"/>
      <c r="CU234" s="205" t="e">
        <f t="shared" si="111"/>
        <v>#REF!</v>
      </c>
      <c r="CV234" s="183" t="e">
        <f t="shared" si="112"/>
        <v>#REF!</v>
      </c>
    </row>
    <row r="235" spans="1:100" ht="15" customHeight="1" thickTop="1">
      <c r="A235" s="19">
        <f t="shared" si="113"/>
        <v>2014</v>
      </c>
      <c r="B235" s="174">
        <f t="shared" ref="B235:B256" si="115">ROUND($G$218+$G$221*D235^$G$219,$G$1)</f>
        <v>270</v>
      </c>
      <c r="C235" s="52"/>
      <c r="D235" s="20">
        <f t="shared" si="114"/>
        <v>11</v>
      </c>
      <c r="E235" s="20"/>
      <c r="F235" s="53"/>
      <c r="G235" s="80"/>
      <c r="H235" s="32"/>
      <c r="I235" s="177">
        <f t="shared" si="72"/>
        <v>270</v>
      </c>
      <c r="J235" s="185"/>
      <c r="K235" s="185"/>
    </row>
    <row r="236" spans="1:100" ht="15" customHeight="1" thickBot="1">
      <c r="A236" s="19">
        <f t="shared" si="113"/>
        <v>2015</v>
      </c>
      <c r="B236" s="174">
        <f t="shared" si="115"/>
        <v>270</v>
      </c>
      <c r="C236" s="52"/>
      <c r="D236" s="20">
        <f t="shared" si="114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2"/>
        <v>270</v>
      </c>
      <c r="J236" s="185"/>
      <c r="K236" s="185"/>
    </row>
    <row r="237" spans="1:100" ht="15" customHeight="1" thickTop="1">
      <c r="A237" s="19">
        <f t="shared" si="113"/>
        <v>2016</v>
      </c>
      <c r="B237" s="174">
        <f t="shared" si="115"/>
        <v>271</v>
      </c>
      <c r="C237" s="52"/>
      <c r="D237" s="20">
        <f t="shared" si="114"/>
        <v>13</v>
      </c>
      <c r="E237" s="20"/>
      <c r="F237" s="198" t="e">
        <f>#REF!</f>
        <v>#REF!</v>
      </c>
      <c r="G237" s="201" t="e">
        <f>#REF!</f>
        <v>#REF!</v>
      </c>
      <c r="H237" s="245" t="e">
        <f>#REF!</f>
        <v>#REF!</v>
      </c>
      <c r="I237" s="177">
        <f t="shared" si="72"/>
        <v>271</v>
      </c>
      <c r="J237" s="185"/>
      <c r="K237" s="185"/>
      <c r="M237" s="198"/>
      <c r="N237" s="198"/>
      <c r="O237" s="198"/>
      <c r="P237" s="198"/>
      <c r="Q237" s="198"/>
      <c r="R237" s="198" t="s">
        <v>48</v>
      </c>
      <c r="S237" s="198" t="e">
        <f>#REF!</f>
        <v>#REF!</v>
      </c>
      <c r="Y237" s="198" t="s">
        <v>48</v>
      </c>
      <c r="Z237" s="198" t="e">
        <f>S237</f>
        <v>#REF!</v>
      </c>
      <c r="AF237" s="198" t="s">
        <v>48</v>
      </c>
      <c r="AG237" s="198" t="e">
        <f>Z237</f>
        <v>#REF!</v>
      </c>
      <c r="AM237" s="198" t="s">
        <v>48</v>
      </c>
      <c r="AN237" s="198" t="e">
        <f>AG237</f>
        <v>#REF!</v>
      </c>
      <c r="AT237" s="198" t="s">
        <v>48</v>
      </c>
      <c r="AU237" s="198" t="e">
        <f>AN237</f>
        <v>#REF!</v>
      </c>
      <c r="BA237" s="198" t="s">
        <v>48</v>
      </c>
      <c r="BB237" s="198" t="e">
        <f>AU237</f>
        <v>#REF!</v>
      </c>
      <c r="BH237" s="198" t="s">
        <v>48</v>
      </c>
      <c r="BI237" s="198" t="e">
        <f>BB237</f>
        <v>#REF!</v>
      </c>
      <c r="BO237" s="198" t="s">
        <v>48</v>
      </c>
      <c r="BP237" s="198" t="e">
        <f>BI237</f>
        <v>#REF!</v>
      </c>
      <c r="BV237" s="198" t="s">
        <v>48</v>
      </c>
      <c r="BW237" s="198" t="e">
        <f>BP237</f>
        <v>#REF!</v>
      </c>
      <c r="CC237" s="198" t="s">
        <v>48</v>
      </c>
      <c r="CD237" s="198" t="e">
        <f>BW237</f>
        <v>#REF!</v>
      </c>
      <c r="CJ237" s="198" t="s">
        <v>48</v>
      </c>
      <c r="CK237" s="198" t="e">
        <f>CD237</f>
        <v>#REF!</v>
      </c>
      <c r="CQ237" s="198" t="s">
        <v>48</v>
      </c>
      <c r="CR237" s="198" t="e">
        <f>CK237</f>
        <v>#REF!</v>
      </c>
    </row>
    <row r="238" spans="1:100" ht="15" customHeight="1">
      <c r="A238" s="19">
        <f t="shared" si="113"/>
        <v>2017</v>
      </c>
      <c r="B238" s="174">
        <f t="shared" si="115"/>
        <v>271</v>
      </c>
      <c r="C238" s="52"/>
      <c r="D238" s="20">
        <f t="shared" si="114"/>
        <v>14</v>
      </c>
      <c r="E238" s="20"/>
      <c r="F238" s="198" t="e">
        <f>M218</f>
        <v>#REF!</v>
      </c>
      <c r="G238" s="201" t="e">
        <f>M224</f>
        <v>#REF!</v>
      </c>
      <c r="H238" s="245" t="e">
        <f>M225</f>
        <v>#REF!</v>
      </c>
      <c r="I238" s="177">
        <f>ROUNDUP($G$218+$G$221*D238^$G$219,$G$1)</f>
        <v>272</v>
      </c>
      <c r="J238" s="185"/>
      <c r="K238" s="185"/>
      <c r="M238" s="198"/>
      <c r="N238" s="198"/>
      <c r="O238" s="198"/>
      <c r="P238" s="198"/>
      <c r="Q238" s="198"/>
      <c r="R238" s="198" t="s">
        <v>49</v>
      </c>
      <c r="S238" s="198" t="e">
        <f>#REF!</f>
        <v>#REF!</v>
      </c>
      <c r="Y238" s="198" t="s">
        <v>49</v>
      </c>
      <c r="Z238" s="198" t="e">
        <f>S238</f>
        <v>#REF!</v>
      </c>
      <c r="AF238" s="198" t="s">
        <v>49</v>
      </c>
      <c r="AG238" s="198" t="e">
        <f>Z238</f>
        <v>#REF!</v>
      </c>
      <c r="AM238" s="198" t="s">
        <v>49</v>
      </c>
      <c r="AN238" s="198" t="e">
        <f>AG238</f>
        <v>#REF!</v>
      </c>
      <c r="AT238" s="198" t="s">
        <v>49</v>
      </c>
      <c r="AU238" s="198" t="e">
        <f>AN238</f>
        <v>#REF!</v>
      </c>
      <c r="BA238" s="198" t="s">
        <v>49</v>
      </c>
      <c r="BB238" s="198" t="e">
        <f>AU238</f>
        <v>#REF!</v>
      </c>
      <c r="BH238" s="198" t="s">
        <v>49</v>
      </c>
      <c r="BI238" s="198" t="e">
        <f>BB238</f>
        <v>#REF!</v>
      </c>
      <c r="BO238" s="198" t="s">
        <v>49</v>
      </c>
      <c r="BP238" s="198" t="e">
        <f>BI238</f>
        <v>#REF!</v>
      </c>
      <c r="BV238" s="198" t="s">
        <v>49</v>
      </c>
      <c r="BW238" s="198" t="e">
        <f>BP238</f>
        <v>#REF!</v>
      </c>
      <c r="CC238" s="198" t="s">
        <v>49</v>
      </c>
      <c r="CD238" s="198" t="e">
        <f>BW238</f>
        <v>#REF!</v>
      </c>
      <c r="CJ238" s="198" t="s">
        <v>49</v>
      </c>
      <c r="CK238" s="198" t="e">
        <f>CD238</f>
        <v>#REF!</v>
      </c>
      <c r="CQ238" s="198" t="s">
        <v>49</v>
      </c>
      <c r="CR238" s="198" t="e">
        <f>CK238</f>
        <v>#REF!</v>
      </c>
    </row>
    <row r="239" spans="1:100" ht="15" customHeight="1">
      <c r="A239" s="19">
        <f t="shared" si="113"/>
        <v>2018</v>
      </c>
      <c r="B239" s="174">
        <f t="shared" si="115"/>
        <v>272</v>
      </c>
      <c r="C239" s="52"/>
      <c r="D239" s="20">
        <f t="shared" si="114"/>
        <v>15</v>
      </c>
      <c r="E239" s="20"/>
      <c r="F239" s="198" t="e">
        <f>T218</f>
        <v>#REF!</v>
      </c>
      <c r="G239" s="201" t="e">
        <f>T224</f>
        <v>#REF!</v>
      </c>
      <c r="H239" s="245" t="e">
        <f>T225</f>
        <v>#REF!</v>
      </c>
      <c r="I239" s="177">
        <f t="shared" ref="I239:I256" si="116">ROUND($G$218+$G$221*D239^$G$219,$G$1)</f>
        <v>272</v>
      </c>
      <c r="J239" s="185"/>
      <c r="K239" s="185"/>
      <c r="M239" s="198"/>
      <c r="N239" s="198"/>
      <c r="O239" s="198"/>
      <c r="P239" s="198"/>
      <c r="Q239" s="198"/>
      <c r="R239" s="198" t="s">
        <v>50</v>
      </c>
      <c r="S239" s="198" t="e">
        <f>#REF!</f>
        <v>#REF!</v>
      </c>
      <c r="Y239" s="198" t="s">
        <v>50</v>
      </c>
      <c r="Z239" s="198" t="e">
        <f>S239</f>
        <v>#REF!</v>
      </c>
      <c r="AF239" s="198" t="s">
        <v>50</v>
      </c>
      <c r="AG239" s="198" t="e">
        <f>Z239</f>
        <v>#REF!</v>
      </c>
      <c r="AM239" s="198" t="s">
        <v>50</v>
      </c>
      <c r="AN239" s="198" t="e">
        <f>AG239</f>
        <v>#REF!</v>
      </c>
      <c r="AT239" s="198" t="s">
        <v>50</v>
      </c>
      <c r="AU239" s="198" t="e">
        <f>AN239</f>
        <v>#REF!</v>
      </c>
      <c r="BA239" s="198" t="s">
        <v>50</v>
      </c>
      <c r="BB239" s="198" t="e">
        <f>AU239</f>
        <v>#REF!</v>
      </c>
      <c r="BH239" s="198" t="s">
        <v>50</v>
      </c>
      <c r="BI239" s="198" t="e">
        <f>BB239</f>
        <v>#REF!</v>
      </c>
      <c r="BO239" s="198" t="s">
        <v>50</v>
      </c>
      <c r="BP239" s="198" t="e">
        <f>BI239</f>
        <v>#REF!</v>
      </c>
      <c r="BV239" s="198" t="s">
        <v>50</v>
      </c>
      <c r="BW239" s="198" t="e">
        <f>BP239</f>
        <v>#REF!</v>
      </c>
      <c r="CC239" s="198" t="s">
        <v>50</v>
      </c>
      <c r="CD239" s="198" t="e">
        <f>BW239</f>
        <v>#REF!</v>
      </c>
      <c r="CJ239" s="198" t="s">
        <v>50</v>
      </c>
      <c r="CK239" s="198" t="e">
        <f>CD239</f>
        <v>#REF!</v>
      </c>
      <c r="CQ239" s="198" t="s">
        <v>50</v>
      </c>
      <c r="CR239" s="198" t="e">
        <f>CK239</f>
        <v>#REF!</v>
      </c>
    </row>
    <row r="240" spans="1:100" ht="15" customHeight="1">
      <c r="A240" s="19">
        <f t="shared" si="113"/>
        <v>2019</v>
      </c>
      <c r="B240" s="174">
        <f t="shared" si="115"/>
        <v>272</v>
      </c>
      <c r="C240" s="52"/>
      <c r="D240" s="20">
        <f t="shared" si="114"/>
        <v>16</v>
      </c>
      <c r="E240" s="20"/>
      <c r="F240" s="198" t="e">
        <f>AA218</f>
        <v>#REF!</v>
      </c>
      <c r="G240" s="201" t="e">
        <f>AA224</f>
        <v>#REF!</v>
      </c>
      <c r="H240" s="245" t="e">
        <f>AA225</f>
        <v>#REF!</v>
      </c>
      <c r="I240" s="177">
        <f t="shared" si="116"/>
        <v>272</v>
      </c>
      <c r="J240" s="185"/>
      <c r="K240" s="185"/>
    </row>
    <row r="241" spans="1:11" ht="15" customHeight="1">
      <c r="A241" s="19">
        <f t="shared" si="113"/>
        <v>2020</v>
      </c>
      <c r="B241" s="174">
        <f t="shared" si="115"/>
        <v>273</v>
      </c>
      <c r="C241" s="52"/>
      <c r="D241" s="20">
        <f t="shared" si="114"/>
        <v>17</v>
      </c>
      <c r="E241" s="20"/>
      <c r="F241" s="198" t="e">
        <f>AH218</f>
        <v>#REF!</v>
      </c>
      <c r="G241" s="201" t="e">
        <f>AH224</f>
        <v>#REF!</v>
      </c>
      <c r="H241" s="245" t="e">
        <f>AH225</f>
        <v>#REF!</v>
      </c>
      <c r="I241" s="177">
        <f t="shared" si="116"/>
        <v>273</v>
      </c>
      <c r="J241" s="185"/>
      <c r="K241" s="185"/>
    </row>
    <row r="242" spans="1:11" ht="15" customHeight="1">
      <c r="A242" s="19">
        <f t="shared" si="113"/>
        <v>2021</v>
      </c>
      <c r="B242" s="174">
        <f t="shared" si="115"/>
        <v>273</v>
      </c>
      <c r="C242" s="52"/>
      <c r="D242" s="20">
        <f t="shared" si="114"/>
        <v>18</v>
      </c>
      <c r="E242" s="20"/>
      <c r="F242" s="198" t="e">
        <f>AO218</f>
        <v>#REF!</v>
      </c>
      <c r="G242" s="201" t="e">
        <f>AO224</f>
        <v>#REF!</v>
      </c>
      <c r="H242" s="245" t="e">
        <f>AO225</f>
        <v>#REF!</v>
      </c>
      <c r="I242" s="177">
        <f t="shared" si="116"/>
        <v>273</v>
      </c>
      <c r="J242" s="185"/>
      <c r="K242" s="185"/>
    </row>
    <row r="243" spans="1:11" ht="15" customHeight="1">
      <c r="A243" s="19">
        <f t="shared" si="113"/>
        <v>2022</v>
      </c>
      <c r="B243" s="174">
        <f t="shared" si="115"/>
        <v>273</v>
      </c>
      <c r="C243" s="52"/>
      <c r="D243" s="20">
        <f t="shared" si="114"/>
        <v>19</v>
      </c>
      <c r="E243" s="20"/>
      <c r="F243" s="198" t="e">
        <f>AV218</f>
        <v>#REF!</v>
      </c>
      <c r="G243" s="201" t="e">
        <f>AV224</f>
        <v>#REF!</v>
      </c>
      <c r="H243" s="245" t="e">
        <f>AV225</f>
        <v>#REF!</v>
      </c>
      <c r="I243" s="177">
        <f t="shared" si="116"/>
        <v>273</v>
      </c>
      <c r="J243" s="185"/>
      <c r="K243" s="185"/>
    </row>
    <row r="244" spans="1:11" ht="15" customHeight="1">
      <c r="A244" s="19">
        <f t="shared" si="113"/>
        <v>2023</v>
      </c>
      <c r="B244" s="174">
        <f t="shared" si="115"/>
        <v>274</v>
      </c>
      <c r="C244" s="52"/>
      <c r="D244" s="20">
        <f t="shared" si="114"/>
        <v>20</v>
      </c>
      <c r="E244" s="20"/>
      <c r="F244" s="198" t="e">
        <f>BC218</f>
        <v>#REF!</v>
      </c>
      <c r="G244" s="201" t="e">
        <f>BC224</f>
        <v>#REF!</v>
      </c>
      <c r="H244" s="245" t="e">
        <f>BC225</f>
        <v>#REF!</v>
      </c>
      <c r="I244" s="177">
        <f t="shared" si="116"/>
        <v>274</v>
      </c>
      <c r="J244" s="185"/>
      <c r="K244" s="185"/>
    </row>
    <row r="245" spans="1:11" ht="15" customHeight="1">
      <c r="A245" s="19">
        <f t="shared" si="113"/>
        <v>2024</v>
      </c>
      <c r="B245" s="174">
        <f t="shared" si="115"/>
        <v>274</v>
      </c>
      <c r="C245" s="52"/>
      <c r="D245" s="20">
        <f t="shared" si="114"/>
        <v>21</v>
      </c>
      <c r="E245" s="20"/>
      <c r="F245" s="198" t="e">
        <f>BJ218</f>
        <v>#REF!</v>
      </c>
      <c r="G245" s="201" t="e">
        <f>BJ224</f>
        <v>#REF!</v>
      </c>
      <c r="H245" s="245" t="e">
        <f>BJ225</f>
        <v>#REF!</v>
      </c>
      <c r="I245" s="177">
        <f t="shared" si="116"/>
        <v>274</v>
      </c>
      <c r="J245" s="185"/>
      <c r="K245" s="185"/>
    </row>
    <row r="246" spans="1:11" ht="15" customHeight="1">
      <c r="A246" s="19">
        <f t="shared" si="113"/>
        <v>2025</v>
      </c>
      <c r="B246" s="174">
        <f t="shared" si="115"/>
        <v>274</v>
      </c>
      <c r="C246" s="52"/>
      <c r="D246" s="20">
        <f t="shared" si="114"/>
        <v>22</v>
      </c>
      <c r="E246" s="20"/>
      <c r="F246" s="198" t="e">
        <f>BQ218</f>
        <v>#REF!</v>
      </c>
      <c r="G246" s="201" t="e">
        <f>BQ224</f>
        <v>#REF!</v>
      </c>
      <c r="H246" s="245" t="e">
        <f>BQ225</f>
        <v>#REF!</v>
      </c>
      <c r="I246" s="177">
        <f t="shared" si="116"/>
        <v>274</v>
      </c>
      <c r="J246" s="185"/>
      <c r="K246" s="185"/>
    </row>
    <row r="247" spans="1:11" ht="15" customHeight="1">
      <c r="A247" s="19">
        <f t="shared" si="113"/>
        <v>2026</v>
      </c>
      <c r="B247" s="174">
        <f t="shared" si="115"/>
        <v>274</v>
      </c>
      <c r="C247" s="52"/>
      <c r="D247" s="20">
        <f t="shared" si="114"/>
        <v>23</v>
      </c>
      <c r="E247" s="20"/>
      <c r="F247" s="198" t="e">
        <f>BX218</f>
        <v>#REF!</v>
      </c>
      <c r="G247" s="201" t="e">
        <f>BX224</f>
        <v>#REF!</v>
      </c>
      <c r="H247" s="245" t="e">
        <f>BX225</f>
        <v>#REF!</v>
      </c>
      <c r="I247" s="177">
        <f t="shared" si="116"/>
        <v>274</v>
      </c>
      <c r="J247" s="185"/>
      <c r="K247" s="185"/>
    </row>
    <row r="248" spans="1:11" ht="15" customHeight="1">
      <c r="A248" s="19">
        <f t="shared" si="113"/>
        <v>2027</v>
      </c>
      <c r="B248" s="174">
        <f t="shared" si="115"/>
        <v>275</v>
      </c>
      <c r="C248" s="52"/>
      <c r="D248" s="20">
        <f t="shared" si="114"/>
        <v>24</v>
      </c>
      <c r="E248" s="20"/>
      <c r="F248" s="198" t="e">
        <f>CE218</f>
        <v>#REF!</v>
      </c>
      <c r="G248" s="201" t="e">
        <f>CE224</f>
        <v>#REF!</v>
      </c>
      <c r="H248" s="245" t="e">
        <f>CE225</f>
        <v>#REF!</v>
      </c>
      <c r="I248" s="177">
        <f t="shared" si="116"/>
        <v>275</v>
      </c>
      <c r="J248" s="185"/>
      <c r="K248" s="185"/>
    </row>
    <row r="249" spans="1:11" ht="15" customHeight="1">
      <c r="A249" s="19">
        <f t="shared" si="113"/>
        <v>2028</v>
      </c>
      <c r="B249" s="174">
        <f t="shared" si="115"/>
        <v>275</v>
      </c>
      <c r="C249" s="52"/>
      <c r="D249" s="20">
        <f t="shared" si="114"/>
        <v>25</v>
      </c>
      <c r="E249" s="20"/>
      <c r="F249" s="198" t="e">
        <f>CL218</f>
        <v>#REF!</v>
      </c>
      <c r="G249" s="201" t="e">
        <f>CL224</f>
        <v>#REF!</v>
      </c>
      <c r="H249" s="245" t="e">
        <f>CL225</f>
        <v>#REF!</v>
      </c>
      <c r="I249" s="177">
        <f t="shared" si="116"/>
        <v>275</v>
      </c>
      <c r="J249" s="185"/>
      <c r="K249" s="185"/>
    </row>
    <row r="250" spans="1:11" ht="15" customHeight="1">
      <c r="A250" s="19">
        <f t="shared" si="113"/>
        <v>2029</v>
      </c>
      <c r="B250" s="174">
        <f t="shared" si="115"/>
        <v>275</v>
      </c>
      <c r="C250" s="52"/>
      <c r="D250" s="20">
        <f t="shared" si="114"/>
        <v>26</v>
      </c>
      <c r="E250" s="20"/>
      <c r="F250" s="198" t="e">
        <f>CS218</f>
        <v>#REF!</v>
      </c>
      <c r="G250" s="201" t="e">
        <f>CS224</f>
        <v>#REF!</v>
      </c>
      <c r="H250" s="245" t="e">
        <f>CS225</f>
        <v>#REF!</v>
      </c>
      <c r="I250" s="177">
        <f t="shared" si="116"/>
        <v>275</v>
      </c>
      <c r="J250" s="185"/>
      <c r="K250" s="185"/>
    </row>
    <row r="251" spans="1:11" ht="15" customHeight="1">
      <c r="A251" s="19">
        <f t="shared" si="113"/>
        <v>2030</v>
      </c>
      <c r="B251" s="174">
        <f t="shared" si="115"/>
        <v>276</v>
      </c>
      <c r="C251" s="52"/>
      <c r="D251" s="20">
        <f t="shared" si="114"/>
        <v>27</v>
      </c>
      <c r="E251" s="20"/>
      <c r="F251" s="53"/>
      <c r="G251" s="80"/>
      <c r="H251" s="32"/>
      <c r="I251" s="177">
        <f t="shared" si="116"/>
        <v>276</v>
      </c>
      <c r="J251" s="185"/>
      <c r="K251" s="185"/>
    </row>
    <row r="252" spans="1:11" ht="15" customHeight="1">
      <c r="A252" s="19">
        <f t="shared" si="113"/>
        <v>2031</v>
      </c>
      <c r="B252" s="174">
        <f t="shared" si="115"/>
        <v>276</v>
      </c>
      <c r="C252" s="52"/>
      <c r="D252" s="20">
        <f t="shared" si="114"/>
        <v>28</v>
      </c>
      <c r="E252" s="20"/>
      <c r="F252" s="53"/>
      <c r="G252" s="80"/>
      <c r="H252" s="32"/>
      <c r="I252" s="177">
        <f t="shared" si="116"/>
        <v>276</v>
      </c>
      <c r="J252" s="185"/>
      <c r="K252" s="185"/>
    </row>
    <row r="253" spans="1:11" ht="15" customHeight="1">
      <c r="A253" s="19">
        <f t="shared" si="113"/>
        <v>2032</v>
      </c>
      <c r="B253" s="174">
        <f t="shared" si="115"/>
        <v>276</v>
      </c>
      <c r="C253" s="52"/>
      <c r="D253" s="20">
        <f t="shared" si="114"/>
        <v>29</v>
      </c>
      <c r="E253" s="20"/>
      <c r="F253" s="53"/>
      <c r="G253" s="80"/>
      <c r="H253" s="32"/>
      <c r="I253" s="177">
        <f t="shared" si="116"/>
        <v>276</v>
      </c>
      <c r="J253" s="185"/>
      <c r="K253" s="185"/>
    </row>
    <row r="254" spans="1:11" ht="15" customHeight="1">
      <c r="A254" s="19">
        <f t="shared" si="113"/>
        <v>2033</v>
      </c>
      <c r="B254" s="174">
        <f t="shared" si="115"/>
        <v>276</v>
      </c>
      <c r="C254" s="52"/>
      <c r="D254" s="20">
        <f t="shared" si="114"/>
        <v>30</v>
      </c>
      <c r="E254" s="20"/>
      <c r="F254" s="53"/>
      <c r="G254" s="80"/>
      <c r="H254" s="32"/>
      <c r="I254" s="177">
        <f t="shared" si="116"/>
        <v>276</v>
      </c>
      <c r="J254" s="185"/>
      <c r="K254" s="185"/>
    </row>
    <row r="255" spans="1:11" ht="15" customHeight="1">
      <c r="A255" s="19">
        <f t="shared" si="113"/>
        <v>2034</v>
      </c>
      <c r="B255" s="174">
        <f t="shared" si="115"/>
        <v>277</v>
      </c>
      <c r="C255" s="52"/>
      <c r="D255" s="20">
        <f t="shared" si="114"/>
        <v>31</v>
      </c>
      <c r="E255" s="20"/>
      <c r="F255" s="53"/>
      <c r="G255" s="80"/>
      <c r="H255" s="32"/>
      <c r="I255" s="177">
        <f t="shared" si="116"/>
        <v>277</v>
      </c>
      <c r="J255" s="185"/>
      <c r="K255" s="185"/>
    </row>
    <row r="256" spans="1:11" ht="15" customHeight="1">
      <c r="A256" s="103">
        <f t="shared" si="113"/>
        <v>2035</v>
      </c>
      <c r="B256" s="186">
        <f t="shared" si="115"/>
        <v>277</v>
      </c>
      <c r="C256" s="193"/>
      <c r="D256" s="33">
        <f t="shared" si="114"/>
        <v>32</v>
      </c>
      <c r="E256" s="33"/>
      <c r="F256" s="54"/>
      <c r="G256" s="82"/>
      <c r="H256" s="35"/>
      <c r="I256" s="187">
        <f t="shared" si="116"/>
        <v>277</v>
      </c>
      <c r="J256" s="188"/>
      <c r="K256" s="188"/>
    </row>
    <row r="257" spans="1:56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</row>
    <row r="258" spans="1:56" ht="15" customHeight="1">
      <c r="A258" s="7" t="s">
        <v>51</v>
      </c>
    </row>
    <row r="259" spans="1:56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0.31732123298388359</v>
      </c>
      <c r="J259" s="17" t="s">
        <v>15</v>
      </c>
      <c r="K259" s="18" t="s">
        <v>16</v>
      </c>
      <c r="M259" s="108" t="e">
        <f>RSQ($B260:$B280,M260:M280)</f>
        <v>#REF!</v>
      </c>
      <c r="N259" s="18" t="s">
        <v>16</v>
      </c>
      <c r="P259" s="66" t="s">
        <v>52</v>
      </c>
      <c r="Q259" s="37"/>
      <c r="R259" s="107" t="s">
        <v>74</v>
      </c>
      <c r="S259" s="108" t="e">
        <f>RSQ($B260:$B280,S260:S280)</f>
        <v>#REF!</v>
      </c>
      <c r="T259" s="18" t="s">
        <v>16</v>
      </c>
      <c r="V259" s="66" t="s">
        <v>52</v>
      </c>
      <c r="W259" s="37"/>
      <c r="X259" s="107" t="s">
        <v>74</v>
      </c>
      <c r="Y259" s="108" t="e">
        <f>RSQ($B260:$B280,Y260:Y280)</f>
        <v>#REF!</v>
      </c>
      <c r="Z259" s="18" t="s">
        <v>16</v>
      </c>
      <c r="AB259" s="66" t="s">
        <v>52</v>
      </c>
      <c r="AC259" s="37"/>
      <c r="AD259" s="107" t="s">
        <v>74</v>
      </c>
      <c r="AE259" s="108" t="e">
        <f>RSQ($B260:$B280,AE260:AE280)</f>
        <v>#REF!</v>
      </c>
      <c r="AF259" s="18" t="s">
        <v>16</v>
      </c>
      <c r="AH259" s="66" t="s">
        <v>52</v>
      </c>
      <c r="AI259" s="37"/>
      <c r="AJ259" s="107" t="s">
        <v>74</v>
      </c>
      <c r="AK259" s="108" t="e">
        <f>RSQ($B260:$B280,AK260:AK280)</f>
        <v>#REF!</v>
      </c>
      <c r="AL259" s="18" t="s">
        <v>16</v>
      </c>
      <c r="AN259" s="66" t="s">
        <v>52</v>
      </c>
      <c r="AO259" s="37"/>
      <c r="AP259" s="107" t="s">
        <v>74</v>
      </c>
      <c r="AQ259" s="108" t="e">
        <f>RSQ($B260:$B280,AQ260:AQ280)</f>
        <v>#REF!</v>
      </c>
      <c r="AR259" s="18" t="s">
        <v>16</v>
      </c>
      <c r="AT259" s="66" t="s">
        <v>52</v>
      </c>
      <c r="AU259" s="37"/>
      <c r="AV259" s="107" t="s">
        <v>74</v>
      </c>
      <c r="AW259" s="108" t="e">
        <f>RSQ($B260:$B280,AW260:AW280)</f>
        <v>#REF!</v>
      </c>
      <c r="AX259" s="18" t="s">
        <v>16</v>
      </c>
      <c r="AZ259" s="66" t="s">
        <v>52</v>
      </c>
      <c r="BA259" s="37"/>
      <c r="BB259" s="107" t="s">
        <v>74</v>
      </c>
      <c r="BC259" s="108" t="e">
        <f>RSQ($B260:$B280,BC260:BC280)</f>
        <v>#REF!</v>
      </c>
      <c r="BD259" s="18" t="s">
        <v>16</v>
      </c>
    </row>
    <row r="260" spans="1:56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3"/>
      <c r="N260" s="175"/>
      <c r="P260" s="208"/>
      <c r="Q260" s="38" t="s">
        <v>53</v>
      </c>
      <c r="R260" s="21"/>
      <c r="S260" s="203"/>
      <c r="T260" s="175"/>
      <c r="V260" s="208"/>
      <c r="W260" s="38" t="s">
        <v>53</v>
      </c>
      <c r="X260" s="21"/>
      <c r="Y260" s="203"/>
      <c r="Z260" s="175"/>
      <c r="AB260" s="208"/>
      <c r="AC260" s="38" t="s">
        <v>53</v>
      </c>
      <c r="AD260" s="21"/>
      <c r="AE260" s="203"/>
      <c r="AF260" s="175"/>
      <c r="AH260" s="208"/>
      <c r="AI260" s="38" t="s">
        <v>53</v>
      </c>
      <c r="AJ260" s="21"/>
      <c r="AK260" s="203"/>
      <c r="AL260" s="175"/>
      <c r="AN260" s="208"/>
      <c r="AO260" s="38" t="s">
        <v>53</v>
      </c>
      <c r="AP260" s="21"/>
      <c r="AQ260" s="203"/>
      <c r="AR260" s="175"/>
      <c r="AT260" s="208"/>
      <c r="AU260" s="38" t="s">
        <v>53</v>
      </c>
      <c r="AV260" s="21"/>
      <c r="AW260" s="203"/>
      <c r="AX260" s="175"/>
      <c r="AZ260" s="208"/>
      <c r="BA260" s="38" t="s">
        <v>53</v>
      </c>
      <c r="BB260" s="21"/>
      <c r="BC260" s="203"/>
      <c r="BD260" s="175"/>
    </row>
    <row r="261" spans="1:56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185"/>
      <c r="N261" s="177"/>
      <c r="P261" s="208"/>
      <c r="Q261" s="38" t="s">
        <v>54</v>
      </c>
      <c r="R261" s="21"/>
      <c r="S261" s="185"/>
      <c r="T261" s="177"/>
      <c r="V261" s="208"/>
      <c r="W261" s="38" t="s">
        <v>54</v>
      </c>
      <c r="X261" s="21"/>
      <c r="Y261" s="185"/>
      <c r="Z261" s="177"/>
      <c r="AB261" s="208"/>
      <c r="AC261" s="38" t="s">
        <v>54</v>
      </c>
      <c r="AD261" s="21"/>
      <c r="AE261" s="185"/>
      <c r="AF261" s="177"/>
      <c r="AH261" s="208"/>
      <c r="AI261" s="38" t="s">
        <v>54</v>
      </c>
      <c r="AJ261" s="21"/>
      <c r="AK261" s="185"/>
      <c r="AL261" s="177"/>
      <c r="AN261" s="208"/>
      <c r="AO261" s="38" t="s">
        <v>54</v>
      </c>
      <c r="AP261" s="21"/>
      <c r="AQ261" s="185"/>
      <c r="AR261" s="177"/>
      <c r="AT261" s="208"/>
      <c r="AU261" s="38" t="s">
        <v>54</v>
      </c>
      <c r="AV261" s="21"/>
      <c r="AW261" s="185"/>
      <c r="AX261" s="177"/>
      <c r="AZ261" s="208"/>
      <c r="BA261" s="38" t="s">
        <v>54</v>
      </c>
      <c r="BB261" s="21"/>
      <c r="BC261" s="185"/>
      <c r="BD261" s="177"/>
    </row>
    <row r="262" spans="1:56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185"/>
      <c r="N262" s="177"/>
      <c r="P262" s="208"/>
      <c r="Q262" s="71"/>
      <c r="S262" s="185"/>
      <c r="T262" s="177"/>
      <c r="V262" s="208"/>
      <c r="W262" s="71"/>
      <c r="Y262" s="185"/>
      <c r="Z262" s="177"/>
      <c r="AB262" s="208"/>
      <c r="AC262" s="71"/>
      <c r="AE262" s="185"/>
      <c r="AF262" s="177"/>
      <c r="AH262" s="208"/>
      <c r="AI262" s="71"/>
      <c r="AK262" s="185"/>
      <c r="AL262" s="177"/>
      <c r="AN262" s="208"/>
      <c r="AO262" s="71"/>
      <c r="AQ262" s="185"/>
      <c r="AR262" s="177"/>
      <c r="AT262" s="208"/>
      <c r="AU262" s="71"/>
      <c r="AW262" s="185"/>
      <c r="AX262" s="177"/>
      <c r="AZ262" s="208"/>
      <c r="BA262" s="71"/>
      <c r="BC262" s="185"/>
      <c r="BD262" s="177"/>
    </row>
    <row r="263" spans="1:56" ht="15" customHeight="1">
      <c r="A263" s="19"/>
      <c r="B263" s="174"/>
      <c r="C263" s="207"/>
      <c r="D263" s="20"/>
      <c r="E263" s="71" t="s">
        <v>55</v>
      </c>
      <c r="F263" s="235">
        <v>375</v>
      </c>
      <c r="G263" s="25"/>
      <c r="I263" s="177"/>
      <c r="J263" s="178"/>
      <c r="K263" s="177"/>
      <c r="M263" s="185"/>
      <c r="N263" s="177"/>
      <c r="P263" s="208"/>
      <c r="Q263" s="71" t="s">
        <v>55</v>
      </c>
      <c r="R263" s="209" t="e">
        <f>#REF!+Q284</f>
        <v>#REF!</v>
      </c>
      <c r="S263" s="185"/>
      <c r="T263" s="177"/>
      <c r="V263" s="208"/>
      <c r="W263" s="71" t="s">
        <v>55</v>
      </c>
      <c r="X263" s="209" t="e">
        <f>R263+W284</f>
        <v>#REF!</v>
      </c>
      <c r="Y263" s="185"/>
      <c r="Z263" s="177"/>
      <c r="AB263" s="208"/>
      <c r="AC263" s="71" t="s">
        <v>55</v>
      </c>
      <c r="AD263" s="209" t="e">
        <f>X263+AC284</f>
        <v>#REF!</v>
      </c>
      <c r="AE263" s="185"/>
      <c r="AF263" s="177"/>
      <c r="AH263" s="208"/>
      <c r="AI263" s="71" t="s">
        <v>55</v>
      </c>
      <c r="AJ263" s="209" t="e">
        <f>AD263+AI284</f>
        <v>#REF!</v>
      </c>
      <c r="AK263" s="185"/>
      <c r="AL263" s="177"/>
      <c r="AN263" s="208"/>
      <c r="AO263" s="71" t="s">
        <v>55</v>
      </c>
      <c r="AP263" s="209" t="e">
        <f>AJ263+AO284</f>
        <v>#REF!</v>
      </c>
      <c r="AQ263" s="185"/>
      <c r="AR263" s="177"/>
      <c r="AT263" s="208"/>
      <c r="AU263" s="71" t="s">
        <v>55</v>
      </c>
      <c r="AV263" s="209" t="e">
        <f>AP263+AU284</f>
        <v>#REF!</v>
      </c>
      <c r="AW263" s="185"/>
      <c r="AX263" s="177"/>
      <c r="AZ263" s="208"/>
      <c r="BA263" s="71" t="s">
        <v>55</v>
      </c>
      <c r="BB263" s="209" t="e">
        <f>AV263+BA284</f>
        <v>#REF!</v>
      </c>
      <c r="BC263" s="185"/>
      <c r="BD263" s="177"/>
    </row>
    <row r="264" spans="1:56" ht="15" customHeight="1">
      <c r="A264" s="19"/>
      <c r="B264" s="174"/>
      <c r="C264" s="207"/>
      <c r="D264" s="20"/>
      <c r="E264" s="86" t="s">
        <v>56</v>
      </c>
      <c r="F264" s="198">
        <f>MAX(B260:B280)</f>
        <v>275</v>
      </c>
      <c r="G264" s="25"/>
      <c r="H264" s="24"/>
      <c r="I264" s="177"/>
      <c r="J264" s="178"/>
      <c r="K264" s="177"/>
      <c r="M264" s="185"/>
      <c r="N264" s="177"/>
      <c r="P264" s="208"/>
      <c r="Q264" s="86" t="s">
        <v>56</v>
      </c>
      <c r="R264" s="198">
        <f>MAX($B260:$B280)</f>
        <v>275</v>
      </c>
      <c r="S264" s="185"/>
      <c r="T264" s="177"/>
      <c r="V264" s="208"/>
      <c r="W264" s="86" t="s">
        <v>56</v>
      </c>
      <c r="X264" s="198">
        <f>MAX($B260:$B280)</f>
        <v>275</v>
      </c>
      <c r="Y264" s="185"/>
      <c r="Z264" s="177"/>
      <c r="AB264" s="208"/>
      <c r="AC264" s="86" t="s">
        <v>56</v>
      </c>
      <c r="AD264" s="198">
        <f>MAX($B260:$B280)</f>
        <v>275</v>
      </c>
      <c r="AE264" s="185"/>
      <c r="AF264" s="177"/>
      <c r="AH264" s="208"/>
      <c r="AI264" s="86" t="s">
        <v>56</v>
      </c>
      <c r="AJ264" s="198">
        <f>MAX($B260:$B280)</f>
        <v>275</v>
      </c>
      <c r="AK264" s="185"/>
      <c r="AL264" s="177"/>
      <c r="AN264" s="208"/>
      <c r="AO264" s="86" t="s">
        <v>56</v>
      </c>
      <c r="AP264" s="198">
        <f>MAX($B260:$B280)</f>
        <v>275</v>
      </c>
      <c r="AQ264" s="185"/>
      <c r="AR264" s="177"/>
      <c r="AT264" s="208"/>
      <c r="AU264" s="86" t="s">
        <v>56</v>
      </c>
      <c r="AV264" s="198">
        <f>MAX($B260:$B280)</f>
        <v>275</v>
      </c>
      <c r="AW264" s="185"/>
      <c r="AX264" s="177"/>
      <c r="AZ264" s="208"/>
      <c r="BA264" s="86" t="s">
        <v>56</v>
      </c>
      <c r="BB264" s="198">
        <f>MAX($B260:$B280)</f>
        <v>275</v>
      </c>
      <c r="BC264" s="185"/>
      <c r="BD264" s="177"/>
    </row>
    <row r="265" spans="1:56" ht="15" customHeight="1">
      <c r="A265" s="19"/>
      <c r="B265" s="174"/>
      <c r="C265" s="207"/>
      <c r="D265" s="20"/>
      <c r="E265" s="86" t="s">
        <v>57</v>
      </c>
      <c r="F265" s="198">
        <f>AVERAGE(B276:B280)</f>
        <v>269</v>
      </c>
      <c r="G265" s="25"/>
      <c r="H265" s="24"/>
      <c r="I265" s="177"/>
      <c r="J265" s="178"/>
      <c r="K265" s="177"/>
      <c r="M265" s="185"/>
      <c r="N265" s="177"/>
      <c r="P265" s="208"/>
      <c r="Q265" s="86" t="s">
        <v>57</v>
      </c>
      <c r="R265" s="198">
        <f>AVERAGE($B276:$B280)</f>
        <v>269</v>
      </c>
      <c r="S265" s="185"/>
      <c r="T265" s="177"/>
      <c r="V265" s="208"/>
      <c r="W265" s="86" t="s">
        <v>57</v>
      </c>
      <c r="X265" s="198">
        <f>AVERAGE($B276:$B280)</f>
        <v>269</v>
      </c>
      <c r="Y265" s="185"/>
      <c r="Z265" s="177"/>
      <c r="AB265" s="208"/>
      <c r="AC265" s="86" t="s">
        <v>57</v>
      </c>
      <c r="AD265" s="198">
        <f>AVERAGE($B276:$B280)</f>
        <v>269</v>
      </c>
      <c r="AE265" s="185"/>
      <c r="AF265" s="177"/>
      <c r="AH265" s="208"/>
      <c r="AI265" s="86" t="s">
        <v>57</v>
      </c>
      <c r="AJ265" s="198">
        <f>AVERAGE($B276:$B280)</f>
        <v>269</v>
      </c>
      <c r="AK265" s="185"/>
      <c r="AL265" s="177"/>
      <c r="AN265" s="208"/>
      <c r="AO265" s="86" t="s">
        <v>57</v>
      </c>
      <c r="AP265" s="198">
        <f>AVERAGE($B276:$B280)</f>
        <v>269</v>
      </c>
      <c r="AQ265" s="185"/>
      <c r="AR265" s="177"/>
      <c r="AT265" s="208"/>
      <c r="AU265" s="86" t="s">
        <v>57</v>
      </c>
      <c r="AV265" s="198">
        <f>AVERAGE($B276:$B280)</f>
        <v>269</v>
      </c>
      <c r="AW265" s="185"/>
      <c r="AX265" s="177"/>
      <c r="AZ265" s="208"/>
      <c r="BA265" s="86" t="s">
        <v>57</v>
      </c>
      <c r="BB265" s="198">
        <f>AVERAGE($B276:$B280)</f>
        <v>269</v>
      </c>
      <c r="BC265" s="185"/>
      <c r="BD265" s="177"/>
    </row>
    <row r="266" spans="1:56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185"/>
      <c r="N266" s="177"/>
      <c r="P266" s="208"/>
      <c r="S266" s="185"/>
      <c r="T266" s="177"/>
      <c r="V266" s="208"/>
      <c r="Y266" s="185"/>
      <c r="Z266" s="177"/>
      <c r="AB266" s="208"/>
      <c r="AE266" s="185"/>
      <c r="AF266" s="177"/>
      <c r="AH266" s="208"/>
      <c r="AK266" s="185"/>
      <c r="AL266" s="177"/>
      <c r="AN266" s="208"/>
      <c r="AQ266" s="185"/>
      <c r="AR266" s="177"/>
      <c r="AT266" s="208"/>
      <c r="AW266" s="185"/>
      <c r="AX266" s="177"/>
      <c r="AZ266" s="208"/>
      <c r="BC266" s="185"/>
      <c r="BD266" s="177"/>
    </row>
    <row r="267" spans="1:56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-1.2253273345540432E-2</v>
      </c>
      <c r="G267" s="88"/>
      <c r="H267" s="24"/>
      <c r="I267" s="177"/>
      <c r="J267" s="178"/>
      <c r="K267" s="177"/>
      <c r="M267" s="185"/>
      <c r="N267" s="177"/>
      <c r="P267" s="208"/>
      <c r="Q267" s="87" t="s">
        <v>58</v>
      </c>
      <c r="R267" s="42" t="e">
        <f>INDEX(LINEST(P271:P280,$D271:$D280),1)</f>
        <v>#VALUE!</v>
      </c>
      <c r="S267" s="185"/>
      <c r="T267" s="177"/>
      <c r="V267" s="208"/>
      <c r="W267" s="87" t="s">
        <v>58</v>
      </c>
      <c r="X267" s="42" t="e">
        <f>INDEX(LINEST(V271:V280,$D271:$D280),1)</f>
        <v>#VALUE!</v>
      </c>
      <c r="Y267" s="185"/>
      <c r="Z267" s="177"/>
      <c r="AB267" s="208"/>
      <c r="AC267" s="87" t="s">
        <v>58</v>
      </c>
      <c r="AD267" s="42" t="e">
        <f>INDEX(LINEST(AB271:AB280,$D271:$D280),1)</f>
        <v>#VALUE!</v>
      </c>
      <c r="AE267" s="185"/>
      <c r="AF267" s="177"/>
      <c r="AH267" s="208"/>
      <c r="AI267" s="87" t="s">
        <v>58</v>
      </c>
      <c r="AJ267" s="42" t="e">
        <f>INDEX(LINEST(AH271:AH280,$D271:$D280),1)</f>
        <v>#VALUE!</v>
      </c>
      <c r="AK267" s="185"/>
      <c r="AL267" s="177"/>
      <c r="AN267" s="208"/>
      <c r="AO267" s="87" t="s">
        <v>58</v>
      </c>
      <c r="AP267" s="42" t="e">
        <f>INDEX(LINEST(AN271:AN280,$D271:$D280),1)</f>
        <v>#VALUE!</v>
      </c>
      <c r="AQ267" s="185"/>
      <c r="AR267" s="177"/>
      <c r="AT267" s="208"/>
      <c r="AU267" s="87" t="s">
        <v>58</v>
      </c>
      <c r="AV267" s="42" t="e">
        <f>INDEX(LINEST(AT271:AT280,$D271:$D280),1)</f>
        <v>#VALUE!</v>
      </c>
      <c r="AW267" s="185"/>
      <c r="AX267" s="177"/>
      <c r="AZ267" s="208"/>
      <c r="BA267" s="87" t="s">
        <v>58</v>
      </c>
      <c r="BB267" s="42" t="e">
        <f>INDEX(LINEST(AZ271:AZ280,$D271:$D280),1)</f>
        <v>#VALUE!</v>
      </c>
      <c r="BC267" s="185"/>
      <c r="BD267" s="177"/>
    </row>
    <row r="268" spans="1:56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-0.83076121609900511</v>
      </c>
      <c r="G268" s="25"/>
      <c r="H268" s="21"/>
      <c r="I268" s="177"/>
      <c r="J268" s="178"/>
      <c r="K268" s="177"/>
      <c r="M268" s="185"/>
      <c r="N268" s="177"/>
      <c r="P268" s="208"/>
      <c r="Q268" s="71" t="s">
        <v>29</v>
      </c>
      <c r="R268" s="42" t="e">
        <f>INDEX(LINEST(P271:P280,$D271:$D280),2)</f>
        <v>#VALUE!</v>
      </c>
      <c r="S268" s="185"/>
      <c r="T268" s="177"/>
      <c r="V268" s="208"/>
      <c r="W268" s="71" t="s">
        <v>29</v>
      </c>
      <c r="X268" s="42" t="e">
        <f>INDEX(LINEST(V271:V280,$D271:$D280),2)</f>
        <v>#VALUE!</v>
      </c>
      <c r="Y268" s="185"/>
      <c r="Z268" s="177"/>
      <c r="AB268" s="208"/>
      <c r="AC268" s="71" t="s">
        <v>29</v>
      </c>
      <c r="AD268" s="42" t="e">
        <f>INDEX(LINEST(AB271:AB280,$D271:$D280),2)</f>
        <v>#VALUE!</v>
      </c>
      <c r="AE268" s="185"/>
      <c r="AF268" s="177"/>
      <c r="AH268" s="208"/>
      <c r="AI268" s="71" t="s">
        <v>29</v>
      </c>
      <c r="AJ268" s="42" t="e">
        <f>INDEX(LINEST(AH271:AH280,$D271:$D280),2)</f>
        <v>#VALUE!</v>
      </c>
      <c r="AK268" s="185"/>
      <c r="AL268" s="177"/>
      <c r="AN268" s="208"/>
      <c r="AO268" s="71" t="s">
        <v>29</v>
      </c>
      <c r="AP268" s="42" t="e">
        <f>INDEX(LINEST(AN271:AN280,$D271:$D280),2)</f>
        <v>#VALUE!</v>
      </c>
      <c r="AQ268" s="185"/>
      <c r="AR268" s="177"/>
      <c r="AT268" s="208"/>
      <c r="AU268" s="71" t="s">
        <v>29</v>
      </c>
      <c r="AV268" s="42" t="e">
        <f>INDEX(LINEST(AT271:AT280,$D271:$D280),2)</f>
        <v>#VALUE!</v>
      </c>
      <c r="AW268" s="185"/>
      <c r="AX268" s="177"/>
      <c r="AZ268" s="208"/>
      <c r="BA268" s="71" t="s">
        <v>29</v>
      </c>
      <c r="BB268" s="42" t="e">
        <f>INDEX(LINEST(AZ271:AZ280,$D271:$D280),2)</f>
        <v>#VALUE!</v>
      </c>
      <c r="BC268" s="185"/>
      <c r="BD268" s="177"/>
    </row>
    <row r="269" spans="1:56" ht="15" customHeight="1">
      <c r="A269" s="19"/>
      <c r="B269" s="174"/>
      <c r="C269" s="207"/>
      <c r="D269" s="20"/>
      <c r="E269" s="86" t="s">
        <v>30</v>
      </c>
      <c r="F269" s="89">
        <f>F267*-1</f>
        <v>1.2253273345540432E-2</v>
      </c>
      <c r="H269" s="75"/>
      <c r="I269" s="177"/>
      <c r="J269" s="178"/>
      <c r="K269" s="177"/>
      <c r="M269" s="185"/>
      <c r="N269" s="177"/>
      <c r="P269" s="208"/>
      <c r="Q269" s="86" t="s">
        <v>30</v>
      </c>
      <c r="R269" s="89" t="e">
        <f>R267*-1</f>
        <v>#VALUE!</v>
      </c>
      <c r="S269" s="185"/>
      <c r="T269" s="177"/>
      <c r="V269" s="208"/>
      <c r="W269" s="86" t="s">
        <v>30</v>
      </c>
      <c r="X269" s="89" t="e">
        <f>X267*-1</f>
        <v>#VALUE!</v>
      </c>
      <c r="Y269" s="185"/>
      <c r="Z269" s="177"/>
      <c r="AB269" s="208"/>
      <c r="AC269" s="86" t="s">
        <v>30</v>
      </c>
      <c r="AD269" s="89" t="e">
        <f>AD267*-1</f>
        <v>#VALUE!</v>
      </c>
      <c r="AE269" s="185"/>
      <c r="AF269" s="177"/>
      <c r="AH269" s="208"/>
      <c r="AI269" s="86" t="s">
        <v>30</v>
      </c>
      <c r="AJ269" s="89" t="e">
        <f>AJ267*-1</f>
        <v>#VALUE!</v>
      </c>
      <c r="AK269" s="185"/>
      <c r="AL269" s="177"/>
      <c r="AN269" s="208"/>
      <c r="AO269" s="86" t="s">
        <v>30</v>
      </c>
      <c r="AP269" s="89" t="e">
        <f>AP267*-1</f>
        <v>#VALUE!</v>
      </c>
      <c r="AQ269" s="185"/>
      <c r="AR269" s="177"/>
      <c r="AT269" s="208"/>
      <c r="AU269" s="86" t="s">
        <v>30</v>
      </c>
      <c r="AV269" s="89" t="e">
        <f>AV267*-1</f>
        <v>#VALUE!</v>
      </c>
      <c r="AW269" s="185"/>
      <c r="AX269" s="177"/>
      <c r="AZ269" s="208"/>
      <c r="BA269" s="86" t="s">
        <v>30</v>
      </c>
      <c r="BB269" s="89" t="e">
        <f>BB267*-1</f>
        <v>#VALUE!</v>
      </c>
      <c r="BC269" s="185"/>
      <c r="BD269" s="177"/>
    </row>
    <row r="270" spans="1:56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185"/>
      <c r="N270" s="177"/>
      <c r="P270" s="208"/>
      <c r="Q270" s="86"/>
      <c r="S270" s="185"/>
      <c r="T270" s="177"/>
      <c r="V270" s="208"/>
      <c r="W270" s="86"/>
      <c r="Y270" s="185"/>
      <c r="Z270" s="177"/>
      <c r="AB270" s="208"/>
      <c r="AC270" s="86"/>
      <c r="AE270" s="185"/>
      <c r="AF270" s="177"/>
      <c r="AH270" s="208"/>
      <c r="AI270" s="86"/>
      <c r="AK270" s="185"/>
      <c r="AL270" s="177"/>
      <c r="AN270" s="208"/>
      <c r="AO270" s="86"/>
      <c r="AQ270" s="185"/>
      <c r="AR270" s="177"/>
      <c r="AT270" s="208"/>
      <c r="AU270" s="86"/>
      <c r="AW270" s="185"/>
      <c r="AX270" s="177"/>
      <c r="AZ270" s="208"/>
      <c r="BA270" s="86"/>
      <c r="BC270" s="185"/>
      <c r="BD270" s="177"/>
    </row>
    <row r="271" spans="1:56" ht="15" customHeight="1">
      <c r="A271" s="19">
        <v>2004</v>
      </c>
      <c r="B271" s="174">
        <f t="shared" ref="B271:B280" si="117">B225</f>
        <v>259</v>
      </c>
      <c r="C271" s="207">
        <f t="shared" ref="C271:C280" si="118">LN(F$263/B271-1)</f>
        <v>-0.80323787059317309</v>
      </c>
      <c r="D271" s="20">
        <v>1</v>
      </c>
      <c r="E271" s="637" t="s">
        <v>7</v>
      </c>
      <c r="F271" s="638"/>
      <c r="G271" s="641">
        <f>I259</f>
        <v>0.31732123298388359</v>
      </c>
      <c r="H271" s="642"/>
      <c r="I271" s="177">
        <f t="shared" ref="I271:I302" si="119">ROUND($F$263/(1+EXP($F$268+$F$267*D271)),$G$1)</f>
        <v>262</v>
      </c>
      <c r="J271" s="178">
        <f t="shared" ref="J271:J280" si="120">ABS(B271-I271)/B271*100</f>
        <v>1.1583011583011582</v>
      </c>
      <c r="K271" s="177">
        <f t="shared" ref="K271:K280" si="121">(B271-I271)^2/1000</f>
        <v>8.9999999999999993E-3</v>
      </c>
      <c r="M271" s="185" t="e">
        <f>ROUND(#REF!/(1+EXP(#REF!+#REF!*$D271)),$G$1)</f>
        <v>#REF!</v>
      </c>
      <c r="N271" s="177" t="e">
        <f t="shared" ref="N271:N280" si="122">($B271-M271)^2/1000</f>
        <v>#REF!</v>
      </c>
      <c r="P271" s="208" t="e">
        <f t="shared" ref="P271:P280" si="123">LN(R$263/$B271-1)</f>
        <v>#REF!</v>
      </c>
      <c r="Q271" s="21" t="s">
        <v>36</v>
      </c>
      <c r="R271" s="42" t="e">
        <f>S259</f>
        <v>#REF!</v>
      </c>
      <c r="S271" s="185" t="e">
        <f t="shared" ref="S271:S280" si="124">ROUND(R$263/(1+EXP(R$268+R$267*$D271)),$G$1)</f>
        <v>#REF!</v>
      </c>
      <c r="T271" s="177" t="e">
        <f t="shared" ref="T271:T280" si="125">($B271-S271)^2/1000</f>
        <v>#REF!</v>
      </c>
      <c r="V271" s="208" t="e">
        <f t="shared" ref="V271:V280" si="126">LN(X$263/$B271-1)</f>
        <v>#REF!</v>
      </c>
      <c r="W271" s="21" t="s">
        <v>36</v>
      </c>
      <c r="X271" s="42" t="e">
        <f>Y259</f>
        <v>#REF!</v>
      </c>
      <c r="Y271" s="185" t="e">
        <f t="shared" ref="Y271:Y280" si="127">ROUND(X$263/(1+EXP(X$268+X$267*$D271)),$G$1)</f>
        <v>#REF!</v>
      </c>
      <c r="Z271" s="177" t="e">
        <f t="shared" ref="Z271:Z280" si="128">($B271-Y271)^2/1000</f>
        <v>#REF!</v>
      </c>
      <c r="AB271" s="208" t="e">
        <f t="shared" ref="AB271:AB280" si="129">LN(AD$263/$B271-1)</f>
        <v>#REF!</v>
      </c>
      <c r="AC271" s="21" t="s">
        <v>36</v>
      </c>
      <c r="AD271" s="42" t="e">
        <f>AE259</f>
        <v>#REF!</v>
      </c>
      <c r="AE271" s="185" t="e">
        <f t="shared" ref="AE271:AE280" si="130">ROUND(AD$263/(1+EXP(AD$268+AD$267*$D271)),$G$1)</f>
        <v>#REF!</v>
      </c>
      <c r="AF271" s="177" t="e">
        <f t="shared" ref="AF271:AF280" si="131">($B271-AE271)^2/1000</f>
        <v>#REF!</v>
      </c>
      <c r="AH271" s="208" t="e">
        <f t="shared" ref="AH271:AH280" si="132">LN(AJ$263/$B271-1)</f>
        <v>#REF!</v>
      </c>
      <c r="AI271" s="21" t="s">
        <v>36</v>
      </c>
      <c r="AJ271" s="42" t="e">
        <f>AK259</f>
        <v>#REF!</v>
      </c>
      <c r="AK271" s="185" t="e">
        <f t="shared" ref="AK271:AK280" si="133">ROUND(AJ$263/(1+EXP(AJ$268+AJ$267*$D271)),$G$1)</f>
        <v>#REF!</v>
      </c>
      <c r="AL271" s="177" t="e">
        <f t="shared" ref="AL271:AL280" si="134">($B271-AK271)^2/1000</f>
        <v>#REF!</v>
      </c>
      <c r="AN271" s="208" t="e">
        <f t="shared" ref="AN271:AN280" si="135">LN(AP$263/$B271-1)</f>
        <v>#REF!</v>
      </c>
      <c r="AO271" s="21" t="s">
        <v>36</v>
      </c>
      <c r="AP271" s="42" t="e">
        <f>AQ259</f>
        <v>#REF!</v>
      </c>
      <c r="AQ271" s="185" t="e">
        <f t="shared" ref="AQ271:AQ280" si="136">ROUND(AP$263/(1+EXP(AP$268+AP$267*$D271)),$G$1)</f>
        <v>#REF!</v>
      </c>
      <c r="AR271" s="177" t="e">
        <f t="shared" ref="AR271:AR280" si="137">($B271-AQ271)^2/1000</f>
        <v>#REF!</v>
      </c>
      <c r="AT271" s="208" t="e">
        <f t="shared" ref="AT271:AT280" si="138">LN(AV$263/$B271-1)</f>
        <v>#REF!</v>
      </c>
      <c r="AU271" s="21" t="s">
        <v>36</v>
      </c>
      <c r="AV271" s="42" t="e">
        <f>AW259</f>
        <v>#REF!</v>
      </c>
      <c r="AW271" s="185" t="e">
        <f t="shared" ref="AW271:AW280" si="139">ROUND(AV$263/(1+EXP(AV$268+AV$267*$D271)),$G$1)</f>
        <v>#REF!</v>
      </c>
      <c r="AX271" s="177" t="e">
        <f t="shared" ref="AX271:AX280" si="140">($B271-AW271)^2/1000</f>
        <v>#REF!</v>
      </c>
      <c r="AZ271" s="208" t="e">
        <f t="shared" ref="AZ271:AZ280" si="141">LN(BB$263/$B271-1)</f>
        <v>#REF!</v>
      </c>
      <c r="BA271" s="21" t="s">
        <v>36</v>
      </c>
      <c r="BB271" s="42" t="e">
        <f>BC259</f>
        <v>#REF!</v>
      </c>
      <c r="BC271" s="185" t="e">
        <f t="shared" ref="BC271:BC280" si="142">ROUND(BB$263/(1+EXP(BB$268+BB$267*$D271)),$G$1)</f>
        <v>#REF!</v>
      </c>
      <c r="BD271" s="177" t="e">
        <f t="shared" ref="BD271:BD280" si="143">($B271-BC271)^2/1000</f>
        <v>#REF!</v>
      </c>
    </row>
    <row r="272" spans="1:56" ht="15" customHeight="1">
      <c r="A272" s="19">
        <f t="shared" ref="A272:A302" si="144">A271+1</f>
        <v>2005</v>
      </c>
      <c r="B272" s="174">
        <f t="shared" si="117"/>
        <v>266</v>
      </c>
      <c r="C272" s="207">
        <f t="shared" si="118"/>
        <v>-0.89214842655255533</v>
      </c>
      <c r="D272" s="20">
        <f t="shared" ref="D272:D302" si="145">D271+1</f>
        <v>2</v>
      </c>
      <c r="E272" s="637" t="s">
        <v>8</v>
      </c>
      <c r="F272" s="638"/>
      <c r="G272" s="639">
        <f>SUM(K260:K280)</f>
        <v>0.159</v>
      </c>
      <c r="H272" s="640"/>
      <c r="I272" s="177">
        <f t="shared" si="119"/>
        <v>263</v>
      </c>
      <c r="J272" s="178">
        <f t="shared" si="120"/>
        <v>1.1278195488721803</v>
      </c>
      <c r="K272" s="177">
        <f t="shared" si="121"/>
        <v>8.9999999999999993E-3</v>
      </c>
      <c r="M272" s="185" t="e">
        <f>ROUND(#REF!/(1+EXP(#REF!+#REF!*$D272)),$G$1)</f>
        <v>#REF!</v>
      </c>
      <c r="N272" s="177" t="e">
        <f t="shared" si="122"/>
        <v>#REF!</v>
      </c>
      <c r="P272" s="208" t="e">
        <f t="shared" si="123"/>
        <v>#REF!</v>
      </c>
      <c r="Q272" s="21" t="s">
        <v>37</v>
      </c>
      <c r="R272" s="209" t="e">
        <f>SUM(T260:T280)</f>
        <v>#REF!</v>
      </c>
      <c r="S272" s="185" t="e">
        <f t="shared" si="124"/>
        <v>#REF!</v>
      </c>
      <c r="T272" s="177" t="e">
        <f t="shared" si="125"/>
        <v>#REF!</v>
      </c>
      <c r="V272" s="208" t="e">
        <f t="shared" si="126"/>
        <v>#REF!</v>
      </c>
      <c r="W272" s="21" t="s">
        <v>37</v>
      </c>
      <c r="X272" s="209" t="e">
        <f>SUM(Z260:Z280)</f>
        <v>#REF!</v>
      </c>
      <c r="Y272" s="185" t="e">
        <f t="shared" si="127"/>
        <v>#REF!</v>
      </c>
      <c r="Z272" s="177" t="e">
        <f t="shared" si="128"/>
        <v>#REF!</v>
      </c>
      <c r="AB272" s="208" t="e">
        <f t="shared" si="129"/>
        <v>#REF!</v>
      </c>
      <c r="AC272" s="21" t="s">
        <v>37</v>
      </c>
      <c r="AD272" s="209" t="e">
        <f>SUM(AF260:AF280)</f>
        <v>#REF!</v>
      </c>
      <c r="AE272" s="185" t="e">
        <f t="shared" si="130"/>
        <v>#REF!</v>
      </c>
      <c r="AF272" s="177" t="e">
        <f t="shared" si="131"/>
        <v>#REF!</v>
      </c>
      <c r="AH272" s="208" t="e">
        <f t="shared" si="132"/>
        <v>#REF!</v>
      </c>
      <c r="AI272" s="21" t="s">
        <v>37</v>
      </c>
      <c r="AJ272" s="209" t="e">
        <f>SUM(AL260:AL280)</f>
        <v>#REF!</v>
      </c>
      <c r="AK272" s="185" t="e">
        <f t="shared" si="133"/>
        <v>#REF!</v>
      </c>
      <c r="AL272" s="177" t="e">
        <f t="shared" si="134"/>
        <v>#REF!</v>
      </c>
      <c r="AN272" s="208" t="e">
        <f t="shared" si="135"/>
        <v>#REF!</v>
      </c>
      <c r="AO272" s="21" t="s">
        <v>37</v>
      </c>
      <c r="AP272" s="209" t="e">
        <f>SUM(AR260:AR280)</f>
        <v>#REF!</v>
      </c>
      <c r="AQ272" s="185" t="e">
        <f t="shared" si="136"/>
        <v>#REF!</v>
      </c>
      <c r="AR272" s="177" t="e">
        <f t="shared" si="137"/>
        <v>#REF!</v>
      </c>
      <c r="AT272" s="208" t="e">
        <f t="shared" si="138"/>
        <v>#REF!</v>
      </c>
      <c r="AU272" s="21" t="s">
        <v>37</v>
      </c>
      <c r="AV272" s="209" t="e">
        <f>SUM(AX260:AX280)</f>
        <v>#REF!</v>
      </c>
      <c r="AW272" s="185" t="e">
        <f t="shared" si="139"/>
        <v>#REF!</v>
      </c>
      <c r="AX272" s="177" t="e">
        <f t="shared" si="140"/>
        <v>#REF!</v>
      </c>
      <c r="AZ272" s="208" t="e">
        <f t="shared" si="141"/>
        <v>#REF!</v>
      </c>
      <c r="BA272" s="21" t="s">
        <v>37</v>
      </c>
      <c r="BB272" s="209" t="e">
        <f>SUM(BD260:BD280)</f>
        <v>#REF!</v>
      </c>
      <c r="BC272" s="185" t="e">
        <f t="shared" si="142"/>
        <v>#REF!</v>
      </c>
      <c r="BD272" s="177" t="e">
        <f t="shared" si="143"/>
        <v>#REF!</v>
      </c>
    </row>
    <row r="273" spans="1:61" ht="15" customHeight="1">
      <c r="A273" s="19">
        <f t="shared" si="144"/>
        <v>2006</v>
      </c>
      <c r="B273" s="174">
        <f t="shared" si="117"/>
        <v>264</v>
      </c>
      <c r="C273" s="207">
        <f t="shared" si="118"/>
        <v>-0.86641890183398207</v>
      </c>
      <c r="D273" s="20">
        <f t="shared" si="145"/>
        <v>3</v>
      </c>
      <c r="E273" s="637" t="s">
        <v>9</v>
      </c>
      <c r="F273" s="638"/>
      <c r="G273" s="639">
        <f>SUM(K271:K280)</f>
        <v>0.159</v>
      </c>
      <c r="H273" s="640"/>
      <c r="I273" s="177">
        <f t="shared" si="119"/>
        <v>264</v>
      </c>
      <c r="J273" s="178">
        <f t="shared" si="120"/>
        <v>0</v>
      </c>
      <c r="K273" s="177">
        <f t="shared" si="121"/>
        <v>0</v>
      </c>
      <c r="M273" s="185" t="e">
        <f>ROUND(#REF!/(1+EXP(#REF!+#REF!*$D273)),$G$1)</f>
        <v>#REF!</v>
      </c>
      <c r="N273" s="177" t="e">
        <f t="shared" si="122"/>
        <v>#REF!</v>
      </c>
      <c r="P273" s="208" t="e">
        <f t="shared" si="123"/>
        <v>#REF!</v>
      </c>
      <c r="R273" s="39"/>
      <c r="S273" s="185" t="e">
        <f t="shared" si="124"/>
        <v>#REF!</v>
      </c>
      <c r="T273" s="177" t="e">
        <f t="shared" si="125"/>
        <v>#REF!</v>
      </c>
      <c r="V273" s="208" t="e">
        <f t="shared" si="126"/>
        <v>#REF!</v>
      </c>
      <c r="X273" s="39"/>
      <c r="Y273" s="185" t="e">
        <f t="shared" si="127"/>
        <v>#REF!</v>
      </c>
      <c r="Z273" s="177" t="e">
        <f t="shared" si="128"/>
        <v>#REF!</v>
      </c>
      <c r="AB273" s="208" t="e">
        <f t="shared" si="129"/>
        <v>#REF!</v>
      </c>
      <c r="AD273" s="39"/>
      <c r="AE273" s="185" t="e">
        <f t="shared" si="130"/>
        <v>#REF!</v>
      </c>
      <c r="AF273" s="177" t="e">
        <f t="shared" si="131"/>
        <v>#REF!</v>
      </c>
      <c r="AH273" s="208" t="e">
        <f t="shared" si="132"/>
        <v>#REF!</v>
      </c>
      <c r="AJ273" s="39"/>
      <c r="AK273" s="185" t="e">
        <f t="shared" si="133"/>
        <v>#REF!</v>
      </c>
      <c r="AL273" s="177" t="e">
        <f t="shared" si="134"/>
        <v>#REF!</v>
      </c>
      <c r="AN273" s="208" t="e">
        <f t="shared" si="135"/>
        <v>#REF!</v>
      </c>
      <c r="AP273" s="39"/>
      <c r="AQ273" s="185" t="e">
        <f t="shared" si="136"/>
        <v>#REF!</v>
      </c>
      <c r="AR273" s="177" t="e">
        <f t="shared" si="137"/>
        <v>#REF!</v>
      </c>
      <c r="AT273" s="208" t="e">
        <f t="shared" si="138"/>
        <v>#REF!</v>
      </c>
      <c r="AV273" s="39"/>
      <c r="AW273" s="185" t="e">
        <f t="shared" si="139"/>
        <v>#REF!</v>
      </c>
      <c r="AX273" s="177" t="e">
        <f t="shared" si="140"/>
        <v>#REF!</v>
      </c>
      <c r="AZ273" s="208" t="e">
        <f t="shared" si="141"/>
        <v>#REF!</v>
      </c>
      <c r="BB273" s="39"/>
      <c r="BC273" s="185" t="e">
        <f t="shared" si="142"/>
        <v>#REF!</v>
      </c>
      <c r="BD273" s="177" t="e">
        <f t="shared" si="143"/>
        <v>#REF!</v>
      </c>
    </row>
    <row r="274" spans="1:61" ht="15" customHeight="1">
      <c r="A274" s="19">
        <f t="shared" si="144"/>
        <v>2007</v>
      </c>
      <c r="B274" s="174">
        <f t="shared" si="117"/>
        <v>263</v>
      </c>
      <c r="C274" s="207">
        <f t="shared" si="118"/>
        <v>-0.85365516088266979</v>
      </c>
      <c r="D274" s="20">
        <f t="shared" si="145"/>
        <v>4</v>
      </c>
      <c r="E274" s="637" t="s">
        <v>10</v>
      </c>
      <c r="F274" s="638"/>
      <c r="G274" s="639">
        <f>SUM(J260:J280)/D280</f>
        <v>1.0891398838947794</v>
      </c>
      <c r="H274" s="640"/>
      <c r="I274" s="177">
        <f t="shared" si="119"/>
        <v>265</v>
      </c>
      <c r="J274" s="178">
        <f t="shared" si="120"/>
        <v>0.76045627376425851</v>
      </c>
      <c r="K274" s="177">
        <f t="shared" si="121"/>
        <v>4.0000000000000001E-3</v>
      </c>
      <c r="M274" s="185" t="e">
        <f>ROUND(#REF!/(1+EXP(#REF!+#REF!*$D274)),$G$1)</f>
        <v>#REF!</v>
      </c>
      <c r="N274" s="177" t="e">
        <f t="shared" si="122"/>
        <v>#REF!</v>
      </c>
      <c r="P274" s="208" t="e">
        <f t="shared" si="123"/>
        <v>#REF!</v>
      </c>
      <c r="S274" s="185" t="e">
        <f t="shared" si="124"/>
        <v>#REF!</v>
      </c>
      <c r="T274" s="177" t="e">
        <f t="shared" si="125"/>
        <v>#REF!</v>
      </c>
      <c r="V274" s="208" t="e">
        <f t="shared" si="126"/>
        <v>#REF!</v>
      </c>
      <c r="Y274" s="185" t="e">
        <f t="shared" si="127"/>
        <v>#REF!</v>
      </c>
      <c r="Z274" s="177" t="e">
        <f t="shared" si="128"/>
        <v>#REF!</v>
      </c>
      <c r="AB274" s="208" t="e">
        <f t="shared" si="129"/>
        <v>#REF!</v>
      </c>
      <c r="AE274" s="185" t="e">
        <f t="shared" si="130"/>
        <v>#REF!</v>
      </c>
      <c r="AF274" s="177" t="e">
        <f t="shared" si="131"/>
        <v>#REF!</v>
      </c>
      <c r="AH274" s="208" t="e">
        <f t="shared" si="132"/>
        <v>#REF!</v>
      </c>
      <c r="AK274" s="185" t="e">
        <f t="shared" si="133"/>
        <v>#REF!</v>
      </c>
      <c r="AL274" s="177" t="e">
        <f t="shared" si="134"/>
        <v>#REF!</v>
      </c>
      <c r="AN274" s="208" t="e">
        <f t="shared" si="135"/>
        <v>#REF!</v>
      </c>
      <c r="AQ274" s="185" t="e">
        <f t="shared" si="136"/>
        <v>#REF!</v>
      </c>
      <c r="AR274" s="177" t="e">
        <f t="shared" si="137"/>
        <v>#REF!</v>
      </c>
      <c r="AT274" s="208" t="e">
        <f t="shared" si="138"/>
        <v>#REF!</v>
      </c>
      <c r="AW274" s="185" t="e">
        <f t="shared" si="139"/>
        <v>#REF!</v>
      </c>
      <c r="AX274" s="177" t="e">
        <f t="shared" si="140"/>
        <v>#REF!</v>
      </c>
      <c r="AZ274" s="208" t="e">
        <f t="shared" si="141"/>
        <v>#REF!</v>
      </c>
      <c r="BC274" s="185" t="e">
        <f t="shared" si="142"/>
        <v>#REF!</v>
      </c>
      <c r="BD274" s="177" t="e">
        <f t="shared" si="143"/>
        <v>#REF!</v>
      </c>
    </row>
    <row r="275" spans="1:61" ht="15" customHeight="1">
      <c r="A275" s="19">
        <f t="shared" si="144"/>
        <v>2008</v>
      </c>
      <c r="B275" s="174">
        <f t="shared" si="117"/>
        <v>267</v>
      </c>
      <c r="C275" s="207">
        <f t="shared" si="118"/>
        <v>-0.90511743127602962</v>
      </c>
      <c r="D275" s="20">
        <f t="shared" si="145"/>
        <v>5</v>
      </c>
      <c r="E275" s="637" t="s">
        <v>11</v>
      </c>
      <c r="F275" s="638"/>
      <c r="G275" s="639">
        <f>SUM(J271:J280)/10</f>
        <v>1.0891398838947794</v>
      </c>
      <c r="H275" s="640"/>
      <c r="I275" s="177">
        <f t="shared" si="119"/>
        <v>266</v>
      </c>
      <c r="J275" s="178">
        <f t="shared" si="120"/>
        <v>0.37453183520599254</v>
      </c>
      <c r="K275" s="177">
        <f t="shared" si="121"/>
        <v>1E-3</v>
      </c>
      <c r="M275" s="185" t="e">
        <f>ROUND(#REF!/(1+EXP(#REF!+#REF!*$D275)),$G$1)</f>
        <v>#REF!</v>
      </c>
      <c r="N275" s="177" t="e">
        <f t="shared" si="122"/>
        <v>#REF!</v>
      </c>
      <c r="P275" s="208" t="e">
        <f t="shared" si="123"/>
        <v>#REF!</v>
      </c>
      <c r="S275" s="185" t="e">
        <f t="shared" si="124"/>
        <v>#REF!</v>
      </c>
      <c r="T275" s="177" t="e">
        <f t="shared" si="125"/>
        <v>#REF!</v>
      </c>
      <c r="V275" s="208" t="e">
        <f t="shared" si="126"/>
        <v>#REF!</v>
      </c>
      <c r="Y275" s="185" t="e">
        <f t="shared" si="127"/>
        <v>#REF!</v>
      </c>
      <c r="Z275" s="177" t="e">
        <f t="shared" si="128"/>
        <v>#REF!</v>
      </c>
      <c r="AB275" s="208" t="e">
        <f t="shared" si="129"/>
        <v>#REF!</v>
      </c>
      <c r="AE275" s="185" t="e">
        <f t="shared" si="130"/>
        <v>#REF!</v>
      </c>
      <c r="AF275" s="177" t="e">
        <f t="shared" si="131"/>
        <v>#REF!</v>
      </c>
      <c r="AH275" s="208" t="e">
        <f t="shared" si="132"/>
        <v>#REF!</v>
      </c>
      <c r="AK275" s="185" t="e">
        <f t="shared" si="133"/>
        <v>#REF!</v>
      </c>
      <c r="AL275" s="177" t="e">
        <f t="shared" si="134"/>
        <v>#REF!</v>
      </c>
      <c r="AN275" s="208" t="e">
        <f t="shared" si="135"/>
        <v>#REF!</v>
      </c>
      <c r="AQ275" s="185" t="e">
        <f t="shared" si="136"/>
        <v>#REF!</v>
      </c>
      <c r="AR275" s="177" t="e">
        <f t="shared" si="137"/>
        <v>#REF!</v>
      </c>
      <c r="AT275" s="208" t="e">
        <f t="shared" si="138"/>
        <v>#REF!</v>
      </c>
      <c r="AW275" s="185" t="e">
        <f t="shared" si="139"/>
        <v>#REF!</v>
      </c>
      <c r="AX275" s="177" t="e">
        <f t="shared" si="140"/>
        <v>#REF!</v>
      </c>
      <c r="AZ275" s="208" t="e">
        <f t="shared" si="141"/>
        <v>#REF!</v>
      </c>
      <c r="BC275" s="185" t="e">
        <f t="shared" si="142"/>
        <v>#REF!</v>
      </c>
      <c r="BD275" s="177" t="e">
        <f t="shared" si="143"/>
        <v>#REF!</v>
      </c>
    </row>
    <row r="276" spans="1:61" ht="15" customHeight="1">
      <c r="A276" s="19">
        <f t="shared" si="144"/>
        <v>2009</v>
      </c>
      <c r="B276" s="174">
        <f t="shared" si="117"/>
        <v>275</v>
      </c>
      <c r="C276" s="207">
        <f t="shared" si="118"/>
        <v>-1.0116009116784801</v>
      </c>
      <c r="D276" s="20">
        <f t="shared" si="145"/>
        <v>6</v>
      </c>
      <c r="G276" s="25"/>
      <c r="H276" s="75"/>
      <c r="I276" s="177">
        <f t="shared" si="119"/>
        <v>267</v>
      </c>
      <c r="J276" s="178">
        <f t="shared" si="120"/>
        <v>2.9090909090909092</v>
      </c>
      <c r="K276" s="177">
        <f t="shared" si="121"/>
        <v>6.4000000000000001E-2</v>
      </c>
      <c r="M276" s="185" t="e">
        <f>ROUND(#REF!/(1+EXP(#REF!+#REF!*$D276)),$G$1)</f>
        <v>#REF!</v>
      </c>
      <c r="N276" s="177" t="e">
        <f t="shared" si="122"/>
        <v>#REF!</v>
      </c>
      <c r="P276" s="208" t="e">
        <f t="shared" si="123"/>
        <v>#REF!</v>
      </c>
      <c r="S276" s="185" t="e">
        <f t="shared" si="124"/>
        <v>#REF!</v>
      </c>
      <c r="T276" s="177" t="e">
        <f t="shared" si="125"/>
        <v>#REF!</v>
      </c>
      <c r="V276" s="208" t="e">
        <f t="shared" si="126"/>
        <v>#REF!</v>
      </c>
      <c r="Y276" s="185" t="e">
        <f t="shared" si="127"/>
        <v>#REF!</v>
      </c>
      <c r="Z276" s="177" t="e">
        <f t="shared" si="128"/>
        <v>#REF!</v>
      </c>
      <c r="AB276" s="208" t="e">
        <f t="shared" si="129"/>
        <v>#REF!</v>
      </c>
      <c r="AE276" s="185" t="e">
        <f t="shared" si="130"/>
        <v>#REF!</v>
      </c>
      <c r="AF276" s="177" t="e">
        <f t="shared" si="131"/>
        <v>#REF!</v>
      </c>
      <c r="AH276" s="208" t="e">
        <f t="shared" si="132"/>
        <v>#REF!</v>
      </c>
      <c r="AK276" s="185" t="e">
        <f t="shared" si="133"/>
        <v>#REF!</v>
      </c>
      <c r="AL276" s="177" t="e">
        <f t="shared" si="134"/>
        <v>#REF!</v>
      </c>
      <c r="AN276" s="208" t="e">
        <f t="shared" si="135"/>
        <v>#REF!</v>
      </c>
      <c r="AQ276" s="185" t="e">
        <f t="shared" si="136"/>
        <v>#REF!</v>
      </c>
      <c r="AR276" s="177" t="e">
        <f t="shared" si="137"/>
        <v>#REF!</v>
      </c>
      <c r="AT276" s="208" t="e">
        <f t="shared" si="138"/>
        <v>#REF!</v>
      </c>
      <c r="AW276" s="185" t="e">
        <f t="shared" si="139"/>
        <v>#REF!</v>
      </c>
      <c r="AX276" s="177" t="e">
        <f t="shared" si="140"/>
        <v>#REF!</v>
      </c>
      <c r="AZ276" s="208" t="e">
        <f t="shared" si="141"/>
        <v>#REF!</v>
      </c>
      <c r="BC276" s="185" t="e">
        <f t="shared" si="142"/>
        <v>#REF!</v>
      </c>
      <c r="BD276" s="177" t="e">
        <f t="shared" si="143"/>
        <v>#REF!</v>
      </c>
    </row>
    <row r="277" spans="1:61" s="25" customFormat="1" ht="15" customHeight="1">
      <c r="A277" s="19">
        <f t="shared" si="144"/>
        <v>2010</v>
      </c>
      <c r="B277" s="174">
        <f t="shared" si="117"/>
        <v>260</v>
      </c>
      <c r="C277" s="207">
        <f t="shared" si="118"/>
        <v>-0.81574950265227775</v>
      </c>
      <c r="D277" s="20">
        <f t="shared" si="145"/>
        <v>7</v>
      </c>
      <c r="H277" s="75"/>
      <c r="I277" s="177">
        <f t="shared" si="119"/>
        <v>268</v>
      </c>
      <c r="J277" s="178">
        <f t="shared" si="120"/>
        <v>3.0769230769230771</v>
      </c>
      <c r="K277" s="177">
        <f t="shared" si="121"/>
        <v>6.4000000000000001E-2</v>
      </c>
      <c r="M277" s="185" t="e">
        <f>ROUND(#REF!/(1+EXP(#REF!+#REF!*$D277)),$G$1)</f>
        <v>#REF!</v>
      </c>
      <c r="N277" s="177" t="e">
        <f t="shared" si="122"/>
        <v>#REF!</v>
      </c>
      <c r="P277" s="208" t="e">
        <f t="shared" si="123"/>
        <v>#REF!</v>
      </c>
      <c r="S277" s="185" t="e">
        <f t="shared" si="124"/>
        <v>#REF!</v>
      </c>
      <c r="T277" s="177" t="e">
        <f t="shared" si="125"/>
        <v>#REF!</v>
      </c>
      <c r="V277" s="208" t="e">
        <f t="shared" si="126"/>
        <v>#REF!</v>
      </c>
      <c r="Y277" s="185" t="e">
        <f t="shared" si="127"/>
        <v>#REF!</v>
      </c>
      <c r="Z277" s="177" t="e">
        <f t="shared" si="128"/>
        <v>#REF!</v>
      </c>
      <c r="AB277" s="208" t="e">
        <f t="shared" si="129"/>
        <v>#REF!</v>
      </c>
      <c r="AE277" s="185" t="e">
        <f t="shared" si="130"/>
        <v>#REF!</v>
      </c>
      <c r="AF277" s="177" t="e">
        <f t="shared" si="131"/>
        <v>#REF!</v>
      </c>
      <c r="AH277" s="208" t="e">
        <f t="shared" si="132"/>
        <v>#REF!</v>
      </c>
      <c r="AK277" s="185" t="e">
        <f t="shared" si="133"/>
        <v>#REF!</v>
      </c>
      <c r="AL277" s="177" t="e">
        <f t="shared" si="134"/>
        <v>#REF!</v>
      </c>
      <c r="AN277" s="208" t="e">
        <f t="shared" si="135"/>
        <v>#REF!</v>
      </c>
      <c r="AQ277" s="185" t="e">
        <f t="shared" si="136"/>
        <v>#REF!</v>
      </c>
      <c r="AR277" s="177" t="e">
        <f t="shared" si="137"/>
        <v>#REF!</v>
      </c>
      <c r="AT277" s="208" t="e">
        <f t="shared" si="138"/>
        <v>#REF!</v>
      </c>
      <c r="AW277" s="185" t="e">
        <f t="shared" si="139"/>
        <v>#REF!</v>
      </c>
      <c r="AX277" s="177" t="e">
        <f t="shared" si="140"/>
        <v>#REF!</v>
      </c>
      <c r="AZ277" s="208" t="e">
        <f t="shared" si="141"/>
        <v>#REF!</v>
      </c>
      <c r="BC277" s="185" t="e">
        <f t="shared" si="142"/>
        <v>#REF!</v>
      </c>
      <c r="BD277" s="177" t="e">
        <f t="shared" si="143"/>
        <v>#REF!</v>
      </c>
    </row>
    <row r="278" spans="1:61" ht="15" customHeight="1">
      <c r="A278" s="19">
        <f t="shared" si="144"/>
        <v>2011</v>
      </c>
      <c r="B278" s="174">
        <f t="shared" si="117"/>
        <v>271</v>
      </c>
      <c r="C278" s="207">
        <f t="shared" si="118"/>
        <v>-0.95772792173832844</v>
      </c>
      <c r="D278" s="20">
        <f t="shared" si="145"/>
        <v>8</v>
      </c>
      <c r="E278" s="50"/>
      <c r="F278" s="25"/>
      <c r="G278" s="25"/>
      <c r="H278" s="75"/>
      <c r="I278" s="177">
        <f t="shared" si="119"/>
        <v>269</v>
      </c>
      <c r="J278" s="178">
        <f t="shared" si="120"/>
        <v>0.73800738007380073</v>
      </c>
      <c r="K278" s="177">
        <f t="shared" si="121"/>
        <v>4.0000000000000001E-3</v>
      </c>
      <c r="M278" s="185" t="e">
        <f>ROUND(#REF!/(1+EXP(#REF!+#REF!*$D278)),$G$1)</f>
        <v>#REF!</v>
      </c>
      <c r="N278" s="177" t="e">
        <f t="shared" si="122"/>
        <v>#REF!</v>
      </c>
      <c r="P278" s="208" t="e">
        <f t="shared" si="123"/>
        <v>#REF!</v>
      </c>
      <c r="Q278" s="50"/>
      <c r="R278" s="25"/>
      <c r="S278" s="185" t="e">
        <f t="shared" si="124"/>
        <v>#REF!</v>
      </c>
      <c r="T278" s="177" t="e">
        <f t="shared" si="125"/>
        <v>#REF!</v>
      </c>
      <c r="V278" s="208" t="e">
        <f t="shared" si="126"/>
        <v>#REF!</v>
      </c>
      <c r="W278" s="50"/>
      <c r="X278" s="25"/>
      <c r="Y278" s="185" t="e">
        <f t="shared" si="127"/>
        <v>#REF!</v>
      </c>
      <c r="Z278" s="177" t="e">
        <f t="shared" si="128"/>
        <v>#REF!</v>
      </c>
      <c r="AB278" s="208" t="e">
        <f t="shared" si="129"/>
        <v>#REF!</v>
      </c>
      <c r="AC278" s="50"/>
      <c r="AD278" s="25"/>
      <c r="AE278" s="185" t="e">
        <f t="shared" si="130"/>
        <v>#REF!</v>
      </c>
      <c r="AF278" s="177" t="e">
        <f t="shared" si="131"/>
        <v>#REF!</v>
      </c>
      <c r="AH278" s="208" t="e">
        <f t="shared" si="132"/>
        <v>#REF!</v>
      </c>
      <c r="AI278" s="50"/>
      <c r="AJ278" s="25"/>
      <c r="AK278" s="185" t="e">
        <f t="shared" si="133"/>
        <v>#REF!</v>
      </c>
      <c r="AL278" s="177" t="e">
        <f t="shared" si="134"/>
        <v>#REF!</v>
      </c>
      <c r="AN278" s="208" t="e">
        <f t="shared" si="135"/>
        <v>#REF!</v>
      </c>
      <c r="AO278" s="50"/>
      <c r="AP278" s="25"/>
      <c r="AQ278" s="185" t="e">
        <f t="shared" si="136"/>
        <v>#REF!</v>
      </c>
      <c r="AR278" s="177" t="e">
        <f t="shared" si="137"/>
        <v>#REF!</v>
      </c>
      <c r="AT278" s="208" t="e">
        <f t="shared" si="138"/>
        <v>#REF!</v>
      </c>
      <c r="AU278" s="50"/>
      <c r="AV278" s="25"/>
      <c r="AW278" s="185" t="e">
        <f t="shared" si="139"/>
        <v>#REF!</v>
      </c>
      <c r="AX278" s="177" t="e">
        <f t="shared" si="140"/>
        <v>#REF!</v>
      </c>
      <c r="AZ278" s="208" t="e">
        <f t="shared" si="141"/>
        <v>#REF!</v>
      </c>
      <c r="BA278" s="50"/>
      <c r="BB278" s="25"/>
      <c r="BC278" s="185" t="e">
        <f t="shared" si="142"/>
        <v>#REF!</v>
      </c>
      <c r="BD278" s="177" t="e">
        <f t="shared" si="143"/>
        <v>#REF!</v>
      </c>
    </row>
    <row r="279" spans="1:61" s="25" customFormat="1" ht="15" customHeight="1">
      <c r="A279" s="19">
        <f t="shared" si="144"/>
        <v>2012</v>
      </c>
      <c r="B279" s="174">
        <f t="shared" si="117"/>
        <v>268</v>
      </c>
      <c r="C279" s="207">
        <f t="shared" si="118"/>
        <v>-0.91815814604895052</v>
      </c>
      <c r="D279" s="20">
        <f t="shared" si="145"/>
        <v>9</v>
      </c>
      <c r="E279" s="50"/>
      <c r="H279" s="32"/>
      <c r="I279" s="177">
        <f t="shared" si="119"/>
        <v>270</v>
      </c>
      <c r="J279" s="178">
        <f t="shared" si="120"/>
        <v>0.74626865671641784</v>
      </c>
      <c r="K279" s="177">
        <f t="shared" si="121"/>
        <v>4.0000000000000001E-3</v>
      </c>
      <c r="M279" s="185" t="e">
        <f>ROUND(#REF!/(1+EXP(#REF!+#REF!*$D279)),$G$1)</f>
        <v>#REF!</v>
      </c>
      <c r="N279" s="177" t="e">
        <f t="shared" si="122"/>
        <v>#REF!</v>
      </c>
      <c r="P279" s="208" t="e">
        <f t="shared" si="123"/>
        <v>#REF!</v>
      </c>
      <c r="Q279" s="50"/>
      <c r="S279" s="185" t="e">
        <f t="shared" si="124"/>
        <v>#REF!</v>
      </c>
      <c r="T279" s="177" t="e">
        <f t="shared" si="125"/>
        <v>#REF!</v>
      </c>
      <c r="V279" s="208" t="e">
        <f t="shared" si="126"/>
        <v>#REF!</v>
      </c>
      <c r="W279" s="50"/>
      <c r="Y279" s="185" t="e">
        <f t="shared" si="127"/>
        <v>#REF!</v>
      </c>
      <c r="Z279" s="177" t="e">
        <f t="shared" si="128"/>
        <v>#REF!</v>
      </c>
      <c r="AB279" s="208" t="e">
        <f t="shared" si="129"/>
        <v>#REF!</v>
      </c>
      <c r="AC279" s="50"/>
      <c r="AE279" s="185" t="e">
        <f t="shared" si="130"/>
        <v>#REF!</v>
      </c>
      <c r="AF279" s="177" t="e">
        <f t="shared" si="131"/>
        <v>#REF!</v>
      </c>
      <c r="AH279" s="208" t="e">
        <f t="shared" si="132"/>
        <v>#REF!</v>
      </c>
      <c r="AI279" s="50"/>
      <c r="AK279" s="185" t="e">
        <f t="shared" si="133"/>
        <v>#REF!</v>
      </c>
      <c r="AL279" s="177" t="e">
        <f t="shared" si="134"/>
        <v>#REF!</v>
      </c>
      <c r="AN279" s="208" t="e">
        <f t="shared" si="135"/>
        <v>#REF!</v>
      </c>
      <c r="AO279" s="50"/>
      <c r="AQ279" s="185" t="e">
        <f t="shared" si="136"/>
        <v>#REF!</v>
      </c>
      <c r="AR279" s="177" t="e">
        <f t="shared" si="137"/>
        <v>#REF!</v>
      </c>
      <c r="AT279" s="208" t="e">
        <f t="shared" si="138"/>
        <v>#REF!</v>
      </c>
      <c r="AU279" s="50"/>
      <c r="AW279" s="185" t="e">
        <f t="shared" si="139"/>
        <v>#REF!</v>
      </c>
      <c r="AX279" s="177" t="e">
        <f t="shared" si="140"/>
        <v>#REF!</v>
      </c>
      <c r="AZ279" s="208" t="e">
        <f t="shared" si="141"/>
        <v>#REF!</v>
      </c>
      <c r="BA279" s="50"/>
      <c r="BC279" s="185" t="e">
        <f t="shared" si="142"/>
        <v>#REF!</v>
      </c>
      <c r="BD279" s="177" t="e">
        <f t="shared" si="143"/>
        <v>#REF!</v>
      </c>
    </row>
    <row r="280" spans="1:61" s="25" customFormat="1" ht="15" customHeight="1" thickBot="1">
      <c r="A280" s="28">
        <f t="shared" si="144"/>
        <v>2013</v>
      </c>
      <c r="B280" s="182">
        <f t="shared" si="117"/>
        <v>271</v>
      </c>
      <c r="C280" s="210">
        <f t="shared" si="118"/>
        <v>-0.95772792173832844</v>
      </c>
      <c r="D280" s="29">
        <f t="shared" si="145"/>
        <v>10</v>
      </c>
      <c r="E280" s="51"/>
      <c r="F280" s="30"/>
      <c r="G280" s="30"/>
      <c r="H280" s="78"/>
      <c r="I280" s="183">
        <f t="shared" si="119"/>
        <v>271</v>
      </c>
      <c r="J280" s="184">
        <f t="shared" si="120"/>
        <v>0</v>
      </c>
      <c r="K280" s="183">
        <f t="shared" si="121"/>
        <v>0</v>
      </c>
      <c r="M280" s="205" t="e">
        <f>ROUND(#REF!/(1+EXP(#REF!+#REF!*$D280)),$G$1)</f>
        <v>#REF!</v>
      </c>
      <c r="N280" s="183" t="e">
        <f t="shared" si="122"/>
        <v>#REF!</v>
      </c>
      <c r="P280" s="211" t="e">
        <f t="shared" si="123"/>
        <v>#REF!</v>
      </c>
      <c r="Q280" s="51"/>
      <c r="R280" s="30"/>
      <c r="S280" s="205" t="e">
        <f t="shared" si="124"/>
        <v>#REF!</v>
      </c>
      <c r="T280" s="183" t="e">
        <f t="shared" si="125"/>
        <v>#REF!</v>
      </c>
      <c r="V280" s="211" t="e">
        <f t="shared" si="126"/>
        <v>#REF!</v>
      </c>
      <c r="W280" s="51"/>
      <c r="X280" s="30"/>
      <c r="Y280" s="205" t="e">
        <f t="shared" si="127"/>
        <v>#REF!</v>
      </c>
      <c r="Z280" s="183" t="e">
        <f t="shared" si="128"/>
        <v>#REF!</v>
      </c>
      <c r="AB280" s="211" t="e">
        <f t="shared" si="129"/>
        <v>#REF!</v>
      </c>
      <c r="AC280" s="51"/>
      <c r="AD280" s="30"/>
      <c r="AE280" s="205" t="e">
        <f t="shared" si="130"/>
        <v>#REF!</v>
      </c>
      <c r="AF280" s="183" t="e">
        <f t="shared" si="131"/>
        <v>#REF!</v>
      </c>
      <c r="AH280" s="211" t="e">
        <f t="shared" si="132"/>
        <v>#REF!</v>
      </c>
      <c r="AI280" s="51"/>
      <c r="AJ280" s="30"/>
      <c r="AK280" s="205" t="e">
        <f t="shared" si="133"/>
        <v>#REF!</v>
      </c>
      <c r="AL280" s="183" t="e">
        <f t="shared" si="134"/>
        <v>#REF!</v>
      </c>
      <c r="AN280" s="211" t="e">
        <f t="shared" si="135"/>
        <v>#REF!</v>
      </c>
      <c r="AO280" s="51"/>
      <c r="AP280" s="30"/>
      <c r="AQ280" s="205" t="e">
        <f t="shared" si="136"/>
        <v>#REF!</v>
      </c>
      <c r="AR280" s="183" t="e">
        <f t="shared" si="137"/>
        <v>#REF!</v>
      </c>
      <c r="AT280" s="211" t="e">
        <f t="shared" si="138"/>
        <v>#REF!</v>
      </c>
      <c r="AU280" s="51"/>
      <c r="AV280" s="30"/>
      <c r="AW280" s="205" t="e">
        <f t="shared" si="139"/>
        <v>#REF!</v>
      </c>
      <c r="AX280" s="183" t="e">
        <f t="shared" si="140"/>
        <v>#REF!</v>
      </c>
      <c r="AZ280" s="211" t="e">
        <f t="shared" si="141"/>
        <v>#REF!</v>
      </c>
      <c r="BA280" s="51"/>
      <c r="BB280" s="30"/>
      <c r="BC280" s="205" t="e">
        <f t="shared" si="142"/>
        <v>#REF!</v>
      </c>
      <c r="BD280" s="183" t="e">
        <f t="shared" si="143"/>
        <v>#REF!</v>
      </c>
    </row>
    <row r="281" spans="1:61" ht="15" customHeight="1" thickTop="1">
      <c r="A281" s="19">
        <f t="shared" si="144"/>
        <v>2014</v>
      </c>
      <c r="B281" s="174">
        <f t="shared" ref="B281:B302" si="146">ROUND(F$263/(1+EXP(F$268+F$267*D281)),$G$1)</f>
        <v>272</v>
      </c>
      <c r="C281" s="52"/>
      <c r="D281" s="20">
        <f t="shared" si="145"/>
        <v>11</v>
      </c>
      <c r="E281" s="53"/>
      <c r="F281" s="80"/>
      <c r="G281" s="25"/>
      <c r="H281" s="32"/>
      <c r="I281" s="177">
        <f t="shared" si="119"/>
        <v>272</v>
      </c>
      <c r="J281" s="185"/>
      <c r="K281" s="185"/>
    </row>
    <row r="282" spans="1:61" ht="15" customHeight="1" thickBot="1">
      <c r="A282" s="19">
        <f t="shared" si="144"/>
        <v>2015</v>
      </c>
      <c r="B282" s="174">
        <f t="shared" si="146"/>
        <v>273</v>
      </c>
      <c r="C282" s="52"/>
      <c r="D282" s="20">
        <f t="shared" si="145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19"/>
        <v>273</v>
      </c>
      <c r="J282" s="185"/>
      <c r="K282" s="185"/>
      <c r="M282" s="198"/>
      <c r="N282" s="198"/>
      <c r="O282" s="198"/>
      <c r="P282" s="198" t="e">
        <f>#REF!</f>
        <v>#REF!</v>
      </c>
      <c r="Q282" s="198" t="e">
        <f>#REF!</f>
        <v>#REF!</v>
      </c>
      <c r="R282" s="198"/>
      <c r="S282" s="198"/>
      <c r="T282" s="198"/>
      <c r="U282" s="198"/>
      <c r="V282" s="198" t="e">
        <f>P282</f>
        <v>#REF!</v>
      </c>
      <c r="W282" s="198" t="e">
        <f>Q282</f>
        <v>#REF!</v>
      </c>
      <c r="X282" s="198"/>
      <c r="Y282" s="198"/>
      <c r="Z282" s="198"/>
      <c r="AA282" s="198"/>
      <c r="AB282" s="198" t="e">
        <f>V282</f>
        <v>#REF!</v>
      </c>
      <c r="AC282" s="198" t="e">
        <f>W282</f>
        <v>#REF!</v>
      </c>
      <c r="AD282" s="198"/>
      <c r="AE282" s="198"/>
      <c r="AF282" s="198"/>
      <c r="AG282" s="198"/>
      <c r="AH282" s="198" t="e">
        <f>AB282</f>
        <v>#REF!</v>
      </c>
      <c r="AI282" s="198" t="e">
        <f>AC282</f>
        <v>#REF!</v>
      </c>
      <c r="AJ282" s="198"/>
      <c r="AK282" s="198"/>
      <c r="AL282" s="198"/>
      <c r="AM282" s="198"/>
      <c r="AN282" s="198" t="e">
        <f>AH282</f>
        <v>#REF!</v>
      </c>
      <c r="AO282" s="198" t="e">
        <f>AI282</f>
        <v>#REF!</v>
      </c>
      <c r="AP282" s="198"/>
      <c r="AQ282" s="198"/>
      <c r="AR282" s="198"/>
      <c r="AS282" s="198"/>
      <c r="AT282" s="198" t="e">
        <f>AN282</f>
        <v>#REF!</v>
      </c>
      <c r="AU282" s="198" t="e">
        <f>AO282</f>
        <v>#REF!</v>
      </c>
      <c r="AV282" s="198"/>
      <c r="AW282" s="198"/>
      <c r="AX282" s="198"/>
      <c r="AY282" s="198"/>
      <c r="AZ282" s="198" t="e">
        <f>AT282</f>
        <v>#REF!</v>
      </c>
      <c r="BA282" s="198" t="e">
        <f>AU282</f>
        <v>#REF!</v>
      </c>
    </row>
    <row r="283" spans="1:61" ht="15" customHeight="1" thickTop="1">
      <c r="A283" s="19">
        <f t="shared" si="144"/>
        <v>2016</v>
      </c>
      <c r="B283" s="174">
        <f t="shared" si="146"/>
        <v>273</v>
      </c>
      <c r="C283" s="52"/>
      <c r="D283" s="20">
        <f t="shared" si="145"/>
        <v>13</v>
      </c>
      <c r="E283" s="198" t="e">
        <f>#REF!</f>
        <v>#REF!</v>
      </c>
      <c r="F283" s="201" t="e">
        <f>#REF!</f>
        <v>#REF!</v>
      </c>
      <c r="G283" s="631" t="e">
        <f>#REF!</f>
        <v>#REF!</v>
      </c>
      <c r="H283" s="632"/>
      <c r="I283" s="177">
        <f t="shared" si="119"/>
        <v>273</v>
      </c>
      <c r="J283" s="185"/>
      <c r="K283" s="185"/>
      <c r="M283" s="198"/>
      <c r="N283" s="198"/>
      <c r="O283" s="198"/>
      <c r="P283" s="198" t="s">
        <v>49</v>
      </c>
      <c r="Q283" s="198" t="e">
        <f>#REF!</f>
        <v>#REF!</v>
      </c>
      <c r="R283" s="198"/>
      <c r="S283" s="198"/>
      <c r="T283" s="198"/>
      <c r="U283" s="198"/>
      <c r="V283" s="198" t="s">
        <v>49</v>
      </c>
      <c r="W283" s="198" t="e">
        <f>Q283</f>
        <v>#REF!</v>
      </c>
      <c r="X283" s="198"/>
      <c r="Y283" s="198"/>
      <c r="Z283" s="198"/>
      <c r="AA283" s="198"/>
      <c r="AB283" s="198" t="s">
        <v>49</v>
      </c>
      <c r="AC283" s="198" t="e">
        <f>W283</f>
        <v>#REF!</v>
      </c>
      <c r="AD283" s="198"/>
      <c r="AE283" s="198"/>
      <c r="AF283" s="198"/>
      <c r="AG283" s="198"/>
      <c r="AH283" s="198" t="s">
        <v>49</v>
      </c>
      <c r="AI283" s="198" t="e">
        <f>AC283</f>
        <v>#REF!</v>
      </c>
      <c r="AJ283" s="198"/>
      <c r="AK283" s="198"/>
      <c r="AL283" s="198"/>
      <c r="AM283" s="198"/>
      <c r="AN283" s="198" t="s">
        <v>49</v>
      </c>
      <c r="AO283" s="198" t="e">
        <f>AI283</f>
        <v>#REF!</v>
      </c>
      <c r="AP283" s="198"/>
      <c r="AQ283" s="198"/>
      <c r="AR283" s="198"/>
      <c r="AS283" s="198"/>
      <c r="AT283" s="198" t="s">
        <v>49</v>
      </c>
      <c r="AU283" s="198" t="e">
        <f>AO283</f>
        <v>#REF!</v>
      </c>
      <c r="AV283" s="198"/>
      <c r="AW283" s="198"/>
      <c r="AX283" s="198"/>
      <c r="AY283" s="198"/>
      <c r="AZ283" s="198" t="s">
        <v>49</v>
      </c>
      <c r="BA283" s="198" t="e">
        <f>AU283</f>
        <v>#REF!</v>
      </c>
      <c r="BB283" s="198"/>
      <c r="BC283" s="198"/>
      <c r="BD283" s="198"/>
      <c r="BE283" s="198"/>
      <c r="BF283" s="198"/>
      <c r="BG283" s="198"/>
      <c r="BH283" s="198"/>
      <c r="BI283" s="198"/>
    </row>
    <row r="284" spans="1:61" ht="15" customHeight="1">
      <c r="A284" s="19">
        <f t="shared" si="144"/>
        <v>2017</v>
      </c>
      <c r="B284" s="174">
        <f t="shared" si="146"/>
        <v>274</v>
      </c>
      <c r="C284" s="52"/>
      <c r="D284" s="20">
        <f t="shared" si="145"/>
        <v>14</v>
      </c>
      <c r="E284" s="198" t="e">
        <f>#REF!</f>
        <v>#REF!</v>
      </c>
      <c r="F284" s="201" t="e">
        <f>#REF!</f>
        <v>#REF!</v>
      </c>
      <c r="G284" s="631" t="e">
        <f>#REF!</f>
        <v>#REF!</v>
      </c>
      <c r="H284" s="632"/>
      <c r="I284" s="177">
        <f t="shared" si="119"/>
        <v>274</v>
      </c>
      <c r="J284" s="185"/>
      <c r="K284" s="185"/>
      <c r="M284" s="198"/>
      <c r="N284" s="198"/>
      <c r="O284" s="198"/>
      <c r="P284" s="198" t="s">
        <v>60</v>
      </c>
      <c r="Q284" s="198" t="e">
        <f>#REF!</f>
        <v>#REF!</v>
      </c>
      <c r="R284" s="198"/>
      <c r="S284" s="198"/>
      <c r="T284" s="198"/>
      <c r="U284" s="198"/>
      <c r="V284" s="198" t="s">
        <v>60</v>
      </c>
      <c r="W284" s="198" t="e">
        <f>Q284</f>
        <v>#REF!</v>
      </c>
      <c r="X284" s="198"/>
      <c r="Y284" s="198"/>
      <c r="Z284" s="198"/>
      <c r="AA284" s="198"/>
      <c r="AB284" s="198" t="s">
        <v>60</v>
      </c>
      <c r="AC284" s="198" t="e">
        <f>W284</f>
        <v>#REF!</v>
      </c>
      <c r="AD284" s="198"/>
      <c r="AE284" s="198"/>
      <c r="AF284" s="198"/>
      <c r="AG284" s="198"/>
      <c r="AH284" s="198" t="s">
        <v>60</v>
      </c>
      <c r="AI284" s="198" t="e">
        <f>AC284</f>
        <v>#REF!</v>
      </c>
      <c r="AJ284" s="198"/>
      <c r="AK284" s="198"/>
      <c r="AL284" s="198"/>
      <c r="AM284" s="198"/>
      <c r="AN284" s="198" t="s">
        <v>60</v>
      </c>
      <c r="AO284" s="198" t="e">
        <f>AI284</f>
        <v>#REF!</v>
      </c>
      <c r="AP284" s="198"/>
      <c r="AQ284" s="198"/>
      <c r="AR284" s="198"/>
      <c r="AS284" s="198"/>
      <c r="AT284" s="198" t="s">
        <v>60</v>
      </c>
      <c r="AU284" s="198" t="e">
        <f>AO284</f>
        <v>#REF!</v>
      </c>
      <c r="AV284" s="198"/>
      <c r="AW284" s="198"/>
      <c r="AX284" s="198"/>
      <c r="AY284" s="198"/>
      <c r="AZ284" s="198" t="s">
        <v>60</v>
      </c>
      <c r="BA284" s="198" t="e">
        <f>AU284</f>
        <v>#REF!</v>
      </c>
    </row>
    <row r="285" spans="1:61" ht="15" customHeight="1">
      <c r="A285" s="19">
        <f t="shared" si="144"/>
        <v>2018</v>
      </c>
      <c r="B285" s="174">
        <f t="shared" si="146"/>
        <v>275</v>
      </c>
      <c r="C285" s="52"/>
      <c r="D285" s="20">
        <f t="shared" si="145"/>
        <v>15</v>
      </c>
      <c r="E285" s="198" t="e">
        <f>R263</f>
        <v>#REF!</v>
      </c>
      <c r="F285" s="201" t="e">
        <f>R271</f>
        <v>#REF!</v>
      </c>
      <c r="G285" s="631" t="e">
        <f>R272</f>
        <v>#REF!</v>
      </c>
      <c r="H285" s="632"/>
      <c r="I285" s="177">
        <f t="shared" si="119"/>
        <v>275</v>
      </c>
      <c r="J285" s="185"/>
      <c r="K285" s="185"/>
    </row>
    <row r="286" spans="1:61" ht="15" customHeight="1">
      <c r="A286" s="19">
        <f t="shared" si="144"/>
        <v>2019</v>
      </c>
      <c r="B286" s="174">
        <f t="shared" si="146"/>
        <v>276</v>
      </c>
      <c r="C286" s="52"/>
      <c r="D286" s="20">
        <f t="shared" si="145"/>
        <v>16</v>
      </c>
      <c r="E286" s="198" t="e">
        <f>X263</f>
        <v>#REF!</v>
      </c>
      <c r="F286" s="201" t="e">
        <f>X271</f>
        <v>#REF!</v>
      </c>
      <c r="G286" s="631" t="e">
        <f>X272</f>
        <v>#REF!</v>
      </c>
      <c r="H286" s="632"/>
      <c r="I286" s="177">
        <f t="shared" si="119"/>
        <v>276</v>
      </c>
      <c r="J286" s="185"/>
      <c r="K286" s="185"/>
    </row>
    <row r="287" spans="1:61" ht="15" customHeight="1">
      <c r="A287" s="19">
        <f t="shared" si="144"/>
        <v>2020</v>
      </c>
      <c r="B287" s="174">
        <f t="shared" si="146"/>
        <v>277</v>
      </c>
      <c r="C287" s="52"/>
      <c r="D287" s="20">
        <f t="shared" si="145"/>
        <v>17</v>
      </c>
      <c r="E287" s="198" t="e">
        <f>AD263</f>
        <v>#REF!</v>
      </c>
      <c r="F287" s="201" t="e">
        <f>AD271</f>
        <v>#REF!</v>
      </c>
      <c r="G287" s="631" t="e">
        <f>AD272</f>
        <v>#REF!</v>
      </c>
      <c r="H287" s="632"/>
      <c r="I287" s="177">
        <f t="shared" si="119"/>
        <v>277</v>
      </c>
      <c r="J287" s="185"/>
      <c r="K287" s="185"/>
    </row>
    <row r="288" spans="1:61" ht="15" customHeight="1">
      <c r="A288" s="19">
        <f t="shared" si="144"/>
        <v>2021</v>
      </c>
      <c r="B288" s="174">
        <f t="shared" si="146"/>
        <v>278</v>
      </c>
      <c r="C288" s="52"/>
      <c r="D288" s="20">
        <f t="shared" si="145"/>
        <v>18</v>
      </c>
      <c r="E288" s="198" t="e">
        <f>AJ263</f>
        <v>#REF!</v>
      </c>
      <c r="F288" s="201" t="e">
        <f>AJ271</f>
        <v>#REF!</v>
      </c>
      <c r="G288" s="631" t="e">
        <f>AJ272</f>
        <v>#REF!</v>
      </c>
      <c r="H288" s="632"/>
      <c r="I288" s="177">
        <f t="shared" si="119"/>
        <v>278</v>
      </c>
      <c r="J288" s="185"/>
      <c r="K288" s="185"/>
    </row>
    <row r="289" spans="1:11" ht="15" customHeight="1">
      <c r="A289" s="19">
        <f t="shared" si="144"/>
        <v>2022</v>
      </c>
      <c r="B289" s="174">
        <f t="shared" si="146"/>
        <v>279</v>
      </c>
      <c r="C289" s="52"/>
      <c r="D289" s="20">
        <f t="shared" si="145"/>
        <v>19</v>
      </c>
      <c r="E289" s="198" t="e">
        <f>AP263</f>
        <v>#REF!</v>
      </c>
      <c r="F289" s="201" t="e">
        <f>AP271</f>
        <v>#REF!</v>
      </c>
      <c r="G289" s="631" t="e">
        <f>AP272</f>
        <v>#REF!</v>
      </c>
      <c r="H289" s="632"/>
      <c r="I289" s="177">
        <f t="shared" si="119"/>
        <v>279</v>
      </c>
      <c r="J289" s="185"/>
      <c r="K289" s="185"/>
    </row>
    <row r="290" spans="1:11" ht="15" customHeight="1">
      <c r="A290" s="19">
        <f t="shared" si="144"/>
        <v>2023</v>
      </c>
      <c r="B290" s="174">
        <f t="shared" si="146"/>
        <v>280</v>
      </c>
      <c r="C290" s="52"/>
      <c r="D290" s="20">
        <f t="shared" si="145"/>
        <v>20</v>
      </c>
      <c r="E290" s="198" t="e">
        <f>AV263</f>
        <v>#REF!</v>
      </c>
      <c r="F290" s="201" t="e">
        <f>AV271</f>
        <v>#REF!</v>
      </c>
      <c r="G290" s="631" t="e">
        <f>AV272</f>
        <v>#REF!</v>
      </c>
      <c r="H290" s="632"/>
      <c r="I290" s="177">
        <f t="shared" si="119"/>
        <v>280</v>
      </c>
      <c r="J290" s="185"/>
      <c r="K290" s="185"/>
    </row>
    <row r="291" spans="1:11" ht="15" customHeight="1">
      <c r="A291" s="19">
        <f t="shared" si="144"/>
        <v>2024</v>
      </c>
      <c r="B291" s="174">
        <f t="shared" si="146"/>
        <v>281</v>
      </c>
      <c r="C291" s="52"/>
      <c r="D291" s="20">
        <f t="shared" si="145"/>
        <v>21</v>
      </c>
      <c r="E291" s="198" t="e">
        <f>BB263</f>
        <v>#REF!</v>
      </c>
      <c r="F291" s="201" t="e">
        <f>BB271</f>
        <v>#REF!</v>
      </c>
      <c r="G291" s="631" t="e">
        <f>BB272</f>
        <v>#REF!</v>
      </c>
      <c r="H291" s="632"/>
      <c r="I291" s="177">
        <f t="shared" si="119"/>
        <v>281</v>
      </c>
      <c r="J291" s="185"/>
      <c r="K291" s="185"/>
    </row>
    <row r="292" spans="1:11" ht="15" customHeight="1">
      <c r="A292" s="19">
        <f t="shared" si="144"/>
        <v>2025</v>
      </c>
      <c r="B292" s="174">
        <f t="shared" si="146"/>
        <v>281</v>
      </c>
      <c r="C292" s="52"/>
      <c r="D292" s="20">
        <f t="shared" si="145"/>
        <v>22</v>
      </c>
      <c r="E292" s="64"/>
      <c r="F292" s="201"/>
      <c r="G292" s="213"/>
      <c r="H292" s="32"/>
      <c r="I292" s="177">
        <f t="shared" si="119"/>
        <v>281</v>
      </c>
      <c r="J292" s="185"/>
      <c r="K292" s="185"/>
    </row>
    <row r="293" spans="1:11" ht="15" customHeight="1">
      <c r="A293" s="19">
        <f t="shared" si="144"/>
        <v>2026</v>
      </c>
      <c r="B293" s="174">
        <f t="shared" si="146"/>
        <v>282</v>
      </c>
      <c r="C293" s="52"/>
      <c r="D293" s="20">
        <f t="shared" si="145"/>
        <v>23</v>
      </c>
      <c r="E293" s="64"/>
      <c r="F293" s="201"/>
      <c r="G293" s="213"/>
      <c r="H293" s="32"/>
      <c r="I293" s="177">
        <f t="shared" si="119"/>
        <v>282</v>
      </c>
      <c r="J293" s="185"/>
      <c r="K293" s="185"/>
    </row>
    <row r="294" spans="1:11" ht="15" customHeight="1">
      <c r="A294" s="19">
        <f t="shared" si="144"/>
        <v>2027</v>
      </c>
      <c r="B294" s="174">
        <f t="shared" si="146"/>
        <v>283</v>
      </c>
      <c r="C294" s="52"/>
      <c r="D294" s="20">
        <f t="shared" si="145"/>
        <v>24</v>
      </c>
      <c r="E294" s="64"/>
      <c r="F294" s="201"/>
      <c r="G294" s="213"/>
      <c r="H294" s="32"/>
      <c r="I294" s="177">
        <f t="shared" si="119"/>
        <v>283</v>
      </c>
      <c r="J294" s="185"/>
      <c r="K294" s="185"/>
    </row>
    <row r="295" spans="1:11" ht="15" customHeight="1">
      <c r="A295" s="19">
        <f t="shared" si="144"/>
        <v>2028</v>
      </c>
      <c r="B295" s="174">
        <f t="shared" si="146"/>
        <v>284</v>
      </c>
      <c r="C295" s="52"/>
      <c r="D295" s="20">
        <f t="shared" si="145"/>
        <v>25</v>
      </c>
      <c r="E295" s="64"/>
      <c r="F295" s="201"/>
      <c r="G295" s="213"/>
      <c r="H295" s="32"/>
      <c r="I295" s="177">
        <f t="shared" si="119"/>
        <v>284</v>
      </c>
      <c r="J295" s="185"/>
      <c r="K295" s="185"/>
    </row>
    <row r="296" spans="1:11" ht="15" customHeight="1">
      <c r="A296" s="19">
        <f t="shared" si="144"/>
        <v>2029</v>
      </c>
      <c r="B296" s="174">
        <f t="shared" si="146"/>
        <v>285</v>
      </c>
      <c r="C296" s="52"/>
      <c r="D296" s="20">
        <f t="shared" si="145"/>
        <v>26</v>
      </c>
      <c r="E296" s="64"/>
      <c r="F296" s="201"/>
      <c r="G296" s="213"/>
      <c r="H296" s="32"/>
      <c r="I296" s="177">
        <f t="shared" si="119"/>
        <v>285</v>
      </c>
      <c r="J296" s="185"/>
      <c r="K296" s="185"/>
    </row>
    <row r="297" spans="1:11" ht="15" customHeight="1">
      <c r="A297" s="19">
        <f t="shared" si="144"/>
        <v>2030</v>
      </c>
      <c r="B297" s="174">
        <f t="shared" si="146"/>
        <v>286</v>
      </c>
      <c r="C297" s="52"/>
      <c r="D297" s="20">
        <f t="shared" si="145"/>
        <v>27</v>
      </c>
      <c r="E297" s="53"/>
      <c r="F297" s="80"/>
      <c r="G297" s="25"/>
      <c r="H297" s="32"/>
      <c r="I297" s="177">
        <f t="shared" si="119"/>
        <v>286</v>
      </c>
      <c r="J297" s="185"/>
      <c r="K297" s="185"/>
    </row>
    <row r="298" spans="1:11" ht="15" customHeight="1">
      <c r="A298" s="19">
        <f t="shared" si="144"/>
        <v>2031</v>
      </c>
      <c r="B298" s="174">
        <f t="shared" si="146"/>
        <v>286</v>
      </c>
      <c r="C298" s="52"/>
      <c r="D298" s="20">
        <f t="shared" si="145"/>
        <v>28</v>
      </c>
      <c r="E298" s="53"/>
      <c r="F298" s="80"/>
      <c r="G298" s="25"/>
      <c r="H298" s="32"/>
      <c r="I298" s="177">
        <f t="shared" si="119"/>
        <v>286</v>
      </c>
      <c r="J298" s="185"/>
      <c r="K298" s="185"/>
    </row>
    <row r="299" spans="1:11" ht="15" customHeight="1">
      <c r="A299" s="19">
        <f t="shared" si="144"/>
        <v>2032</v>
      </c>
      <c r="B299" s="174">
        <f t="shared" si="146"/>
        <v>287</v>
      </c>
      <c r="C299" s="52"/>
      <c r="D299" s="20">
        <f t="shared" si="145"/>
        <v>29</v>
      </c>
      <c r="E299" s="53"/>
      <c r="F299" s="80"/>
      <c r="G299" s="25"/>
      <c r="H299" s="32"/>
      <c r="I299" s="177">
        <f t="shared" si="119"/>
        <v>287</v>
      </c>
      <c r="J299" s="185"/>
      <c r="K299" s="185"/>
    </row>
    <row r="300" spans="1:11" ht="15" customHeight="1">
      <c r="A300" s="19">
        <f t="shared" si="144"/>
        <v>2033</v>
      </c>
      <c r="B300" s="174">
        <f t="shared" si="146"/>
        <v>288</v>
      </c>
      <c r="C300" s="52"/>
      <c r="D300" s="20">
        <f t="shared" si="145"/>
        <v>30</v>
      </c>
      <c r="E300" s="53"/>
      <c r="F300" s="80"/>
      <c r="G300" s="25"/>
      <c r="H300" s="32"/>
      <c r="I300" s="177">
        <f t="shared" si="119"/>
        <v>288</v>
      </c>
      <c r="J300" s="185"/>
      <c r="K300" s="185"/>
    </row>
    <row r="301" spans="1:11" ht="15" customHeight="1">
      <c r="A301" s="19">
        <f t="shared" si="144"/>
        <v>2034</v>
      </c>
      <c r="B301" s="174">
        <f t="shared" si="146"/>
        <v>289</v>
      </c>
      <c r="C301" s="52"/>
      <c r="D301" s="20">
        <f t="shared" si="145"/>
        <v>31</v>
      </c>
      <c r="E301" s="53"/>
      <c r="F301" s="80"/>
      <c r="G301" s="25"/>
      <c r="H301" s="32"/>
      <c r="I301" s="177">
        <f t="shared" si="119"/>
        <v>289</v>
      </c>
      <c r="J301" s="185"/>
      <c r="K301" s="185"/>
    </row>
    <row r="302" spans="1:11" ht="15" customHeight="1">
      <c r="A302" s="103">
        <f t="shared" si="144"/>
        <v>2035</v>
      </c>
      <c r="B302" s="186">
        <f t="shared" si="146"/>
        <v>290</v>
      </c>
      <c r="C302" s="193"/>
      <c r="D302" s="33">
        <f t="shared" si="145"/>
        <v>32</v>
      </c>
      <c r="E302" s="54"/>
      <c r="F302" s="82"/>
      <c r="G302" s="9"/>
      <c r="H302" s="35"/>
      <c r="I302" s="187">
        <f t="shared" si="119"/>
        <v>290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56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0.31732123298388359</v>
      </c>
      <c r="J305" s="17" t="s">
        <v>15</v>
      </c>
      <c r="K305" s="18" t="s">
        <v>16</v>
      </c>
      <c r="M305" s="16" t="e">
        <f>RSQ($B317:$B326,M317:M326)</f>
        <v>#REF!</v>
      </c>
      <c r="N305" s="18" t="s">
        <v>16</v>
      </c>
      <c r="P305" s="93" t="s">
        <v>62</v>
      </c>
      <c r="Q305" s="13"/>
      <c r="R305" s="15" t="s">
        <v>14</v>
      </c>
      <c r="S305" s="16" t="e">
        <f>RSQ($B317:$B326,S317:S326)</f>
        <v>#REF!</v>
      </c>
      <c r="T305" s="18" t="s">
        <v>16</v>
      </c>
      <c r="V305" s="93" t="s">
        <v>62</v>
      </c>
      <c r="W305" s="13"/>
      <c r="X305" s="15" t="s">
        <v>14</v>
      </c>
      <c r="Y305" s="16" t="e">
        <f>RSQ($B317:$B326,Y317:Y326)</f>
        <v>#REF!</v>
      </c>
      <c r="Z305" s="18" t="s">
        <v>16</v>
      </c>
      <c r="AB305" s="93" t="s">
        <v>62</v>
      </c>
      <c r="AC305" s="13"/>
      <c r="AD305" s="15" t="s">
        <v>14</v>
      </c>
      <c r="AE305" s="16" t="e">
        <f>RSQ($B317:$B326,AE317:AE326)</f>
        <v>#REF!</v>
      </c>
      <c r="AF305" s="18" t="s">
        <v>16</v>
      </c>
      <c r="AH305" s="93" t="s">
        <v>62</v>
      </c>
      <c r="AI305" s="13"/>
      <c r="AJ305" s="15" t="s">
        <v>14</v>
      </c>
      <c r="AK305" s="16" t="e">
        <f>RSQ($B317:$B326,AK317:AK326)</f>
        <v>#REF!</v>
      </c>
      <c r="AL305" s="18" t="s">
        <v>16</v>
      </c>
      <c r="AN305" s="93" t="s">
        <v>62</v>
      </c>
      <c r="AO305" s="13"/>
      <c r="AP305" s="15" t="s">
        <v>14</v>
      </c>
      <c r="AQ305" s="16" t="e">
        <f>RSQ($B317:$B326,AQ317:AQ326)</f>
        <v>#REF!</v>
      </c>
      <c r="AR305" s="18" t="s">
        <v>16</v>
      </c>
      <c r="AT305" s="93" t="s">
        <v>62</v>
      </c>
      <c r="AU305" s="13"/>
      <c r="AV305" s="15" t="s">
        <v>14</v>
      </c>
      <c r="AW305" s="16" t="e">
        <f>RSQ($B317:$B326,AW317:AW326)</f>
        <v>#REF!</v>
      </c>
      <c r="AX305" s="18" t="s">
        <v>16</v>
      </c>
      <c r="AZ305" s="93" t="s">
        <v>62</v>
      </c>
      <c r="BA305" s="13"/>
      <c r="BB305" s="15" t="s">
        <v>14</v>
      </c>
      <c r="BC305" s="16" t="e">
        <f>RSQ($B317:$B326,BC317:BC326)</f>
        <v>#REF!</v>
      </c>
      <c r="BD305" s="18" t="s">
        <v>16</v>
      </c>
    </row>
    <row r="306" spans="1:56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03"/>
      <c r="N306" s="175"/>
      <c r="P306" s="216"/>
      <c r="Q306" s="96" t="s">
        <v>63</v>
      </c>
      <c r="R306" s="95"/>
      <c r="S306" s="203"/>
      <c r="T306" s="175"/>
      <c r="V306" s="216"/>
      <c r="W306" s="96" t="s">
        <v>63</v>
      </c>
      <c r="X306" s="95"/>
      <c r="Y306" s="203"/>
      <c r="Z306" s="175"/>
      <c r="AB306" s="216"/>
      <c r="AC306" s="96" t="s">
        <v>63</v>
      </c>
      <c r="AD306" s="95"/>
      <c r="AE306" s="203"/>
      <c r="AF306" s="175"/>
      <c r="AH306" s="216"/>
      <c r="AI306" s="96" t="s">
        <v>63</v>
      </c>
      <c r="AJ306" s="95"/>
      <c r="AK306" s="203"/>
      <c r="AL306" s="175"/>
      <c r="AN306" s="216"/>
      <c r="AO306" s="96" t="s">
        <v>63</v>
      </c>
      <c r="AP306" s="95"/>
      <c r="AQ306" s="203"/>
      <c r="AR306" s="175"/>
      <c r="AT306" s="216"/>
      <c r="AU306" s="96" t="s">
        <v>63</v>
      </c>
      <c r="AV306" s="95"/>
      <c r="AW306" s="203"/>
      <c r="AX306" s="175"/>
      <c r="AZ306" s="216"/>
      <c r="BA306" s="96" t="s">
        <v>63</v>
      </c>
      <c r="BB306" s="95"/>
      <c r="BC306" s="203"/>
      <c r="BD306" s="175"/>
    </row>
    <row r="307" spans="1:56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185"/>
      <c r="N307" s="177"/>
      <c r="P307" s="216"/>
      <c r="Q307" s="70" t="s">
        <v>64</v>
      </c>
      <c r="R307" s="55"/>
      <c r="S307" s="185"/>
      <c r="T307" s="177"/>
      <c r="V307" s="216"/>
      <c r="W307" s="70" t="s">
        <v>64</v>
      </c>
      <c r="X307" s="55"/>
      <c r="Y307" s="185"/>
      <c r="Z307" s="177"/>
      <c r="AB307" s="216"/>
      <c r="AC307" s="70" t="s">
        <v>64</v>
      </c>
      <c r="AD307" s="55"/>
      <c r="AE307" s="185"/>
      <c r="AF307" s="177"/>
      <c r="AH307" s="216"/>
      <c r="AI307" s="70" t="s">
        <v>64</v>
      </c>
      <c r="AJ307" s="55"/>
      <c r="AK307" s="185"/>
      <c r="AL307" s="177"/>
      <c r="AN307" s="216"/>
      <c r="AO307" s="70" t="s">
        <v>64</v>
      </c>
      <c r="AP307" s="55"/>
      <c r="AQ307" s="185"/>
      <c r="AR307" s="177"/>
      <c r="AT307" s="216"/>
      <c r="AU307" s="70" t="s">
        <v>64</v>
      </c>
      <c r="AV307" s="55"/>
      <c r="AW307" s="185"/>
      <c r="AX307" s="177"/>
      <c r="AZ307" s="216"/>
      <c r="BA307" s="70" t="s">
        <v>64</v>
      </c>
      <c r="BB307" s="55"/>
      <c r="BC307" s="185"/>
      <c r="BD307" s="177"/>
    </row>
    <row r="308" spans="1:56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185"/>
      <c r="N308" s="177"/>
      <c r="P308" s="216"/>
      <c r="S308" s="185"/>
      <c r="T308" s="177"/>
      <c r="V308" s="216"/>
      <c r="Y308" s="185"/>
      <c r="Z308" s="177"/>
      <c r="AB308" s="216"/>
      <c r="AE308" s="185"/>
      <c r="AF308" s="177"/>
      <c r="AH308" s="216"/>
      <c r="AK308" s="185"/>
      <c r="AL308" s="177"/>
      <c r="AN308" s="216"/>
      <c r="AQ308" s="185"/>
      <c r="AR308" s="177"/>
      <c r="AT308" s="216"/>
      <c r="AW308" s="185"/>
      <c r="AX308" s="177"/>
      <c r="AZ308" s="216"/>
      <c r="BC308" s="185"/>
      <c r="BD308" s="177"/>
    </row>
    <row r="309" spans="1:56" ht="15" customHeight="1">
      <c r="A309" s="19"/>
      <c r="B309" s="174"/>
      <c r="C309" s="189"/>
      <c r="D309" s="20"/>
      <c r="E309" s="97" t="s">
        <v>65</v>
      </c>
      <c r="F309" s="236">
        <v>300</v>
      </c>
      <c r="G309" s="21"/>
      <c r="H309" s="25"/>
      <c r="I309" s="177"/>
      <c r="J309" s="178"/>
      <c r="K309" s="177"/>
      <c r="M309" s="185"/>
      <c r="N309" s="177"/>
      <c r="P309" s="216"/>
      <c r="Q309" s="95" t="s">
        <v>65</v>
      </c>
      <c r="R309" s="199" t="e">
        <f>#REF!+Q331</f>
        <v>#REF!</v>
      </c>
      <c r="S309" s="185"/>
      <c r="T309" s="177"/>
      <c r="V309" s="216"/>
      <c r="W309" s="95" t="s">
        <v>65</v>
      </c>
      <c r="X309" s="199" t="e">
        <f>R309+W331</f>
        <v>#REF!</v>
      </c>
      <c r="Y309" s="185"/>
      <c r="Z309" s="177"/>
      <c r="AB309" s="216"/>
      <c r="AC309" s="95" t="s">
        <v>65</v>
      </c>
      <c r="AD309" s="199" t="e">
        <f>X309+AC331</f>
        <v>#REF!</v>
      </c>
      <c r="AE309" s="185"/>
      <c r="AF309" s="177"/>
      <c r="AH309" s="216"/>
      <c r="AI309" s="95" t="s">
        <v>65</v>
      </c>
      <c r="AJ309" s="199" t="e">
        <f>AD309+AI331</f>
        <v>#REF!</v>
      </c>
      <c r="AK309" s="185"/>
      <c r="AL309" s="177"/>
      <c r="AN309" s="216"/>
      <c r="AO309" s="95" t="s">
        <v>65</v>
      </c>
      <c r="AP309" s="199" t="e">
        <f>AJ309+AO331</f>
        <v>#REF!</v>
      </c>
      <c r="AQ309" s="185"/>
      <c r="AR309" s="177"/>
      <c r="AT309" s="216"/>
      <c r="AU309" s="95" t="s">
        <v>65</v>
      </c>
      <c r="AV309" s="199" t="e">
        <f>AP309+AU331</f>
        <v>#REF!</v>
      </c>
      <c r="AW309" s="185"/>
      <c r="AX309" s="177"/>
      <c r="AZ309" s="216"/>
      <c r="BA309" s="95" t="s">
        <v>65</v>
      </c>
      <c r="BB309" s="199" t="e">
        <f>AV309+BA331</f>
        <v>#REF!</v>
      </c>
      <c r="BC309" s="185"/>
      <c r="BD309" s="177"/>
    </row>
    <row r="310" spans="1:56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185"/>
      <c r="N310" s="177"/>
      <c r="P310" s="216"/>
      <c r="S310" s="185"/>
      <c r="T310" s="177"/>
      <c r="V310" s="216"/>
      <c r="Y310" s="185"/>
      <c r="Z310" s="177"/>
      <c r="AB310" s="216"/>
      <c r="AE310" s="185"/>
      <c r="AF310" s="177"/>
      <c r="AH310" s="216"/>
      <c r="AK310" s="185"/>
      <c r="AL310" s="177"/>
      <c r="AN310" s="216"/>
      <c r="AQ310" s="185"/>
      <c r="AR310" s="177"/>
      <c r="AT310" s="216"/>
      <c r="AW310" s="185"/>
      <c r="AX310" s="177"/>
      <c r="AZ310" s="216"/>
      <c r="BC310" s="185"/>
      <c r="BD310" s="177"/>
    </row>
    <row r="311" spans="1:56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3.6594200224879718</v>
      </c>
      <c r="G311" s="21"/>
      <c r="H311" s="25"/>
      <c r="I311" s="177"/>
      <c r="J311" s="178"/>
      <c r="K311" s="177"/>
      <c r="M311" s="185"/>
      <c r="N311" s="177"/>
      <c r="P311" s="216"/>
      <c r="Q311" s="95" t="s">
        <v>66</v>
      </c>
      <c r="R311" s="40" t="e">
        <f>INDEX(LINEST(P317:P326,$D317:$D326),2)</f>
        <v>#VALUE!</v>
      </c>
      <c r="S311" s="185"/>
      <c r="T311" s="177"/>
      <c r="V311" s="216"/>
      <c r="W311" s="95" t="s">
        <v>66</v>
      </c>
      <c r="X311" s="40" t="e">
        <f>INDEX(LINEST(V317:V326,$D317:$D326),2)</f>
        <v>#VALUE!</v>
      </c>
      <c r="Y311" s="185"/>
      <c r="Z311" s="177"/>
      <c r="AB311" s="216"/>
      <c r="AC311" s="95" t="s">
        <v>66</v>
      </c>
      <c r="AD311" s="40" t="e">
        <f>INDEX(LINEST(AB317:AB326,$D317:$D326),2)</f>
        <v>#VALUE!</v>
      </c>
      <c r="AE311" s="185"/>
      <c r="AF311" s="177"/>
      <c r="AH311" s="216"/>
      <c r="AI311" s="95" t="s">
        <v>66</v>
      </c>
      <c r="AJ311" s="40" t="e">
        <f>INDEX(LINEST(AH317:AH326,$D317:$D326),2)</f>
        <v>#VALUE!</v>
      </c>
      <c r="AK311" s="185"/>
      <c r="AL311" s="177"/>
      <c r="AN311" s="216"/>
      <c r="AO311" s="95" t="s">
        <v>66</v>
      </c>
      <c r="AP311" s="40" t="e">
        <f>INDEX(LINEST(AN317:AN326,$D317:$D326),2)</f>
        <v>#VALUE!</v>
      </c>
      <c r="AQ311" s="185"/>
      <c r="AR311" s="177"/>
      <c r="AT311" s="216"/>
      <c r="AU311" s="95" t="s">
        <v>66</v>
      </c>
      <c r="AV311" s="40" t="e">
        <f>INDEX(LINEST(AT317:AT326,$D317:$D326),2)</f>
        <v>#VALUE!</v>
      </c>
      <c r="AW311" s="185"/>
      <c r="AX311" s="177"/>
      <c r="AZ311" s="216"/>
      <c r="BA311" s="95" t="s">
        <v>66</v>
      </c>
      <c r="BB311" s="40" t="e">
        <f>INDEX(LINEST(AZ317:AZ326,$D317:$D326),2)</f>
        <v>#VALUE!</v>
      </c>
      <c r="BC311" s="185"/>
      <c r="BD311" s="177"/>
    </row>
    <row r="312" spans="1:56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-2.8277097804320424E-2</v>
      </c>
      <c r="G312" s="25"/>
      <c r="H312" s="25"/>
      <c r="I312" s="177"/>
      <c r="J312" s="178"/>
      <c r="K312" s="177"/>
      <c r="M312" s="185"/>
      <c r="N312" s="177"/>
      <c r="P312" s="216"/>
      <c r="Q312" s="95" t="s">
        <v>67</v>
      </c>
      <c r="R312" s="40" t="e">
        <f>INDEX(LINEST(P317:P326,$D317:$D326),1)</f>
        <v>#VALUE!</v>
      </c>
      <c r="S312" s="185"/>
      <c r="T312" s="177"/>
      <c r="V312" s="216"/>
      <c r="W312" s="95" t="s">
        <v>67</v>
      </c>
      <c r="X312" s="40" t="e">
        <f>INDEX(LINEST(V317:V326,$D317:$D326),1)</f>
        <v>#VALUE!</v>
      </c>
      <c r="Y312" s="185"/>
      <c r="Z312" s="177"/>
      <c r="AB312" s="216"/>
      <c r="AC312" s="95" t="s">
        <v>67</v>
      </c>
      <c r="AD312" s="40" t="e">
        <f>INDEX(LINEST(AB317:AB326,$D317:$D326),1)</f>
        <v>#VALUE!</v>
      </c>
      <c r="AE312" s="185"/>
      <c r="AF312" s="177"/>
      <c r="AH312" s="216"/>
      <c r="AI312" s="95" t="s">
        <v>67</v>
      </c>
      <c r="AJ312" s="40" t="e">
        <f>INDEX(LINEST(AH317:AH326,$D317:$D326),1)</f>
        <v>#VALUE!</v>
      </c>
      <c r="AK312" s="185"/>
      <c r="AL312" s="177"/>
      <c r="AN312" s="216"/>
      <c r="AO312" s="95" t="s">
        <v>67</v>
      </c>
      <c r="AP312" s="40" t="e">
        <f>INDEX(LINEST(AN317:AN326,$D317:$D326),1)</f>
        <v>#VALUE!</v>
      </c>
      <c r="AQ312" s="185"/>
      <c r="AR312" s="177"/>
      <c r="AT312" s="216"/>
      <c r="AU312" s="95" t="s">
        <v>67</v>
      </c>
      <c r="AV312" s="40" t="e">
        <f>INDEX(LINEST(AT317:AT326,$D317:$D326),1)</f>
        <v>#VALUE!</v>
      </c>
      <c r="AW312" s="185"/>
      <c r="AX312" s="177"/>
      <c r="AZ312" s="216"/>
      <c r="BA312" s="95" t="s">
        <v>67</v>
      </c>
      <c r="BB312" s="40" t="e">
        <f>INDEX(LINEST(AZ317:AZ326,$D317:$D326),1)</f>
        <v>#VALUE!</v>
      </c>
      <c r="BC312" s="185"/>
      <c r="BD312" s="177"/>
    </row>
    <row r="313" spans="1:56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185"/>
      <c r="N313" s="177"/>
      <c r="P313" s="216"/>
      <c r="S313" s="185"/>
      <c r="T313" s="177"/>
      <c r="V313" s="216"/>
      <c r="Y313" s="185"/>
      <c r="Z313" s="177"/>
      <c r="AB313" s="216"/>
      <c r="AE313" s="185"/>
      <c r="AF313" s="177"/>
      <c r="AH313" s="216"/>
      <c r="AK313" s="185"/>
      <c r="AL313" s="177"/>
      <c r="AN313" s="216"/>
      <c r="AQ313" s="185"/>
      <c r="AR313" s="177"/>
      <c r="AT313" s="216"/>
      <c r="AW313" s="185"/>
      <c r="AX313" s="177"/>
      <c r="AZ313" s="216"/>
      <c r="BC313" s="185"/>
      <c r="BD313" s="177"/>
    </row>
    <row r="314" spans="1:56" ht="15" customHeight="1">
      <c r="A314" s="19"/>
      <c r="B314" s="174"/>
      <c r="C314" s="189"/>
      <c r="D314" s="20"/>
      <c r="E314" s="97" t="s">
        <v>29</v>
      </c>
      <c r="F314" s="232">
        <f>EXP(F311)</f>
        <v>38.838810701087496</v>
      </c>
      <c r="G314" s="25"/>
      <c r="H314" s="25"/>
      <c r="I314" s="177"/>
      <c r="J314" s="178"/>
      <c r="K314" s="177"/>
      <c r="M314" s="185"/>
      <c r="N314" s="177"/>
      <c r="P314" s="216"/>
      <c r="Q314" s="95" t="s">
        <v>29</v>
      </c>
      <c r="R314" s="199" t="e">
        <f>EXP(R311)</f>
        <v>#VALUE!</v>
      </c>
      <c r="S314" s="185"/>
      <c r="T314" s="177"/>
      <c r="V314" s="216"/>
      <c r="W314" s="95" t="s">
        <v>29</v>
      </c>
      <c r="X314" s="199" t="e">
        <f>EXP(X311)</f>
        <v>#VALUE!</v>
      </c>
      <c r="Y314" s="185"/>
      <c r="Z314" s="177"/>
      <c r="AB314" s="216"/>
      <c r="AC314" s="95" t="s">
        <v>29</v>
      </c>
      <c r="AD314" s="199" t="e">
        <f>EXP(AD311)</f>
        <v>#VALUE!</v>
      </c>
      <c r="AE314" s="185"/>
      <c r="AF314" s="177"/>
      <c r="AH314" s="216"/>
      <c r="AI314" s="95" t="s">
        <v>29</v>
      </c>
      <c r="AJ314" s="199" t="e">
        <f>EXP(AJ311)</f>
        <v>#VALUE!</v>
      </c>
      <c r="AK314" s="185"/>
      <c r="AL314" s="177"/>
      <c r="AN314" s="216"/>
      <c r="AO314" s="95" t="s">
        <v>29</v>
      </c>
      <c r="AP314" s="199" t="e">
        <f>EXP(AP311)</f>
        <v>#VALUE!</v>
      </c>
      <c r="AQ314" s="185"/>
      <c r="AR314" s="177"/>
      <c r="AT314" s="216"/>
      <c r="AU314" s="95" t="s">
        <v>29</v>
      </c>
      <c r="AV314" s="199" t="e">
        <f>EXP(AV311)</f>
        <v>#VALUE!</v>
      </c>
      <c r="AW314" s="185"/>
      <c r="AX314" s="177"/>
      <c r="AZ314" s="216"/>
      <c r="BA314" s="95" t="s">
        <v>29</v>
      </c>
      <c r="BB314" s="199" t="e">
        <f>EXP(BB311)</f>
        <v>#VALUE!</v>
      </c>
      <c r="BC314" s="185"/>
      <c r="BD314" s="177"/>
    </row>
    <row r="315" spans="1:56" ht="15" customHeight="1">
      <c r="A315" s="19"/>
      <c r="B315" s="174"/>
      <c r="C315" s="189"/>
      <c r="D315" s="20"/>
      <c r="E315" s="97" t="s">
        <v>30</v>
      </c>
      <c r="F315" s="40">
        <f>EXP(F312)</f>
        <v>0.97211895744795351</v>
      </c>
      <c r="G315" s="25"/>
      <c r="H315" s="25"/>
      <c r="I315" s="177"/>
      <c r="J315" s="178"/>
      <c r="K315" s="177"/>
      <c r="M315" s="185"/>
      <c r="N315" s="177"/>
      <c r="P315" s="216"/>
      <c r="Q315" s="95" t="s">
        <v>30</v>
      </c>
      <c r="R315" s="40" t="e">
        <f>EXP(R312)</f>
        <v>#VALUE!</v>
      </c>
      <c r="S315" s="185"/>
      <c r="T315" s="177"/>
      <c r="V315" s="216"/>
      <c r="W315" s="95" t="s">
        <v>30</v>
      </c>
      <c r="X315" s="40" t="e">
        <f>EXP(X312)</f>
        <v>#VALUE!</v>
      </c>
      <c r="Y315" s="185"/>
      <c r="Z315" s="177"/>
      <c r="AB315" s="216"/>
      <c r="AC315" s="95" t="s">
        <v>30</v>
      </c>
      <c r="AD315" s="40" t="e">
        <f>EXP(AD312)</f>
        <v>#VALUE!</v>
      </c>
      <c r="AE315" s="185"/>
      <c r="AF315" s="177"/>
      <c r="AH315" s="216"/>
      <c r="AI315" s="95" t="s">
        <v>30</v>
      </c>
      <c r="AJ315" s="40" t="e">
        <f>EXP(AJ312)</f>
        <v>#VALUE!</v>
      </c>
      <c r="AK315" s="185"/>
      <c r="AL315" s="177"/>
      <c r="AN315" s="216"/>
      <c r="AO315" s="95" t="s">
        <v>30</v>
      </c>
      <c r="AP315" s="40" t="e">
        <f>EXP(AP312)</f>
        <v>#VALUE!</v>
      </c>
      <c r="AQ315" s="185"/>
      <c r="AR315" s="177"/>
      <c r="AT315" s="216"/>
      <c r="AU315" s="95" t="s">
        <v>30</v>
      </c>
      <c r="AV315" s="40" t="e">
        <f>EXP(AV312)</f>
        <v>#VALUE!</v>
      </c>
      <c r="AW315" s="185"/>
      <c r="AX315" s="177"/>
      <c r="AZ315" s="216"/>
      <c r="BA315" s="95" t="s">
        <v>30</v>
      </c>
      <c r="BB315" s="40" t="e">
        <f>EXP(BB312)</f>
        <v>#VALUE!</v>
      </c>
      <c r="BC315" s="185"/>
      <c r="BD315" s="177"/>
    </row>
    <row r="316" spans="1:56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185"/>
      <c r="N316" s="177"/>
      <c r="P316" s="216"/>
      <c r="Q316" s="21"/>
      <c r="R316" s="21"/>
      <c r="S316" s="185"/>
      <c r="T316" s="177"/>
      <c r="V316" s="216"/>
      <c r="W316" s="21"/>
      <c r="X316" s="21"/>
      <c r="Y316" s="185"/>
      <c r="Z316" s="177"/>
      <c r="AB316" s="216"/>
      <c r="AC316" s="21"/>
      <c r="AD316" s="21"/>
      <c r="AE316" s="185"/>
      <c r="AF316" s="177"/>
      <c r="AH316" s="216"/>
      <c r="AI316" s="21"/>
      <c r="AJ316" s="21"/>
      <c r="AK316" s="185"/>
      <c r="AL316" s="177"/>
      <c r="AN316" s="216"/>
      <c r="AO316" s="21"/>
      <c r="AP316" s="21"/>
      <c r="AQ316" s="185"/>
      <c r="AR316" s="177"/>
      <c r="AT316" s="216"/>
      <c r="AU316" s="21"/>
      <c r="AV316" s="21"/>
      <c r="AW316" s="185"/>
      <c r="AX316" s="177"/>
      <c r="AZ316" s="216"/>
      <c r="BA316" s="21"/>
      <c r="BB316" s="21"/>
      <c r="BC316" s="185"/>
      <c r="BD316" s="177"/>
    </row>
    <row r="317" spans="1:56" ht="15" customHeight="1">
      <c r="A317" s="19">
        <f t="shared" ref="A317:B332" si="147">A271</f>
        <v>2004</v>
      </c>
      <c r="B317" s="174">
        <f t="shared" si="147"/>
        <v>259</v>
      </c>
      <c r="C317" s="189">
        <f t="shared" ref="C317:C326" si="148">LN($F$309-B317)</f>
        <v>3.713572066704308</v>
      </c>
      <c r="D317" s="20">
        <v>1</v>
      </c>
      <c r="E317" s="637" t="s">
        <v>7</v>
      </c>
      <c r="F317" s="638"/>
      <c r="G317" s="641">
        <f>I305</f>
        <v>0.31732123298388359</v>
      </c>
      <c r="H317" s="642"/>
      <c r="I317" s="177">
        <f t="shared" ref="I317:I348" si="149">ROUND($F$309-$F$314*$F$315^D317,$G$1)</f>
        <v>262</v>
      </c>
      <c r="J317" s="178">
        <f t="shared" ref="J317:J326" si="150">ABS(B317-I317)/B317*100</f>
        <v>1.1583011583011582</v>
      </c>
      <c r="K317" s="177">
        <f t="shared" ref="K317:K326" si="151">(B317-I317)^2/1000</f>
        <v>8.9999999999999993E-3</v>
      </c>
      <c r="M317" s="185" t="e">
        <f>ROUND(#REF!-#REF!*#REF!^$D317,$G$1)</f>
        <v>#REF!</v>
      </c>
      <c r="N317" s="177" t="e">
        <f t="shared" ref="N317:N326" si="152">($B317-M317)^2/1000</f>
        <v>#REF!</v>
      </c>
      <c r="P317" s="216" t="e">
        <f t="shared" ref="P317:P326" si="153">LN(R$309-$B317)</f>
        <v>#REF!</v>
      </c>
      <c r="Q317" s="21" t="s">
        <v>36</v>
      </c>
      <c r="R317" s="42" t="e">
        <f>S305</f>
        <v>#REF!</v>
      </c>
      <c r="S317" s="185" t="e">
        <f t="shared" ref="S317:S326" si="154">ROUND(R$309-R$314*R$315^$D317,$G$1)</f>
        <v>#REF!</v>
      </c>
      <c r="T317" s="177" t="e">
        <f t="shared" ref="T317:T326" si="155">($B317-S317)^2/1000</f>
        <v>#REF!</v>
      </c>
      <c r="V317" s="216" t="e">
        <f t="shared" ref="V317:V326" si="156">LN(X$309-$B317)</f>
        <v>#REF!</v>
      </c>
      <c r="W317" s="21" t="s">
        <v>36</v>
      </c>
      <c r="X317" s="42" t="e">
        <f>Y305</f>
        <v>#REF!</v>
      </c>
      <c r="Y317" s="185" t="e">
        <f t="shared" ref="Y317:Y326" si="157">ROUND(X$309-X$314*X$315^$D317,$G$1)</f>
        <v>#REF!</v>
      </c>
      <c r="Z317" s="177" t="e">
        <f t="shared" ref="Z317:Z326" si="158">($B317-Y317)^2/1000</f>
        <v>#REF!</v>
      </c>
      <c r="AB317" s="216" t="e">
        <f t="shared" ref="AB317:AB326" si="159">LN(AD$309-$B317)</f>
        <v>#REF!</v>
      </c>
      <c r="AC317" s="21" t="s">
        <v>36</v>
      </c>
      <c r="AD317" s="42" t="e">
        <f>AE305</f>
        <v>#REF!</v>
      </c>
      <c r="AE317" s="185" t="e">
        <f t="shared" ref="AE317:AE326" si="160">ROUND(AD$309-AD$314*AD$315^$D317,$G$1)</f>
        <v>#REF!</v>
      </c>
      <c r="AF317" s="177" t="e">
        <f t="shared" ref="AF317:AF326" si="161">($B317-AE317)^2/1000</f>
        <v>#REF!</v>
      </c>
      <c r="AH317" s="216" t="e">
        <f t="shared" ref="AH317:AH326" si="162">LN(AJ$309-$B317)</f>
        <v>#REF!</v>
      </c>
      <c r="AI317" s="21" t="s">
        <v>36</v>
      </c>
      <c r="AJ317" s="42" t="e">
        <f>AK305</f>
        <v>#REF!</v>
      </c>
      <c r="AK317" s="185" t="e">
        <f t="shared" ref="AK317:AK326" si="163">ROUND(AJ$309-AJ$314*AJ$315^$D317,$G$1)</f>
        <v>#REF!</v>
      </c>
      <c r="AL317" s="177" t="e">
        <f t="shared" ref="AL317:AL326" si="164">($B317-AK317)^2/1000</f>
        <v>#REF!</v>
      </c>
      <c r="AN317" s="216" t="e">
        <f t="shared" ref="AN317:AN326" si="165">LN(AP$309-$B317)</f>
        <v>#REF!</v>
      </c>
      <c r="AO317" s="21" t="s">
        <v>36</v>
      </c>
      <c r="AP317" s="42" t="e">
        <f>AQ305</f>
        <v>#REF!</v>
      </c>
      <c r="AQ317" s="185" t="e">
        <f t="shared" ref="AQ317:AQ326" si="166">ROUND(AP$309-AP$314*AP$315^$D317,$G$1)</f>
        <v>#REF!</v>
      </c>
      <c r="AR317" s="177" t="e">
        <f t="shared" ref="AR317:AR326" si="167">($B317-AQ317)^2/1000</f>
        <v>#REF!</v>
      </c>
      <c r="AT317" s="216" t="e">
        <f t="shared" ref="AT317:AT326" si="168">LN(AV$309-$B317)</f>
        <v>#REF!</v>
      </c>
      <c r="AU317" s="21" t="s">
        <v>36</v>
      </c>
      <c r="AV317" s="42" t="e">
        <f>AW305</f>
        <v>#REF!</v>
      </c>
      <c r="AW317" s="185" t="e">
        <f t="shared" ref="AW317:AW326" si="169">ROUND(AV$309-AV$314*AV$315^$D317,$G$1)</f>
        <v>#REF!</v>
      </c>
      <c r="AX317" s="177" t="e">
        <f t="shared" ref="AX317:AX326" si="170">($B317-AW317)^2/1000</f>
        <v>#REF!</v>
      </c>
      <c r="AZ317" s="216" t="e">
        <f t="shared" ref="AZ317:AZ326" si="171">LN(BB$309-$B317)</f>
        <v>#REF!</v>
      </c>
      <c r="BA317" s="21" t="s">
        <v>36</v>
      </c>
      <c r="BB317" s="42" t="e">
        <f>BC305</f>
        <v>#REF!</v>
      </c>
      <c r="BC317" s="185" t="e">
        <f t="shared" ref="BC317:BC326" si="172">ROUND(BB$309-BB$314*BB$315^$D317,$G$1)</f>
        <v>#REF!</v>
      </c>
      <c r="BD317" s="177" t="e">
        <f t="shared" ref="BD317:BD326" si="173">($B317-BC317)^2/1000</f>
        <v>#REF!</v>
      </c>
    </row>
    <row r="318" spans="1:56" ht="15" customHeight="1">
      <c r="A318" s="19">
        <f t="shared" si="147"/>
        <v>2005</v>
      </c>
      <c r="B318" s="174">
        <f t="shared" si="147"/>
        <v>266</v>
      </c>
      <c r="C318" s="189">
        <f t="shared" si="148"/>
        <v>3.5263605246161616</v>
      </c>
      <c r="D318" s="20">
        <f t="shared" ref="D318:D348" si="174">D317+1</f>
        <v>2</v>
      </c>
      <c r="E318" s="637" t="s">
        <v>8</v>
      </c>
      <c r="F318" s="638"/>
      <c r="G318" s="639">
        <f>SUM(K317:K326)</f>
        <v>0.159</v>
      </c>
      <c r="H318" s="640"/>
      <c r="I318" s="177">
        <f t="shared" si="149"/>
        <v>263</v>
      </c>
      <c r="J318" s="178">
        <f t="shared" si="150"/>
        <v>1.1278195488721803</v>
      </c>
      <c r="K318" s="177">
        <f t="shared" si="151"/>
        <v>8.9999999999999993E-3</v>
      </c>
      <c r="M318" s="185" t="e">
        <f>ROUND(#REF!-#REF!*#REF!^$D318,$G$1)</f>
        <v>#REF!</v>
      </c>
      <c r="N318" s="177" t="e">
        <f t="shared" si="152"/>
        <v>#REF!</v>
      </c>
      <c r="P318" s="216" t="e">
        <f t="shared" si="153"/>
        <v>#REF!</v>
      </c>
      <c r="Q318" s="21" t="s">
        <v>37</v>
      </c>
      <c r="R318" s="199" t="e">
        <f>SUM(T317:T326)</f>
        <v>#REF!</v>
      </c>
      <c r="S318" s="185" t="e">
        <f t="shared" si="154"/>
        <v>#REF!</v>
      </c>
      <c r="T318" s="177" t="e">
        <f t="shared" si="155"/>
        <v>#REF!</v>
      </c>
      <c r="V318" s="216" t="e">
        <f t="shared" si="156"/>
        <v>#REF!</v>
      </c>
      <c r="W318" s="21" t="s">
        <v>37</v>
      </c>
      <c r="X318" s="199" t="e">
        <f>SUM(Z317:Z326)</f>
        <v>#REF!</v>
      </c>
      <c r="Y318" s="185" t="e">
        <f t="shared" si="157"/>
        <v>#REF!</v>
      </c>
      <c r="Z318" s="177" t="e">
        <f t="shared" si="158"/>
        <v>#REF!</v>
      </c>
      <c r="AB318" s="216" t="e">
        <f t="shared" si="159"/>
        <v>#REF!</v>
      </c>
      <c r="AC318" s="21" t="s">
        <v>37</v>
      </c>
      <c r="AD318" s="199" t="e">
        <f>SUM(AF317:AF326)</f>
        <v>#REF!</v>
      </c>
      <c r="AE318" s="185" t="e">
        <f t="shared" si="160"/>
        <v>#REF!</v>
      </c>
      <c r="AF318" s="177" t="e">
        <f t="shared" si="161"/>
        <v>#REF!</v>
      </c>
      <c r="AH318" s="216" t="e">
        <f t="shared" si="162"/>
        <v>#REF!</v>
      </c>
      <c r="AI318" s="21" t="s">
        <v>37</v>
      </c>
      <c r="AJ318" s="199" t="e">
        <f>SUM(AL317:AL326)</f>
        <v>#REF!</v>
      </c>
      <c r="AK318" s="185" t="e">
        <f t="shared" si="163"/>
        <v>#REF!</v>
      </c>
      <c r="AL318" s="177" t="e">
        <f t="shared" si="164"/>
        <v>#REF!</v>
      </c>
      <c r="AN318" s="216" t="e">
        <f t="shared" si="165"/>
        <v>#REF!</v>
      </c>
      <c r="AO318" s="21" t="s">
        <v>37</v>
      </c>
      <c r="AP318" s="199" t="e">
        <f>SUM(AR317:AR326)</f>
        <v>#REF!</v>
      </c>
      <c r="AQ318" s="185" t="e">
        <f t="shared" si="166"/>
        <v>#REF!</v>
      </c>
      <c r="AR318" s="177" t="e">
        <f t="shared" si="167"/>
        <v>#REF!</v>
      </c>
      <c r="AT318" s="216" t="e">
        <f t="shared" si="168"/>
        <v>#REF!</v>
      </c>
      <c r="AU318" s="21" t="s">
        <v>37</v>
      </c>
      <c r="AV318" s="199" t="e">
        <f>SUM(AX317:AX326)</f>
        <v>#REF!</v>
      </c>
      <c r="AW318" s="185" t="e">
        <f t="shared" si="169"/>
        <v>#REF!</v>
      </c>
      <c r="AX318" s="177" t="e">
        <f t="shared" si="170"/>
        <v>#REF!</v>
      </c>
      <c r="AZ318" s="216" t="e">
        <f t="shared" si="171"/>
        <v>#REF!</v>
      </c>
      <c r="BA318" s="21" t="s">
        <v>37</v>
      </c>
      <c r="BB318" s="199" t="e">
        <f>SUM(BD317:BD326)</f>
        <v>#REF!</v>
      </c>
      <c r="BC318" s="185" t="e">
        <f t="shared" si="172"/>
        <v>#REF!</v>
      </c>
      <c r="BD318" s="177" t="e">
        <f t="shared" si="173"/>
        <v>#REF!</v>
      </c>
    </row>
    <row r="319" spans="1:56" ht="15" customHeight="1">
      <c r="A319" s="19">
        <f t="shared" si="147"/>
        <v>2006</v>
      </c>
      <c r="B319" s="174">
        <f t="shared" si="147"/>
        <v>264</v>
      </c>
      <c r="C319" s="189">
        <f t="shared" si="148"/>
        <v>3.5835189384561099</v>
      </c>
      <c r="D319" s="20">
        <f t="shared" si="174"/>
        <v>3</v>
      </c>
      <c r="E319" s="637" t="s">
        <v>9</v>
      </c>
      <c r="F319" s="638"/>
      <c r="G319" s="639">
        <f>SUM(K317:K326)</f>
        <v>0.159</v>
      </c>
      <c r="H319" s="640"/>
      <c r="I319" s="177">
        <f t="shared" si="149"/>
        <v>264</v>
      </c>
      <c r="J319" s="178">
        <f t="shared" si="150"/>
        <v>0</v>
      </c>
      <c r="K319" s="177">
        <f t="shared" si="151"/>
        <v>0</v>
      </c>
      <c r="M319" s="185" t="e">
        <f>ROUND(#REF!-#REF!*#REF!^$D319,$G$1)</f>
        <v>#REF!</v>
      </c>
      <c r="N319" s="177" t="e">
        <f t="shared" si="152"/>
        <v>#REF!</v>
      </c>
      <c r="P319" s="216" t="e">
        <f t="shared" si="153"/>
        <v>#REF!</v>
      </c>
      <c r="R319" s="98"/>
      <c r="S319" s="185" t="e">
        <f t="shared" si="154"/>
        <v>#REF!</v>
      </c>
      <c r="T319" s="177" t="e">
        <f t="shared" si="155"/>
        <v>#REF!</v>
      </c>
      <c r="V319" s="216" t="e">
        <f t="shared" si="156"/>
        <v>#REF!</v>
      </c>
      <c r="X319" s="98"/>
      <c r="Y319" s="185" t="e">
        <f t="shared" si="157"/>
        <v>#REF!</v>
      </c>
      <c r="Z319" s="177" t="e">
        <f t="shared" si="158"/>
        <v>#REF!</v>
      </c>
      <c r="AB319" s="216" t="e">
        <f t="shared" si="159"/>
        <v>#REF!</v>
      </c>
      <c r="AD319" s="98"/>
      <c r="AE319" s="185" t="e">
        <f t="shared" si="160"/>
        <v>#REF!</v>
      </c>
      <c r="AF319" s="177" t="e">
        <f t="shared" si="161"/>
        <v>#REF!</v>
      </c>
      <c r="AH319" s="216" t="e">
        <f t="shared" si="162"/>
        <v>#REF!</v>
      </c>
      <c r="AJ319" s="98"/>
      <c r="AK319" s="185" t="e">
        <f t="shared" si="163"/>
        <v>#REF!</v>
      </c>
      <c r="AL319" s="177" t="e">
        <f t="shared" si="164"/>
        <v>#REF!</v>
      </c>
      <c r="AN319" s="216" t="e">
        <f t="shared" si="165"/>
        <v>#REF!</v>
      </c>
      <c r="AP319" s="98"/>
      <c r="AQ319" s="185" t="e">
        <f t="shared" si="166"/>
        <v>#REF!</v>
      </c>
      <c r="AR319" s="177" t="e">
        <f t="shared" si="167"/>
        <v>#REF!</v>
      </c>
      <c r="AT319" s="216" t="e">
        <f t="shared" si="168"/>
        <v>#REF!</v>
      </c>
      <c r="AV319" s="98"/>
      <c r="AW319" s="185" t="e">
        <f t="shared" si="169"/>
        <v>#REF!</v>
      </c>
      <c r="AX319" s="177" t="e">
        <f t="shared" si="170"/>
        <v>#REF!</v>
      </c>
      <c r="AZ319" s="216" t="e">
        <f t="shared" si="171"/>
        <v>#REF!</v>
      </c>
      <c r="BB319" s="98"/>
      <c r="BC319" s="185" t="e">
        <f t="shared" si="172"/>
        <v>#REF!</v>
      </c>
      <c r="BD319" s="177" t="e">
        <f t="shared" si="173"/>
        <v>#REF!</v>
      </c>
    </row>
    <row r="320" spans="1:56" ht="15" customHeight="1">
      <c r="A320" s="19">
        <f t="shared" si="147"/>
        <v>2007</v>
      </c>
      <c r="B320" s="174">
        <f t="shared" si="147"/>
        <v>263</v>
      </c>
      <c r="C320" s="189">
        <f t="shared" si="148"/>
        <v>3.6109179126442243</v>
      </c>
      <c r="D320" s="20">
        <f t="shared" si="174"/>
        <v>4</v>
      </c>
      <c r="E320" s="637" t="s">
        <v>10</v>
      </c>
      <c r="F320" s="638"/>
      <c r="G320" s="639">
        <f>SUM(J317:J326)/D326</f>
        <v>1.0891398838947794</v>
      </c>
      <c r="H320" s="640"/>
      <c r="I320" s="177">
        <f t="shared" si="149"/>
        <v>265</v>
      </c>
      <c r="J320" s="178">
        <f t="shared" si="150"/>
        <v>0.76045627376425851</v>
      </c>
      <c r="K320" s="177">
        <f t="shared" si="151"/>
        <v>4.0000000000000001E-3</v>
      </c>
      <c r="M320" s="185" t="e">
        <f>ROUND(#REF!-#REF!*#REF!^$D320,$G$1)</f>
        <v>#REF!</v>
      </c>
      <c r="N320" s="177" t="e">
        <f t="shared" si="152"/>
        <v>#REF!</v>
      </c>
      <c r="P320" s="216" t="e">
        <f t="shared" si="153"/>
        <v>#REF!</v>
      </c>
      <c r="S320" s="185" t="e">
        <f t="shared" si="154"/>
        <v>#REF!</v>
      </c>
      <c r="T320" s="177" t="e">
        <f t="shared" si="155"/>
        <v>#REF!</v>
      </c>
      <c r="V320" s="216" t="e">
        <f t="shared" si="156"/>
        <v>#REF!</v>
      </c>
      <c r="Y320" s="185" t="e">
        <f t="shared" si="157"/>
        <v>#REF!</v>
      </c>
      <c r="Z320" s="177" t="e">
        <f t="shared" si="158"/>
        <v>#REF!</v>
      </c>
      <c r="AB320" s="216" t="e">
        <f t="shared" si="159"/>
        <v>#REF!</v>
      </c>
      <c r="AE320" s="185" t="e">
        <f t="shared" si="160"/>
        <v>#REF!</v>
      </c>
      <c r="AF320" s="177" t="e">
        <f t="shared" si="161"/>
        <v>#REF!</v>
      </c>
      <c r="AH320" s="216" t="e">
        <f t="shared" si="162"/>
        <v>#REF!</v>
      </c>
      <c r="AK320" s="185" t="e">
        <f t="shared" si="163"/>
        <v>#REF!</v>
      </c>
      <c r="AL320" s="177" t="e">
        <f t="shared" si="164"/>
        <v>#REF!</v>
      </c>
      <c r="AN320" s="216" t="e">
        <f t="shared" si="165"/>
        <v>#REF!</v>
      </c>
      <c r="AQ320" s="185" t="e">
        <f t="shared" si="166"/>
        <v>#REF!</v>
      </c>
      <c r="AR320" s="177" t="e">
        <f t="shared" si="167"/>
        <v>#REF!</v>
      </c>
      <c r="AT320" s="216" t="e">
        <f t="shared" si="168"/>
        <v>#REF!</v>
      </c>
      <c r="AW320" s="185" t="e">
        <f t="shared" si="169"/>
        <v>#REF!</v>
      </c>
      <c r="AX320" s="177" t="e">
        <f t="shared" si="170"/>
        <v>#REF!</v>
      </c>
      <c r="AZ320" s="216" t="e">
        <f t="shared" si="171"/>
        <v>#REF!</v>
      </c>
      <c r="BC320" s="185" t="e">
        <f t="shared" si="172"/>
        <v>#REF!</v>
      </c>
      <c r="BD320" s="177" t="e">
        <f t="shared" si="173"/>
        <v>#REF!</v>
      </c>
    </row>
    <row r="321" spans="1:56" ht="15" customHeight="1">
      <c r="A321" s="19">
        <f t="shared" si="147"/>
        <v>2008</v>
      </c>
      <c r="B321" s="174">
        <f t="shared" si="147"/>
        <v>267</v>
      </c>
      <c r="C321" s="189">
        <f t="shared" si="148"/>
        <v>3.4965075614664802</v>
      </c>
      <c r="D321" s="20">
        <f t="shared" si="174"/>
        <v>5</v>
      </c>
      <c r="E321" s="637" t="s">
        <v>11</v>
      </c>
      <c r="F321" s="638"/>
      <c r="G321" s="639">
        <f>SUM(J317:J326)/10</f>
        <v>1.0891398838947794</v>
      </c>
      <c r="H321" s="640"/>
      <c r="I321" s="177">
        <f t="shared" si="149"/>
        <v>266</v>
      </c>
      <c r="J321" s="178">
        <f t="shared" si="150"/>
        <v>0.37453183520599254</v>
      </c>
      <c r="K321" s="177">
        <f t="shared" si="151"/>
        <v>1E-3</v>
      </c>
      <c r="M321" s="185" t="e">
        <f>ROUND(#REF!-#REF!*#REF!^$D321,$G$1)</f>
        <v>#REF!</v>
      </c>
      <c r="N321" s="177" t="e">
        <f t="shared" si="152"/>
        <v>#REF!</v>
      </c>
      <c r="P321" s="216" t="e">
        <f t="shared" si="153"/>
        <v>#REF!</v>
      </c>
      <c r="Q321" s="21"/>
      <c r="R321" s="55"/>
      <c r="S321" s="185" t="e">
        <f t="shared" si="154"/>
        <v>#REF!</v>
      </c>
      <c r="T321" s="177" t="e">
        <f t="shared" si="155"/>
        <v>#REF!</v>
      </c>
      <c r="V321" s="216" t="e">
        <f t="shared" si="156"/>
        <v>#REF!</v>
      </c>
      <c r="W321" s="21"/>
      <c r="X321" s="55"/>
      <c r="Y321" s="185" t="e">
        <f t="shared" si="157"/>
        <v>#REF!</v>
      </c>
      <c r="Z321" s="177" t="e">
        <f t="shared" si="158"/>
        <v>#REF!</v>
      </c>
      <c r="AB321" s="216" t="e">
        <f t="shared" si="159"/>
        <v>#REF!</v>
      </c>
      <c r="AC321" s="21"/>
      <c r="AD321" s="55"/>
      <c r="AE321" s="185" t="e">
        <f t="shared" si="160"/>
        <v>#REF!</v>
      </c>
      <c r="AF321" s="177" t="e">
        <f t="shared" si="161"/>
        <v>#REF!</v>
      </c>
      <c r="AH321" s="216" t="e">
        <f t="shared" si="162"/>
        <v>#REF!</v>
      </c>
      <c r="AI321" s="21"/>
      <c r="AJ321" s="55"/>
      <c r="AK321" s="185" t="e">
        <f t="shared" si="163"/>
        <v>#REF!</v>
      </c>
      <c r="AL321" s="177" t="e">
        <f t="shared" si="164"/>
        <v>#REF!</v>
      </c>
      <c r="AN321" s="216" t="e">
        <f t="shared" si="165"/>
        <v>#REF!</v>
      </c>
      <c r="AO321" s="21"/>
      <c r="AP321" s="55"/>
      <c r="AQ321" s="185" t="e">
        <f t="shared" si="166"/>
        <v>#REF!</v>
      </c>
      <c r="AR321" s="177" t="e">
        <f t="shared" si="167"/>
        <v>#REF!</v>
      </c>
      <c r="AT321" s="216" t="e">
        <f t="shared" si="168"/>
        <v>#REF!</v>
      </c>
      <c r="AU321" s="21"/>
      <c r="AV321" s="55"/>
      <c r="AW321" s="185" t="e">
        <f t="shared" si="169"/>
        <v>#REF!</v>
      </c>
      <c r="AX321" s="177" t="e">
        <f t="shared" si="170"/>
        <v>#REF!</v>
      </c>
      <c r="AZ321" s="216" t="e">
        <f t="shared" si="171"/>
        <v>#REF!</v>
      </c>
      <c r="BA321" s="21"/>
      <c r="BB321" s="55"/>
      <c r="BC321" s="185" t="e">
        <f t="shared" si="172"/>
        <v>#REF!</v>
      </c>
      <c r="BD321" s="177" t="e">
        <f t="shared" si="173"/>
        <v>#REF!</v>
      </c>
    </row>
    <row r="322" spans="1:56" ht="15" customHeight="1">
      <c r="A322" s="19">
        <f t="shared" si="147"/>
        <v>2009</v>
      </c>
      <c r="B322" s="174">
        <f t="shared" si="147"/>
        <v>275</v>
      </c>
      <c r="C322" s="189">
        <f t="shared" si="148"/>
        <v>3.2188758248682006</v>
      </c>
      <c r="D322" s="20">
        <f t="shared" si="174"/>
        <v>6</v>
      </c>
      <c r="E322" s="71"/>
      <c r="F322" s="55"/>
      <c r="G322" s="25"/>
      <c r="H322" s="25"/>
      <c r="I322" s="177">
        <f t="shared" si="149"/>
        <v>267</v>
      </c>
      <c r="J322" s="178">
        <f t="shared" si="150"/>
        <v>2.9090909090909092</v>
      </c>
      <c r="K322" s="177">
        <f t="shared" si="151"/>
        <v>6.4000000000000001E-2</v>
      </c>
      <c r="M322" s="185" t="e">
        <f>ROUND(#REF!-#REF!*#REF!^$D322,$G$1)</f>
        <v>#REF!</v>
      </c>
      <c r="N322" s="177" t="e">
        <f t="shared" si="152"/>
        <v>#REF!</v>
      </c>
      <c r="P322" s="216" t="e">
        <f t="shared" si="153"/>
        <v>#REF!</v>
      </c>
      <c r="Q322" s="21"/>
      <c r="R322" s="55"/>
      <c r="S322" s="185" t="e">
        <f t="shared" si="154"/>
        <v>#REF!</v>
      </c>
      <c r="T322" s="177" t="e">
        <f t="shared" si="155"/>
        <v>#REF!</v>
      </c>
      <c r="V322" s="216" t="e">
        <f t="shared" si="156"/>
        <v>#REF!</v>
      </c>
      <c r="W322" s="21"/>
      <c r="X322" s="55"/>
      <c r="Y322" s="185" t="e">
        <f t="shared" si="157"/>
        <v>#REF!</v>
      </c>
      <c r="Z322" s="177" t="e">
        <f t="shared" si="158"/>
        <v>#REF!</v>
      </c>
      <c r="AB322" s="216" t="e">
        <f t="shared" si="159"/>
        <v>#REF!</v>
      </c>
      <c r="AC322" s="21"/>
      <c r="AD322" s="55"/>
      <c r="AE322" s="185" t="e">
        <f t="shared" si="160"/>
        <v>#REF!</v>
      </c>
      <c r="AF322" s="177" t="e">
        <f t="shared" si="161"/>
        <v>#REF!</v>
      </c>
      <c r="AH322" s="216" t="e">
        <f t="shared" si="162"/>
        <v>#REF!</v>
      </c>
      <c r="AI322" s="21"/>
      <c r="AJ322" s="55"/>
      <c r="AK322" s="185" t="e">
        <f t="shared" si="163"/>
        <v>#REF!</v>
      </c>
      <c r="AL322" s="177" t="e">
        <f t="shared" si="164"/>
        <v>#REF!</v>
      </c>
      <c r="AN322" s="216" t="e">
        <f t="shared" si="165"/>
        <v>#REF!</v>
      </c>
      <c r="AO322" s="21"/>
      <c r="AP322" s="55"/>
      <c r="AQ322" s="185" t="e">
        <f t="shared" si="166"/>
        <v>#REF!</v>
      </c>
      <c r="AR322" s="177" t="e">
        <f t="shared" si="167"/>
        <v>#REF!</v>
      </c>
      <c r="AT322" s="216" t="e">
        <f t="shared" si="168"/>
        <v>#REF!</v>
      </c>
      <c r="AU322" s="21"/>
      <c r="AV322" s="55"/>
      <c r="AW322" s="185" t="e">
        <f t="shared" si="169"/>
        <v>#REF!</v>
      </c>
      <c r="AX322" s="177" t="e">
        <f t="shared" si="170"/>
        <v>#REF!</v>
      </c>
      <c r="AZ322" s="216" t="e">
        <f t="shared" si="171"/>
        <v>#REF!</v>
      </c>
      <c r="BA322" s="21"/>
      <c r="BB322" s="55"/>
      <c r="BC322" s="185" t="e">
        <f t="shared" si="172"/>
        <v>#REF!</v>
      </c>
      <c r="BD322" s="177" t="e">
        <f t="shared" si="173"/>
        <v>#REF!</v>
      </c>
    </row>
    <row r="323" spans="1:56" ht="15" customHeight="1">
      <c r="A323" s="19">
        <f t="shared" si="147"/>
        <v>2010</v>
      </c>
      <c r="B323" s="174">
        <f t="shared" si="147"/>
        <v>260</v>
      </c>
      <c r="C323" s="189">
        <f t="shared" si="148"/>
        <v>3.6888794541139363</v>
      </c>
      <c r="D323" s="20">
        <f t="shared" si="174"/>
        <v>7</v>
      </c>
      <c r="E323" s="71"/>
      <c r="F323" s="55"/>
      <c r="G323" s="25"/>
      <c r="H323" s="25"/>
      <c r="I323" s="177">
        <f t="shared" si="149"/>
        <v>268</v>
      </c>
      <c r="J323" s="178">
        <f t="shared" si="150"/>
        <v>3.0769230769230771</v>
      </c>
      <c r="K323" s="177">
        <f t="shared" si="151"/>
        <v>6.4000000000000001E-2</v>
      </c>
      <c r="M323" s="185" t="e">
        <f>ROUND(#REF!-#REF!*#REF!^$D323,$G$1)</f>
        <v>#REF!</v>
      </c>
      <c r="N323" s="177" t="e">
        <f t="shared" si="152"/>
        <v>#REF!</v>
      </c>
      <c r="P323" s="216" t="e">
        <f t="shared" si="153"/>
        <v>#REF!</v>
      </c>
      <c r="Q323" s="21"/>
      <c r="R323" s="55"/>
      <c r="S323" s="185" t="e">
        <f t="shared" si="154"/>
        <v>#REF!</v>
      </c>
      <c r="T323" s="177" t="e">
        <f t="shared" si="155"/>
        <v>#REF!</v>
      </c>
      <c r="V323" s="216" t="e">
        <f t="shared" si="156"/>
        <v>#REF!</v>
      </c>
      <c r="W323" s="21"/>
      <c r="X323" s="55"/>
      <c r="Y323" s="185" t="e">
        <f t="shared" si="157"/>
        <v>#REF!</v>
      </c>
      <c r="Z323" s="177" t="e">
        <f t="shared" si="158"/>
        <v>#REF!</v>
      </c>
      <c r="AB323" s="216" t="e">
        <f t="shared" si="159"/>
        <v>#REF!</v>
      </c>
      <c r="AC323" s="21"/>
      <c r="AD323" s="55"/>
      <c r="AE323" s="185" t="e">
        <f t="shared" si="160"/>
        <v>#REF!</v>
      </c>
      <c r="AF323" s="177" t="e">
        <f t="shared" si="161"/>
        <v>#REF!</v>
      </c>
      <c r="AH323" s="216" t="e">
        <f t="shared" si="162"/>
        <v>#REF!</v>
      </c>
      <c r="AI323" s="21"/>
      <c r="AJ323" s="55"/>
      <c r="AK323" s="185" t="e">
        <f t="shared" si="163"/>
        <v>#REF!</v>
      </c>
      <c r="AL323" s="177" t="e">
        <f t="shared" si="164"/>
        <v>#REF!</v>
      </c>
      <c r="AN323" s="216" t="e">
        <f t="shared" si="165"/>
        <v>#REF!</v>
      </c>
      <c r="AO323" s="21"/>
      <c r="AP323" s="55"/>
      <c r="AQ323" s="185" t="e">
        <f t="shared" si="166"/>
        <v>#REF!</v>
      </c>
      <c r="AR323" s="177" t="e">
        <f t="shared" si="167"/>
        <v>#REF!</v>
      </c>
      <c r="AT323" s="216" t="e">
        <f t="shared" si="168"/>
        <v>#REF!</v>
      </c>
      <c r="AU323" s="21"/>
      <c r="AV323" s="55"/>
      <c r="AW323" s="185" t="e">
        <f t="shared" si="169"/>
        <v>#REF!</v>
      </c>
      <c r="AX323" s="177" t="e">
        <f t="shared" si="170"/>
        <v>#REF!</v>
      </c>
      <c r="AZ323" s="216" t="e">
        <f t="shared" si="171"/>
        <v>#REF!</v>
      </c>
      <c r="BA323" s="21"/>
      <c r="BB323" s="55"/>
      <c r="BC323" s="185" t="e">
        <f t="shared" si="172"/>
        <v>#REF!</v>
      </c>
      <c r="BD323" s="177" t="e">
        <f t="shared" si="173"/>
        <v>#REF!</v>
      </c>
    </row>
    <row r="324" spans="1:56" ht="15" customHeight="1">
      <c r="A324" s="19">
        <f t="shared" si="147"/>
        <v>2011</v>
      </c>
      <c r="B324" s="174">
        <f t="shared" si="147"/>
        <v>271</v>
      </c>
      <c r="C324" s="189">
        <f t="shared" si="148"/>
        <v>3.3672958299864741</v>
      </c>
      <c r="D324" s="20">
        <f t="shared" si="174"/>
        <v>8</v>
      </c>
      <c r="E324" s="71"/>
      <c r="F324" s="55"/>
      <c r="G324" s="25"/>
      <c r="H324" s="25"/>
      <c r="I324" s="177">
        <f t="shared" si="149"/>
        <v>269</v>
      </c>
      <c r="J324" s="178">
        <f t="shared" si="150"/>
        <v>0.73800738007380073</v>
      </c>
      <c r="K324" s="177">
        <f t="shared" si="151"/>
        <v>4.0000000000000001E-3</v>
      </c>
      <c r="M324" s="185" t="e">
        <f>ROUND(#REF!-#REF!*#REF!^$D324,$G$1)</f>
        <v>#REF!</v>
      </c>
      <c r="N324" s="177" t="e">
        <f t="shared" si="152"/>
        <v>#REF!</v>
      </c>
      <c r="P324" s="216" t="e">
        <f t="shared" si="153"/>
        <v>#REF!</v>
      </c>
      <c r="Q324" s="21"/>
      <c r="R324" s="55"/>
      <c r="S324" s="185" t="e">
        <f t="shared" si="154"/>
        <v>#REF!</v>
      </c>
      <c r="T324" s="177" t="e">
        <f t="shared" si="155"/>
        <v>#REF!</v>
      </c>
      <c r="V324" s="216" t="e">
        <f t="shared" si="156"/>
        <v>#REF!</v>
      </c>
      <c r="W324" s="21"/>
      <c r="X324" s="55"/>
      <c r="Y324" s="185" t="e">
        <f t="shared" si="157"/>
        <v>#REF!</v>
      </c>
      <c r="Z324" s="177" t="e">
        <f t="shared" si="158"/>
        <v>#REF!</v>
      </c>
      <c r="AB324" s="216" t="e">
        <f t="shared" si="159"/>
        <v>#REF!</v>
      </c>
      <c r="AC324" s="21"/>
      <c r="AD324" s="55"/>
      <c r="AE324" s="185" t="e">
        <f t="shared" si="160"/>
        <v>#REF!</v>
      </c>
      <c r="AF324" s="177" t="e">
        <f t="shared" si="161"/>
        <v>#REF!</v>
      </c>
      <c r="AH324" s="216" t="e">
        <f t="shared" si="162"/>
        <v>#REF!</v>
      </c>
      <c r="AI324" s="21"/>
      <c r="AJ324" s="55"/>
      <c r="AK324" s="185" t="e">
        <f t="shared" si="163"/>
        <v>#REF!</v>
      </c>
      <c r="AL324" s="177" t="e">
        <f t="shared" si="164"/>
        <v>#REF!</v>
      </c>
      <c r="AN324" s="216" t="e">
        <f t="shared" si="165"/>
        <v>#REF!</v>
      </c>
      <c r="AO324" s="21"/>
      <c r="AP324" s="55"/>
      <c r="AQ324" s="185" t="e">
        <f t="shared" si="166"/>
        <v>#REF!</v>
      </c>
      <c r="AR324" s="177" t="e">
        <f t="shared" si="167"/>
        <v>#REF!</v>
      </c>
      <c r="AT324" s="216" t="e">
        <f t="shared" si="168"/>
        <v>#REF!</v>
      </c>
      <c r="AU324" s="21"/>
      <c r="AV324" s="55"/>
      <c r="AW324" s="185" t="e">
        <f t="shared" si="169"/>
        <v>#REF!</v>
      </c>
      <c r="AX324" s="177" t="e">
        <f t="shared" si="170"/>
        <v>#REF!</v>
      </c>
      <c r="AZ324" s="216" t="e">
        <f t="shared" si="171"/>
        <v>#REF!</v>
      </c>
      <c r="BA324" s="21"/>
      <c r="BB324" s="55"/>
      <c r="BC324" s="185" t="e">
        <f t="shared" si="172"/>
        <v>#REF!</v>
      </c>
      <c r="BD324" s="177" t="e">
        <f t="shared" si="173"/>
        <v>#REF!</v>
      </c>
    </row>
    <row r="325" spans="1:56" ht="15" customHeight="1">
      <c r="A325" s="19">
        <f t="shared" si="147"/>
        <v>2012</v>
      </c>
      <c r="B325" s="174">
        <f t="shared" si="147"/>
        <v>268</v>
      </c>
      <c r="C325" s="189">
        <f t="shared" si="148"/>
        <v>3.4657359027997265</v>
      </c>
      <c r="D325" s="20">
        <f t="shared" si="174"/>
        <v>9</v>
      </c>
      <c r="E325" s="71"/>
      <c r="F325" s="55"/>
      <c r="G325" s="25"/>
      <c r="H325" s="25"/>
      <c r="I325" s="177">
        <f t="shared" si="149"/>
        <v>270</v>
      </c>
      <c r="J325" s="178">
        <f t="shared" si="150"/>
        <v>0.74626865671641784</v>
      </c>
      <c r="K325" s="177">
        <f t="shared" si="151"/>
        <v>4.0000000000000001E-3</v>
      </c>
      <c r="M325" s="185" t="e">
        <f>ROUND(#REF!-#REF!*#REF!^$D325,$G$1)</f>
        <v>#REF!</v>
      </c>
      <c r="N325" s="177" t="e">
        <f t="shared" si="152"/>
        <v>#REF!</v>
      </c>
      <c r="P325" s="216" t="e">
        <f t="shared" si="153"/>
        <v>#REF!</v>
      </c>
      <c r="Q325" s="21"/>
      <c r="R325" s="55"/>
      <c r="S325" s="185" t="e">
        <f t="shared" si="154"/>
        <v>#REF!</v>
      </c>
      <c r="T325" s="177" t="e">
        <f t="shared" si="155"/>
        <v>#REF!</v>
      </c>
      <c r="V325" s="216" t="e">
        <f t="shared" si="156"/>
        <v>#REF!</v>
      </c>
      <c r="W325" s="21"/>
      <c r="X325" s="55"/>
      <c r="Y325" s="185" t="e">
        <f t="shared" si="157"/>
        <v>#REF!</v>
      </c>
      <c r="Z325" s="177" t="e">
        <f t="shared" si="158"/>
        <v>#REF!</v>
      </c>
      <c r="AB325" s="216" t="e">
        <f t="shared" si="159"/>
        <v>#REF!</v>
      </c>
      <c r="AC325" s="21"/>
      <c r="AD325" s="55"/>
      <c r="AE325" s="185" t="e">
        <f t="shared" si="160"/>
        <v>#REF!</v>
      </c>
      <c r="AF325" s="177" t="e">
        <f t="shared" si="161"/>
        <v>#REF!</v>
      </c>
      <c r="AH325" s="216" t="e">
        <f t="shared" si="162"/>
        <v>#REF!</v>
      </c>
      <c r="AI325" s="21"/>
      <c r="AJ325" s="55"/>
      <c r="AK325" s="185" t="e">
        <f t="shared" si="163"/>
        <v>#REF!</v>
      </c>
      <c r="AL325" s="177" t="e">
        <f t="shared" si="164"/>
        <v>#REF!</v>
      </c>
      <c r="AN325" s="216" t="e">
        <f t="shared" si="165"/>
        <v>#REF!</v>
      </c>
      <c r="AO325" s="21"/>
      <c r="AP325" s="55"/>
      <c r="AQ325" s="185" t="e">
        <f t="shared" si="166"/>
        <v>#REF!</v>
      </c>
      <c r="AR325" s="177" t="e">
        <f t="shared" si="167"/>
        <v>#REF!</v>
      </c>
      <c r="AT325" s="216" t="e">
        <f t="shared" si="168"/>
        <v>#REF!</v>
      </c>
      <c r="AU325" s="21"/>
      <c r="AV325" s="55"/>
      <c r="AW325" s="185" t="e">
        <f t="shared" si="169"/>
        <v>#REF!</v>
      </c>
      <c r="AX325" s="177" t="e">
        <f t="shared" si="170"/>
        <v>#REF!</v>
      </c>
      <c r="AZ325" s="216" t="e">
        <f t="shared" si="171"/>
        <v>#REF!</v>
      </c>
      <c r="BA325" s="21"/>
      <c r="BB325" s="55"/>
      <c r="BC325" s="185" t="e">
        <f t="shared" si="172"/>
        <v>#REF!</v>
      </c>
      <c r="BD325" s="177" t="e">
        <f t="shared" si="173"/>
        <v>#REF!</v>
      </c>
    </row>
    <row r="326" spans="1:56" ht="15" customHeight="1" thickBot="1">
      <c r="A326" s="28">
        <f t="shared" si="147"/>
        <v>2013</v>
      </c>
      <c r="B326" s="182">
        <f t="shared" si="147"/>
        <v>271</v>
      </c>
      <c r="C326" s="217">
        <f t="shared" si="148"/>
        <v>3.3672958299864741</v>
      </c>
      <c r="D326" s="29">
        <f t="shared" si="174"/>
        <v>10</v>
      </c>
      <c r="E326" s="99"/>
      <c r="F326" s="100"/>
      <c r="G326" s="30"/>
      <c r="H326" s="30"/>
      <c r="I326" s="183">
        <f t="shared" si="149"/>
        <v>271</v>
      </c>
      <c r="J326" s="184">
        <f t="shared" si="150"/>
        <v>0</v>
      </c>
      <c r="K326" s="183">
        <f t="shared" si="151"/>
        <v>0</v>
      </c>
      <c r="M326" s="205" t="e">
        <f>ROUND(#REF!-#REF!*#REF!^$D326,$G$1)</f>
        <v>#REF!</v>
      </c>
      <c r="N326" s="183" t="e">
        <f t="shared" si="152"/>
        <v>#REF!</v>
      </c>
      <c r="P326" s="218" t="e">
        <f t="shared" si="153"/>
        <v>#REF!</v>
      </c>
      <c r="Q326" s="101"/>
      <c r="R326" s="100"/>
      <c r="S326" s="205" t="e">
        <f t="shared" si="154"/>
        <v>#REF!</v>
      </c>
      <c r="T326" s="183" t="e">
        <f t="shared" si="155"/>
        <v>#REF!</v>
      </c>
      <c r="V326" s="218" t="e">
        <f t="shared" si="156"/>
        <v>#REF!</v>
      </c>
      <c r="W326" s="101"/>
      <c r="X326" s="100"/>
      <c r="Y326" s="205" t="e">
        <f t="shared" si="157"/>
        <v>#REF!</v>
      </c>
      <c r="Z326" s="183" t="e">
        <f t="shared" si="158"/>
        <v>#REF!</v>
      </c>
      <c r="AB326" s="218" t="e">
        <f t="shared" si="159"/>
        <v>#REF!</v>
      </c>
      <c r="AC326" s="101"/>
      <c r="AD326" s="100"/>
      <c r="AE326" s="205" t="e">
        <f t="shared" si="160"/>
        <v>#REF!</v>
      </c>
      <c r="AF326" s="183" t="e">
        <f t="shared" si="161"/>
        <v>#REF!</v>
      </c>
      <c r="AH326" s="218" t="e">
        <f t="shared" si="162"/>
        <v>#REF!</v>
      </c>
      <c r="AI326" s="101"/>
      <c r="AJ326" s="100"/>
      <c r="AK326" s="205" t="e">
        <f t="shared" si="163"/>
        <v>#REF!</v>
      </c>
      <c r="AL326" s="183" t="e">
        <f t="shared" si="164"/>
        <v>#REF!</v>
      </c>
      <c r="AN326" s="218" t="e">
        <f t="shared" si="165"/>
        <v>#REF!</v>
      </c>
      <c r="AO326" s="101"/>
      <c r="AP326" s="100"/>
      <c r="AQ326" s="205" t="e">
        <f t="shared" si="166"/>
        <v>#REF!</v>
      </c>
      <c r="AR326" s="183" t="e">
        <f t="shared" si="167"/>
        <v>#REF!</v>
      </c>
      <c r="AT326" s="218" t="e">
        <f t="shared" si="168"/>
        <v>#REF!</v>
      </c>
      <c r="AU326" s="101"/>
      <c r="AV326" s="100"/>
      <c r="AW326" s="205" t="e">
        <f t="shared" si="169"/>
        <v>#REF!</v>
      </c>
      <c r="AX326" s="183" t="e">
        <f t="shared" si="170"/>
        <v>#REF!</v>
      </c>
      <c r="AZ326" s="218" t="e">
        <f t="shared" si="171"/>
        <v>#REF!</v>
      </c>
      <c r="BA326" s="101"/>
      <c r="BB326" s="100"/>
      <c r="BC326" s="205" t="e">
        <f t="shared" si="172"/>
        <v>#REF!</v>
      </c>
      <c r="BD326" s="183" t="e">
        <f t="shared" si="173"/>
        <v>#REF!</v>
      </c>
    </row>
    <row r="327" spans="1:56" ht="15" customHeight="1" thickTop="1">
      <c r="A327" s="19">
        <f t="shared" si="147"/>
        <v>2014</v>
      </c>
      <c r="B327" s="174">
        <f t="shared" ref="B327:B348" si="175">ROUND($F$309-$F$314*$F$315^D327,$G$1)</f>
        <v>272</v>
      </c>
      <c r="C327" s="219"/>
      <c r="D327" s="20">
        <f t="shared" si="174"/>
        <v>11</v>
      </c>
      <c r="E327" s="71"/>
      <c r="F327" s="55"/>
      <c r="G327" s="25"/>
      <c r="H327" s="25"/>
      <c r="I327" s="177">
        <f t="shared" si="149"/>
        <v>272</v>
      </c>
      <c r="J327" s="185"/>
      <c r="K327" s="185"/>
    </row>
    <row r="328" spans="1:56" ht="15" customHeight="1" thickBot="1">
      <c r="A328" s="19">
        <f t="shared" si="147"/>
        <v>2015</v>
      </c>
      <c r="B328" s="174">
        <f t="shared" si="175"/>
        <v>272</v>
      </c>
      <c r="C328" s="219"/>
      <c r="D328" s="20">
        <f t="shared" si="174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49"/>
        <v>272</v>
      </c>
      <c r="J328" s="185"/>
      <c r="K328" s="185"/>
    </row>
    <row r="329" spans="1:56" ht="15" customHeight="1" thickTop="1">
      <c r="A329" s="19">
        <f t="shared" si="147"/>
        <v>2016</v>
      </c>
      <c r="B329" s="174">
        <f t="shared" si="175"/>
        <v>273</v>
      </c>
      <c r="C329" s="219"/>
      <c r="D329" s="20">
        <f t="shared" si="174"/>
        <v>13</v>
      </c>
      <c r="E329" s="198" t="e">
        <f>#REF!</f>
        <v>#REF!</v>
      </c>
      <c r="F329" s="201" t="e">
        <f>#REF!</f>
        <v>#REF!</v>
      </c>
      <c r="G329" s="635" t="e">
        <f>#REF!</f>
        <v>#REF!</v>
      </c>
      <c r="H329" s="636"/>
      <c r="I329" s="177">
        <f t="shared" si="149"/>
        <v>273</v>
      </c>
      <c r="J329" s="185"/>
      <c r="K329" s="185"/>
      <c r="P329" s="198" t="e">
        <f>P282</f>
        <v>#REF!</v>
      </c>
      <c r="Q329" s="198" t="e">
        <f>#REF!</f>
        <v>#REF!</v>
      </c>
      <c r="V329" s="198" t="e">
        <f>V282</f>
        <v>#REF!</v>
      </c>
      <c r="W329" s="198" t="e">
        <f>Q329</f>
        <v>#REF!</v>
      </c>
      <c r="AB329" s="198" t="e">
        <f>AB282</f>
        <v>#REF!</v>
      </c>
      <c r="AC329" s="198" t="e">
        <f>W329</f>
        <v>#REF!</v>
      </c>
      <c r="AH329" s="198" t="e">
        <f>AH282</f>
        <v>#REF!</v>
      </c>
      <c r="AI329" s="198" t="e">
        <f>AC329</f>
        <v>#REF!</v>
      </c>
      <c r="AN329" s="198" t="e">
        <f>AN282</f>
        <v>#REF!</v>
      </c>
      <c r="AO329" s="198" t="e">
        <f>AI329</f>
        <v>#REF!</v>
      </c>
      <c r="AT329" s="198" t="e">
        <f>AT282</f>
        <v>#REF!</v>
      </c>
      <c r="AU329" s="198" t="e">
        <f>AO329</f>
        <v>#REF!</v>
      </c>
      <c r="AZ329" s="198" t="e">
        <f>AZ282</f>
        <v>#REF!</v>
      </c>
      <c r="BA329" s="198" t="e">
        <f>AU329</f>
        <v>#REF!</v>
      </c>
    </row>
    <row r="330" spans="1:56" ht="15" customHeight="1">
      <c r="A330" s="19">
        <f t="shared" si="147"/>
        <v>2017</v>
      </c>
      <c r="B330" s="174">
        <f t="shared" si="175"/>
        <v>274</v>
      </c>
      <c r="C330" s="219"/>
      <c r="D330" s="20">
        <f t="shared" si="174"/>
        <v>14</v>
      </c>
      <c r="E330" s="198" t="e">
        <f>#REF!</f>
        <v>#REF!</v>
      </c>
      <c r="F330" s="201" t="e">
        <f>#REF!</f>
        <v>#REF!</v>
      </c>
      <c r="G330" s="631" t="e">
        <f>#REF!</f>
        <v>#REF!</v>
      </c>
      <c r="H330" s="632"/>
      <c r="I330" s="177">
        <f t="shared" si="149"/>
        <v>274</v>
      </c>
      <c r="J330" s="185"/>
      <c r="K330" s="185"/>
      <c r="P330" s="198" t="s">
        <v>49</v>
      </c>
      <c r="Q330" s="212" t="e">
        <f>#REF!</f>
        <v>#REF!</v>
      </c>
      <c r="V330" s="198" t="s">
        <v>49</v>
      </c>
      <c r="W330" s="212" t="e">
        <f>Q330</f>
        <v>#REF!</v>
      </c>
      <c r="AB330" s="198" t="s">
        <v>49</v>
      </c>
      <c r="AC330" s="212" t="e">
        <f>W330</f>
        <v>#REF!</v>
      </c>
      <c r="AH330" s="198" t="s">
        <v>49</v>
      </c>
      <c r="AI330" s="212" t="e">
        <f>AC330</f>
        <v>#REF!</v>
      </c>
      <c r="AN330" s="198" t="s">
        <v>49</v>
      </c>
      <c r="AO330" s="212" t="e">
        <f>AI330</f>
        <v>#REF!</v>
      </c>
      <c r="AT330" s="198" t="s">
        <v>49</v>
      </c>
      <c r="AU330" s="212" t="e">
        <f>AO330</f>
        <v>#REF!</v>
      </c>
      <c r="AZ330" s="198" t="s">
        <v>49</v>
      </c>
      <c r="BA330" s="212" t="e">
        <f>AU330</f>
        <v>#REF!</v>
      </c>
    </row>
    <row r="331" spans="1:56" ht="15" customHeight="1">
      <c r="A331" s="19">
        <f t="shared" si="147"/>
        <v>2018</v>
      </c>
      <c r="B331" s="174">
        <f t="shared" si="175"/>
        <v>275</v>
      </c>
      <c r="C331" s="219"/>
      <c r="D331" s="20">
        <f t="shared" si="174"/>
        <v>15</v>
      </c>
      <c r="E331" s="198" t="e">
        <f>R309</f>
        <v>#REF!</v>
      </c>
      <c r="F331" s="201" t="e">
        <f>R317</f>
        <v>#REF!</v>
      </c>
      <c r="G331" s="631" t="e">
        <f>R318</f>
        <v>#REF!</v>
      </c>
      <c r="H331" s="632"/>
      <c r="I331" s="177">
        <f t="shared" si="149"/>
        <v>275</v>
      </c>
      <c r="J331" s="185"/>
      <c r="K331" s="185"/>
      <c r="P331" s="198" t="s">
        <v>60</v>
      </c>
      <c r="Q331" s="212" t="e">
        <f>#REF!</f>
        <v>#REF!</v>
      </c>
      <c r="V331" s="198" t="s">
        <v>60</v>
      </c>
      <c r="W331" s="212" t="e">
        <f>Q331</f>
        <v>#REF!</v>
      </c>
      <c r="AB331" s="198" t="s">
        <v>60</v>
      </c>
      <c r="AC331" s="212" t="e">
        <f>W331</f>
        <v>#REF!</v>
      </c>
      <c r="AH331" s="198" t="s">
        <v>60</v>
      </c>
      <c r="AI331" s="212" t="e">
        <f>AC331</f>
        <v>#REF!</v>
      </c>
      <c r="AN331" s="198" t="s">
        <v>60</v>
      </c>
      <c r="AO331" s="212" t="e">
        <f>AI331</f>
        <v>#REF!</v>
      </c>
      <c r="AT331" s="198" t="s">
        <v>60</v>
      </c>
      <c r="AU331" s="212" t="e">
        <f>AO331</f>
        <v>#REF!</v>
      </c>
      <c r="AZ331" s="198" t="s">
        <v>60</v>
      </c>
      <c r="BA331" s="212" t="e">
        <f>AU331</f>
        <v>#REF!</v>
      </c>
    </row>
    <row r="332" spans="1:56" ht="15" customHeight="1">
      <c r="A332" s="19">
        <f t="shared" si="147"/>
        <v>2019</v>
      </c>
      <c r="B332" s="174">
        <f t="shared" si="175"/>
        <v>275</v>
      </c>
      <c r="C332" s="219"/>
      <c r="D332" s="20">
        <f t="shared" si="174"/>
        <v>16</v>
      </c>
      <c r="E332" s="198" t="e">
        <f>X309</f>
        <v>#REF!</v>
      </c>
      <c r="F332" s="201" t="e">
        <f>X317</f>
        <v>#REF!</v>
      </c>
      <c r="G332" s="631" t="e">
        <f>X318</f>
        <v>#REF!</v>
      </c>
      <c r="H332" s="632"/>
      <c r="I332" s="177">
        <f t="shared" si="149"/>
        <v>275</v>
      </c>
      <c r="J332" s="185"/>
      <c r="K332" s="185"/>
    </row>
    <row r="333" spans="1:56" ht="15" customHeight="1">
      <c r="A333" s="19">
        <f t="shared" ref="A333:A348" si="176">A287</f>
        <v>2020</v>
      </c>
      <c r="B333" s="174">
        <f t="shared" si="175"/>
        <v>276</v>
      </c>
      <c r="C333" s="219"/>
      <c r="D333" s="20">
        <f t="shared" si="174"/>
        <v>17</v>
      </c>
      <c r="E333" s="198" t="e">
        <f>AD309</f>
        <v>#REF!</v>
      </c>
      <c r="F333" s="201" t="e">
        <f>AD317</f>
        <v>#REF!</v>
      </c>
      <c r="G333" s="631" t="e">
        <f>AD318</f>
        <v>#REF!</v>
      </c>
      <c r="H333" s="632"/>
      <c r="I333" s="177">
        <f t="shared" si="149"/>
        <v>276</v>
      </c>
      <c r="J333" s="185"/>
      <c r="K333" s="185"/>
    </row>
    <row r="334" spans="1:56" ht="15" customHeight="1">
      <c r="A334" s="19">
        <f t="shared" si="176"/>
        <v>2021</v>
      </c>
      <c r="B334" s="174">
        <f t="shared" si="175"/>
        <v>277</v>
      </c>
      <c r="C334" s="219"/>
      <c r="D334" s="20">
        <f t="shared" si="174"/>
        <v>18</v>
      </c>
      <c r="E334" s="198" t="e">
        <f>AJ309</f>
        <v>#REF!</v>
      </c>
      <c r="F334" s="201" t="e">
        <f>AJ317</f>
        <v>#REF!</v>
      </c>
      <c r="G334" s="631" t="e">
        <f>AJ318</f>
        <v>#REF!</v>
      </c>
      <c r="H334" s="632"/>
      <c r="I334" s="177">
        <f t="shared" si="149"/>
        <v>277</v>
      </c>
      <c r="J334" s="185"/>
      <c r="K334" s="185"/>
    </row>
    <row r="335" spans="1:56" ht="15" customHeight="1">
      <c r="A335" s="19">
        <f t="shared" si="176"/>
        <v>2022</v>
      </c>
      <c r="B335" s="174">
        <f t="shared" si="175"/>
        <v>277</v>
      </c>
      <c r="C335" s="219"/>
      <c r="D335" s="20">
        <f t="shared" si="174"/>
        <v>19</v>
      </c>
      <c r="E335" s="198" t="e">
        <f>AP309</f>
        <v>#REF!</v>
      </c>
      <c r="F335" s="201" t="e">
        <f>AP317</f>
        <v>#REF!</v>
      </c>
      <c r="G335" s="631" t="e">
        <f>AP318</f>
        <v>#REF!</v>
      </c>
      <c r="H335" s="632"/>
      <c r="I335" s="177">
        <f t="shared" si="149"/>
        <v>277</v>
      </c>
      <c r="J335" s="185"/>
      <c r="K335" s="185"/>
    </row>
    <row r="336" spans="1:56" ht="15" customHeight="1">
      <c r="A336" s="19">
        <f t="shared" si="176"/>
        <v>2023</v>
      </c>
      <c r="B336" s="174">
        <f t="shared" si="175"/>
        <v>278</v>
      </c>
      <c r="C336" s="219"/>
      <c r="D336" s="20">
        <f t="shared" si="174"/>
        <v>20</v>
      </c>
      <c r="E336" s="198" t="e">
        <f>AV309</f>
        <v>#REF!</v>
      </c>
      <c r="F336" s="201" t="e">
        <f>AV317</f>
        <v>#REF!</v>
      </c>
      <c r="G336" s="631" t="e">
        <f>AV318</f>
        <v>#REF!</v>
      </c>
      <c r="H336" s="632"/>
      <c r="I336" s="177">
        <f t="shared" si="149"/>
        <v>278</v>
      </c>
      <c r="J336" s="185"/>
      <c r="K336" s="185"/>
    </row>
    <row r="337" spans="1:32" ht="15" customHeight="1">
      <c r="A337" s="19">
        <f t="shared" si="176"/>
        <v>2024</v>
      </c>
      <c r="B337" s="174">
        <f t="shared" si="175"/>
        <v>279</v>
      </c>
      <c r="C337" s="219"/>
      <c r="D337" s="20">
        <f t="shared" si="174"/>
        <v>21</v>
      </c>
      <c r="E337" s="198" t="e">
        <f>BB309</f>
        <v>#REF!</v>
      </c>
      <c r="F337" s="201" t="e">
        <f>BB317</f>
        <v>#REF!</v>
      </c>
      <c r="G337" s="631" t="e">
        <f>BB318</f>
        <v>#REF!</v>
      </c>
      <c r="H337" s="632"/>
      <c r="I337" s="177">
        <f t="shared" si="149"/>
        <v>279</v>
      </c>
      <c r="J337" s="185"/>
      <c r="K337" s="185"/>
    </row>
    <row r="338" spans="1:32" ht="15" customHeight="1">
      <c r="A338" s="19">
        <f t="shared" si="176"/>
        <v>2025</v>
      </c>
      <c r="B338" s="174">
        <f t="shared" si="175"/>
        <v>279</v>
      </c>
      <c r="C338" s="219"/>
      <c r="D338" s="20">
        <f t="shared" si="174"/>
        <v>22</v>
      </c>
      <c r="E338" s="64"/>
      <c r="F338" s="201"/>
      <c r="G338" s="213"/>
      <c r="H338" s="25"/>
      <c r="I338" s="177">
        <f t="shared" si="149"/>
        <v>279</v>
      </c>
      <c r="J338" s="185"/>
      <c r="K338" s="185"/>
    </row>
    <row r="339" spans="1:32" ht="15" customHeight="1">
      <c r="A339" s="19">
        <f t="shared" si="176"/>
        <v>2026</v>
      </c>
      <c r="B339" s="174">
        <f t="shared" si="175"/>
        <v>280</v>
      </c>
      <c r="C339" s="219"/>
      <c r="D339" s="20">
        <f t="shared" si="174"/>
        <v>23</v>
      </c>
      <c r="E339" s="64"/>
      <c r="F339" s="201"/>
      <c r="G339" s="213"/>
      <c r="H339" s="25"/>
      <c r="I339" s="177">
        <f t="shared" si="149"/>
        <v>280</v>
      </c>
      <c r="J339" s="185"/>
      <c r="K339" s="185"/>
    </row>
    <row r="340" spans="1:32" ht="15" customHeight="1">
      <c r="A340" s="19">
        <f t="shared" si="176"/>
        <v>2027</v>
      </c>
      <c r="B340" s="174">
        <f t="shared" si="175"/>
        <v>280</v>
      </c>
      <c r="C340" s="219"/>
      <c r="D340" s="20">
        <f t="shared" si="174"/>
        <v>24</v>
      </c>
      <c r="E340" s="64"/>
      <c r="F340" s="201"/>
      <c r="G340" s="213"/>
      <c r="H340" s="25"/>
      <c r="I340" s="177">
        <f t="shared" si="149"/>
        <v>280</v>
      </c>
      <c r="J340" s="185"/>
      <c r="K340" s="185"/>
    </row>
    <row r="341" spans="1:32" ht="15" customHeight="1">
      <c r="A341" s="19">
        <f t="shared" si="176"/>
        <v>2028</v>
      </c>
      <c r="B341" s="174">
        <f t="shared" si="175"/>
        <v>281</v>
      </c>
      <c r="C341" s="219"/>
      <c r="D341" s="20">
        <f t="shared" si="174"/>
        <v>25</v>
      </c>
      <c r="E341" s="64"/>
      <c r="F341" s="201"/>
      <c r="G341" s="213"/>
      <c r="H341" s="25"/>
      <c r="I341" s="177">
        <f t="shared" si="149"/>
        <v>281</v>
      </c>
      <c r="J341" s="185"/>
      <c r="K341" s="185"/>
    </row>
    <row r="342" spans="1:32" ht="15" customHeight="1">
      <c r="A342" s="19">
        <f t="shared" si="176"/>
        <v>2029</v>
      </c>
      <c r="B342" s="174">
        <f t="shared" si="175"/>
        <v>281</v>
      </c>
      <c r="C342" s="219"/>
      <c r="D342" s="20">
        <f t="shared" si="174"/>
        <v>26</v>
      </c>
      <c r="E342" s="64"/>
      <c r="F342" s="201"/>
      <c r="G342" s="213"/>
      <c r="H342" s="25"/>
      <c r="I342" s="177">
        <f t="shared" si="149"/>
        <v>281</v>
      </c>
      <c r="J342" s="185"/>
      <c r="K342" s="185"/>
    </row>
    <row r="343" spans="1:32" ht="15" customHeight="1">
      <c r="A343" s="19">
        <f t="shared" si="176"/>
        <v>2030</v>
      </c>
      <c r="B343" s="174">
        <f t="shared" si="175"/>
        <v>282</v>
      </c>
      <c r="C343" s="219"/>
      <c r="D343" s="20">
        <f t="shared" si="174"/>
        <v>27</v>
      </c>
      <c r="E343" s="71"/>
      <c r="F343" s="55"/>
      <c r="G343" s="25"/>
      <c r="H343" s="25"/>
      <c r="I343" s="177">
        <f t="shared" si="149"/>
        <v>282</v>
      </c>
      <c r="J343" s="185"/>
      <c r="K343" s="185"/>
    </row>
    <row r="344" spans="1:32" ht="15" customHeight="1">
      <c r="A344" s="19">
        <f t="shared" si="176"/>
        <v>2031</v>
      </c>
      <c r="B344" s="174">
        <f t="shared" si="175"/>
        <v>282</v>
      </c>
      <c r="C344" s="219"/>
      <c r="D344" s="20">
        <f t="shared" si="174"/>
        <v>28</v>
      </c>
      <c r="E344" s="71"/>
      <c r="F344" s="55"/>
      <c r="G344" s="25"/>
      <c r="H344" s="25"/>
      <c r="I344" s="177">
        <f t="shared" si="149"/>
        <v>282</v>
      </c>
      <c r="J344" s="185"/>
      <c r="K344" s="185"/>
    </row>
    <row r="345" spans="1:32" ht="15" customHeight="1">
      <c r="A345" s="19">
        <f t="shared" si="176"/>
        <v>2032</v>
      </c>
      <c r="B345" s="174">
        <f t="shared" si="175"/>
        <v>283</v>
      </c>
      <c r="C345" s="219"/>
      <c r="D345" s="20">
        <f t="shared" si="174"/>
        <v>29</v>
      </c>
      <c r="E345" s="71"/>
      <c r="F345" s="55"/>
      <c r="G345" s="25"/>
      <c r="H345" s="25"/>
      <c r="I345" s="177">
        <f t="shared" si="149"/>
        <v>283</v>
      </c>
      <c r="J345" s="185"/>
      <c r="K345" s="185"/>
    </row>
    <row r="346" spans="1:32" ht="15" customHeight="1">
      <c r="A346" s="19">
        <f t="shared" si="176"/>
        <v>2033</v>
      </c>
      <c r="B346" s="174">
        <f t="shared" si="175"/>
        <v>283</v>
      </c>
      <c r="C346" s="219"/>
      <c r="D346" s="20">
        <f t="shared" si="174"/>
        <v>30</v>
      </c>
      <c r="E346" s="71"/>
      <c r="F346" s="55"/>
      <c r="G346" s="25"/>
      <c r="H346" s="25"/>
      <c r="I346" s="177">
        <f t="shared" si="149"/>
        <v>283</v>
      </c>
      <c r="J346" s="185"/>
      <c r="K346" s="185"/>
    </row>
    <row r="347" spans="1:32" ht="15" customHeight="1">
      <c r="A347" s="19">
        <f t="shared" si="176"/>
        <v>2034</v>
      </c>
      <c r="B347" s="174">
        <f t="shared" si="175"/>
        <v>284</v>
      </c>
      <c r="C347" s="219"/>
      <c r="D347" s="20">
        <f t="shared" si="174"/>
        <v>31</v>
      </c>
      <c r="E347" s="71"/>
      <c r="F347" s="55"/>
      <c r="G347" s="25"/>
      <c r="H347" s="25"/>
      <c r="I347" s="177">
        <f t="shared" si="149"/>
        <v>284</v>
      </c>
      <c r="J347" s="185"/>
      <c r="K347" s="185"/>
    </row>
    <row r="348" spans="1:32" ht="15" customHeight="1">
      <c r="A348" s="103">
        <f t="shared" si="176"/>
        <v>2035</v>
      </c>
      <c r="B348" s="186">
        <f t="shared" si="175"/>
        <v>284</v>
      </c>
      <c r="C348" s="221"/>
      <c r="D348" s="33">
        <f t="shared" si="174"/>
        <v>32</v>
      </c>
      <c r="E348" s="104"/>
      <c r="F348" s="105"/>
      <c r="G348" s="9"/>
      <c r="H348" s="9"/>
      <c r="I348" s="187">
        <f t="shared" si="149"/>
        <v>284</v>
      </c>
      <c r="J348" s="188"/>
      <c r="K348" s="188"/>
    </row>
    <row r="349" spans="1:32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32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32" ht="20.100000000000001" customHeight="1">
      <c r="K351" s="86"/>
      <c r="L351" s="86"/>
      <c r="M351" s="10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</row>
    <row r="352" spans="1:32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</row>
    <row r="353" spans="11:32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</row>
    <row r="354" spans="11:32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</row>
    <row r="355" spans="11:32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</row>
    <row r="356" spans="11:32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</row>
    <row r="357" spans="11:32" ht="20.100000000000001" customHeight="1"/>
    <row r="358" spans="11:32" ht="20.100000000000001" customHeight="1"/>
    <row r="359" spans="11:32" ht="20.100000000000001" customHeight="1"/>
    <row r="360" spans="11:32" ht="20.100000000000001" customHeight="1"/>
    <row r="361" spans="11:32" ht="20.100000000000001" customHeight="1"/>
    <row r="362" spans="11:32" ht="20.100000000000001" customHeight="1"/>
    <row r="363" spans="11:32" ht="20.100000000000001" customHeight="1"/>
    <row r="364" spans="11:32" ht="20.100000000000001" customHeight="1"/>
    <row r="365" spans="11:32" ht="20.100000000000001" customHeight="1"/>
    <row r="366" spans="11:32" ht="20.100000000000001" customHeight="1"/>
    <row r="367" spans="11:32" ht="20.100000000000001" customHeight="1"/>
    <row r="368" spans="11:32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5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/>
  </sheetPr>
  <dimension ref="A1:CV373"/>
  <sheetViews>
    <sheetView showGridLines="0" view="pageBreakPreview" topLeftCell="A10" zoomScaleSheetLayoutView="100" workbookViewId="0">
      <selection activeCell="C48" sqref="C48:H52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2.375" style="2" customWidth="1"/>
    <col min="14" max="14" width="10.75" style="2" customWidth="1"/>
    <col min="15" max="16" width="10" style="2"/>
    <col min="17" max="17" width="10.75" style="2" bestFit="1" customWidth="1"/>
    <col min="18" max="18" width="11.75" style="2" customWidth="1"/>
    <col min="19" max="19" width="10" style="2"/>
    <col min="20" max="20" width="10.875" style="2" customWidth="1"/>
    <col min="21" max="22" width="10" style="2"/>
    <col min="23" max="23" width="10.75" style="2" bestFit="1" customWidth="1"/>
    <col min="24" max="24" width="11.5" style="2" customWidth="1"/>
    <col min="25" max="25" width="10" style="2"/>
    <col min="26" max="26" width="10.75" style="2" customWidth="1"/>
    <col min="27" max="27" width="11" style="2" customWidth="1"/>
    <col min="28" max="28" width="10" style="2"/>
    <col min="29" max="29" width="10.75" style="2" bestFit="1" customWidth="1"/>
    <col min="30" max="30" width="11.375" style="2" customWidth="1"/>
    <col min="31" max="31" width="10" style="2"/>
    <col min="32" max="32" width="10.625" style="2" customWidth="1"/>
    <col min="33" max="33" width="10" style="2"/>
    <col min="34" max="34" width="11" style="2" customWidth="1"/>
    <col min="35" max="35" width="10.75" style="2" bestFit="1" customWidth="1"/>
    <col min="36" max="36" width="11.625" style="2" customWidth="1"/>
    <col min="37" max="37" width="10" style="2"/>
    <col min="38" max="38" width="10.625" style="2" customWidth="1"/>
    <col min="39" max="40" width="10" style="2"/>
    <col min="41" max="41" width="11.375" style="2" customWidth="1"/>
    <col min="42" max="42" width="11" style="2" customWidth="1"/>
    <col min="43" max="43" width="10" style="2"/>
    <col min="44" max="44" width="10.75" style="2" customWidth="1"/>
    <col min="45" max="46" width="10" style="2"/>
    <col min="47" max="47" width="10.75" style="2" bestFit="1" customWidth="1"/>
    <col min="48" max="48" width="12.375" style="2" customWidth="1"/>
    <col min="49" max="49" width="10" style="2"/>
    <col min="50" max="50" width="10.75" style="2" customWidth="1"/>
    <col min="51" max="52" width="10" style="2"/>
    <col min="53" max="53" width="10.75" style="2" bestFit="1" customWidth="1"/>
    <col min="54" max="54" width="11.5" style="2" customWidth="1"/>
    <col min="55" max="55" width="10" style="2"/>
    <col min="56" max="56" width="10.625" style="2" customWidth="1"/>
    <col min="57" max="16384" width="10" style="2"/>
  </cols>
  <sheetData>
    <row r="1" spans="1:12" ht="18.75" customHeight="1">
      <c r="D1" s="1" t="s">
        <v>0</v>
      </c>
      <c r="E1" s="3">
        <v>2004</v>
      </c>
      <c r="F1" s="2" t="s">
        <v>1</v>
      </c>
      <c r="G1" s="4">
        <v>0</v>
      </c>
      <c r="H1" s="5"/>
      <c r="I1" s="4"/>
    </row>
    <row r="2" spans="1:12" ht="21" customHeight="1">
      <c r="A2" s="6" t="s">
        <v>389</v>
      </c>
      <c r="K2" s="238" t="s">
        <v>78</v>
      </c>
    </row>
    <row r="3" spans="1:12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2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2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2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2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2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2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2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2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2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2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2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2" s="116" customFormat="1" ht="12" customHeight="1">
      <c r="A15" s="117">
        <f>E1</f>
        <v>2004</v>
      </c>
      <c r="B15" s="240">
        <f>'2.상수원단위'!H31</f>
        <v>193</v>
      </c>
      <c r="C15" s="119">
        <f t="shared" ref="C15:C46" si="0">I87</f>
        <v>186</v>
      </c>
      <c r="D15" s="120">
        <f t="shared" ref="D15:D46" si="1">I133</f>
        <v>187</v>
      </c>
      <c r="E15" s="120">
        <f t="shared" ref="E15:E46" si="2">I179</f>
        <v>187</v>
      </c>
      <c r="F15" s="121">
        <f>I225</f>
        <v>192</v>
      </c>
      <c r="G15" s="121">
        <f>I271</f>
        <v>185</v>
      </c>
      <c r="H15" s="121">
        <f t="shared" ref="H15:H46" si="3">I317</f>
        <v>183</v>
      </c>
      <c r="I15" s="122">
        <f t="shared" ref="I15:I46" si="4">ROUND(SUMIF(C$47:H$47,"○",C15:H15),$G$1)</f>
        <v>183</v>
      </c>
      <c r="J15" s="123"/>
      <c r="K15" s="124"/>
      <c r="L15" s="125"/>
    </row>
    <row r="16" spans="1:12" s="116" customFormat="1" ht="12" customHeight="1">
      <c r="A16" s="117">
        <f t="shared" ref="A16:A46" si="5">A15+1</f>
        <v>2005</v>
      </c>
      <c r="B16" s="240">
        <f>'2.상수원단위'!H32</f>
        <v>196</v>
      </c>
      <c r="C16" s="119">
        <f t="shared" si="0"/>
        <v>193</v>
      </c>
      <c r="D16" s="120">
        <f t="shared" si="1"/>
        <v>193</v>
      </c>
      <c r="E16" s="120">
        <f t="shared" si="2"/>
        <v>193</v>
      </c>
      <c r="F16" s="121">
        <f t="shared" ref="F16:F46" si="6">I226</f>
        <v>195</v>
      </c>
      <c r="G16" s="121">
        <f t="shared" ref="G16:G46" si="7">I272</f>
        <v>192</v>
      </c>
      <c r="H16" s="121">
        <f t="shared" si="3"/>
        <v>192</v>
      </c>
      <c r="I16" s="122">
        <f t="shared" si="4"/>
        <v>192</v>
      </c>
      <c r="J16" s="123"/>
      <c r="K16" s="124"/>
      <c r="L16" s="125"/>
    </row>
    <row r="17" spans="1:12" s="116" customFormat="1" ht="12" customHeight="1">
      <c r="A17" s="117">
        <f t="shared" si="5"/>
        <v>2006</v>
      </c>
      <c r="B17" s="240">
        <f>'2.상수원단위'!H33</f>
        <v>195</v>
      </c>
      <c r="C17" s="119">
        <f t="shared" si="0"/>
        <v>199</v>
      </c>
      <c r="D17" s="120">
        <f t="shared" si="1"/>
        <v>199</v>
      </c>
      <c r="E17" s="120">
        <f t="shared" si="2"/>
        <v>199</v>
      </c>
      <c r="F17" s="121">
        <f t="shared" si="6"/>
        <v>199</v>
      </c>
      <c r="G17" s="121">
        <f t="shared" si="7"/>
        <v>199</v>
      </c>
      <c r="H17" s="121">
        <f t="shared" si="3"/>
        <v>199</v>
      </c>
      <c r="I17" s="122">
        <f t="shared" si="4"/>
        <v>199</v>
      </c>
      <c r="J17" s="123"/>
      <c r="K17" s="124"/>
      <c r="L17" s="125"/>
    </row>
    <row r="18" spans="1:12" s="116" customFormat="1" ht="12" customHeight="1">
      <c r="A18" s="117">
        <f t="shared" si="5"/>
        <v>2007</v>
      </c>
      <c r="B18" s="240">
        <f>'2.상수원단위'!H34</f>
        <v>197</v>
      </c>
      <c r="C18" s="119">
        <f t="shared" si="0"/>
        <v>205</v>
      </c>
      <c r="D18" s="120">
        <f t="shared" si="1"/>
        <v>205</v>
      </c>
      <c r="E18" s="120">
        <f t="shared" si="2"/>
        <v>205</v>
      </c>
      <c r="F18" s="121">
        <f t="shared" si="6"/>
        <v>203</v>
      </c>
      <c r="G18" s="121">
        <f t="shared" si="7"/>
        <v>206</v>
      </c>
      <c r="H18" s="121">
        <f t="shared" si="3"/>
        <v>207</v>
      </c>
      <c r="I18" s="122">
        <f t="shared" si="4"/>
        <v>207</v>
      </c>
      <c r="J18" s="123"/>
      <c r="K18" s="124"/>
      <c r="L18" s="125"/>
    </row>
    <row r="19" spans="1:12" s="116" customFormat="1" ht="12" customHeight="1">
      <c r="A19" s="117">
        <f t="shared" si="5"/>
        <v>2008</v>
      </c>
      <c r="B19" s="240">
        <f>'2.상수원단위'!H35</f>
        <v>198</v>
      </c>
      <c r="C19" s="119">
        <f t="shared" si="0"/>
        <v>212</v>
      </c>
      <c r="D19" s="120">
        <f t="shared" si="1"/>
        <v>211</v>
      </c>
      <c r="E19" s="120">
        <f t="shared" si="2"/>
        <v>211</v>
      </c>
      <c r="F19" s="121">
        <f t="shared" si="6"/>
        <v>208</v>
      </c>
      <c r="G19" s="121">
        <f t="shared" si="7"/>
        <v>212</v>
      </c>
      <c r="H19" s="121">
        <f t="shared" si="3"/>
        <v>214</v>
      </c>
      <c r="I19" s="122">
        <f t="shared" si="4"/>
        <v>214</v>
      </c>
      <c r="J19" s="123"/>
      <c r="K19" s="124"/>
      <c r="L19" s="125"/>
    </row>
    <row r="20" spans="1:12" s="116" customFormat="1" ht="12" customHeight="1">
      <c r="A20" s="117">
        <f t="shared" si="5"/>
        <v>2009</v>
      </c>
      <c r="B20" s="240">
        <f>'2.상수원단위'!H36</f>
        <v>222</v>
      </c>
      <c r="C20" s="119">
        <f t="shared" si="0"/>
        <v>218</v>
      </c>
      <c r="D20" s="120">
        <f t="shared" si="1"/>
        <v>217</v>
      </c>
      <c r="E20" s="120">
        <f t="shared" si="2"/>
        <v>217</v>
      </c>
      <c r="F20" s="121">
        <f t="shared" si="6"/>
        <v>213</v>
      </c>
      <c r="G20" s="121">
        <f t="shared" si="7"/>
        <v>219</v>
      </c>
      <c r="H20" s="121">
        <f t="shared" si="3"/>
        <v>220</v>
      </c>
      <c r="I20" s="122">
        <f t="shared" si="4"/>
        <v>220</v>
      </c>
      <c r="J20" s="123"/>
      <c r="K20" s="124"/>
      <c r="L20" s="125"/>
    </row>
    <row r="21" spans="1:12" s="116" customFormat="1" ht="12" customHeight="1">
      <c r="A21" s="117">
        <f t="shared" si="5"/>
        <v>2010</v>
      </c>
      <c r="B21" s="240">
        <f>'2.상수원단위'!H37</f>
        <v>232</v>
      </c>
      <c r="C21" s="119">
        <f t="shared" si="0"/>
        <v>225</v>
      </c>
      <c r="D21" s="120">
        <f t="shared" si="1"/>
        <v>224</v>
      </c>
      <c r="E21" s="120">
        <f t="shared" si="2"/>
        <v>224</v>
      </c>
      <c r="F21" s="121">
        <f t="shared" si="6"/>
        <v>219</v>
      </c>
      <c r="G21" s="121">
        <f t="shared" si="7"/>
        <v>225</v>
      </c>
      <c r="H21" s="121">
        <f t="shared" si="3"/>
        <v>226</v>
      </c>
      <c r="I21" s="122">
        <f t="shared" si="4"/>
        <v>226</v>
      </c>
      <c r="J21" s="123"/>
      <c r="K21" s="124"/>
      <c r="L21" s="125"/>
    </row>
    <row r="22" spans="1:12" s="116" customFormat="1" ht="12" customHeight="1">
      <c r="A22" s="117">
        <f t="shared" si="5"/>
        <v>2011</v>
      </c>
      <c r="B22" s="240">
        <f>'2.상수원단위'!H38</f>
        <v>240</v>
      </c>
      <c r="C22" s="119">
        <f t="shared" si="0"/>
        <v>231</v>
      </c>
      <c r="D22" s="120">
        <f t="shared" si="1"/>
        <v>231</v>
      </c>
      <c r="E22" s="120">
        <f t="shared" si="2"/>
        <v>231</v>
      </c>
      <c r="F22" s="121">
        <f t="shared" si="6"/>
        <v>224</v>
      </c>
      <c r="G22" s="121">
        <f t="shared" si="7"/>
        <v>232</v>
      </c>
      <c r="H22" s="121">
        <f t="shared" si="3"/>
        <v>232</v>
      </c>
      <c r="I22" s="122">
        <f t="shared" si="4"/>
        <v>232</v>
      </c>
      <c r="J22" s="123"/>
      <c r="K22" s="124"/>
      <c r="L22" s="125"/>
    </row>
    <row r="23" spans="1:12" s="116" customFormat="1" ht="12" customHeight="1">
      <c r="A23" s="117">
        <f t="shared" si="5"/>
        <v>2012</v>
      </c>
      <c r="B23" s="240">
        <f>'2.상수원단위'!H39</f>
        <v>242</v>
      </c>
      <c r="C23" s="119">
        <f t="shared" si="0"/>
        <v>238</v>
      </c>
      <c r="D23" s="120">
        <f t="shared" si="1"/>
        <v>238</v>
      </c>
      <c r="E23" s="120">
        <f t="shared" si="2"/>
        <v>238</v>
      </c>
      <c r="F23" s="121">
        <f t="shared" si="6"/>
        <v>230</v>
      </c>
      <c r="G23" s="121">
        <f t="shared" si="7"/>
        <v>238</v>
      </c>
      <c r="H23" s="121">
        <f t="shared" si="3"/>
        <v>237</v>
      </c>
      <c r="I23" s="122">
        <f t="shared" si="4"/>
        <v>237</v>
      </c>
      <c r="J23" s="123"/>
      <c r="K23" s="124"/>
      <c r="L23" s="125"/>
    </row>
    <row r="24" spans="1:12" s="116" customFormat="1" ht="12" customHeight="1" thickBot="1">
      <c r="A24" s="126">
        <f t="shared" si="5"/>
        <v>2013</v>
      </c>
      <c r="B24" s="240">
        <f>'2.상수원단위'!H40</f>
        <v>236</v>
      </c>
      <c r="C24" s="128">
        <f t="shared" si="0"/>
        <v>244</v>
      </c>
      <c r="D24" s="129">
        <f t="shared" si="1"/>
        <v>245</v>
      </c>
      <c r="E24" s="129">
        <f t="shared" si="2"/>
        <v>245</v>
      </c>
      <c r="F24" s="130">
        <f t="shared" si="6"/>
        <v>237</v>
      </c>
      <c r="G24" s="130">
        <f t="shared" si="7"/>
        <v>244</v>
      </c>
      <c r="H24" s="130">
        <f t="shared" si="3"/>
        <v>243</v>
      </c>
      <c r="I24" s="131">
        <f t="shared" si="4"/>
        <v>243</v>
      </c>
      <c r="J24" s="132"/>
      <c r="K24" s="133"/>
      <c r="L24" s="134"/>
    </row>
    <row r="25" spans="1:12" s="116" customFormat="1" ht="12" customHeight="1" thickTop="1">
      <c r="A25" s="142">
        <f t="shared" si="5"/>
        <v>2014</v>
      </c>
      <c r="B25" s="535"/>
      <c r="C25" s="588">
        <f>I97</f>
        <v>251</v>
      </c>
      <c r="D25" s="588">
        <f t="shared" si="1"/>
        <v>252</v>
      </c>
      <c r="E25" s="588">
        <f t="shared" si="2"/>
        <v>252</v>
      </c>
      <c r="F25" s="588">
        <f t="shared" si="6"/>
        <v>244</v>
      </c>
      <c r="G25" s="588">
        <f t="shared" si="7"/>
        <v>249</v>
      </c>
      <c r="H25" s="588">
        <f t="shared" si="3"/>
        <v>247</v>
      </c>
      <c r="I25" s="589">
        <f t="shared" si="4"/>
        <v>247</v>
      </c>
      <c r="J25" s="145"/>
      <c r="K25" s="242"/>
    </row>
    <row r="26" spans="1:12" s="116" customFormat="1" ht="12" customHeight="1">
      <c r="A26" s="536">
        <f t="shared" si="5"/>
        <v>2015</v>
      </c>
      <c r="B26" s="537"/>
      <c r="C26" s="590">
        <f t="shared" si="0"/>
        <v>257</v>
      </c>
      <c r="D26" s="590">
        <f t="shared" si="1"/>
        <v>260</v>
      </c>
      <c r="E26" s="590">
        <f t="shared" si="2"/>
        <v>260</v>
      </c>
      <c r="F26" s="590">
        <f t="shared" si="6"/>
        <v>251</v>
      </c>
      <c r="G26" s="590">
        <f t="shared" si="7"/>
        <v>255</v>
      </c>
      <c r="H26" s="590">
        <f t="shared" si="3"/>
        <v>252</v>
      </c>
      <c r="I26" s="591">
        <f t="shared" si="4"/>
        <v>252</v>
      </c>
      <c r="J26" s="538"/>
      <c r="K26" s="539"/>
    </row>
    <row r="27" spans="1:12" s="319" customFormat="1" ht="12" customHeight="1">
      <c r="A27" s="142">
        <f t="shared" si="5"/>
        <v>2016</v>
      </c>
      <c r="B27" s="143"/>
      <c r="C27" s="588">
        <f t="shared" si="0"/>
        <v>263</v>
      </c>
      <c r="D27" s="588">
        <f t="shared" si="1"/>
        <v>268</v>
      </c>
      <c r="E27" s="588">
        <f t="shared" si="2"/>
        <v>268</v>
      </c>
      <c r="F27" s="588">
        <f t="shared" si="6"/>
        <v>258</v>
      </c>
      <c r="G27" s="588">
        <f t="shared" si="7"/>
        <v>260</v>
      </c>
      <c r="H27" s="588">
        <f t="shared" si="3"/>
        <v>256</v>
      </c>
      <c r="I27" s="589">
        <f t="shared" si="4"/>
        <v>256</v>
      </c>
      <c r="J27" s="145"/>
      <c r="K27" s="242"/>
    </row>
    <row r="28" spans="1:12" s="116" customFormat="1" ht="12" customHeight="1">
      <c r="A28" s="142">
        <f t="shared" si="5"/>
        <v>2017</v>
      </c>
      <c r="B28" s="143"/>
      <c r="C28" s="588">
        <f t="shared" si="0"/>
        <v>270</v>
      </c>
      <c r="D28" s="588">
        <f t="shared" si="1"/>
        <v>276</v>
      </c>
      <c r="E28" s="588">
        <f t="shared" si="2"/>
        <v>276</v>
      </c>
      <c r="F28" s="588">
        <f t="shared" si="6"/>
        <v>266</v>
      </c>
      <c r="G28" s="588">
        <f t="shared" si="7"/>
        <v>265</v>
      </c>
      <c r="H28" s="588">
        <f t="shared" si="3"/>
        <v>260</v>
      </c>
      <c r="I28" s="589">
        <f t="shared" si="4"/>
        <v>260</v>
      </c>
      <c r="J28" s="145"/>
      <c r="K28" s="242"/>
    </row>
    <row r="29" spans="1:12" s="310" customFormat="1" ht="12" customHeight="1">
      <c r="A29" s="142">
        <f t="shared" si="5"/>
        <v>2018</v>
      </c>
      <c r="B29" s="143"/>
      <c r="C29" s="588">
        <f t="shared" si="0"/>
        <v>276</v>
      </c>
      <c r="D29" s="588">
        <f t="shared" si="1"/>
        <v>284</v>
      </c>
      <c r="E29" s="588">
        <f t="shared" si="2"/>
        <v>284</v>
      </c>
      <c r="F29" s="588">
        <f t="shared" si="6"/>
        <v>273</v>
      </c>
      <c r="G29" s="588">
        <f t="shared" si="7"/>
        <v>270</v>
      </c>
      <c r="H29" s="588">
        <f t="shared" si="3"/>
        <v>264</v>
      </c>
      <c r="I29" s="589">
        <f t="shared" si="4"/>
        <v>264</v>
      </c>
      <c r="J29" s="145"/>
      <c r="K29" s="242"/>
    </row>
    <row r="30" spans="1:12" s="116" customFormat="1" ht="12" customHeight="1">
      <c r="A30" s="142">
        <f t="shared" si="5"/>
        <v>2019</v>
      </c>
      <c r="B30" s="143"/>
      <c r="C30" s="588">
        <f t="shared" si="0"/>
        <v>283</v>
      </c>
      <c r="D30" s="588">
        <f t="shared" si="1"/>
        <v>293</v>
      </c>
      <c r="E30" s="588">
        <f t="shared" si="2"/>
        <v>293</v>
      </c>
      <c r="F30" s="588">
        <f t="shared" si="6"/>
        <v>280</v>
      </c>
      <c r="G30" s="588">
        <f t="shared" si="7"/>
        <v>275</v>
      </c>
      <c r="H30" s="588">
        <f t="shared" si="3"/>
        <v>267</v>
      </c>
      <c r="I30" s="589">
        <f t="shared" si="4"/>
        <v>267</v>
      </c>
      <c r="J30" s="145"/>
      <c r="K30" s="242"/>
    </row>
    <row r="31" spans="1:12" s="116" customFormat="1" ht="12" customHeight="1">
      <c r="A31" s="536">
        <f t="shared" si="5"/>
        <v>2020</v>
      </c>
      <c r="B31" s="537"/>
      <c r="C31" s="590">
        <f t="shared" si="0"/>
        <v>289</v>
      </c>
      <c r="D31" s="590">
        <f t="shared" si="1"/>
        <v>302</v>
      </c>
      <c r="E31" s="590">
        <f t="shared" si="2"/>
        <v>302</v>
      </c>
      <c r="F31" s="590">
        <f t="shared" si="6"/>
        <v>288</v>
      </c>
      <c r="G31" s="590">
        <f t="shared" si="7"/>
        <v>279</v>
      </c>
      <c r="H31" s="590">
        <f t="shared" si="3"/>
        <v>270</v>
      </c>
      <c r="I31" s="591">
        <f t="shared" si="4"/>
        <v>270</v>
      </c>
      <c r="J31" s="538"/>
      <c r="K31" s="539"/>
    </row>
    <row r="32" spans="1:12" s="319" customFormat="1" ht="12" customHeight="1">
      <c r="A32" s="142">
        <f t="shared" si="5"/>
        <v>2021</v>
      </c>
      <c r="B32" s="143"/>
      <c r="C32" s="588">
        <f t="shared" si="0"/>
        <v>296</v>
      </c>
      <c r="D32" s="588">
        <f t="shared" si="1"/>
        <v>311</v>
      </c>
      <c r="E32" s="588">
        <f t="shared" si="2"/>
        <v>311</v>
      </c>
      <c r="F32" s="588">
        <f t="shared" si="6"/>
        <v>297</v>
      </c>
      <c r="G32" s="588">
        <f t="shared" si="7"/>
        <v>284</v>
      </c>
      <c r="H32" s="588">
        <f t="shared" si="3"/>
        <v>273</v>
      </c>
      <c r="I32" s="589">
        <f t="shared" si="4"/>
        <v>273</v>
      </c>
      <c r="J32" s="145"/>
      <c r="K32" s="242"/>
    </row>
    <row r="33" spans="1:32" s="116" customFormat="1" ht="12" customHeight="1">
      <c r="A33" s="142">
        <f t="shared" si="5"/>
        <v>2022</v>
      </c>
      <c r="B33" s="143"/>
      <c r="C33" s="588">
        <f t="shared" si="0"/>
        <v>302</v>
      </c>
      <c r="D33" s="588">
        <f t="shared" si="1"/>
        <v>321</v>
      </c>
      <c r="E33" s="588">
        <f t="shared" si="2"/>
        <v>321</v>
      </c>
      <c r="F33" s="588">
        <f t="shared" si="6"/>
        <v>305</v>
      </c>
      <c r="G33" s="588">
        <f t="shared" si="7"/>
        <v>288</v>
      </c>
      <c r="H33" s="588">
        <f t="shared" si="3"/>
        <v>276</v>
      </c>
      <c r="I33" s="589">
        <f t="shared" si="4"/>
        <v>276</v>
      </c>
      <c r="J33" s="145"/>
      <c r="K33" s="242"/>
    </row>
    <row r="34" spans="1:32" s="310" customFormat="1" ht="12" customHeight="1">
      <c r="A34" s="142">
        <f t="shared" si="5"/>
        <v>2023</v>
      </c>
      <c r="B34" s="143"/>
      <c r="C34" s="588">
        <f t="shared" si="0"/>
        <v>309</v>
      </c>
      <c r="D34" s="588">
        <f t="shared" si="1"/>
        <v>330</v>
      </c>
      <c r="E34" s="588">
        <f t="shared" si="2"/>
        <v>330</v>
      </c>
      <c r="F34" s="588">
        <f t="shared" si="6"/>
        <v>313</v>
      </c>
      <c r="G34" s="588">
        <f t="shared" si="7"/>
        <v>292</v>
      </c>
      <c r="H34" s="588">
        <f t="shared" si="3"/>
        <v>279</v>
      </c>
      <c r="I34" s="589">
        <f t="shared" si="4"/>
        <v>279</v>
      </c>
      <c r="J34" s="145"/>
      <c r="K34" s="242"/>
    </row>
    <row r="35" spans="1:32" s="116" customFormat="1" ht="12" customHeight="1">
      <c r="A35" s="142">
        <f t="shared" si="5"/>
        <v>2024</v>
      </c>
      <c r="B35" s="143"/>
      <c r="C35" s="588">
        <f t="shared" si="0"/>
        <v>315</v>
      </c>
      <c r="D35" s="588">
        <f t="shared" si="1"/>
        <v>340</v>
      </c>
      <c r="E35" s="588">
        <f t="shared" si="2"/>
        <v>340</v>
      </c>
      <c r="F35" s="588">
        <f t="shared" si="6"/>
        <v>322</v>
      </c>
      <c r="G35" s="588">
        <f t="shared" si="7"/>
        <v>296</v>
      </c>
      <c r="H35" s="588">
        <f t="shared" si="3"/>
        <v>281</v>
      </c>
      <c r="I35" s="589">
        <f t="shared" si="4"/>
        <v>281</v>
      </c>
      <c r="J35" s="145"/>
      <c r="K35" s="242"/>
    </row>
    <row r="36" spans="1:32" s="116" customFormat="1" ht="12" customHeight="1">
      <c r="A36" s="536">
        <f t="shared" si="5"/>
        <v>2025</v>
      </c>
      <c r="B36" s="537"/>
      <c r="C36" s="590">
        <f t="shared" si="0"/>
        <v>321</v>
      </c>
      <c r="D36" s="590">
        <f t="shared" si="1"/>
        <v>351</v>
      </c>
      <c r="E36" s="590">
        <f t="shared" si="2"/>
        <v>351</v>
      </c>
      <c r="F36" s="590">
        <f t="shared" si="6"/>
        <v>331</v>
      </c>
      <c r="G36" s="590">
        <f t="shared" si="7"/>
        <v>299</v>
      </c>
      <c r="H36" s="590">
        <f t="shared" si="3"/>
        <v>284</v>
      </c>
      <c r="I36" s="591">
        <f t="shared" si="4"/>
        <v>284</v>
      </c>
      <c r="J36" s="538"/>
      <c r="K36" s="539"/>
    </row>
    <row r="37" spans="1:32" s="319" customFormat="1" ht="12" customHeight="1">
      <c r="A37" s="142">
        <f t="shared" si="5"/>
        <v>2026</v>
      </c>
      <c r="B37" s="143"/>
      <c r="C37" s="588">
        <f t="shared" si="0"/>
        <v>328</v>
      </c>
      <c r="D37" s="588">
        <f t="shared" si="1"/>
        <v>361</v>
      </c>
      <c r="E37" s="588">
        <f t="shared" si="2"/>
        <v>361</v>
      </c>
      <c r="F37" s="588">
        <f t="shared" si="6"/>
        <v>340</v>
      </c>
      <c r="G37" s="588">
        <f t="shared" si="7"/>
        <v>302</v>
      </c>
      <c r="H37" s="588">
        <f t="shared" si="3"/>
        <v>286</v>
      </c>
      <c r="I37" s="589">
        <f t="shared" si="4"/>
        <v>286</v>
      </c>
      <c r="J37" s="145"/>
      <c r="K37" s="242"/>
    </row>
    <row r="38" spans="1:32" s="116" customFormat="1" ht="12" customHeight="1">
      <c r="A38" s="142">
        <f t="shared" si="5"/>
        <v>2027</v>
      </c>
      <c r="B38" s="143"/>
      <c r="C38" s="588">
        <f t="shared" si="0"/>
        <v>334</v>
      </c>
      <c r="D38" s="588">
        <f t="shared" si="1"/>
        <v>372</v>
      </c>
      <c r="E38" s="588">
        <f t="shared" si="2"/>
        <v>372</v>
      </c>
      <c r="F38" s="588">
        <f t="shared" si="6"/>
        <v>349</v>
      </c>
      <c r="G38" s="588">
        <f t="shared" si="7"/>
        <v>306</v>
      </c>
      <c r="H38" s="588">
        <f t="shared" si="3"/>
        <v>288</v>
      </c>
      <c r="I38" s="589">
        <f t="shared" si="4"/>
        <v>288</v>
      </c>
      <c r="J38" s="145"/>
      <c r="K38" s="242"/>
    </row>
    <row r="39" spans="1:32" s="310" customFormat="1" ht="12" customHeight="1">
      <c r="A39" s="142">
        <f t="shared" si="5"/>
        <v>2028</v>
      </c>
      <c r="B39" s="143"/>
      <c r="C39" s="588">
        <f t="shared" si="0"/>
        <v>341</v>
      </c>
      <c r="D39" s="588">
        <f t="shared" si="1"/>
        <v>384</v>
      </c>
      <c r="E39" s="588">
        <f t="shared" si="2"/>
        <v>384</v>
      </c>
      <c r="F39" s="588">
        <f t="shared" si="6"/>
        <v>359</v>
      </c>
      <c r="G39" s="588">
        <f t="shared" si="7"/>
        <v>308</v>
      </c>
      <c r="H39" s="588">
        <f t="shared" si="3"/>
        <v>290</v>
      </c>
      <c r="I39" s="589">
        <f t="shared" si="4"/>
        <v>290</v>
      </c>
      <c r="J39" s="145"/>
      <c r="K39" s="242"/>
    </row>
    <row r="40" spans="1:32" s="116" customFormat="1" ht="12" customHeight="1">
      <c r="A40" s="142">
        <f t="shared" si="5"/>
        <v>2029</v>
      </c>
      <c r="B40" s="143"/>
      <c r="C40" s="588">
        <f t="shared" si="0"/>
        <v>347</v>
      </c>
      <c r="D40" s="588">
        <f t="shared" si="1"/>
        <v>395</v>
      </c>
      <c r="E40" s="588">
        <f t="shared" si="2"/>
        <v>395</v>
      </c>
      <c r="F40" s="588">
        <f t="shared" si="6"/>
        <v>368</v>
      </c>
      <c r="G40" s="588">
        <f t="shared" si="7"/>
        <v>311</v>
      </c>
      <c r="H40" s="588">
        <f t="shared" si="3"/>
        <v>292</v>
      </c>
      <c r="I40" s="589">
        <f t="shared" si="4"/>
        <v>292</v>
      </c>
      <c r="J40" s="145"/>
      <c r="K40" s="242"/>
    </row>
    <row r="41" spans="1:32" s="116" customFormat="1" ht="12" customHeight="1">
      <c r="A41" s="536">
        <f t="shared" si="5"/>
        <v>2030</v>
      </c>
      <c r="B41" s="537"/>
      <c r="C41" s="590">
        <f t="shared" si="0"/>
        <v>354</v>
      </c>
      <c r="D41" s="590">
        <f t="shared" si="1"/>
        <v>407</v>
      </c>
      <c r="E41" s="590">
        <f t="shared" si="2"/>
        <v>407</v>
      </c>
      <c r="F41" s="590">
        <f t="shared" si="6"/>
        <v>378</v>
      </c>
      <c r="G41" s="590">
        <f t="shared" si="7"/>
        <v>314</v>
      </c>
      <c r="H41" s="590">
        <f t="shared" si="3"/>
        <v>294</v>
      </c>
      <c r="I41" s="591">
        <f t="shared" si="4"/>
        <v>294</v>
      </c>
      <c r="J41" s="538"/>
      <c r="K41" s="539"/>
    </row>
    <row r="42" spans="1:32" s="319" customFormat="1" ht="12" customHeight="1">
      <c r="A42" s="142">
        <f t="shared" si="5"/>
        <v>2031</v>
      </c>
      <c r="B42" s="143"/>
      <c r="C42" s="588">
        <f t="shared" si="0"/>
        <v>360</v>
      </c>
      <c r="D42" s="588">
        <f t="shared" si="1"/>
        <v>419</v>
      </c>
      <c r="E42" s="588">
        <f t="shared" si="2"/>
        <v>419</v>
      </c>
      <c r="F42" s="588">
        <f t="shared" si="6"/>
        <v>388</v>
      </c>
      <c r="G42" s="588">
        <f t="shared" si="7"/>
        <v>316</v>
      </c>
      <c r="H42" s="588">
        <f t="shared" si="3"/>
        <v>295</v>
      </c>
      <c r="I42" s="589">
        <f t="shared" si="4"/>
        <v>295</v>
      </c>
      <c r="J42" s="145"/>
      <c r="K42" s="242"/>
    </row>
    <row r="43" spans="1:32" s="116" customFormat="1" ht="12" customHeight="1">
      <c r="A43" s="142">
        <f t="shared" si="5"/>
        <v>2032</v>
      </c>
      <c r="B43" s="143"/>
      <c r="C43" s="588">
        <f t="shared" si="0"/>
        <v>366</v>
      </c>
      <c r="D43" s="588">
        <f t="shared" si="1"/>
        <v>432</v>
      </c>
      <c r="E43" s="588">
        <f t="shared" si="2"/>
        <v>432</v>
      </c>
      <c r="F43" s="588">
        <f t="shared" si="6"/>
        <v>397</v>
      </c>
      <c r="G43" s="588">
        <f t="shared" si="7"/>
        <v>319</v>
      </c>
      <c r="H43" s="588">
        <f t="shared" si="3"/>
        <v>297</v>
      </c>
      <c r="I43" s="589">
        <f t="shared" si="4"/>
        <v>297</v>
      </c>
      <c r="J43" s="145"/>
      <c r="K43" s="242"/>
    </row>
    <row r="44" spans="1:32" s="310" customFormat="1" ht="12" customHeight="1">
      <c r="A44" s="142">
        <f t="shared" si="5"/>
        <v>2033</v>
      </c>
      <c r="B44" s="143"/>
      <c r="C44" s="588">
        <f t="shared" si="0"/>
        <v>373</v>
      </c>
      <c r="D44" s="588">
        <f t="shared" si="1"/>
        <v>445</v>
      </c>
      <c r="E44" s="588">
        <f t="shared" si="2"/>
        <v>445</v>
      </c>
      <c r="F44" s="588">
        <f t="shared" si="6"/>
        <v>408</v>
      </c>
      <c r="G44" s="588">
        <f t="shared" si="7"/>
        <v>321</v>
      </c>
      <c r="H44" s="588">
        <f t="shared" si="3"/>
        <v>298</v>
      </c>
      <c r="I44" s="589">
        <f t="shared" si="4"/>
        <v>298</v>
      </c>
      <c r="J44" s="145"/>
      <c r="K44" s="242"/>
    </row>
    <row r="45" spans="1:32" s="116" customFormat="1" ht="12" customHeight="1">
      <c r="A45" s="142">
        <f t="shared" si="5"/>
        <v>2034</v>
      </c>
      <c r="B45" s="143"/>
      <c r="C45" s="588">
        <f t="shared" si="0"/>
        <v>379</v>
      </c>
      <c r="D45" s="588">
        <f t="shared" si="1"/>
        <v>459</v>
      </c>
      <c r="E45" s="588">
        <f t="shared" si="2"/>
        <v>459</v>
      </c>
      <c r="F45" s="588">
        <f t="shared" si="6"/>
        <v>418</v>
      </c>
      <c r="G45" s="588">
        <f t="shared" si="7"/>
        <v>323</v>
      </c>
      <c r="H45" s="588">
        <f t="shared" si="3"/>
        <v>299</v>
      </c>
      <c r="I45" s="589">
        <f t="shared" si="4"/>
        <v>299</v>
      </c>
      <c r="J45" s="145"/>
      <c r="K45" s="242"/>
    </row>
    <row r="46" spans="1:32" s="116" customFormat="1" ht="12" customHeight="1">
      <c r="A46" s="142">
        <f t="shared" si="5"/>
        <v>2035</v>
      </c>
      <c r="B46" s="143"/>
      <c r="C46" s="588">
        <f t="shared" si="0"/>
        <v>386</v>
      </c>
      <c r="D46" s="588">
        <f t="shared" si="1"/>
        <v>473</v>
      </c>
      <c r="E46" s="588">
        <f t="shared" si="2"/>
        <v>473</v>
      </c>
      <c r="F46" s="588">
        <f t="shared" si="6"/>
        <v>428</v>
      </c>
      <c r="G46" s="588">
        <f t="shared" si="7"/>
        <v>325</v>
      </c>
      <c r="H46" s="588">
        <f t="shared" si="3"/>
        <v>301</v>
      </c>
      <c r="I46" s="589">
        <f t="shared" si="4"/>
        <v>301</v>
      </c>
      <c r="J46" s="145"/>
      <c r="K46" s="242"/>
    </row>
    <row r="47" spans="1:32" s="116" customFormat="1" ht="14.1" customHeight="1">
      <c r="A47" s="147" t="s">
        <v>6</v>
      </c>
      <c r="B47" s="148"/>
      <c r="C47" s="592"/>
      <c r="D47" s="592"/>
      <c r="E47" s="593"/>
      <c r="F47" s="592"/>
      <c r="G47" s="592"/>
      <c r="H47" s="582" t="s">
        <v>325</v>
      </c>
      <c r="I47" s="593"/>
      <c r="J47" s="152"/>
      <c r="K47" s="153"/>
      <c r="L47" s="154"/>
      <c r="M47" s="155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</row>
    <row r="48" spans="1:32" s="116" customFormat="1" ht="14.1" customHeight="1">
      <c r="A48" s="637" t="s">
        <v>7</v>
      </c>
      <c r="B48" s="645"/>
      <c r="C48" s="601">
        <f>F81</f>
        <v>0.85968143221176918</v>
      </c>
      <c r="D48" s="601">
        <f>G132</f>
        <v>0.85946260881334946</v>
      </c>
      <c r="E48" s="601">
        <f>G179</f>
        <v>0.85946260881334946</v>
      </c>
      <c r="F48" s="601">
        <f>H224</f>
        <v>0.86422779602432487</v>
      </c>
      <c r="G48" s="601">
        <f>G271</f>
        <v>0.85626227433921132</v>
      </c>
      <c r="H48" s="602">
        <f>G317</f>
        <v>0.83432240676052338</v>
      </c>
      <c r="I48" s="594"/>
      <c r="J48" s="160"/>
      <c r="K48" s="161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</row>
    <row r="49" spans="1:32" s="116" customFormat="1" ht="14.1" customHeight="1">
      <c r="A49" s="637" t="s">
        <v>8</v>
      </c>
      <c r="B49" s="645"/>
      <c r="C49" s="600">
        <f>F82</f>
        <v>0.56000000000000005</v>
      </c>
      <c r="D49" s="600">
        <f>G133</f>
        <v>0.56100000000000005</v>
      </c>
      <c r="E49" s="600">
        <f>G180</f>
        <v>0.56100000000000005</v>
      </c>
      <c r="F49" s="600">
        <f>H225</f>
        <v>0.80500000000000005</v>
      </c>
      <c r="G49" s="600">
        <f>G272</f>
        <v>0.57499999999999996</v>
      </c>
      <c r="H49" s="600">
        <f>G318</f>
        <v>0.66600000000000015</v>
      </c>
      <c r="I49" s="595"/>
      <c r="J49" s="244" t="s">
        <v>80</v>
      </c>
      <c r="K49" s="115"/>
      <c r="L49" s="154"/>
      <c r="M49" s="155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</row>
    <row r="50" spans="1:32" s="116" customFormat="1" ht="14.1" customHeight="1">
      <c r="A50" s="637" t="s">
        <v>9</v>
      </c>
      <c r="B50" s="645"/>
      <c r="C50" s="598">
        <f>F83</f>
        <v>0.56000000000000005</v>
      </c>
      <c r="D50" s="598">
        <f>G134</f>
        <v>0.56100000000000005</v>
      </c>
      <c r="E50" s="598">
        <f>G181</f>
        <v>0.56100000000000005</v>
      </c>
      <c r="F50" s="598">
        <f>H226</f>
        <v>0.80500000000000005</v>
      </c>
      <c r="G50" s="598">
        <f>G273</f>
        <v>0.57499999999999996</v>
      </c>
      <c r="H50" s="598">
        <f>G319</f>
        <v>0.66600000000000015</v>
      </c>
      <c r="I50" s="596"/>
      <c r="J50" s="244" t="s">
        <v>81</v>
      </c>
      <c r="K50" s="115"/>
      <c r="L50" s="154"/>
      <c r="M50" s="155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</row>
    <row r="51" spans="1:32" s="116" customFormat="1" ht="14.1" customHeight="1">
      <c r="A51" s="637" t="s">
        <v>10</v>
      </c>
      <c r="B51" s="645"/>
      <c r="C51" s="598">
        <f>F84</f>
        <v>3.1952224329222374</v>
      </c>
      <c r="D51" s="598">
        <f>G135</f>
        <v>3.2234252855914356</v>
      </c>
      <c r="E51" s="598">
        <f>G182</f>
        <v>3.2234252855914356</v>
      </c>
      <c r="F51" s="598">
        <f>H227</f>
        <v>3.288238667372601</v>
      </c>
      <c r="G51" s="598">
        <f>G274</f>
        <v>3.2621060221961793</v>
      </c>
      <c r="H51" s="598">
        <f>G320</f>
        <v>3.4283054269040059</v>
      </c>
      <c r="I51" s="597"/>
      <c r="J51" s="165"/>
      <c r="K51" s="115"/>
      <c r="L51" s="154"/>
      <c r="M51" s="155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</row>
    <row r="52" spans="1:32" s="116" customFormat="1" ht="14.1" customHeight="1">
      <c r="A52" s="637" t="s">
        <v>11</v>
      </c>
      <c r="B52" s="645"/>
      <c r="C52" s="598">
        <f>F85</f>
        <v>3.1952224329222374</v>
      </c>
      <c r="D52" s="598">
        <f>G136</f>
        <v>3.2234252855914356</v>
      </c>
      <c r="E52" s="598">
        <f>G183</f>
        <v>3.2234252855914356</v>
      </c>
      <c r="F52" s="598">
        <f>H228</f>
        <v>3.288238667372601</v>
      </c>
      <c r="G52" s="598">
        <f>G275</f>
        <v>3.2621060221961793</v>
      </c>
      <c r="H52" s="599">
        <f>G321</f>
        <v>3.4283054269040059</v>
      </c>
      <c r="I52" s="597"/>
      <c r="J52" s="165"/>
      <c r="K52" s="115"/>
      <c r="L52" s="154"/>
      <c r="M52" s="155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</row>
    <row r="53" spans="1:32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</row>
    <row r="54" spans="1:32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</row>
    <row r="55" spans="1:32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</row>
    <row r="56" spans="1:32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</row>
    <row r="57" spans="1:32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</row>
    <row r="58" spans="1:32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</row>
    <row r="59" spans="1:32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</row>
    <row r="60" spans="1:32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</row>
    <row r="61" spans="1:32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</row>
    <row r="62" spans="1:32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</row>
    <row r="63" spans="1:32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</row>
    <row r="64" spans="1:32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</row>
    <row r="65" spans="1:31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</row>
    <row r="66" spans="1:31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</row>
    <row r="67" spans="1:31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</row>
    <row r="68" spans="1:31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</row>
    <row r="69" spans="1:31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</row>
    <row r="70" spans="1:31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</row>
    <row r="71" spans="1:31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</row>
    <row r="72" spans="1:31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</row>
    <row r="73" spans="1:31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</row>
    <row r="74" spans="1:31" ht="15" customHeight="1">
      <c r="A74" s="7" t="s">
        <v>12</v>
      </c>
      <c r="B74" s="8"/>
      <c r="I74" s="9"/>
    </row>
    <row r="75" spans="1:31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0.85968143221176918</v>
      </c>
      <c r="J75" s="17" t="s">
        <v>15</v>
      </c>
      <c r="K75" s="18" t="s">
        <v>16</v>
      </c>
    </row>
    <row r="76" spans="1:31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31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31" ht="15" customHeight="1">
      <c r="A78" s="19"/>
      <c r="B78" s="174"/>
      <c r="C78" s="20"/>
      <c r="D78" s="21" t="s">
        <v>18</v>
      </c>
      <c r="E78" s="26">
        <f>INDEX(LINEST(B87:B96,C87:C96),1)</f>
        <v>6.4424242424242424</v>
      </c>
      <c r="G78" s="27"/>
      <c r="H78" s="24"/>
      <c r="I78" s="177"/>
      <c r="J78" s="178"/>
      <c r="K78" s="177"/>
    </row>
    <row r="79" spans="1:31" ht="15" customHeight="1">
      <c r="A79" s="19"/>
      <c r="B79" s="174"/>
      <c r="C79" s="20"/>
      <c r="D79" s="21" t="s">
        <v>19</v>
      </c>
      <c r="E79" s="26">
        <f>INDEX(LINEST(B87:B96,C87:C96),2)</f>
        <v>179.66666666666666</v>
      </c>
      <c r="G79" s="27"/>
      <c r="H79" s="24"/>
      <c r="I79" s="177"/>
      <c r="J79" s="178"/>
      <c r="K79" s="177"/>
    </row>
    <row r="80" spans="1:31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0.85968143221176918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0.56000000000000005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0.56000000000000005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3.1952224329222374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3.1952224329222374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2004</v>
      </c>
      <c r="B87" s="174">
        <f>B15</f>
        <v>193</v>
      </c>
      <c r="C87" s="20">
        <v>1</v>
      </c>
      <c r="F87" s="25"/>
      <c r="G87" s="21"/>
      <c r="H87" s="25"/>
      <c r="I87" s="177">
        <f t="shared" ref="I87:I118" si="8">ROUND($E$78*C87+$E$79,$G$1)</f>
        <v>186</v>
      </c>
      <c r="J87" s="178">
        <f t="shared" ref="J87:J96" si="9">ABS(B87-I87)/B87*100</f>
        <v>3.6269430051813467</v>
      </c>
      <c r="K87" s="216">
        <f t="shared" ref="K87:K96" si="10">(B87-I87)^2/1000</f>
        <v>4.9000000000000002E-2</v>
      </c>
    </row>
    <row r="88" spans="1:11" ht="15" customHeight="1">
      <c r="A88" s="19">
        <f t="shared" ref="A88:A118" si="11">A87+1</f>
        <v>2005</v>
      </c>
      <c r="B88" s="174">
        <f t="shared" ref="B88:B96" si="12">B16</f>
        <v>196</v>
      </c>
      <c r="C88" s="20">
        <v>2</v>
      </c>
      <c r="F88" s="25"/>
      <c r="G88" s="21"/>
      <c r="H88" s="25"/>
      <c r="I88" s="177">
        <f t="shared" si="8"/>
        <v>193</v>
      </c>
      <c r="J88" s="178">
        <f t="shared" si="9"/>
        <v>1.5306122448979591</v>
      </c>
      <c r="K88" s="216">
        <f t="shared" si="10"/>
        <v>8.9999999999999993E-3</v>
      </c>
    </row>
    <row r="89" spans="1:11" ht="15" customHeight="1">
      <c r="A89" s="19">
        <f t="shared" si="11"/>
        <v>2006</v>
      </c>
      <c r="B89" s="174">
        <f t="shared" si="12"/>
        <v>195</v>
      </c>
      <c r="C89" s="20">
        <v>3</v>
      </c>
      <c r="F89" s="25"/>
      <c r="G89" s="21"/>
      <c r="H89" s="25"/>
      <c r="I89" s="177">
        <f t="shared" si="8"/>
        <v>199</v>
      </c>
      <c r="J89" s="178">
        <f t="shared" si="9"/>
        <v>2.0512820512820511</v>
      </c>
      <c r="K89" s="216">
        <f t="shared" si="10"/>
        <v>1.6E-2</v>
      </c>
    </row>
    <row r="90" spans="1:11" ht="15" customHeight="1">
      <c r="A90" s="19">
        <f t="shared" si="11"/>
        <v>2007</v>
      </c>
      <c r="B90" s="174">
        <f t="shared" si="12"/>
        <v>197</v>
      </c>
      <c r="C90" s="20">
        <v>4</v>
      </c>
      <c r="F90" s="25"/>
      <c r="G90" s="21"/>
      <c r="H90" s="25"/>
      <c r="I90" s="177">
        <f t="shared" si="8"/>
        <v>205</v>
      </c>
      <c r="J90" s="178">
        <f t="shared" si="9"/>
        <v>4.0609137055837561</v>
      </c>
      <c r="K90" s="216">
        <f t="shared" si="10"/>
        <v>6.4000000000000001E-2</v>
      </c>
    </row>
    <row r="91" spans="1:11" ht="15" customHeight="1">
      <c r="A91" s="19">
        <f t="shared" si="11"/>
        <v>2008</v>
      </c>
      <c r="B91" s="174">
        <f t="shared" si="12"/>
        <v>198</v>
      </c>
      <c r="C91" s="20">
        <v>5</v>
      </c>
      <c r="D91" s="21"/>
      <c r="E91" s="21"/>
      <c r="F91" s="25"/>
      <c r="G91" s="21"/>
      <c r="H91" s="25"/>
      <c r="I91" s="177">
        <f t="shared" si="8"/>
        <v>212</v>
      </c>
      <c r="J91" s="178">
        <f t="shared" si="9"/>
        <v>7.0707070707070701</v>
      </c>
      <c r="K91" s="216">
        <f t="shared" si="10"/>
        <v>0.19600000000000001</v>
      </c>
    </row>
    <row r="92" spans="1:11" ht="15" customHeight="1">
      <c r="A92" s="19">
        <f t="shared" si="11"/>
        <v>2009</v>
      </c>
      <c r="B92" s="174">
        <f t="shared" si="12"/>
        <v>222</v>
      </c>
      <c r="C92" s="20">
        <v>6</v>
      </c>
      <c r="D92" s="21"/>
      <c r="E92" s="21"/>
      <c r="F92" s="25"/>
      <c r="G92" s="21"/>
      <c r="H92" s="25"/>
      <c r="I92" s="177">
        <f t="shared" si="8"/>
        <v>218</v>
      </c>
      <c r="J92" s="178">
        <f t="shared" si="9"/>
        <v>1.8018018018018018</v>
      </c>
      <c r="K92" s="216">
        <f t="shared" si="10"/>
        <v>1.6E-2</v>
      </c>
    </row>
    <row r="93" spans="1:11" s="25" customFormat="1" ht="15" customHeight="1">
      <c r="A93" s="19">
        <f t="shared" si="11"/>
        <v>2010</v>
      </c>
      <c r="B93" s="174">
        <f t="shared" si="12"/>
        <v>232</v>
      </c>
      <c r="C93" s="20">
        <v>7</v>
      </c>
      <c r="G93" s="21"/>
      <c r="H93" s="21"/>
      <c r="I93" s="177">
        <f t="shared" si="8"/>
        <v>225</v>
      </c>
      <c r="J93" s="178">
        <f t="shared" si="9"/>
        <v>3.0172413793103448</v>
      </c>
      <c r="K93" s="216">
        <f t="shared" si="10"/>
        <v>4.9000000000000002E-2</v>
      </c>
    </row>
    <row r="94" spans="1:11" ht="15" customHeight="1">
      <c r="A94" s="19">
        <f t="shared" si="11"/>
        <v>2011</v>
      </c>
      <c r="B94" s="174">
        <f t="shared" si="12"/>
        <v>240</v>
      </c>
      <c r="C94" s="20">
        <v>8</v>
      </c>
      <c r="D94" s="25"/>
      <c r="E94" s="25"/>
      <c r="F94" s="25"/>
      <c r="G94" s="21"/>
      <c r="H94" s="25"/>
      <c r="I94" s="177">
        <f t="shared" si="8"/>
        <v>231</v>
      </c>
      <c r="J94" s="178">
        <f t="shared" si="9"/>
        <v>3.75</v>
      </c>
      <c r="K94" s="216">
        <f t="shared" si="10"/>
        <v>8.1000000000000003E-2</v>
      </c>
    </row>
    <row r="95" spans="1:11" s="25" customFormat="1" ht="15" customHeight="1">
      <c r="A95" s="19">
        <f t="shared" si="11"/>
        <v>2012</v>
      </c>
      <c r="B95" s="174">
        <f t="shared" si="12"/>
        <v>242</v>
      </c>
      <c r="C95" s="20">
        <v>9</v>
      </c>
      <c r="G95" s="21"/>
      <c r="I95" s="177">
        <f t="shared" si="8"/>
        <v>238</v>
      </c>
      <c r="J95" s="178">
        <f t="shared" si="9"/>
        <v>1.6528925619834711</v>
      </c>
      <c r="K95" s="216">
        <f t="shared" si="10"/>
        <v>1.6E-2</v>
      </c>
    </row>
    <row r="96" spans="1:11" s="25" customFormat="1" ht="15" customHeight="1" thickBot="1">
      <c r="A96" s="28">
        <f t="shared" si="11"/>
        <v>2013</v>
      </c>
      <c r="B96" s="182">
        <f t="shared" si="12"/>
        <v>236</v>
      </c>
      <c r="C96" s="29">
        <v>10</v>
      </c>
      <c r="D96" s="30"/>
      <c r="E96" s="30"/>
      <c r="F96" s="30"/>
      <c r="G96" s="30"/>
      <c r="H96" s="30"/>
      <c r="I96" s="183">
        <f t="shared" si="8"/>
        <v>244</v>
      </c>
      <c r="J96" s="184">
        <f t="shared" si="9"/>
        <v>3.3898305084745761</v>
      </c>
      <c r="K96" s="218">
        <f t="shared" si="10"/>
        <v>6.4000000000000001E-2</v>
      </c>
    </row>
    <row r="97" spans="1:11" s="25" customFormat="1" ht="15" customHeight="1" thickTop="1">
      <c r="A97" s="19">
        <f t="shared" si="11"/>
        <v>2014</v>
      </c>
      <c r="B97" s="174">
        <f t="shared" ref="B97:B118" si="13">ROUND(E$78*C97+E$79,$G$1)</f>
        <v>251</v>
      </c>
      <c r="C97" s="20">
        <f t="shared" ref="C97:C118" si="14">C96+1</f>
        <v>11</v>
      </c>
      <c r="D97" s="31"/>
      <c r="E97" s="31"/>
      <c r="I97" s="177">
        <f>ROUND($E$78*C97+$E$79,$G$1)</f>
        <v>251</v>
      </c>
      <c r="J97" s="185"/>
      <c r="K97" s="185"/>
    </row>
    <row r="98" spans="1:11" ht="15" customHeight="1">
      <c r="A98" s="19">
        <f t="shared" si="11"/>
        <v>2015</v>
      </c>
      <c r="B98" s="174">
        <f t="shared" si="13"/>
        <v>257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257</v>
      </c>
      <c r="J98" s="185"/>
      <c r="K98" s="185"/>
    </row>
    <row r="99" spans="1:11" ht="15" customHeight="1">
      <c r="A99" s="19">
        <f t="shared" si="11"/>
        <v>2016</v>
      </c>
      <c r="B99" s="174">
        <f t="shared" si="13"/>
        <v>263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263</v>
      </c>
      <c r="J99" s="185"/>
      <c r="K99" s="185"/>
    </row>
    <row r="100" spans="1:11" ht="15" customHeight="1">
      <c r="A100" s="19">
        <f t="shared" si="11"/>
        <v>2017</v>
      </c>
      <c r="B100" s="174">
        <f t="shared" si="13"/>
        <v>270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270</v>
      </c>
      <c r="J100" s="185"/>
      <c r="K100" s="185"/>
    </row>
    <row r="101" spans="1:11" ht="15" customHeight="1">
      <c r="A101" s="19">
        <f t="shared" si="11"/>
        <v>2018</v>
      </c>
      <c r="B101" s="174">
        <f t="shared" si="13"/>
        <v>276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276</v>
      </c>
      <c r="J101" s="185"/>
      <c r="K101" s="185"/>
    </row>
    <row r="102" spans="1:11" ht="15" customHeight="1">
      <c r="A102" s="19">
        <f t="shared" si="11"/>
        <v>2019</v>
      </c>
      <c r="B102" s="174">
        <f t="shared" si="13"/>
        <v>283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283</v>
      </c>
      <c r="J102" s="185"/>
      <c r="K102" s="185"/>
    </row>
    <row r="103" spans="1:11" ht="15" customHeight="1">
      <c r="A103" s="19">
        <f t="shared" si="11"/>
        <v>2020</v>
      </c>
      <c r="B103" s="174">
        <f t="shared" si="13"/>
        <v>289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289</v>
      </c>
      <c r="J103" s="185"/>
      <c r="K103" s="185"/>
    </row>
    <row r="104" spans="1:11" ht="15" customHeight="1">
      <c r="A104" s="19">
        <f t="shared" si="11"/>
        <v>2021</v>
      </c>
      <c r="B104" s="174">
        <f>ROUND(E$78*C104+E$79,$G$1)</f>
        <v>296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296</v>
      </c>
      <c r="J104" s="185"/>
      <c r="K104" s="185"/>
    </row>
    <row r="105" spans="1:11" ht="15" customHeight="1">
      <c r="A105" s="19">
        <f t="shared" si="11"/>
        <v>2022</v>
      </c>
      <c r="B105" s="174">
        <f t="shared" si="13"/>
        <v>302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302</v>
      </c>
      <c r="J105" s="185"/>
      <c r="K105" s="185"/>
    </row>
    <row r="106" spans="1:11" ht="15" customHeight="1">
      <c r="A106" s="19">
        <f t="shared" si="11"/>
        <v>2023</v>
      </c>
      <c r="B106" s="174">
        <f t="shared" si="13"/>
        <v>309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309</v>
      </c>
      <c r="J106" s="185"/>
      <c r="K106" s="185"/>
    </row>
    <row r="107" spans="1:11" ht="15" customHeight="1">
      <c r="A107" s="19">
        <f t="shared" si="11"/>
        <v>2024</v>
      </c>
      <c r="B107" s="174">
        <f t="shared" si="13"/>
        <v>315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315</v>
      </c>
      <c r="J107" s="185"/>
      <c r="K107" s="185"/>
    </row>
    <row r="108" spans="1:11" ht="15" customHeight="1">
      <c r="A108" s="19">
        <f t="shared" si="11"/>
        <v>2025</v>
      </c>
      <c r="B108" s="174">
        <f t="shared" si="13"/>
        <v>321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321</v>
      </c>
      <c r="J108" s="185"/>
      <c r="K108" s="185"/>
    </row>
    <row r="109" spans="1:11" ht="15" customHeight="1">
      <c r="A109" s="19">
        <f t="shared" si="11"/>
        <v>2026</v>
      </c>
      <c r="B109" s="174">
        <f t="shared" si="13"/>
        <v>328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328</v>
      </c>
      <c r="J109" s="185"/>
      <c r="K109" s="185"/>
    </row>
    <row r="110" spans="1:11" ht="15" customHeight="1">
      <c r="A110" s="19">
        <f t="shared" si="11"/>
        <v>2027</v>
      </c>
      <c r="B110" s="174">
        <f t="shared" si="13"/>
        <v>334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334</v>
      </c>
      <c r="J110" s="185"/>
      <c r="K110" s="185"/>
    </row>
    <row r="111" spans="1:11" ht="15" customHeight="1">
      <c r="A111" s="19">
        <f t="shared" si="11"/>
        <v>2028</v>
      </c>
      <c r="B111" s="174">
        <f t="shared" si="13"/>
        <v>341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341</v>
      </c>
      <c r="J111" s="185"/>
      <c r="K111" s="185"/>
    </row>
    <row r="112" spans="1:11" ht="15" customHeight="1">
      <c r="A112" s="19">
        <f t="shared" si="11"/>
        <v>2029</v>
      </c>
      <c r="B112" s="174">
        <f t="shared" si="13"/>
        <v>347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347</v>
      </c>
      <c r="J112" s="185"/>
      <c r="K112" s="185"/>
    </row>
    <row r="113" spans="1:11" ht="15" customHeight="1">
      <c r="A113" s="19">
        <f t="shared" si="11"/>
        <v>2030</v>
      </c>
      <c r="B113" s="174">
        <f t="shared" si="13"/>
        <v>354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354</v>
      </c>
      <c r="J113" s="185"/>
      <c r="K113" s="185"/>
    </row>
    <row r="114" spans="1:11" ht="15" customHeight="1">
      <c r="A114" s="19">
        <f t="shared" si="11"/>
        <v>2031</v>
      </c>
      <c r="B114" s="174">
        <f t="shared" si="13"/>
        <v>360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360</v>
      </c>
      <c r="J114" s="185"/>
      <c r="K114" s="185"/>
    </row>
    <row r="115" spans="1:11" ht="15" customHeight="1">
      <c r="A115" s="19">
        <f t="shared" si="11"/>
        <v>2032</v>
      </c>
      <c r="B115" s="174">
        <f t="shared" si="13"/>
        <v>366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366</v>
      </c>
      <c r="J115" s="185"/>
      <c r="K115" s="185"/>
    </row>
    <row r="116" spans="1:11" ht="15" customHeight="1">
      <c r="A116" s="19">
        <f t="shared" si="11"/>
        <v>2033</v>
      </c>
      <c r="B116" s="174">
        <f t="shared" si="13"/>
        <v>373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373</v>
      </c>
      <c r="J116" s="185"/>
      <c r="K116" s="185"/>
    </row>
    <row r="117" spans="1:11" ht="15" customHeight="1">
      <c r="A117" s="19">
        <f t="shared" si="11"/>
        <v>2034</v>
      </c>
      <c r="B117" s="174">
        <f t="shared" si="13"/>
        <v>379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379</v>
      </c>
      <c r="J117" s="185"/>
      <c r="K117" s="185"/>
    </row>
    <row r="118" spans="1:11" ht="15" customHeight="1">
      <c r="A118" s="103">
        <f t="shared" si="11"/>
        <v>2035</v>
      </c>
      <c r="B118" s="186">
        <f t="shared" si="13"/>
        <v>386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386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0.85946260881334946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5.2025017001720002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2.987420677226451E-2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181.72629839365482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3.0324917904237747E-2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0.85946260881334946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2004</v>
      </c>
      <c r="B133" s="174">
        <f t="shared" si="15"/>
        <v>193</v>
      </c>
      <c r="C133" s="191">
        <f t="shared" ref="C133:C142" si="16">LN(B133)</f>
        <v>5.2626901889048856</v>
      </c>
      <c r="D133" s="20">
        <v>1</v>
      </c>
      <c r="E133" s="637" t="s">
        <v>8</v>
      </c>
      <c r="F133" s="638"/>
      <c r="G133" s="639">
        <f>SUM(K122:K142)</f>
        <v>0.56100000000000005</v>
      </c>
      <c r="H133" s="640"/>
      <c r="I133" s="177">
        <f t="shared" ref="I133:I164" si="17">ROUND($F$129*(1+$F$130)^D133,$G$1)</f>
        <v>187</v>
      </c>
      <c r="J133" s="178">
        <f t="shared" ref="J133:J142" si="18">ABS(B133-I133)/B133*100</f>
        <v>3.1088082901554404</v>
      </c>
      <c r="K133" s="177">
        <f t="shared" ref="K133:K142" si="19">(B133-I133)^2/1000</f>
        <v>3.5999999999999997E-2</v>
      </c>
    </row>
    <row r="134" spans="1:11" ht="15" customHeight="1">
      <c r="A134" s="19">
        <f t="shared" si="15"/>
        <v>2005</v>
      </c>
      <c r="B134" s="174">
        <f t="shared" si="15"/>
        <v>196</v>
      </c>
      <c r="C134" s="191">
        <f t="shared" si="16"/>
        <v>5.2781146592305168</v>
      </c>
      <c r="D134" s="20">
        <f t="shared" ref="D134:D164" si="20">D133+1</f>
        <v>2</v>
      </c>
      <c r="E134" s="637" t="s">
        <v>9</v>
      </c>
      <c r="F134" s="638"/>
      <c r="G134" s="639">
        <f>SUM(K133:K142)</f>
        <v>0.56100000000000005</v>
      </c>
      <c r="H134" s="640"/>
      <c r="I134" s="177">
        <f t="shared" si="17"/>
        <v>193</v>
      </c>
      <c r="J134" s="178">
        <f t="shared" si="18"/>
        <v>1.5306122448979591</v>
      </c>
      <c r="K134" s="177">
        <f t="shared" si="19"/>
        <v>8.9999999999999993E-3</v>
      </c>
    </row>
    <row r="135" spans="1:11" ht="15" customHeight="1">
      <c r="A135" s="19">
        <f t="shared" si="15"/>
        <v>2006</v>
      </c>
      <c r="B135" s="174">
        <f t="shared" si="15"/>
        <v>195</v>
      </c>
      <c r="C135" s="191">
        <f t="shared" si="16"/>
        <v>5.2729995585637468</v>
      </c>
      <c r="D135" s="20">
        <f t="shared" si="20"/>
        <v>3</v>
      </c>
      <c r="E135" s="637" t="s">
        <v>10</v>
      </c>
      <c r="F135" s="638"/>
      <c r="G135" s="639">
        <f>SUM(J122:J142)/D142</f>
        <v>3.2234252855914356</v>
      </c>
      <c r="H135" s="640"/>
      <c r="I135" s="177">
        <f t="shared" si="17"/>
        <v>199</v>
      </c>
      <c r="J135" s="178">
        <f t="shared" si="18"/>
        <v>2.0512820512820511</v>
      </c>
      <c r="K135" s="177">
        <f t="shared" si="19"/>
        <v>1.6E-2</v>
      </c>
    </row>
    <row r="136" spans="1:11" ht="15" customHeight="1">
      <c r="A136" s="19">
        <f t="shared" si="15"/>
        <v>2007</v>
      </c>
      <c r="B136" s="174">
        <f t="shared" si="15"/>
        <v>197</v>
      </c>
      <c r="C136" s="191">
        <f t="shared" si="16"/>
        <v>5.2832037287379885</v>
      </c>
      <c r="D136" s="20">
        <f t="shared" si="20"/>
        <v>4</v>
      </c>
      <c r="E136" s="637" t="s">
        <v>11</v>
      </c>
      <c r="F136" s="638"/>
      <c r="G136" s="639">
        <f>SUM(J133:J142)/10</f>
        <v>3.2234252855914356</v>
      </c>
      <c r="H136" s="640"/>
      <c r="I136" s="177">
        <f t="shared" si="17"/>
        <v>205</v>
      </c>
      <c r="J136" s="178">
        <f t="shared" si="18"/>
        <v>4.0609137055837561</v>
      </c>
      <c r="K136" s="177">
        <f t="shared" si="19"/>
        <v>6.4000000000000001E-2</v>
      </c>
    </row>
    <row r="137" spans="1:11" ht="15" customHeight="1">
      <c r="A137" s="19">
        <f t="shared" si="15"/>
        <v>2008</v>
      </c>
      <c r="B137" s="174">
        <f t="shared" si="15"/>
        <v>198</v>
      </c>
      <c r="C137" s="191">
        <f t="shared" si="16"/>
        <v>5.2882670306945352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211</v>
      </c>
      <c r="J137" s="178">
        <f t="shared" si="18"/>
        <v>6.5656565656565666</v>
      </c>
      <c r="K137" s="177">
        <f t="shared" si="19"/>
        <v>0.16900000000000001</v>
      </c>
    </row>
    <row r="138" spans="1:11" ht="15" customHeight="1">
      <c r="A138" s="19">
        <f t="shared" si="15"/>
        <v>2009</v>
      </c>
      <c r="B138" s="174">
        <f t="shared" si="15"/>
        <v>222</v>
      </c>
      <c r="C138" s="191">
        <f t="shared" si="16"/>
        <v>5.4026773818722793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217</v>
      </c>
      <c r="J138" s="178">
        <f t="shared" si="18"/>
        <v>2.2522522522522523</v>
      </c>
      <c r="K138" s="177">
        <f t="shared" si="19"/>
        <v>2.5000000000000001E-2</v>
      </c>
    </row>
    <row r="139" spans="1:11" s="25" customFormat="1" ht="15" customHeight="1">
      <c r="A139" s="19">
        <f t="shared" si="15"/>
        <v>2010</v>
      </c>
      <c r="B139" s="174">
        <f t="shared" si="15"/>
        <v>232</v>
      </c>
      <c r="C139" s="191">
        <f t="shared" si="16"/>
        <v>5.4467373716663099</v>
      </c>
      <c r="D139" s="20">
        <f t="shared" si="20"/>
        <v>7</v>
      </c>
      <c r="G139" s="49"/>
      <c r="H139" s="45"/>
      <c r="I139" s="177">
        <f t="shared" si="17"/>
        <v>224</v>
      </c>
      <c r="J139" s="178">
        <f t="shared" si="18"/>
        <v>3.4482758620689653</v>
      </c>
      <c r="K139" s="177">
        <f t="shared" si="19"/>
        <v>6.4000000000000001E-2</v>
      </c>
    </row>
    <row r="140" spans="1:11" ht="15" customHeight="1">
      <c r="A140" s="19">
        <f t="shared" si="15"/>
        <v>2011</v>
      </c>
      <c r="B140" s="174">
        <f t="shared" si="15"/>
        <v>240</v>
      </c>
      <c r="C140" s="191">
        <f t="shared" si="16"/>
        <v>5.4806389233419912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231</v>
      </c>
      <c r="J140" s="178">
        <f t="shared" si="18"/>
        <v>3.75</v>
      </c>
      <c r="K140" s="177">
        <f t="shared" si="19"/>
        <v>8.1000000000000003E-2</v>
      </c>
    </row>
    <row r="141" spans="1:11" s="25" customFormat="1" ht="15" customHeight="1">
      <c r="A141" s="19">
        <f t="shared" si="15"/>
        <v>2012</v>
      </c>
      <c r="B141" s="174">
        <f t="shared" si="15"/>
        <v>242</v>
      </c>
      <c r="C141" s="191">
        <f t="shared" si="16"/>
        <v>5.4889377261566867</v>
      </c>
      <c r="D141" s="20">
        <f t="shared" si="20"/>
        <v>9</v>
      </c>
      <c r="E141" s="50"/>
      <c r="I141" s="177">
        <f t="shared" si="17"/>
        <v>238</v>
      </c>
      <c r="J141" s="178">
        <f t="shared" si="18"/>
        <v>1.6528925619834711</v>
      </c>
      <c r="K141" s="177">
        <f t="shared" si="19"/>
        <v>1.6E-2</v>
      </c>
    </row>
    <row r="142" spans="1:11" s="25" customFormat="1" ht="15" customHeight="1" thickBot="1">
      <c r="A142" s="28">
        <f t="shared" si="15"/>
        <v>2013</v>
      </c>
      <c r="B142" s="182">
        <f>B96</f>
        <v>236</v>
      </c>
      <c r="C142" s="192">
        <f t="shared" si="16"/>
        <v>5.4638318050256105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245</v>
      </c>
      <c r="J142" s="184">
        <f t="shared" si="18"/>
        <v>3.8135593220338984</v>
      </c>
      <c r="K142" s="183">
        <f t="shared" si="19"/>
        <v>8.1000000000000003E-2</v>
      </c>
    </row>
    <row r="143" spans="1:11" ht="15" customHeight="1" thickTop="1">
      <c r="A143" s="19">
        <f t="shared" si="15"/>
        <v>2014</v>
      </c>
      <c r="B143" s="174">
        <f t="shared" ref="B143:B164" si="21">ROUND($F$129*(1+$F$130)^D143,$G$1)</f>
        <v>252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252</v>
      </c>
      <c r="J143" s="185"/>
      <c r="K143" s="185"/>
    </row>
    <row r="144" spans="1:11" ht="15" customHeight="1">
      <c r="A144" s="19">
        <f t="shared" si="15"/>
        <v>2015</v>
      </c>
      <c r="B144" s="174">
        <f t="shared" si="21"/>
        <v>260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260</v>
      </c>
      <c r="J144" s="185"/>
      <c r="K144" s="185"/>
    </row>
    <row r="145" spans="1:11" ht="15" customHeight="1">
      <c r="A145" s="19">
        <f t="shared" si="15"/>
        <v>2016</v>
      </c>
      <c r="B145" s="174">
        <f t="shared" si="21"/>
        <v>268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268</v>
      </c>
      <c r="J145" s="185"/>
      <c r="K145" s="185"/>
    </row>
    <row r="146" spans="1:11" ht="15" customHeight="1">
      <c r="A146" s="19">
        <f t="shared" si="15"/>
        <v>2017</v>
      </c>
      <c r="B146" s="174">
        <f t="shared" si="21"/>
        <v>276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276</v>
      </c>
      <c r="J146" s="185"/>
      <c r="K146" s="185"/>
    </row>
    <row r="147" spans="1:11" ht="15" customHeight="1">
      <c r="A147" s="19">
        <f t="shared" si="15"/>
        <v>2018</v>
      </c>
      <c r="B147" s="174">
        <f t="shared" si="21"/>
        <v>284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284</v>
      </c>
      <c r="J147" s="185"/>
      <c r="K147" s="185"/>
    </row>
    <row r="148" spans="1:11" ht="15" customHeight="1">
      <c r="A148" s="19">
        <f t="shared" si="15"/>
        <v>2019</v>
      </c>
      <c r="B148" s="174">
        <f t="shared" si="21"/>
        <v>293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293</v>
      </c>
      <c r="J148" s="185"/>
      <c r="K148" s="185"/>
    </row>
    <row r="149" spans="1:11" ht="15" customHeight="1">
      <c r="A149" s="19">
        <f t="shared" ref="A149:A164" si="22">A103</f>
        <v>2020</v>
      </c>
      <c r="B149" s="174">
        <f t="shared" si="21"/>
        <v>302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302</v>
      </c>
      <c r="J149" s="185"/>
      <c r="K149" s="185"/>
    </row>
    <row r="150" spans="1:11" ht="15" customHeight="1">
      <c r="A150" s="19">
        <f t="shared" si="22"/>
        <v>2021</v>
      </c>
      <c r="B150" s="174">
        <f t="shared" si="21"/>
        <v>311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311</v>
      </c>
      <c r="J150" s="185"/>
      <c r="K150" s="185"/>
    </row>
    <row r="151" spans="1:11" ht="15" customHeight="1">
      <c r="A151" s="19">
        <f t="shared" si="22"/>
        <v>2022</v>
      </c>
      <c r="B151" s="174">
        <f t="shared" si="21"/>
        <v>321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321</v>
      </c>
      <c r="J151" s="185"/>
      <c r="K151" s="185"/>
    </row>
    <row r="152" spans="1:11" ht="15" customHeight="1">
      <c r="A152" s="19">
        <f t="shared" si="22"/>
        <v>2023</v>
      </c>
      <c r="B152" s="174">
        <f t="shared" si="21"/>
        <v>330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330</v>
      </c>
      <c r="J152" s="185"/>
      <c r="K152" s="185"/>
    </row>
    <row r="153" spans="1:11" ht="15" customHeight="1">
      <c r="A153" s="19">
        <f t="shared" si="22"/>
        <v>2024</v>
      </c>
      <c r="B153" s="174">
        <f t="shared" si="21"/>
        <v>340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340</v>
      </c>
      <c r="J153" s="185"/>
      <c r="K153" s="185"/>
    </row>
    <row r="154" spans="1:11" ht="15" customHeight="1">
      <c r="A154" s="19">
        <f t="shared" si="22"/>
        <v>2025</v>
      </c>
      <c r="B154" s="174">
        <f t="shared" si="21"/>
        <v>351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351</v>
      </c>
      <c r="J154" s="185"/>
      <c r="K154" s="185"/>
    </row>
    <row r="155" spans="1:11" ht="15" customHeight="1">
      <c r="A155" s="19">
        <f t="shared" si="22"/>
        <v>2026</v>
      </c>
      <c r="B155" s="174">
        <f t="shared" si="21"/>
        <v>361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361</v>
      </c>
      <c r="J155" s="185"/>
      <c r="K155" s="185"/>
    </row>
    <row r="156" spans="1:11" ht="15" customHeight="1">
      <c r="A156" s="19">
        <f t="shared" si="22"/>
        <v>2027</v>
      </c>
      <c r="B156" s="174">
        <f t="shared" si="21"/>
        <v>372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372</v>
      </c>
      <c r="J156" s="185"/>
      <c r="K156" s="185"/>
    </row>
    <row r="157" spans="1:11" ht="15" customHeight="1">
      <c r="A157" s="19">
        <f t="shared" si="22"/>
        <v>2028</v>
      </c>
      <c r="B157" s="174">
        <f t="shared" si="21"/>
        <v>384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384</v>
      </c>
      <c r="J157" s="185"/>
      <c r="K157" s="185"/>
    </row>
    <row r="158" spans="1:11" ht="15" customHeight="1">
      <c r="A158" s="19">
        <f t="shared" si="22"/>
        <v>2029</v>
      </c>
      <c r="B158" s="174">
        <f t="shared" si="21"/>
        <v>395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395</v>
      </c>
      <c r="J158" s="185"/>
      <c r="K158" s="185"/>
    </row>
    <row r="159" spans="1:11" ht="15" customHeight="1">
      <c r="A159" s="19">
        <f t="shared" si="22"/>
        <v>2030</v>
      </c>
      <c r="B159" s="174">
        <f t="shared" si="21"/>
        <v>407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407</v>
      </c>
      <c r="J159" s="185"/>
      <c r="K159" s="185"/>
    </row>
    <row r="160" spans="1:11" ht="15" customHeight="1">
      <c r="A160" s="19">
        <f t="shared" si="22"/>
        <v>2031</v>
      </c>
      <c r="B160" s="174">
        <f t="shared" si="21"/>
        <v>419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419</v>
      </c>
      <c r="J160" s="185"/>
      <c r="K160" s="185"/>
    </row>
    <row r="161" spans="1:100" ht="15" customHeight="1">
      <c r="A161" s="19">
        <f t="shared" si="22"/>
        <v>2032</v>
      </c>
      <c r="B161" s="174">
        <f t="shared" si="21"/>
        <v>432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432</v>
      </c>
      <c r="J161" s="185"/>
      <c r="K161" s="185"/>
    </row>
    <row r="162" spans="1:100" ht="15" customHeight="1">
      <c r="A162" s="19">
        <f t="shared" si="22"/>
        <v>2033</v>
      </c>
      <c r="B162" s="174">
        <f t="shared" si="21"/>
        <v>445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445</v>
      </c>
      <c r="J162" s="185"/>
      <c r="K162" s="185"/>
    </row>
    <row r="163" spans="1:100" ht="15" customHeight="1">
      <c r="A163" s="19">
        <f t="shared" si="22"/>
        <v>2034</v>
      </c>
      <c r="B163" s="174">
        <f t="shared" si="21"/>
        <v>459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459</v>
      </c>
      <c r="J163" s="185"/>
      <c r="K163" s="185"/>
    </row>
    <row r="164" spans="1:100" ht="15" customHeight="1">
      <c r="A164" s="103">
        <f t="shared" si="22"/>
        <v>2035</v>
      </c>
      <c r="B164" s="186">
        <f t="shared" si="21"/>
        <v>473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473</v>
      </c>
      <c r="J164" s="188"/>
      <c r="K164" s="188"/>
    </row>
    <row r="165" spans="1:100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0" ht="15" customHeight="1">
      <c r="A166" s="7" t="s">
        <v>31</v>
      </c>
    </row>
    <row r="167" spans="1:100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0.85946260881334946</v>
      </c>
      <c r="J167" s="17" t="s">
        <v>15</v>
      </c>
      <c r="K167" s="18" t="s">
        <v>16</v>
      </c>
      <c r="M167" s="14"/>
      <c r="N167" s="107" t="s">
        <v>74</v>
      </c>
      <c r="O167" s="108" t="e">
        <f>RSQ($B168:$B188,O168:O188)</f>
        <v>#REF!</v>
      </c>
      <c r="P167" s="18" t="s">
        <v>16</v>
      </c>
      <c r="R167" s="57" t="s">
        <v>32</v>
      </c>
      <c r="S167" s="14"/>
      <c r="T167" s="14"/>
      <c r="U167" s="107" t="s">
        <v>74</v>
      </c>
      <c r="V167" s="108" t="e">
        <f>RSQ($B168:$B188,V168:V188)</f>
        <v>#VALUE!</v>
      </c>
      <c r="W167" s="18" t="s">
        <v>16</v>
      </c>
      <c r="Y167" s="57" t="s">
        <v>32</v>
      </c>
      <c r="Z167" s="14"/>
      <c r="AA167" s="14"/>
      <c r="AB167" s="107" t="s">
        <v>74</v>
      </c>
      <c r="AC167" s="108" t="e">
        <f>RSQ($B168:$B188,AC168:AC188)</f>
        <v>#VALUE!</v>
      </c>
      <c r="AD167" s="18" t="s">
        <v>16</v>
      </c>
      <c r="AF167" s="57" t="s">
        <v>32</v>
      </c>
      <c r="AG167" s="14"/>
      <c r="AH167" s="14"/>
      <c r="AI167" s="107" t="s">
        <v>74</v>
      </c>
      <c r="AJ167" s="108" t="e">
        <f>RSQ($B168:$B188,AJ168:AJ188)</f>
        <v>#VALUE!</v>
      </c>
      <c r="AK167" s="18" t="s">
        <v>16</v>
      </c>
      <c r="AM167" s="57" t="s">
        <v>32</v>
      </c>
      <c r="AN167" s="14"/>
      <c r="AO167" s="14"/>
      <c r="AP167" s="107" t="s">
        <v>74</v>
      </c>
      <c r="AQ167" s="108" t="e">
        <f>RSQ($B168:$B188,AQ168:AQ188)</f>
        <v>#VALUE!</v>
      </c>
      <c r="AR167" s="18" t="s">
        <v>16</v>
      </c>
      <c r="AT167" s="57" t="s">
        <v>32</v>
      </c>
      <c r="AU167" s="14"/>
      <c r="AV167" s="14"/>
      <c r="AW167" s="107" t="s">
        <v>74</v>
      </c>
      <c r="AX167" s="108" t="e">
        <f>RSQ($B168:$B188,AX168:AX188)</f>
        <v>#VALUE!</v>
      </c>
      <c r="AY167" s="18" t="s">
        <v>16</v>
      </c>
      <c r="BA167" s="57" t="s">
        <v>32</v>
      </c>
      <c r="BB167" s="14"/>
      <c r="BC167" s="14"/>
      <c r="BD167" s="107" t="s">
        <v>74</v>
      </c>
      <c r="BE167" s="108" t="e">
        <f>RSQ($B168:$B188,BE168:BE188)</f>
        <v>#VALUE!</v>
      </c>
      <c r="BF167" s="18" t="s">
        <v>16</v>
      </c>
      <c r="BH167" s="57" t="s">
        <v>32</v>
      </c>
      <c r="BI167" s="14"/>
      <c r="BJ167" s="14"/>
      <c r="BK167" s="107" t="s">
        <v>74</v>
      </c>
      <c r="BL167" s="108" t="e">
        <f>RSQ($B168:$B188,BL168:BL188)</f>
        <v>#VALUE!</v>
      </c>
      <c r="BM167" s="18" t="s">
        <v>16</v>
      </c>
      <c r="BO167" s="57" t="s">
        <v>32</v>
      </c>
      <c r="BP167" s="14"/>
      <c r="BQ167" s="14"/>
      <c r="BR167" s="107" t="s">
        <v>74</v>
      </c>
      <c r="BS167" s="108" t="e">
        <f>RSQ($B168:$B188,BS168:BS188)</f>
        <v>#VALUE!</v>
      </c>
      <c r="BT167" s="18" t="s">
        <v>16</v>
      </c>
      <c r="BV167" s="57" t="s">
        <v>32</v>
      </c>
      <c r="BW167" s="14"/>
      <c r="BX167" s="14"/>
      <c r="BY167" s="107" t="s">
        <v>74</v>
      </c>
      <c r="BZ167" s="108" t="e">
        <f>RSQ($B168:$B188,BZ168:BZ188)</f>
        <v>#VALUE!</v>
      </c>
      <c r="CA167" s="18" t="s">
        <v>16</v>
      </c>
      <c r="CC167" s="57" t="s">
        <v>32</v>
      </c>
      <c r="CD167" s="14"/>
      <c r="CE167" s="14"/>
      <c r="CF167" s="107" t="s">
        <v>74</v>
      </c>
      <c r="CG167" s="108" t="e">
        <f>RSQ($B168:$B188,CG168:CG188)</f>
        <v>#VALUE!</v>
      </c>
      <c r="CH167" s="18" t="s">
        <v>16</v>
      </c>
      <c r="CJ167" s="57" t="s">
        <v>32</v>
      </c>
      <c r="CK167" s="14"/>
      <c r="CL167" s="14"/>
      <c r="CM167" s="107" t="s">
        <v>74</v>
      </c>
      <c r="CN167" s="108" t="e">
        <f>RSQ($B168:$B188,CN168:CN188)</f>
        <v>#VALUE!</v>
      </c>
      <c r="CO167" s="18" t="s">
        <v>16</v>
      </c>
      <c r="CQ167" s="57" t="s">
        <v>32</v>
      </c>
      <c r="CR167" s="14"/>
      <c r="CS167" s="14"/>
      <c r="CT167" s="107" t="s">
        <v>74</v>
      </c>
      <c r="CU167" s="108" t="e">
        <f>RSQ($B168:$B188,CU168:CU188)</f>
        <v>#VALUE!</v>
      </c>
      <c r="CV167" s="18" t="s">
        <v>16</v>
      </c>
    </row>
    <row r="168" spans="1:100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58"/>
      <c r="N168" s="58"/>
      <c r="O168" s="196"/>
      <c r="P168" s="175"/>
      <c r="R168" s="195"/>
      <c r="S168" s="58"/>
      <c r="T168" s="58"/>
      <c r="U168" s="58"/>
      <c r="V168" s="196"/>
      <c r="W168" s="175"/>
      <c r="Y168" s="195"/>
      <c r="Z168" s="58"/>
      <c r="AA168" s="58"/>
      <c r="AB168" s="58"/>
      <c r="AC168" s="196"/>
      <c r="AD168" s="175"/>
      <c r="AF168" s="195"/>
      <c r="AG168" s="58"/>
      <c r="AH168" s="58"/>
      <c r="AI168" s="58"/>
      <c r="AJ168" s="196"/>
      <c r="AK168" s="175"/>
      <c r="AM168" s="195"/>
      <c r="AN168" s="58"/>
      <c r="AO168" s="58"/>
      <c r="AP168" s="58"/>
      <c r="AQ168" s="196"/>
      <c r="AR168" s="175"/>
      <c r="AT168" s="195"/>
      <c r="AU168" s="58"/>
      <c r="AV168" s="58"/>
      <c r="AW168" s="58"/>
      <c r="AX168" s="196"/>
      <c r="AY168" s="175"/>
      <c r="BA168" s="195"/>
      <c r="BB168" s="58"/>
      <c r="BC168" s="58"/>
      <c r="BD168" s="58"/>
      <c r="BE168" s="196"/>
      <c r="BF168" s="175"/>
      <c r="BH168" s="195"/>
      <c r="BI168" s="58"/>
      <c r="BJ168" s="58"/>
      <c r="BK168" s="58"/>
      <c r="BL168" s="196"/>
      <c r="BM168" s="175"/>
      <c r="BO168" s="195"/>
      <c r="BP168" s="58"/>
      <c r="BQ168" s="58"/>
      <c r="BR168" s="58"/>
      <c r="BS168" s="196"/>
      <c r="BT168" s="175"/>
      <c r="BV168" s="195"/>
      <c r="BW168" s="58"/>
      <c r="BX168" s="58"/>
      <c r="BY168" s="58"/>
      <c r="BZ168" s="196"/>
      <c r="CA168" s="175"/>
      <c r="CC168" s="195"/>
      <c r="CD168" s="58"/>
      <c r="CE168" s="58"/>
      <c r="CF168" s="58"/>
      <c r="CG168" s="196"/>
      <c r="CH168" s="175"/>
      <c r="CJ168" s="195"/>
      <c r="CK168" s="58"/>
      <c r="CL168" s="58"/>
      <c r="CM168" s="58"/>
      <c r="CN168" s="196"/>
      <c r="CO168" s="175"/>
      <c r="CQ168" s="195"/>
      <c r="CR168" s="58"/>
      <c r="CS168" s="58"/>
      <c r="CT168" s="58"/>
      <c r="CU168" s="196"/>
      <c r="CV168" s="175"/>
    </row>
    <row r="169" spans="1:100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25"/>
      <c r="N169" s="25"/>
      <c r="O169" s="177"/>
      <c r="P169" s="177"/>
      <c r="R169" s="197"/>
      <c r="S169" s="25"/>
      <c r="T169" s="25"/>
      <c r="U169" s="25"/>
      <c r="V169" s="177"/>
      <c r="W169" s="177"/>
      <c r="Y169" s="197"/>
      <c r="Z169" s="25"/>
      <c r="AA169" s="25"/>
      <c r="AB169" s="25"/>
      <c r="AC169" s="177"/>
      <c r="AD169" s="177"/>
      <c r="AF169" s="197"/>
      <c r="AG169" s="25"/>
      <c r="AH169" s="25"/>
      <c r="AI169" s="25"/>
      <c r="AJ169" s="177"/>
      <c r="AK169" s="177"/>
      <c r="AM169" s="197"/>
      <c r="AN169" s="25"/>
      <c r="AO169" s="25"/>
      <c r="AP169" s="25"/>
      <c r="AQ169" s="177"/>
      <c r="AR169" s="177"/>
      <c r="AT169" s="197"/>
      <c r="AU169" s="25"/>
      <c r="AV169" s="25"/>
      <c r="AW169" s="25"/>
      <c r="AX169" s="177"/>
      <c r="AY169" s="177"/>
      <c r="BA169" s="197"/>
      <c r="BB169" s="25"/>
      <c r="BC169" s="25"/>
      <c r="BD169" s="25"/>
      <c r="BE169" s="177"/>
      <c r="BF169" s="177"/>
      <c r="BH169" s="197"/>
      <c r="BI169" s="25"/>
      <c r="BJ169" s="25"/>
      <c r="BK169" s="25"/>
      <c r="BL169" s="177"/>
      <c r="BM169" s="177"/>
      <c r="BO169" s="197"/>
      <c r="BP169" s="25"/>
      <c r="BQ169" s="25"/>
      <c r="BR169" s="25"/>
      <c r="BS169" s="177"/>
      <c r="BT169" s="177"/>
      <c r="BV169" s="197"/>
      <c r="BW169" s="25"/>
      <c r="BX169" s="25"/>
      <c r="BY169" s="25"/>
      <c r="BZ169" s="177"/>
      <c r="CA169" s="177"/>
      <c r="CC169" s="197"/>
      <c r="CD169" s="25"/>
      <c r="CE169" s="25"/>
      <c r="CF169" s="25"/>
      <c r="CG169" s="177"/>
      <c r="CH169" s="177"/>
      <c r="CJ169" s="197"/>
      <c r="CK169" s="25"/>
      <c r="CL169" s="25"/>
      <c r="CM169" s="25"/>
      <c r="CN169" s="177"/>
      <c r="CO169" s="177"/>
      <c r="CQ169" s="197"/>
      <c r="CR169" s="25"/>
      <c r="CS169" s="25"/>
      <c r="CT169" s="25"/>
      <c r="CU169" s="177"/>
      <c r="CV169" s="177"/>
    </row>
    <row r="170" spans="1:100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25"/>
      <c r="N170" s="25"/>
      <c r="O170" s="177"/>
      <c r="P170" s="177"/>
      <c r="R170" s="197"/>
      <c r="S170" s="25"/>
      <c r="T170" s="25"/>
      <c r="U170" s="25"/>
      <c r="V170" s="177"/>
      <c r="W170" s="177"/>
      <c r="Y170" s="197"/>
      <c r="Z170" s="25"/>
      <c r="AA170" s="25"/>
      <c r="AB170" s="25"/>
      <c r="AC170" s="177"/>
      <c r="AD170" s="177"/>
      <c r="AF170" s="197"/>
      <c r="AG170" s="25"/>
      <c r="AH170" s="25"/>
      <c r="AI170" s="25"/>
      <c r="AJ170" s="177"/>
      <c r="AK170" s="177"/>
      <c r="AM170" s="197"/>
      <c r="AN170" s="25"/>
      <c r="AO170" s="25"/>
      <c r="AP170" s="25"/>
      <c r="AQ170" s="177"/>
      <c r="AR170" s="177"/>
      <c r="AT170" s="197"/>
      <c r="AU170" s="25"/>
      <c r="AV170" s="25"/>
      <c r="AW170" s="25"/>
      <c r="AX170" s="177"/>
      <c r="AY170" s="177"/>
      <c r="BA170" s="197"/>
      <c r="BB170" s="25"/>
      <c r="BC170" s="25"/>
      <c r="BD170" s="25"/>
      <c r="BE170" s="177"/>
      <c r="BF170" s="177"/>
      <c r="BH170" s="197"/>
      <c r="BI170" s="25"/>
      <c r="BJ170" s="25"/>
      <c r="BK170" s="25"/>
      <c r="BL170" s="177"/>
      <c r="BM170" s="177"/>
      <c r="BO170" s="197"/>
      <c r="BP170" s="25"/>
      <c r="BQ170" s="25"/>
      <c r="BR170" s="25"/>
      <c r="BS170" s="177"/>
      <c r="BT170" s="177"/>
      <c r="BV170" s="197"/>
      <c r="BW170" s="25"/>
      <c r="BX170" s="25"/>
      <c r="BY170" s="25"/>
      <c r="BZ170" s="177"/>
      <c r="CA170" s="177"/>
      <c r="CC170" s="197"/>
      <c r="CD170" s="25"/>
      <c r="CE170" s="25"/>
      <c r="CF170" s="25"/>
      <c r="CG170" s="177"/>
      <c r="CH170" s="177"/>
      <c r="CJ170" s="197"/>
      <c r="CK170" s="25"/>
      <c r="CL170" s="25"/>
      <c r="CM170" s="25"/>
      <c r="CN170" s="177"/>
      <c r="CO170" s="177"/>
      <c r="CQ170" s="197"/>
      <c r="CR170" s="25"/>
      <c r="CS170" s="25"/>
      <c r="CT170" s="25"/>
      <c r="CU170" s="177"/>
      <c r="CV170" s="177"/>
    </row>
    <row r="171" spans="1:100" ht="15" customHeight="1">
      <c r="A171" s="19"/>
      <c r="B171" s="174"/>
      <c r="C171" s="191"/>
      <c r="D171" s="20"/>
      <c r="H171" s="24"/>
      <c r="I171" s="177"/>
      <c r="J171" s="178"/>
      <c r="K171" s="177"/>
      <c r="M171" s="25"/>
      <c r="N171" s="25"/>
      <c r="O171" s="177"/>
      <c r="P171" s="177"/>
      <c r="R171" s="197"/>
      <c r="S171" s="25"/>
      <c r="T171" s="25"/>
      <c r="U171" s="25"/>
      <c r="V171" s="177"/>
      <c r="W171" s="177"/>
      <c r="Y171" s="197"/>
      <c r="Z171" s="25"/>
      <c r="AA171" s="25"/>
      <c r="AB171" s="25"/>
      <c r="AC171" s="177"/>
      <c r="AD171" s="177"/>
      <c r="AF171" s="197"/>
      <c r="AG171" s="25"/>
      <c r="AH171" s="25"/>
      <c r="AI171" s="25"/>
      <c r="AJ171" s="177"/>
      <c r="AK171" s="177"/>
      <c r="AM171" s="197"/>
      <c r="AN171" s="25"/>
      <c r="AO171" s="25"/>
      <c r="AP171" s="25"/>
      <c r="AQ171" s="177"/>
      <c r="AR171" s="177"/>
      <c r="AT171" s="197"/>
      <c r="AU171" s="25"/>
      <c r="AV171" s="25"/>
      <c r="AW171" s="25"/>
      <c r="AX171" s="177"/>
      <c r="AY171" s="177"/>
      <c r="BA171" s="197"/>
      <c r="BB171" s="25"/>
      <c r="BC171" s="25"/>
      <c r="BD171" s="25"/>
      <c r="BE171" s="177"/>
      <c r="BF171" s="177"/>
      <c r="BH171" s="197"/>
      <c r="BI171" s="25"/>
      <c r="BJ171" s="25"/>
      <c r="BK171" s="25"/>
      <c r="BL171" s="177"/>
      <c r="BM171" s="177"/>
      <c r="BO171" s="197"/>
      <c r="BP171" s="25"/>
      <c r="BQ171" s="25"/>
      <c r="BR171" s="25"/>
      <c r="BS171" s="177"/>
      <c r="BT171" s="177"/>
      <c r="BV171" s="197"/>
      <c r="BW171" s="25"/>
      <c r="BX171" s="25"/>
      <c r="BY171" s="25"/>
      <c r="BZ171" s="177"/>
      <c r="CA171" s="177"/>
      <c r="CC171" s="197"/>
      <c r="CD171" s="25"/>
      <c r="CE171" s="25"/>
      <c r="CF171" s="25"/>
      <c r="CG171" s="177"/>
      <c r="CH171" s="177"/>
      <c r="CJ171" s="197"/>
      <c r="CK171" s="25"/>
      <c r="CL171" s="25"/>
      <c r="CM171" s="25"/>
      <c r="CN171" s="177"/>
      <c r="CO171" s="177"/>
      <c r="CQ171" s="197"/>
      <c r="CR171" s="25"/>
      <c r="CS171" s="25"/>
      <c r="CT171" s="25"/>
      <c r="CU171" s="177"/>
      <c r="CV171" s="177"/>
    </row>
    <row r="172" spans="1:100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83" t="e">
        <f>10^#REF!</f>
        <v>#REF!</v>
      </c>
      <c r="N172" s="25"/>
      <c r="O172" s="177"/>
      <c r="P172" s="177"/>
      <c r="R172" s="197"/>
      <c r="S172" s="27" t="s">
        <v>35</v>
      </c>
      <c r="T172" s="83" t="e">
        <f>M172+S193</f>
        <v>#REF!</v>
      </c>
      <c r="U172" s="25"/>
      <c r="V172" s="177"/>
      <c r="W172" s="177"/>
      <c r="Y172" s="197"/>
      <c r="Z172" s="27" t="s">
        <v>35</v>
      </c>
      <c r="AA172" s="83" t="e">
        <f>T172+Z193</f>
        <v>#REF!</v>
      </c>
      <c r="AB172" s="25"/>
      <c r="AC172" s="177"/>
      <c r="AD172" s="177"/>
      <c r="AF172" s="197"/>
      <c r="AG172" s="27" t="s">
        <v>35</v>
      </c>
      <c r="AH172" s="83" t="e">
        <f>AA172+AG193</f>
        <v>#REF!</v>
      </c>
      <c r="AI172" s="25"/>
      <c r="AJ172" s="177"/>
      <c r="AK172" s="177"/>
      <c r="AM172" s="197"/>
      <c r="AN172" s="27" t="s">
        <v>35</v>
      </c>
      <c r="AO172" s="83" t="e">
        <f>AH172+AN193</f>
        <v>#REF!</v>
      </c>
      <c r="AP172" s="25"/>
      <c r="AQ172" s="177"/>
      <c r="AR172" s="177"/>
      <c r="AT172" s="197"/>
      <c r="AU172" s="27" t="s">
        <v>35</v>
      </c>
      <c r="AV172" s="83" t="e">
        <f>AO172+AU193</f>
        <v>#REF!</v>
      </c>
      <c r="AW172" s="25"/>
      <c r="AX172" s="177"/>
      <c r="AY172" s="177"/>
      <c r="BA172" s="197"/>
      <c r="BB172" s="27" t="s">
        <v>35</v>
      </c>
      <c r="BC172" s="83" t="e">
        <f>AV172+BB193</f>
        <v>#REF!</v>
      </c>
      <c r="BD172" s="25"/>
      <c r="BE172" s="177"/>
      <c r="BF172" s="177"/>
      <c r="BH172" s="197"/>
      <c r="BI172" s="27" t="s">
        <v>35</v>
      </c>
      <c r="BJ172" s="83" t="e">
        <f>BC172+BI193</f>
        <v>#REF!</v>
      </c>
      <c r="BK172" s="25"/>
      <c r="BL172" s="177"/>
      <c r="BM172" s="177"/>
      <c r="BO172" s="197"/>
      <c r="BP172" s="27" t="s">
        <v>35</v>
      </c>
      <c r="BQ172" s="83" t="e">
        <f>BJ172+BP193</f>
        <v>#REF!</v>
      </c>
      <c r="BR172" s="25"/>
      <c r="BS172" s="177"/>
      <c r="BT172" s="177"/>
      <c r="BV172" s="197"/>
      <c r="BW172" s="27" t="s">
        <v>35</v>
      </c>
      <c r="BX172" s="83" t="e">
        <f>BQ172+BW193</f>
        <v>#REF!</v>
      </c>
      <c r="BY172" s="25"/>
      <c r="BZ172" s="177"/>
      <c r="CA172" s="177"/>
      <c r="CC172" s="197"/>
      <c r="CD172" s="27" t="s">
        <v>35</v>
      </c>
      <c r="CE172" s="83" t="e">
        <f>BX172+CD193</f>
        <v>#REF!</v>
      </c>
      <c r="CF172" s="25"/>
      <c r="CG172" s="177"/>
      <c r="CH172" s="177"/>
      <c r="CJ172" s="197"/>
      <c r="CK172" s="27" t="s">
        <v>35</v>
      </c>
      <c r="CL172" s="83" t="e">
        <f>CE172+CK193</f>
        <v>#REF!</v>
      </c>
      <c r="CM172" s="25"/>
      <c r="CN172" s="177"/>
      <c r="CO172" s="177"/>
      <c r="CQ172" s="197"/>
      <c r="CR172" s="27" t="s">
        <v>35</v>
      </c>
      <c r="CS172" s="83" t="e">
        <f>CL172+CR193</f>
        <v>#REF!</v>
      </c>
      <c r="CT172" s="25"/>
      <c r="CU172" s="177"/>
      <c r="CV172" s="177"/>
    </row>
    <row r="173" spans="1:100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5.2025017001720002</v>
      </c>
      <c r="H173" s="24"/>
      <c r="I173" s="177"/>
      <c r="J173" s="178"/>
      <c r="K173" s="177"/>
      <c r="M173" s="27" t="s">
        <v>26</v>
      </c>
      <c r="N173" s="42" t="e">
        <f>INDEX(LINEST(#REF!,$D179:$D188),2)</f>
        <v>#REF!</v>
      </c>
      <c r="O173" s="177"/>
      <c r="P173" s="177"/>
      <c r="R173" s="197"/>
      <c r="S173" s="27" t="s">
        <v>25</v>
      </c>
      <c r="T173" s="27" t="s">
        <v>26</v>
      </c>
      <c r="U173" s="42" t="e">
        <f>INDEX(LINEST(R179:R188,$D179:$D188),2)</f>
        <v>#VALUE!</v>
      </c>
      <c r="V173" s="177"/>
      <c r="W173" s="177"/>
      <c r="Y173" s="197"/>
      <c r="Z173" s="27" t="s">
        <v>25</v>
      </c>
      <c r="AA173" s="27" t="s">
        <v>26</v>
      </c>
      <c r="AB173" s="42" t="e">
        <f>INDEX(LINEST(Y179:Y188,$D179:$D188),2)</f>
        <v>#VALUE!</v>
      </c>
      <c r="AC173" s="177"/>
      <c r="AD173" s="177"/>
      <c r="AF173" s="197"/>
      <c r="AG173" s="27" t="s">
        <v>25</v>
      </c>
      <c r="AH173" s="27" t="s">
        <v>26</v>
      </c>
      <c r="AI173" s="42" t="e">
        <f>INDEX(LINEST(AF179:AF188,$D179:$D188),2)</f>
        <v>#VALUE!</v>
      </c>
      <c r="AJ173" s="177"/>
      <c r="AK173" s="177"/>
      <c r="AM173" s="197"/>
      <c r="AN173" s="27" t="s">
        <v>25</v>
      </c>
      <c r="AO173" s="27" t="s">
        <v>26</v>
      </c>
      <c r="AP173" s="42" t="e">
        <f>INDEX(LINEST(AM179:AM188,$D179:$D188),2)</f>
        <v>#VALUE!</v>
      </c>
      <c r="AQ173" s="177"/>
      <c r="AR173" s="177"/>
      <c r="AT173" s="197"/>
      <c r="AU173" s="27" t="s">
        <v>25</v>
      </c>
      <c r="AV173" s="27" t="s">
        <v>26</v>
      </c>
      <c r="AW173" s="42" t="e">
        <f>INDEX(LINEST(AT179:AT188,$D179:$D188),2)</f>
        <v>#VALUE!</v>
      </c>
      <c r="AX173" s="177"/>
      <c r="AY173" s="177"/>
      <c r="BA173" s="197"/>
      <c r="BB173" s="27" t="s">
        <v>25</v>
      </c>
      <c r="BC173" s="27" t="s">
        <v>26</v>
      </c>
      <c r="BD173" s="42" t="e">
        <f>INDEX(LINEST(BA179:BA188,$D179:$D188),2)</f>
        <v>#VALUE!</v>
      </c>
      <c r="BE173" s="177"/>
      <c r="BF173" s="177"/>
      <c r="BH173" s="197"/>
      <c r="BI173" s="27" t="s">
        <v>25</v>
      </c>
      <c r="BJ173" s="27" t="s">
        <v>26</v>
      </c>
      <c r="BK173" s="42" t="e">
        <f>INDEX(LINEST(BH179:BH188,$D179:$D188),2)</f>
        <v>#VALUE!</v>
      </c>
      <c r="BL173" s="177"/>
      <c r="BM173" s="177"/>
      <c r="BO173" s="197"/>
      <c r="BP173" s="27" t="s">
        <v>25</v>
      </c>
      <c r="BQ173" s="27" t="s">
        <v>26</v>
      </c>
      <c r="BR173" s="42" t="e">
        <f>INDEX(LINEST(BO179:BO188,$D179:$D188),2)</f>
        <v>#VALUE!</v>
      </c>
      <c r="BS173" s="177"/>
      <c r="BT173" s="177"/>
      <c r="BV173" s="197"/>
      <c r="BW173" s="27" t="s">
        <v>25</v>
      </c>
      <c r="BX173" s="27" t="s">
        <v>26</v>
      </c>
      <c r="BY173" s="42" t="e">
        <f>INDEX(LINEST(BV179:BV188,$D179:$D188),2)</f>
        <v>#VALUE!</v>
      </c>
      <c r="BZ173" s="177"/>
      <c r="CA173" s="177"/>
      <c r="CC173" s="197"/>
      <c r="CD173" s="27" t="s">
        <v>25</v>
      </c>
      <c r="CE173" s="27" t="s">
        <v>26</v>
      </c>
      <c r="CF173" s="42" t="e">
        <f>INDEX(LINEST(CC179:CC188,$D179:$D188),2)</f>
        <v>#VALUE!</v>
      </c>
      <c r="CG173" s="177"/>
      <c r="CH173" s="177"/>
      <c r="CJ173" s="197"/>
      <c r="CK173" s="27" t="s">
        <v>25</v>
      </c>
      <c r="CL173" s="27" t="s">
        <v>26</v>
      </c>
      <c r="CM173" s="42" t="e">
        <f>INDEX(LINEST(CJ179:CJ188,$D179:$D188),2)</f>
        <v>#VALUE!</v>
      </c>
      <c r="CN173" s="177"/>
      <c r="CO173" s="177"/>
      <c r="CQ173" s="197"/>
      <c r="CR173" s="27" t="s">
        <v>25</v>
      </c>
      <c r="CS173" s="27" t="s">
        <v>26</v>
      </c>
      <c r="CT173" s="42" t="e">
        <f>INDEX(LINEST(CQ179:CQ188,$D179:$D188),2)</f>
        <v>#VALUE!</v>
      </c>
      <c r="CU173" s="177"/>
      <c r="CV173" s="177"/>
    </row>
    <row r="174" spans="1:100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2.987420677226451E-2</v>
      </c>
      <c r="H174" s="24"/>
      <c r="I174" s="177"/>
      <c r="J174" s="178"/>
      <c r="K174" s="177"/>
      <c r="M174" s="27" t="s">
        <v>28</v>
      </c>
      <c r="N174" s="42" t="e">
        <f>INDEX(LINEST(#REF!,$D179:$D188),1)</f>
        <v>#REF!</v>
      </c>
      <c r="O174" s="177"/>
      <c r="P174" s="177"/>
      <c r="R174" s="197"/>
      <c r="S174" s="27" t="s">
        <v>27</v>
      </c>
      <c r="T174" s="27" t="s">
        <v>28</v>
      </c>
      <c r="U174" s="42" t="e">
        <f>INDEX(LINEST(R179:R188,$D179:$D188),1)</f>
        <v>#VALUE!</v>
      </c>
      <c r="V174" s="177"/>
      <c r="W174" s="177"/>
      <c r="Y174" s="197"/>
      <c r="Z174" s="27" t="s">
        <v>27</v>
      </c>
      <c r="AA174" s="27" t="s">
        <v>28</v>
      </c>
      <c r="AB174" s="42" t="e">
        <f>INDEX(LINEST(Y179:Y188,$D179:$D188),1)</f>
        <v>#VALUE!</v>
      </c>
      <c r="AC174" s="177"/>
      <c r="AD174" s="177"/>
      <c r="AF174" s="197"/>
      <c r="AG174" s="27" t="s">
        <v>27</v>
      </c>
      <c r="AH174" s="27" t="s">
        <v>28</v>
      </c>
      <c r="AI174" s="42" t="e">
        <f>INDEX(LINEST(AF179:AF188,$D179:$D188),1)</f>
        <v>#VALUE!</v>
      </c>
      <c r="AJ174" s="177"/>
      <c r="AK174" s="177"/>
      <c r="AM174" s="197"/>
      <c r="AN174" s="27" t="s">
        <v>27</v>
      </c>
      <c r="AO174" s="27" t="s">
        <v>28</v>
      </c>
      <c r="AP174" s="42" t="e">
        <f>INDEX(LINEST(AM179:AM188,$D179:$D188),1)</f>
        <v>#VALUE!</v>
      </c>
      <c r="AQ174" s="177"/>
      <c r="AR174" s="177"/>
      <c r="AT174" s="197"/>
      <c r="AU174" s="27" t="s">
        <v>27</v>
      </c>
      <c r="AV174" s="27" t="s">
        <v>28</v>
      </c>
      <c r="AW174" s="42" t="e">
        <f>INDEX(LINEST(AT179:AT188,$D179:$D188),1)</f>
        <v>#VALUE!</v>
      </c>
      <c r="AX174" s="177"/>
      <c r="AY174" s="177"/>
      <c r="BA174" s="197"/>
      <c r="BB174" s="27" t="s">
        <v>27</v>
      </c>
      <c r="BC174" s="27" t="s">
        <v>28</v>
      </c>
      <c r="BD174" s="42" t="e">
        <f>INDEX(LINEST(BA179:BA188,$D179:$D188),1)</f>
        <v>#VALUE!</v>
      </c>
      <c r="BE174" s="177"/>
      <c r="BF174" s="177"/>
      <c r="BH174" s="197"/>
      <c r="BI174" s="27" t="s">
        <v>27</v>
      </c>
      <c r="BJ174" s="27" t="s">
        <v>28</v>
      </c>
      <c r="BK174" s="42" t="e">
        <f>INDEX(LINEST(BH179:BH188,$D179:$D188),1)</f>
        <v>#VALUE!</v>
      </c>
      <c r="BL174" s="177"/>
      <c r="BM174" s="177"/>
      <c r="BO174" s="197"/>
      <c r="BP174" s="27" t="s">
        <v>27</v>
      </c>
      <c r="BQ174" s="27" t="s">
        <v>28</v>
      </c>
      <c r="BR174" s="42" t="e">
        <f>INDEX(LINEST(BO179:BO188,$D179:$D188),1)</f>
        <v>#VALUE!</v>
      </c>
      <c r="BS174" s="177"/>
      <c r="BT174" s="177"/>
      <c r="BV174" s="197"/>
      <c r="BW174" s="27" t="s">
        <v>27</v>
      </c>
      <c r="BX174" s="27" t="s">
        <v>28</v>
      </c>
      <c r="BY174" s="42" t="e">
        <f>INDEX(LINEST(BV179:BV188,$D179:$D188),1)</f>
        <v>#VALUE!</v>
      </c>
      <c r="BZ174" s="177"/>
      <c r="CA174" s="177"/>
      <c r="CC174" s="197"/>
      <c r="CD174" s="27" t="s">
        <v>27</v>
      </c>
      <c r="CE174" s="27" t="s">
        <v>28</v>
      </c>
      <c r="CF174" s="42" t="e">
        <f>INDEX(LINEST(CC179:CC188,$D179:$D188),1)</f>
        <v>#VALUE!</v>
      </c>
      <c r="CG174" s="177"/>
      <c r="CH174" s="177"/>
      <c r="CJ174" s="197"/>
      <c r="CK174" s="27" t="s">
        <v>27</v>
      </c>
      <c r="CL174" s="27" t="s">
        <v>28</v>
      </c>
      <c r="CM174" s="42" t="e">
        <f>INDEX(LINEST(CJ179:CJ188,$D179:$D188),1)</f>
        <v>#VALUE!</v>
      </c>
      <c r="CN174" s="177"/>
      <c r="CO174" s="177"/>
      <c r="CQ174" s="197"/>
      <c r="CR174" s="27" t="s">
        <v>27</v>
      </c>
      <c r="CS174" s="27" t="s">
        <v>28</v>
      </c>
      <c r="CT174" s="42" t="e">
        <f>INDEX(LINEST(CQ179:CQ188,$D179:$D188),1)</f>
        <v>#VALUE!</v>
      </c>
      <c r="CU174" s="177"/>
      <c r="CV174" s="177"/>
    </row>
    <row r="175" spans="1:100" ht="15" customHeight="1">
      <c r="A175" s="19"/>
      <c r="B175" s="174"/>
      <c r="C175" s="191"/>
      <c r="D175" s="20"/>
      <c r="H175" s="24"/>
      <c r="I175" s="177"/>
      <c r="J175" s="178"/>
      <c r="K175" s="177"/>
      <c r="M175" s="25"/>
      <c r="N175" s="25"/>
      <c r="O175" s="177"/>
      <c r="P175" s="177"/>
      <c r="R175" s="197"/>
      <c r="S175" s="25"/>
      <c r="T175" s="25"/>
      <c r="U175" s="25"/>
      <c r="V175" s="177"/>
      <c r="W175" s="177"/>
      <c r="Y175" s="197"/>
      <c r="Z175" s="25"/>
      <c r="AA175" s="25"/>
      <c r="AB175" s="25"/>
      <c r="AC175" s="177"/>
      <c r="AD175" s="177"/>
      <c r="AF175" s="197"/>
      <c r="AG175" s="25"/>
      <c r="AH175" s="25"/>
      <c r="AI175" s="25"/>
      <c r="AJ175" s="177"/>
      <c r="AK175" s="177"/>
      <c r="AM175" s="197"/>
      <c r="AN175" s="25"/>
      <c r="AO175" s="25"/>
      <c r="AP175" s="25"/>
      <c r="AQ175" s="177"/>
      <c r="AR175" s="177"/>
      <c r="AT175" s="197"/>
      <c r="AU175" s="25"/>
      <c r="AV175" s="25"/>
      <c r="AW175" s="25"/>
      <c r="AX175" s="177"/>
      <c r="AY175" s="177"/>
      <c r="BA175" s="197"/>
      <c r="BB175" s="25"/>
      <c r="BC175" s="25"/>
      <c r="BD175" s="25"/>
      <c r="BE175" s="177"/>
      <c r="BF175" s="177"/>
      <c r="BH175" s="197"/>
      <c r="BI175" s="25"/>
      <c r="BJ175" s="25"/>
      <c r="BK175" s="25"/>
      <c r="BL175" s="177"/>
      <c r="BM175" s="177"/>
      <c r="BO175" s="197"/>
      <c r="BP175" s="25"/>
      <c r="BQ175" s="25"/>
      <c r="BR175" s="25"/>
      <c r="BS175" s="177"/>
      <c r="BT175" s="177"/>
      <c r="BV175" s="197"/>
      <c r="BW175" s="25"/>
      <c r="BX175" s="25"/>
      <c r="BY175" s="25"/>
      <c r="BZ175" s="177"/>
      <c r="CA175" s="177"/>
      <c r="CC175" s="197"/>
      <c r="CD175" s="25"/>
      <c r="CE175" s="25"/>
      <c r="CF175" s="25"/>
      <c r="CG175" s="177"/>
      <c r="CH175" s="177"/>
      <c r="CJ175" s="197"/>
      <c r="CK175" s="25"/>
      <c r="CL175" s="25"/>
      <c r="CM175" s="25"/>
      <c r="CN175" s="177"/>
      <c r="CO175" s="177"/>
      <c r="CQ175" s="197"/>
      <c r="CR175" s="25"/>
      <c r="CS175" s="25"/>
      <c r="CT175" s="25"/>
      <c r="CU175" s="177"/>
      <c r="CV175" s="177"/>
    </row>
    <row r="176" spans="1:100" ht="15" customHeight="1">
      <c r="A176" s="19"/>
      <c r="B176" s="174"/>
      <c r="C176" s="191"/>
      <c r="D176" s="20"/>
      <c r="E176" s="5" t="s">
        <v>29</v>
      </c>
      <c r="F176" s="43">
        <f>EXP(G173)</f>
        <v>181.72629839365482</v>
      </c>
      <c r="G176" s="25"/>
      <c r="H176" s="45"/>
      <c r="I176" s="177"/>
      <c r="J176" s="178"/>
      <c r="K176" s="177"/>
      <c r="M176" s="59" t="e">
        <f>EXP(N173)</f>
        <v>#REF!</v>
      </c>
      <c r="N176" s="25"/>
      <c r="O176" s="177"/>
      <c r="P176" s="177"/>
      <c r="R176" s="197"/>
      <c r="S176" s="27" t="s">
        <v>29</v>
      </c>
      <c r="T176" s="59" t="e">
        <f>EXP(U173)</f>
        <v>#VALUE!</v>
      </c>
      <c r="U176" s="25"/>
      <c r="V176" s="177"/>
      <c r="W176" s="177"/>
      <c r="Y176" s="197"/>
      <c r="Z176" s="27" t="s">
        <v>29</v>
      </c>
      <c r="AA176" s="59" t="e">
        <f>EXP(AB173)</f>
        <v>#VALUE!</v>
      </c>
      <c r="AB176" s="25"/>
      <c r="AC176" s="177"/>
      <c r="AD176" s="177"/>
      <c r="AF176" s="197"/>
      <c r="AG176" s="27" t="s">
        <v>29</v>
      </c>
      <c r="AH176" s="59" t="e">
        <f>EXP(AI173)</f>
        <v>#VALUE!</v>
      </c>
      <c r="AI176" s="25"/>
      <c r="AJ176" s="177"/>
      <c r="AK176" s="177"/>
      <c r="AM176" s="197"/>
      <c r="AN176" s="27" t="s">
        <v>29</v>
      </c>
      <c r="AO176" s="59" t="e">
        <f>EXP(AP173)</f>
        <v>#VALUE!</v>
      </c>
      <c r="AP176" s="25"/>
      <c r="AQ176" s="177"/>
      <c r="AR176" s="177"/>
      <c r="AT176" s="197"/>
      <c r="AU176" s="27" t="s">
        <v>29</v>
      </c>
      <c r="AV176" s="59" t="e">
        <f>EXP(AW173)</f>
        <v>#VALUE!</v>
      </c>
      <c r="AW176" s="25"/>
      <c r="AX176" s="177"/>
      <c r="AY176" s="177"/>
      <c r="BA176" s="197"/>
      <c r="BB176" s="27" t="s">
        <v>29</v>
      </c>
      <c r="BC176" s="59" t="e">
        <f>EXP(BD173)</f>
        <v>#VALUE!</v>
      </c>
      <c r="BD176" s="25"/>
      <c r="BE176" s="177"/>
      <c r="BF176" s="177"/>
      <c r="BH176" s="197"/>
      <c r="BI176" s="27" t="s">
        <v>29</v>
      </c>
      <c r="BJ176" s="59" t="e">
        <f>EXP(BK173)</f>
        <v>#VALUE!</v>
      </c>
      <c r="BK176" s="25"/>
      <c r="BL176" s="177"/>
      <c r="BM176" s="177"/>
      <c r="BO176" s="197"/>
      <c r="BP176" s="27" t="s">
        <v>29</v>
      </c>
      <c r="BQ176" s="59" t="e">
        <f>EXP(BR173)</f>
        <v>#VALUE!</v>
      </c>
      <c r="BR176" s="25"/>
      <c r="BS176" s="177"/>
      <c r="BT176" s="177"/>
      <c r="BV176" s="197"/>
      <c r="BW176" s="27" t="s">
        <v>29</v>
      </c>
      <c r="BX176" s="59" t="e">
        <f>EXP(BY173)</f>
        <v>#VALUE!</v>
      </c>
      <c r="BY176" s="25"/>
      <c r="BZ176" s="177"/>
      <c r="CA176" s="177"/>
      <c r="CC176" s="197"/>
      <c r="CD176" s="27" t="s">
        <v>29</v>
      </c>
      <c r="CE176" s="59" t="e">
        <f>EXP(CF173)</f>
        <v>#VALUE!</v>
      </c>
      <c r="CF176" s="25"/>
      <c r="CG176" s="177"/>
      <c r="CH176" s="177"/>
      <c r="CJ176" s="197"/>
      <c r="CK176" s="27" t="s">
        <v>29</v>
      </c>
      <c r="CL176" s="59" t="e">
        <f>EXP(CM173)</f>
        <v>#VALUE!</v>
      </c>
      <c r="CM176" s="25"/>
      <c r="CN176" s="177"/>
      <c r="CO176" s="177"/>
      <c r="CQ176" s="197"/>
      <c r="CR176" s="27" t="s">
        <v>29</v>
      </c>
      <c r="CS176" s="59" t="e">
        <f>EXP(CT173)</f>
        <v>#VALUE!</v>
      </c>
      <c r="CT176" s="25"/>
      <c r="CU176" s="177"/>
      <c r="CV176" s="177"/>
    </row>
    <row r="177" spans="1:100" ht="15" customHeight="1">
      <c r="A177" s="19"/>
      <c r="B177" s="174"/>
      <c r="C177" s="191"/>
      <c r="D177" s="20"/>
      <c r="E177" s="5" t="s">
        <v>30</v>
      </c>
      <c r="F177" s="44">
        <f>EXP(G174)-1</f>
        <v>3.0324917904237747E-2</v>
      </c>
      <c r="G177" s="25"/>
      <c r="H177" s="45"/>
      <c r="I177" s="177"/>
      <c r="J177" s="178"/>
      <c r="K177" s="177"/>
      <c r="M177" s="60" t="e">
        <f>EXP(N174)-1</f>
        <v>#REF!</v>
      </c>
      <c r="N177" s="25"/>
      <c r="O177" s="177"/>
      <c r="P177" s="177"/>
      <c r="R177" s="197"/>
      <c r="S177" s="27" t="s">
        <v>30</v>
      </c>
      <c r="T177" s="60" t="e">
        <f>EXP(U174)-1</f>
        <v>#VALUE!</v>
      </c>
      <c r="U177" s="25"/>
      <c r="V177" s="177"/>
      <c r="W177" s="177"/>
      <c r="Y177" s="197"/>
      <c r="Z177" s="27" t="s">
        <v>30</v>
      </c>
      <c r="AA177" s="60" t="e">
        <f>EXP(AB174)-1</f>
        <v>#VALUE!</v>
      </c>
      <c r="AB177" s="25"/>
      <c r="AC177" s="177"/>
      <c r="AD177" s="177"/>
      <c r="AF177" s="197"/>
      <c r="AG177" s="27" t="s">
        <v>30</v>
      </c>
      <c r="AH177" s="60" t="e">
        <f>EXP(AI174)-1</f>
        <v>#VALUE!</v>
      </c>
      <c r="AI177" s="25"/>
      <c r="AJ177" s="177"/>
      <c r="AK177" s="177"/>
      <c r="AM177" s="197"/>
      <c r="AN177" s="27" t="s">
        <v>30</v>
      </c>
      <c r="AO177" s="60" t="e">
        <f>EXP(AP174)-1</f>
        <v>#VALUE!</v>
      </c>
      <c r="AP177" s="25"/>
      <c r="AQ177" s="177"/>
      <c r="AR177" s="177"/>
      <c r="AT177" s="197"/>
      <c r="AU177" s="27" t="s">
        <v>30</v>
      </c>
      <c r="AV177" s="60" t="e">
        <f>EXP(AW174)-1</f>
        <v>#VALUE!</v>
      </c>
      <c r="AW177" s="25"/>
      <c r="AX177" s="177"/>
      <c r="AY177" s="177"/>
      <c r="BA177" s="197"/>
      <c r="BB177" s="27" t="s">
        <v>30</v>
      </c>
      <c r="BC177" s="60" t="e">
        <f>EXP(BD174)-1</f>
        <v>#VALUE!</v>
      </c>
      <c r="BD177" s="25"/>
      <c r="BE177" s="177"/>
      <c r="BF177" s="177"/>
      <c r="BH177" s="197"/>
      <c r="BI177" s="27" t="s">
        <v>30</v>
      </c>
      <c r="BJ177" s="60" t="e">
        <f>EXP(BK174)-1</f>
        <v>#VALUE!</v>
      </c>
      <c r="BK177" s="25"/>
      <c r="BL177" s="177"/>
      <c r="BM177" s="177"/>
      <c r="BO177" s="197"/>
      <c r="BP177" s="27" t="s">
        <v>30</v>
      </c>
      <c r="BQ177" s="60" t="e">
        <f>EXP(BR174)-1</f>
        <v>#VALUE!</v>
      </c>
      <c r="BR177" s="25"/>
      <c r="BS177" s="177"/>
      <c r="BT177" s="177"/>
      <c r="BV177" s="197"/>
      <c r="BW177" s="27" t="s">
        <v>30</v>
      </c>
      <c r="BX177" s="60" t="e">
        <f>EXP(BY174)-1</f>
        <v>#VALUE!</v>
      </c>
      <c r="BY177" s="25"/>
      <c r="BZ177" s="177"/>
      <c r="CA177" s="177"/>
      <c r="CC177" s="197"/>
      <c r="CD177" s="27" t="s">
        <v>30</v>
      </c>
      <c r="CE177" s="60" t="e">
        <f>EXP(CF174)-1</f>
        <v>#VALUE!</v>
      </c>
      <c r="CF177" s="25"/>
      <c r="CG177" s="177"/>
      <c r="CH177" s="177"/>
      <c r="CJ177" s="197"/>
      <c r="CK177" s="27" t="s">
        <v>30</v>
      </c>
      <c r="CL177" s="60" t="e">
        <f>EXP(CM174)-1</f>
        <v>#VALUE!</v>
      </c>
      <c r="CM177" s="25"/>
      <c r="CN177" s="177"/>
      <c r="CO177" s="177"/>
      <c r="CQ177" s="197"/>
      <c r="CR177" s="27" t="s">
        <v>30</v>
      </c>
      <c r="CS177" s="60" t="e">
        <f>EXP(CT174)-1</f>
        <v>#VALUE!</v>
      </c>
      <c r="CT177" s="25"/>
      <c r="CU177" s="177"/>
      <c r="CV177" s="177"/>
    </row>
    <row r="178" spans="1:100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25"/>
      <c r="N178" s="46"/>
      <c r="O178" s="177"/>
      <c r="P178" s="177"/>
      <c r="R178" s="197"/>
      <c r="S178" s="25"/>
      <c r="T178" s="25"/>
      <c r="U178" s="46"/>
      <c r="V178" s="177"/>
      <c r="W178" s="177"/>
      <c r="Y178" s="197"/>
      <c r="Z178" s="25"/>
      <c r="AA178" s="25"/>
      <c r="AB178" s="46"/>
      <c r="AC178" s="177"/>
      <c r="AD178" s="177"/>
      <c r="AF178" s="197"/>
      <c r="AG178" s="25"/>
      <c r="AH178" s="25"/>
      <c r="AI178" s="46"/>
      <c r="AJ178" s="177"/>
      <c r="AK178" s="177"/>
      <c r="AM178" s="197"/>
      <c r="AN178" s="25"/>
      <c r="AO178" s="25"/>
      <c r="AP178" s="46"/>
      <c r="AQ178" s="177"/>
      <c r="AR178" s="177"/>
      <c r="AT178" s="197"/>
      <c r="AU178" s="25"/>
      <c r="AV178" s="25"/>
      <c r="AW178" s="46"/>
      <c r="AX178" s="177"/>
      <c r="AY178" s="177"/>
      <c r="BA178" s="197"/>
      <c r="BB178" s="25"/>
      <c r="BC178" s="25"/>
      <c r="BD178" s="46"/>
      <c r="BE178" s="177"/>
      <c r="BF178" s="177"/>
      <c r="BH178" s="197"/>
      <c r="BI178" s="25"/>
      <c r="BJ178" s="25"/>
      <c r="BK178" s="46"/>
      <c r="BL178" s="177"/>
      <c r="BM178" s="177"/>
      <c r="BO178" s="197"/>
      <c r="BP178" s="25"/>
      <c r="BQ178" s="25"/>
      <c r="BR178" s="46"/>
      <c r="BS178" s="177"/>
      <c r="BT178" s="177"/>
      <c r="BV178" s="197"/>
      <c r="BW178" s="25"/>
      <c r="BX178" s="25"/>
      <c r="BY178" s="46"/>
      <c r="BZ178" s="177"/>
      <c r="CA178" s="177"/>
      <c r="CC178" s="197"/>
      <c r="CD178" s="25"/>
      <c r="CE178" s="25"/>
      <c r="CF178" s="46"/>
      <c r="CG178" s="177"/>
      <c r="CH178" s="177"/>
      <c r="CJ178" s="197"/>
      <c r="CK178" s="25"/>
      <c r="CL178" s="25"/>
      <c r="CM178" s="46"/>
      <c r="CN178" s="177"/>
      <c r="CO178" s="177"/>
      <c r="CQ178" s="197"/>
      <c r="CR178" s="25"/>
      <c r="CS178" s="25"/>
      <c r="CT178" s="46"/>
      <c r="CU178" s="177"/>
      <c r="CV178" s="177"/>
    </row>
    <row r="179" spans="1:100" ht="15" customHeight="1">
      <c r="A179" s="19">
        <f t="shared" ref="A179:B194" si="23">A133</f>
        <v>2004</v>
      </c>
      <c r="B179" s="174">
        <f t="shared" si="23"/>
        <v>193</v>
      </c>
      <c r="C179" s="191">
        <f t="shared" ref="C179:C188" si="24">LN(B179-$F$172)</f>
        <v>5.2626901889048856</v>
      </c>
      <c r="D179" s="20">
        <v>1</v>
      </c>
      <c r="E179" s="637" t="s">
        <v>7</v>
      </c>
      <c r="F179" s="638"/>
      <c r="G179" s="641">
        <f>I167</f>
        <v>0.85946260881334946</v>
      </c>
      <c r="H179" s="642"/>
      <c r="I179" s="177">
        <f t="shared" ref="I179:I210" si="25">ROUND($F$176*(1+$F$177)^D179+$F$172,$G$1)</f>
        <v>187</v>
      </c>
      <c r="J179" s="178">
        <f t="shared" ref="J179:J188" si="26">ABS(B179-I179)/B179*100</f>
        <v>3.1088082901554404</v>
      </c>
      <c r="K179" s="177">
        <f t="shared" ref="K179:K188" si="27">(B179-I179)^2/1000</f>
        <v>3.5999999999999997E-2</v>
      </c>
      <c r="M179" s="42" t="e">
        <f>O167</f>
        <v>#REF!</v>
      </c>
      <c r="N179" s="46"/>
      <c r="O179" s="177" t="e">
        <f t="shared" ref="O179:O188" si="28">ROUND(M$176*(1+M$177)^$D179+M$172,$G$1)</f>
        <v>#REF!</v>
      </c>
      <c r="P179" s="177" t="e">
        <f t="shared" ref="P179:P188" si="29">($B179-O179)^2/1000</f>
        <v>#REF!</v>
      </c>
      <c r="R179" s="197" t="e">
        <f t="shared" ref="R179:R188" si="30">LN($B179-T$172)</f>
        <v>#REF!</v>
      </c>
      <c r="S179" s="21" t="s">
        <v>36</v>
      </c>
      <c r="T179" s="42" t="e">
        <f>V167</f>
        <v>#VALUE!</v>
      </c>
      <c r="U179" s="46"/>
      <c r="V179" s="177" t="e">
        <f t="shared" ref="V179:V188" si="31">ROUND(T$176*(1+T$177)^$D179+T$172,$G$1)</f>
        <v>#VALUE!</v>
      </c>
      <c r="W179" s="177" t="e">
        <f t="shared" ref="W179:W188" si="32">($B179-V179)^2/1000</f>
        <v>#VALUE!</v>
      </c>
      <c r="Y179" s="197" t="e">
        <f t="shared" ref="Y179:Y188" si="33">LN($B179-AA$172)</f>
        <v>#REF!</v>
      </c>
      <c r="Z179" s="21" t="s">
        <v>36</v>
      </c>
      <c r="AA179" s="42" t="e">
        <f>AC167</f>
        <v>#VALUE!</v>
      </c>
      <c r="AB179" s="46"/>
      <c r="AC179" s="177" t="e">
        <f t="shared" ref="AC179:AC188" si="34">ROUND(AA$176*(1+AA$177)^$D179+AA$172,$G$1)</f>
        <v>#VALUE!</v>
      </c>
      <c r="AD179" s="177" t="e">
        <f t="shared" ref="AD179:AD188" si="35">($B179-AC179)^2/1000</f>
        <v>#VALUE!</v>
      </c>
      <c r="AF179" s="197" t="e">
        <f t="shared" ref="AF179:AF188" si="36">LN($B179-AH$172)</f>
        <v>#REF!</v>
      </c>
      <c r="AG179" s="21" t="s">
        <v>36</v>
      </c>
      <c r="AH179" s="42" t="e">
        <f>AJ167</f>
        <v>#VALUE!</v>
      </c>
      <c r="AI179" s="46"/>
      <c r="AJ179" s="177" t="e">
        <f t="shared" ref="AJ179:AJ188" si="37">ROUND(AH$176*(1+AH$177)^$D179+AH$172,$G$1)</f>
        <v>#VALUE!</v>
      </c>
      <c r="AK179" s="177" t="e">
        <f t="shared" ref="AK179:AK188" si="38">($B179-AJ179)^2/1000</f>
        <v>#VALUE!</v>
      </c>
      <c r="AM179" s="197" t="e">
        <f t="shared" ref="AM179:AM188" si="39">LN($B179-AO$172)</f>
        <v>#REF!</v>
      </c>
      <c r="AN179" s="21" t="s">
        <v>36</v>
      </c>
      <c r="AO179" s="42" t="e">
        <f>AQ167</f>
        <v>#VALUE!</v>
      </c>
      <c r="AP179" s="46"/>
      <c r="AQ179" s="177" t="e">
        <f t="shared" ref="AQ179:AQ188" si="40">ROUND(AO$176*(1+AO$177)^$D179+AO$172,$G$1)</f>
        <v>#VALUE!</v>
      </c>
      <c r="AR179" s="177" t="e">
        <f t="shared" ref="AR179:AR188" si="41">($B179-AQ179)^2/1000</f>
        <v>#VALUE!</v>
      </c>
      <c r="AT179" s="197" t="e">
        <f t="shared" ref="AT179:AT188" si="42">LN($B179-AV$172)</f>
        <v>#REF!</v>
      </c>
      <c r="AU179" s="21" t="s">
        <v>36</v>
      </c>
      <c r="AV179" s="42" t="e">
        <f>AX167</f>
        <v>#VALUE!</v>
      </c>
      <c r="AW179" s="46"/>
      <c r="AX179" s="177" t="e">
        <f t="shared" ref="AX179:AX188" si="43">ROUND(AV$176*(1+AV$177)^$D179+AV$172,$G$1)</f>
        <v>#VALUE!</v>
      </c>
      <c r="AY179" s="177" t="e">
        <f t="shared" ref="AY179:AY188" si="44">($B179-AX179)^2/1000</f>
        <v>#VALUE!</v>
      </c>
      <c r="BA179" s="197" t="e">
        <f t="shared" ref="BA179:BA188" si="45">LN($B179-BC$172)</f>
        <v>#REF!</v>
      </c>
      <c r="BB179" s="21" t="s">
        <v>36</v>
      </c>
      <c r="BC179" s="42" t="e">
        <f>BE167</f>
        <v>#VALUE!</v>
      </c>
      <c r="BD179" s="46"/>
      <c r="BE179" s="177" t="e">
        <f t="shared" ref="BE179:BE188" si="46">ROUND(BC$176*(1+BC$177)^$D179+BC$172,$G$1)</f>
        <v>#VALUE!</v>
      </c>
      <c r="BF179" s="177" t="e">
        <f t="shared" ref="BF179:BF188" si="47">($B179-BE179)^2/1000</f>
        <v>#VALUE!</v>
      </c>
      <c r="BH179" s="197" t="e">
        <f t="shared" ref="BH179:BH188" si="48">LN($B179-BJ$172)</f>
        <v>#REF!</v>
      </c>
      <c r="BI179" s="21" t="s">
        <v>36</v>
      </c>
      <c r="BJ179" s="42" t="e">
        <f>BL167</f>
        <v>#VALUE!</v>
      </c>
      <c r="BK179" s="46"/>
      <c r="BL179" s="177" t="e">
        <f t="shared" ref="BL179:BL188" si="49">ROUND(BJ$176*(1+BJ$177)^$D179+BJ$172,$G$1)</f>
        <v>#VALUE!</v>
      </c>
      <c r="BM179" s="177" t="e">
        <f t="shared" ref="BM179:BM188" si="50">($B179-BL179)^2/1000</f>
        <v>#VALUE!</v>
      </c>
      <c r="BO179" s="197" t="e">
        <f t="shared" ref="BO179:BO188" si="51">LN($B179-BQ$172)</f>
        <v>#REF!</v>
      </c>
      <c r="BP179" s="21" t="s">
        <v>36</v>
      </c>
      <c r="BQ179" s="42" t="e">
        <f>BS167</f>
        <v>#VALUE!</v>
      </c>
      <c r="BR179" s="46"/>
      <c r="BS179" s="177" t="e">
        <f t="shared" ref="BS179:BS188" si="52">ROUND(BQ$176*(1+BQ$177)^$D179+BQ$172,$G$1)</f>
        <v>#VALUE!</v>
      </c>
      <c r="BT179" s="177" t="e">
        <f t="shared" ref="BT179:BT188" si="53">($B179-BS179)^2/1000</f>
        <v>#VALUE!</v>
      </c>
      <c r="BV179" s="197" t="e">
        <f t="shared" ref="BV179:BV188" si="54">LN($B179-BX$172)</f>
        <v>#REF!</v>
      </c>
      <c r="BW179" s="21" t="s">
        <v>36</v>
      </c>
      <c r="BX179" s="42" t="e">
        <f>BZ167</f>
        <v>#VALUE!</v>
      </c>
      <c r="BY179" s="46"/>
      <c r="BZ179" s="177" t="e">
        <f t="shared" ref="BZ179:BZ188" si="55">ROUND(BX$176*(1+BX$177)^$D179+BX$172,$G$1)</f>
        <v>#VALUE!</v>
      </c>
      <c r="CA179" s="177" t="e">
        <f t="shared" ref="CA179:CA188" si="56">($B179-BZ179)^2/1000</f>
        <v>#VALUE!</v>
      </c>
      <c r="CC179" s="197" t="e">
        <f t="shared" ref="CC179:CC188" si="57">LN($B179-CE$172)</f>
        <v>#REF!</v>
      </c>
      <c r="CD179" s="21" t="s">
        <v>36</v>
      </c>
      <c r="CE179" s="42" t="e">
        <f>CG167</f>
        <v>#VALUE!</v>
      </c>
      <c r="CF179" s="46"/>
      <c r="CG179" s="177" t="e">
        <f t="shared" ref="CG179:CG188" si="58">ROUND(CE$176*(1+CE$177)^$D179+CE$172,$G$1)</f>
        <v>#VALUE!</v>
      </c>
      <c r="CH179" s="177" t="e">
        <f t="shared" ref="CH179:CH188" si="59">($B179-CG179)^2/1000</f>
        <v>#VALUE!</v>
      </c>
      <c r="CJ179" s="197" t="e">
        <f t="shared" ref="CJ179:CJ188" si="60">LN($B179-CL$172)</f>
        <v>#REF!</v>
      </c>
      <c r="CK179" s="21" t="s">
        <v>36</v>
      </c>
      <c r="CL179" s="42" t="e">
        <f>CN167</f>
        <v>#VALUE!</v>
      </c>
      <c r="CM179" s="46"/>
      <c r="CN179" s="177" t="e">
        <f t="shared" ref="CN179:CN188" si="61">ROUND(CL$176*(1+CL$177)^$D179+CL$172,$G$1)</f>
        <v>#VALUE!</v>
      </c>
      <c r="CO179" s="177" t="e">
        <f t="shared" ref="CO179:CO188" si="62">($B179-CN179)^2/1000</f>
        <v>#VALUE!</v>
      </c>
      <c r="CQ179" s="197" t="e">
        <f t="shared" ref="CQ179:CQ188" si="63">LN($B179-CS$172)</f>
        <v>#REF!</v>
      </c>
      <c r="CR179" s="21" t="s">
        <v>36</v>
      </c>
      <c r="CS179" s="42" t="e">
        <f>CU167</f>
        <v>#VALUE!</v>
      </c>
      <c r="CT179" s="46"/>
      <c r="CU179" s="177" t="e">
        <f t="shared" ref="CU179:CU188" si="64">ROUND(CS$176*(1+CS$177)^$D179+CS$172,$G$1)</f>
        <v>#VALUE!</v>
      </c>
      <c r="CV179" s="177" t="e">
        <f t="shared" ref="CV179:CV188" si="65">($B179-CU179)^2/1000</f>
        <v>#VALUE!</v>
      </c>
    </row>
    <row r="180" spans="1:100" ht="15" customHeight="1">
      <c r="A180" s="19">
        <f t="shared" si="23"/>
        <v>2005</v>
      </c>
      <c r="B180" s="174">
        <f t="shared" si="23"/>
        <v>196</v>
      </c>
      <c r="C180" s="191">
        <f t="shared" si="24"/>
        <v>5.2781146592305168</v>
      </c>
      <c r="D180" s="20">
        <f t="shared" ref="D180:D210" si="66">D179+1</f>
        <v>2</v>
      </c>
      <c r="E180" s="637" t="s">
        <v>8</v>
      </c>
      <c r="F180" s="638"/>
      <c r="G180" s="639">
        <f>SUM(K168:K188)</f>
        <v>0.56100000000000005</v>
      </c>
      <c r="H180" s="640"/>
      <c r="I180" s="177">
        <f t="shared" si="25"/>
        <v>193</v>
      </c>
      <c r="J180" s="178">
        <f t="shared" si="26"/>
        <v>1.5306122448979591</v>
      </c>
      <c r="K180" s="177">
        <f t="shared" si="27"/>
        <v>8.9999999999999993E-3</v>
      </c>
      <c r="M180" s="199" t="e">
        <f>SUM(P168:P188)</f>
        <v>#REF!</v>
      </c>
      <c r="N180" s="45"/>
      <c r="O180" s="177" t="e">
        <f t="shared" si="28"/>
        <v>#REF!</v>
      </c>
      <c r="P180" s="177" t="e">
        <f t="shared" si="29"/>
        <v>#REF!</v>
      </c>
      <c r="R180" s="197" t="e">
        <f t="shared" si="30"/>
        <v>#REF!</v>
      </c>
      <c r="S180" s="21" t="s">
        <v>37</v>
      </c>
      <c r="T180" s="199" t="e">
        <f>SUM(W168:W188)</f>
        <v>#VALUE!</v>
      </c>
      <c r="U180" s="45"/>
      <c r="V180" s="177" t="e">
        <f t="shared" si="31"/>
        <v>#VALUE!</v>
      </c>
      <c r="W180" s="177" t="e">
        <f t="shared" si="32"/>
        <v>#VALUE!</v>
      </c>
      <c r="Y180" s="197" t="e">
        <f t="shared" si="33"/>
        <v>#REF!</v>
      </c>
      <c r="Z180" s="21" t="s">
        <v>37</v>
      </c>
      <c r="AA180" s="199" t="e">
        <f>SUM(AD168:AD188)</f>
        <v>#VALUE!</v>
      </c>
      <c r="AB180" s="45"/>
      <c r="AC180" s="177" t="e">
        <f t="shared" si="34"/>
        <v>#VALUE!</v>
      </c>
      <c r="AD180" s="177" t="e">
        <f t="shared" si="35"/>
        <v>#VALUE!</v>
      </c>
      <c r="AF180" s="197" t="e">
        <f t="shared" si="36"/>
        <v>#REF!</v>
      </c>
      <c r="AG180" s="21" t="s">
        <v>37</v>
      </c>
      <c r="AH180" s="199" t="e">
        <f>SUM(AK168:AK188)</f>
        <v>#VALUE!</v>
      </c>
      <c r="AI180" s="45"/>
      <c r="AJ180" s="177" t="e">
        <f t="shared" si="37"/>
        <v>#VALUE!</v>
      </c>
      <c r="AK180" s="177" t="e">
        <f t="shared" si="38"/>
        <v>#VALUE!</v>
      </c>
      <c r="AM180" s="197" t="e">
        <f t="shared" si="39"/>
        <v>#REF!</v>
      </c>
      <c r="AN180" s="21" t="s">
        <v>37</v>
      </c>
      <c r="AO180" s="199" t="e">
        <f>SUM(AR168:AR188)</f>
        <v>#VALUE!</v>
      </c>
      <c r="AP180" s="45"/>
      <c r="AQ180" s="177" t="e">
        <f t="shared" si="40"/>
        <v>#VALUE!</v>
      </c>
      <c r="AR180" s="177" t="e">
        <f t="shared" si="41"/>
        <v>#VALUE!</v>
      </c>
      <c r="AT180" s="197" t="e">
        <f t="shared" si="42"/>
        <v>#REF!</v>
      </c>
      <c r="AU180" s="21" t="s">
        <v>37</v>
      </c>
      <c r="AV180" s="199" t="e">
        <f>SUM(AY168:AY188)</f>
        <v>#VALUE!</v>
      </c>
      <c r="AW180" s="45"/>
      <c r="AX180" s="177" t="e">
        <f t="shared" si="43"/>
        <v>#VALUE!</v>
      </c>
      <c r="AY180" s="177" t="e">
        <f t="shared" si="44"/>
        <v>#VALUE!</v>
      </c>
      <c r="BA180" s="197" t="e">
        <f t="shared" si="45"/>
        <v>#REF!</v>
      </c>
      <c r="BB180" s="21" t="s">
        <v>37</v>
      </c>
      <c r="BC180" s="199" t="e">
        <f>SUM(BF168:BF188)</f>
        <v>#VALUE!</v>
      </c>
      <c r="BD180" s="45"/>
      <c r="BE180" s="177" t="e">
        <f t="shared" si="46"/>
        <v>#VALUE!</v>
      </c>
      <c r="BF180" s="177" t="e">
        <f t="shared" si="47"/>
        <v>#VALUE!</v>
      </c>
      <c r="BH180" s="197" t="e">
        <f t="shared" si="48"/>
        <v>#REF!</v>
      </c>
      <c r="BI180" s="21" t="s">
        <v>37</v>
      </c>
      <c r="BJ180" s="199" t="e">
        <f>SUM(BM168:BM188)</f>
        <v>#VALUE!</v>
      </c>
      <c r="BK180" s="45"/>
      <c r="BL180" s="177" t="e">
        <f t="shared" si="49"/>
        <v>#VALUE!</v>
      </c>
      <c r="BM180" s="177" t="e">
        <f t="shared" si="50"/>
        <v>#VALUE!</v>
      </c>
      <c r="BO180" s="197" t="e">
        <f t="shared" si="51"/>
        <v>#REF!</v>
      </c>
      <c r="BP180" s="21" t="s">
        <v>37</v>
      </c>
      <c r="BQ180" s="199" t="e">
        <f>SUM(BT168:BT188)</f>
        <v>#VALUE!</v>
      </c>
      <c r="BR180" s="45"/>
      <c r="BS180" s="177" t="e">
        <f t="shared" si="52"/>
        <v>#VALUE!</v>
      </c>
      <c r="BT180" s="177" t="e">
        <f t="shared" si="53"/>
        <v>#VALUE!</v>
      </c>
      <c r="BV180" s="197" t="e">
        <f t="shared" si="54"/>
        <v>#REF!</v>
      </c>
      <c r="BW180" s="21" t="s">
        <v>37</v>
      </c>
      <c r="BX180" s="199" t="e">
        <f>SUM(CA168:CA188)</f>
        <v>#VALUE!</v>
      </c>
      <c r="BY180" s="45"/>
      <c r="BZ180" s="177" t="e">
        <f t="shared" si="55"/>
        <v>#VALUE!</v>
      </c>
      <c r="CA180" s="177" t="e">
        <f t="shared" si="56"/>
        <v>#VALUE!</v>
      </c>
      <c r="CC180" s="197" t="e">
        <f t="shared" si="57"/>
        <v>#REF!</v>
      </c>
      <c r="CD180" s="21" t="s">
        <v>37</v>
      </c>
      <c r="CE180" s="199" t="e">
        <f>SUM(CH168:CH188)</f>
        <v>#VALUE!</v>
      </c>
      <c r="CF180" s="45"/>
      <c r="CG180" s="177" t="e">
        <f t="shared" si="58"/>
        <v>#VALUE!</v>
      </c>
      <c r="CH180" s="177" t="e">
        <f t="shared" si="59"/>
        <v>#VALUE!</v>
      </c>
      <c r="CJ180" s="197" t="e">
        <f t="shared" si="60"/>
        <v>#REF!</v>
      </c>
      <c r="CK180" s="21" t="s">
        <v>37</v>
      </c>
      <c r="CL180" s="199" t="e">
        <f>SUM(CO168:CO188)</f>
        <v>#VALUE!</v>
      </c>
      <c r="CM180" s="45"/>
      <c r="CN180" s="177" t="e">
        <f t="shared" si="61"/>
        <v>#VALUE!</v>
      </c>
      <c r="CO180" s="177" t="e">
        <f t="shared" si="62"/>
        <v>#VALUE!</v>
      </c>
      <c r="CQ180" s="197" t="e">
        <f t="shared" si="63"/>
        <v>#REF!</v>
      </c>
      <c r="CR180" s="21" t="s">
        <v>37</v>
      </c>
      <c r="CS180" s="199" t="e">
        <f>SUM(CV168:CV188)</f>
        <v>#VALUE!</v>
      </c>
      <c r="CT180" s="45"/>
      <c r="CU180" s="177" t="e">
        <f t="shared" si="64"/>
        <v>#VALUE!</v>
      </c>
      <c r="CV180" s="177" t="e">
        <f t="shared" si="65"/>
        <v>#VALUE!</v>
      </c>
    </row>
    <row r="181" spans="1:100" ht="15" customHeight="1">
      <c r="A181" s="19">
        <f t="shared" si="23"/>
        <v>2006</v>
      </c>
      <c r="B181" s="174">
        <f t="shared" si="23"/>
        <v>195</v>
      </c>
      <c r="C181" s="191">
        <f t="shared" si="24"/>
        <v>5.2729995585637468</v>
      </c>
      <c r="D181" s="20">
        <f t="shared" si="66"/>
        <v>3</v>
      </c>
      <c r="E181" s="637" t="s">
        <v>9</v>
      </c>
      <c r="F181" s="638"/>
      <c r="G181" s="639">
        <f>SUM(K179:K188)</f>
        <v>0.56100000000000005</v>
      </c>
      <c r="H181" s="640"/>
      <c r="I181" s="177">
        <f t="shared" si="25"/>
        <v>199</v>
      </c>
      <c r="J181" s="178">
        <f t="shared" si="26"/>
        <v>2.0512820512820511</v>
      </c>
      <c r="K181" s="177">
        <f t="shared" si="27"/>
        <v>1.6E-2</v>
      </c>
      <c r="M181" s="61"/>
      <c r="N181" s="25"/>
      <c r="O181" s="177" t="e">
        <f t="shared" si="28"/>
        <v>#REF!</v>
      </c>
      <c r="P181" s="177" t="e">
        <f t="shared" si="29"/>
        <v>#REF!</v>
      </c>
      <c r="R181" s="197" t="e">
        <f t="shared" si="30"/>
        <v>#REF!</v>
      </c>
      <c r="S181" s="25"/>
      <c r="T181" s="61"/>
      <c r="U181" s="25"/>
      <c r="V181" s="177" t="e">
        <f t="shared" si="31"/>
        <v>#VALUE!</v>
      </c>
      <c r="W181" s="177" t="e">
        <f t="shared" si="32"/>
        <v>#VALUE!</v>
      </c>
      <c r="Y181" s="197" t="e">
        <f t="shared" si="33"/>
        <v>#REF!</v>
      </c>
      <c r="Z181" s="25"/>
      <c r="AA181" s="61"/>
      <c r="AB181" s="25"/>
      <c r="AC181" s="177" t="e">
        <f t="shared" si="34"/>
        <v>#VALUE!</v>
      </c>
      <c r="AD181" s="177" t="e">
        <f t="shared" si="35"/>
        <v>#VALUE!</v>
      </c>
      <c r="AF181" s="197" t="e">
        <f t="shared" si="36"/>
        <v>#REF!</v>
      </c>
      <c r="AG181" s="25"/>
      <c r="AH181" s="61"/>
      <c r="AI181" s="25"/>
      <c r="AJ181" s="177" t="e">
        <f t="shared" si="37"/>
        <v>#VALUE!</v>
      </c>
      <c r="AK181" s="177" t="e">
        <f t="shared" si="38"/>
        <v>#VALUE!</v>
      </c>
      <c r="AM181" s="197" t="e">
        <f t="shared" si="39"/>
        <v>#REF!</v>
      </c>
      <c r="AN181" s="25"/>
      <c r="AO181" s="61"/>
      <c r="AP181" s="25"/>
      <c r="AQ181" s="177" t="e">
        <f t="shared" si="40"/>
        <v>#VALUE!</v>
      </c>
      <c r="AR181" s="177" t="e">
        <f t="shared" si="41"/>
        <v>#VALUE!</v>
      </c>
      <c r="AT181" s="197" t="e">
        <f t="shared" si="42"/>
        <v>#REF!</v>
      </c>
      <c r="AU181" s="25"/>
      <c r="AV181" s="61"/>
      <c r="AW181" s="25"/>
      <c r="AX181" s="177" t="e">
        <f t="shared" si="43"/>
        <v>#VALUE!</v>
      </c>
      <c r="AY181" s="177" t="e">
        <f t="shared" si="44"/>
        <v>#VALUE!</v>
      </c>
      <c r="BA181" s="197" t="e">
        <f t="shared" si="45"/>
        <v>#REF!</v>
      </c>
      <c r="BB181" s="25"/>
      <c r="BC181" s="61"/>
      <c r="BD181" s="25"/>
      <c r="BE181" s="177" t="e">
        <f t="shared" si="46"/>
        <v>#VALUE!</v>
      </c>
      <c r="BF181" s="177" t="e">
        <f t="shared" si="47"/>
        <v>#VALUE!</v>
      </c>
      <c r="BH181" s="197" t="e">
        <f t="shared" si="48"/>
        <v>#REF!</v>
      </c>
      <c r="BI181" s="25"/>
      <c r="BJ181" s="61"/>
      <c r="BK181" s="25"/>
      <c r="BL181" s="177" t="e">
        <f t="shared" si="49"/>
        <v>#VALUE!</v>
      </c>
      <c r="BM181" s="177" t="e">
        <f t="shared" si="50"/>
        <v>#VALUE!</v>
      </c>
      <c r="BO181" s="197" t="e">
        <f t="shared" si="51"/>
        <v>#REF!</v>
      </c>
      <c r="BP181" s="25"/>
      <c r="BQ181" s="61"/>
      <c r="BR181" s="25"/>
      <c r="BS181" s="177" t="e">
        <f t="shared" si="52"/>
        <v>#VALUE!</v>
      </c>
      <c r="BT181" s="177" t="e">
        <f t="shared" si="53"/>
        <v>#VALUE!</v>
      </c>
      <c r="BV181" s="197" t="e">
        <f t="shared" si="54"/>
        <v>#REF!</v>
      </c>
      <c r="BW181" s="25"/>
      <c r="BX181" s="61"/>
      <c r="BY181" s="25"/>
      <c r="BZ181" s="177" t="e">
        <f t="shared" si="55"/>
        <v>#VALUE!</v>
      </c>
      <c r="CA181" s="177" t="e">
        <f t="shared" si="56"/>
        <v>#VALUE!</v>
      </c>
      <c r="CC181" s="197" t="e">
        <f t="shared" si="57"/>
        <v>#REF!</v>
      </c>
      <c r="CD181" s="25"/>
      <c r="CE181" s="61"/>
      <c r="CF181" s="25"/>
      <c r="CG181" s="177" t="e">
        <f t="shared" si="58"/>
        <v>#VALUE!</v>
      </c>
      <c r="CH181" s="177" t="e">
        <f t="shared" si="59"/>
        <v>#VALUE!</v>
      </c>
      <c r="CJ181" s="197" t="e">
        <f t="shared" si="60"/>
        <v>#REF!</v>
      </c>
      <c r="CK181" s="25"/>
      <c r="CL181" s="61"/>
      <c r="CM181" s="25"/>
      <c r="CN181" s="177" t="e">
        <f t="shared" si="61"/>
        <v>#VALUE!</v>
      </c>
      <c r="CO181" s="177" t="e">
        <f t="shared" si="62"/>
        <v>#VALUE!</v>
      </c>
      <c r="CQ181" s="197" t="e">
        <f t="shared" si="63"/>
        <v>#REF!</v>
      </c>
      <c r="CR181" s="25"/>
      <c r="CS181" s="61"/>
      <c r="CT181" s="25"/>
      <c r="CU181" s="177" t="e">
        <f t="shared" si="64"/>
        <v>#VALUE!</v>
      </c>
      <c r="CV181" s="177" t="e">
        <f t="shared" si="65"/>
        <v>#VALUE!</v>
      </c>
    </row>
    <row r="182" spans="1:100" ht="15" customHeight="1">
      <c r="A182" s="19">
        <f t="shared" si="23"/>
        <v>2007</v>
      </c>
      <c r="B182" s="174">
        <f t="shared" si="23"/>
        <v>197</v>
      </c>
      <c r="C182" s="191">
        <f t="shared" si="24"/>
        <v>5.2832037287379885</v>
      </c>
      <c r="D182" s="20">
        <f t="shared" si="66"/>
        <v>4</v>
      </c>
      <c r="E182" s="637" t="s">
        <v>10</v>
      </c>
      <c r="F182" s="638"/>
      <c r="G182" s="639">
        <f>SUM(J168:J188)/D188</f>
        <v>3.2234252855914356</v>
      </c>
      <c r="H182" s="640"/>
      <c r="I182" s="177">
        <f t="shared" si="25"/>
        <v>205</v>
      </c>
      <c r="J182" s="178">
        <f t="shared" si="26"/>
        <v>4.0609137055837561</v>
      </c>
      <c r="K182" s="177">
        <f t="shared" si="27"/>
        <v>6.4000000000000001E-2</v>
      </c>
      <c r="M182" s="25"/>
      <c r="N182" s="25"/>
      <c r="O182" s="177" t="e">
        <f t="shared" si="28"/>
        <v>#REF!</v>
      </c>
      <c r="P182" s="177" t="e">
        <f t="shared" si="29"/>
        <v>#REF!</v>
      </c>
      <c r="R182" s="197" t="e">
        <f t="shared" si="30"/>
        <v>#REF!</v>
      </c>
      <c r="S182" s="25"/>
      <c r="T182" s="25"/>
      <c r="U182" s="25"/>
      <c r="V182" s="177" t="e">
        <f t="shared" si="31"/>
        <v>#VALUE!</v>
      </c>
      <c r="W182" s="177" t="e">
        <f t="shared" si="32"/>
        <v>#VALUE!</v>
      </c>
      <c r="Y182" s="197" t="e">
        <f t="shared" si="33"/>
        <v>#REF!</v>
      </c>
      <c r="Z182" s="25"/>
      <c r="AA182" s="25"/>
      <c r="AB182" s="25"/>
      <c r="AC182" s="177" t="e">
        <f t="shared" si="34"/>
        <v>#VALUE!</v>
      </c>
      <c r="AD182" s="177" t="e">
        <f t="shared" si="35"/>
        <v>#VALUE!</v>
      </c>
      <c r="AF182" s="197" t="e">
        <f t="shared" si="36"/>
        <v>#REF!</v>
      </c>
      <c r="AG182" s="25"/>
      <c r="AH182" s="25"/>
      <c r="AI182" s="25"/>
      <c r="AJ182" s="177" t="e">
        <f t="shared" si="37"/>
        <v>#VALUE!</v>
      </c>
      <c r="AK182" s="177" t="e">
        <f t="shared" si="38"/>
        <v>#VALUE!</v>
      </c>
      <c r="AM182" s="197" t="e">
        <f t="shared" si="39"/>
        <v>#REF!</v>
      </c>
      <c r="AN182" s="25"/>
      <c r="AO182" s="25"/>
      <c r="AP182" s="25"/>
      <c r="AQ182" s="177" t="e">
        <f t="shared" si="40"/>
        <v>#VALUE!</v>
      </c>
      <c r="AR182" s="177" t="e">
        <f t="shared" si="41"/>
        <v>#VALUE!</v>
      </c>
      <c r="AT182" s="197" t="e">
        <f t="shared" si="42"/>
        <v>#REF!</v>
      </c>
      <c r="AU182" s="25"/>
      <c r="AV182" s="25"/>
      <c r="AW182" s="25"/>
      <c r="AX182" s="177" t="e">
        <f t="shared" si="43"/>
        <v>#VALUE!</v>
      </c>
      <c r="AY182" s="177" t="e">
        <f t="shared" si="44"/>
        <v>#VALUE!</v>
      </c>
      <c r="BA182" s="197" t="e">
        <f t="shared" si="45"/>
        <v>#REF!</v>
      </c>
      <c r="BB182" s="25"/>
      <c r="BC182" s="25"/>
      <c r="BD182" s="25"/>
      <c r="BE182" s="177" t="e">
        <f t="shared" si="46"/>
        <v>#VALUE!</v>
      </c>
      <c r="BF182" s="177" t="e">
        <f t="shared" si="47"/>
        <v>#VALUE!</v>
      </c>
      <c r="BH182" s="197" t="e">
        <f t="shared" si="48"/>
        <v>#REF!</v>
      </c>
      <c r="BI182" s="25"/>
      <c r="BJ182" s="25"/>
      <c r="BK182" s="25"/>
      <c r="BL182" s="177" t="e">
        <f t="shared" si="49"/>
        <v>#VALUE!</v>
      </c>
      <c r="BM182" s="177" t="e">
        <f t="shared" si="50"/>
        <v>#VALUE!</v>
      </c>
      <c r="BO182" s="197" t="e">
        <f t="shared" si="51"/>
        <v>#REF!</v>
      </c>
      <c r="BP182" s="25"/>
      <c r="BQ182" s="25"/>
      <c r="BR182" s="25"/>
      <c r="BS182" s="177" t="e">
        <f t="shared" si="52"/>
        <v>#VALUE!</v>
      </c>
      <c r="BT182" s="177" t="e">
        <f t="shared" si="53"/>
        <v>#VALUE!</v>
      </c>
      <c r="BV182" s="197" t="e">
        <f t="shared" si="54"/>
        <v>#REF!</v>
      </c>
      <c r="BW182" s="25"/>
      <c r="BX182" s="25"/>
      <c r="BY182" s="25"/>
      <c r="BZ182" s="177" t="e">
        <f t="shared" si="55"/>
        <v>#VALUE!</v>
      </c>
      <c r="CA182" s="177" t="e">
        <f t="shared" si="56"/>
        <v>#VALUE!</v>
      </c>
      <c r="CC182" s="197" t="e">
        <f t="shared" si="57"/>
        <v>#REF!</v>
      </c>
      <c r="CD182" s="25"/>
      <c r="CE182" s="25"/>
      <c r="CF182" s="25"/>
      <c r="CG182" s="177" t="e">
        <f t="shared" si="58"/>
        <v>#VALUE!</v>
      </c>
      <c r="CH182" s="177" t="e">
        <f t="shared" si="59"/>
        <v>#VALUE!</v>
      </c>
      <c r="CJ182" s="197" t="e">
        <f t="shared" si="60"/>
        <v>#REF!</v>
      </c>
      <c r="CK182" s="25"/>
      <c r="CL182" s="25"/>
      <c r="CM182" s="25"/>
      <c r="CN182" s="177" t="e">
        <f t="shared" si="61"/>
        <v>#VALUE!</v>
      </c>
      <c r="CO182" s="177" t="e">
        <f t="shared" si="62"/>
        <v>#VALUE!</v>
      </c>
      <c r="CQ182" s="197" t="e">
        <f t="shared" si="63"/>
        <v>#REF!</v>
      </c>
      <c r="CR182" s="25"/>
      <c r="CS182" s="25"/>
      <c r="CT182" s="25"/>
      <c r="CU182" s="177" t="e">
        <f t="shared" si="64"/>
        <v>#VALUE!</v>
      </c>
      <c r="CV182" s="177" t="e">
        <f t="shared" si="65"/>
        <v>#VALUE!</v>
      </c>
    </row>
    <row r="183" spans="1:100" ht="15" customHeight="1">
      <c r="A183" s="19">
        <f t="shared" si="23"/>
        <v>2008</v>
      </c>
      <c r="B183" s="174">
        <f t="shared" si="23"/>
        <v>198</v>
      </c>
      <c r="C183" s="191">
        <f t="shared" si="24"/>
        <v>5.2882670306945352</v>
      </c>
      <c r="D183" s="20">
        <f t="shared" si="66"/>
        <v>5</v>
      </c>
      <c r="E183" s="637" t="s">
        <v>11</v>
      </c>
      <c r="F183" s="638"/>
      <c r="G183" s="639">
        <f>SUM(J179:J188)/10</f>
        <v>3.2234252855914356</v>
      </c>
      <c r="H183" s="640"/>
      <c r="I183" s="177">
        <f t="shared" si="25"/>
        <v>211</v>
      </c>
      <c r="J183" s="178">
        <f t="shared" si="26"/>
        <v>6.5656565656565666</v>
      </c>
      <c r="K183" s="177">
        <f t="shared" si="27"/>
        <v>0.16900000000000001</v>
      </c>
      <c r="M183" s="25"/>
      <c r="N183" s="25"/>
      <c r="O183" s="177" t="e">
        <f t="shared" si="28"/>
        <v>#REF!</v>
      </c>
      <c r="P183" s="177" t="e">
        <f t="shared" si="29"/>
        <v>#REF!</v>
      </c>
      <c r="R183" s="197" t="e">
        <f t="shared" si="30"/>
        <v>#REF!</v>
      </c>
      <c r="S183" s="25"/>
      <c r="T183" s="25"/>
      <c r="U183" s="25"/>
      <c r="V183" s="177" t="e">
        <f t="shared" si="31"/>
        <v>#VALUE!</v>
      </c>
      <c r="W183" s="177" t="e">
        <f t="shared" si="32"/>
        <v>#VALUE!</v>
      </c>
      <c r="Y183" s="197" t="e">
        <f t="shared" si="33"/>
        <v>#REF!</v>
      </c>
      <c r="Z183" s="25"/>
      <c r="AA183" s="25"/>
      <c r="AB183" s="25"/>
      <c r="AC183" s="177" t="e">
        <f t="shared" si="34"/>
        <v>#VALUE!</v>
      </c>
      <c r="AD183" s="177" t="e">
        <f t="shared" si="35"/>
        <v>#VALUE!</v>
      </c>
      <c r="AF183" s="197" t="e">
        <f t="shared" si="36"/>
        <v>#REF!</v>
      </c>
      <c r="AG183" s="25"/>
      <c r="AH183" s="25"/>
      <c r="AI183" s="25"/>
      <c r="AJ183" s="177" t="e">
        <f t="shared" si="37"/>
        <v>#VALUE!</v>
      </c>
      <c r="AK183" s="177" t="e">
        <f t="shared" si="38"/>
        <v>#VALUE!</v>
      </c>
      <c r="AM183" s="197" t="e">
        <f t="shared" si="39"/>
        <v>#REF!</v>
      </c>
      <c r="AN183" s="25"/>
      <c r="AO183" s="25"/>
      <c r="AP183" s="25"/>
      <c r="AQ183" s="177" t="e">
        <f t="shared" si="40"/>
        <v>#VALUE!</v>
      </c>
      <c r="AR183" s="177" t="e">
        <f t="shared" si="41"/>
        <v>#VALUE!</v>
      </c>
      <c r="AT183" s="197" t="e">
        <f t="shared" si="42"/>
        <v>#REF!</v>
      </c>
      <c r="AU183" s="25"/>
      <c r="AV183" s="25"/>
      <c r="AW183" s="25"/>
      <c r="AX183" s="177" t="e">
        <f t="shared" si="43"/>
        <v>#VALUE!</v>
      </c>
      <c r="AY183" s="177" t="e">
        <f t="shared" si="44"/>
        <v>#VALUE!</v>
      </c>
      <c r="BA183" s="197" t="e">
        <f t="shared" si="45"/>
        <v>#REF!</v>
      </c>
      <c r="BB183" s="25"/>
      <c r="BC183" s="25"/>
      <c r="BD183" s="25"/>
      <c r="BE183" s="177" t="e">
        <f t="shared" si="46"/>
        <v>#VALUE!</v>
      </c>
      <c r="BF183" s="177" t="e">
        <f t="shared" si="47"/>
        <v>#VALUE!</v>
      </c>
      <c r="BH183" s="197" t="e">
        <f t="shared" si="48"/>
        <v>#REF!</v>
      </c>
      <c r="BI183" s="25"/>
      <c r="BJ183" s="25"/>
      <c r="BK183" s="25"/>
      <c r="BL183" s="177" t="e">
        <f t="shared" si="49"/>
        <v>#VALUE!</v>
      </c>
      <c r="BM183" s="177" t="e">
        <f t="shared" si="50"/>
        <v>#VALUE!</v>
      </c>
      <c r="BO183" s="197" t="e">
        <f t="shared" si="51"/>
        <v>#REF!</v>
      </c>
      <c r="BP183" s="25"/>
      <c r="BQ183" s="25"/>
      <c r="BR183" s="25"/>
      <c r="BS183" s="177" t="e">
        <f t="shared" si="52"/>
        <v>#VALUE!</v>
      </c>
      <c r="BT183" s="177" t="e">
        <f t="shared" si="53"/>
        <v>#VALUE!</v>
      </c>
      <c r="BV183" s="197" t="e">
        <f t="shared" si="54"/>
        <v>#REF!</v>
      </c>
      <c r="BW183" s="25"/>
      <c r="BX183" s="25"/>
      <c r="BY183" s="25"/>
      <c r="BZ183" s="177" t="e">
        <f t="shared" si="55"/>
        <v>#VALUE!</v>
      </c>
      <c r="CA183" s="177" t="e">
        <f t="shared" si="56"/>
        <v>#VALUE!</v>
      </c>
      <c r="CC183" s="197" t="e">
        <f t="shared" si="57"/>
        <v>#REF!</v>
      </c>
      <c r="CD183" s="25"/>
      <c r="CE183" s="25"/>
      <c r="CF183" s="25"/>
      <c r="CG183" s="177" t="e">
        <f t="shared" si="58"/>
        <v>#VALUE!</v>
      </c>
      <c r="CH183" s="177" t="e">
        <f t="shared" si="59"/>
        <v>#VALUE!</v>
      </c>
      <c r="CJ183" s="197" t="e">
        <f t="shared" si="60"/>
        <v>#REF!</v>
      </c>
      <c r="CK183" s="25"/>
      <c r="CL183" s="25"/>
      <c r="CM183" s="25"/>
      <c r="CN183" s="177" t="e">
        <f t="shared" si="61"/>
        <v>#VALUE!</v>
      </c>
      <c r="CO183" s="177" t="e">
        <f t="shared" si="62"/>
        <v>#VALUE!</v>
      </c>
      <c r="CQ183" s="197" t="e">
        <f t="shared" si="63"/>
        <v>#REF!</v>
      </c>
      <c r="CR183" s="25"/>
      <c r="CS183" s="25"/>
      <c r="CT183" s="25"/>
      <c r="CU183" s="177" t="e">
        <f t="shared" si="64"/>
        <v>#VALUE!</v>
      </c>
      <c r="CV183" s="177" t="e">
        <f t="shared" si="65"/>
        <v>#VALUE!</v>
      </c>
    </row>
    <row r="184" spans="1:100" ht="15" customHeight="1">
      <c r="A184" s="19">
        <f t="shared" si="23"/>
        <v>2009</v>
      </c>
      <c r="B184" s="174">
        <f t="shared" si="23"/>
        <v>222</v>
      </c>
      <c r="C184" s="191">
        <f t="shared" si="24"/>
        <v>5.4026773818722793</v>
      </c>
      <c r="D184" s="20">
        <f t="shared" si="66"/>
        <v>6</v>
      </c>
      <c r="E184" s="45"/>
      <c r="F184" s="45"/>
      <c r="G184" s="49"/>
      <c r="H184" s="45"/>
      <c r="I184" s="177">
        <f t="shared" si="25"/>
        <v>217</v>
      </c>
      <c r="J184" s="178">
        <f t="shared" si="26"/>
        <v>2.2522522522522523</v>
      </c>
      <c r="K184" s="177">
        <f t="shared" si="27"/>
        <v>2.5000000000000001E-2</v>
      </c>
      <c r="M184" s="25"/>
      <c r="N184" s="25"/>
      <c r="O184" s="177" t="e">
        <f t="shared" si="28"/>
        <v>#REF!</v>
      </c>
      <c r="P184" s="177" t="e">
        <f t="shared" si="29"/>
        <v>#REF!</v>
      </c>
      <c r="R184" s="197" t="e">
        <f t="shared" si="30"/>
        <v>#REF!</v>
      </c>
      <c r="S184" s="25"/>
      <c r="T184" s="25"/>
      <c r="U184" s="25"/>
      <c r="V184" s="177" t="e">
        <f t="shared" si="31"/>
        <v>#VALUE!</v>
      </c>
      <c r="W184" s="177" t="e">
        <f t="shared" si="32"/>
        <v>#VALUE!</v>
      </c>
      <c r="Y184" s="197" t="e">
        <f t="shared" si="33"/>
        <v>#REF!</v>
      </c>
      <c r="Z184" s="25"/>
      <c r="AA184" s="25"/>
      <c r="AB184" s="25"/>
      <c r="AC184" s="177" t="e">
        <f t="shared" si="34"/>
        <v>#VALUE!</v>
      </c>
      <c r="AD184" s="177" t="e">
        <f t="shared" si="35"/>
        <v>#VALUE!</v>
      </c>
      <c r="AF184" s="197" t="e">
        <f t="shared" si="36"/>
        <v>#REF!</v>
      </c>
      <c r="AG184" s="25"/>
      <c r="AH184" s="25"/>
      <c r="AI184" s="25"/>
      <c r="AJ184" s="177" t="e">
        <f t="shared" si="37"/>
        <v>#VALUE!</v>
      </c>
      <c r="AK184" s="177" t="e">
        <f t="shared" si="38"/>
        <v>#VALUE!</v>
      </c>
      <c r="AM184" s="197" t="e">
        <f t="shared" si="39"/>
        <v>#REF!</v>
      </c>
      <c r="AN184" s="25"/>
      <c r="AO184" s="25"/>
      <c r="AP184" s="25"/>
      <c r="AQ184" s="177" t="e">
        <f t="shared" si="40"/>
        <v>#VALUE!</v>
      </c>
      <c r="AR184" s="177" t="e">
        <f t="shared" si="41"/>
        <v>#VALUE!</v>
      </c>
      <c r="AT184" s="197" t="e">
        <f t="shared" si="42"/>
        <v>#REF!</v>
      </c>
      <c r="AU184" s="25"/>
      <c r="AV184" s="25"/>
      <c r="AW184" s="25"/>
      <c r="AX184" s="177" t="e">
        <f t="shared" si="43"/>
        <v>#VALUE!</v>
      </c>
      <c r="AY184" s="177" t="e">
        <f t="shared" si="44"/>
        <v>#VALUE!</v>
      </c>
      <c r="BA184" s="197" t="e">
        <f t="shared" si="45"/>
        <v>#REF!</v>
      </c>
      <c r="BB184" s="25"/>
      <c r="BC184" s="25"/>
      <c r="BD184" s="25"/>
      <c r="BE184" s="177" t="e">
        <f t="shared" si="46"/>
        <v>#VALUE!</v>
      </c>
      <c r="BF184" s="177" t="e">
        <f t="shared" si="47"/>
        <v>#VALUE!</v>
      </c>
      <c r="BH184" s="197" t="e">
        <f t="shared" si="48"/>
        <v>#REF!</v>
      </c>
      <c r="BI184" s="25"/>
      <c r="BJ184" s="25"/>
      <c r="BK184" s="25"/>
      <c r="BL184" s="177" t="e">
        <f t="shared" si="49"/>
        <v>#VALUE!</v>
      </c>
      <c r="BM184" s="177" t="e">
        <f t="shared" si="50"/>
        <v>#VALUE!</v>
      </c>
      <c r="BO184" s="197" t="e">
        <f t="shared" si="51"/>
        <v>#REF!</v>
      </c>
      <c r="BP184" s="25"/>
      <c r="BQ184" s="25"/>
      <c r="BR184" s="25"/>
      <c r="BS184" s="177" t="e">
        <f t="shared" si="52"/>
        <v>#VALUE!</v>
      </c>
      <c r="BT184" s="177" t="e">
        <f t="shared" si="53"/>
        <v>#VALUE!</v>
      </c>
      <c r="BV184" s="197" t="e">
        <f t="shared" si="54"/>
        <v>#REF!</v>
      </c>
      <c r="BW184" s="25"/>
      <c r="BX184" s="25"/>
      <c r="BY184" s="25"/>
      <c r="BZ184" s="177" t="e">
        <f t="shared" si="55"/>
        <v>#VALUE!</v>
      </c>
      <c r="CA184" s="177" t="e">
        <f t="shared" si="56"/>
        <v>#VALUE!</v>
      </c>
      <c r="CC184" s="197" t="e">
        <f t="shared" si="57"/>
        <v>#REF!</v>
      </c>
      <c r="CD184" s="25"/>
      <c r="CE184" s="25"/>
      <c r="CF184" s="25"/>
      <c r="CG184" s="177" t="e">
        <f t="shared" si="58"/>
        <v>#VALUE!</v>
      </c>
      <c r="CH184" s="177" t="e">
        <f t="shared" si="59"/>
        <v>#VALUE!</v>
      </c>
      <c r="CJ184" s="197" t="e">
        <f t="shared" si="60"/>
        <v>#REF!</v>
      </c>
      <c r="CK184" s="25"/>
      <c r="CL184" s="25"/>
      <c r="CM184" s="25"/>
      <c r="CN184" s="177" t="e">
        <f t="shared" si="61"/>
        <v>#VALUE!</v>
      </c>
      <c r="CO184" s="177" t="e">
        <f t="shared" si="62"/>
        <v>#VALUE!</v>
      </c>
      <c r="CQ184" s="197" t="e">
        <f t="shared" si="63"/>
        <v>#REF!</v>
      </c>
      <c r="CR184" s="25"/>
      <c r="CS184" s="25"/>
      <c r="CT184" s="25"/>
      <c r="CU184" s="177" t="e">
        <f t="shared" si="64"/>
        <v>#VALUE!</v>
      </c>
      <c r="CV184" s="177" t="e">
        <f t="shared" si="65"/>
        <v>#VALUE!</v>
      </c>
    </row>
    <row r="185" spans="1:100" s="25" customFormat="1" ht="15" customHeight="1">
      <c r="A185" s="19">
        <f t="shared" si="23"/>
        <v>2010</v>
      </c>
      <c r="B185" s="174">
        <f t="shared" si="23"/>
        <v>232</v>
      </c>
      <c r="C185" s="191">
        <f t="shared" si="24"/>
        <v>5.4467373716663099</v>
      </c>
      <c r="D185" s="20">
        <f t="shared" si="66"/>
        <v>7</v>
      </c>
      <c r="G185" s="49"/>
      <c r="H185" s="45"/>
      <c r="I185" s="177">
        <f t="shared" si="25"/>
        <v>224</v>
      </c>
      <c r="J185" s="178">
        <f t="shared" si="26"/>
        <v>3.4482758620689653</v>
      </c>
      <c r="K185" s="177">
        <f t="shared" si="27"/>
        <v>6.4000000000000001E-2</v>
      </c>
      <c r="O185" s="177" t="e">
        <f t="shared" si="28"/>
        <v>#REF!</v>
      </c>
      <c r="P185" s="177" t="e">
        <f t="shared" si="29"/>
        <v>#REF!</v>
      </c>
      <c r="R185" s="197" t="e">
        <f t="shared" si="30"/>
        <v>#REF!</v>
      </c>
      <c r="V185" s="177" t="e">
        <f t="shared" si="31"/>
        <v>#VALUE!</v>
      </c>
      <c r="W185" s="177" t="e">
        <f t="shared" si="32"/>
        <v>#VALUE!</v>
      </c>
      <c r="Y185" s="197" t="e">
        <f t="shared" si="33"/>
        <v>#REF!</v>
      </c>
      <c r="AC185" s="177" t="e">
        <f t="shared" si="34"/>
        <v>#VALUE!</v>
      </c>
      <c r="AD185" s="177" t="e">
        <f t="shared" si="35"/>
        <v>#VALUE!</v>
      </c>
      <c r="AF185" s="197" t="e">
        <f t="shared" si="36"/>
        <v>#REF!</v>
      </c>
      <c r="AJ185" s="177" t="e">
        <f t="shared" si="37"/>
        <v>#VALUE!</v>
      </c>
      <c r="AK185" s="177" t="e">
        <f t="shared" si="38"/>
        <v>#VALUE!</v>
      </c>
      <c r="AM185" s="197" t="e">
        <f t="shared" si="39"/>
        <v>#REF!</v>
      </c>
      <c r="AQ185" s="177" t="e">
        <f t="shared" si="40"/>
        <v>#VALUE!</v>
      </c>
      <c r="AR185" s="177" t="e">
        <f t="shared" si="41"/>
        <v>#VALUE!</v>
      </c>
      <c r="AT185" s="197" t="e">
        <f t="shared" si="42"/>
        <v>#REF!</v>
      </c>
      <c r="AX185" s="177" t="e">
        <f t="shared" si="43"/>
        <v>#VALUE!</v>
      </c>
      <c r="AY185" s="177" t="e">
        <f t="shared" si="44"/>
        <v>#VALUE!</v>
      </c>
      <c r="BA185" s="197" t="e">
        <f t="shared" si="45"/>
        <v>#REF!</v>
      </c>
      <c r="BE185" s="177" t="e">
        <f t="shared" si="46"/>
        <v>#VALUE!</v>
      </c>
      <c r="BF185" s="177" t="e">
        <f t="shared" si="47"/>
        <v>#VALUE!</v>
      </c>
      <c r="BH185" s="197" t="e">
        <f t="shared" si="48"/>
        <v>#REF!</v>
      </c>
      <c r="BL185" s="177" t="e">
        <f t="shared" si="49"/>
        <v>#VALUE!</v>
      </c>
      <c r="BM185" s="177" t="e">
        <f t="shared" si="50"/>
        <v>#VALUE!</v>
      </c>
      <c r="BO185" s="197" t="e">
        <f t="shared" si="51"/>
        <v>#REF!</v>
      </c>
      <c r="BS185" s="177" t="e">
        <f t="shared" si="52"/>
        <v>#VALUE!</v>
      </c>
      <c r="BT185" s="177" t="e">
        <f t="shared" si="53"/>
        <v>#VALUE!</v>
      </c>
      <c r="BV185" s="197" t="e">
        <f t="shared" si="54"/>
        <v>#REF!</v>
      </c>
      <c r="BZ185" s="177" t="e">
        <f t="shared" si="55"/>
        <v>#VALUE!</v>
      </c>
      <c r="CA185" s="177" t="e">
        <f t="shared" si="56"/>
        <v>#VALUE!</v>
      </c>
      <c r="CC185" s="197" t="e">
        <f t="shared" si="57"/>
        <v>#REF!</v>
      </c>
      <c r="CG185" s="177" t="e">
        <f t="shared" si="58"/>
        <v>#VALUE!</v>
      </c>
      <c r="CH185" s="177" t="e">
        <f t="shared" si="59"/>
        <v>#VALUE!</v>
      </c>
      <c r="CJ185" s="197" t="e">
        <f t="shared" si="60"/>
        <v>#REF!</v>
      </c>
      <c r="CN185" s="177" t="e">
        <f t="shared" si="61"/>
        <v>#VALUE!</v>
      </c>
      <c r="CO185" s="177" t="e">
        <f t="shared" si="62"/>
        <v>#VALUE!</v>
      </c>
      <c r="CQ185" s="197" t="e">
        <f t="shared" si="63"/>
        <v>#REF!</v>
      </c>
      <c r="CU185" s="177" t="e">
        <f t="shared" si="64"/>
        <v>#VALUE!</v>
      </c>
      <c r="CV185" s="177" t="e">
        <f t="shared" si="65"/>
        <v>#VALUE!</v>
      </c>
    </row>
    <row r="186" spans="1:100" ht="15" customHeight="1">
      <c r="A186" s="19">
        <f t="shared" si="23"/>
        <v>2011</v>
      </c>
      <c r="B186" s="174">
        <f t="shared" si="23"/>
        <v>240</v>
      </c>
      <c r="C186" s="191">
        <f t="shared" si="24"/>
        <v>5.4806389233419912</v>
      </c>
      <c r="D186" s="20">
        <f t="shared" si="66"/>
        <v>8</v>
      </c>
      <c r="E186" s="50"/>
      <c r="F186" s="25"/>
      <c r="G186" s="25"/>
      <c r="H186" s="25"/>
      <c r="I186" s="177">
        <f t="shared" si="25"/>
        <v>231</v>
      </c>
      <c r="J186" s="178">
        <f t="shared" si="26"/>
        <v>3.75</v>
      </c>
      <c r="K186" s="177">
        <f t="shared" si="27"/>
        <v>8.1000000000000003E-2</v>
      </c>
      <c r="M186" s="25"/>
      <c r="N186" s="25"/>
      <c r="O186" s="177" t="e">
        <f t="shared" si="28"/>
        <v>#REF!</v>
      </c>
      <c r="P186" s="177" t="e">
        <f t="shared" si="29"/>
        <v>#REF!</v>
      </c>
      <c r="R186" s="197" t="e">
        <f t="shared" si="30"/>
        <v>#REF!</v>
      </c>
      <c r="S186" s="25"/>
      <c r="T186" s="25"/>
      <c r="U186" s="25"/>
      <c r="V186" s="177" t="e">
        <f t="shared" si="31"/>
        <v>#VALUE!</v>
      </c>
      <c r="W186" s="177" t="e">
        <f t="shared" si="32"/>
        <v>#VALUE!</v>
      </c>
      <c r="Y186" s="197" t="e">
        <f t="shared" si="33"/>
        <v>#REF!</v>
      </c>
      <c r="Z186" s="25"/>
      <c r="AA186" s="25"/>
      <c r="AB186" s="25"/>
      <c r="AC186" s="177" t="e">
        <f t="shared" si="34"/>
        <v>#VALUE!</v>
      </c>
      <c r="AD186" s="177" t="e">
        <f t="shared" si="35"/>
        <v>#VALUE!</v>
      </c>
      <c r="AF186" s="197" t="e">
        <f t="shared" si="36"/>
        <v>#REF!</v>
      </c>
      <c r="AG186" s="25"/>
      <c r="AH186" s="25"/>
      <c r="AI186" s="25"/>
      <c r="AJ186" s="177" t="e">
        <f t="shared" si="37"/>
        <v>#VALUE!</v>
      </c>
      <c r="AK186" s="177" t="e">
        <f t="shared" si="38"/>
        <v>#VALUE!</v>
      </c>
      <c r="AM186" s="197" t="e">
        <f t="shared" si="39"/>
        <v>#REF!</v>
      </c>
      <c r="AN186" s="25"/>
      <c r="AO186" s="25"/>
      <c r="AP186" s="25"/>
      <c r="AQ186" s="177" t="e">
        <f t="shared" si="40"/>
        <v>#VALUE!</v>
      </c>
      <c r="AR186" s="177" t="e">
        <f t="shared" si="41"/>
        <v>#VALUE!</v>
      </c>
      <c r="AT186" s="197" t="e">
        <f t="shared" si="42"/>
        <v>#REF!</v>
      </c>
      <c r="AU186" s="25"/>
      <c r="AV186" s="25"/>
      <c r="AW186" s="25"/>
      <c r="AX186" s="177" t="e">
        <f t="shared" si="43"/>
        <v>#VALUE!</v>
      </c>
      <c r="AY186" s="177" t="e">
        <f t="shared" si="44"/>
        <v>#VALUE!</v>
      </c>
      <c r="BA186" s="197" t="e">
        <f t="shared" si="45"/>
        <v>#REF!</v>
      </c>
      <c r="BB186" s="25"/>
      <c r="BC186" s="25"/>
      <c r="BD186" s="25"/>
      <c r="BE186" s="177" t="e">
        <f t="shared" si="46"/>
        <v>#VALUE!</v>
      </c>
      <c r="BF186" s="177" t="e">
        <f t="shared" si="47"/>
        <v>#VALUE!</v>
      </c>
      <c r="BH186" s="197" t="e">
        <f t="shared" si="48"/>
        <v>#REF!</v>
      </c>
      <c r="BI186" s="25"/>
      <c r="BJ186" s="25"/>
      <c r="BK186" s="25"/>
      <c r="BL186" s="177" t="e">
        <f t="shared" si="49"/>
        <v>#VALUE!</v>
      </c>
      <c r="BM186" s="177" t="e">
        <f t="shared" si="50"/>
        <v>#VALUE!</v>
      </c>
      <c r="BO186" s="197" t="e">
        <f t="shared" si="51"/>
        <v>#REF!</v>
      </c>
      <c r="BP186" s="25"/>
      <c r="BQ186" s="25"/>
      <c r="BR186" s="25"/>
      <c r="BS186" s="177" t="e">
        <f t="shared" si="52"/>
        <v>#VALUE!</v>
      </c>
      <c r="BT186" s="177" t="e">
        <f t="shared" si="53"/>
        <v>#VALUE!</v>
      </c>
      <c r="BV186" s="197" t="e">
        <f t="shared" si="54"/>
        <v>#REF!</v>
      </c>
      <c r="BW186" s="25"/>
      <c r="BX186" s="25"/>
      <c r="BY186" s="25"/>
      <c r="BZ186" s="177" t="e">
        <f t="shared" si="55"/>
        <v>#VALUE!</v>
      </c>
      <c r="CA186" s="177" t="e">
        <f t="shared" si="56"/>
        <v>#VALUE!</v>
      </c>
      <c r="CC186" s="197" t="e">
        <f t="shared" si="57"/>
        <v>#REF!</v>
      </c>
      <c r="CD186" s="25"/>
      <c r="CE186" s="25"/>
      <c r="CF186" s="25"/>
      <c r="CG186" s="177" t="e">
        <f t="shared" si="58"/>
        <v>#VALUE!</v>
      </c>
      <c r="CH186" s="177" t="e">
        <f t="shared" si="59"/>
        <v>#VALUE!</v>
      </c>
      <c r="CJ186" s="197" t="e">
        <f t="shared" si="60"/>
        <v>#REF!</v>
      </c>
      <c r="CK186" s="25"/>
      <c r="CL186" s="25"/>
      <c r="CM186" s="25"/>
      <c r="CN186" s="177" t="e">
        <f t="shared" si="61"/>
        <v>#VALUE!</v>
      </c>
      <c r="CO186" s="177" t="e">
        <f t="shared" si="62"/>
        <v>#VALUE!</v>
      </c>
      <c r="CQ186" s="197" t="e">
        <f t="shared" si="63"/>
        <v>#REF!</v>
      </c>
      <c r="CR186" s="25"/>
      <c r="CS186" s="25"/>
      <c r="CT186" s="25"/>
      <c r="CU186" s="177" t="e">
        <f t="shared" si="64"/>
        <v>#VALUE!</v>
      </c>
      <c r="CV186" s="177" t="e">
        <f t="shared" si="65"/>
        <v>#VALUE!</v>
      </c>
    </row>
    <row r="187" spans="1:100" s="25" customFormat="1" ht="15" customHeight="1">
      <c r="A187" s="19">
        <f t="shared" si="23"/>
        <v>2012</v>
      </c>
      <c r="B187" s="174">
        <f t="shared" si="23"/>
        <v>242</v>
      </c>
      <c r="C187" s="191">
        <f t="shared" si="24"/>
        <v>5.4889377261566867</v>
      </c>
      <c r="D187" s="20">
        <f t="shared" si="66"/>
        <v>9</v>
      </c>
      <c r="E187" s="50"/>
      <c r="I187" s="177">
        <f t="shared" si="25"/>
        <v>238</v>
      </c>
      <c r="J187" s="178">
        <f t="shared" si="26"/>
        <v>1.6528925619834711</v>
      </c>
      <c r="K187" s="177">
        <f t="shared" si="27"/>
        <v>1.6E-2</v>
      </c>
      <c r="O187" s="177" t="e">
        <f t="shared" si="28"/>
        <v>#REF!</v>
      </c>
      <c r="P187" s="177" t="e">
        <f t="shared" si="29"/>
        <v>#REF!</v>
      </c>
      <c r="R187" s="197" t="e">
        <f t="shared" si="30"/>
        <v>#REF!</v>
      </c>
      <c r="V187" s="177" t="e">
        <f t="shared" si="31"/>
        <v>#VALUE!</v>
      </c>
      <c r="W187" s="177" t="e">
        <f t="shared" si="32"/>
        <v>#VALUE!</v>
      </c>
      <c r="Y187" s="197" t="e">
        <f t="shared" si="33"/>
        <v>#REF!</v>
      </c>
      <c r="AC187" s="177" t="e">
        <f t="shared" si="34"/>
        <v>#VALUE!</v>
      </c>
      <c r="AD187" s="177" t="e">
        <f t="shared" si="35"/>
        <v>#VALUE!</v>
      </c>
      <c r="AF187" s="197" t="e">
        <f t="shared" si="36"/>
        <v>#REF!</v>
      </c>
      <c r="AJ187" s="177" t="e">
        <f t="shared" si="37"/>
        <v>#VALUE!</v>
      </c>
      <c r="AK187" s="177" t="e">
        <f t="shared" si="38"/>
        <v>#VALUE!</v>
      </c>
      <c r="AM187" s="197" t="e">
        <f t="shared" si="39"/>
        <v>#REF!</v>
      </c>
      <c r="AQ187" s="177" t="e">
        <f t="shared" si="40"/>
        <v>#VALUE!</v>
      </c>
      <c r="AR187" s="177" t="e">
        <f t="shared" si="41"/>
        <v>#VALUE!</v>
      </c>
      <c r="AT187" s="197" t="e">
        <f t="shared" si="42"/>
        <v>#REF!</v>
      </c>
      <c r="AX187" s="177" t="e">
        <f t="shared" si="43"/>
        <v>#VALUE!</v>
      </c>
      <c r="AY187" s="177" t="e">
        <f t="shared" si="44"/>
        <v>#VALUE!</v>
      </c>
      <c r="BA187" s="197" t="e">
        <f t="shared" si="45"/>
        <v>#REF!</v>
      </c>
      <c r="BE187" s="177" t="e">
        <f t="shared" si="46"/>
        <v>#VALUE!</v>
      </c>
      <c r="BF187" s="177" t="e">
        <f t="shared" si="47"/>
        <v>#VALUE!</v>
      </c>
      <c r="BH187" s="197" t="e">
        <f t="shared" si="48"/>
        <v>#REF!</v>
      </c>
      <c r="BL187" s="177" t="e">
        <f t="shared" si="49"/>
        <v>#VALUE!</v>
      </c>
      <c r="BM187" s="177" t="e">
        <f t="shared" si="50"/>
        <v>#VALUE!</v>
      </c>
      <c r="BO187" s="197" t="e">
        <f t="shared" si="51"/>
        <v>#REF!</v>
      </c>
      <c r="BS187" s="177" t="e">
        <f t="shared" si="52"/>
        <v>#VALUE!</v>
      </c>
      <c r="BT187" s="177" t="e">
        <f t="shared" si="53"/>
        <v>#VALUE!</v>
      </c>
      <c r="BV187" s="197" t="e">
        <f t="shared" si="54"/>
        <v>#REF!</v>
      </c>
      <c r="BZ187" s="177" t="e">
        <f t="shared" si="55"/>
        <v>#VALUE!</v>
      </c>
      <c r="CA187" s="177" t="e">
        <f t="shared" si="56"/>
        <v>#VALUE!</v>
      </c>
      <c r="CC187" s="197" t="e">
        <f t="shared" si="57"/>
        <v>#REF!</v>
      </c>
      <c r="CG187" s="177" t="e">
        <f t="shared" si="58"/>
        <v>#VALUE!</v>
      </c>
      <c r="CH187" s="177" t="e">
        <f t="shared" si="59"/>
        <v>#VALUE!</v>
      </c>
      <c r="CJ187" s="197" t="e">
        <f t="shared" si="60"/>
        <v>#REF!</v>
      </c>
      <c r="CN187" s="177" t="e">
        <f t="shared" si="61"/>
        <v>#VALUE!</v>
      </c>
      <c r="CO187" s="177" t="e">
        <f t="shared" si="62"/>
        <v>#VALUE!</v>
      </c>
      <c r="CQ187" s="197" t="e">
        <f t="shared" si="63"/>
        <v>#REF!</v>
      </c>
      <c r="CU187" s="177" t="e">
        <f t="shared" si="64"/>
        <v>#VALUE!</v>
      </c>
      <c r="CV187" s="177" t="e">
        <f t="shared" si="65"/>
        <v>#VALUE!</v>
      </c>
    </row>
    <row r="188" spans="1:100" s="25" customFormat="1" ht="15" customHeight="1" thickBot="1">
      <c r="A188" s="28">
        <f t="shared" si="23"/>
        <v>2013</v>
      </c>
      <c r="B188" s="182">
        <f>B142</f>
        <v>236</v>
      </c>
      <c r="C188" s="192">
        <f t="shared" si="24"/>
        <v>5.4638318050256105</v>
      </c>
      <c r="D188" s="29">
        <f t="shared" si="66"/>
        <v>10</v>
      </c>
      <c r="E188" s="51"/>
      <c r="F188" s="30"/>
      <c r="G188" s="30"/>
      <c r="H188" s="30"/>
      <c r="I188" s="183">
        <f t="shared" si="25"/>
        <v>245</v>
      </c>
      <c r="J188" s="184">
        <f t="shared" si="26"/>
        <v>3.8135593220338984</v>
      </c>
      <c r="K188" s="183">
        <f t="shared" si="27"/>
        <v>8.1000000000000003E-2</v>
      </c>
      <c r="M188" s="9"/>
      <c r="N188" s="9"/>
      <c r="O188" s="187" t="e">
        <f t="shared" si="28"/>
        <v>#REF!</v>
      </c>
      <c r="P188" s="187" t="e">
        <f t="shared" si="29"/>
        <v>#REF!</v>
      </c>
      <c r="R188" s="200" t="e">
        <f t="shared" si="30"/>
        <v>#REF!</v>
      </c>
      <c r="S188" s="9"/>
      <c r="T188" s="9"/>
      <c r="U188" s="9"/>
      <c r="V188" s="187" t="e">
        <f t="shared" si="31"/>
        <v>#VALUE!</v>
      </c>
      <c r="W188" s="187" t="e">
        <f t="shared" si="32"/>
        <v>#VALUE!</v>
      </c>
      <c r="Y188" s="200" t="e">
        <f t="shared" si="33"/>
        <v>#REF!</v>
      </c>
      <c r="Z188" s="9"/>
      <c r="AA188" s="9"/>
      <c r="AB188" s="9"/>
      <c r="AC188" s="187" t="e">
        <f t="shared" si="34"/>
        <v>#VALUE!</v>
      </c>
      <c r="AD188" s="187" t="e">
        <f t="shared" si="35"/>
        <v>#VALUE!</v>
      </c>
      <c r="AF188" s="200" t="e">
        <f t="shared" si="36"/>
        <v>#REF!</v>
      </c>
      <c r="AG188" s="9"/>
      <c r="AH188" s="9"/>
      <c r="AI188" s="9"/>
      <c r="AJ188" s="187" t="e">
        <f t="shared" si="37"/>
        <v>#VALUE!</v>
      </c>
      <c r="AK188" s="187" t="e">
        <f t="shared" si="38"/>
        <v>#VALUE!</v>
      </c>
      <c r="AM188" s="200" t="e">
        <f t="shared" si="39"/>
        <v>#REF!</v>
      </c>
      <c r="AN188" s="9"/>
      <c r="AO188" s="9"/>
      <c r="AP188" s="9"/>
      <c r="AQ188" s="187" t="e">
        <f t="shared" si="40"/>
        <v>#VALUE!</v>
      </c>
      <c r="AR188" s="187" t="e">
        <f t="shared" si="41"/>
        <v>#VALUE!</v>
      </c>
      <c r="AT188" s="200" t="e">
        <f t="shared" si="42"/>
        <v>#REF!</v>
      </c>
      <c r="AU188" s="9"/>
      <c r="AV188" s="9"/>
      <c r="AW188" s="9"/>
      <c r="AX188" s="187" t="e">
        <f t="shared" si="43"/>
        <v>#VALUE!</v>
      </c>
      <c r="AY188" s="187" t="e">
        <f t="shared" si="44"/>
        <v>#VALUE!</v>
      </c>
      <c r="BA188" s="200" t="e">
        <f t="shared" si="45"/>
        <v>#REF!</v>
      </c>
      <c r="BB188" s="9"/>
      <c r="BC188" s="9"/>
      <c r="BD188" s="9"/>
      <c r="BE188" s="187" t="e">
        <f t="shared" si="46"/>
        <v>#VALUE!</v>
      </c>
      <c r="BF188" s="187" t="e">
        <f t="shared" si="47"/>
        <v>#VALUE!</v>
      </c>
      <c r="BH188" s="200" t="e">
        <f t="shared" si="48"/>
        <v>#REF!</v>
      </c>
      <c r="BI188" s="9"/>
      <c r="BJ188" s="9"/>
      <c r="BK188" s="9"/>
      <c r="BL188" s="187" t="e">
        <f t="shared" si="49"/>
        <v>#VALUE!</v>
      </c>
      <c r="BM188" s="187" t="e">
        <f t="shared" si="50"/>
        <v>#VALUE!</v>
      </c>
      <c r="BO188" s="200" t="e">
        <f t="shared" si="51"/>
        <v>#REF!</v>
      </c>
      <c r="BP188" s="9"/>
      <c r="BQ188" s="9"/>
      <c r="BR188" s="9"/>
      <c r="BS188" s="187" t="e">
        <f t="shared" si="52"/>
        <v>#VALUE!</v>
      </c>
      <c r="BT188" s="187" t="e">
        <f t="shared" si="53"/>
        <v>#VALUE!</v>
      </c>
      <c r="BV188" s="200" t="e">
        <f t="shared" si="54"/>
        <v>#REF!</v>
      </c>
      <c r="BW188" s="9"/>
      <c r="BX188" s="9"/>
      <c r="BY188" s="9"/>
      <c r="BZ188" s="187" t="e">
        <f t="shared" si="55"/>
        <v>#VALUE!</v>
      </c>
      <c r="CA188" s="187" t="e">
        <f t="shared" si="56"/>
        <v>#VALUE!</v>
      </c>
      <c r="CC188" s="200" t="e">
        <f t="shared" si="57"/>
        <v>#REF!</v>
      </c>
      <c r="CD188" s="9"/>
      <c r="CE188" s="9"/>
      <c r="CF188" s="9"/>
      <c r="CG188" s="187" t="e">
        <f t="shared" si="58"/>
        <v>#VALUE!</v>
      </c>
      <c r="CH188" s="187" t="e">
        <f t="shared" si="59"/>
        <v>#VALUE!</v>
      </c>
      <c r="CJ188" s="200" t="e">
        <f t="shared" si="60"/>
        <v>#REF!</v>
      </c>
      <c r="CK188" s="9"/>
      <c r="CL188" s="9"/>
      <c r="CM188" s="9"/>
      <c r="CN188" s="187" t="e">
        <f t="shared" si="61"/>
        <v>#VALUE!</v>
      </c>
      <c r="CO188" s="187" t="e">
        <f t="shared" si="62"/>
        <v>#VALUE!</v>
      </c>
      <c r="CQ188" s="200" t="e">
        <f t="shared" si="63"/>
        <v>#REF!</v>
      </c>
      <c r="CR188" s="9"/>
      <c r="CS188" s="9"/>
      <c r="CT188" s="9"/>
      <c r="CU188" s="187" t="e">
        <f t="shared" si="64"/>
        <v>#VALUE!</v>
      </c>
      <c r="CV188" s="187" t="e">
        <f t="shared" si="65"/>
        <v>#VALUE!</v>
      </c>
    </row>
    <row r="189" spans="1:100" ht="15" customHeight="1" thickTop="1">
      <c r="A189" s="19">
        <f t="shared" si="23"/>
        <v>2014</v>
      </c>
      <c r="B189" s="174">
        <f t="shared" ref="B189:B210" si="67">ROUND($F$176*(1+$F$177)^D189+$F$172,$G$1)</f>
        <v>252</v>
      </c>
      <c r="C189" s="52"/>
      <c r="D189" s="20">
        <f t="shared" si="66"/>
        <v>11</v>
      </c>
      <c r="E189" s="53"/>
      <c r="F189" s="31"/>
      <c r="G189" s="25"/>
      <c r="H189" s="25"/>
      <c r="I189" s="177">
        <f t="shared" si="25"/>
        <v>252</v>
      </c>
      <c r="J189" s="185"/>
      <c r="K189" s="185"/>
    </row>
    <row r="190" spans="1:100" ht="15" customHeight="1" thickBot="1">
      <c r="A190" s="19">
        <f t="shared" si="23"/>
        <v>2015</v>
      </c>
      <c r="B190" s="174">
        <f t="shared" si="67"/>
        <v>260</v>
      </c>
      <c r="C190" s="52"/>
      <c r="D190" s="20">
        <f t="shared" si="66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260</v>
      </c>
      <c r="J190" s="185"/>
      <c r="K190" s="185"/>
    </row>
    <row r="191" spans="1:100" ht="15" customHeight="1" thickTop="1">
      <c r="A191" s="19">
        <f t="shared" si="23"/>
        <v>2016</v>
      </c>
      <c r="B191" s="174">
        <f t="shared" si="67"/>
        <v>268</v>
      </c>
      <c r="C191" s="52"/>
      <c r="D191" s="20">
        <f t="shared" si="66"/>
        <v>13</v>
      </c>
      <c r="E191" s="198" t="e">
        <f>#REF!</f>
        <v>#REF!</v>
      </c>
      <c r="F191" s="201" t="e">
        <f>#REF!</f>
        <v>#REF!</v>
      </c>
      <c r="G191" s="643" t="e">
        <f>#REF!</f>
        <v>#REF!</v>
      </c>
      <c r="H191" s="644"/>
      <c r="I191" s="177">
        <f t="shared" si="25"/>
        <v>268</v>
      </c>
      <c r="J191" s="185"/>
      <c r="K191" s="185"/>
      <c r="R191" s="198" t="s">
        <v>72</v>
      </c>
      <c r="S191" s="198" t="e">
        <f>#REF!</f>
        <v>#REF!</v>
      </c>
      <c r="Y191" s="198" t="s">
        <v>72</v>
      </c>
      <c r="Z191" s="198" t="e">
        <f>S191</f>
        <v>#REF!</v>
      </c>
      <c r="AF191" s="198" t="s">
        <v>72</v>
      </c>
      <c r="AG191" s="198" t="e">
        <f>Z191</f>
        <v>#REF!</v>
      </c>
      <c r="AM191" s="198" t="s">
        <v>72</v>
      </c>
      <c r="AN191" s="198" t="e">
        <f>AG191</f>
        <v>#REF!</v>
      </c>
      <c r="AT191" s="198" t="s">
        <v>72</v>
      </c>
      <c r="AU191" s="198" t="e">
        <f>AN191</f>
        <v>#REF!</v>
      </c>
      <c r="BA191" s="198" t="s">
        <v>72</v>
      </c>
      <c r="BB191" s="198" t="e">
        <f>AU191</f>
        <v>#REF!</v>
      </c>
      <c r="BH191" s="198" t="s">
        <v>72</v>
      </c>
      <c r="BI191" s="198" t="e">
        <f>BB191</f>
        <v>#REF!</v>
      </c>
      <c r="BO191" s="198" t="s">
        <v>72</v>
      </c>
      <c r="BP191" s="198" t="e">
        <f>BI191</f>
        <v>#REF!</v>
      </c>
      <c r="BV191" s="198" t="s">
        <v>72</v>
      </c>
      <c r="BW191" s="198" t="e">
        <f>BP191</f>
        <v>#REF!</v>
      </c>
      <c r="CC191" s="198" t="s">
        <v>72</v>
      </c>
      <c r="CD191" s="198" t="e">
        <f>BW191</f>
        <v>#REF!</v>
      </c>
      <c r="CJ191" s="198" t="s">
        <v>72</v>
      </c>
      <c r="CK191" s="198" t="e">
        <f>CD191</f>
        <v>#REF!</v>
      </c>
      <c r="CQ191" s="198" t="s">
        <v>72</v>
      </c>
      <c r="CR191" s="198" t="e">
        <f>CK191</f>
        <v>#REF!</v>
      </c>
    </row>
    <row r="192" spans="1:100" ht="15" customHeight="1">
      <c r="A192" s="19">
        <f t="shared" si="23"/>
        <v>2017</v>
      </c>
      <c r="B192" s="174">
        <f t="shared" si="67"/>
        <v>276</v>
      </c>
      <c r="C192" s="52"/>
      <c r="D192" s="20">
        <f t="shared" si="66"/>
        <v>14</v>
      </c>
      <c r="E192" s="198" t="e">
        <f>M172</f>
        <v>#REF!</v>
      </c>
      <c r="F192" s="201" t="e">
        <f>M179</f>
        <v>#REF!</v>
      </c>
      <c r="G192" s="643" t="e">
        <f>M180</f>
        <v>#REF!</v>
      </c>
      <c r="H192" s="644"/>
      <c r="I192" s="177">
        <f t="shared" si="25"/>
        <v>276</v>
      </c>
      <c r="J192" s="185"/>
      <c r="K192" s="185"/>
      <c r="R192" s="198" t="s">
        <v>73</v>
      </c>
      <c r="S192" s="198" t="e">
        <f>#REF!</f>
        <v>#REF!</v>
      </c>
      <c r="Y192" s="198" t="s">
        <v>73</v>
      </c>
      <c r="Z192" s="198" t="e">
        <f>S192</f>
        <v>#REF!</v>
      </c>
      <c r="AF192" s="198" t="s">
        <v>73</v>
      </c>
      <c r="AG192" s="198" t="e">
        <f>Z192</f>
        <v>#REF!</v>
      </c>
      <c r="AM192" s="198" t="s">
        <v>73</v>
      </c>
      <c r="AN192" s="198" t="e">
        <f>AG192</f>
        <v>#REF!</v>
      </c>
      <c r="AT192" s="198" t="s">
        <v>73</v>
      </c>
      <c r="AU192" s="198" t="e">
        <f>AN192</f>
        <v>#REF!</v>
      </c>
      <c r="BA192" s="198" t="s">
        <v>73</v>
      </c>
      <c r="BB192" s="198" t="e">
        <f>AU192</f>
        <v>#REF!</v>
      </c>
      <c r="BH192" s="198" t="s">
        <v>73</v>
      </c>
      <c r="BI192" s="198" t="e">
        <f>BB192</f>
        <v>#REF!</v>
      </c>
      <c r="BO192" s="198" t="s">
        <v>73</v>
      </c>
      <c r="BP192" s="198" t="e">
        <f>BI192</f>
        <v>#REF!</v>
      </c>
      <c r="BV192" s="198" t="s">
        <v>73</v>
      </c>
      <c r="BW192" s="198" t="e">
        <f>BP192</f>
        <v>#REF!</v>
      </c>
      <c r="CC192" s="198" t="s">
        <v>73</v>
      </c>
      <c r="CD192" s="198" t="e">
        <f>BW192</f>
        <v>#REF!</v>
      </c>
      <c r="CJ192" s="198" t="s">
        <v>73</v>
      </c>
      <c r="CK192" s="198" t="e">
        <f>CD192</f>
        <v>#REF!</v>
      </c>
      <c r="CQ192" s="198" t="s">
        <v>73</v>
      </c>
      <c r="CR192" s="198" t="e">
        <f>CK192</f>
        <v>#REF!</v>
      </c>
    </row>
    <row r="193" spans="1:96" ht="15" customHeight="1">
      <c r="A193" s="19">
        <f t="shared" si="23"/>
        <v>2018</v>
      </c>
      <c r="B193" s="174">
        <f t="shared" si="67"/>
        <v>284</v>
      </c>
      <c r="C193" s="52"/>
      <c r="D193" s="20">
        <f t="shared" si="66"/>
        <v>15</v>
      </c>
      <c r="E193" s="198" t="e">
        <f>T172</f>
        <v>#REF!</v>
      </c>
      <c r="F193" s="201" t="e">
        <f>T179</f>
        <v>#VALUE!</v>
      </c>
      <c r="G193" s="643" t="e">
        <f>T180</f>
        <v>#VALUE!</v>
      </c>
      <c r="H193" s="644"/>
      <c r="I193" s="177">
        <f t="shared" si="25"/>
        <v>284</v>
      </c>
      <c r="J193" s="185"/>
      <c r="K193" s="185"/>
      <c r="R193" s="198" t="s">
        <v>50</v>
      </c>
      <c r="S193" s="198" t="e">
        <f>#REF!</f>
        <v>#REF!</v>
      </c>
      <c r="Y193" s="198" t="s">
        <v>50</v>
      </c>
      <c r="Z193" s="198" t="e">
        <f>S193</f>
        <v>#REF!</v>
      </c>
      <c r="AF193" s="198" t="s">
        <v>50</v>
      </c>
      <c r="AG193" s="198" t="e">
        <f>Z193</f>
        <v>#REF!</v>
      </c>
      <c r="AM193" s="198" t="s">
        <v>50</v>
      </c>
      <c r="AN193" s="198" t="e">
        <f>AG193</f>
        <v>#REF!</v>
      </c>
      <c r="AT193" s="198" t="s">
        <v>50</v>
      </c>
      <c r="AU193" s="198" t="e">
        <f>AN193</f>
        <v>#REF!</v>
      </c>
      <c r="BA193" s="198" t="s">
        <v>50</v>
      </c>
      <c r="BB193" s="198" t="e">
        <f>AU193</f>
        <v>#REF!</v>
      </c>
      <c r="BH193" s="198" t="s">
        <v>50</v>
      </c>
      <c r="BI193" s="198" t="e">
        <f>BB193</f>
        <v>#REF!</v>
      </c>
      <c r="BO193" s="198" t="s">
        <v>50</v>
      </c>
      <c r="BP193" s="198" t="e">
        <f>BI193</f>
        <v>#REF!</v>
      </c>
      <c r="BV193" s="198" t="s">
        <v>50</v>
      </c>
      <c r="BW193" s="198" t="e">
        <f>BP193</f>
        <v>#REF!</v>
      </c>
      <c r="CC193" s="198" t="s">
        <v>50</v>
      </c>
      <c r="CD193" s="198" t="e">
        <f>BW193</f>
        <v>#REF!</v>
      </c>
      <c r="CJ193" s="198" t="s">
        <v>50</v>
      </c>
      <c r="CK193" s="198" t="e">
        <f>CD193</f>
        <v>#REF!</v>
      </c>
      <c r="CQ193" s="198" t="s">
        <v>50</v>
      </c>
      <c r="CR193" s="198" t="e">
        <f>CK193</f>
        <v>#REF!</v>
      </c>
    </row>
    <row r="194" spans="1:96" ht="15" customHeight="1">
      <c r="A194" s="19">
        <f t="shared" si="23"/>
        <v>2019</v>
      </c>
      <c r="B194" s="174">
        <f t="shared" si="67"/>
        <v>293</v>
      </c>
      <c r="C194" s="52"/>
      <c r="D194" s="20">
        <f t="shared" si="66"/>
        <v>16</v>
      </c>
      <c r="E194" s="198" t="e">
        <f>AA172</f>
        <v>#REF!</v>
      </c>
      <c r="F194" s="201" t="e">
        <f>AA179</f>
        <v>#VALUE!</v>
      </c>
      <c r="G194" s="643" t="e">
        <f>AA180</f>
        <v>#VALUE!</v>
      </c>
      <c r="H194" s="644"/>
      <c r="I194" s="177">
        <f t="shared" si="25"/>
        <v>293</v>
      </c>
      <c r="J194" s="185"/>
      <c r="K194" s="185"/>
    </row>
    <row r="195" spans="1:96" ht="15" customHeight="1">
      <c r="A195" s="19">
        <f t="shared" ref="A195:A210" si="68">A149</f>
        <v>2020</v>
      </c>
      <c r="B195" s="174">
        <f t="shared" si="67"/>
        <v>302</v>
      </c>
      <c r="C195" s="52"/>
      <c r="D195" s="20">
        <f t="shared" si="66"/>
        <v>17</v>
      </c>
      <c r="E195" s="198" t="e">
        <f>AH172</f>
        <v>#REF!</v>
      </c>
      <c r="F195" s="201" t="e">
        <f>AH179</f>
        <v>#VALUE!</v>
      </c>
      <c r="G195" s="643" t="e">
        <f>AH180</f>
        <v>#VALUE!</v>
      </c>
      <c r="H195" s="644"/>
      <c r="I195" s="177">
        <f t="shared" si="25"/>
        <v>302</v>
      </c>
      <c r="J195" s="185"/>
      <c r="K195" s="185"/>
    </row>
    <row r="196" spans="1:96" ht="15" customHeight="1">
      <c r="A196" s="19">
        <f t="shared" si="68"/>
        <v>2021</v>
      </c>
      <c r="B196" s="174">
        <f t="shared" si="67"/>
        <v>311</v>
      </c>
      <c r="C196" s="52"/>
      <c r="D196" s="20">
        <f t="shared" si="66"/>
        <v>18</v>
      </c>
      <c r="E196" s="198" t="e">
        <f>AO172</f>
        <v>#REF!</v>
      </c>
      <c r="F196" s="201" t="e">
        <f>AO179</f>
        <v>#VALUE!</v>
      </c>
      <c r="G196" s="643" t="e">
        <f>AO180</f>
        <v>#VALUE!</v>
      </c>
      <c r="H196" s="644"/>
      <c r="I196" s="177">
        <f t="shared" si="25"/>
        <v>311</v>
      </c>
      <c r="J196" s="185"/>
      <c r="K196" s="185"/>
    </row>
    <row r="197" spans="1:96" ht="15" customHeight="1">
      <c r="A197" s="19">
        <f t="shared" si="68"/>
        <v>2022</v>
      </c>
      <c r="B197" s="174">
        <f t="shared" si="67"/>
        <v>321</v>
      </c>
      <c r="C197" s="52"/>
      <c r="D197" s="20">
        <f t="shared" si="66"/>
        <v>19</v>
      </c>
      <c r="E197" s="198" t="e">
        <f>AV172</f>
        <v>#REF!</v>
      </c>
      <c r="F197" s="201" t="e">
        <f>AV179</f>
        <v>#VALUE!</v>
      </c>
      <c r="G197" s="643" t="e">
        <f>AV180</f>
        <v>#VALUE!</v>
      </c>
      <c r="H197" s="644"/>
      <c r="I197" s="177">
        <f t="shared" si="25"/>
        <v>321</v>
      </c>
      <c r="J197" s="185"/>
      <c r="K197" s="185"/>
    </row>
    <row r="198" spans="1:96" ht="15" customHeight="1">
      <c r="A198" s="19">
        <f t="shared" si="68"/>
        <v>2023</v>
      </c>
      <c r="B198" s="174">
        <f t="shared" si="67"/>
        <v>330</v>
      </c>
      <c r="C198" s="52"/>
      <c r="D198" s="20">
        <f t="shared" si="66"/>
        <v>20</v>
      </c>
      <c r="E198" s="198" t="e">
        <f>BC172</f>
        <v>#REF!</v>
      </c>
      <c r="F198" s="201" t="e">
        <f>BC179</f>
        <v>#VALUE!</v>
      </c>
      <c r="G198" s="643" t="e">
        <f>BC180</f>
        <v>#VALUE!</v>
      </c>
      <c r="H198" s="644"/>
      <c r="I198" s="177">
        <f t="shared" si="25"/>
        <v>330</v>
      </c>
      <c r="J198" s="185"/>
      <c r="K198" s="185"/>
    </row>
    <row r="199" spans="1:96" ht="15" customHeight="1">
      <c r="A199" s="19">
        <f t="shared" si="68"/>
        <v>2024</v>
      </c>
      <c r="B199" s="174">
        <f t="shared" si="67"/>
        <v>340</v>
      </c>
      <c r="C199" s="52"/>
      <c r="D199" s="20">
        <f t="shared" si="66"/>
        <v>21</v>
      </c>
      <c r="E199" s="198" t="e">
        <f>BJ172</f>
        <v>#REF!</v>
      </c>
      <c r="F199" s="201" t="e">
        <f>BJ179</f>
        <v>#VALUE!</v>
      </c>
      <c r="G199" s="643" t="e">
        <f>BJ180</f>
        <v>#VALUE!</v>
      </c>
      <c r="H199" s="644"/>
      <c r="I199" s="177">
        <f t="shared" si="25"/>
        <v>340</v>
      </c>
      <c r="J199" s="185"/>
      <c r="K199" s="185"/>
    </row>
    <row r="200" spans="1:96" ht="15" customHeight="1">
      <c r="A200" s="19">
        <f t="shared" si="68"/>
        <v>2025</v>
      </c>
      <c r="B200" s="174">
        <f t="shared" si="67"/>
        <v>351</v>
      </c>
      <c r="C200" s="52"/>
      <c r="D200" s="20">
        <f t="shared" si="66"/>
        <v>22</v>
      </c>
      <c r="E200" s="198" t="e">
        <f>BQ172</f>
        <v>#REF!</v>
      </c>
      <c r="F200" s="201" t="e">
        <f>BQ179</f>
        <v>#VALUE!</v>
      </c>
      <c r="G200" s="643" t="e">
        <f>BQ180</f>
        <v>#VALUE!</v>
      </c>
      <c r="H200" s="644"/>
      <c r="I200" s="177">
        <f t="shared" si="25"/>
        <v>351</v>
      </c>
      <c r="J200" s="185"/>
      <c r="K200" s="185"/>
    </row>
    <row r="201" spans="1:96" ht="15" customHeight="1">
      <c r="A201" s="19">
        <f t="shared" si="68"/>
        <v>2026</v>
      </c>
      <c r="B201" s="174">
        <f t="shared" si="67"/>
        <v>361</v>
      </c>
      <c r="C201" s="52"/>
      <c r="D201" s="20">
        <f t="shared" si="66"/>
        <v>23</v>
      </c>
      <c r="E201" s="198" t="e">
        <f>BX172</f>
        <v>#REF!</v>
      </c>
      <c r="F201" s="201" t="e">
        <f>BX179</f>
        <v>#VALUE!</v>
      </c>
      <c r="G201" s="643" t="e">
        <f>BX180</f>
        <v>#VALUE!</v>
      </c>
      <c r="H201" s="644"/>
      <c r="I201" s="177">
        <f t="shared" si="25"/>
        <v>361</v>
      </c>
      <c r="J201" s="185"/>
      <c r="K201" s="185"/>
    </row>
    <row r="202" spans="1:96" ht="15" customHeight="1">
      <c r="A202" s="19">
        <f t="shared" si="68"/>
        <v>2027</v>
      </c>
      <c r="B202" s="174">
        <f t="shared" si="67"/>
        <v>372</v>
      </c>
      <c r="C202" s="52"/>
      <c r="D202" s="20">
        <f t="shared" si="66"/>
        <v>24</v>
      </c>
      <c r="E202" s="198" t="e">
        <f>CE172</f>
        <v>#REF!</v>
      </c>
      <c r="F202" s="201" t="e">
        <f>CE179</f>
        <v>#VALUE!</v>
      </c>
      <c r="G202" s="643" t="e">
        <f>CE180</f>
        <v>#VALUE!</v>
      </c>
      <c r="H202" s="644"/>
      <c r="I202" s="177">
        <f t="shared" si="25"/>
        <v>372</v>
      </c>
      <c r="J202" s="185"/>
      <c r="K202" s="185"/>
    </row>
    <row r="203" spans="1:96" ht="15" customHeight="1">
      <c r="A203" s="19">
        <f t="shared" si="68"/>
        <v>2028</v>
      </c>
      <c r="B203" s="174">
        <f t="shared" si="67"/>
        <v>384</v>
      </c>
      <c r="C203" s="52"/>
      <c r="D203" s="20">
        <f t="shared" si="66"/>
        <v>25</v>
      </c>
      <c r="E203" s="198" t="e">
        <f>CL172</f>
        <v>#REF!</v>
      </c>
      <c r="F203" s="201" t="e">
        <f>CL179</f>
        <v>#VALUE!</v>
      </c>
      <c r="G203" s="643" t="e">
        <f>CL180</f>
        <v>#VALUE!</v>
      </c>
      <c r="H203" s="644"/>
      <c r="I203" s="177">
        <f t="shared" si="25"/>
        <v>384</v>
      </c>
      <c r="J203" s="185"/>
      <c r="K203" s="185"/>
    </row>
    <row r="204" spans="1:96" ht="15" customHeight="1">
      <c r="A204" s="19">
        <f t="shared" si="68"/>
        <v>2029</v>
      </c>
      <c r="B204" s="174">
        <f t="shared" si="67"/>
        <v>395</v>
      </c>
      <c r="C204" s="52"/>
      <c r="D204" s="20">
        <f t="shared" si="66"/>
        <v>26</v>
      </c>
      <c r="E204" s="198" t="e">
        <f>CS172</f>
        <v>#REF!</v>
      </c>
      <c r="F204" s="201" t="e">
        <f>CS179</f>
        <v>#VALUE!</v>
      </c>
      <c r="G204" s="643" t="e">
        <f>CS180</f>
        <v>#VALUE!</v>
      </c>
      <c r="H204" s="644"/>
      <c r="I204" s="177">
        <f t="shared" si="25"/>
        <v>395</v>
      </c>
      <c r="J204" s="185"/>
      <c r="K204" s="185"/>
    </row>
    <row r="205" spans="1:96" ht="15" customHeight="1">
      <c r="A205" s="19">
        <f t="shared" si="68"/>
        <v>2030</v>
      </c>
      <c r="B205" s="174">
        <f t="shared" si="67"/>
        <v>407</v>
      </c>
      <c r="C205" s="52"/>
      <c r="D205" s="20">
        <f t="shared" si="66"/>
        <v>27</v>
      </c>
      <c r="E205" s="53"/>
      <c r="F205" s="31"/>
      <c r="G205" s="25"/>
      <c r="H205" s="25"/>
      <c r="I205" s="177">
        <f t="shared" si="25"/>
        <v>407</v>
      </c>
      <c r="J205" s="185"/>
      <c r="K205" s="185"/>
    </row>
    <row r="206" spans="1:96" ht="15" customHeight="1">
      <c r="A206" s="19">
        <f t="shared" si="68"/>
        <v>2031</v>
      </c>
      <c r="B206" s="174">
        <f t="shared" si="67"/>
        <v>419</v>
      </c>
      <c r="C206" s="52"/>
      <c r="D206" s="20">
        <f t="shared" si="66"/>
        <v>28</v>
      </c>
      <c r="E206" s="53"/>
      <c r="F206" s="31"/>
      <c r="G206" s="25"/>
      <c r="H206" s="25"/>
      <c r="I206" s="177">
        <f t="shared" si="25"/>
        <v>419</v>
      </c>
      <c r="J206" s="185"/>
      <c r="K206" s="185"/>
    </row>
    <row r="207" spans="1:96" ht="15" customHeight="1">
      <c r="A207" s="19">
        <f t="shared" si="68"/>
        <v>2032</v>
      </c>
      <c r="B207" s="174">
        <f t="shared" si="67"/>
        <v>432</v>
      </c>
      <c r="C207" s="52"/>
      <c r="D207" s="20">
        <f t="shared" si="66"/>
        <v>29</v>
      </c>
      <c r="E207" s="53"/>
      <c r="F207" s="31"/>
      <c r="G207" s="25"/>
      <c r="H207" s="25"/>
      <c r="I207" s="177">
        <f t="shared" si="25"/>
        <v>432</v>
      </c>
      <c r="J207" s="185"/>
      <c r="K207" s="185"/>
    </row>
    <row r="208" spans="1:96" ht="15" customHeight="1">
      <c r="A208" s="19">
        <f t="shared" si="68"/>
        <v>2033</v>
      </c>
      <c r="B208" s="174">
        <f t="shared" si="67"/>
        <v>445</v>
      </c>
      <c r="C208" s="52"/>
      <c r="D208" s="20">
        <f t="shared" si="66"/>
        <v>30</v>
      </c>
      <c r="E208" s="53"/>
      <c r="F208" s="31"/>
      <c r="G208" s="25"/>
      <c r="H208" s="25"/>
      <c r="I208" s="177">
        <f t="shared" si="25"/>
        <v>445</v>
      </c>
      <c r="J208" s="185"/>
      <c r="K208" s="185"/>
    </row>
    <row r="209" spans="1:100" ht="15" customHeight="1">
      <c r="A209" s="19">
        <f t="shared" si="68"/>
        <v>2034</v>
      </c>
      <c r="B209" s="174">
        <f t="shared" si="67"/>
        <v>459</v>
      </c>
      <c r="C209" s="52"/>
      <c r="D209" s="20">
        <f t="shared" si="66"/>
        <v>31</v>
      </c>
      <c r="E209" s="53"/>
      <c r="F209" s="31"/>
      <c r="G209" s="25"/>
      <c r="H209" s="25"/>
      <c r="I209" s="177">
        <f t="shared" si="25"/>
        <v>459</v>
      </c>
      <c r="J209" s="185"/>
      <c r="K209" s="185"/>
    </row>
    <row r="210" spans="1:100" ht="15" customHeight="1">
      <c r="A210" s="103">
        <f t="shared" si="68"/>
        <v>2035</v>
      </c>
      <c r="B210" s="186">
        <f t="shared" si="67"/>
        <v>473</v>
      </c>
      <c r="C210" s="193"/>
      <c r="D210" s="33">
        <f t="shared" si="66"/>
        <v>32</v>
      </c>
      <c r="E210" s="54"/>
      <c r="F210" s="34"/>
      <c r="G210" s="9"/>
      <c r="H210" s="9"/>
      <c r="I210" s="187">
        <f t="shared" si="25"/>
        <v>473</v>
      </c>
      <c r="J210" s="188"/>
      <c r="K210" s="188"/>
    </row>
    <row r="211" spans="1:100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0" ht="15" customHeight="1">
      <c r="A212" s="7" t="s">
        <v>41</v>
      </c>
    </row>
    <row r="213" spans="1:100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0.86422779602432487</v>
      </c>
      <c r="J213" s="17" t="s">
        <v>15</v>
      </c>
      <c r="K213" s="18" t="s">
        <v>16</v>
      </c>
      <c r="M213" s="13"/>
      <c r="N213" s="107" t="s">
        <v>74</v>
      </c>
      <c r="O213" s="108" t="e">
        <f>RSQ($B214:$B234,O214:O234)</f>
        <v>#REF!</v>
      </c>
      <c r="P213" s="18" t="s">
        <v>16</v>
      </c>
      <c r="R213" s="66" t="s">
        <v>32</v>
      </c>
      <c r="S213" s="37"/>
      <c r="T213" s="13"/>
      <c r="U213" s="107" t="s">
        <v>74</v>
      </c>
      <c r="V213" s="108" t="e">
        <f>RSQ($B214:$B234,V214:V234)</f>
        <v>#REF!</v>
      </c>
      <c r="W213" s="18" t="s">
        <v>16</v>
      </c>
      <c r="Y213" s="66" t="s">
        <v>32</v>
      </c>
      <c r="Z213" s="37"/>
      <c r="AA213" s="13"/>
      <c r="AB213" s="107" t="s">
        <v>74</v>
      </c>
      <c r="AC213" s="108" t="e">
        <f>RSQ($B214:$B234,AC214:AC234)</f>
        <v>#REF!</v>
      </c>
      <c r="AD213" s="18" t="s">
        <v>16</v>
      </c>
      <c r="AF213" s="66" t="s">
        <v>32</v>
      </c>
      <c r="AG213" s="37"/>
      <c r="AH213" s="13"/>
      <c r="AI213" s="107" t="s">
        <v>74</v>
      </c>
      <c r="AJ213" s="108" t="e">
        <f>RSQ($B214:$B234,AJ214:AJ234)</f>
        <v>#REF!</v>
      </c>
      <c r="AK213" s="18" t="s">
        <v>16</v>
      </c>
      <c r="AM213" s="66" t="s">
        <v>32</v>
      </c>
      <c r="AN213" s="37"/>
      <c r="AO213" s="13"/>
      <c r="AP213" s="107" t="s">
        <v>74</v>
      </c>
      <c r="AQ213" s="108" t="e">
        <f>RSQ($B214:$B234,AQ214:AQ234)</f>
        <v>#REF!</v>
      </c>
      <c r="AR213" s="18" t="s">
        <v>16</v>
      </c>
      <c r="AT213" s="66" t="s">
        <v>32</v>
      </c>
      <c r="AU213" s="37"/>
      <c r="AV213" s="13"/>
      <c r="AW213" s="107" t="s">
        <v>74</v>
      </c>
      <c r="AX213" s="108" t="e">
        <f>RSQ($B214:$B234,AX214:AX234)</f>
        <v>#REF!</v>
      </c>
      <c r="AY213" s="18" t="s">
        <v>16</v>
      </c>
      <c r="BA213" s="66" t="s">
        <v>32</v>
      </c>
      <c r="BB213" s="37"/>
      <c r="BC213" s="13"/>
      <c r="BD213" s="107" t="s">
        <v>74</v>
      </c>
      <c r="BE213" s="108" t="e">
        <f>RSQ($B214:$B234,BE214:BE234)</f>
        <v>#REF!</v>
      </c>
      <c r="BF213" s="18" t="s">
        <v>16</v>
      </c>
      <c r="BH213" s="66" t="s">
        <v>32</v>
      </c>
      <c r="BI213" s="37"/>
      <c r="BJ213" s="13"/>
      <c r="BK213" s="107" t="s">
        <v>74</v>
      </c>
      <c r="BL213" s="108" t="e">
        <f>RSQ($B214:$B234,BL214:BL234)</f>
        <v>#REF!</v>
      </c>
      <c r="BM213" s="18" t="s">
        <v>16</v>
      </c>
      <c r="BO213" s="66" t="s">
        <v>32</v>
      </c>
      <c r="BP213" s="37"/>
      <c r="BQ213" s="13"/>
      <c r="BR213" s="107" t="s">
        <v>74</v>
      </c>
      <c r="BS213" s="108" t="e">
        <f>RSQ($B214:$B234,BS214:BS234)</f>
        <v>#REF!</v>
      </c>
      <c r="BT213" s="18" t="s">
        <v>16</v>
      </c>
      <c r="BV213" s="66" t="s">
        <v>32</v>
      </c>
      <c r="BW213" s="37"/>
      <c r="BX213" s="13"/>
      <c r="BY213" s="107" t="s">
        <v>74</v>
      </c>
      <c r="BZ213" s="108" t="e">
        <f>RSQ($B214:$B234,BZ214:BZ234)</f>
        <v>#REF!</v>
      </c>
      <c r="CA213" s="18" t="s">
        <v>16</v>
      </c>
      <c r="CC213" s="66" t="s">
        <v>32</v>
      </c>
      <c r="CD213" s="37"/>
      <c r="CE213" s="13"/>
      <c r="CF213" s="107" t="s">
        <v>74</v>
      </c>
      <c r="CG213" s="108" t="e">
        <f>RSQ($B214:$B234,CG214:CG234)</f>
        <v>#REF!</v>
      </c>
      <c r="CH213" s="18" t="s">
        <v>16</v>
      </c>
      <c r="CJ213" s="66" t="s">
        <v>32</v>
      </c>
      <c r="CK213" s="37"/>
      <c r="CL213" s="13"/>
      <c r="CM213" s="107" t="s">
        <v>74</v>
      </c>
      <c r="CN213" s="108" t="e">
        <f>RSQ($B214:$B234,CN214:CN234)</f>
        <v>#REF!</v>
      </c>
      <c r="CO213" s="18" t="s">
        <v>16</v>
      </c>
      <c r="CQ213" s="66" t="s">
        <v>32</v>
      </c>
      <c r="CR213" s="37"/>
      <c r="CS213" s="13"/>
      <c r="CT213" s="107" t="s">
        <v>74</v>
      </c>
      <c r="CU213" s="108" t="e">
        <f>RSQ($B214:$B234,CU214:CU234)</f>
        <v>#REF!</v>
      </c>
      <c r="CV213" s="18" t="s">
        <v>16</v>
      </c>
    </row>
    <row r="214" spans="1:100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O214" s="203"/>
      <c r="P214" s="175"/>
      <c r="R214" s="68"/>
      <c r="S214" s="38" t="s">
        <v>43</v>
      </c>
      <c r="V214" s="203"/>
      <c r="W214" s="175"/>
      <c r="Y214" s="68"/>
      <c r="Z214" s="38" t="s">
        <v>43</v>
      </c>
      <c r="AC214" s="203"/>
      <c r="AD214" s="175"/>
      <c r="AF214" s="68"/>
      <c r="AG214" s="38" t="s">
        <v>43</v>
      </c>
      <c r="AJ214" s="203"/>
      <c r="AK214" s="175"/>
      <c r="AM214" s="68"/>
      <c r="AN214" s="38" t="s">
        <v>43</v>
      </c>
      <c r="AQ214" s="203"/>
      <c r="AR214" s="175"/>
      <c r="AT214" s="68"/>
      <c r="AU214" s="38" t="s">
        <v>43</v>
      </c>
      <c r="AX214" s="203"/>
      <c r="AY214" s="175"/>
      <c r="BA214" s="68"/>
      <c r="BB214" s="38" t="s">
        <v>43</v>
      </c>
      <c r="BE214" s="203"/>
      <c r="BF214" s="175"/>
      <c r="BH214" s="68"/>
      <c r="BI214" s="38" t="s">
        <v>43</v>
      </c>
      <c r="BL214" s="203"/>
      <c r="BM214" s="175"/>
      <c r="BO214" s="68"/>
      <c r="BP214" s="38" t="s">
        <v>43</v>
      </c>
      <c r="BS214" s="203"/>
      <c r="BT214" s="175"/>
      <c r="BV214" s="68"/>
      <c r="BW214" s="38" t="s">
        <v>43</v>
      </c>
      <c r="BZ214" s="203"/>
      <c r="CA214" s="175"/>
      <c r="CC214" s="68"/>
      <c r="CD214" s="38" t="s">
        <v>43</v>
      </c>
      <c r="CG214" s="203"/>
      <c r="CH214" s="175"/>
      <c r="CJ214" s="68"/>
      <c r="CK214" s="38" t="s">
        <v>43</v>
      </c>
      <c r="CN214" s="203"/>
      <c r="CO214" s="175"/>
      <c r="CQ214" s="68"/>
      <c r="CR214" s="38" t="s">
        <v>43</v>
      </c>
      <c r="CU214" s="203"/>
      <c r="CV214" s="175"/>
    </row>
    <row r="215" spans="1:100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O215" s="185"/>
      <c r="P215" s="177"/>
      <c r="R215" s="68"/>
      <c r="S215" s="38" t="s">
        <v>44</v>
      </c>
      <c r="V215" s="185"/>
      <c r="W215" s="177"/>
      <c r="Y215" s="68"/>
      <c r="Z215" s="38" t="s">
        <v>44</v>
      </c>
      <c r="AC215" s="185"/>
      <c r="AD215" s="177"/>
      <c r="AF215" s="68"/>
      <c r="AG215" s="38" t="s">
        <v>44</v>
      </c>
      <c r="AJ215" s="185"/>
      <c r="AK215" s="177"/>
      <c r="AM215" s="68"/>
      <c r="AN215" s="38" t="s">
        <v>44</v>
      </c>
      <c r="AQ215" s="185"/>
      <c r="AR215" s="177"/>
      <c r="AT215" s="68"/>
      <c r="AU215" s="38" t="s">
        <v>44</v>
      </c>
      <c r="AX215" s="185"/>
      <c r="AY215" s="177"/>
      <c r="BA215" s="68"/>
      <c r="BB215" s="38" t="s">
        <v>44</v>
      </c>
      <c r="BE215" s="185"/>
      <c r="BF215" s="177"/>
      <c r="BH215" s="68"/>
      <c r="BI215" s="38" t="s">
        <v>44</v>
      </c>
      <c r="BL215" s="185"/>
      <c r="BM215" s="177"/>
      <c r="BO215" s="68"/>
      <c r="BP215" s="38" t="s">
        <v>44</v>
      </c>
      <c r="BS215" s="185"/>
      <c r="BT215" s="177"/>
      <c r="BV215" s="68"/>
      <c r="BW215" s="38" t="s">
        <v>44</v>
      </c>
      <c r="BZ215" s="185"/>
      <c r="CA215" s="177"/>
      <c r="CC215" s="68"/>
      <c r="CD215" s="38" t="s">
        <v>44</v>
      </c>
      <c r="CG215" s="185"/>
      <c r="CH215" s="177"/>
      <c r="CJ215" s="68"/>
      <c r="CK215" s="38" t="s">
        <v>44</v>
      </c>
      <c r="CN215" s="185"/>
      <c r="CO215" s="177"/>
      <c r="CQ215" s="68"/>
      <c r="CR215" s="38" t="s">
        <v>44</v>
      </c>
      <c r="CU215" s="185"/>
      <c r="CV215" s="177"/>
    </row>
    <row r="216" spans="1:100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70"/>
      <c r="N216" s="21"/>
      <c r="O216" s="185"/>
      <c r="P216" s="177"/>
      <c r="R216" s="68"/>
      <c r="S216" s="25" t="s">
        <v>45</v>
      </c>
      <c r="T216" s="70"/>
      <c r="U216" s="21"/>
      <c r="V216" s="185"/>
      <c r="W216" s="177"/>
      <c r="Y216" s="68"/>
      <c r="Z216" s="25" t="s">
        <v>45</v>
      </c>
      <c r="AA216" s="70"/>
      <c r="AB216" s="21"/>
      <c r="AC216" s="185"/>
      <c r="AD216" s="177"/>
      <c r="AF216" s="68"/>
      <c r="AG216" s="25" t="s">
        <v>45</v>
      </c>
      <c r="AH216" s="70"/>
      <c r="AI216" s="21"/>
      <c r="AJ216" s="185"/>
      <c r="AK216" s="177"/>
      <c r="AM216" s="68"/>
      <c r="AN216" s="25" t="s">
        <v>45</v>
      </c>
      <c r="AO216" s="70"/>
      <c r="AP216" s="21"/>
      <c r="AQ216" s="185"/>
      <c r="AR216" s="177"/>
      <c r="AT216" s="68"/>
      <c r="AU216" s="25" t="s">
        <v>45</v>
      </c>
      <c r="AV216" s="70"/>
      <c r="AW216" s="21"/>
      <c r="AX216" s="185"/>
      <c r="AY216" s="177"/>
      <c r="BA216" s="68"/>
      <c r="BB216" s="25" t="s">
        <v>45</v>
      </c>
      <c r="BC216" s="70"/>
      <c r="BD216" s="21"/>
      <c r="BE216" s="185"/>
      <c r="BF216" s="177"/>
      <c r="BH216" s="68"/>
      <c r="BI216" s="25" t="s">
        <v>45</v>
      </c>
      <c r="BJ216" s="70"/>
      <c r="BK216" s="21"/>
      <c r="BL216" s="185"/>
      <c r="BM216" s="177"/>
      <c r="BO216" s="68"/>
      <c r="BP216" s="25" t="s">
        <v>45</v>
      </c>
      <c r="BQ216" s="70"/>
      <c r="BR216" s="21"/>
      <c r="BS216" s="185"/>
      <c r="BT216" s="177"/>
      <c r="BV216" s="68"/>
      <c r="BW216" s="25" t="s">
        <v>45</v>
      </c>
      <c r="BX216" s="70"/>
      <c r="BY216" s="21"/>
      <c r="BZ216" s="185"/>
      <c r="CA216" s="177"/>
      <c r="CC216" s="68"/>
      <c r="CD216" s="25" t="s">
        <v>45</v>
      </c>
      <c r="CE216" s="70"/>
      <c r="CF216" s="21"/>
      <c r="CG216" s="185"/>
      <c r="CH216" s="177"/>
      <c r="CJ216" s="68"/>
      <c r="CK216" s="25" t="s">
        <v>45</v>
      </c>
      <c r="CL216" s="70"/>
      <c r="CM216" s="21"/>
      <c r="CN216" s="185"/>
      <c r="CO216" s="177"/>
      <c r="CQ216" s="68"/>
      <c r="CR216" s="25" t="s">
        <v>45</v>
      </c>
      <c r="CS216" s="70"/>
      <c r="CT216" s="21"/>
      <c r="CU216" s="185"/>
      <c r="CV216" s="177"/>
    </row>
    <row r="217" spans="1:100" ht="15" customHeight="1">
      <c r="A217" s="19"/>
      <c r="B217" s="174"/>
      <c r="C217" s="67"/>
      <c r="D217" s="20"/>
      <c r="E217" s="69"/>
      <c r="I217" s="177"/>
      <c r="J217" s="178"/>
      <c r="K217" s="177"/>
      <c r="O217" s="185"/>
      <c r="P217" s="177"/>
      <c r="R217" s="68"/>
      <c r="V217" s="185"/>
      <c r="W217" s="177"/>
      <c r="Y217" s="68"/>
      <c r="AC217" s="185"/>
      <c r="AD217" s="177"/>
      <c r="AF217" s="68"/>
      <c r="AJ217" s="185"/>
      <c r="AK217" s="177"/>
      <c r="AM217" s="68"/>
      <c r="AQ217" s="185"/>
      <c r="AR217" s="177"/>
      <c r="AT217" s="68"/>
      <c r="AX217" s="185"/>
      <c r="AY217" s="177"/>
      <c r="BA217" s="68"/>
      <c r="BE217" s="185"/>
      <c r="BF217" s="177"/>
      <c r="BH217" s="68"/>
      <c r="BL217" s="185"/>
      <c r="BM217" s="177"/>
      <c r="BO217" s="68"/>
      <c r="BS217" s="185"/>
      <c r="BT217" s="177"/>
      <c r="BV217" s="68"/>
      <c r="BZ217" s="185"/>
      <c r="CA217" s="177"/>
      <c r="CC217" s="68"/>
      <c r="CG217" s="185"/>
      <c r="CH217" s="177"/>
      <c r="CJ217" s="68"/>
      <c r="CN217" s="185"/>
      <c r="CO217" s="177"/>
      <c r="CQ217" s="68"/>
      <c r="CU217" s="185"/>
      <c r="CV217" s="177"/>
    </row>
    <row r="218" spans="1:100" ht="15" customHeight="1">
      <c r="A218" s="19"/>
      <c r="B218" s="174"/>
      <c r="C218" s="67"/>
      <c r="D218" s="20"/>
      <c r="E218" s="69"/>
      <c r="F218" s="71" t="s">
        <v>35</v>
      </c>
      <c r="G218" s="237">
        <v>190</v>
      </c>
      <c r="H218" s="21"/>
      <c r="I218" s="177"/>
      <c r="J218" s="178"/>
      <c r="K218" s="177"/>
      <c r="M218" s="204" t="e">
        <f>10^#REF!</f>
        <v>#REF!</v>
      </c>
      <c r="N218" s="21"/>
      <c r="O218" s="185"/>
      <c r="P218" s="177"/>
      <c r="R218" s="68"/>
      <c r="S218" s="71" t="s">
        <v>35</v>
      </c>
      <c r="T218" s="204" t="e">
        <f>M218+S239</f>
        <v>#REF!</v>
      </c>
      <c r="U218" s="21"/>
      <c r="V218" s="185"/>
      <c r="W218" s="177"/>
      <c r="Y218" s="68"/>
      <c r="Z218" s="71" t="s">
        <v>35</v>
      </c>
      <c r="AA218" s="204" t="e">
        <f>T218+Z239</f>
        <v>#REF!</v>
      </c>
      <c r="AB218" s="21"/>
      <c r="AC218" s="185"/>
      <c r="AD218" s="177"/>
      <c r="AF218" s="68"/>
      <c r="AG218" s="71" t="s">
        <v>35</v>
      </c>
      <c r="AH218" s="204" t="e">
        <f>AA218+AG239</f>
        <v>#REF!</v>
      </c>
      <c r="AI218" s="21"/>
      <c r="AJ218" s="185"/>
      <c r="AK218" s="177"/>
      <c r="AM218" s="68"/>
      <c r="AN218" s="71" t="s">
        <v>35</v>
      </c>
      <c r="AO218" s="204" t="e">
        <f>AH218+AN239</f>
        <v>#REF!</v>
      </c>
      <c r="AP218" s="21"/>
      <c r="AQ218" s="185"/>
      <c r="AR218" s="177"/>
      <c r="AT218" s="68"/>
      <c r="AU218" s="71" t="s">
        <v>35</v>
      </c>
      <c r="AV218" s="204" t="e">
        <f>AO218+AU239</f>
        <v>#REF!</v>
      </c>
      <c r="AW218" s="21"/>
      <c r="AX218" s="185"/>
      <c r="AY218" s="177"/>
      <c r="BA218" s="68"/>
      <c r="BB218" s="71" t="s">
        <v>35</v>
      </c>
      <c r="BC218" s="204" t="e">
        <f>AV218+BB239</f>
        <v>#REF!</v>
      </c>
      <c r="BD218" s="21"/>
      <c r="BE218" s="185"/>
      <c r="BF218" s="177"/>
      <c r="BH218" s="68"/>
      <c r="BI218" s="71" t="s">
        <v>35</v>
      </c>
      <c r="BJ218" s="204" t="e">
        <f>BC218+BI239</f>
        <v>#REF!</v>
      </c>
      <c r="BK218" s="21"/>
      <c r="BL218" s="185"/>
      <c r="BM218" s="177"/>
      <c r="BO218" s="68"/>
      <c r="BP218" s="71" t="s">
        <v>35</v>
      </c>
      <c r="BQ218" s="204" t="e">
        <f>BJ218+BP239</f>
        <v>#REF!</v>
      </c>
      <c r="BR218" s="21"/>
      <c r="BS218" s="185"/>
      <c r="BT218" s="177"/>
      <c r="BV218" s="68"/>
      <c r="BW218" s="71" t="s">
        <v>35</v>
      </c>
      <c r="BX218" s="204" t="e">
        <f>BQ218+BW239</f>
        <v>#REF!</v>
      </c>
      <c r="BY218" s="21"/>
      <c r="BZ218" s="185"/>
      <c r="CA218" s="177"/>
      <c r="CC218" s="68"/>
      <c r="CD218" s="71" t="s">
        <v>35</v>
      </c>
      <c r="CE218" s="204" t="e">
        <f>BX218+CD239</f>
        <v>#REF!</v>
      </c>
      <c r="CF218" s="21"/>
      <c r="CG218" s="185"/>
      <c r="CH218" s="177"/>
      <c r="CJ218" s="68"/>
      <c r="CK218" s="71" t="s">
        <v>35</v>
      </c>
      <c r="CL218" s="204" t="e">
        <f>CE218+CK239</f>
        <v>#REF!</v>
      </c>
      <c r="CM218" s="21"/>
      <c r="CN218" s="185"/>
      <c r="CO218" s="177"/>
      <c r="CQ218" s="68"/>
      <c r="CR218" s="71" t="s">
        <v>35</v>
      </c>
      <c r="CS218" s="204" t="e">
        <f>CL218+CR239</f>
        <v>#REF!</v>
      </c>
      <c r="CT218" s="21"/>
      <c r="CU218" s="185"/>
      <c r="CV218" s="177"/>
    </row>
    <row r="219" spans="1:100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1.3963685390203311</v>
      </c>
      <c r="H219" s="21"/>
      <c r="I219" s="177"/>
      <c r="J219" s="178"/>
      <c r="K219" s="177"/>
      <c r="M219" s="42" t="e">
        <f>INDEX(LINEST(#REF!,$E225:$E234),1)</f>
        <v>#REF!</v>
      </c>
      <c r="N219" s="21"/>
      <c r="O219" s="185"/>
      <c r="P219" s="177"/>
      <c r="R219" s="68"/>
      <c r="S219" s="71" t="s">
        <v>30</v>
      </c>
      <c r="T219" s="42" t="e">
        <f>INDEX(LINEST(R225:R234,$E225:$E234),1)</f>
        <v>#VALUE!</v>
      </c>
      <c r="U219" s="21"/>
      <c r="V219" s="185"/>
      <c r="W219" s="177"/>
      <c r="Y219" s="68"/>
      <c r="Z219" s="71" t="s">
        <v>30</v>
      </c>
      <c r="AA219" s="42" t="e">
        <f>INDEX(LINEST(Y225:Y234,$E225:$E234),1)</f>
        <v>#VALUE!</v>
      </c>
      <c r="AB219" s="21"/>
      <c r="AC219" s="185"/>
      <c r="AD219" s="177"/>
      <c r="AF219" s="68"/>
      <c r="AG219" s="71" t="s">
        <v>30</v>
      </c>
      <c r="AH219" s="42" t="e">
        <f>INDEX(LINEST(AF225:AF234,$E225:$E234),1)</f>
        <v>#VALUE!</v>
      </c>
      <c r="AI219" s="21"/>
      <c r="AJ219" s="185"/>
      <c r="AK219" s="177"/>
      <c r="AM219" s="68"/>
      <c r="AN219" s="71" t="s">
        <v>30</v>
      </c>
      <c r="AO219" s="42" t="e">
        <f>INDEX(LINEST(AM225:AM234,$E225:$E234),1)</f>
        <v>#VALUE!</v>
      </c>
      <c r="AP219" s="21"/>
      <c r="AQ219" s="185"/>
      <c r="AR219" s="177"/>
      <c r="AT219" s="68"/>
      <c r="AU219" s="71" t="s">
        <v>30</v>
      </c>
      <c r="AV219" s="42" t="e">
        <f>INDEX(LINEST(AT225:AT234,$E225:$E234),1)</f>
        <v>#VALUE!</v>
      </c>
      <c r="AW219" s="21"/>
      <c r="AX219" s="185"/>
      <c r="AY219" s="177"/>
      <c r="BA219" s="68"/>
      <c r="BB219" s="71" t="s">
        <v>30</v>
      </c>
      <c r="BC219" s="42" t="e">
        <f>INDEX(LINEST(BA225:BA234,$E225:$E234),1)</f>
        <v>#VALUE!</v>
      </c>
      <c r="BD219" s="21"/>
      <c r="BE219" s="185"/>
      <c r="BF219" s="177"/>
      <c r="BH219" s="68"/>
      <c r="BI219" s="71" t="s">
        <v>30</v>
      </c>
      <c r="BJ219" s="42" t="e">
        <f>INDEX(LINEST(BH225:BH234,$E225:$E234),1)</f>
        <v>#VALUE!</v>
      </c>
      <c r="BK219" s="21"/>
      <c r="BL219" s="185"/>
      <c r="BM219" s="177"/>
      <c r="BO219" s="68"/>
      <c r="BP219" s="71" t="s">
        <v>30</v>
      </c>
      <c r="BQ219" s="42" t="e">
        <f>INDEX(LINEST(BO225:BO234,$E225:$E234),1)</f>
        <v>#VALUE!</v>
      </c>
      <c r="BR219" s="21"/>
      <c r="BS219" s="185"/>
      <c r="BT219" s="177"/>
      <c r="BV219" s="68"/>
      <c r="BW219" s="71" t="s">
        <v>30</v>
      </c>
      <c r="BX219" s="42" t="e">
        <f>INDEX(LINEST(BV225:BV234,$E225:$E234),1)</f>
        <v>#VALUE!</v>
      </c>
      <c r="BY219" s="21"/>
      <c r="BZ219" s="185"/>
      <c r="CA219" s="177"/>
      <c r="CC219" s="68"/>
      <c r="CD219" s="71" t="s">
        <v>30</v>
      </c>
      <c r="CE219" s="42" t="e">
        <f>INDEX(LINEST(CC225:CC234,$E225:$E234),1)</f>
        <v>#VALUE!</v>
      </c>
      <c r="CF219" s="21"/>
      <c r="CG219" s="185"/>
      <c r="CH219" s="177"/>
      <c r="CJ219" s="68"/>
      <c r="CK219" s="71" t="s">
        <v>30</v>
      </c>
      <c r="CL219" s="42" t="e">
        <f>INDEX(LINEST(CJ225:CJ234,$E225:$E234),1)</f>
        <v>#VALUE!</v>
      </c>
      <c r="CM219" s="21"/>
      <c r="CN219" s="185"/>
      <c r="CO219" s="177"/>
      <c r="CQ219" s="68"/>
      <c r="CR219" s="71" t="s">
        <v>30</v>
      </c>
      <c r="CS219" s="42" t="e">
        <f>INDEX(LINEST(CQ225:CQ234,$E225:$E234),1)</f>
        <v>#VALUE!</v>
      </c>
      <c r="CT219" s="21"/>
      <c r="CU219" s="185"/>
      <c r="CV219" s="177"/>
    </row>
    <row r="220" spans="1:100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0.63291484852213964</v>
      </c>
      <c r="H220" s="72" t="s">
        <v>46</v>
      </c>
      <c r="I220" s="177"/>
      <c r="J220" s="178"/>
      <c r="K220" s="177"/>
      <c r="M220" s="42" t="e">
        <f>INDEX(LINEST(#REF!,$E225:$E234),2)</f>
        <v>#REF!</v>
      </c>
      <c r="N220" s="72" t="s">
        <v>46</v>
      </c>
      <c r="O220" s="185"/>
      <c r="P220" s="177"/>
      <c r="R220" s="68"/>
      <c r="S220" s="71" t="s">
        <v>25</v>
      </c>
      <c r="T220" s="42" t="e">
        <f>INDEX(LINEST(R225:R234,$E225:$E234),2)</f>
        <v>#VALUE!</v>
      </c>
      <c r="U220" s="72" t="s">
        <v>46</v>
      </c>
      <c r="V220" s="185"/>
      <c r="W220" s="177"/>
      <c r="Y220" s="68"/>
      <c r="Z220" s="71" t="s">
        <v>25</v>
      </c>
      <c r="AA220" s="42" t="e">
        <f>INDEX(LINEST(Y225:Y234,$E225:$E234),2)</f>
        <v>#VALUE!</v>
      </c>
      <c r="AB220" s="72" t="s">
        <v>46</v>
      </c>
      <c r="AC220" s="185"/>
      <c r="AD220" s="177"/>
      <c r="AF220" s="68"/>
      <c r="AG220" s="71" t="s">
        <v>25</v>
      </c>
      <c r="AH220" s="42" t="e">
        <f>INDEX(LINEST(AF225:AF234,$E225:$E234),2)</f>
        <v>#VALUE!</v>
      </c>
      <c r="AI220" s="72" t="s">
        <v>46</v>
      </c>
      <c r="AJ220" s="185"/>
      <c r="AK220" s="177"/>
      <c r="AM220" s="68"/>
      <c r="AN220" s="71" t="s">
        <v>25</v>
      </c>
      <c r="AO220" s="42" t="e">
        <f>INDEX(LINEST(AM225:AM234,$E225:$E234),2)</f>
        <v>#VALUE!</v>
      </c>
      <c r="AP220" s="72" t="s">
        <v>46</v>
      </c>
      <c r="AQ220" s="185"/>
      <c r="AR220" s="177"/>
      <c r="AT220" s="68"/>
      <c r="AU220" s="71" t="s">
        <v>25</v>
      </c>
      <c r="AV220" s="42" t="e">
        <f>INDEX(LINEST(AT225:AT234,$E225:$E234),2)</f>
        <v>#VALUE!</v>
      </c>
      <c r="AW220" s="72" t="s">
        <v>46</v>
      </c>
      <c r="AX220" s="185"/>
      <c r="AY220" s="177"/>
      <c r="BA220" s="68"/>
      <c r="BB220" s="71" t="s">
        <v>25</v>
      </c>
      <c r="BC220" s="42" t="e">
        <f>INDEX(LINEST(BA225:BA234,$E225:$E234),2)</f>
        <v>#VALUE!</v>
      </c>
      <c r="BD220" s="72" t="s">
        <v>46</v>
      </c>
      <c r="BE220" s="185"/>
      <c r="BF220" s="177"/>
      <c r="BH220" s="68"/>
      <c r="BI220" s="71" t="s">
        <v>25</v>
      </c>
      <c r="BJ220" s="42" t="e">
        <f>INDEX(LINEST(BH225:BH234,$E225:$E234),2)</f>
        <v>#VALUE!</v>
      </c>
      <c r="BK220" s="72" t="s">
        <v>46</v>
      </c>
      <c r="BL220" s="185"/>
      <c r="BM220" s="177"/>
      <c r="BO220" s="68"/>
      <c r="BP220" s="71" t="s">
        <v>25</v>
      </c>
      <c r="BQ220" s="42" t="e">
        <f>INDEX(LINEST(BO225:BO234,$E225:$E234),2)</f>
        <v>#VALUE!</v>
      </c>
      <c r="BR220" s="72" t="s">
        <v>46</v>
      </c>
      <c r="BS220" s="185"/>
      <c r="BT220" s="177"/>
      <c r="BV220" s="68"/>
      <c r="BW220" s="71" t="s">
        <v>25</v>
      </c>
      <c r="BX220" s="42" t="e">
        <f>INDEX(LINEST(BV225:BV234,$E225:$E234),2)</f>
        <v>#VALUE!</v>
      </c>
      <c r="BY220" s="72" t="s">
        <v>46</v>
      </c>
      <c r="BZ220" s="185"/>
      <c r="CA220" s="177"/>
      <c r="CC220" s="68"/>
      <c r="CD220" s="71" t="s">
        <v>25</v>
      </c>
      <c r="CE220" s="42" t="e">
        <f>INDEX(LINEST(CC225:CC234,$E225:$E234),2)</f>
        <v>#VALUE!</v>
      </c>
      <c r="CF220" s="72" t="s">
        <v>46</v>
      </c>
      <c r="CG220" s="185"/>
      <c r="CH220" s="177"/>
      <c r="CJ220" s="68"/>
      <c r="CK220" s="71" t="s">
        <v>25</v>
      </c>
      <c r="CL220" s="42" t="e">
        <f>INDEX(LINEST(CJ225:CJ234,$E225:$E234),2)</f>
        <v>#VALUE!</v>
      </c>
      <c r="CM220" s="72" t="s">
        <v>46</v>
      </c>
      <c r="CN220" s="185"/>
      <c r="CO220" s="177"/>
      <c r="CQ220" s="68"/>
      <c r="CR220" s="71" t="s">
        <v>25</v>
      </c>
      <c r="CS220" s="42" t="e">
        <f>INDEX(LINEST(CQ225:CQ234,$E225:$E234),2)</f>
        <v>#VALUE!</v>
      </c>
      <c r="CT220" s="72" t="s">
        <v>46</v>
      </c>
      <c r="CU220" s="185"/>
      <c r="CV220" s="177"/>
    </row>
    <row r="221" spans="1:100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1.8830915138528508</v>
      </c>
      <c r="I221" s="177"/>
      <c r="J221" s="178"/>
      <c r="K221" s="177"/>
      <c r="M221" s="73" t="e">
        <f>EXP(M220)</f>
        <v>#REF!</v>
      </c>
      <c r="O221" s="185"/>
      <c r="P221" s="177"/>
      <c r="R221" s="68"/>
      <c r="S221" s="71" t="s">
        <v>29</v>
      </c>
      <c r="T221" s="73" t="e">
        <f>EXP(T220)</f>
        <v>#VALUE!</v>
      </c>
      <c r="V221" s="185"/>
      <c r="W221" s="177"/>
      <c r="Y221" s="68"/>
      <c r="Z221" s="71" t="s">
        <v>29</v>
      </c>
      <c r="AA221" s="73" t="e">
        <f>EXP(AA220)</f>
        <v>#VALUE!</v>
      </c>
      <c r="AC221" s="185"/>
      <c r="AD221" s="177"/>
      <c r="AF221" s="68"/>
      <c r="AG221" s="71" t="s">
        <v>29</v>
      </c>
      <c r="AH221" s="73" t="e">
        <f>EXP(AH220)</f>
        <v>#VALUE!</v>
      </c>
      <c r="AJ221" s="185"/>
      <c r="AK221" s="177"/>
      <c r="AM221" s="68"/>
      <c r="AN221" s="71" t="s">
        <v>29</v>
      </c>
      <c r="AO221" s="73" t="e">
        <f>EXP(AO220)</f>
        <v>#VALUE!</v>
      </c>
      <c r="AQ221" s="185"/>
      <c r="AR221" s="177"/>
      <c r="AT221" s="68"/>
      <c r="AU221" s="71" t="s">
        <v>29</v>
      </c>
      <c r="AV221" s="73" t="e">
        <f>EXP(AV220)</f>
        <v>#VALUE!</v>
      </c>
      <c r="AX221" s="185"/>
      <c r="AY221" s="177"/>
      <c r="BA221" s="68"/>
      <c r="BB221" s="71" t="s">
        <v>29</v>
      </c>
      <c r="BC221" s="73" t="e">
        <f>EXP(BC220)</f>
        <v>#VALUE!</v>
      </c>
      <c r="BE221" s="185"/>
      <c r="BF221" s="177"/>
      <c r="BH221" s="68"/>
      <c r="BI221" s="71" t="s">
        <v>29</v>
      </c>
      <c r="BJ221" s="73" t="e">
        <f>EXP(BJ220)</f>
        <v>#VALUE!</v>
      </c>
      <c r="BL221" s="185"/>
      <c r="BM221" s="177"/>
      <c r="BO221" s="68"/>
      <c r="BP221" s="71" t="s">
        <v>29</v>
      </c>
      <c r="BQ221" s="73" t="e">
        <f>EXP(BQ220)</f>
        <v>#VALUE!</v>
      </c>
      <c r="BS221" s="185"/>
      <c r="BT221" s="177"/>
      <c r="BV221" s="68"/>
      <c r="BW221" s="71" t="s">
        <v>29</v>
      </c>
      <c r="BX221" s="73" t="e">
        <f>EXP(BX220)</f>
        <v>#VALUE!</v>
      </c>
      <c r="BZ221" s="185"/>
      <c r="CA221" s="177"/>
      <c r="CC221" s="68"/>
      <c r="CD221" s="71" t="s">
        <v>29</v>
      </c>
      <c r="CE221" s="73" t="e">
        <f>EXP(CE220)</f>
        <v>#VALUE!</v>
      </c>
      <c r="CG221" s="185"/>
      <c r="CH221" s="177"/>
      <c r="CJ221" s="68"/>
      <c r="CK221" s="71" t="s">
        <v>29</v>
      </c>
      <c r="CL221" s="73" t="e">
        <f>EXP(CL220)</f>
        <v>#VALUE!</v>
      </c>
      <c r="CN221" s="185"/>
      <c r="CO221" s="177"/>
      <c r="CQ221" s="68"/>
      <c r="CR221" s="71" t="s">
        <v>29</v>
      </c>
      <c r="CS221" s="73" t="e">
        <f>EXP(CS220)</f>
        <v>#VALUE!</v>
      </c>
      <c r="CU221" s="185"/>
      <c r="CV221" s="177"/>
    </row>
    <row r="222" spans="1:100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N222" s="21"/>
      <c r="O222" s="185"/>
      <c r="P222" s="177"/>
      <c r="R222" s="68"/>
      <c r="U222" s="21"/>
      <c r="V222" s="185"/>
      <c r="W222" s="177"/>
      <c r="Y222" s="68"/>
      <c r="AB222" s="21"/>
      <c r="AC222" s="185"/>
      <c r="AD222" s="177"/>
      <c r="AF222" s="68"/>
      <c r="AI222" s="21"/>
      <c r="AJ222" s="185"/>
      <c r="AK222" s="177"/>
      <c r="AM222" s="68"/>
      <c r="AP222" s="21"/>
      <c r="AQ222" s="185"/>
      <c r="AR222" s="177"/>
      <c r="AT222" s="68"/>
      <c r="AW222" s="21"/>
      <c r="AX222" s="185"/>
      <c r="AY222" s="177"/>
      <c r="BA222" s="68"/>
      <c r="BD222" s="21"/>
      <c r="BE222" s="185"/>
      <c r="BF222" s="177"/>
      <c r="BH222" s="68"/>
      <c r="BK222" s="21"/>
      <c r="BL222" s="185"/>
      <c r="BM222" s="177"/>
      <c r="BO222" s="68"/>
      <c r="BR222" s="21"/>
      <c r="BS222" s="185"/>
      <c r="BT222" s="177"/>
      <c r="BV222" s="68"/>
      <c r="BY222" s="21"/>
      <c r="BZ222" s="185"/>
      <c r="CA222" s="177"/>
      <c r="CC222" s="68"/>
      <c r="CF222" s="21"/>
      <c r="CG222" s="185"/>
      <c r="CH222" s="177"/>
      <c r="CJ222" s="68"/>
      <c r="CM222" s="21"/>
      <c r="CN222" s="185"/>
      <c r="CO222" s="177"/>
      <c r="CQ222" s="68"/>
      <c r="CT222" s="21"/>
      <c r="CU222" s="185"/>
      <c r="CV222" s="177"/>
    </row>
    <row r="223" spans="1:100" ht="15" customHeight="1">
      <c r="A223" s="19"/>
      <c r="B223" s="174"/>
      <c r="C223" s="67"/>
      <c r="D223" s="20"/>
      <c r="E223" s="69"/>
      <c r="I223" s="177"/>
      <c r="J223" s="178"/>
      <c r="K223" s="177"/>
      <c r="O223" s="185"/>
      <c r="P223" s="177"/>
      <c r="R223" s="68"/>
      <c r="V223" s="185"/>
      <c r="W223" s="177"/>
      <c r="Y223" s="68"/>
      <c r="AC223" s="185"/>
      <c r="AD223" s="177"/>
      <c r="AF223" s="68"/>
      <c r="AJ223" s="185"/>
      <c r="AK223" s="177"/>
      <c r="AM223" s="68"/>
      <c r="AQ223" s="185"/>
      <c r="AR223" s="177"/>
      <c r="AT223" s="68"/>
      <c r="AX223" s="185"/>
      <c r="AY223" s="177"/>
      <c r="BA223" s="68"/>
      <c r="BE223" s="185"/>
      <c r="BF223" s="177"/>
      <c r="BH223" s="68"/>
      <c r="BL223" s="185"/>
      <c r="BM223" s="177"/>
      <c r="BO223" s="68"/>
      <c r="BS223" s="185"/>
      <c r="BT223" s="177"/>
      <c r="BV223" s="68"/>
      <c r="BZ223" s="185"/>
      <c r="CA223" s="177"/>
      <c r="CC223" s="68"/>
      <c r="CG223" s="185"/>
      <c r="CH223" s="177"/>
      <c r="CJ223" s="68"/>
      <c r="CN223" s="185"/>
      <c r="CO223" s="177"/>
      <c r="CQ223" s="68"/>
      <c r="CU223" s="185"/>
      <c r="CV223" s="177"/>
    </row>
    <row r="224" spans="1:100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0.86422779602432487</v>
      </c>
      <c r="I224" s="177"/>
      <c r="J224" s="178"/>
      <c r="K224" s="177"/>
      <c r="M224" s="42" t="e">
        <f>O213</f>
        <v>#REF!</v>
      </c>
      <c r="O224" s="185"/>
      <c r="P224" s="177"/>
      <c r="R224" s="68"/>
      <c r="S224" s="21" t="s">
        <v>36</v>
      </c>
      <c r="T224" s="42" t="e">
        <f>V213</f>
        <v>#REF!</v>
      </c>
      <c r="V224" s="185"/>
      <c r="W224" s="177"/>
      <c r="Y224" s="68"/>
      <c r="Z224" s="21" t="s">
        <v>36</v>
      </c>
      <c r="AA224" s="42" t="e">
        <f>AC213</f>
        <v>#REF!</v>
      </c>
      <c r="AC224" s="185"/>
      <c r="AD224" s="177"/>
      <c r="AF224" s="68"/>
      <c r="AG224" s="21" t="s">
        <v>36</v>
      </c>
      <c r="AH224" s="42" t="e">
        <f>AJ213</f>
        <v>#REF!</v>
      </c>
      <c r="AJ224" s="185"/>
      <c r="AK224" s="177"/>
      <c r="AM224" s="68"/>
      <c r="AN224" s="21" t="s">
        <v>36</v>
      </c>
      <c r="AO224" s="42" t="e">
        <f>AQ213</f>
        <v>#REF!</v>
      </c>
      <c r="AQ224" s="185"/>
      <c r="AR224" s="177"/>
      <c r="AT224" s="68"/>
      <c r="AU224" s="21" t="s">
        <v>36</v>
      </c>
      <c r="AV224" s="42" t="e">
        <f>AX213</f>
        <v>#REF!</v>
      </c>
      <c r="AX224" s="185"/>
      <c r="AY224" s="177"/>
      <c r="BA224" s="68"/>
      <c r="BB224" s="21" t="s">
        <v>36</v>
      </c>
      <c r="BC224" s="42" t="e">
        <f>BE213</f>
        <v>#REF!</v>
      </c>
      <c r="BE224" s="185"/>
      <c r="BF224" s="177"/>
      <c r="BH224" s="68"/>
      <c r="BI224" s="21" t="s">
        <v>36</v>
      </c>
      <c r="BJ224" s="42" t="e">
        <f>BL213</f>
        <v>#REF!</v>
      </c>
      <c r="BL224" s="185"/>
      <c r="BM224" s="177"/>
      <c r="BO224" s="68"/>
      <c r="BP224" s="21" t="s">
        <v>36</v>
      </c>
      <c r="BQ224" s="42" t="e">
        <f>BS213</f>
        <v>#REF!</v>
      </c>
      <c r="BS224" s="185"/>
      <c r="BT224" s="177"/>
      <c r="BV224" s="68"/>
      <c r="BW224" s="21" t="s">
        <v>36</v>
      </c>
      <c r="BX224" s="42" t="e">
        <f>BZ213</f>
        <v>#REF!</v>
      </c>
      <c r="BZ224" s="185"/>
      <c r="CA224" s="177"/>
      <c r="CC224" s="68"/>
      <c r="CD224" s="21" t="s">
        <v>36</v>
      </c>
      <c r="CE224" s="42" t="e">
        <f>CG213</f>
        <v>#REF!</v>
      </c>
      <c r="CG224" s="185"/>
      <c r="CH224" s="177"/>
      <c r="CJ224" s="68"/>
      <c r="CK224" s="21" t="s">
        <v>36</v>
      </c>
      <c r="CL224" s="42" t="e">
        <f>CN213</f>
        <v>#REF!</v>
      </c>
      <c r="CN224" s="185"/>
      <c r="CO224" s="177"/>
      <c r="CQ224" s="68"/>
      <c r="CR224" s="21" t="s">
        <v>36</v>
      </c>
      <c r="CS224" s="42" t="e">
        <f>CU213</f>
        <v>#REF!</v>
      </c>
      <c r="CU224" s="185"/>
      <c r="CV224" s="177"/>
    </row>
    <row r="225" spans="1:100" ht="15" customHeight="1">
      <c r="A225" s="19">
        <f t="shared" ref="A225:B240" si="69">A133</f>
        <v>2004</v>
      </c>
      <c r="B225" s="174">
        <f t="shared" si="69"/>
        <v>193</v>
      </c>
      <c r="C225" s="67">
        <f t="shared" ref="C225:C234" si="70">LN(B225-$G$218)</f>
        <v>1.0986122886681098</v>
      </c>
      <c r="D225" s="20">
        <v>1</v>
      </c>
      <c r="E225" s="69">
        <f t="shared" ref="E225:E234" si="71">LN(D225)</f>
        <v>0</v>
      </c>
      <c r="F225" s="637" t="s">
        <v>8</v>
      </c>
      <c r="G225" s="638"/>
      <c r="H225" s="231">
        <f>SUM(K214:K234)</f>
        <v>0.80500000000000005</v>
      </c>
      <c r="I225" s="177">
        <f t="shared" ref="I225:I237" si="72">ROUND($G$218+$G$221*D225^$G$219,$G$1)</f>
        <v>192</v>
      </c>
      <c r="J225" s="178">
        <f t="shared" ref="J225:J234" si="73">ABS(B225-I225)/B225*100</f>
        <v>0.5181347150259068</v>
      </c>
      <c r="K225" s="177">
        <f t="shared" ref="K225:K234" si="74">(B225-I225)^2/1000</f>
        <v>1E-3</v>
      </c>
      <c r="M225" s="198" t="e">
        <f>SUM(P214:P234)</f>
        <v>#REF!</v>
      </c>
      <c r="O225" s="185" t="e">
        <f t="shared" ref="O225:O234" si="75">ROUND(M$218+M$221*$D225^M$219,$G$1)</f>
        <v>#REF!</v>
      </c>
      <c r="P225" s="177" t="e">
        <f t="shared" ref="P225:P234" si="76">($B225-O225)^2/1000</f>
        <v>#REF!</v>
      </c>
      <c r="R225" s="68" t="e">
        <f t="shared" ref="R225:R234" si="77">LN($B225-T$218)</f>
        <v>#REF!</v>
      </c>
      <c r="S225" s="21" t="s">
        <v>37</v>
      </c>
      <c r="T225" s="198" t="e">
        <f>SUM(W214:W234)</f>
        <v>#REF!</v>
      </c>
      <c r="V225" s="185" t="e">
        <f t="shared" ref="V225:V234" si="78">ROUND(T$218+T$221*$D225^T$219,$G$1)</f>
        <v>#REF!</v>
      </c>
      <c r="W225" s="177" t="e">
        <f t="shared" ref="W225:W234" si="79">($B225-V225)^2/1000</f>
        <v>#REF!</v>
      </c>
      <c r="Y225" s="68" t="e">
        <f t="shared" ref="Y225:Y234" si="80">LN($B225-AA$218)</f>
        <v>#REF!</v>
      </c>
      <c r="Z225" s="21" t="s">
        <v>37</v>
      </c>
      <c r="AA225" s="198" t="e">
        <f>SUM(AD214:AD234)</f>
        <v>#REF!</v>
      </c>
      <c r="AC225" s="185" t="e">
        <f t="shared" ref="AC225:AC234" si="81">ROUND(AA$218+AA$221*$D225^AA$219,$G$1)</f>
        <v>#REF!</v>
      </c>
      <c r="AD225" s="177" t="e">
        <f t="shared" ref="AD225:AD234" si="82">($B225-AC225)^2/1000</f>
        <v>#REF!</v>
      </c>
      <c r="AF225" s="68" t="e">
        <f t="shared" ref="AF225:AF234" si="83">LN($B225-AH$218)</f>
        <v>#REF!</v>
      </c>
      <c r="AG225" s="21" t="s">
        <v>37</v>
      </c>
      <c r="AH225" s="198" t="e">
        <f>SUM(AK214:AK234)</f>
        <v>#REF!</v>
      </c>
      <c r="AJ225" s="185" t="e">
        <f t="shared" ref="AJ225:AJ234" si="84">ROUND(AH$218+AH$221*$D225^AH$219,$G$1)</f>
        <v>#REF!</v>
      </c>
      <c r="AK225" s="177" t="e">
        <f t="shared" ref="AK225:AK234" si="85">($B225-AJ225)^2/1000</f>
        <v>#REF!</v>
      </c>
      <c r="AM225" s="68" t="e">
        <f t="shared" ref="AM225:AM234" si="86">LN($B225-AO$218)</f>
        <v>#REF!</v>
      </c>
      <c r="AN225" s="21" t="s">
        <v>37</v>
      </c>
      <c r="AO225" s="198" t="e">
        <f>SUM(AR214:AR234)</f>
        <v>#REF!</v>
      </c>
      <c r="AQ225" s="185" t="e">
        <f t="shared" ref="AQ225:AQ234" si="87">ROUND(AO$218+AO$221*$D225^AO$219,$G$1)</f>
        <v>#REF!</v>
      </c>
      <c r="AR225" s="177" t="e">
        <f t="shared" ref="AR225:AR234" si="88">($B225-AQ225)^2/1000</f>
        <v>#REF!</v>
      </c>
      <c r="AT225" s="68" t="e">
        <f t="shared" ref="AT225:AT234" si="89">LN($B225-AV$218)</f>
        <v>#REF!</v>
      </c>
      <c r="AU225" s="21" t="s">
        <v>37</v>
      </c>
      <c r="AV225" s="198" t="e">
        <f>SUM(AY214:AY234)</f>
        <v>#REF!</v>
      </c>
      <c r="AX225" s="185" t="e">
        <f t="shared" ref="AX225:AX234" si="90">ROUND(AV$218+AV$221*$D225^AV$219,$G$1)</f>
        <v>#REF!</v>
      </c>
      <c r="AY225" s="177" t="e">
        <f t="shared" ref="AY225:AY234" si="91">($B225-AX225)^2/1000</f>
        <v>#REF!</v>
      </c>
      <c r="BA225" s="68" t="e">
        <f t="shared" ref="BA225:BA234" si="92">LN($B225-BC$218)</f>
        <v>#REF!</v>
      </c>
      <c r="BB225" s="21" t="s">
        <v>37</v>
      </c>
      <c r="BC225" s="198" t="e">
        <f>SUM(BF214:BF234)</f>
        <v>#REF!</v>
      </c>
      <c r="BE225" s="185" t="e">
        <f t="shared" ref="BE225:BE234" si="93">ROUND(BC$218+BC$221*$D225^BC$219,$G$1)</f>
        <v>#REF!</v>
      </c>
      <c r="BF225" s="177" t="e">
        <f t="shared" ref="BF225:BF234" si="94">($B225-BE225)^2/1000</f>
        <v>#REF!</v>
      </c>
      <c r="BH225" s="68" t="e">
        <f t="shared" ref="BH225:BH234" si="95">LN($B225-BJ$218)</f>
        <v>#REF!</v>
      </c>
      <c r="BI225" s="21" t="s">
        <v>37</v>
      </c>
      <c r="BJ225" s="198" t="e">
        <f>SUM(BM214:BM234)</f>
        <v>#REF!</v>
      </c>
      <c r="BL225" s="185" t="e">
        <f t="shared" ref="BL225:BL234" si="96">ROUND(BJ$218+BJ$221*$D225^BJ$219,$G$1)</f>
        <v>#REF!</v>
      </c>
      <c r="BM225" s="177" t="e">
        <f t="shared" ref="BM225:BM234" si="97">($B225-BL225)^2/1000</f>
        <v>#REF!</v>
      </c>
      <c r="BO225" s="68" t="e">
        <f t="shared" ref="BO225:BO234" si="98">LN($B225-BQ$218)</f>
        <v>#REF!</v>
      </c>
      <c r="BP225" s="21" t="s">
        <v>37</v>
      </c>
      <c r="BQ225" s="198" t="e">
        <f>SUM(BT214:BT234)</f>
        <v>#REF!</v>
      </c>
      <c r="BS225" s="185" t="e">
        <f t="shared" ref="BS225:BS234" si="99">ROUND(BQ$218+BQ$221*$D225^BQ$219,$G$1)</f>
        <v>#REF!</v>
      </c>
      <c r="BT225" s="177" t="e">
        <f t="shared" ref="BT225:BT234" si="100">($B225-BS225)^2/1000</f>
        <v>#REF!</v>
      </c>
      <c r="BV225" s="68" t="e">
        <f t="shared" ref="BV225:BV234" si="101">LN($B225-BX$218)</f>
        <v>#REF!</v>
      </c>
      <c r="BW225" s="21" t="s">
        <v>37</v>
      </c>
      <c r="BX225" s="198" t="e">
        <f>SUM(CA214:CA234)</f>
        <v>#REF!</v>
      </c>
      <c r="BZ225" s="185" t="e">
        <f t="shared" ref="BZ225:BZ234" si="102">ROUND(BX$218+BX$221*$D225^BX$219,$G$1)</f>
        <v>#REF!</v>
      </c>
      <c r="CA225" s="177" t="e">
        <f t="shared" ref="CA225:CA234" si="103">($B225-BZ225)^2/1000</f>
        <v>#REF!</v>
      </c>
      <c r="CC225" s="68" t="e">
        <f t="shared" ref="CC225:CC234" si="104">LN($B225-CE$218)</f>
        <v>#REF!</v>
      </c>
      <c r="CD225" s="21" t="s">
        <v>37</v>
      </c>
      <c r="CE225" s="198" t="e">
        <f>SUM(CH214:CH234)</f>
        <v>#REF!</v>
      </c>
      <c r="CG225" s="185" t="e">
        <f t="shared" ref="CG225:CG234" si="105">ROUND(CE$218+CE$221*$D225^CE$219,$G$1)</f>
        <v>#REF!</v>
      </c>
      <c r="CH225" s="177" t="e">
        <f t="shared" ref="CH225:CH234" si="106">($B225-CG225)^2/1000</f>
        <v>#REF!</v>
      </c>
      <c r="CJ225" s="68" t="e">
        <f t="shared" ref="CJ225:CJ234" si="107">LN($B225-CL$218)</f>
        <v>#REF!</v>
      </c>
      <c r="CK225" s="21" t="s">
        <v>37</v>
      </c>
      <c r="CL225" s="198" t="e">
        <f>SUM(CO214:CO234)</f>
        <v>#REF!</v>
      </c>
      <c r="CN225" s="185" t="e">
        <f t="shared" ref="CN225:CN234" si="108">ROUND(CL$218+CL$221*$D225^CL$219,$G$1)</f>
        <v>#REF!</v>
      </c>
      <c r="CO225" s="177" t="e">
        <f t="shared" ref="CO225:CO234" si="109">($B225-CN225)^2/1000</f>
        <v>#REF!</v>
      </c>
      <c r="CQ225" s="68" t="e">
        <f t="shared" ref="CQ225:CQ234" si="110">LN($B225-CS$218)</f>
        <v>#REF!</v>
      </c>
      <c r="CR225" s="21" t="s">
        <v>37</v>
      </c>
      <c r="CS225" s="198" t="e">
        <f>SUM(CV214:CV234)</f>
        <v>#REF!</v>
      </c>
      <c r="CU225" s="185" t="e">
        <f t="shared" ref="CU225:CU234" si="111">ROUND(CS$218+CS$221*$D225^CS$219,$G$1)</f>
        <v>#REF!</v>
      </c>
      <c r="CV225" s="177" t="e">
        <f t="shared" ref="CV225:CV234" si="112">($B225-CU225)^2/1000</f>
        <v>#REF!</v>
      </c>
    </row>
    <row r="226" spans="1:100" ht="15" customHeight="1">
      <c r="A226" s="19">
        <f t="shared" si="69"/>
        <v>2005</v>
      </c>
      <c r="B226" s="174">
        <f t="shared" si="69"/>
        <v>196</v>
      </c>
      <c r="C226" s="67">
        <f t="shared" si="70"/>
        <v>1.791759469228055</v>
      </c>
      <c r="D226" s="20">
        <f t="shared" ref="D226:D256" si="113">D225+1</f>
        <v>2</v>
      </c>
      <c r="E226" s="69">
        <f t="shared" si="71"/>
        <v>0.69314718055994529</v>
      </c>
      <c r="F226" s="637" t="s">
        <v>9</v>
      </c>
      <c r="G226" s="638"/>
      <c r="H226" s="231">
        <f>SUM(K225:K234)</f>
        <v>0.80500000000000005</v>
      </c>
      <c r="I226" s="177">
        <f t="shared" si="72"/>
        <v>195</v>
      </c>
      <c r="J226" s="178">
        <f t="shared" si="73"/>
        <v>0.51020408163265307</v>
      </c>
      <c r="K226" s="177">
        <f t="shared" si="74"/>
        <v>1E-3</v>
      </c>
      <c r="M226" s="74"/>
      <c r="O226" s="185" t="e">
        <f t="shared" si="75"/>
        <v>#REF!</v>
      </c>
      <c r="P226" s="177" t="e">
        <f t="shared" si="76"/>
        <v>#REF!</v>
      </c>
      <c r="R226" s="68" t="e">
        <f t="shared" si="77"/>
        <v>#REF!</v>
      </c>
      <c r="T226" s="74"/>
      <c r="V226" s="185" t="e">
        <f t="shared" si="78"/>
        <v>#REF!</v>
      </c>
      <c r="W226" s="177" t="e">
        <f t="shared" si="79"/>
        <v>#REF!</v>
      </c>
      <c r="Y226" s="68" t="e">
        <f t="shared" si="80"/>
        <v>#REF!</v>
      </c>
      <c r="AA226" s="74"/>
      <c r="AC226" s="185" t="e">
        <f t="shared" si="81"/>
        <v>#REF!</v>
      </c>
      <c r="AD226" s="177" t="e">
        <f t="shared" si="82"/>
        <v>#REF!</v>
      </c>
      <c r="AF226" s="68" t="e">
        <f t="shared" si="83"/>
        <v>#REF!</v>
      </c>
      <c r="AH226" s="74"/>
      <c r="AJ226" s="185" t="e">
        <f t="shared" si="84"/>
        <v>#REF!</v>
      </c>
      <c r="AK226" s="177" t="e">
        <f t="shared" si="85"/>
        <v>#REF!</v>
      </c>
      <c r="AM226" s="68" t="e">
        <f t="shared" si="86"/>
        <v>#REF!</v>
      </c>
      <c r="AO226" s="74"/>
      <c r="AQ226" s="185" t="e">
        <f t="shared" si="87"/>
        <v>#REF!</v>
      </c>
      <c r="AR226" s="177" t="e">
        <f t="shared" si="88"/>
        <v>#REF!</v>
      </c>
      <c r="AT226" s="68" t="e">
        <f t="shared" si="89"/>
        <v>#REF!</v>
      </c>
      <c r="AV226" s="74"/>
      <c r="AX226" s="185" t="e">
        <f t="shared" si="90"/>
        <v>#REF!</v>
      </c>
      <c r="AY226" s="177" t="e">
        <f t="shared" si="91"/>
        <v>#REF!</v>
      </c>
      <c r="BA226" s="68" t="e">
        <f t="shared" si="92"/>
        <v>#REF!</v>
      </c>
      <c r="BC226" s="74"/>
      <c r="BE226" s="185" t="e">
        <f t="shared" si="93"/>
        <v>#REF!</v>
      </c>
      <c r="BF226" s="177" t="e">
        <f t="shared" si="94"/>
        <v>#REF!</v>
      </c>
      <c r="BH226" s="68" t="e">
        <f t="shared" si="95"/>
        <v>#REF!</v>
      </c>
      <c r="BJ226" s="74"/>
      <c r="BL226" s="185" t="e">
        <f t="shared" si="96"/>
        <v>#REF!</v>
      </c>
      <c r="BM226" s="177" t="e">
        <f t="shared" si="97"/>
        <v>#REF!</v>
      </c>
      <c r="BO226" s="68" t="e">
        <f t="shared" si="98"/>
        <v>#REF!</v>
      </c>
      <c r="BQ226" s="74"/>
      <c r="BS226" s="185" t="e">
        <f t="shared" si="99"/>
        <v>#REF!</v>
      </c>
      <c r="BT226" s="177" t="e">
        <f t="shared" si="100"/>
        <v>#REF!</v>
      </c>
      <c r="BV226" s="68" t="e">
        <f t="shared" si="101"/>
        <v>#REF!</v>
      </c>
      <c r="BX226" s="74"/>
      <c r="BZ226" s="185" t="e">
        <f t="shared" si="102"/>
        <v>#REF!</v>
      </c>
      <c r="CA226" s="177" t="e">
        <f t="shared" si="103"/>
        <v>#REF!</v>
      </c>
      <c r="CC226" s="68" t="e">
        <f t="shared" si="104"/>
        <v>#REF!</v>
      </c>
      <c r="CE226" s="74"/>
      <c r="CG226" s="185" t="e">
        <f t="shared" si="105"/>
        <v>#REF!</v>
      </c>
      <c r="CH226" s="177" t="e">
        <f t="shared" si="106"/>
        <v>#REF!</v>
      </c>
      <c r="CJ226" s="68" t="e">
        <f t="shared" si="107"/>
        <v>#REF!</v>
      </c>
      <c r="CL226" s="74"/>
      <c r="CN226" s="185" t="e">
        <f t="shared" si="108"/>
        <v>#REF!</v>
      </c>
      <c r="CO226" s="177" t="e">
        <f t="shared" si="109"/>
        <v>#REF!</v>
      </c>
      <c r="CQ226" s="68" t="e">
        <f t="shared" si="110"/>
        <v>#REF!</v>
      </c>
      <c r="CS226" s="74"/>
      <c r="CU226" s="185" t="e">
        <f t="shared" si="111"/>
        <v>#REF!</v>
      </c>
      <c r="CV226" s="177" t="e">
        <f t="shared" si="112"/>
        <v>#REF!</v>
      </c>
    </row>
    <row r="227" spans="1:100" ht="15" customHeight="1">
      <c r="A227" s="19">
        <f t="shared" si="69"/>
        <v>2006</v>
      </c>
      <c r="B227" s="174">
        <f t="shared" si="69"/>
        <v>195</v>
      </c>
      <c r="C227" s="67">
        <f t="shared" si="70"/>
        <v>1.6094379124341003</v>
      </c>
      <c r="D227" s="20">
        <f t="shared" si="113"/>
        <v>3</v>
      </c>
      <c r="E227" s="69">
        <f t="shared" si="71"/>
        <v>1.0986122886681098</v>
      </c>
      <c r="F227" s="637" t="s">
        <v>10</v>
      </c>
      <c r="G227" s="638"/>
      <c r="H227" s="231">
        <f>SUM(J214:J234)/D234</f>
        <v>3.288238667372601</v>
      </c>
      <c r="I227" s="177">
        <f t="shared" si="72"/>
        <v>199</v>
      </c>
      <c r="J227" s="178">
        <f t="shared" si="73"/>
        <v>2.0512820512820511</v>
      </c>
      <c r="K227" s="177">
        <f t="shared" si="74"/>
        <v>1.6E-2</v>
      </c>
      <c r="O227" s="185" t="e">
        <f t="shared" si="75"/>
        <v>#REF!</v>
      </c>
      <c r="P227" s="177" t="e">
        <f t="shared" si="76"/>
        <v>#REF!</v>
      </c>
      <c r="R227" s="68" t="e">
        <f t="shared" si="77"/>
        <v>#REF!</v>
      </c>
      <c r="V227" s="185" t="e">
        <f t="shared" si="78"/>
        <v>#REF!</v>
      </c>
      <c r="W227" s="177" t="e">
        <f t="shared" si="79"/>
        <v>#REF!</v>
      </c>
      <c r="Y227" s="68" t="e">
        <f t="shared" si="80"/>
        <v>#REF!</v>
      </c>
      <c r="AC227" s="185" t="e">
        <f t="shared" si="81"/>
        <v>#REF!</v>
      </c>
      <c r="AD227" s="177" t="e">
        <f t="shared" si="82"/>
        <v>#REF!</v>
      </c>
      <c r="AF227" s="68" t="e">
        <f t="shared" si="83"/>
        <v>#REF!</v>
      </c>
      <c r="AJ227" s="185" t="e">
        <f t="shared" si="84"/>
        <v>#REF!</v>
      </c>
      <c r="AK227" s="177" t="e">
        <f t="shared" si="85"/>
        <v>#REF!</v>
      </c>
      <c r="AM227" s="68" t="e">
        <f t="shared" si="86"/>
        <v>#REF!</v>
      </c>
      <c r="AQ227" s="185" t="e">
        <f t="shared" si="87"/>
        <v>#REF!</v>
      </c>
      <c r="AR227" s="177" t="e">
        <f t="shared" si="88"/>
        <v>#REF!</v>
      </c>
      <c r="AT227" s="68" t="e">
        <f t="shared" si="89"/>
        <v>#REF!</v>
      </c>
      <c r="AX227" s="185" t="e">
        <f t="shared" si="90"/>
        <v>#REF!</v>
      </c>
      <c r="AY227" s="177" t="e">
        <f t="shared" si="91"/>
        <v>#REF!</v>
      </c>
      <c r="BA227" s="68" t="e">
        <f t="shared" si="92"/>
        <v>#REF!</v>
      </c>
      <c r="BE227" s="185" t="e">
        <f t="shared" si="93"/>
        <v>#REF!</v>
      </c>
      <c r="BF227" s="177" t="e">
        <f t="shared" si="94"/>
        <v>#REF!</v>
      </c>
      <c r="BH227" s="68" t="e">
        <f t="shared" si="95"/>
        <v>#REF!</v>
      </c>
      <c r="BL227" s="185" t="e">
        <f t="shared" si="96"/>
        <v>#REF!</v>
      </c>
      <c r="BM227" s="177" t="e">
        <f t="shared" si="97"/>
        <v>#REF!</v>
      </c>
      <c r="BO227" s="68" t="e">
        <f t="shared" si="98"/>
        <v>#REF!</v>
      </c>
      <c r="BS227" s="185" t="e">
        <f t="shared" si="99"/>
        <v>#REF!</v>
      </c>
      <c r="BT227" s="177" t="e">
        <f t="shared" si="100"/>
        <v>#REF!</v>
      </c>
      <c r="BV227" s="68" t="e">
        <f t="shared" si="101"/>
        <v>#REF!</v>
      </c>
      <c r="BZ227" s="185" t="e">
        <f t="shared" si="102"/>
        <v>#REF!</v>
      </c>
      <c r="CA227" s="177" t="e">
        <f t="shared" si="103"/>
        <v>#REF!</v>
      </c>
      <c r="CC227" s="68" t="e">
        <f t="shared" si="104"/>
        <v>#REF!</v>
      </c>
      <c r="CG227" s="185" t="e">
        <f t="shared" si="105"/>
        <v>#REF!</v>
      </c>
      <c r="CH227" s="177" t="e">
        <f t="shared" si="106"/>
        <v>#REF!</v>
      </c>
      <c r="CJ227" s="68" t="e">
        <f t="shared" si="107"/>
        <v>#REF!</v>
      </c>
      <c r="CN227" s="185" t="e">
        <f t="shared" si="108"/>
        <v>#REF!</v>
      </c>
      <c r="CO227" s="177" t="e">
        <f t="shared" si="109"/>
        <v>#REF!</v>
      </c>
      <c r="CQ227" s="68" t="e">
        <f t="shared" si="110"/>
        <v>#REF!</v>
      </c>
      <c r="CU227" s="185" t="e">
        <f t="shared" si="111"/>
        <v>#REF!</v>
      </c>
      <c r="CV227" s="177" t="e">
        <f t="shared" si="112"/>
        <v>#REF!</v>
      </c>
    </row>
    <row r="228" spans="1:100" ht="15" customHeight="1">
      <c r="A228" s="19">
        <f t="shared" si="69"/>
        <v>2007</v>
      </c>
      <c r="B228" s="174">
        <f t="shared" si="69"/>
        <v>197</v>
      </c>
      <c r="C228" s="67">
        <f t="shared" si="70"/>
        <v>1.9459101490553132</v>
      </c>
      <c r="D228" s="20">
        <f t="shared" si="113"/>
        <v>4</v>
      </c>
      <c r="E228" s="69">
        <f t="shared" si="71"/>
        <v>1.3862943611198906</v>
      </c>
      <c r="F228" s="637" t="s">
        <v>11</v>
      </c>
      <c r="G228" s="638"/>
      <c r="H228" s="231">
        <f>SUM(J225:J234)/10</f>
        <v>3.288238667372601</v>
      </c>
      <c r="I228" s="177">
        <f t="shared" si="72"/>
        <v>203</v>
      </c>
      <c r="J228" s="178">
        <f t="shared" si="73"/>
        <v>3.0456852791878175</v>
      </c>
      <c r="K228" s="177">
        <f t="shared" si="74"/>
        <v>3.5999999999999997E-2</v>
      </c>
      <c r="O228" s="185" t="e">
        <f t="shared" si="75"/>
        <v>#REF!</v>
      </c>
      <c r="P228" s="177" t="e">
        <f t="shared" si="76"/>
        <v>#REF!</v>
      </c>
      <c r="R228" s="68" t="e">
        <f t="shared" si="77"/>
        <v>#REF!</v>
      </c>
      <c r="V228" s="185" t="e">
        <f t="shared" si="78"/>
        <v>#REF!</v>
      </c>
      <c r="W228" s="177" t="e">
        <f t="shared" si="79"/>
        <v>#REF!</v>
      </c>
      <c r="Y228" s="68" t="e">
        <f t="shared" si="80"/>
        <v>#REF!</v>
      </c>
      <c r="AC228" s="185" t="e">
        <f t="shared" si="81"/>
        <v>#REF!</v>
      </c>
      <c r="AD228" s="177" t="e">
        <f t="shared" si="82"/>
        <v>#REF!</v>
      </c>
      <c r="AF228" s="68" t="e">
        <f t="shared" si="83"/>
        <v>#REF!</v>
      </c>
      <c r="AJ228" s="185" t="e">
        <f t="shared" si="84"/>
        <v>#REF!</v>
      </c>
      <c r="AK228" s="177" t="e">
        <f t="shared" si="85"/>
        <v>#REF!</v>
      </c>
      <c r="AM228" s="68" t="e">
        <f t="shared" si="86"/>
        <v>#REF!</v>
      </c>
      <c r="AQ228" s="185" t="e">
        <f t="shared" si="87"/>
        <v>#REF!</v>
      </c>
      <c r="AR228" s="177" t="e">
        <f t="shared" si="88"/>
        <v>#REF!</v>
      </c>
      <c r="AT228" s="68" t="e">
        <f t="shared" si="89"/>
        <v>#REF!</v>
      </c>
      <c r="AX228" s="185" t="e">
        <f t="shared" si="90"/>
        <v>#REF!</v>
      </c>
      <c r="AY228" s="177" t="e">
        <f t="shared" si="91"/>
        <v>#REF!</v>
      </c>
      <c r="BA228" s="68" t="e">
        <f t="shared" si="92"/>
        <v>#REF!</v>
      </c>
      <c r="BE228" s="185" t="e">
        <f t="shared" si="93"/>
        <v>#REF!</v>
      </c>
      <c r="BF228" s="177" t="e">
        <f t="shared" si="94"/>
        <v>#REF!</v>
      </c>
      <c r="BH228" s="68" t="e">
        <f t="shared" si="95"/>
        <v>#REF!</v>
      </c>
      <c r="BL228" s="185" t="e">
        <f t="shared" si="96"/>
        <v>#REF!</v>
      </c>
      <c r="BM228" s="177" t="e">
        <f t="shared" si="97"/>
        <v>#REF!</v>
      </c>
      <c r="BO228" s="68" t="e">
        <f t="shared" si="98"/>
        <v>#REF!</v>
      </c>
      <c r="BS228" s="185" t="e">
        <f t="shared" si="99"/>
        <v>#REF!</v>
      </c>
      <c r="BT228" s="177" t="e">
        <f t="shared" si="100"/>
        <v>#REF!</v>
      </c>
      <c r="BV228" s="68" t="e">
        <f t="shared" si="101"/>
        <v>#REF!</v>
      </c>
      <c r="BZ228" s="185" t="e">
        <f t="shared" si="102"/>
        <v>#REF!</v>
      </c>
      <c r="CA228" s="177" t="e">
        <f t="shared" si="103"/>
        <v>#REF!</v>
      </c>
      <c r="CC228" s="68" t="e">
        <f t="shared" si="104"/>
        <v>#REF!</v>
      </c>
      <c r="CG228" s="185" t="e">
        <f t="shared" si="105"/>
        <v>#REF!</v>
      </c>
      <c r="CH228" s="177" t="e">
        <f t="shared" si="106"/>
        <v>#REF!</v>
      </c>
      <c r="CJ228" s="68" t="e">
        <f t="shared" si="107"/>
        <v>#REF!</v>
      </c>
      <c r="CN228" s="185" t="e">
        <f t="shared" si="108"/>
        <v>#REF!</v>
      </c>
      <c r="CO228" s="177" t="e">
        <f t="shared" si="109"/>
        <v>#REF!</v>
      </c>
      <c r="CQ228" s="68" t="e">
        <f t="shared" si="110"/>
        <v>#REF!</v>
      </c>
      <c r="CU228" s="185" t="e">
        <f t="shared" si="111"/>
        <v>#REF!</v>
      </c>
      <c r="CV228" s="177" t="e">
        <f t="shared" si="112"/>
        <v>#REF!</v>
      </c>
    </row>
    <row r="229" spans="1:100" ht="15" customHeight="1">
      <c r="A229" s="19">
        <f t="shared" si="69"/>
        <v>2008</v>
      </c>
      <c r="B229" s="174">
        <f t="shared" si="69"/>
        <v>198</v>
      </c>
      <c r="C229" s="67">
        <f t="shared" si="70"/>
        <v>2.0794415416798357</v>
      </c>
      <c r="D229" s="20">
        <f t="shared" si="113"/>
        <v>5</v>
      </c>
      <c r="E229" s="69">
        <f t="shared" si="71"/>
        <v>1.6094379124341003</v>
      </c>
      <c r="I229" s="177">
        <f t="shared" si="72"/>
        <v>208</v>
      </c>
      <c r="J229" s="178">
        <f t="shared" si="73"/>
        <v>5.0505050505050502</v>
      </c>
      <c r="K229" s="177">
        <f t="shared" si="74"/>
        <v>0.1</v>
      </c>
      <c r="O229" s="185" t="e">
        <f t="shared" si="75"/>
        <v>#REF!</v>
      </c>
      <c r="P229" s="177" t="e">
        <f t="shared" si="76"/>
        <v>#REF!</v>
      </c>
      <c r="R229" s="68" t="e">
        <f t="shared" si="77"/>
        <v>#REF!</v>
      </c>
      <c r="V229" s="185" t="e">
        <f t="shared" si="78"/>
        <v>#REF!</v>
      </c>
      <c r="W229" s="177" t="e">
        <f t="shared" si="79"/>
        <v>#REF!</v>
      </c>
      <c r="Y229" s="68" t="e">
        <f t="shared" si="80"/>
        <v>#REF!</v>
      </c>
      <c r="AC229" s="185" t="e">
        <f t="shared" si="81"/>
        <v>#REF!</v>
      </c>
      <c r="AD229" s="177" t="e">
        <f t="shared" si="82"/>
        <v>#REF!</v>
      </c>
      <c r="AF229" s="68" t="e">
        <f t="shared" si="83"/>
        <v>#REF!</v>
      </c>
      <c r="AJ229" s="185" t="e">
        <f t="shared" si="84"/>
        <v>#REF!</v>
      </c>
      <c r="AK229" s="177" t="e">
        <f t="shared" si="85"/>
        <v>#REF!</v>
      </c>
      <c r="AM229" s="68" t="e">
        <f t="shared" si="86"/>
        <v>#REF!</v>
      </c>
      <c r="AQ229" s="185" t="e">
        <f t="shared" si="87"/>
        <v>#REF!</v>
      </c>
      <c r="AR229" s="177" t="e">
        <f t="shared" si="88"/>
        <v>#REF!</v>
      </c>
      <c r="AT229" s="68" t="e">
        <f t="shared" si="89"/>
        <v>#REF!</v>
      </c>
      <c r="AX229" s="185" t="e">
        <f t="shared" si="90"/>
        <v>#REF!</v>
      </c>
      <c r="AY229" s="177" t="e">
        <f t="shared" si="91"/>
        <v>#REF!</v>
      </c>
      <c r="BA229" s="68" t="e">
        <f t="shared" si="92"/>
        <v>#REF!</v>
      </c>
      <c r="BE229" s="185" t="e">
        <f t="shared" si="93"/>
        <v>#REF!</v>
      </c>
      <c r="BF229" s="177" t="e">
        <f t="shared" si="94"/>
        <v>#REF!</v>
      </c>
      <c r="BH229" s="68" t="e">
        <f t="shared" si="95"/>
        <v>#REF!</v>
      </c>
      <c r="BL229" s="185" t="e">
        <f t="shared" si="96"/>
        <v>#REF!</v>
      </c>
      <c r="BM229" s="177" t="e">
        <f t="shared" si="97"/>
        <v>#REF!</v>
      </c>
      <c r="BO229" s="68" t="e">
        <f t="shared" si="98"/>
        <v>#REF!</v>
      </c>
      <c r="BS229" s="185" t="e">
        <f t="shared" si="99"/>
        <v>#REF!</v>
      </c>
      <c r="BT229" s="177" t="e">
        <f t="shared" si="100"/>
        <v>#REF!</v>
      </c>
      <c r="BV229" s="68" t="e">
        <f t="shared" si="101"/>
        <v>#REF!</v>
      </c>
      <c r="BZ229" s="185" t="e">
        <f t="shared" si="102"/>
        <v>#REF!</v>
      </c>
      <c r="CA229" s="177" t="e">
        <f t="shared" si="103"/>
        <v>#REF!</v>
      </c>
      <c r="CC229" s="68" t="e">
        <f t="shared" si="104"/>
        <v>#REF!</v>
      </c>
      <c r="CG229" s="185" t="e">
        <f t="shared" si="105"/>
        <v>#REF!</v>
      </c>
      <c r="CH229" s="177" t="e">
        <f t="shared" si="106"/>
        <v>#REF!</v>
      </c>
      <c r="CJ229" s="68" t="e">
        <f t="shared" si="107"/>
        <v>#REF!</v>
      </c>
      <c r="CN229" s="185" t="e">
        <f t="shared" si="108"/>
        <v>#REF!</v>
      </c>
      <c r="CO229" s="177" t="e">
        <f t="shared" si="109"/>
        <v>#REF!</v>
      </c>
      <c r="CQ229" s="68" t="e">
        <f t="shared" si="110"/>
        <v>#REF!</v>
      </c>
      <c r="CU229" s="185" t="e">
        <f t="shared" si="111"/>
        <v>#REF!</v>
      </c>
      <c r="CV229" s="177" t="e">
        <f t="shared" si="112"/>
        <v>#REF!</v>
      </c>
    </row>
    <row r="230" spans="1:100" ht="15" customHeight="1">
      <c r="A230" s="19">
        <f t="shared" si="69"/>
        <v>2009</v>
      </c>
      <c r="B230" s="174">
        <f t="shared" si="69"/>
        <v>222</v>
      </c>
      <c r="C230" s="67">
        <f t="shared" si="70"/>
        <v>3.4657359027997265</v>
      </c>
      <c r="D230" s="20">
        <f t="shared" si="113"/>
        <v>6</v>
      </c>
      <c r="E230" s="69">
        <f t="shared" si="71"/>
        <v>1.791759469228055</v>
      </c>
      <c r="I230" s="177">
        <f t="shared" si="72"/>
        <v>213</v>
      </c>
      <c r="J230" s="178">
        <f t="shared" si="73"/>
        <v>4.0540540540540544</v>
      </c>
      <c r="K230" s="177">
        <f t="shared" si="74"/>
        <v>8.1000000000000003E-2</v>
      </c>
      <c r="O230" s="185" t="e">
        <f t="shared" si="75"/>
        <v>#REF!</v>
      </c>
      <c r="P230" s="177" t="e">
        <f t="shared" si="76"/>
        <v>#REF!</v>
      </c>
      <c r="R230" s="68" t="e">
        <f t="shared" si="77"/>
        <v>#REF!</v>
      </c>
      <c r="V230" s="185" t="e">
        <f t="shared" si="78"/>
        <v>#REF!</v>
      </c>
      <c r="W230" s="177" t="e">
        <f t="shared" si="79"/>
        <v>#REF!</v>
      </c>
      <c r="Y230" s="68" t="e">
        <f t="shared" si="80"/>
        <v>#REF!</v>
      </c>
      <c r="AC230" s="185" t="e">
        <f t="shared" si="81"/>
        <v>#REF!</v>
      </c>
      <c r="AD230" s="177" t="e">
        <f t="shared" si="82"/>
        <v>#REF!</v>
      </c>
      <c r="AF230" s="68" t="e">
        <f t="shared" si="83"/>
        <v>#REF!</v>
      </c>
      <c r="AJ230" s="185" t="e">
        <f t="shared" si="84"/>
        <v>#REF!</v>
      </c>
      <c r="AK230" s="177" t="e">
        <f t="shared" si="85"/>
        <v>#REF!</v>
      </c>
      <c r="AM230" s="68" t="e">
        <f t="shared" si="86"/>
        <v>#REF!</v>
      </c>
      <c r="AQ230" s="185" t="e">
        <f t="shared" si="87"/>
        <v>#REF!</v>
      </c>
      <c r="AR230" s="177" t="e">
        <f t="shared" si="88"/>
        <v>#REF!</v>
      </c>
      <c r="AT230" s="68" t="e">
        <f t="shared" si="89"/>
        <v>#REF!</v>
      </c>
      <c r="AX230" s="185" t="e">
        <f t="shared" si="90"/>
        <v>#REF!</v>
      </c>
      <c r="AY230" s="177" t="e">
        <f t="shared" si="91"/>
        <v>#REF!</v>
      </c>
      <c r="BA230" s="68" t="e">
        <f t="shared" si="92"/>
        <v>#REF!</v>
      </c>
      <c r="BE230" s="185" t="e">
        <f t="shared" si="93"/>
        <v>#REF!</v>
      </c>
      <c r="BF230" s="177" t="e">
        <f t="shared" si="94"/>
        <v>#REF!</v>
      </c>
      <c r="BH230" s="68" t="e">
        <f t="shared" si="95"/>
        <v>#REF!</v>
      </c>
      <c r="BL230" s="185" t="e">
        <f t="shared" si="96"/>
        <v>#REF!</v>
      </c>
      <c r="BM230" s="177" t="e">
        <f t="shared" si="97"/>
        <v>#REF!</v>
      </c>
      <c r="BO230" s="68" t="e">
        <f t="shared" si="98"/>
        <v>#REF!</v>
      </c>
      <c r="BS230" s="185" t="e">
        <f t="shared" si="99"/>
        <v>#REF!</v>
      </c>
      <c r="BT230" s="177" t="e">
        <f t="shared" si="100"/>
        <v>#REF!</v>
      </c>
      <c r="BV230" s="68" t="e">
        <f t="shared" si="101"/>
        <v>#REF!</v>
      </c>
      <c r="BZ230" s="185" t="e">
        <f t="shared" si="102"/>
        <v>#REF!</v>
      </c>
      <c r="CA230" s="177" t="e">
        <f t="shared" si="103"/>
        <v>#REF!</v>
      </c>
      <c r="CC230" s="68" t="e">
        <f t="shared" si="104"/>
        <v>#REF!</v>
      </c>
      <c r="CG230" s="185" t="e">
        <f t="shared" si="105"/>
        <v>#REF!</v>
      </c>
      <c r="CH230" s="177" t="e">
        <f t="shared" si="106"/>
        <v>#REF!</v>
      </c>
      <c r="CJ230" s="68" t="e">
        <f t="shared" si="107"/>
        <v>#REF!</v>
      </c>
      <c r="CN230" s="185" t="e">
        <f t="shared" si="108"/>
        <v>#REF!</v>
      </c>
      <c r="CO230" s="177" t="e">
        <f t="shared" si="109"/>
        <v>#REF!</v>
      </c>
      <c r="CQ230" s="68" t="e">
        <f t="shared" si="110"/>
        <v>#REF!</v>
      </c>
      <c r="CU230" s="185" t="e">
        <f t="shared" si="111"/>
        <v>#REF!</v>
      </c>
      <c r="CV230" s="177" t="e">
        <f t="shared" si="112"/>
        <v>#REF!</v>
      </c>
    </row>
    <row r="231" spans="1:100" s="25" customFormat="1" ht="15" customHeight="1">
      <c r="A231" s="19">
        <f t="shared" si="69"/>
        <v>2010</v>
      </c>
      <c r="B231" s="174">
        <f t="shared" si="69"/>
        <v>232</v>
      </c>
      <c r="C231" s="67">
        <f t="shared" si="70"/>
        <v>3.7376696182833684</v>
      </c>
      <c r="D231" s="20">
        <f t="shared" si="113"/>
        <v>7</v>
      </c>
      <c r="E231" s="69">
        <f t="shared" si="71"/>
        <v>1.9459101490553132</v>
      </c>
      <c r="F231" s="50"/>
      <c r="H231" s="75"/>
      <c r="I231" s="177">
        <f t="shared" si="72"/>
        <v>219</v>
      </c>
      <c r="J231" s="178">
        <f t="shared" si="73"/>
        <v>5.6034482758620694</v>
      </c>
      <c r="K231" s="177">
        <f t="shared" si="74"/>
        <v>0.16900000000000001</v>
      </c>
      <c r="N231" s="75"/>
      <c r="O231" s="185" t="e">
        <f t="shared" si="75"/>
        <v>#REF!</v>
      </c>
      <c r="P231" s="177" t="e">
        <f t="shared" si="76"/>
        <v>#REF!</v>
      </c>
      <c r="R231" s="68" t="e">
        <f t="shared" si="77"/>
        <v>#REF!</v>
      </c>
      <c r="S231" s="50"/>
      <c r="U231" s="75"/>
      <c r="V231" s="185" t="e">
        <f t="shared" si="78"/>
        <v>#REF!</v>
      </c>
      <c r="W231" s="177" t="e">
        <f t="shared" si="79"/>
        <v>#REF!</v>
      </c>
      <c r="Y231" s="68" t="e">
        <f t="shared" si="80"/>
        <v>#REF!</v>
      </c>
      <c r="Z231" s="50"/>
      <c r="AB231" s="75"/>
      <c r="AC231" s="185" t="e">
        <f t="shared" si="81"/>
        <v>#REF!</v>
      </c>
      <c r="AD231" s="177" t="e">
        <f t="shared" si="82"/>
        <v>#REF!</v>
      </c>
      <c r="AF231" s="68" t="e">
        <f t="shared" si="83"/>
        <v>#REF!</v>
      </c>
      <c r="AG231" s="50"/>
      <c r="AI231" s="75"/>
      <c r="AJ231" s="185" t="e">
        <f t="shared" si="84"/>
        <v>#REF!</v>
      </c>
      <c r="AK231" s="177" t="e">
        <f t="shared" si="85"/>
        <v>#REF!</v>
      </c>
      <c r="AM231" s="68" t="e">
        <f t="shared" si="86"/>
        <v>#REF!</v>
      </c>
      <c r="AN231" s="50"/>
      <c r="AP231" s="75"/>
      <c r="AQ231" s="185" t="e">
        <f t="shared" si="87"/>
        <v>#REF!</v>
      </c>
      <c r="AR231" s="177" t="e">
        <f t="shared" si="88"/>
        <v>#REF!</v>
      </c>
      <c r="AT231" s="68" t="e">
        <f t="shared" si="89"/>
        <v>#REF!</v>
      </c>
      <c r="AU231" s="50"/>
      <c r="AW231" s="75"/>
      <c r="AX231" s="185" t="e">
        <f t="shared" si="90"/>
        <v>#REF!</v>
      </c>
      <c r="AY231" s="177" t="e">
        <f t="shared" si="91"/>
        <v>#REF!</v>
      </c>
      <c r="BA231" s="68" t="e">
        <f t="shared" si="92"/>
        <v>#REF!</v>
      </c>
      <c r="BB231" s="50"/>
      <c r="BD231" s="75"/>
      <c r="BE231" s="185" t="e">
        <f t="shared" si="93"/>
        <v>#REF!</v>
      </c>
      <c r="BF231" s="177" t="e">
        <f t="shared" si="94"/>
        <v>#REF!</v>
      </c>
      <c r="BH231" s="68" t="e">
        <f t="shared" si="95"/>
        <v>#REF!</v>
      </c>
      <c r="BI231" s="50"/>
      <c r="BK231" s="75"/>
      <c r="BL231" s="185" t="e">
        <f t="shared" si="96"/>
        <v>#REF!</v>
      </c>
      <c r="BM231" s="177" t="e">
        <f t="shared" si="97"/>
        <v>#REF!</v>
      </c>
      <c r="BO231" s="68" t="e">
        <f t="shared" si="98"/>
        <v>#REF!</v>
      </c>
      <c r="BP231" s="50"/>
      <c r="BR231" s="75"/>
      <c r="BS231" s="185" t="e">
        <f t="shared" si="99"/>
        <v>#REF!</v>
      </c>
      <c r="BT231" s="177" t="e">
        <f t="shared" si="100"/>
        <v>#REF!</v>
      </c>
      <c r="BV231" s="68" t="e">
        <f t="shared" si="101"/>
        <v>#REF!</v>
      </c>
      <c r="BW231" s="50"/>
      <c r="BY231" s="75"/>
      <c r="BZ231" s="185" t="e">
        <f t="shared" si="102"/>
        <v>#REF!</v>
      </c>
      <c r="CA231" s="177" t="e">
        <f t="shared" si="103"/>
        <v>#REF!</v>
      </c>
      <c r="CC231" s="68" t="e">
        <f t="shared" si="104"/>
        <v>#REF!</v>
      </c>
      <c r="CD231" s="50"/>
      <c r="CF231" s="75"/>
      <c r="CG231" s="185" t="e">
        <f t="shared" si="105"/>
        <v>#REF!</v>
      </c>
      <c r="CH231" s="177" t="e">
        <f t="shared" si="106"/>
        <v>#REF!</v>
      </c>
      <c r="CJ231" s="68" t="e">
        <f t="shared" si="107"/>
        <v>#REF!</v>
      </c>
      <c r="CK231" s="50"/>
      <c r="CM231" s="75"/>
      <c r="CN231" s="185" t="e">
        <f t="shared" si="108"/>
        <v>#REF!</v>
      </c>
      <c r="CO231" s="177" t="e">
        <f t="shared" si="109"/>
        <v>#REF!</v>
      </c>
      <c r="CQ231" s="68" t="e">
        <f t="shared" si="110"/>
        <v>#REF!</v>
      </c>
      <c r="CR231" s="50"/>
      <c r="CT231" s="75"/>
      <c r="CU231" s="185" t="e">
        <f t="shared" si="111"/>
        <v>#REF!</v>
      </c>
      <c r="CV231" s="177" t="e">
        <f t="shared" si="112"/>
        <v>#REF!</v>
      </c>
    </row>
    <row r="232" spans="1:100" ht="15" customHeight="1">
      <c r="A232" s="19">
        <f t="shared" si="69"/>
        <v>2011</v>
      </c>
      <c r="B232" s="174">
        <f t="shared" si="69"/>
        <v>240</v>
      </c>
      <c r="C232" s="67">
        <f t="shared" si="70"/>
        <v>3.912023005428146</v>
      </c>
      <c r="D232" s="20">
        <f t="shared" si="113"/>
        <v>8</v>
      </c>
      <c r="E232" s="69">
        <f t="shared" si="71"/>
        <v>2.0794415416798357</v>
      </c>
      <c r="F232" s="50"/>
      <c r="G232" s="25"/>
      <c r="H232" s="75"/>
      <c r="I232" s="177">
        <f t="shared" si="72"/>
        <v>224</v>
      </c>
      <c r="J232" s="178">
        <f t="shared" si="73"/>
        <v>6.666666666666667</v>
      </c>
      <c r="K232" s="177">
        <f t="shared" si="74"/>
        <v>0.25600000000000001</v>
      </c>
      <c r="M232" s="25"/>
      <c r="N232" s="75"/>
      <c r="O232" s="185" t="e">
        <f t="shared" si="75"/>
        <v>#REF!</v>
      </c>
      <c r="P232" s="177" t="e">
        <f t="shared" si="76"/>
        <v>#REF!</v>
      </c>
      <c r="R232" s="68" t="e">
        <f t="shared" si="77"/>
        <v>#REF!</v>
      </c>
      <c r="S232" s="50"/>
      <c r="T232" s="25"/>
      <c r="U232" s="75"/>
      <c r="V232" s="185" t="e">
        <f t="shared" si="78"/>
        <v>#REF!</v>
      </c>
      <c r="W232" s="177" t="e">
        <f t="shared" si="79"/>
        <v>#REF!</v>
      </c>
      <c r="Y232" s="68" t="e">
        <f t="shared" si="80"/>
        <v>#REF!</v>
      </c>
      <c r="Z232" s="50"/>
      <c r="AA232" s="25"/>
      <c r="AB232" s="75"/>
      <c r="AC232" s="185" t="e">
        <f t="shared" si="81"/>
        <v>#REF!</v>
      </c>
      <c r="AD232" s="177" t="e">
        <f t="shared" si="82"/>
        <v>#REF!</v>
      </c>
      <c r="AF232" s="68" t="e">
        <f t="shared" si="83"/>
        <v>#REF!</v>
      </c>
      <c r="AG232" s="50"/>
      <c r="AH232" s="25"/>
      <c r="AI232" s="75"/>
      <c r="AJ232" s="185" t="e">
        <f t="shared" si="84"/>
        <v>#REF!</v>
      </c>
      <c r="AK232" s="177" t="e">
        <f t="shared" si="85"/>
        <v>#REF!</v>
      </c>
      <c r="AM232" s="68" t="e">
        <f t="shared" si="86"/>
        <v>#REF!</v>
      </c>
      <c r="AN232" s="50"/>
      <c r="AO232" s="25"/>
      <c r="AP232" s="75"/>
      <c r="AQ232" s="185" t="e">
        <f t="shared" si="87"/>
        <v>#REF!</v>
      </c>
      <c r="AR232" s="177" t="e">
        <f t="shared" si="88"/>
        <v>#REF!</v>
      </c>
      <c r="AT232" s="68" t="e">
        <f t="shared" si="89"/>
        <v>#REF!</v>
      </c>
      <c r="AU232" s="50"/>
      <c r="AV232" s="25"/>
      <c r="AW232" s="75"/>
      <c r="AX232" s="185" t="e">
        <f t="shared" si="90"/>
        <v>#REF!</v>
      </c>
      <c r="AY232" s="177" t="e">
        <f t="shared" si="91"/>
        <v>#REF!</v>
      </c>
      <c r="BA232" s="68" t="e">
        <f t="shared" si="92"/>
        <v>#REF!</v>
      </c>
      <c r="BB232" s="50"/>
      <c r="BC232" s="25"/>
      <c r="BD232" s="75"/>
      <c r="BE232" s="185" t="e">
        <f t="shared" si="93"/>
        <v>#REF!</v>
      </c>
      <c r="BF232" s="177" t="e">
        <f t="shared" si="94"/>
        <v>#REF!</v>
      </c>
      <c r="BH232" s="68" t="e">
        <f t="shared" si="95"/>
        <v>#REF!</v>
      </c>
      <c r="BI232" s="50"/>
      <c r="BJ232" s="25"/>
      <c r="BK232" s="75"/>
      <c r="BL232" s="185" t="e">
        <f t="shared" si="96"/>
        <v>#REF!</v>
      </c>
      <c r="BM232" s="177" t="e">
        <f t="shared" si="97"/>
        <v>#REF!</v>
      </c>
      <c r="BO232" s="68" t="e">
        <f t="shared" si="98"/>
        <v>#REF!</v>
      </c>
      <c r="BP232" s="50"/>
      <c r="BQ232" s="25"/>
      <c r="BR232" s="75"/>
      <c r="BS232" s="185" t="e">
        <f t="shared" si="99"/>
        <v>#REF!</v>
      </c>
      <c r="BT232" s="177" t="e">
        <f t="shared" si="100"/>
        <v>#REF!</v>
      </c>
      <c r="BV232" s="68" t="e">
        <f t="shared" si="101"/>
        <v>#REF!</v>
      </c>
      <c r="BW232" s="50"/>
      <c r="BX232" s="25"/>
      <c r="BY232" s="75"/>
      <c r="BZ232" s="185" t="e">
        <f t="shared" si="102"/>
        <v>#REF!</v>
      </c>
      <c r="CA232" s="177" t="e">
        <f t="shared" si="103"/>
        <v>#REF!</v>
      </c>
      <c r="CC232" s="68" t="e">
        <f t="shared" si="104"/>
        <v>#REF!</v>
      </c>
      <c r="CD232" s="50"/>
      <c r="CE232" s="25"/>
      <c r="CF232" s="75"/>
      <c r="CG232" s="185" t="e">
        <f t="shared" si="105"/>
        <v>#REF!</v>
      </c>
      <c r="CH232" s="177" t="e">
        <f t="shared" si="106"/>
        <v>#REF!</v>
      </c>
      <c r="CJ232" s="68" t="e">
        <f t="shared" si="107"/>
        <v>#REF!</v>
      </c>
      <c r="CK232" s="50"/>
      <c r="CL232" s="25"/>
      <c r="CM232" s="75"/>
      <c r="CN232" s="185" t="e">
        <f t="shared" si="108"/>
        <v>#REF!</v>
      </c>
      <c r="CO232" s="177" t="e">
        <f t="shared" si="109"/>
        <v>#REF!</v>
      </c>
      <c r="CQ232" s="68" t="e">
        <f t="shared" si="110"/>
        <v>#REF!</v>
      </c>
      <c r="CR232" s="50"/>
      <c r="CS232" s="25"/>
      <c r="CT232" s="75"/>
      <c r="CU232" s="185" t="e">
        <f t="shared" si="111"/>
        <v>#REF!</v>
      </c>
      <c r="CV232" s="177" t="e">
        <f t="shared" si="112"/>
        <v>#REF!</v>
      </c>
    </row>
    <row r="233" spans="1:100" s="25" customFormat="1" ht="15" customHeight="1">
      <c r="A233" s="19">
        <f t="shared" si="69"/>
        <v>2012</v>
      </c>
      <c r="B233" s="174">
        <f t="shared" si="69"/>
        <v>242</v>
      </c>
      <c r="C233" s="67">
        <f t="shared" si="70"/>
        <v>3.9512437185814275</v>
      </c>
      <c r="D233" s="20">
        <f t="shared" si="113"/>
        <v>9</v>
      </c>
      <c r="E233" s="69">
        <f t="shared" si="71"/>
        <v>2.1972245773362196</v>
      </c>
      <c r="F233" s="50"/>
      <c r="H233" s="32"/>
      <c r="I233" s="177">
        <f t="shared" si="72"/>
        <v>230</v>
      </c>
      <c r="J233" s="178">
        <f t="shared" si="73"/>
        <v>4.9586776859504136</v>
      </c>
      <c r="K233" s="177">
        <f t="shared" si="74"/>
        <v>0.14399999999999999</v>
      </c>
      <c r="N233" s="32"/>
      <c r="O233" s="185" t="e">
        <f t="shared" si="75"/>
        <v>#REF!</v>
      </c>
      <c r="P233" s="177" t="e">
        <f t="shared" si="76"/>
        <v>#REF!</v>
      </c>
      <c r="R233" s="68" t="e">
        <f t="shared" si="77"/>
        <v>#REF!</v>
      </c>
      <c r="S233" s="50"/>
      <c r="U233" s="32"/>
      <c r="V233" s="185" t="e">
        <f t="shared" si="78"/>
        <v>#REF!</v>
      </c>
      <c r="W233" s="177" t="e">
        <f t="shared" si="79"/>
        <v>#REF!</v>
      </c>
      <c r="Y233" s="68" t="e">
        <f t="shared" si="80"/>
        <v>#REF!</v>
      </c>
      <c r="Z233" s="50"/>
      <c r="AB233" s="32"/>
      <c r="AC233" s="185" t="e">
        <f t="shared" si="81"/>
        <v>#REF!</v>
      </c>
      <c r="AD233" s="177" t="e">
        <f t="shared" si="82"/>
        <v>#REF!</v>
      </c>
      <c r="AF233" s="68" t="e">
        <f t="shared" si="83"/>
        <v>#REF!</v>
      </c>
      <c r="AG233" s="50"/>
      <c r="AI233" s="32"/>
      <c r="AJ233" s="185" t="e">
        <f t="shared" si="84"/>
        <v>#REF!</v>
      </c>
      <c r="AK233" s="177" t="e">
        <f t="shared" si="85"/>
        <v>#REF!</v>
      </c>
      <c r="AM233" s="68" t="e">
        <f t="shared" si="86"/>
        <v>#REF!</v>
      </c>
      <c r="AN233" s="50"/>
      <c r="AP233" s="32"/>
      <c r="AQ233" s="185" t="e">
        <f t="shared" si="87"/>
        <v>#REF!</v>
      </c>
      <c r="AR233" s="177" t="e">
        <f t="shared" si="88"/>
        <v>#REF!</v>
      </c>
      <c r="AT233" s="68" t="e">
        <f t="shared" si="89"/>
        <v>#REF!</v>
      </c>
      <c r="AU233" s="50"/>
      <c r="AW233" s="32"/>
      <c r="AX233" s="185" t="e">
        <f t="shared" si="90"/>
        <v>#REF!</v>
      </c>
      <c r="AY233" s="177" t="e">
        <f t="shared" si="91"/>
        <v>#REF!</v>
      </c>
      <c r="BA233" s="68" t="e">
        <f t="shared" si="92"/>
        <v>#REF!</v>
      </c>
      <c r="BB233" s="50"/>
      <c r="BD233" s="32"/>
      <c r="BE233" s="185" t="e">
        <f t="shared" si="93"/>
        <v>#REF!</v>
      </c>
      <c r="BF233" s="177" t="e">
        <f t="shared" si="94"/>
        <v>#REF!</v>
      </c>
      <c r="BH233" s="68" t="e">
        <f t="shared" si="95"/>
        <v>#REF!</v>
      </c>
      <c r="BI233" s="50"/>
      <c r="BK233" s="32"/>
      <c r="BL233" s="185" t="e">
        <f t="shared" si="96"/>
        <v>#REF!</v>
      </c>
      <c r="BM233" s="177" t="e">
        <f t="shared" si="97"/>
        <v>#REF!</v>
      </c>
      <c r="BO233" s="68" t="e">
        <f t="shared" si="98"/>
        <v>#REF!</v>
      </c>
      <c r="BP233" s="50"/>
      <c r="BR233" s="32"/>
      <c r="BS233" s="185" t="e">
        <f t="shared" si="99"/>
        <v>#REF!</v>
      </c>
      <c r="BT233" s="177" t="e">
        <f t="shared" si="100"/>
        <v>#REF!</v>
      </c>
      <c r="BV233" s="68" t="e">
        <f t="shared" si="101"/>
        <v>#REF!</v>
      </c>
      <c r="BW233" s="50"/>
      <c r="BY233" s="32"/>
      <c r="BZ233" s="185" t="e">
        <f t="shared" si="102"/>
        <v>#REF!</v>
      </c>
      <c r="CA233" s="177" t="e">
        <f t="shared" si="103"/>
        <v>#REF!</v>
      </c>
      <c r="CC233" s="68" t="e">
        <f t="shared" si="104"/>
        <v>#REF!</v>
      </c>
      <c r="CD233" s="50"/>
      <c r="CF233" s="32"/>
      <c r="CG233" s="185" t="e">
        <f t="shared" si="105"/>
        <v>#REF!</v>
      </c>
      <c r="CH233" s="177" t="e">
        <f t="shared" si="106"/>
        <v>#REF!</v>
      </c>
      <c r="CJ233" s="68" t="e">
        <f t="shared" si="107"/>
        <v>#REF!</v>
      </c>
      <c r="CK233" s="50"/>
      <c r="CM233" s="32"/>
      <c r="CN233" s="185" t="e">
        <f t="shared" si="108"/>
        <v>#REF!</v>
      </c>
      <c r="CO233" s="177" t="e">
        <f t="shared" si="109"/>
        <v>#REF!</v>
      </c>
      <c r="CQ233" s="68" t="e">
        <f t="shared" si="110"/>
        <v>#REF!</v>
      </c>
      <c r="CR233" s="50"/>
      <c r="CT233" s="32"/>
      <c r="CU233" s="185" t="e">
        <f t="shared" si="111"/>
        <v>#REF!</v>
      </c>
      <c r="CV233" s="177" t="e">
        <f t="shared" si="112"/>
        <v>#REF!</v>
      </c>
    </row>
    <row r="234" spans="1:100" s="25" customFormat="1" ht="15" customHeight="1" thickBot="1">
      <c r="A234" s="28">
        <f t="shared" si="69"/>
        <v>2013</v>
      </c>
      <c r="B234" s="182">
        <f t="shared" si="69"/>
        <v>236</v>
      </c>
      <c r="C234" s="76">
        <f t="shared" si="70"/>
        <v>3.8286413964890951</v>
      </c>
      <c r="D234" s="29">
        <f t="shared" si="113"/>
        <v>10</v>
      </c>
      <c r="E234" s="77">
        <f t="shared" si="71"/>
        <v>2.3025850929940459</v>
      </c>
      <c r="F234" s="51"/>
      <c r="G234" s="30"/>
      <c r="H234" s="78"/>
      <c r="I234" s="183">
        <f t="shared" si="72"/>
        <v>237</v>
      </c>
      <c r="J234" s="184">
        <f t="shared" si="73"/>
        <v>0.42372881355932202</v>
      </c>
      <c r="K234" s="183">
        <f t="shared" si="74"/>
        <v>1E-3</v>
      </c>
      <c r="M234" s="30"/>
      <c r="N234" s="78"/>
      <c r="O234" s="205" t="e">
        <f t="shared" si="75"/>
        <v>#REF!</v>
      </c>
      <c r="P234" s="183" t="e">
        <f t="shared" si="76"/>
        <v>#REF!</v>
      </c>
      <c r="R234" s="79" t="e">
        <f t="shared" si="77"/>
        <v>#REF!</v>
      </c>
      <c r="S234" s="51"/>
      <c r="T234" s="30"/>
      <c r="U234" s="78"/>
      <c r="V234" s="205" t="e">
        <f t="shared" si="78"/>
        <v>#REF!</v>
      </c>
      <c r="W234" s="183" t="e">
        <f t="shared" si="79"/>
        <v>#REF!</v>
      </c>
      <c r="Y234" s="79" t="e">
        <f t="shared" si="80"/>
        <v>#REF!</v>
      </c>
      <c r="Z234" s="51"/>
      <c r="AA234" s="30"/>
      <c r="AB234" s="78"/>
      <c r="AC234" s="205" t="e">
        <f t="shared" si="81"/>
        <v>#REF!</v>
      </c>
      <c r="AD234" s="183" t="e">
        <f t="shared" si="82"/>
        <v>#REF!</v>
      </c>
      <c r="AF234" s="79" t="e">
        <f t="shared" si="83"/>
        <v>#REF!</v>
      </c>
      <c r="AG234" s="51"/>
      <c r="AH234" s="30"/>
      <c r="AI234" s="78"/>
      <c r="AJ234" s="205" t="e">
        <f t="shared" si="84"/>
        <v>#REF!</v>
      </c>
      <c r="AK234" s="183" t="e">
        <f t="shared" si="85"/>
        <v>#REF!</v>
      </c>
      <c r="AM234" s="79" t="e">
        <f t="shared" si="86"/>
        <v>#REF!</v>
      </c>
      <c r="AN234" s="51"/>
      <c r="AO234" s="30"/>
      <c r="AP234" s="78"/>
      <c r="AQ234" s="205" t="e">
        <f t="shared" si="87"/>
        <v>#REF!</v>
      </c>
      <c r="AR234" s="183" t="e">
        <f t="shared" si="88"/>
        <v>#REF!</v>
      </c>
      <c r="AT234" s="79" t="e">
        <f t="shared" si="89"/>
        <v>#REF!</v>
      </c>
      <c r="AU234" s="51"/>
      <c r="AV234" s="30"/>
      <c r="AW234" s="78"/>
      <c r="AX234" s="205" t="e">
        <f t="shared" si="90"/>
        <v>#REF!</v>
      </c>
      <c r="AY234" s="183" t="e">
        <f t="shared" si="91"/>
        <v>#REF!</v>
      </c>
      <c r="BA234" s="79" t="e">
        <f t="shared" si="92"/>
        <v>#REF!</v>
      </c>
      <c r="BB234" s="51"/>
      <c r="BC234" s="30"/>
      <c r="BD234" s="78"/>
      <c r="BE234" s="205" t="e">
        <f t="shared" si="93"/>
        <v>#REF!</v>
      </c>
      <c r="BF234" s="183" t="e">
        <f t="shared" si="94"/>
        <v>#REF!</v>
      </c>
      <c r="BH234" s="79" t="e">
        <f t="shared" si="95"/>
        <v>#REF!</v>
      </c>
      <c r="BI234" s="51"/>
      <c r="BJ234" s="30"/>
      <c r="BK234" s="78"/>
      <c r="BL234" s="205" t="e">
        <f t="shared" si="96"/>
        <v>#REF!</v>
      </c>
      <c r="BM234" s="183" t="e">
        <f t="shared" si="97"/>
        <v>#REF!</v>
      </c>
      <c r="BO234" s="79" t="e">
        <f t="shared" si="98"/>
        <v>#REF!</v>
      </c>
      <c r="BP234" s="51"/>
      <c r="BQ234" s="30"/>
      <c r="BR234" s="78"/>
      <c r="BS234" s="205" t="e">
        <f t="shared" si="99"/>
        <v>#REF!</v>
      </c>
      <c r="BT234" s="183" t="e">
        <f t="shared" si="100"/>
        <v>#REF!</v>
      </c>
      <c r="BV234" s="79" t="e">
        <f t="shared" si="101"/>
        <v>#REF!</v>
      </c>
      <c r="BW234" s="51"/>
      <c r="BX234" s="30"/>
      <c r="BY234" s="78"/>
      <c r="BZ234" s="205" t="e">
        <f t="shared" si="102"/>
        <v>#REF!</v>
      </c>
      <c r="CA234" s="183" t="e">
        <f t="shared" si="103"/>
        <v>#REF!</v>
      </c>
      <c r="CC234" s="79" t="e">
        <f t="shared" si="104"/>
        <v>#REF!</v>
      </c>
      <c r="CD234" s="51"/>
      <c r="CE234" s="30"/>
      <c r="CF234" s="78"/>
      <c r="CG234" s="205" t="e">
        <f t="shared" si="105"/>
        <v>#REF!</v>
      </c>
      <c r="CH234" s="183" t="e">
        <f t="shared" si="106"/>
        <v>#REF!</v>
      </c>
      <c r="CJ234" s="79" t="e">
        <f t="shared" si="107"/>
        <v>#REF!</v>
      </c>
      <c r="CK234" s="51"/>
      <c r="CL234" s="30"/>
      <c r="CM234" s="78"/>
      <c r="CN234" s="205" t="e">
        <f t="shared" si="108"/>
        <v>#REF!</v>
      </c>
      <c r="CO234" s="183" t="e">
        <f t="shared" si="109"/>
        <v>#REF!</v>
      </c>
      <c r="CQ234" s="79" t="e">
        <f t="shared" si="110"/>
        <v>#REF!</v>
      </c>
      <c r="CR234" s="51"/>
      <c r="CS234" s="30"/>
      <c r="CT234" s="78"/>
      <c r="CU234" s="205" t="e">
        <f t="shared" si="111"/>
        <v>#REF!</v>
      </c>
      <c r="CV234" s="183" t="e">
        <f t="shared" si="112"/>
        <v>#REF!</v>
      </c>
    </row>
    <row r="235" spans="1:100" ht="15" customHeight="1" thickTop="1">
      <c r="A235" s="19">
        <f t="shared" si="69"/>
        <v>2014</v>
      </c>
      <c r="B235" s="174">
        <f t="shared" ref="B235:B256" si="114">ROUND($G$218+$G$221*D235^$G$219,$G$1)</f>
        <v>244</v>
      </c>
      <c r="C235" s="52"/>
      <c r="D235" s="20">
        <f t="shared" si="113"/>
        <v>11</v>
      </c>
      <c r="E235" s="20"/>
      <c r="F235" s="53"/>
      <c r="G235" s="80"/>
      <c r="H235" s="32"/>
      <c r="I235" s="177">
        <f t="shared" si="72"/>
        <v>244</v>
      </c>
      <c r="J235" s="185"/>
      <c r="K235" s="185"/>
    </row>
    <row r="236" spans="1:100" ht="15" customHeight="1" thickBot="1">
      <c r="A236" s="19">
        <f t="shared" si="69"/>
        <v>2015</v>
      </c>
      <c r="B236" s="174">
        <f t="shared" si="114"/>
        <v>251</v>
      </c>
      <c r="C236" s="52"/>
      <c r="D236" s="20">
        <f t="shared" si="113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2"/>
        <v>251</v>
      </c>
      <c r="J236" s="185"/>
      <c r="K236" s="185"/>
    </row>
    <row r="237" spans="1:100" ht="15" customHeight="1" thickTop="1">
      <c r="A237" s="19">
        <f t="shared" si="69"/>
        <v>2016</v>
      </c>
      <c r="B237" s="174">
        <f t="shared" si="114"/>
        <v>258</v>
      </c>
      <c r="C237" s="52"/>
      <c r="D237" s="20">
        <f t="shared" si="113"/>
        <v>13</v>
      </c>
      <c r="E237" s="20"/>
      <c r="F237" s="198" t="e">
        <f>#REF!</f>
        <v>#REF!</v>
      </c>
      <c r="G237" s="201" t="e">
        <f>#REF!</f>
        <v>#REF!</v>
      </c>
      <c r="H237" s="245" t="e">
        <f>#REF!</f>
        <v>#REF!</v>
      </c>
      <c r="I237" s="177">
        <f t="shared" si="72"/>
        <v>258</v>
      </c>
      <c r="J237" s="185"/>
      <c r="K237" s="185"/>
      <c r="M237" s="198"/>
      <c r="N237" s="198"/>
      <c r="O237" s="198"/>
      <c r="P237" s="198"/>
      <c r="Q237" s="198"/>
      <c r="R237" s="198" t="s">
        <v>48</v>
      </c>
      <c r="S237" s="198" t="e">
        <f>#REF!</f>
        <v>#REF!</v>
      </c>
      <c r="Y237" s="198" t="s">
        <v>48</v>
      </c>
      <c r="Z237" s="198" t="e">
        <f>S237</f>
        <v>#REF!</v>
      </c>
      <c r="AF237" s="198" t="s">
        <v>48</v>
      </c>
      <c r="AG237" s="198" t="e">
        <f>Z237</f>
        <v>#REF!</v>
      </c>
      <c r="AM237" s="198" t="s">
        <v>48</v>
      </c>
      <c r="AN237" s="198" t="e">
        <f>AG237</f>
        <v>#REF!</v>
      </c>
      <c r="AT237" s="198" t="s">
        <v>48</v>
      </c>
      <c r="AU237" s="198" t="e">
        <f>AN237</f>
        <v>#REF!</v>
      </c>
      <c r="BA237" s="198" t="s">
        <v>48</v>
      </c>
      <c r="BB237" s="198" t="e">
        <f>AU237</f>
        <v>#REF!</v>
      </c>
      <c r="BH237" s="198" t="s">
        <v>48</v>
      </c>
      <c r="BI237" s="198" t="e">
        <f>BB237</f>
        <v>#REF!</v>
      </c>
      <c r="BO237" s="198" t="s">
        <v>48</v>
      </c>
      <c r="BP237" s="198" t="e">
        <f>BI237</f>
        <v>#REF!</v>
      </c>
      <c r="BV237" s="198" t="s">
        <v>48</v>
      </c>
      <c r="BW237" s="198" t="e">
        <f>BP237</f>
        <v>#REF!</v>
      </c>
      <c r="CC237" s="198" t="s">
        <v>48</v>
      </c>
      <c r="CD237" s="198" t="e">
        <f>BW237</f>
        <v>#REF!</v>
      </c>
      <c r="CJ237" s="198" t="s">
        <v>48</v>
      </c>
      <c r="CK237" s="198" t="e">
        <f>CD237</f>
        <v>#REF!</v>
      </c>
      <c r="CQ237" s="198" t="s">
        <v>48</v>
      </c>
      <c r="CR237" s="198" t="e">
        <f>CK237</f>
        <v>#REF!</v>
      </c>
    </row>
    <row r="238" spans="1:100" ht="15" customHeight="1">
      <c r="A238" s="19">
        <f t="shared" si="69"/>
        <v>2017</v>
      </c>
      <c r="B238" s="174">
        <f t="shared" si="114"/>
        <v>265</v>
      </c>
      <c r="C238" s="52"/>
      <c r="D238" s="20">
        <f t="shared" si="113"/>
        <v>14</v>
      </c>
      <c r="E238" s="20"/>
      <c r="F238" s="198" t="e">
        <f>M218</f>
        <v>#REF!</v>
      </c>
      <c r="G238" s="201" t="e">
        <f>M224</f>
        <v>#REF!</v>
      </c>
      <c r="H238" s="245" t="e">
        <f>M225</f>
        <v>#REF!</v>
      </c>
      <c r="I238" s="177">
        <f>ROUNDUP($G$218+$G$221*D238^$G$219,$G$1)</f>
        <v>266</v>
      </c>
      <c r="J238" s="185"/>
      <c r="K238" s="185"/>
      <c r="M238" s="198"/>
      <c r="N238" s="198"/>
      <c r="O238" s="198"/>
      <c r="P238" s="198"/>
      <c r="Q238" s="198"/>
      <c r="R238" s="198" t="s">
        <v>49</v>
      </c>
      <c r="S238" s="198" t="e">
        <f>#REF!</f>
        <v>#REF!</v>
      </c>
      <c r="Y238" s="198" t="s">
        <v>49</v>
      </c>
      <c r="Z238" s="198" t="e">
        <f>S238</f>
        <v>#REF!</v>
      </c>
      <c r="AF238" s="198" t="s">
        <v>49</v>
      </c>
      <c r="AG238" s="198" t="e">
        <f>Z238</f>
        <v>#REF!</v>
      </c>
      <c r="AM238" s="198" t="s">
        <v>49</v>
      </c>
      <c r="AN238" s="198" t="e">
        <f>AG238</f>
        <v>#REF!</v>
      </c>
      <c r="AT238" s="198" t="s">
        <v>49</v>
      </c>
      <c r="AU238" s="198" t="e">
        <f>AN238</f>
        <v>#REF!</v>
      </c>
      <c r="BA238" s="198" t="s">
        <v>49</v>
      </c>
      <c r="BB238" s="198" t="e">
        <f>AU238</f>
        <v>#REF!</v>
      </c>
      <c r="BH238" s="198" t="s">
        <v>49</v>
      </c>
      <c r="BI238" s="198" t="e">
        <f>BB238</f>
        <v>#REF!</v>
      </c>
      <c r="BO238" s="198" t="s">
        <v>49</v>
      </c>
      <c r="BP238" s="198" t="e">
        <f>BI238</f>
        <v>#REF!</v>
      </c>
      <c r="BV238" s="198" t="s">
        <v>49</v>
      </c>
      <c r="BW238" s="198" t="e">
        <f>BP238</f>
        <v>#REF!</v>
      </c>
      <c r="CC238" s="198" t="s">
        <v>49</v>
      </c>
      <c r="CD238" s="198" t="e">
        <f>BW238</f>
        <v>#REF!</v>
      </c>
      <c r="CJ238" s="198" t="s">
        <v>49</v>
      </c>
      <c r="CK238" s="198" t="e">
        <f>CD238</f>
        <v>#REF!</v>
      </c>
      <c r="CQ238" s="198" t="s">
        <v>49</v>
      </c>
      <c r="CR238" s="198" t="e">
        <f>CK238</f>
        <v>#REF!</v>
      </c>
    </row>
    <row r="239" spans="1:100" ht="15" customHeight="1">
      <c r="A239" s="19">
        <f t="shared" si="69"/>
        <v>2018</v>
      </c>
      <c r="B239" s="174">
        <f t="shared" si="114"/>
        <v>273</v>
      </c>
      <c r="C239" s="52"/>
      <c r="D239" s="20">
        <f t="shared" si="113"/>
        <v>15</v>
      </c>
      <c r="E239" s="20"/>
      <c r="F239" s="198" t="e">
        <f>T218</f>
        <v>#REF!</v>
      </c>
      <c r="G239" s="201" t="e">
        <f>T224</f>
        <v>#REF!</v>
      </c>
      <c r="H239" s="245" t="e">
        <f>T225</f>
        <v>#REF!</v>
      </c>
      <c r="I239" s="177">
        <f t="shared" ref="I239:I256" si="115">ROUND($G$218+$G$221*D239^$G$219,$G$1)</f>
        <v>273</v>
      </c>
      <c r="J239" s="185"/>
      <c r="K239" s="185"/>
      <c r="M239" s="198"/>
      <c r="N239" s="198"/>
      <c r="O239" s="198"/>
      <c r="P239" s="198"/>
      <c r="Q239" s="198"/>
      <c r="R239" s="198" t="s">
        <v>50</v>
      </c>
      <c r="S239" s="198" t="e">
        <f>#REF!</f>
        <v>#REF!</v>
      </c>
      <c r="Y239" s="198" t="s">
        <v>50</v>
      </c>
      <c r="Z239" s="198" t="e">
        <f>S239</f>
        <v>#REF!</v>
      </c>
      <c r="AF239" s="198" t="s">
        <v>50</v>
      </c>
      <c r="AG239" s="198" t="e">
        <f>Z239</f>
        <v>#REF!</v>
      </c>
      <c r="AM239" s="198" t="s">
        <v>50</v>
      </c>
      <c r="AN239" s="198" t="e">
        <f>AG239</f>
        <v>#REF!</v>
      </c>
      <c r="AT239" s="198" t="s">
        <v>50</v>
      </c>
      <c r="AU239" s="198" t="e">
        <f>AN239</f>
        <v>#REF!</v>
      </c>
      <c r="BA239" s="198" t="s">
        <v>50</v>
      </c>
      <c r="BB239" s="198" t="e">
        <f>AU239</f>
        <v>#REF!</v>
      </c>
      <c r="BH239" s="198" t="s">
        <v>50</v>
      </c>
      <c r="BI239" s="198" t="e">
        <f>BB239</f>
        <v>#REF!</v>
      </c>
      <c r="BO239" s="198" t="s">
        <v>50</v>
      </c>
      <c r="BP239" s="198" t="e">
        <f>BI239</f>
        <v>#REF!</v>
      </c>
      <c r="BV239" s="198" t="s">
        <v>50</v>
      </c>
      <c r="BW239" s="198" t="e">
        <f>BP239</f>
        <v>#REF!</v>
      </c>
      <c r="CC239" s="198" t="s">
        <v>50</v>
      </c>
      <c r="CD239" s="198" t="e">
        <f>BW239</f>
        <v>#REF!</v>
      </c>
      <c r="CJ239" s="198" t="s">
        <v>50</v>
      </c>
      <c r="CK239" s="198" t="e">
        <f>CD239</f>
        <v>#REF!</v>
      </c>
      <c r="CQ239" s="198" t="s">
        <v>50</v>
      </c>
      <c r="CR239" s="198" t="e">
        <f>CK239</f>
        <v>#REF!</v>
      </c>
    </row>
    <row r="240" spans="1:100" ht="15" customHeight="1">
      <c r="A240" s="19">
        <f t="shared" si="69"/>
        <v>2019</v>
      </c>
      <c r="B240" s="174">
        <f t="shared" si="114"/>
        <v>280</v>
      </c>
      <c r="C240" s="52"/>
      <c r="D240" s="20">
        <f t="shared" si="113"/>
        <v>16</v>
      </c>
      <c r="E240" s="20"/>
      <c r="F240" s="198" t="e">
        <f>AA218</f>
        <v>#REF!</v>
      </c>
      <c r="G240" s="201" t="e">
        <f>AA224</f>
        <v>#REF!</v>
      </c>
      <c r="H240" s="245" t="e">
        <f>AA225</f>
        <v>#REF!</v>
      </c>
      <c r="I240" s="177">
        <f t="shared" si="115"/>
        <v>280</v>
      </c>
      <c r="J240" s="185"/>
      <c r="K240" s="185"/>
    </row>
    <row r="241" spans="1:11" ht="15" customHeight="1">
      <c r="A241" s="19">
        <f t="shared" ref="A241:A256" si="116">A149</f>
        <v>2020</v>
      </c>
      <c r="B241" s="174">
        <f t="shared" si="114"/>
        <v>288</v>
      </c>
      <c r="C241" s="52"/>
      <c r="D241" s="20">
        <f t="shared" si="113"/>
        <v>17</v>
      </c>
      <c r="E241" s="20"/>
      <c r="F241" s="198" t="e">
        <f>AH218</f>
        <v>#REF!</v>
      </c>
      <c r="G241" s="201" t="e">
        <f>AH224</f>
        <v>#REF!</v>
      </c>
      <c r="H241" s="245" t="e">
        <f>AH225</f>
        <v>#REF!</v>
      </c>
      <c r="I241" s="177">
        <f t="shared" si="115"/>
        <v>288</v>
      </c>
      <c r="J241" s="185"/>
      <c r="K241" s="185"/>
    </row>
    <row r="242" spans="1:11" ht="15" customHeight="1">
      <c r="A242" s="19">
        <f t="shared" si="116"/>
        <v>2021</v>
      </c>
      <c r="B242" s="174">
        <f t="shared" si="114"/>
        <v>297</v>
      </c>
      <c r="C242" s="52"/>
      <c r="D242" s="20">
        <f t="shared" si="113"/>
        <v>18</v>
      </c>
      <c r="E242" s="20"/>
      <c r="F242" s="198" t="e">
        <f>AO218</f>
        <v>#REF!</v>
      </c>
      <c r="G242" s="201" t="e">
        <f>AO224</f>
        <v>#REF!</v>
      </c>
      <c r="H242" s="245" t="e">
        <f>AO225</f>
        <v>#REF!</v>
      </c>
      <c r="I242" s="177">
        <f t="shared" si="115"/>
        <v>297</v>
      </c>
      <c r="J242" s="185"/>
      <c r="K242" s="185"/>
    </row>
    <row r="243" spans="1:11" ht="15" customHeight="1">
      <c r="A243" s="19">
        <f t="shared" si="116"/>
        <v>2022</v>
      </c>
      <c r="B243" s="174">
        <f t="shared" si="114"/>
        <v>305</v>
      </c>
      <c r="C243" s="52"/>
      <c r="D243" s="20">
        <f t="shared" si="113"/>
        <v>19</v>
      </c>
      <c r="E243" s="20"/>
      <c r="F243" s="198" t="e">
        <f>AV218</f>
        <v>#REF!</v>
      </c>
      <c r="G243" s="201" t="e">
        <f>AV224</f>
        <v>#REF!</v>
      </c>
      <c r="H243" s="245" t="e">
        <f>AV225</f>
        <v>#REF!</v>
      </c>
      <c r="I243" s="177">
        <f t="shared" si="115"/>
        <v>305</v>
      </c>
      <c r="J243" s="185"/>
      <c r="K243" s="185"/>
    </row>
    <row r="244" spans="1:11" ht="15" customHeight="1">
      <c r="A244" s="19">
        <f t="shared" si="116"/>
        <v>2023</v>
      </c>
      <c r="B244" s="174">
        <f t="shared" si="114"/>
        <v>313</v>
      </c>
      <c r="C244" s="52"/>
      <c r="D244" s="20">
        <f t="shared" si="113"/>
        <v>20</v>
      </c>
      <c r="E244" s="20"/>
      <c r="F244" s="198" t="e">
        <f>BC218</f>
        <v>#REF!</v>
      </c>
      <c r="G244" s="201" t="e">
        <f>BC224</f>
        <v>#REF!</v>
      </c>
      <c r="H244" s="245" t="e">
        <f>BC225</f>
        <v>#REF!</v>
      </c>
      <c r="I244" s="177">
        <f t="shared" si="115"/>
        <v>313</v>
      </c>
      <c r="J244" s="185"/>
      <c r="K244" s="185"/>
    </row>
    <row r="245" spans="1:11" ht="15" customHeight="1">
      <c r="A245" s="19">
        <f t="shared" si="116"/>
        <v>2024</v>
      </c>
      <c r="B245" s="174">
        <f t="shared" si="114"/>
        <v>322</v>
      </c>
      <c r="C245" s="52"/>
      <c r="D245" s="20">
        <f t="shared" si="113"/>
        <v>21</v>
      </c>
      <c r="E245" s="20"/>
      <c r="F245" s="198" t="e">
        <f>BJ218</f>
        <v>#REF!</v>
      </c>
      <c r="G245" s="201" t="e">
        <f>BJ224</f>
        <v>#REF!</v>
      </c>
      <c r="H245" s="245" t="e">
        <f>BJ225</f>
        <v>#REF!</v>
      </c>
      <c r="I245" s="177">
        <f t="shared" si="115"/>
        <v>322</v>
      </c>
      <c r="J245" s="185"/>
      <c r="K245" s="185"/>
    </row>
    <row r="246" spans="1:11" ht="15" customHeight="1">
      <c r="A246" s="19">
        <f t="shared" si="116"/>
        <v>2025</v>
      </c>
      <c r="B246" s="174">
        <f t="shared" si="114"/>
        <v>331</v>
      </c>
      <c r="C246" s="52"/>
      <c r="D246" s="20">
        <f t="shared" si="113"/>
        <v>22</v>
      </c>
      <c r="E246" s="20"/>
      <c r="F246" s="198" t="e">
        <f>BQ218</f>
        <v>#REF!</v>
      </c>
      <c r="G246" s="201" t="e">
        <f>BQ224</f>
        <v>#REF!</v>
      </c>
      <c r="H246" s="245" t="e">
        <f>BQ225</f>
        <v>#REF!</v>
      </c>
      <c r="I246" s="177">
        <f t="shared" si="115"/>
        <v>331</v>
      </c>
      <c r="J246" s="185"/>
      <c r="K246" s="185"/>
    </row>
    <row r="247" spans="1:11" ht="15" customHeight="1">
      <c r="A247" s="19">
        <f t="shared" si="116"/>
        <v>2026</v>
      </c>
      <c r="B247" s="174">
        <f t="shared" si="114"/>
        <v>340</v>
      </c>
      <c r="C247" s="52"/>
      <c r="D247" s="20">
        <f t="shared" si="113"/>
        <v>23</v>
      </c>
      <c r="E247" s="20"/>
      <c r="F247" s="198" t="e">
        <f>BX218</f>
        <v>#REF!</v>
      </c>
      <c r="G247" s="201" t="e">
        <f>BX224</f>
        <v>#REF!</v>
      </c>
      <c r="H247" s="245" t="e">
        <f>BX225</f>
        <v>#REF!</v>
      </c>
      <c r="I247" s="177">
        <f t="shared" si="115"/>
        <v>340</v>
      </c>
      <c r="J247" s="185"/>
      <c r="K247" s="185"/>
    </row>
    <row r="248" spans="1:11" ht="15" customHeight="1">
      <c r="A248" s="19">
        <f t="shared" si="116"/>
        <v>2027</v>
      </c>
      <c r="B248" s="174">
        <f t="shared" si="114"/>
        <v>349</v>
      </c>
      <c r="C248" s="52"/>
      <c r="D248" s="20">
        <f t="shared" si="113"/>
        <v>24</v>
      </c>
      <c r="E248" s="20"/>
      <c r="F248" s="198" t="e">
        <f>CE218</f>
        <v>#REF!</v>
      </c>
      <c r="G248" s="201" t="e">
        <f>CE224</f>
        <v>#REF!</v>
      </c>
      <c r="H248" s="245" t="e">
        <f>CE225</f>
        <v>#REF!</v>
      </c>
      <c r="I248" s="177">
        <f t="shared" si="115"/>
        <v>349</v>
      </c>
      <c r="J248" s="185"/>
      <c r="K248" s="185"/>
    </row>
    <row r="249" spans="1:11" ht="15" customHeight="1">
      <c r="A249" s="19">
        <f t="shared" si="116"/>
        <v>2028</v>
      </c>
      <c r="B249" s="174">
        <f t="shared" si="114"/>
        <v>359</v>
      </c>
      <c r="C249" s="52"/>
      <c r="D249" s="20">
        <f t="shared" si="113"/>
        <v>25</v>
      </c>
      <c r="E249" s="20"/>
      <c r="F249" s="198" t="e">
        <f>CL218</f>
        <v>#REF!</v>
      </c>
      <c r="G249" s="201" t="e">
        <f>CL224</f>
        <v>#REF!</v>
      </c>
      <c r="H249" s="245" t="e">
        <f>CL225</f>
        <v>#REF!</v>
      </c>
      <c r="I249" s="177">
        <f t="shared" si="115"/>
        <v>359</v>
      </c>
      <c r="J249" s="185"/>
      <c r="K249" s="185"/>
    </row>
    <row r="250" spans="1:11" ht="15" customHeight="1">
      <c r="A250" s="19">
        <f t="shared" si="116"/>
        <v>2029</v>
      </c>
      <c r="B250" s="174">
        <f t="shared" si="114"/>
        <v>368</v>
      </c>
      <c r="C250" s="52"/>
      <c r="D250" s="20">
        <f t="shared" si="113"/>
        <v>26</v>
      </c>
      <c r="E250" s="20"/>
      <c r="F250" s="198" t="e">
        <f>CS218</f>
        <v>#REF!</v>
      </c>
      <c r="G250" s="201" t="e">
        <f>CS224</f>
        <v>#REF!</v>
      </c>
      <c r="H250" s="245" t="e">
        <f>CS225</f>
        <v>#REF!</v>
      </c>
      <c r="I250" s="177">
        <f t="shared" si="115"/>
        <v>368</v>
      </c>
      <c r="J250" s="185"/>
      <c r="K250" s="185"/>
    </row>
    <row r="251" spans="1:11" ht="15" customHeight="1">
      <c r="A251" s="19">
        <f t="shared" si="116"/>
        <v>2030</v>
      </c>
      <c r="B251" s="174">
        <f t="shared" si="114"/>
        <v>378</v>
      </c>
      <c r="C251" s="52"/>
      <c r="D251" s="20">
        <f t="shared" si="113"/>
        <v>27</v>
      </c>
      <c r="E251" s="20"/>
      <c r="F251" s="53"/>
      <c r="G251" s="80"/>
      <c r="H251" s="32"/>
      <c r="I251" s="177">
        <f t="shared" si="115"/>
        <v>378</v>
      </c>
      <c r="J251" s="185"/>
      <c r="K251" s="185"/>
    </row>
    <row r="252" spans="1:11" ht="15" customHeight="1">
      <c r="A252" s="19">
        <f t="shared" si="116"/>
        <v>2031</v>
      </c>
      <c r="B252" s="174">
        <f t="shared" si="114"/>
        <v>388</v>
      </c>
      <c r="C252" s="52"/>
      <c r="D252" s="20">
        <f t="shared" si="113"/>
        <v>28</v>
      </c>
      <c r="E252" s="20"/>
      <c r="F252" s="53"/>
      <c r="G252" s="80"/>
      <c r="H252" s="32"/>
      <c r="I252" s="177">
        <f t="shared" si="115"/>
        <v>388</v>
      </c>
      <c r="J252" s="185"/>
      <c r="K252" s="185"/>
    </row>
    <row r="253" spans="1:11" ht="15" customHeight="1">
      <c r="A253" s="19">
        <f t="shared" si="116"/>
        <v>2032</v>
      </c>
      <c r="B253" s="174">
        <f t="shared" si="114"/>
        <v>397</v>
      </c>
      <c r="C253" s="52"/>
      <c r="D253" s="20">
        <f t="shared" si="113"/>
        <v>29</v>
      </c>
      <c r="E253" s="20"/>
      <c r="F253" s="53"/>
      <c r="G253" s="80"/>
      <c r="H253" s="32"/>
      <c r="I253" s="177">
        <f t="shared" si="115"/>
        <v>397</v>
      </c>
      <c r="J253" s="185"/>
      <c r="K253" s="185"/>
    </row>
    <row r="254" spans="1:11" ht="15" customHeight="1">
      <c r="A254" s="19">
        <f t="shared" si="116"/>
        <v>2033</v>
      </c>
      <c r="B254" s="174">
        <f t="shared" si="114"/>
        <v>408</v>
      </c>
      <c r="C254" s="52"/>
      <c r="D254" s="20">
        <f t="shared" si="113"/>
        <v>30</v>
      </c>
      <c r="E254" s="20"/>
      <c r="F254" s="53"/>
      <c r="G254" s="80"/>
      <c r="H254" s="32"/>
      <c r="I254" s="177">
        <f t="shared" si="115"/>
        <v>408</v>
      </c>
      <c r="J254" s="185"/>
      <c r="K254" s="185"/>
    </row>
    <row r="255" spans="1:11" ht="15" customHeight="1">
      <c r="A255" s="19">
        <f t="shared" si="116"/>
        <v>2034</v>
      </c>
      <c r="B255" s="174">
        <f t="shared" si="114"/>
        <v>418</v>
      </c>
      <c r="C255" s="52"/>
      <c r="D255" s="20">
        <f t="shared" si="113"/>
        <v>31</v>
      </c>
      <c r="E255" s="20"/>
      <c r="F255" s="53"/>
      <c r="G255" s="80"/>
      <c r="H255" s="32"/>
      <c r="I255" s="177">
        <f t="shared" si="115"/>
        <v>418</v>
      </c>
      <c r="J255" s="185"/>
      <c r="K255" s="185"/>
    </row>
    <row r="256" spans="1:11" ht="15" customHeight="1">
      <c r="A256" s="103">
        <f t="shared" si="116"/>
        <v>2035</v>
      </c>
      <c r="B256" s="186">
        <f t="shared" si="114"/>
        <v>428</v>
      </c>
      <c r="C256" s="193"/>
      <c r="D256" s="33">
        <f t="shared" si="113"/>
        <v>32</v>
      </c>
      <c r="E256" s="33"/>
      <c r="F256" s="54"/>
      <c r="G256" s="82"/>
      <c r="H256" s="35"/>
      <c r="I256" s="187">
        <f t="shared" si="115"/>
        <v>428</v>
      </c>
      <c r="J256" s="188"/>
      <c r="K256" s="188"/>
    </row>
    <row r="257" spans="1:56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</row>
    <row r="258" spans="1:56" ht="15" customHeight="1">
      <c r="A258" s="7" t="s">
        <v>51</v>
      </c>
    </row>
    <row r="259" spans="1:56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0.85626227433921132</v>
      </c>
      <c r="J259" s="17" t="s">
        <v>15</v>
      </c>
      <c r="K259" s="18" t="s">
        <v>16</v>
      </c>
      <c r="M259" s="108" t="e">
        <f>RSQ($B260:$B280,M260:M280)</f>
        <v>#REF!</v>
      </c>
      <c r="N259" s="18" t="s">
        <v>16</v>
      </c>
      <c r="P259" s="66" t="s">
        <v>52</v>
      </c>
      <c r="Q259" s="37"/>
      <c r="R259" s="107" t="s">
        <v>74</v>
      </c>
      <c r="S259" s="108" t="e">
        <f>RSQ($B260:$B280,S260:S280)</f>
        <v>#REF!</v>
      </c>
      <c r="T259" s="18" t="s">
        <v>16</v>
      </c>
      <c r="V259" s="66" t="s">
        <v>52</v>
      </c>
      <c r="W259" s="37"/>
      <c r="X259" s="107" t="s">
        <v>74</v>
      </c>
      <c r="Y259" s="108" t="e">
        <f>RSQ($B260:$B280,Y260:Y280)</f>
        <v>#REF!</v>
      </c>
      <c r="Z259" s="18" t="s">
        <v>16</v>
      </c>
      <c r="AB259" s="66" t="s">
        <v>52</v>
      </c>
      <c r="AC259" s="37"/>
      <c r="AD259" s="107" t="s">
        <v>74</v>
      </c>
      <c r="AE259" s="108" t="e">
        <f>RSQ($B260:$B280,AE260:AE280)</f>
        <v>#REF!</v>
      </c>
      <c r="AF259" s="18" t="s">
        <v>16</v>
      </c>
      <c r="AH259" s="66" t="s">
        <v>52</v>
      </c>
      <c r="AI259" s="37"/>
      <c r="AJ259" s="107" t="s">
        <v>74</v>
      </c>
      <c r="AK259" s="108" t="e">
        <f>RSQ($B260:$B280,AK260:AK280)</f>
        <v>#REF!</v>
      </c>
      <c r="AL259" s="18" t="s">
        <v>16</v>
      </c>
      <c r="AN259" s="66" t="s">
        <v>52</v>
      </c>
      <c r="AO259" s="37"/>
      <c r="AP259" s="107" t="s">
        <v>74</v>
      </c>
      <c r="AQ259" s="108" t="e">
        <f>RSQ($B260:$B280,AQ260:AQ280)</f>
        <v>#REF!</v>
      </c>
      <c r="AR259" s="18" t="s">
        <v>16</v>
      </c>
      <c r="AT259" s="66" t="s">
        <v>52</v>
      </c>
      <c r="AU259" s="37"/>
      <c r="AV259" s="107" t="s">
        <v>74</v>
      </c>
      <c r="AW259" s="108" t="e">
        <f>RSQ($B260:$B280,AW260:AW280)</f>
        <v>#REF!</v>
      </c>
      <c r="AX259" s="18" t="s">
        <v>16</v>
      </c>
      <c r="AZ259" s="66" t="s">
        <v>52</v>
      </c>
      <c r="BA259" s="37"/>
      <c r="BB259" s="107" t="s">
        <v>74</v>
      </c>
      <c r="BC259" s="108" t="e">
        <f>RSQ($B260:$B280,BC260:BC280)</f>
        <v>#REF!</v>
      </c>
      <c r="BD259" s="18" t="s">
        <v>16</v>
      </c>
    </row>
    <row r="260" spans="1:56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3"/>
      <c r="N260" s="175"/>
      <c r="P260" s="208"/>
      <c r="Q260" s="38" t="s">
        <v>53</v>
      </c>
      <c r="R260" s="21"/>
      <c r="S260" s="203"/>
      <c r="T260" s="175"/>
      <c r="V260" s="208"/>
      <c r="W260" s="38" t="s">
        <v>53</v>
      </c>
      <c r="X260" s="21"/>
      <c r="Y260" s="203"/>
      <c r="Z260" s="175"/>
      <c r="AB260" s="208"/>
      <c r="AC260" s="38" t="s">
        <v>53</v>
      </c>
      <c r="AD260" s="21"/>
      <c r="AE260" s="203"/>
      <c r="AF260" s="175"/>
      <c r="AH260" s="208"/>
      <c r="AI260" s="38" t="s">
        <v>53</v>
      </c>
      <c r="AJ260" s="21"/>
      <c r="AK260" s="203"/>
      <c r="AL260" s="175"/>
      <c r="AN260" s="208"/>
      <c r="AO260" s="38" t="s">
        <v>53</v>
      </c>
      <c r="AP260" s="21"/>
      <c r="AQ260" s="203"/>
      <c r="AR260" s="175"/>
      <c r="AT260" s="208"/>
      <c r="AU260" s="38" t="s">
        <v>53</v>
      </c>
      <c r="AV260" s="21"/>
      <c r="AW260" s="203"/>
      <c r="AX260" s="175"/>
      <c r="AZ260" s="208"/>
      <c r="BA260" s="38" t="s">
        <v>53</v>
      </c>
      <c r="BB260" s="21"/>
      <c r="BC260" s="203"/>
      <c r="BD260" s="175"/>
    </row>
    <row r="261" spans="1:56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185"/>
      <c r="N261" s="177"/>
      <c r="P261" s="208"/>
      <c r="Q261" s="38" t="s">
        <v>54</v>
      </c>
      <c r="R261" s="21"/>
      <c r="S261" s="185"/>
      <c r="T261" s="177"/>
      <c r="V261" s="208"/>
      <c r="W261" s="38" t="s">
        <v>54</v>
      </c>
      <c r="X261" s="21"/>
      <c r="Y261" s="185"/>
      <c r="Z261" s="177"/>
      <c r="AB261" s="208"/>
      <c r="AC261" s="38" t="s">
        <v>54</v>
      </c>
      <c r="AD261" s="21"/>
      <c r="AE261" s="185"/>
      <c r="AF261" s="177"/>
      <c r="AH261" s="208"/>
      <c r="AI261" s="38" t="s">
        <v>54</v>
      </c>
      <c r="AJ261" s="21"/>
      <c r="AK261" s="185"/>
      <c r="AL261" s="177"/>
      <c r="AN261" s="208"/>
      <c r="AO261" s="38" t="s">
        <v>54</v>
      </c>
      <c r="AP261" s="21"/>
      <c r="AQ261" s="185"/>
      <c r="AR261" s="177"/>
      <c r="AT261" s="208"/>
      <c r="AU261" s="38" t="s">
        <v>54</v>
      </c>
      <c r="AV261" s="21"/>
      <c r="AW261" s="185"/>
      <c r="AX261" s="177"/>
      <c r="AZ261" s="208"/>
      <c r="BA261" s="38" t="s">
        <v>54</v>
      </c>
      <c r="BB261" s="21"/>
      <c r="BC261" s="185"/>
      <c r="BD261" s="177"/>
    </row>
    <row r="262" spans="1:56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185"/>
      <c r="N262" s="177"/>
      <c r="P262" s="208"/>
      <c r="Q262" s="71"/>
      <c r="S262" s="185"/>
      <c r="T262" s="177"/>
      <c r="V262" s="208"/>
      <c r="W262" s="71"/>
      <c r="Y262" s="185"/>
      <c r="Z262" s="177"/>
      <c r="AB262" s="208"/>
      <c r="AC262" s="71"/>
      <c r="AE262" s="185"/>
      <c r="AF262" s="177"/>
      <c r="AH262" s="208"/>
      <c r="AI262" s="71"/>
      <c r="AK262" s="185"/>
      <c r="AL262" s="177"/>
      <c r="AN262" s="208"/>
      <c r="AO262" s="71"/>
      <c r="AQ262" s="185"/>
      <c r="AR262" s="177"/>
      <c r="AT262" s="208"/>
      <c r="AU262" s="71"/>
      <c r="AW262" s="185"/>
      <c r="AX262" s="177"/>
      <c r="AZ262" s="208"/>
      <c r="BA262" s="71"/>
      <c r="BC262" s="185"/>
      <c r="BD262" s="177"/>
    </row>
    <row r="263" spans="1:56" ht="15" customHeight="1">
      <c r="A263" s="19"/>
      <c r="B263" s="174"/>
      <c r="C263" s="207"/>
      <c r="D263" s="20"/>
      <c r="E263" s="71" t="s">
        <v>55</v>
      </c>
      <c r="F263" s="235">
        <v>350</v>
      </c>
      <c r="G263" s="25"/>
      <c r="I263" s="177"/>
      <c r="J263" s="178"/>
      <c r="K263" s="177"/>
      <c r="M263" s="185"/>
      <c r="N263" s="177"/>
      <c r="P263" s="208"/>
      <c r="Q263" s="71" t="s">
        <v>55</v>
      </c>
      <c r="R263" s="209" t="e">
        <f>#REF!+Q284</f>
        <v>#REF!</v>
      </c>
      <c r="S263" s="185"/>
      <c r="T263" s="177"/>
      <c r="V263" s="208"/>
      <c r="W263" s="71" t="s">
        <v>55</v>
      </c>
      <c r="X263" s="209" t="e">
        <f>R263+W284</f>
        <v>#REF!</v>
      </c>
      <c r="Y263" s="185"/>
      <c r="Z263" s="177"/>
      <c r="AB263" s="208"/>
      <c r="AC263" s="71" t="s">
        <v>55</v>
      </c>
      <c r="AD263" s="209" t="e">
        <f>X263+AC284</f>
        <v>#REF!</v>
      </c>
      <c r="AE263" s="185"/>
      <c r="AF263" s="177"/>
      <c r="AH263" s="208"/>
      <c r="AI263" s="71" t="s">
        <v>55</v>
      </c>
      <c r="AJ263" s="209" t="e">
        <f>AD263+AI284</f>
        <v>#REF!</v>
      </c>
      <c r="AK263" s="185"/>
      <c r="AL263" s="177"/>
      <c r="AN263" s="208"/>
      <c r="AO263" s="71" t="s">
        <v>55</v>
      </c>
      <c r="AP263" s="209" t="e">
        <f>AJ263+AO284</f>
        <v>#REF!</v>
      </c>
      <c r="AQ263" s="185"/>
      <c r="AR263" s="177"/>
      <c r="AT263" s="208"/>
      <c r="AU263" s="71" t="s">
        <v>55</v>
      </c>
      <c r="AV263" s="209" t="e">
        <f>AP263+AU284</f>
        <v>#REF!</v>
      </c>
      <c r="AW263" s="185"/>
      <c r="AX263" s="177"/>
      <c r="AZ263" s="208"/>
      <c r="BA263" s="71" t="s">
        <v>55</v>
      </c>
      <c r="BB263" s="209" t="e">
        <f>AV263+BA284</f>
        <v>#REF!</v>
      </c>
      <c r="BC263" s="185"/>
      <c r="BD263" s="177"/>
    </row>
    <row r="264" spans="1:56" ht="15" customHeight="1">
      <c r="A264" s="19"/>
      <c r="B264" s="174"/>
      <c r="C264" s="207"/>
      <c r="D264" s="20"/>
      <c r="E264" s="86" t="s">
        <v>56</v>
      </c>
      <c r="F264" s="198">
        <f>MAX(B260:B280)</f>
        <v>242</v>
      </c>
      <c r="G264" s="25"/>
      <c r="H264" s="24"/>
      <c r="I264" s="177"/>
      <c r="J264" s="178"/>
      <c r="K264" s="177"/>
      <c r="M264" s="185"/>
      <c r="N264" s="177"/>
      <c r="P264" s="208"/>
      <c r="Q264" s="86" t="s">
        <v>56</v>
      </c>
      <c r="R264" s="198">
        <f>MAX($B260:$B280)</f>
        <v>242</v>
      </c>
      <c r="S264" s="185"/>
      <c r="T264" s="177"/>
      <c r="V264" s="208"/>
      <c r="W264" s="86" t="s">
        <v>56</v>
      </c>
      <c r="X264" s="198">
        <f>MAX($B260:$B280)</f>
        <v>242</v>
      </c>
      <c r="Y264" s="185"/>
      <c r="Z264" s="177"/>
      <c r="AB264" s="208"/>
      <c r="AC264" s="86" t="s">
        <v>56</v>
      </c>
      <c r="AD264" s="198">
        <f>MAX($B260:$B280)</f>
        <v>242</v>
      </c>
      <c r="AE264" s="185"/>
      <c r="AF264" s="177"/>
      <c r="AH264" s="208"/>
      <c r="AI264" s="86" t="s">
        <v>56</v>
      </c>
      <c r="AJ264" s="198">
        <f>MAX($B260:$B280)</f>
        <v>242</v>
      </c>
      <c r="AK264" s="185"/>
      <c r="AL264" s="177"/>
      <c r="AN264" s="208"/>
      <c r="AO264" s="86" t="s">
        <v>56</v>
      </c>
      <c r="AP264" s="198">
        <f>MAX($B260:$B280)</f>
        <v>242</v>
      </c>
      <c r="AQ264" s="185"/>
      <c r="AR264" s="177"/>
      <c r="AT264" s="208"/>
      <c r="AU264" s="86" t="s">
        <v>56</v>
      </c>
      <c r="AV264" s="198">
        <f>MAX($B260:$B280)</f>
        <v>242</v>
      </c>
      <c r="AW264" s="185"/>
      <c r="AX264" s="177"/>
      <c r="AZ264" s="208"/>
      <c r="BA264" s="86" t="s">
        <v>56</v>
      </c>
      <c r="BB264" s="198">
        <f>MAX($B260:$B280)</f>
        <v>242</v>
      </c>
      <c r="BC264" s="185"/>
      <c r="BD264" s="177"/>
    </row>
    <row r="265" spans="1:56" ht="15" customHeight="1">
      <c r="A265" s="19"/>
      <c r="B265" s="174"/>
      <c r="C265" s="207"/>
      <c r="D265" s="20"/>
      <c r="E265" s="86" t="s">
        <v>57</v>
      </c>
      <c r="F265" s="198">
        <f>AVERAGE(B276:B280)</f>
        <v>234.4</v>
      </c>
      <c r="G265" s="25"/>
      <c r="H265" s="24"/>
      <c r="I265" s="177"/>
      <c r="J265" s="178"/>
      <c r="K265" s="177"/>
      <c r="M265" s="185"/>
      <c r="N265" s="177"/>
      <c r="P265" s="208"/>
      <c r="Q265" s="86" t="s">
        <v>57</v>
      </c>
      <c r="R265" s="198">
        <f>AVERAGE($B276:$B280)</f>
        <v>234.4</v>
      </c>
      <c r="S265" s="185"/>
      <c r="T265" s="177"/>
      <c r="V265" s="208"/>
      <c r="W265" s="86" t="s">
        <v>57</v>
      </c>
      <c r="X265" s="198">
        <f>AVERAGE($B276:$B280)</f>
        <v>234.4</v>
      </c>
      <c r="Y265" s="185"/>
      <c r="Z265" s="177"/>
      <c r="AB265" s="208"/>
      <c r="AC265" s="86" t="s">
        <v>57</v>
      </c>
      <c r="AD265" s="198">
        <f>AVERAGE($B276:$B280)</f>
        <v>234.4</v>
      </c>
      <c r="AE265" s="185"/>
      <c r="AF265" s="177"/>
      <c r="AH265" s="208"/>
      <c r="AI265" s="86" t="s">
        <v>57</v>
      </c>
      <c r="AJ265" s="198">
        <f>AVERAGE($B276:$B280)</f>
        <v>234.4</v>
      </c>
      <c r="AK265" s="185"/>
      <c r="AL265" s="177"/>
      <c r="AN265" s="208"/>
      <c r="AO265" s="86" t="s">
        <v>57</v>
      </c>
      <c r="AP265" s="198">
        <f>AVERAGE($B276:$B280)</f>
        <v>234.4</v>
      </c>
      <c r="AQ265" s="185"/>
      <c r="AR265" s="177"/>
      <c r="AT265" s="208"/>
      <c r="AU265" s="86" t="s">
        <v>57</v>
      </c>
      <c r="AV265" s="198">
        <f>AVERAGE($B276:$B280)</f>
        <v>234.4</v>
      </c>
      <c r="AW265" s="185"/>
      <c r="AX265" s="177"/>
      <c r="AZ265" s="208"/>
      <c r="BA265" s="86" t="s">
        <v>57</v>
      </c>
      <c r="BB265" s="198">
        <f>AVERAGE($B276:$B280)</f>
        <v>234.4</v>
      </c>
      <c r="BC265" s="185"/>
      <c r="BD265" s="177"/>
    </row>
    <row r="266" spans="1:56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185"/>
      <c r="N266" s="177"/>
      <c r="P266" s="208"/>
      <c r="S266" s="185"/>
      <c r="T266" s="177"/>
      <c r="V266" s="208"/>
      <c r="Y266" s="185"/>
      <c r="Z266" s="177"/>
      <c r="AB266" s="208"/>
      <c r="AE266" s="185"/>
      <c r="AF266" s="177"/>
      <c r="AH266" s="208"/>
      <c r="AK266" s="185"/>
      <c r="AL266" s="177"/>
      <c r="AN266" s="208"/>
      <c r="AQ266" s="185"/>
      <c r="AR266" s="177"/>
      <c r="AT266" s="208"/>
      <c r="AW266" s="185"/>
      <c r="AX266" s="177"/>
      <c r="AZ266" s="208"/>
      <c r="BC266" s="185"/>
      <c r="BD266" s="177"/>
    </row>
    <row r="267" spans="1:56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-7.8540932487120851E-2</v>
      </c>
      <c r="G267" s="88"/>
      <c r="H267" s="24"/>
      <c r="I267" s="177"/>
      <c r="J267" s="178"/>
      <c r="K267" s="177"/>
      <c r="M267" s="185"/>
      <c r="N267" s="177"/>
      <c r="P267" s="208"/>
      <c r="Q267" s="87" t="s">
        <v>58</v>
      </c>
      <c r="R267" s="42" t="e">
        <f>INDEX(LINEST(P271:P280,$D271:$D280),1)</f>
        <v>#VALUE!</v>
      </c>
      <c r="S267" s="185"/>
      <c r="T267" s="177"/>
      <c r="V267" s="208"/>
      <c r="W267" s="87" t="s">
        <v>58</v>
      </c>
      <c r="X267" s="42" t="e">
        <f>INDEX(LINEST(V271:V280,$D271:$D280),1)</f>
        <v>#VALUE!</v>
      </c>
      <c r="Y267" s="185"/>
      <c r="Z267" s="177"/>
      <c r="AB267" s="208"/>
      <c r="AC267" s="87" t="s">
        <v>58</v>
      </c>
      <c r="AD267" s="42" t="e">
        <f>INDEX(LINEST(AB271:AB280,$D271:$D280),1)</f>
        <v>#VALUE!</v>
      </c>
      <c r="AE267" s="185"/>
      <c r="AF267" s="177"/>
      <c r="AH267" s="208"/>
      <c r="AI267" s="87" t="s">
        <v>58</v>
      </c>
      <c r="AJ267" s="42" t="e">
        <f>INDEX(LINEST(AH271:AH280,$D271:$D280),1)</f>
        <v>#VALUE!</v>
      </c>
      <c r="AK267" s="185"/>
      <c r="AL267" s="177"/>
      <c r="AN267" s="208"/>
      <c r="AO267" s="87" t="s">
        <v>58</v>
      </c>
      <c r="AP267" s="42" t="e">
        <f>INDEX(LINEST(AN271:AN280,$D271:$D280),1)</f>
        <v>#VALUE!</v>
      </c>
      <c r="AQ267" s="185"/>
      <c r="AR267" s="177"/>
      <c r="AT267" s="208"/>
      <c r="AU267" s="87" t="s">
        <v>58</v>
      </c>
      <c r="AV267" s="42" t="e">
        <f>INDEX(LINEST(AT271:AT280,$D271:$D280),1)</f>
        <v>#VALUE!</v>
      </c>
      <c r="AW267" s="185"/>
      <c r="AX267" s="177"/>
      <c r="AZ267" s="208"/>
      <c r="BA267" s="87" t="s">
        <v>58</v>
      </c>
      <c r="BB267" s="42" t="e">
        <f>INDEX(LINEST(AZ271:AZ280,$D271:$D280),1)</f>
        <v>#VALUE!</v>
      </c>
      <c r="BC267" s="185"/>
      <c r="BD267" s="177"/>
    </row>
    <row r="268" spans="1:56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-4.1588019078659499E-2</v>
      </c>
      <c r="G268" s="25"/>
      <c r="H268" s="21"/>
      <c r="I268" s="177"/>
      <c r="J268" s="178"/>
      <c r="K268" s="177"/>
      <c r="M268" s="185"/>
      <c r="N268" s="177"/>
      <c r="P268" s="208"/>
      <c r="Q268" s="71" t="s">
        <v>29</v>
      </c>
      <c r="R268" s="42" t="e">
        <f>INDEX(LINEST(P271:P280,$D271:$D280),2)</f>
        <v>#VALUE!</v>
      </c>
      <c r="S268" s="185"/>
      <c r="T268" s="177"/>
      <c r="V268" s="208"/>
      <c r="W268" s="71" t="s">
        <v>29</v>
      </c>
      <c r="X268" s="42" t="e">
        <f>INDEX(LINEST(V271:V280,$D271:$D280),2)</f>
        <v>#VALUE!</v>
      </c>
      <c r="Y268" s="185"/>
      <c r="Z268" s="177"/>
      <c r="AB268" s="208"/>
      <c r="AC268" s="71" t="s">
        <v>29</v>
      </c>
      <c r="AD268" s="42" t="e">
        <f>INDEX(LINEST(AB271:AB280,$D271:$D280),2)</f>
        <v>#VALUE!</v>
      </c>
      <c r="AE268" s="185"/>
      <c r="AF268" s="177"/>
      <c r="AH268" s="208"/>
      <c r="AI268" s="71" t="s">
        <v>29</v>
      </c>
      <c r="AJ268" s="42" t="e">
        <f>INDEX(LINEST(AH271:AH280,$D271:$D280),2)</f>
        <v>#VALUE!</v>
      </c>
      <c r="AK268" s="185"/>
      <c r="AL268" s="177"/>
      <c r="AN268" s="208"/>
      <c r="AO268" s="71" t="s">
        <v>29</v>
      </c>
      <c r="AP268" s="42" t="e">
        <f>INDEX(LINEST(AN271:AN280,$D271:$D280),2)</f>
        <v>#VALUE!</v>
      </c>
      <c r="AQ268" s="185"/>
      <c r="AR268" s="177"/>
      <c r="AT268" s="208"/>
      <c r="AU268" s="71" t="s">
        <v>29</v>
      </c>
      <c r="AV268" s="42" t="e">
        <f>INDEX(LINEST(AT271:AT280,$D271:$D280),2)</f>
        <v>#VALUE!</v>
      </c>
      <c r="AW268" s="185"/>
      <c r="AX268" s="177"/>
      <c r="AZ268" s="208"/>
      <c r="BA268" s="71" t="s">
        <v>29</v>
      </c>
      <c r="BB268" s="42" t="e">
        <f>INDEX(LINEST(AZ271:AZ280,$D271:$D280),2)</f>
        <v>#VALUE!</v>
      </c>
      <c r="BC268" s="185"/>
      <c r="BD268" s="177"/>
    </row>
    <row r="269" spans="1:56" ht="15" customHeight="1">
      <c r="A269" s="19"/>
      <c r="B269" s="174"/>
      <c r="C269" s="207"/>
      <c r="D269" s="20"/>
      <c r="E269" s="86" t="s">
        <v>30</v>
      </c>
      <c r="F269" s="89">
        <f>F267*-1</f>
        <v>7.8540932487120851E-2</v>
      </c>
      <c r="H269" s="75"/>
      <c r="I269" s="177"/>
      <c r="J269" s="178"/>
      <c r="K269" s="177"/>
      <c r="M269" s="185"/>
      <c r="N269" s="177"/>
      <c r="P269" s="208"/>
      <c r="Q269" s="86" t="s">
        <v>30</v>
      </c>
      <c r="R269" s="89" t="e">
        <f>R267*-1</f>
        <v>#VALUE!</v>
      </c>
      <c r="S269" s="185"/>
      <c r="T269" s="177"/>
      <c r="V269" s="208"/>
      <c r="W269" s="86" t="s">
        <v>30</v>
      </c>
      <c r="X269" s="89" t="e">
        <f>X267*-1</f>
        <v>#VALUE!</v>
      </c>
      <c r="Y269" s="185"/>
      <c r="Z269" s="177"/>
      <c r="AB269" s="208"/>
      <c r="AC269" s="86" t="s">
        <v>30</v>
      </c>
      <c r="AD269" s="89" t="e">
        <f>AD267*-1</f>
        <v>#VALUE!</v>
      </c>
      <c r="AE269" s="185"/>
      <c r="AF269" s="177"/>
      <c r="AH269" s="208"/>
      <c r="AI269" s="86" t="s">
        <v>30</v>
      </c>
      <c r="AJ269" s="89" t="e">
        <f>AJ267*-1</f>
        <v>#VALUE!</v>
      </c>
      <c r="AK269" s="185"/>
      <c r="AL269" s="177"/>
      <c r="AN269" s="208"/>
      <c r="AO269" s="86" t="s">
        <v>30</v>
      </c>
      <c r="AP269" s="89" t="e">
        <f>AP267*-1</f>
        <v>#VALUE!</v>
      </c>
      <c r="AQ269" s="185"/>
      <c r="AR269" s="177"/>
      <c r="AT269" s="208"/>
      <c r="AU269" s="86" t="s">
        <v>30</v>
      </c>
      <c r="AV269" s="89" t="e">
        <f>AV267*-1</f>
        <v>#VALUE!</v>
      </c>
      <c r="AW269" s="185"/>
      <c r="AX269" s="177"/>
      <c r="AZ269" s="208"/>
      <c r="BA269" s="86" t="s">
        <v>30</v>
      </c>
      <c r="BB269" s="89" t="e">
        <f>BB267*-1</f>
        <v>#VALUE!</v>
      </c>
      <c r="BC269" s="185"/>
      <c r="BD269" s="177"/>
    </row>
    <row r="270" spans="1:56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185"/>
      <c r="N270" s="177"/>
      <c r="P270" s="208"/>
      <c r="Q270" s="86"/>
      <c r="S270" s="185"/>
      <c r="T270" s="177"/>
      <c r="V270" s="208"/>
      <c r="W270" s="86"/>
      <c r="Y270" s="185"/>
      <c r="Z270" s="177"/>
      <c r="AB270" s="208"/>
      <c r="AC270" s="86"/>
      <c r="AE270" s="185"/>
      <c r="AF270" s="177"/>
      <c r="AH270" s="208"/>
      <c r="AI270" s="86"/>
      <c r="AK270" s="185"/>
      <c r="AL270" s="177"/>
      <c r="AN270" s="208"/>
      <c r="AO270" s="86"/>
      <c r="AQ270" s="185"/>
      <c r="AR270" s="177"/>
      <c r="AT270" s="208"/>
      <c r="AU270" s="86"/>
      <c r="AW270" s="185"/>
      <c r="AX270" s="177"/>
      <c r="AZ270" s="208"/>
      <c r="BA270" s="86"/>
      <c r="BC270" s="185"/>
      <c r="BD270" s="177"/>
    </row>
    <row r="271" spans="1:56" ht="15" customHeight="1">
      <c r="A271" s="19">
        <f t="shared" ref="A271:B286" si="117">A225</f>
        <v>2004</v>
      </c>
      <c r="B271" s="174">
        <f t="shared" si="117"/>
        <v>193</v>
      </c>
      <c r="C271" s="207">
        <f t="shared" ref="C271:C280" si="118">LN(F$263/B271-1)</f>
        <v>-0.20644438355657749</v>
      </c>
      <c r="D271" s="20">
        <v>1</v>
      </c>
      <c r="E271" s="637" t="s">
        <v>7</v>
      </c>
      <c r="F271" s="638"/>
      <c r="G271" s="641">
        <f>I259</f>
        <v>0.85626227433921132</v>
      </c>
      <c r="H271" s="642"/>
      <c r="I271" s="177">
        <f t="shared" ref="I271:I302" si="119">ROUND($F$263/(1+EXP($F$268+$F$267*D271)),$G$1)</f>
        <v>185</v>
      </c>
      <c r="J271" s="178">
        <f t="shared" ref="J271:J280" si="120">ABS(B271-I271)/B271*100</f>
        <v>4.1450777202072544</v>
      </c>
      <c r="K271" s="177">
        <f t="shared" ref="K271:K280" si="121">(B271-I271)^2/1000</f>
        <v>6.4000000000000001E-2</v>
      </c>
      <c r="M271" s="185" t="e">
        <f>ROUND(#REF!/(1+EXP(#REF!+#REF!*$D271)),$G$1)</f>
        <v>#REF!</v>
      </c>
      <c r="N271" s="177" t="e">
        <f t="shared" ref="N271:N280" si="122">($B271-M271)^2/1000</f>
        <v>#REF!</v>
      </c>
      <c r="P271" s="208" t="e">
        <f t="shared" ref="P271:P280" si="123">LN(R$263/$B271-1)</f>
        <v>#REF!</v>
      </c>
      <c r="Q271" s="21" t="s">
        <v>36</v>
      </c>
      <c r="R271" s="42" t="e">
        <f>S259</f>
        <v>#REF!</v>
      </c>
      <c r="S271" s="185" t="e">
        <f t="shared" ref="S271:S280" si="124">ROUND(R$263/(1+EXP(R$268+R$267*$D271)),$G$1)</f>
        <v>#REF!</v>
      </c>
      <c r="T271" s="177" t="e">
        <f t="shared" ref="T271:T280" si="125">($B271-S271)^2/1000</f>
        <v>#REF!</v>
      </c>
      <c r="V271" s="208" t="e">
        <f t="shared" ref="V271:V280" si="126">LN(X$263/$B271-1)</f>
        <v>#REF!</v>
      </c>
      <c r="W271" s="21" t="s">
        <v>36</v>
      </c>
      <c r="X271" s="42" t="e">
        <f>Y259</f>
        <v>#REF!</v>
      </c>
      <c r="Y271" s="185" t="e">
        <f t="shared" ref="Y271:Y280" si="127">ROUND(X$263/(1+EXP(X$268+X$267*$D271)),$G$1)</f>
        <v>#REF!</v>
      </c>
      <c r="Z271" s="177" t="e">
        <f t="shared" ref="Z271:Z280" si="128">($B271-Y271)^2/1000</f>
        <v>#REF!</v>
      </c>
      <c r="AB271" s="208" t="e">
        <f t="shared" ref="AB271:AB280" si="129">LN(AD$263/$B271-1)</f>
        <v>#REF!</v>
      </c>
      <c r="AC271" s="21" t="s">
        <v>36</v>
      </c>
      <c r="AD271" s="42" t="e">
        <f>AE259</f>
        <v>#REF!</v>
      </c>
      <c r="AE271" s="185" t="e">
        <f t="shared" ref="AE271:AE280" si="130">ROUND(AD$263/(1+EXP(AD$268+AD$267*$D271)),$G$1)</f>
        <v>#REF!</v>
      </c>
      <c r="AF271" s="177" t="e">
        <f t="shared" ref="AF271:AF280" si="131">($B271-AE271)^2/1000</f>
        <v>#REF!</v>
      </c>
      <c r="AH271" s="208" t="e">
        <f t="shared" ref="AH271:AH280" si="132">LN(AJ$263/$B271-1)</f>
        <v>#REF!</v>
      </c>
      <c r="AI271" s="21" t="s">
        <v>36</v>
      </c>
      <c r="AJ271" s="42" t="e">
        <f>AK259</f>
        <v>#REF!</v>
      </c>
      <c r="AK271" s="185" t="e">
        <f t="shared" ref="AK271:AK280" si="133">ROUND(AJ$263/(1+EXP(AJ$268+AJ$267*$D271)),$G$1)</f>
        <v>#REF!</v>
      </c>
      <c r="AL271" s="177" t="e">
        <f t="shared" ref="AL271:AL280" si="134">($B271-AK271)^2/1000</f>
        <v>#REF!</v>
      </c>
      <c r="AN271" s="208" t="e">
        <f t="shared" ref="AN271:AN280" si="135">LN(AP$263/$B271-1)</f>
        <v>#REF!</v>
      </c>
      <c r="AO271" s="21" t="s">
        <v>36</v>
      </c>
      <c r="AP271" s="42" t="e">
        <f>AQ259</f>
        <v>#REF!</v>
      </c>
      <c r="AQ271" s="185" t="e">
        <f t="shared" ref="AQ271:AQ280" si="136">ROUND(AP$263/(1+EXP(AP$268+AP$267*$D271)),$G$1)</f>
        <v>#REF!</v>
      </c>
      <c r="AR271" s="177" t="e">
        <f t="shared" ref="AR271:AR280" si="137">($B271-AQ271)^2/1000</f>
        <v>#REF!</v>
      </c>
      <c r="AT271" s="208" t="e">
        <f t="shared" ref="AT271:AT280" si="138">LN(AV$263/$B271-1)</f>
        <v>#REF!</v>
      </c>
      <c r="AU271" s="21" t="s">
        <v>36</v>
      </c>
      <c r="AV271" s="42" t="e">
        <f>AW259</f>
        <v>#REF!</v>
      </c>
      <c r="AW271" s="185" t="e">
        <f t="shared" ref="AW271:AW280" si="139">ROUND(AV$263/(1+EXP(AV$268+AV$267*$D271)),$G$1)</f>
        <v>#REF!</v>
      </c>
      <c r="AX271" s="177" t="e">
        <f t="shared" ref="AX271:AX280" si="140">($B271-AW271)^2/1000</f>
        <v>#REF!</v>
      </c>
      <c r="AZ271" s="208" t="e">
        <f t="shared" ref="AZ271:AZ280" si="141">LN(BB$263/$B271-1)</f>
        <v>#REF!</v>
      </c>
      <c r="BA271" s="21" t="s">
        <v>36</v>
      </c>
      <c r="BB271" s="42" t="e">
        <f>BC259</f>
        <v>#REF!</v>
      </c>
      <c r="BC271" s="185" t="e">
        <f t="shared" ref="BC271:BC280" si="142">ROUND(BB$263/(1+EXP(BB$268+BB$267*$D271)),$G$1)</f>
        <v>#REF!</v>
      </c>
      <c r="BD271" s="177" t="e">
        <f t="shared" ref="BD271:BD280" si="143">($B271-BC271)^2/1000</f>
        <v>#REF!</v>
      </c>
    </row>
    <row r="272" spans="1:56" ht="15" customHeight="1">
      <c r="A272" s="19">
        <f t="shared" si="117"/>
        <v>2005</v>
      </c>
      <c r="B272" s="174">
        <f t="shared" si="117"/>
        <v>196</v>
      </c>
      <c r="C272" s="207">
        <f t="shared" si="118"/>
        <v>-0.24116205681688796</v>
      </c>
      <c r="D272" s="20">
        <f t="shared" ref="D272:D302" si="144">D271+1</f>
        <v>2</v>
      </c>
      <c r="E272" s="637" t="s">
        <v>8</v>
      </c>
      <c r="F272" s="638"/>
      <c r="G272" s="639">
        <f>SUM(K260:K280)</f>
        <v>0.57499999999999996</v>
      </c>
      <c r="H272" s="640"/>
      <c r="I272" s="177">
        <f t="shared" si="119"/>
        <v>192</v>
      </c>
      <c r="J272" s="178">
        <f t="shared" si="120"/>
        <v>2.0408163265306123</v>
      </c>
      <c r="K272" s="177">
        <f t="shared" si="121"/>
        <v>1.6E-2</v>
      </c>
      <c r="M272" s="185" t="e">
        <f>ROUND(#REF!/(1+EXP(#REF!+#REF!*$D272)),$G$1)</f>
        <v>#REF!</v>
      </c>
      <c r="N272" s="177" t="e">
        <f t="shared" si="122"/>
        <v>#REF!</v>
      </c>
      <c r="P272" s="208" t="e">
        <f t="shared" si="123"/>
        <v>#REF!</v>
      </c>
      <c r="Q272" s="21" t="s">
        <v>37</v>
      </c>
      <c r="R272" s="209" t="e">
        <f>SUM(T260:T280)</f>
        <v>#REF!</v>
      </c>
      <c r="S272" s="185" t="e">
        <f t="shared" si="124"/>
        <v>#REF!</v>
      </c>
      <c r="T272" s="177" t="e">
        <f t="shared" si="125"/>
        <v>#REF!</v>
      </c>
      <c r="V272" s="208" t="e">
        <f t="shared" si="126"/>
        <v>#REF!</v>
      </c>
      <c r="W272" s="21" t="s">
        <v>37</v>
      </c>
      <c r="X272" s="209" t="e">
        <f>SUM(Z260:Z280)</f>
        <v>#REF!</v>
      </c>
      <c r="Y272" s="185" t="e">
        <f t="shared" si="127"/>
        <v>#REF!</v>
      </c>
      <c r="Z272" s="177" t="e">
        <f t="shared" si="128"/>
        <v>#REF!</v>
      </c>
      <c r="AB272" s="208" t="e">
        <f t="shared" si="129"/>
        <v>#REF!</v>
      </c>
      <c r="AC272" s="21" t="s">
        <v>37</v>
      </c>
      <c r="AD272" s="209" t="e">
        <f>SUM(AF260:AF280)</f>
        <v>#REF!</v>
      </c>
      <c r="AE272" s="185" t="e">
        <f t="shared" si="130"/>
        <v>#REF!</v>
      </c>
      <c r="AF272" s="177" t="e">
        <f t="shared" si="131"/>
        <v>#REF!</v>
      </c>
      <c r="AH272" s="208" t="e">
        <f t="shared" si="132"/>
        <v>#REF!</v>
      </c>
      <c r="AI272" s="21" t="s">
        <v>37</v>
      </c>
      <c r="AJ272" s="209" t="e">
        <f>SUM(AL260:AL280)</f>
        <v>#REF!</v>
      </c>
      <c r="AK272" s="185" t="e">
        <f t="shared" si="133"/>
        <v>#REF!</v>
      </c>
      <c r="AL272" s="177" t="e">
        <f t="shared" si="134"/>
        <v>#REF!</v>
      </c>
      <c r="AN272" s="208" t="e">
        <f t="shared" si="135"/>
        <v>#REF!</v>
      </c>
      <c r="AO272" s="21" t="s">
        <v>37</v>
      </c>
      <c r="AP272" s="209" t="e">
        <f>SUM(AR260:AR280)</f>
        <v>#REF!</v>
      </c>
      <c r="AQ272" s="185" t="e">
        <f t="shared" si="136"/>
        <v>#REF!</v>
      </c>
      <c r="AR272" s="177" t="e">
        <f t="shared" si="137"/>
        <v>#REF!</v>
      </c>
      <c r="AT272" s="208" t="e">
        <f t="shared" si="138"/>
        <v>#REF!</v>
      </c>
      <c r="AU272" s="21" t="s">
        <v>37</v>
      </c>
      <c r="AV272" s="209" t="e">
        <f>SUM(AX260:AX280)</f>
        <v>#REF!</v>
      </c>
      <c r="AW272" s="185" t="e">
        <f t="shared" si="139"/>
        <v>#REF!</v>
      </c>
      <c r="AX272" s="177" t="e">
        <f t="shared" si="140"/>
        <v>#REF!</v>
      </c>
      <c r="AZ272" s="208" t="e">
        <f t="shared" si="141"/>
        <v>#REF!</v>
      </c>
      <c r="BA272" s="21" t="s">
        <v>37</v>
      </c>
      <c r="BB272" s="209" t="e">
        <f>SUM(BD260:BD280)</f>
        <v>#REF!</v>
      </c>
      <c r="BC272" s="185" t="e">
        <f t="shared" si="142"/>
        <v>#REF!</v>
      </c>
      <c r="BD272" s="177" t="e">
        <f t="shared" si="143"/>
        <v>#REF!</v>
      </c>
    </row>
    <row r="273" spans="1:61" ht="15" customHeight="1">
      <c r="A273" s="19">
        <f t="shared" si="117"/>
        <v>2006</v>
      </c>
      <c r="B273" s="174">
        <f t="shared" si="117"/>
        <v>195</v>
      </c>
      <c r="C273" s="207">
        <f t="shared" si="118"/>
        <v>-0.22957444164450011</v>
      </c>
      <c r="D273" s="20">
        <f t="shared" si="144"/>
        <v>3</v>
      </c>
      <c r="E273" s="637" t="s">
        <v>9</v>
      </c>
      <c r="F273" s="638"/>
      <c r="G273" s="639">
        <f>SUM(K271:K280)</f>
        <v>0.57499999999999996</v>
      </c>
      <c r="H273" s="640"/>
      <c r="I273" s="177">
        <f t="shared" si="119"/>
        <v>199</v>
      </c>
      <c r="J273" s="178">
        <f t="shared" si="120"/>
        <v>2.0512820512820511</v>
      </c>
      <c r="K273" s="177">
        <f t="shared" si="121"/>
        <v>1.6E-2</v>
      </c>
      <c r="M273" s="185" t="e">
        <f>ROUND(#REF!/(1+EXP(#REF!+#REF!*$D273)),$G$1)</f>
        <v>#REF!</v>
      </c>
      <c r="N273" s="177" t="e">
        <f t="shared" si="122"/>
        <v>#REF!</v>
      </c>
      <c r="P273" s="208" t="e">
        <f t="shared" si="123"/>
        <v>#REF!</v>
      </c>
      <c r="R273" s="39"/>
      <c r="S273" s="185" t="e">
        <f t="shared" si="124"/>
        <v>#REF!</v>
      </c>
      <c r="T273" s="177" t="e">
        <f t="shared" si="125"/>
        <v>#REF!</v>
      </c>
      <c r="V273" s="208" t="e">
        <f t="shared" si="126"/>
        <v>#REF!</v>
      </c>
      <c r="X273" s="39"/>
      <c r="Y273" s="185" t="e">
        <f t="shared" si="127"/>
        <v>#REF!</v>
      </c>
      <c r="Z273" s="177" t="e">
        <f t="shared" si="128"/>
        <v>#REF!</v>
      </c>
      <c r="AB273" s="208" t="e">
        <f t="shared" si="129"/>
        <v>#REF!</v>
      </c>
      <c r="AD273" s="39"/>
      <c r="AE273" s="185" t="e">
        <f t="shared" si="130"/>
        <v>#REF!</v>
      </c>
      <c r="AF273" s="177" t="e">
        <f t="shared" si="131"/>
        <v>#REF!</v>
      </c>
      <c r="AH273" s="208" t="e">
        <f t="shared" si="132"/>
        <v>#REF!</v>
      </c>
      <c r="AJ273" s="39"/>
      <c r="AK273" s="185" t="e">
        <f t="shared" si="133"/>
        <v>#REF!</v>
      </c>
      <c r="AL273" s="177" t="e">
        <f t="shared" si="134"/>
        <v>#REF!</v>
      </c>
      <c r="AN273" s="208" t="e">
        <f t="shared" si="135"/>
        <v>#REF!</v>
      </c>
      <c r="AP273" s="39"/>
      <c r="AQ273" s="185" t="e">
        <f t="shared" si="136"/>
        <v>#REF!</v>
      </c>
      <c r="AR273" s="177" t="e">
        <f t="shared" si="137"/>
        <v>#REF!</v>
      </c>
      <c r="AT273" s="208" t="e">
        <f t="shared" si="138"/>
        <v>#REF!</v>
      </c>
      <c r="AV273" s="39"/>
      <c r="AW273" s="185" t="e">
        <f t="shared" si="139"/>
        <v>#REF!</v>
      </c>
      <c r="AX273" s="177" t="e">
        <f t="shared" si="140"/>
        <v>#REF!</v>
      </c>
      <c r="AZ273" s="208" t="e">
        <f t="shared" si="141"/>
        <v>#REF!</v>
      </c>
      <c r="BB273" s="39"/>
      <c r="BC273" s="185" t="e">
        <f t="shared" si="142"/>
        <v>#REF!</v>
      </c>
      <c r="BD273" s="177" t="e">
        <f t="shared" si="143"/>
        <v>#REF!</v>
      </c>
    </row>
    <row r="274" spans="1:61" ht="15" customHeight="1">
      <c r="A274" s="19">
        <f t="shared" si="117"/>
        <v>2007</v>
      </c>
      <c r="B274" s="174">
        <f t="shared" si="117"/>
        <v>197</v>
      </c>
      <c r="C274" s="207">
        <f t="shared" si="118"/>
        <v>-0.25276580734555304</v>
      </c>
      <c r="D274" s="20">
        <f t="shared" si="144"/>
        <v>4</v>
      </c>
      <c r="E274" s="637" t="s">
        <v>10</v>
      </c>
      <c r="F274" s="638"/>
      <c r="G274" s="639">
        <f>SUM(J260:J280)/D280</f>
        <v>3.2621060221961793</v>
      </c>
      <c r="H274" s="640"/>
      <c r="I274" s="177">
        <f t="shared" si="119"/>
        <v>206</v>
      </c>
      <c r="J274" s="178">
        <f t="shared" si="120"/>
        <v>4.5685279187817258</v>
      </c>
      <c r="K274" s="177">
        <f t="shared" si="121"/>
        <v>8.1000000000000003E-2</v>
      </c>
      <c r="M274" s="185" t="e">
        <f>ROUND(#REF!/(1+EXP(#REF!+#REF!*$D274)),$G$1)</f>
        <v>#REF!</v>
      </c>
      <c r="N274" s="177" t="e">
        <f t="shared" si="122"/>
        <v>#REF!</v>
      </c>
      <c r="P274" s="208" t="e">
        <f t="shared" si="123"/>
        <v>#REF!</v>
      </c>
      <c r="S274" s="185" t="e">
        <f t="shared" si="124"/>
        <v>#REF!</v>
      </c>
      <c r="T274" s="177" t="e">
        <f t="shared" si="125"/>
        <v>#REF!</v>
      </c>
      <c r="V274" s="208" t="e">
        <f t="shared" si="126"/>
        <v>#REF!</v>
      </c>
      <c r="Y274" s="185" t="e">
        <f t="shared" si="127"/>
        <v>#REF!</v>
      </c>
      <c r="Z274" s="177" t="e">
        <f t="shared" si="128"/>
        <v>#REF!</v>
      </c>
      <c r="AB274" s="208" t="e">
        <f t="shared" si="129"/>
        <v>#REF!</v>
      </c>
      <c r="AE274" s="185" t="e">
        <f t="shared" si="130"/>
        <v>#REF!</v>
      </c>
      <c r="AF274" s="177" t="e">
        <f t="shared" si="131"/>
        <v>#REF!</v>
      </c>
      <c r="AH274" s="208" t="e">
        <f t="shared" si="132"/>
        <v>#REF!</v>
      </c>
      <c r="AK274" s="185" t="e">
        <f t="shared" si="133"/>
        <v>#REF!</v>
      </c>
      <c r="AL274" s="177" t="e">
        <f t="shared" si="134"/>
        <v>#REF!</v>
      </c>
      <c r="AN274" s="208" t="e">
        <f t="shared" si="135"/>
        <v>#REF!</v>
      </c>
      <c r="AQ274" s="185" t="e">
        <f t="shared" si="136"/>
        <v>#REF!</v>
      </c>
      <c r="AR274" s="177" t="e">
        <f t="shared" si="137"/>
        <v>#REF!</v>
      </c>
      <c r="AT274" s="208" t="e">
        <f t="shared" si="138"/>
        <v>#REF!</v>
      </c>
      <c r="AW274" s="185" t="e">
        <f t="shared" si="139"/>
        <v>#REF!</v>
      </c>
      <c r="AX274" s="177" t="e">
        <f t="shared" si="140"/>
        <v>#REF!</v>
      </c>
      <c r="AZ274" s="208" t="e">
        <f t="shared" si="141"/>
        <v>#REF!</v>
      </c>
      <c r="BC274" s="185" t="e">
        <f t="shared" si="142"/>
        <v>#REF!</v>
      </c>
      <c r="BD274" s="177" t="e">
        <f t="shared" si="143"/>
        <v>#REF!</v>
      </c>
    </row>
    <row r="275" spans="1:61" ht="15" customHeight="1">
      <c r="A275" s="19">
        <f t="shared" si="117"/>
        <v>2008</v>
      </c>
      <c r="B275" s="174">
        <f t="shared" si="117"/>
        <v>198</v>
      </c>
      <c r="C275" s="207">
        <f t="shared" si="118"/>
        <v>-0.26438650984825879</v>
      </c>
      <c r="D275" s="20">
        <f t="shared" si="144"/>
        <v>5</v>
      </c>
      <c r="E275" s="637" t="s">
        <v>11</v>
      </c>
      <c r="F275" s="638"/>
      <c r="G275" s="639">
        <f>SUM(J271:J280)/10</f>
        <v>3.2621060221961793</v>
      </c>
      <c r="H275" s="640"/>
      <c r="I275" s="177">
        <f t="shared" si="119"/>
        <v>212</v>
      </c>
      <c r="J275" s="178">
        <f t="shared" si="120"/>
        <v>7.0707070707070701</v>
      </c>
      <c r="K275" s="177">
        <f t="shared" si="121"/>
        <v>0.19600000000000001</v>
      </c>
      <c r="M275" s="185" t="e">
        <f>ROUND(#REF!/(1+EXP(#REF!+#REF!*$D275)),$G$1)</f>
        <v>#REF!</v>
      </c>
      <c r="N275" s="177" t="e">
        <f t="shared" si="122"/>
        <v>#REF!</v>
      </c>
      <c r="P275" s="208" t="e">
        <f t="shared" si="123"/>
        <v>#REF!</v>
      </c>
      <c r="S275" s="185" t="e">
        <f t="shared" si="124"/>
        <v>#REF!</v>
      </c>
      <c r="T275" s="177" t="e">
        <f t="shared" si="125"/>
        <v>#REF!</v>
      </c>
      <c r="V275" s="208" t="e">
        <f t="shared" si="126"/>
        <v>#REF!</v>
      </c>
      <c r="Y275" s="185" t="e">
        <f t="shared" si="127"/>
        <v>#REF!</v>
      </c>
      <c r="Z275" s="177" t="e">
        <f t="shared" si="128"/>
        <v>#REF!</v>
      </c>
      <c r="AB275" s="208" t="e">
        <f t="shared" si="129"/>
        <v>#REF!</v>
      </c>
      <c r="AE275" s="185" t="e">
        <f t="shared" si="130"/>
        <v>#REF!</v>
      </c>
      <c r="AF275" s="177" t="e">
        <f t="shared" si="131"/>
        <v>#REF!</v>
      </c>
      <c r="AH275" s="208" t="e">
        <f t="shared" si="132"/>
        <v>#REF!</v>
      </c>
      <c r="AK275" s="185" t="e">
        <f t="shared" si="133"/>
        <v>#REF!</v>
      </c>
      <c r="AL275" s="177" t="e">
        <f t="shared" si="134"/>
        <v>#REF!</v>
      </c>
      <c r="AN275" s="208" t="e">
        <f t="shared" si="135"/>
        <v>#REF!</v>
      </c>
      <c r="AQ275" s="185" t="e">
        <f t="shared" si="136"/>
        <v>#REF!</v>
      </c>
      <c r="AR275" s="177" t="e">
        <f t="shared" si="137"/>
        <v>#REF!</v>
      </c>
      <c r="AT275" s="208" t="e">
        <f t="shared" si="138"/>
        <v>#REF!</v>
      </c>
      <c r="AW275" s="185" t="e">
        <f t="shared" si="139"/>
        <v>#REF!</v>
      </c>
      <c r="AX275" s="177" t="e">
        <f t="shared" si="140"/>
        <v>#REF!</v>
      </c>
      <c r="AZ275" s="208" t="e">
        <f t="shared" si="141"/>
        <v>#REF!</v>
      </c>
      <c r="BC275" s="185" t="e">
        <f t="shared" si="142"/>
        <v>#REF!</v>
      </c>
      <c r="BD275" s="177" t="e">
        <f t="shared" si="143"/>
        <v>#REF!</v>
      </c>
    </row>
    <row r="276" spans="1:61" ht="15" customHeight="1">
      <c r="A276" s="19">
        <f t="shared" si="117"/>
        <v>2009</v>
      </c>
      <c r="B276" s="174">
        <f t="shared" si="117"/>
        <v>222</v>
      </c>
      <c r="C276" s="207">
        <f t="shared" si="118"/>
        <v>-0.55064711795266208</v>
      </c>
      <c r="D276" s="20">
        <f t="shared" si="144"/>
        <v>6</v>
      </c>
      <c r="G276" s="25"/>
      <c r="H276" s="75"/>
      <c r="I276" s="177">
        <f t="shared" si="119"/>
        <v>219</v>
      </c>
      <c r="J276" s="178">
        <f t="shared" si="120"/>
        <v>1.3513513513513513</v>
      </c>
      <c r="K276" s="177">
        <f t="shared" si="121"/>
        <v>8.9999999999999993E-3</v>
      </c>
      <c r="M276" s="185" t="e">
        <f>ROUND(#REF!/(1+EXP(#REF!+#REF!*$D276)),$G$1)</f>
        <v>#REF!</v>
      </c>
      <c r="N276" s="177" t="e">
        <f t="shared" si="122"/>
        <v>#REF!</v>
      </c>
      <c r="P276" s="208" t="e">
        <f t="shared" si="123"/>
        <v>#REF!</v>
      </c>
      <c r="S276" s="185" t="e">
        <f t="shared" si="124"/>
        <v>#REF!</v>
      </c>
      <c r="T276" s="177" t="e">
        <f t="shared" si="125"/>
        <v>#REF!</v>
      </c>
      <c r="V276" s="208" t="e">
        <f t="shared" si="126"/>
        <v>#REF!</v>
      </c>
      <c r="Y276" s="185" t="e">
        <f t="shared" si="127"/>
        <v>#REF!</v>
      </c>
      <c r="Z276" s="177" t="e">
        <f t="shared" si="128"/>
        <v>#REF!</v>
      </c>
      <c r="AB276" s="208" t="e">
        <f t="shared" si="129"/>
        <v>#REF!</v>
      </c>
      <c r="AE276" s="185" t="e">
        <f t="shared" si="130"/>
        <v>#REF!</v>
      </c>
      <c r="AF276" s="177" t="e">
        <f t="shared" si="131"/>
        <v>#REF!</v>
      </c>
      <c r="AH276" s="208" t="e">
        <f t="shared" si="132"/>
        <v>#REF!</v>
      </c>
      <c r="AK276" s="185" t="e">
        <f t="shared" si="133"/>
        <v>#REF!</v>
      </c>
      <c r="AL276" s="177" t="e">
        <f t="shared" si="134"/>
        <v>#REF!</v>
      </c>
      <c r="AN276" s="208" t="e">
        <f t="shared" si="135"/>
        <v>#REF!</v>
      </c>
      <c r="AQ276" s="185" t="e">
        <f t="shared" si="136"/>
        <v>#REF!</v>
      </c>
      <c r="AR276" s="177" t="e">
        <f t="shared" si="137"/>
        <v>#REF!</v>
      </c>
      <c r="AT276" s="208" t="e">
        <f t="shared" si="138"/>
        <v>#REF!</v>
      </c>
      <c r="AW276" s="185" t="e">
        <f t="shared" si="139"/>
        <v>#REF!</v>
      </c>
      <c r="AX276" s="177" t="e">
        <f t="shared" si="140"/>
        <v>#REF!</v>
      </c>
      <c r="AZ276" s="208" t="e">
        <f t="shared" si="141"/>
        <v>#REF!</v>
      </c>
      <c r="BC276" s="185" t="e">
        <f t="shared" si="142"/>
        <v>#REF!</v>
      </c>
      <c r="BD276" s="177" t="e">
        <f t="shared" si="143"/>
        <v>#REF!</v>
      </c>
    </row>
    <row r="277" spans="1:61" s="25" customFormat="1" ht="15" customHeight="1">
      <c r="A277" s="19">
        <f t="shared" si="117"/>
        <v>2010</v>
      </c>
      <c r="B277" s="174">
        <f t="shared" si="117"/>
        <v>232</v>
      </c>
      <c r="C277" s="207">
        <f t="shared" si="118"/>
        <v>-0.67605274720064523</v>
      </c>
      <c r="D277" s="20">
        <f t="shared" si="144"/>
        <v>7</v>
      </c>
      <c r="H277" s="75"/>
      <c r="I277" s="177">
        <f t="shared" si="119"/>
        <v>225</v>
      </c>
      <c r="J277" s="178">
        <f t="shared" si="120"/>
        <v>3.0172413793103448</v>
      </c>
      <c r="K277" s="177">
        <f t="shared" si="121"/>
        <v>4.9000000000000002E-2</v>
      </c>
      <c r="M277" s="185" t="e">
        <f>ROUND(#REF!/(1+EXP(#REF!+#REF!*$D277)),$G$1)</f>
        <v>#REF!</v>
      </c>
      <c r="N277" s="177" t="e">
        <f t="shared" si="122"/>
        <v>#REF!</v>
      </c>
      <c r="P277" s="208" t="e">
        <f t="shared" si="123"/>
        <v>#REF!</v>
      </c>
      <c r="S277" s="185" t="e">
        <f t="shared" si="124"/>
        <v>#REF!</v>
      </c>
      <c r="T277" s="177" t="e">
        <f t="shared" si="125"/>
        <v>#REF!</v>
      </c>
      <c r="V277" s="208" t="e">
        <f t="shared" si="126"/>
        <v>#REF!</v>
      </c>
      <c r="Y277" s="185" t="e">
        <f t="shared" si="127"/>
        <v>#REF!</v>
      </c>
      <c r="Z277" s="177" t="e">
        <f t="shared" si="128"/>
        <v>#REF!</v>
      </c>
      <c r="AB277" s="208" t="e">
        <f t="shared" si="129"/>
        <v>#REF!</v>
      </c>
      <c r="AE277" s="185" t="e">
        <f t="shared" si="130"/>
        <v>#REF!</v>
      </c>
      <c r="AF277" s="177" t="e">
        <f t="shared" si="131"/>
        <v>#REF!</v>
      </c>
      <c r="AH277" s="208" t="e">
        <f t="shared" si="132"/>
        <v>#REF!</v>
      </c>
      <c r="AK277" s="185" t="e">
        <f t="shared" si="133"/>
        <v>#REF!</v>
      </c>
      <c r="AL277" s="177" t="e">
        <f t="shared" si="134"/>
        <v>#REF!</v>
      </c>
      <c r="AN277" s="208" t="e">
        <f t="shared" si="135"/>
        <v>#REF!</v>
      </c>
      <c r="AQ277" s="185" t="e">
        <f t="shared" si="136"/>
        <v>#REF!</v>
      </c>
      <c r="AR277" s="177" t="e">
        <f t="shared" si="137"/>
        <v>#REF!</v>
      </c>
      <c r="AT277" s="208" t="e">
        <f t="shared" si="138"/>
        <v>#REF!</v>
      </c>
      <c r="AW277" s="185" t="e">
        <f t="shared" si="139"/>
        <v>#REF!</v>
      </c>
      <c r="AX277" s="177" t="e">
        <f t="shared" si="140"/>
        <v>#REF!</v>
      </c>
      <c r="AZ277" s="208" t="e">
        <f t="shared" si="141"/>
        <v>#REF!</v>
      </c>
      <c r="BC277" s="185" t="e">
        <f t="shared" si="142"/>
        <v>#REF!</v>
      </c>
      <c r="BD277" s="177" t="e">
        <f t="shared" si="143"/>
        <v>#REF!</v>
      </c>
    </row>
    <row r="278" spans="1:61" ht="15" customHeight="1">
      <c r="A278" s="19">
        <f t="shared" si="117"/>
        <v>2011</v>
      </c>
      <c r="B278" s="174">
        <f t="shared" si="117"/>
        <v>240</v>
      </c>
      <c r="C278" s="207">
        <f t="shared" si="118"/>
        <v>-0.78015855754957519</v>
      </c>
      <c r="D278" s="20">
        <f t="shared" si="144"/>
        <v>8</v>
      </c>
      <c r="E278" s="50"/>
      <c r="F278" s="25"/>
      <c r="G278" s="25"/>
      <c r="H278" s="75"/>
      <c r="I278" s="177">
        <f t="shared" si="119"/>
        <v>232</v>
      </c>
      <c r="J278" s="178">
        <f t="shared" si="120"/>
        <v>3.3333333333333335</v>
      </c>
      <c r="K278" s="177">
        <f t="shared" si="121"/>
        <v>6.4000000000000001E-2</v>
      </c>
      <c r="M278" s="185" t="e">
        <f>ROUND(#REF!/(1+EXP(#REF!+#REF!*$D278)),$G$1)</f>
        <v>#REF!</v>
      </c>
      <c r="N278" s="177" t="e">
        <f t="shared" si="122"/>
        <v>#REF!</v>
      </c>
      <c r="P278" s="208" t="e">
        <f t="shared" si="123"/>
        <v>#REF!</v>
      </c>
      <c r="Q278" s="50"/>
      <c r="R278" s="25"/>
      <c r="S278" s="185" t="e">
        <f t="shared" si="124"/>
        <v>#REF!</v>
      </c>
      <c r="T278" s="177" t="e">
        <f t="shared" si="125"/>
        <v>#REF!</v>
      </c>
      <c r="V278" s="208" t="e">
        <f t="shared" si="126"/>
        <v>#REF!</v>
      </c>
      <c r="W278" s="50"/>
      <c r="X278" s="25"/>
      <c r="Y278" s="185" t="e">
        <f t="shared" si="127"/>
        <v>#REF!</v>
      </c>
      <c r="Z278" s="177" t="e">
        <f t="shared" si="128"/>
        <v>#REF!</v>
      </c>
      <c r="AB278" s="208" t="e">
        <f t="shared" si="129"/>
        <v>#REF!</v>
      </c>
      <c r="AC278" s="50"/>
      <c r="AD278" s="25"/>
      <c r="AE278" s="185" t="e">
        <f t="shared" si="130"/>
        <v>#REF!</v>
      </c>
      <c r="AF278" s="177" t="e">
        <f t="shared" si="131"/>
        <v>#REF!</v>
      </c>
      <c r="AH278" s="208" t="e">
        <f t="shared" si="132"/>
        <v>#REF!</v>
      </c>
      <c r="AI278" s="50"/>
      <c r="AJ278" s="25"/>
      <c r="AK278" s="185" t="e">
        <f t="shared" si="133"/>
        <v>#REF!</v>
      </c>
      <c r="AL278" s="177" t="e">
        <f t="shared" si="134"/>
        <v>#REF!</v>
      </c>
      <c r="AN278" s="208" t="e">
        <f t="shared" si="135"/>
        <v>#REF!</v>
      </c>
      <c r="AO278" s="50"/>
      <c r="AP278" s="25"/>
      <c r="AQ278" s="185" t="e">
        <f t="shared" si="136"/>
        <v>#REF!</v>
      </c>
      <c r="AR278" s="177" t="e">
        <f t="shared" si="137"/>
        <v>#REF!</v>
      </c>
      <c r="AT278" s="208" t="e">
        <f t="shared" si="138"/>
        <v>#REF!</v>
      </c>
      <c r="AU278" s="50"/>
      <c r="AV278" s="25"/>
      <c r="AW278" s="185" t="e">
        <f t="shared" si="139"/>
        <v>#REF!</v>
      </c>
      <c r="AX278" s="177" t="e">
        <f t="shared" si="140"/>
        <v>#REF!</v>
      </c>
      <c r="AZ278" s="208" t="e">
        <f t="shared" si="141"/>
        <v>#REF!</v>
      </c>
      <c r="BA278" s="50"/>
      <c r="BB278" s="25"/>
      <c r="BC278" s="185" t="e">
        <f t="shared" si="142"/>
        <v>#REF!</v>
      </c>
      <c r="BD278" s="177" t="e">
        <f t="shared" si="143"/>
        <v>#REF!</v>
      </c>
    </row>
    <row r="279" spans="1:61" s="25" customFormat="1" ht="15" customHeight="1">
      <c r="A279" s="19">
        <f t="shared" si="117"/>
        <v>2012</v>
      </c>
      <c r="B279" s="174">
        <f t="shared" si="117"/>
        <v>242</v>
      </c>
      <c r="C279" s="207">
        <f t="shared" si="118"/>
        <v>-0.8068064990324666</v>
      </c>
      <c r="D279" s="20">
        <f t="shared" si="144"/>
        <v>9</v>
      </c>
      <c r="E279" s="50"/>
      <c r="H279" s="32"/>
      <c r="I279" s="177">
        <f t="shared" si="119"/>
        <v>238</v>
      </c>
      <c r="J279" s="178">
        <f t="shared" si="120"/>
        <v>1.6528925619834711</v>
      </c>
      <c r="K279" s="177">
        <f t="shared" si="121"/>
        <v>1.6E-2</v>
      </c>
      <c r="M279" s="185" t="e">
        <f>ROUND(#REF!/(1+EXP(#REF!+#REF!*$D279)),$G$1)</f>
        <v>#REF!</v>
      </c>
      <c r="N279" s="177" t="e">
        <f t="shared" si="122"/>
        <v>#REF!</v>
      </c>
      <c r="P279" s="208" t="e">
        <f t="shared" si="123"/>
        <v>#REF!</v>
      </c>
      <c r="Q279" s="50"/>
      <c r="S279" s="185" t="e">
        <f t="shared" si="124"/>
        <v>#REF!</v>
      </c>
      <c r="T279" s="177" t="e">
        <f t="shared" si="125"/>
        <v>#REF!</v>
      </c>
      <c r="V279" s="208" t="e">
        <f t="shared" si="126"/>
        <v>#REF!</v>
      </c>
      <c r="W279" s="50"/>
      <c r="Y279" s="185" t="e">
        <f t="shared" si="127"/>
        <v>#REF!</v>
      </c>
      <c r="Z279" s="177" t="e">
        <f t="shared" si="128"/>
        <v>#REF!</v>
      </c>
      <c r="AB279" s="208" t="e">
        <f t="shared" si="129"/>
        <v>#REF!</v>
      </c>
      <c r="AC279" s="50"/>
      <c r="AE279" s="185" t="e">
        <f t="shared" si="130"/>
        <v>#REF!</v>
      </c>
      <c r="AF279" s="177" t="e">
        <f t="shared" si="131"/>
        <v>#REF!</v>
      </c>
      <c r="AH279" s="208" t="e">
        <f t="shared" si="132"/>
        <v>#REF!</v>
      </c>
      <c r="AI279" s="50"/>
      <c r="AK279" s="185" t="e">
        <f t="shared" si="133"/>
        <v>#REF!</v>
      </c>
      <c r="AL279" s="177" t="e">
        <f t="shared" si="134"/>
        <v>#REF!</v>
      </c>
      <c r="AN279" s="208" t="e">
        <f t="shared" si="135"/>
        <v>#REF!</v>
      </c>
      <c r="AO279" s="50"/>
      <c r="AQ279" s="185" t="e">
        <f t="shared" si="136"/>
        <v>#REF!</v>
      </c>
      <c r="AR279" s="177" t="e">
        <f t="shared" si="137"/>
        <v>#REF!</v>
      </c>
      <c r="AT279" s="208" t="e">
        <f t="shared" si="138"/>
        <v>#REF!</v>
      </c>
      <c r="AU279" s="50"/>
      <c r="AW279" s="185" t="e">
        <f t="shared" si="139"/>
        <v>#REF!</v>
      </c>
      <c r="AX279" s="177" t="e">
        <f t="shared" si="140"/>
        <v>#REF!</v>
      </c>
      <c r="AZ279" s="208" t="e">
        <f t="shared" si="141"/>
        <v>#REF!</v>
      </c>
      <c r="BA279" s="50"/>
      <c r="BC279" s="185" t="e">
        <f t="shared" si="142"/>
        <v>#REF!</v>
      </c>
      <c r="BD279" s="177" t="e">
        <f t="shared" si="143"/>
        <v>#REF!</v>
      </c>
    </row>
    <row r="280" spans="1:61" s="25" customFormat="1" ht="15" customHeight="1" thickBot="1">
      <c r="A280" s="28">
        <f t="shared" si="117"/>
        <v>2013</v>
      </c>
      <c r="B280" s="182">
        <f t="shared" si="117"/>
        <v>236</v>
      </c>
      <c r="C280" s="210">
        <f t="shared" si="118"/>
        <v>-0.7276333566311145</v>
      </c>
      <c r="D280" s="29">
        <f t="shared" si="144"/>
        <v>10</v>
      </c>
      <c r="E280" s="51"/>
      <c r="F280" s="30"/>
      <c r="G280" s="30"/>
      <c r="H280" s="78"/>
      <c r="I280" s="183">
        <f t="shared" si="119"/>
        <v>244</v>
      </c>
      <c r="J280" s="184">
        <f t="shared" si="120"/>
        <v>3.3898305084745761</v>
      </c>
      <c r="K280" s="183">
        <f t="shared" si="121"/>
        <v>6.4000000000000001E-2</v>
      </c>
      <c r="M280" s="205" t="e">
        <f>ROUND(#REF!/(1+EXP(#REF!+#REF!*$D280)),$G$1)</f>
        <v>#REF!</v>
      </c>
      <c r="N280" s="183" t="e">
        <f t="shared" si="122"/>
        <v>#REF!</v>
      </c>
      <c r="P280" s="211" t="e">
        <f t="shared" si="123"/>
        <v>#REF!</v>
      </c>
      <c r="Q280" s="51"/>
      <c r="R280" s="30"/>
      <c r="S280" s="205" t="e">
        <f t="shared" si="124"/>
        <v>#REF!</v>
      </c>
      <c r="T280" s="183" t="e">
        <f t="shared" si="125"/>
        <v>#REF!</v>
      </c>
      <c r="V280" s="211" t="e">
        <f t="shared" si="126"/>
        <v>#REF!</v>
      </c>
      <c r="W280" s="51"/>
      <c r="X280" s="30"/>
      <c r="Y280" s="205" t="e">
        <f t="shared" si="127"/>
        <v>#REF!</v>
      </c>
      <c r="Z280" s="183" t="e">
        <f t="shared" si="128"/>
        <v>#REF!</v>
      </c>
      <c r="AB280" s="211" t="e">
        <f t="shared" si="129"/>
        <v>#REF!</v>
      </c>
      <c r="AC280" s="51"/>
      <c r="AD280" s="30"/>
      <c r="AE280" s="205" t="e">
        <f t="shared" si="130"/>
        <v>#REF!</v>
      </c>
      <c r="AF280" s="183" t="e">
        <f t="shared" si="131"/>
        <v>#REF!</v>
      </c>
      <c r="AH280" s="211" t="e">
        <f t="shared" si="132"/>
        <v>#REF!</v>
      </c>
      <c r="AI280" s="51"/>
      <c r="AJ280" s="30"/>
      <c r="AK280" s="205" t="e">
        <f t="shared" si="133"/>
        <v>#REF!</v>
      </c>
      <c r="AL280" s="183" t="e">
        <f t="shared" si="134"/>
        <v>#REF!</v>
      </c>
      <c r="AN280" s="211" t="e">
        <f t="shared" si="135"/>
        <v>#REF!</v>
      </c>
      <c r="AO280" s="51"/>
      <c r="AP280" s="30"/>
      <c r="AQ280" s="205" t="e">
        <f t="shared" si="136"/>
        <v>#REF!</v>
      </c>
      <c r="AR280" s="183" t="e">
        <f t="shared" si="137"/>
        <v>#REF!</v>
      </c>
      <c r="AT280" s="211" t="e">
        <f t="shared" si="138"/>
        <v>#REF!</v>
      </c>
      <c r="AU280" s="51"/>
      <c r="AV280" s="30"/>
      <c r="AW280" s="205" t="e">
        <f t="shared" si="139"/>
        <v>#REF!</v>
      </c>
      <c r="AX280" s="183" t="e">
        <f t="shared" si="140"/>
        <v>#REF!</v>
      </c>
      <c r="AZ280" s="211" t="e">
        <f t="shared" si="141"/>
        <v>#REF!</v>
      </c>
      <c r="BA280" s="51"/>
      <c r="BB280" s="30"/>
      <c r="BC280" s="205" t="e">
        <f t="shared" si="142"/>
        <v>#REF!</v>
      </c>
      <c r="BD280" s="183" t="e">
        <f t="shared" si="143"/>
        <v>#REF!</v>
      </c>
    </row>
    <row r="281" spans="1:61" ht="15" customHeight="1" thickTop="1">
      <c r="A281" s="19">
        <f t="shared" si="117"/>
        <v>2014</v>
      </c>
      <c r="B281" s="174">
        <f t="shared" ref="B281:B302" si="145">ROUND(F$263/(1+EXP(F$268+F$267*D281)),$G$1)</f>
        <v>249</v>
      </c>
      <c r="C281" s="52"/>
      <c r="D281" s="20">
        <f t="shared" si="144"/>
        <v>11</v>
      </c>
      <c r="E281" s="53"/>
      <c r="F281" s="80"/>
      <c r="G281" s="25"/>
      <c r="H281" s="32"/>
      <c r="I281" s="177">
        <f t="shared" si="119"/>
        <v>249</v>
      </c>
      <c r="J281" s="185"/>
      <c r="K281" s="185"/>
    </row>
    <row r="282" spans="1:61" ht="15" customHeight="1" thickBot="1">
      <c r="A282" s="19">
        <f t="shared" si="117"/>
        <v>2015</v>
      </c>
      <c r="B282" s="174">
        <f t="shared" si="145"/>
        <v>255</v>
      </c>
      <c r="C282" s="52"/>
      <c r="D282" s="20">
        <f t="shared" si="144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19"/>
        <v>255</v>
      </c>
      <c r="J282" s="185"/>
      <c r="K282" s="185"/>
      <c r="M282" s="198"/>
      <c r="N282" s="198"/>
      <c r="O282" s="198"/>
      <c r="P282" s="198" t="e">
        <f>#REF!</f>
        <v>#REF!</v>
      </c>
      <c r="Q282" s="198" t="e">
        <f>#REF!</f>
        <v>#REF!</v>
      </c>
      <c r="R282" s="198"/>
      <c r="S282" s="198"/>
      <c r="T282" s="198"/>
      <c r="U282" s="198"/>
      <c r="V282" s="198" t="e">
        <f>P282</f>
        <v>#REF!</v>
      </c>
      <c r="W282" s="198" t="e">
        <f>Q282</f>
        <v>#REF!</v>
      </c>
      <c r="X282" s="198"/>
      <c r="Y282" s="198"/>
      <c r="Z282" s="198"/>
      <c r="AA282" s="198"/>
      <c r="AB282" s="198" t="e">
        <f>V282</f>
        <v>#REF!</v>
      </c>
      <c r="AC282" s="198" t="e">
        <f>W282</f>
        <v>#REF!</v>
      </c>
      <c r="AD282" s="198"/>
      <c r="AE282" s="198"/>
      <c r="AF282" s="198"/>
      <c r="AG282" s="198"/>
      <c r="AH282" s="198" t="e">
        <f>AB282</f>
        <v>#REF!</v>
      </c>
      <c r="AI282" s="198" t="e">
        <f>AC282</f>
        <v>#REF!</v>
      </c>
      <c r="AJ282" s="198"/>
      <c r="AK282" s="198"/>
      <c r="AL282" s="198"/>
      <c r="AM282" s="198"/>
      <c r="AN282" s="198" t="e">
        <f>AH282</f>
        <v>#REF!</v>
      </c>
      <c r="AO282" s="198" t="e">
        <f>AI282</f>
        <v>#REF!</v>
      </c>
      <c r="AP282" s="198"/>
      <c r="AQ282" s="198"/>
      <c r="AR282" s="198"/>
      <c r="AS282" s="198"/>
      <c r="AT282" s="198" t="e">
        <f>AN282</f>
        <v>#REF!</v>
      </c>
      <c r="AU282" s="198" t="e">
        <f>AO282</f>
        <v>#REF!</v>
      </c>
      <c r="AV282" s="198"/>
      <c r="AW282" s="198"/>
      <c r="AX282" s="198"/>
      <c r="AY282" s="198"/>
      <c r="AZ282" s="198" t="e">
        <f>AT282</f>
        <v>#REF!</v>
      </c>
      <c r="BA282" s="198" t="e">
        <f>AU282</f>
        <v>#REF!</v>
      </c>
    </row>
    <row r="283" spans="1:61" ht="15" customHeight="1" thickTop="1">
      <c r="A283" s="19">
        <f t="shared" si="117"/>
        <v>2016</v>
      </c>
      <c r="B283" s="174">
        <f t="shared" si="145"/>
        <v>260</v>
      </c>
      <c r="C283" s="52"/>
      <c r="D283" s="20">
        <f t="shared" si="144"/>
        <v>13</v>
      </c>
      <c r="E283" s="198" t="e">
        <f>#REF!</f>
        <v>#REF!</v>
      </c>
      <c r="F283" s="201" t="e">
        <f>#REF!</f>
        <v>#REF!</v>
      </c>
      <c r="G283" s="631" t="e">
        <f>#REF!</f>
        <v>#REF!</v>
      </c>
      <c r="H283" s="632"/>
      <c r="I283" s="177">
        <f t="shared" si="119"/>
        <v>260</v>
      </c>
      <c r="J283" s="185"/>
      <c r="K283" s="185"/>
      <c r="M283" s="198"/>
      <c r="N283" s="198"/>
      <c r="O283" s="198"/>
      <c r="P283" s="198" t="s">
        <v>49</v>
      </c>
      <c r="Q283" s="198" t="e">
        <f>#REF!</f>
        <v>#REF!</v>
      </c>
      <c r="R283" s="198"/>
      <c r="S283" s="198"/>
      <c r="T283" s="198"/>
      <c r="U283" s="198"/>
      <c r="V283" s="198" t="s">
        <v>49</v>
      </c>
      <c r="W283" s="198" t="e">
        <f>Q283</f>
        <v>#REF!</v>
      </c>
      <c r="X283" s="198"/>
      <c r="Y283" s="198"/>
      <c r="Z283" s="198"/>
      <c r="AA283" s="198"/>
      <c r="AB283" s="198" t="s">
        <v>49</v>
      </c>
      <c r="AC283" s="198" t="e">
        <f>W283</f>
        <v>#REF!</v>
      </c>
      <c r="AD283" s="198"/>
      <c r="AE283" s="198"/>
      <c r="AF283" s="198"/>
      <c r="AG283" s="198"/>
      <c r="AH283" s="198" t="s">
        <v>49</v>
      </c>
      <c r="AI283" s="198" t="e">
        <f>AC283</f>
        <v>#REF!</v>
      </c>
      <c r="AJ283" s="198"/>
      <c r="AK283" s="198"/>
      <c r="AL283" s="198"/>
      <c r="AM283" s="198"/>
      <c r="AN283" s="198" t="s">
        <v>49</v>
      </c>
      <c r="AO283" s="198" t="e">
        <f>AI283</f>
        <v>#REF!</v>
      </c>
      <c r="AP283" s="198"/>
      <c r="AQ283" s="198"/>
      <c r="AR283" s="198"/>
      <c r="AS283" s="198"/>
      <c r="AT283" s="198" t="s">
        <v>49</v>
      </c>
      <c r="AU283" s="198" t="e">
        <f>AO283</f>
        <v>#REF!</v>
      </c>
      <c r="AV283" s="198"/>
      <c r="AW283" s="198"/>
      <c r="AX283" s="198"/>
      <c r="AY283" s="198"/>
      <c r="AZ283" s="198" t="s">
        <v>49</v>
      </c>
      <c r="BA283" s="198" t="e">
        <f>AU283</f>
        <v>#REF!</v>
      </c>
      <c r="BB283" s="198"/>
      <c r="BC283" s="198"/>
      <c r="BD283" s="198"/>
      <c r="BE283" s="198"/>
      <c r="BF283" s="198"/>
      <c r="BG283" s="198"/>
      <c r="BH283" s="198"/>
      <c r="BI283" s="198"/>
    </row>
    <row r="284" spans="1:61" ht="15" customHeight="1">
      <c r="A284" s="19">
        <f t="shared" si="117"/>
        <v>2017</v>
      </c>
      <c r="B284" s="174">
        <f t="shared" si="145"/>
        <v>265</v>
      </c>
      <c r="C284" s="52"/>
      <c r="D284" s="20">
        <f t="shared" si="144"/>
        <v>14</v>
      </c>
      <c r="E284" s="198" t="e">
        <f>#REF!</f>
        <v>#REF!</v>
      </c>
      <c r="F284" s="201" t="e">
        <f>#REF!</f>
        <v>#REF!</v>
      </c>
      <c r="G284" s="631" t="e">
        <f>#REF!</f>
        <v>#REF!</v>
      </c>
      <c r="H284" s="632"/>
      <c r="I284" s="177">
        <f t="shared" si="119"/>
        <v>265</v>
      </c>
      <c r="J284" s="185"/>
      <c r="K284" s="185"/>
      <c r="M284" s="198"/>
      <c r="N284" s="198"/>
      <c r="O284" s="198"/>
      <c r="P284" s="198" t="s">
        <v>60</v>
      </c>
      <c r="Q284" s="198" t="e">
        <f>#REF!</f>
        <v>#REF!</v>
      </c>
      <c r="R284" s="198"/>
      <c r="S284" s="198"/>
      <c r="T284" s="198"/>
      <c r="U284" s="198"/>
      <c r="V284" s="198" t="s">
        <v>60</v>
      </c>
      <c r="W284" s="198" t="e">
        <f>Q284</f>
        <v>#REF!</v>
      </c>
      <c r="X284" s="198"/>
      <c r="Y284" s="198"/>
      <c r="Z284" s="198"/>
      <c r="AA284" s="198"/>
      <c r="AB284" s="198" t="s">
        <v>60</v>
      </c>
      <c r="AC284" s="198" t="e">
        <f>W284</f>
        <v>#REF!</v>
      </c>
      <c r="AD284" s="198"/>
      <c r="AE284" s="198"/>
      <c r="AF284" s="198"/>
      <c r="AG284" s="198"/>
      <c r="AH284" s="198" t="s">
        <v>60</v>
      </c>
      <c r="AI284" s="198" t="e">
        <f>AC284</f>
        <v>#REF!</v>
      </c>
      <c r="AJ284" s="198"/>
      <c r="AK284" s="198"/>
      <c r="AL284" s="198"/>
      <c r="AM284" s="198"/>
      <c r="AN284" s="198" t="s">
        <v>60</v>
      </c>
      <c r="AO284" s="198" t="e">
        <f>AI284</f>
        <v>#REF!</v>
      </c>
      <c r="AP284" s="198"/>
      <c r="AQ284" s="198"/>
      <c r="AR284" s="198"/>
      <c r="AS284" s="198"/>
      <c r="AT284" s="198" t="s">
        <v>60</v>
      </c>
      <c r="AU284" s="198" t="e">
        <f>AO284</f>
        <v>#REF!</v>
      </c>
      <c r="AV284" s="198"/>
      <c r="AW284" s="198"/>
      <c r="AX284" s="198"/>
      <c r="AY284" s="198"/>
      <c r="AZ284" s="198" t="s">
        <v>60</v>
      </c>
      <c r="BA284" s="198" t="e">
        <f>AU284</f>
        <v>#REF!</v>
      </c>
    </row>
    <row r="285" spans="1:61" ht="15" customHeight="1">
      <c r="A285" s="19">
        <f t="shared" si="117"/>
        <v>2018</v>
      </c>
      <c r="B285" s="174">
        <f t="shared" si="145"/>
        <v>270</v>
      </c>
      <c r="C285" s="52"/>
      <c r="D285" s="20">
        <f t="shared" si="144"/>
        <v>15</v>
      </c>
      <c r="E285" s="198" t="e">
        <f>R263</f>
        <v>#REF!</v>
      </c>
      <c r="F285" s="201" t="e">
        <f>R271</f>
        <v>#REF!</v>
      </c>
      <c r="G285" s="631" t="e">
        <f>R272</f>
        <v>#REF!</v>
      </c>
      <c r="H285" s="632"/>
      <c r="I285" s="177">
        <f t="shared" si="119"/>
        <v>270</v>
      </c>
      <c r="J285" s="185"/>
      <c r="K285" s="185"/>
    </row>
    <row r="286" spans="1:61" ht="15" customHeight="1">
      <c r="A286" s="19">
        <f t="shared" si="117"/>
        <v>2019</v>
      </c>
      <c r="B286" s="174">
        <f t="shared" si="145"/>
        <v>275</v>
      </c>
      <c r="C286" s="52"/>
      <c r="D286" s="20">
        <f t="shared" si="144"/>
        <v>16</v>
      </c>
      <c r="E286" s="198" t="e">
        <f>X263</f>
        <v>#REF!</v>
      </c>
      <c r="F286" s="201" t="e">
        <f>X271</f>
        <v>#REF!</v>
      </c>
      <c r="G286" s="631" t="e">
        <f>X272</f>
        <v>#REF!</v>
      </c>
      <c r="H286" s="632"/>
      <c r="I286" s="177">
        <f t="shared" si="119"/>
        <v>275</v>
      </c>
      <c r="J286" s="185"/>
      <c r="K286" s="185"/>
    </row>
    <row r="287" spans="1:61" ht="15" customHeight="1">
      <c r="A287" s="19">
        <f t="shared" ref="A287:A302" si="146">A241</f>
        <v>2020</v>
      </c>
      <c r="B287" s="174">
        <f t="shared" si="145"/>
        <v>279</v>
      </c>
      <c r="C287" s="52"/>
      <c r="D287" s="20">
        <f t="shared" si="144"/>
        <v>17</v>
      </c>
      <c r="E287" s="198" t="e">
        <f>AD263</f>
        <v>#REF!</v>
      </c>
      <c r="F287" s="201" t="e">
        <f>AD271</f>
        <v>#REF!</v>
      </c>
      <c r="G287" s="631" t="e">
        <f>AD272</f>
        <v>#REF!</v>
      </c>
      <c r="H287" s="632"/>
      <c r="I287" s="177">
        <f t="shared" si="119"/>
        <v>279</v>
      </c>
      <c r="J287" s="185"/>
      <c r="K287" s="185"/>
    </row>
    <row r="288" spans="1:61" ht="15" customHeight="1">
      <c r="A288" s="19">
        <f t="shared" si="146"/>
        <v>2021</v>
      </c>
      <c r="B288" s="174">
        <f t="shared" si="145"/>
        <v>284</v>
      </c>
      <c r="C288" s="52"/>
      <c r="D288" s="20">
        <f t="shared" si="144"/>
        <v>18</v>
      </c>
      <c r="E288" s="198" t="e">
        <f>AJ263</f>
        <v>#REF!</v>
      </c>
      <c r="F288" s="201" t="e">
        <f>AJ271</f>
        <v>#REF!</v>
      </c>
      <c r="G288" s="631" t="e">
        <f>AJ272</f>
        <v>#REF!</v>
      </c>
      <c r="H288" s="632"/>
      <c r="I288" s="177">
        <f t="shared" si="119"/>
        <v>284</v>
      </c>
      <c r="J288" s="185"/>
      <c r="K288" s="185"/>
    </row>
    <row r="289" spans="1:11" ht="15" customHeight="1">
      <c r="A289" s="19">
        <f t="shared" si="146"/>
        <v>2022</v>
      </c>
      <c r="B289" s="174">
        <f t="shared" si="145"/>
        <v>288</v>
      </c>
      <c r="C289" s="52"/>
      <c r="D289" s="20">
        <f t="shared" si="144"/>
        <v>19</v>
      </c>
      <c r="E289" s="198" t="e">
        <f>AP263</f>
        <v>#REF!</v>
      </c>
      <c r="F289" s="201" t="e">
        <f>AP271</f>
        <v>#REF!</v>
      </c>
      <c r="G289" s="631" t="e">
        <f>AP272</f>
        <v>#REF!</v>
      </c>
      <c r="H289" s="632"/>
      <c r="I289" s="177">
        <f t="shared" si="119"/>
        <v>288</v>
      </c>
      <c r="J289" s="185"/>
      <c r="K289" s="185"/>
    </row>
    <row r="290" spans="1:11" ht="15" customHeight="1">
      <c r="A290" s="19">
        <f t="shared" si="146"/>
        <v>2023</v>
      </c>
      <c r="B290" s="174">
        <f t="shared" si="145"/>
        <v>292</v>
      </c>
      <c r="C290" s="52"/>
      <c r="D290" s="20">
        <f t="shared" si="144"/>
        <v>20</v>
      </c>
      <c r="E290" s="198" t="e">
        <f>AV263</f>
        <v>#REF!</v>
      </c>
      <c r="F290" s="201" t="e">
        <f>AV271</f>
        <v>#REF!</v>
      </c>
      <c r="G290" s="631" t="e">
        <f>AV272</f>
        <v>#REF!</v>
      </c>
      <c r="H290" s="632"/>
      <c r="I290" s="177">
        <f t="shared" si="119"/>
        <v>292</v>
      </c>
      <c r="J290" s="185"/>
      <c r="K290" s="185"/>
    </row>
    <row r="291" spans="1:11" ht="15" customHeight="1">
      <c r="A291" s="19">
        <f t="shared" si="146"/>
        <v>2024</v>
      </c>
      <c r="B291" s="174">
        <f t="shared" si="145"/>
        <v>296</v>
      </c>
      <c r="C291" s="52"/>
      <c r="D291" s="20">
        <f t="shared" si="144"/>
        <v>21</v>
      </c>
      <c r="E291" s="198" t="e">
        <f>BB263</f>
        <v>#REF!</v>
      </c>
      <c r="F291" s="201" t="e">
        <f>BB271</f>
        <v>#REF!</v>
      </c>
      <c r="G291" s="631" t="e">
        <f>BB272</f>
        <v>#REF!</v>
      </c>
      <c r="H291" s="632"/>
      <c r="I291" s="177">
        <f t="shared" si="119"/>
        <v>296</v>
      </c>
      <c r="J291" s="185"/>
      <c r="K291" s="185"/>
    </row>
    <row r="292" spans="1:11" ht="15" customHeight="1">
      <c r="A292" s="19">
        <f t="shared" si="146"/>
        <v>2025</v>
      </c>
      <c r="B292" s="174">
        <f t="shared" si="145"/>
        <v>299</v>
      </c>
      <c r="C292" s="52"/>
      <c r="D292" s="20">
        <f t="shared" si="144"/>
        <v>22</v>
      </c>
      <c r="E292" s="64"/>
      <c r="F292" s="201"/>
      <c r="G292" s="213"/>
      <c r="H292" s="32"/>
      <c r="I292" s="177">
        <f t="shared" si="119"/>
        <v>299</v>
      </c>
      <c r="J292" s="185"/>
      <c r="K292" s="185"/>
    </row>
    <row r="293" spans="1:11" ht="15" customHeight="1">
      <c r="A293" s="19">
        <f t="shared" si="146"/>
        <v>2026</v>
      </c>
      <c r="B293" s="174">
        <f t="shared" si="145"/>
        <v>302</v>
      </c>
      <c r="C293" s="52"/>
      <c r="D293" s="20">
        <f t="shared" si="144"/>
        <v>23</v>
      </c>
      <c r="E293" s="64"/>
      <c r="F293" s="201"/>
      <c r="G293" s="213"/>
      <c r="H293" s="32"/>
      <c r="I293" s="177">
        <f t="shared" si="119"/>
        <v>302</v>
      </c>
      <c r="J293" s="185"/>
      <c r="K293" s="185"/>
    </row>
    <row r="294" spans="1:11" ht="15" customHeight="1">
      <c r="A294" s="19">
        <f t="shared" si="146"/>
        <v>2027</v>
      </c>
      <c r="B294" s="174">
        <f t="shared" si="145"/>
        <v>306</v>
      </c>
      <c r="C294" s="52"/>
      <c r="D294" s="20">
        <f t="shared" si="144"/>
        <v>24</v>
      </c>
      <c r="E294" s="64"/>
      <c r="F294" s="201"/>
      <c r="G294" s="213"/>
      <c r="H294" s="32"/>
      <c r="I294" s="177">
        <f t="shared" si="119"/>
        <v>306</v>
      </c>
      <c r="J294" s="185"/>
      <c r="K294" s="185"/>
    </row>
    <row r="295" spans="1:11" ht="15" customHeight="1">
      <c r="A295" s="19">
        <f t="shared" si="146"/>
        <v>2028</v>
      </c>
      <c r="B295" s="174">
        <f t="shared" si="145"/>
        <v>308</v>
      </c>
      <c r="C295" s="52"/>
      <c r="D295" s="20">
        <f t="shared" si="144"/>
        <v>25</v>
      </c>
      <c r="E295" s="64"/>
      <c r="F295" s="201"/>
      <c r="G295" s="213"/>
      <c r="H295" s="32"/>
      <c r="I295" s="177">
        <f t="shared" si="119"/>
        <v>308</v>
      </c>
      <c r="J295" s="185"/>
      <c r="K295" s="185"/>
    </row>
    <row r="296" spans="1:11" ht="15" customHeight="1">
      <c r="A296" s="19">
        <f t="shared" si="146"/>
        <v>2029</v>
      </c>
      <c r="B296" s="174">
        <f t="shared" si="145"/>
        <v>311</v>
      </c>
      <c r="C296" s="52"/>
      <c r="D296" s="20">
        <f t="shared" si="144"/>
        <v>26</v>
      </c>
      <c r="E296" s="64"/>
      <c r="F296" s="201"/>
      <c r="G296" s="213"/>
      <c r="H296" s="32"/>
      <c r="I296" s="177">
        <f t="shared" si="119"/>
        <v>311</v>
      </c>
      <c r="J296" s="185"/>
      <c r="K296" s="185"/>
    </row>
    <row r="297" spans="1:11" ht="15" customHeight="1">
      <c r="A297" s="19">
        <f t="shared" si="146"/>
        <v>2030</v>
      </c>
      <c r="B297" s="174">
        <f t="shared" si="145"/>
        <v>314</v>
      </c>
      <c r="C297" s="52"/>
      <c r="D297" s="20">
        <f t="shared" si="144"/>
        <v>27</v>
      </c>
      <c r="E297" s="53"/>
      <c r="F297" s="80"/>
      <c r="G297" s="25"/>
      <c r="H297" s="32"/>
      <c r="I297" s="177">
        <f t="shared" si="119"/>
        <v>314</v>
      </c>
      <c r="J297" s="185"/>
      <c r="K297" s="185"/>
    </row>
    <row r="298" spans="1:11" ht="15" customHeight="1">
      <c r="A298" s="19">
        <f t="shared" si="146"/>
        <v>2031</v>
      </c>
      <c r="B298" s="174">
        <f t="shared" si="145"/>
        <v>316</v>
      </c>
      <c r="C298" s="52"/>
      <c r="D298" s="20">
        <f t="shared" si="144"/>
        <v>28</v>
      </c>
      <c r="E298" s="53"/>
      <c r="F298" s="80"/>
      <c r="G298" s="25"/>
      <c r="H298" s="32"/>
      <c r="I298" s="177">
        <f t="shared" si="119"/>
        <v>316</v>
      </c>
      <c r="J298" s="185"/>
      <c r="K298" s="185"/>
    </row>
    <row r="299" spans="1:11" ht="15" customHeight="1">
      <c r="A299" s="19">
        <f t="shared" si="146"/>
        <v>2032</v>
      </c>
      <c r="B299" s="174">
        <f t="shared" si="145"/>
        <v>319</v>
      </c>
      <c r="C299" s="52"/>
      <c r="D299" s="20">
        <f t="shared" si="144"/>
        <v>29</v>
      </c>
      <c r="E299" s="53"/>
      <c r="F299" s="80"/>
      <c r="G299" s="25"/>
      <c r="H299" s="32"/>
      <c r="I299" s="177">
        <f t="shared" si="119"/>
        <v>319</v>
      </c>
      <c r="J299" s="185"/>
      <c r="K299" s="185"/>
    </row>
    <row r="300" spans="1:11" ht="15" customHeight="1">
      <c r="A300" s="19">
        <f t="shared" si="146"/>
        <v>2033</v>
      </c>
      <c r="B300" s="174">
        <f t="shared" si="145"/>
        <v>321</v>
      </c>
      <c r="C300" s="52"/>
      <c r="D300" s="20">
        <f t="shared" si="144"/>
        <v>30</v>
      </c>
      <c r="E300" s="53"/>
      <c r="F300" s="80"/>
      <c r="G300" s="25"/>
      <c r="H300" s="32"/>
      <c r="I300" s="177">
        <f t="shared" si="119"/>
        <v>321</v>
      </c>
      <c r="J300" s="185"/>
      <c r="K300" s="185"/>
    </row>
    <row r="301" spans="1:11" ht="15" customHeight="1">
      <c r="A301" s="19">
        <f t="shared" si="146"/>
        <v>2034</v>
      </c>
      <c r="B301" s="174">
        <f t="shared" si="145"/>
        <v>323</v>
      </c>
      <c r="C301" s="52"/>
      <c r="D301" s="20">
        <f t="shared" si="144"/>
        <v>31</v>
      </c>
      <c r="E301" s="53"/>
      <c r="F301" s="80"/>
      <c r="G301" s="25"/>
      <c r="H301" s="32"/>
      <c r="I301" s="177">
        <f t="shared" si="119"/>
        <v>323</v>
      </c>
      <c r="J301" s="185"/>
      <c r="K301" s="185"/>
    </row>
    <row r="302" spans="1:11" ht="15" customHeight="1">
      <c r="A302" s="103">
        <f t="shared" si="146"/>
        <v>2035</v>
      </c>
      <c r="B302" s="186">
        <f t="shared" si="145"/>
        <v>325</v>
      </c>
      <c r="C302" s="193"/>
      <c r="D302" s="33">
        <f t="shared" si="144"/>
        <v>32</v>
      </c>
      <c r="E302" s="54"/>
      <c r="F302" s="82"/>
      <c r="G302" s="9"/>
      <c r="H302" s="35"/>
      <c r="I302" s="187">
        <f t="shared" si="119"/>
        <v>325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56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0.83432240676052338</v>
      </c>
      <c r="J305" s="17" t="s">
        <v>15</v>
      </c>
      <c r="K305" s="18" t="s">
        <v>16</v>
      </c>
      <c r="M305" s="16" t="e">
        <f>RSQ($B317:$B326,M317:M326)</f>
        <v>#REF!</v>
      </c>
      <c r="N305" s="18" t="s">
        <v>16</v>
      </c>
      <c r="P305" s="93" t="s">
        <v>62</v>
      </c>
      <c r="Q305" s="13"/>
      <c r="R305" s="15" t="s">
        <v>14</v>
      </c>
      <c r="S305" s="16" t="e">
        <f>RSQ($B317:$B326,S317:S326)</f>
        <v>#REF!</v>
      </c>
      <c r="T305" s="18" t="s">
        <v>16</v>
      </c>
      <c r="V305" s="93" t="s">
        <v>62</v>
      </c>
      <c r="W305" s="13"/>
      <c r="X305" s="15" t="s">
        <v>14</v>
      </c>
      <c r="Y305" s="16" t="e">
        <f>RSQ($B317:$B326,Y317:Y326)</f>
        <v>#REF!</v>
      </c>
      <c r="Z305" s="18" t="s">
        <v>16</v>
      </c>
      <c r="AB305" s="93" t="s">
        <v>62</v>
      </c>
      <c r="AC305" s="13"/>
      <c r="AD305" s="15" t="s">
        <v>14</v>
      </c>
      <c r="AE305" s="16" t="e">
        <f>RSQ($B317:$B326,AE317:AE326)</f>
        <v>#REF!</v>
      </c>
      <c r="AF305" s="18" t="s">
        <v>16</v>
      </c>
      <c r="AH305" s="93" t="s">
        <v>62</v>
      </c>
      <c r="AI305" s="13"/>
      <c r="AJ305" s="15" t="s">
        <v>14</v>
      </c>
      <c r="AK305" s="16" t="e">
        <f>RSQ($B317:$B326,AK317:AK326)</f>
        <v>#REF!</v>
      </c>
      <c r="AL305" s="18" t="s">
        <v>16</v>
      </c>
      <c r="AN305" s="93" t="s">
        <v>62</v>
      </c>
      <c r="AO305" s="13"/>
      <c r="AP305" s="15" t="s">
        <v>14</v>
      </c>
      <c r="AQ305" s="16" t="e">
        <f>RSQ($B317:$B326,AQ317:AQ326)</f>
        <v>#REF!</v>
      </c>
      <c r="AR305" s="18" t="s">
        <v>16</v>
      </c>
      <c r="AT305" s="93" t="s">
        <v>62</v>
      </c>
      <c r="AU305" s="13"/>
      <c r="AV305" s="15" t="s">
        <v>14</v>
      </c>
      <c r="AW305" s="16" t="e">
        <f>RSQ($B317:$B326,AW317:AW326)</f>
        <v>#REF!</v>
      </c>
      <c r="AX305" s="18" t="s">
        <v>16</v>
      </c>
      <c r="AZ305" s="93" t="s">
        <v>62</v>
      </c>
      <c r="BA305" s="13"/>
      <c r="BB305" s="15" t="s">
        <v>14</v>
      </c>
      <c r="BC305" s="16" t="e">
        <f>RSQ($B317:$B326,BC317:BC326)</f>
        <v>#REF!</v>
      </c>
      <c r="BD305" s="18" t="s">
        <v>16</v>
      </c>
    </row>
    <row r="306" spans="1:56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03"/>
      <c r="N306" s="175"/>
      <c r="P306" s="216"/>
      <c r="Q306" s="96" t="s">
        <v>63</v>
      </c>
      <c r="R306" s="95"/>
      <c r="S306" s="203"/>
      <c r="T306" s="175"/>
      <c r="V306" s="216"/>
      <c r="W306" s="96" t="s">
        <v>63</v>
      </c>
      <c r="X306" s="95"/>
      <c r="Y306" s="203"/>
      <c r="Z306" s="175"/>
      <c r="AB306" s="216"/>
      <c r="AC306" s="96" t="s">
        <v>63</v>
      </c>
      <c r="AD306" s="95"/>
      <c r="AE306" s="203"/>
      <c r="AF306" s="175"/>
      <c r="AH306" s="216"/>
      <c r="AI306" s="96" t="s">
        <v>63</v>
      </c>
      <c r="AJ306" s="95"/>
      <c r="AK306" s="203"/>
      <c r="AL306" s="175"/>
      <c r="AN306" s="216"/>
      <c r="AO306" s="96" t="s">
        <v>63</v>
      </c>
      <c r="AP306" s="95"/>
      <c r="AQ306" s="203"/>
      <c r="AR306" s="175"/>
      <c r="AT306" s="216"/>
      <c r="AU306" s="96" t="s">
        <v>63</v>
      </c>
      <c r="AV306" s="95"/>
      <c r="AW306" s="203"/>
      <c r="AX306" s="175"/>
      <c r="AZ306" s="216"/>
      <c r="BA306" s="96" t="s">
        <v>63</v>
      </c>
      <c r="BB306" s="95"/>
      <c r="BC306" s="203"/>
      <c r="BD306" s="175"/>
    </row>
    <row r="307" spans="1:56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185"/>
      <c r="N307" s="177"/>
      <c r="P307" s="216"/>
      <c r="Q307" s="70" t="s">
        <v>64</v>
      </c>
      <c r="R307" s="55"/>
      <c r="S307" s="185"/>
      <c r="T307" s="177"/>
      <c r="V307" s="216"/>
      <c r="W307" s="70" t="s">
        <v>64</v>
      </c>
      <c r="X307" s="55"/>
      <c r="Y307" s="185"/>
      <c r="Z307" s="177"/>
      <c r="AB307" s="216"/>
      <c r="AC307" s="70" t="s">
        <v>64</v>
      </c>
      <c r="AD307" s="55"/>
      <c r="AE307" s="185"/>
      <c r="AF307" s="177"/>
      <c r="AH307" s="216"/>
      <c r="AI307" s="70" t="s">
        <v>64</v>
      </c>
      <c r="AJ307" s="55"/>
      <c r="AK307" s="185"/>
      <c r="AL307" s="177"/>
      <c r="AN307" s="216"/>
      <c r="AO307" s="70" t="s">
        <v>64</v>
      </c>
      <c r="AP307" s="55"/>
      <c r="AQ307" s="185"/>
      <c r="AR307" s="177"/>
      <c r="AT307" s="216"/>
      <c r="AU307" s="70" t="s">
        <v>64</v>
      </c>
      <c r="AV307" s="55"/>
      <c r="AW307" s="185"/>
      <c r="AX307" s="177"/>
      <c r="AZ307" s="216"/>
      <c r="BA307" s="70" t="s">
        <v>64</v>
      </c>
      <c r="BB307" s="55"/>
      <c r="BC307" s="185"/>
      <c r="BD307" s="177"/>
    </row>
    <row r="308" spans="1:56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185"/>
      <c r="N308" s="177"/>
      <c r="P308" s="216"/>
      <c r="S308" s="185"/>
      <c r="T308" s="177"/>
      <c r="V308" s="216"/>
      <c r="Y308" s="185"/>
      <c r="Z308" s="177"/>
      <c r="AB308" s="216"/>
      <c r="AE308" s="185"/>
      <c r="AF308" s="177"/>
      <c r="AH308" s="216"/>
      <c r="AK308" s="185"/>
      <c r="AL308" s="177"/>
      <c r="AN308" s="216"/>
      <c r="AQ308" s="185"/>
      <c r="AR308" s="177"/>
      <c r="AT308" s="216"/>
      <c r="AW308" s="185"/>
      <c r="AX308" s="177"/>
      <c r="AZ308" s="216"/>
      <c r="BC308" s="185"/>
      <c r="BD308" s="177"/>
    </row>
    <row r="309" spans="1:56" ht="15" customHeight="1">
      <c r="A309" s="19"/>
      <c r="B309" s="174"/>
      <c r="C309" s="189"/>
      <c r="D309" s="20"/>
      <c r="E309" s="97" t="s">
        <v>65</v>
      </c>
      <c r="F309" s="236">
        <v>320</v>
      </c>
      <c r="G309" s="21"/>
      <c r="H309" s="25"/>
      <c r="I309" s="177"/>
      <c r="J309" s="178"/>
      <c r="K309" s="177"/>
      <c r="M309" s="185"/>
      <c r="N309" s="177"/>
      <c r="P309" s="216"/>
      <c r="Q309" s="95" t="s">
        <v>65</v>
      </c>
      <c r="R309" s="199" t="e">
        <f>#REF!+Q331</f>
        <v>#REF!</v>
      </c>
      <c r="S309" s="185"/>
      <c r="T309" s="177"/>
      <c r="V309" s="216"/>
      <c r="W309" s="95" t="s">
        <v>65</v>
      </c>
      <c r="X309" s="199" t="e">
        <f>R309+W331</f>
        <v>#REF!</v>
      </c>
      <c r="Y309" s="185"/>
      <c r="Z309" s="177"/>
      <c r="AB309" s="216"/>
      <c r="AC309" s="95" t="s">
        <v>65</v>
      </c>
      <c r="AD309" s="199" t="e">
        <f>X309+AC331</f>
        <v>#REF!</v>
      </c>
      <c r="AE309" s="185"/>
      <c r="AF309" s="177"/>
      <c r="AH309" s="216"/>
      <c r="AI309" s="95" t="s">
        <v>65</v>
      </c>
      <c r="AJ309" s="199" t="e">
        <f>AD309+AI331</f>
        <v>#REF!</v>
      </c>
      <c r="AK309" s="185"/>
      <c r="AL309" s="177"/>
      <c r="AN309" s="216"/>
      <c r="AO309" s="95" t="s">
        <v>65</v>
      </c>
      <c r="AP309" s="199" t="e">
        <f>AJ309+AO331</f>
        <v>#REF!</v>
      </c>
      <c r="AQ309" s="185"/>
      <c r="AR309" s="177"/>
      <c r="AT309" s="216"/>
      <c r="AU309" s="95" t="s">
        <v>65</v>
      </c>
      <c r="AV309" s="199" t="e">
        <f>AP309+AU331</f>
        <v>#REF!</v>
      </c>
      <c r="AW309" s="185"/>
      <c r="AX309" s="177"/>
      <c r="AZ309" s="216"/>
      <c r="BA309" s="95" t="s">
        <v>65</v>
      </c>
      <c r="BB309" s="199" t="e">
        <f>AV309+BA331</f>
        <v>#REF!</v>
      </c>
      <c r="BC309" s="185"/>
      <c r="BD309" s="177"/>
    </row>
    <row r="310" spans="1:56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185"/>
      <c r="N310" s="177"/>
      <c r="P310" s="216"/>
      <c r="S310" s="185"/>
      <c r="T310" s="177"/>
      <c r="V310" s="216"/>
      <c r="Y310" s="185"/>
      <c r="Z310" s="177"/>
      <c r="AB310" s="216"/>
      <c r="AE310" s="185"/>
      <c r="AF310" s="177"/>
      <c r="AH310" s="216"/>
      <c r="AK310" s="185"/>
      <c r="AL310" s="177"/>
      <c r="AN310" s="216"/>
      <c r="AQ310" s="185"/>
      <c r="AR310" s="177"/>
      <c r="AT310" s="216"/>
      <c r="AW310" s="185"/>
      <c r="AX310" s="177"/>
      <c r="AZ310" s="216"/>
      <c r="BC310" s="185"/>
      <c r="BD310" s="177"/>
    </row>
    <row r="311" spans="1:56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4.9814302163771513</v>
      </c>
      <c r="G311" s="21"/>
      <c r="H311" s="25"/>
      <c r="I311" s="177"/>
      <c r="J311" s="178"/>
      <c r="K311" s="177"/>
      <c r="M311" s="185"/>
      <c r="N311" s="177"/>
      <c r="P311" s="216"/>
      <c r="Q311" s="95" t="s">
        <v>66</v>
      </c>
      <c r="R311" s="40" t="e">
        <f>INDEX(LINEST(P317:P326,$D317:$D326),2)</f>
        <v>#VALUE!</v>
      </c>
      <c r="S311" s="185"/>
      <c r="T311" s="177"/>
      <c r="V311" s="216"/>
      <c r="W311" s="95" t="s">
        <v>66</v>
      </c>
      <c r="X311" s="40" t="e">
        <f>INDEX(LINEST(V317:V326,$D317:$D326),2)</f>
        <v>#VALUE!</v>
      </c>
      <c r="Y311" s="185"/>
      <c r="Z311" s="177"/>
      <c r="AB311" s="216"/>
      <c r="AC311" s="95" t="s">
        <v>66</v>
      </c>
      <c r="AD311" s="40" t="e">
        <f>INDEX(LINEST(AB317:AB326,$D317:$D326),2)</f>
        <v>#VALUE!</v>
      </c>
      <c r="AE311" s="185"/>
      <c r="AF311" s="177"/>
      <c r="AH311" s="216"/>
      <c r="AI311" s="95" t="s">
        <v>66</v>
      </c>
      <c r="AJ311" s="40" t="e">
        <f>INDEX(LINEST(AH317:AH326,$D317:$D326),2)</f>
        <v>#VALUE!</v>
      </c>
      <c r="AK311" s="185"/>
      <c r="AL311" s="177"/>
      <c r="AN311" s="216"/>
      <c r="AO311" s="95" t="s">
        <v>66</v>
      </c>
      <c r="AP311" s="40" t="e">
        <f>INDEX(LINEST(AN317:AN326,$D317:$D326),2)</f>
        <v>#VALUE!</v>
      </c>
      <c r="AQ311" s="185"/>
      <c r="AR311" s="177"/>
      <c r="AT311" s="216"/>
      <c r="AU311" s="95" t="s">
        <v>66</v>
      </c>
      <c r="AV311" s="40" t="e">
        <f>INDEX(LINEST(AT317:AT326,$D317:$D326),2)</f>
        <v>#VALUE!</v>
      </c>
      <c r="AW311" s="185"/>
      <c r="AX311" s="177"/>
      <c r="AZ311" s="216"/>
      <c r="BA311" s="95" t="s">
        <v>66</v>
      </c>
      <c r="BB311" s="40" t="e">
        <f>INDEX(LINEST(AZ317:AZ326,$D317:$D326),2)</f>
        <v>#VALUE!</v>
      </c>
      <c r="BC311" s="185"/>
      <c r="BD311" s="177"/>
    </row>
    <row r="312" spans="1:56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-6.3153778562624441E-2</v>
      </c>
      <c r="G312" s="25"/>
      <c r="H312" s="25"/>
      <c r="I312" s="177"/>
      <c r="J312" s="178"/>
      <c r="K312" s="177"/>
      <c r="M312" s="185"/>
      <c r="N312" s="177"/>
      <c r="P312" s="216"/>
      <c r="Q312" s="95" t="s">
        <v>67</v>
      </c>
      <c r="R312" s="40" t="e">
        <f>INDEX(LINEST(P317:P326,$D317:$D326),1)</f>
        <v>#VALUE!</v>
      </c>
      <c r="S312" s="185"/>
      <c r="T312" s="177"/>
      <c r="V312" s="216"/>
      <c r="W312" s="95" t="s">
        <v>67</v>
      </c>
      <c r="X312" s="40" t="e">
        <f>INDEX(LINEST(V317:V326,$D317:$D326),1)</f>
        <v>#VALUE!</v>
      </c>
      <c r="Y312" s="185"/>
      <c r="Z312" s="177"/>
      <c r="AB312" s="216"/>
      <c r="AC312" s="95" t="s">
        <v>67</v>
      </c>
      <c r="AD312" s="40" t="e">
        <f>INDEX(LINEST(AB317:AB326,$D317:$D326),1)</f>
        <v>#VALUE!</v>
      </c>
      <c r="AE312" s="185"/>
      <c r="AF312" s="177"/>
      <c r="AH312" s="216"/>
      <c r="AI312" s="95" t="s">
        <v>67</v>
      </c>
      <c r="AJ312" s="40" t="e">
        <f>INDEX(LINEST(AH317:AH326,$D317:$D326),1)</f>
        <v>#VALUE!</v>
      </c>
      <c r="AK312" s="185"/>
      <c r="AL312" s="177"/>
      <c r="AN312" s="216"/>
      <c r="AO312" s="95" t="s">
        <v>67</v>
      </c>
      <c r="AP312" s="40" t="e">
        <f>INDEX(LINEST(AN317:AN326,$D317:$D326),1)</f>
        <v>#VALUE!</v>
      </c>
      <c r="AQ312" s="185"/>
      <c r="AR312" s="177"/>
      <c r="AT312" s="216"/>
      <c r="AU312" s="95" t="s">
        <v>67</v>
      </c>
      <c r="AV312" s="40" t="e">
        <f>INDEX(LINEST(AT317:AT326,$D317:$D326),1)</f>
        <v>#VALUE!</v>
      </c>
      <c r="AW312" s="185"/>
      <c r="AX312" s="177"/>
      <c r="AZ312" s="216"/>
      <c r="BA312" s="95" t="s">
        <v>67</v>
      </c>
      <c r="BB312" s="40" t="e">
        <f>INDEX(LINEST(AZ317:AZ326,$D317:$D326),1)</f>
        <v>#VALUE!</v>
      </c>
      <c r="BC312" s="185"/>
      <c r="BD312" s="177"/>
    </row>
    <row r="313" spans="1:56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185"/>
      <c r="N313" s="177"/>
      <c r="P313" s="216"/>
      <c r="S313" s="185"/>
      <c r="T313" s="177"/>
      <c r="V313" s="216"/>
      <c r="Y313" s="185"/>
      <c r="Z313" s="177"/>
      <c r="AB313" s="216"/>
      <c r="AE313" s="185"/>
      <c r="AF313" s="177"/>
      <c r="AH313" s="216"/>
      <c r="AK313" s="185"/>
      <c r="AL313" s="177"/>
      <c r="AN313" s="216"/>
      <c r="AQ313" s="185"/>
      <c r="AR313" s="177"/>
      <c r="AT313" s="216"/>
      <c r="AW313" s="185"/>
      <c r="AX313" s="177"/>
      <c r="AZ313" s="216"/>
      <c r="BC313" s="185"/>
      <c r="BD313" s="177"/>
    </row>
    <row r="314" spans="1:56" ht="15" customHeight="1">
      <c r="A314" s="19"/>
      <c r="B314" s="174"/>
      <c r="C314" s="189"/>
      <c r="D314" s="20"/>
      <c r="E314" s="97" t="s">
        <v>29</v>
      </c>
      <c r="F314" s="232">
        <f>EXP(F311)</f>
        <v>145.68259035296154</v>
      </c>
      <c r="G314" s="25"/>
      <c r="H314" s="25"/>
      <c r="I314" s="177"/>
      <c r="J314" s="178"/>
      <c r="K314" s="177"/>
      <c r="M314" s="185"/>
      <c r="N314" s="177"/>
      <c r="P314" s="216"/>
      <c r="Q314" s="95" t="s">
        <v>29</v>
      </c>
      <c r="R314" s="199" t="e">
        <f>EXP(R311)</f>
        <v>#VALUE!</v>
      </c>
      <c r="S314" s="185"/>
      <c r="T314" s="177"/>
      <c r="V314" s="216"/>
      <c r="W314" s="95" t="s">
        <v>29</v>
      </c>
      <c r="X314" s="199" t="e">
        <f>EXP(X311)</f>
        <v>#VALUE!</v>
      </c>
      <c r="Y314" s="185"/>
      <c r="Z314" s="177"/>
      <c r="AB314" s="216"/>
      <c r="AC314" s="95" t="s">
        <v>29</v>
      </c>
      <c r="AD314" s="199" t="e">
        <f>EXP(AD311)</f>
        <v>#VALUE!</v>
      </c>
      <c r="AE314" s="185"/>
      <c r="AF314" s="177"/>
      <c r="AH314" s="216"/>
      <c r="AI314" s="95" t="s">
        <v>29</v>
      </c>
      <c r="AJ314" s="199" t="e">
        <f>EXP(AJ311)</f>
        <v>#VALUE!</v>
      </c>
      <c r="AK314" s="185"/>
      <c r="AL314" s="177"/>
      <c r="AN314" s="216"/>
      <c r="AO314" s="95" t="s">
        <v>29</v>
      </c>
      <c r="AP314" s="199" t="e">
        <f>EXP(AP311)</f>
        <v>#VALUE!</v>
      </c>
      <c r="AQ314" s="185"/>
      <c r="AR314" s="177"/>
      <c r="AT314" s="216"/>
      <c r="AU314" s="95" t="s">
        <v>29</v>
      </c>
      <c r="AV314" s="199" t="e">
        <f>EXP(AV311)</f>
        <v>#VALUE!</v>
      </c>
      <c r="AW314" s="185"/>
      <c r="AX314" s="177"/>
      <c r="AZ314" s="216"/>
      <c r="BA314" s="95" t="s">
        <v>29</v>
      </c>
      <c r="BB314" s="199" t="e">
        <f>EXP(BB311)</f>
        <v>#VALUE!</v>
      </c>
      <c r="BC314" s="185"/>
      <c r="BD314" s="177"/>
    </row>
    <row r="315" spans="1:56" ht="15" customHeight="1">
      <c r="A315" s="19"/>
      <c r="B315" s="174"/>
      <c r="C315" s="189"/>
      <c r="D315" s="20"/>
      <c r="E315" s="97" t="s">
        <v>30</v>
      </c>
      <c r="F315" s="40">
        <f>EXP(F312)</f>
        <v>0.93879909541279016</v>
      </c>
      <c r="G315" s="25"/>
      <c r="H315" s="25"/>
      <c r="I315" s="177"/>
      <c r="J315" s="178"/>
      <c r="K315" s="177"/>
      <c r="M315" s="185"/>
      <c r="N315" s="177"/>
      <c r="P315" s="216"/>
      <c r="Q315" s="95" t="s">
        <v>30</v>
      </c>
      <c r="R315" s="40" t="e">
        <f>EXP(R312)</f>
        <v>#VALUE!</v>
      </c>
      <c r="S315" s="185"/>
      <c r="T315" s="177"/>
      <c r="V315" s="216"/>
      <c r="W315" s="95" t="s">
        <v>30</v>
      </c>
      <c r="X315" s="40" t="e">
        <f>EXP(X312)</f>
        <v>#VALUE!</v>
      </c>
      <c r="Y315" s="185"/>
      <c r="Z315" s="177"/>
      <c r="AB315" s="216"/>
      <c r="AC315" s="95" t="s">
        <v>30</v>
      </c>
      <c r="AD315" s="40" t="e">
        <f>EXP(AD312)</f>
        <v>#VALUE!</v>
      </c>
      <c r="AE315" s="185"/>
      <c r="AF315" s="177"/>
      <c r="AH315" s="216"/>
      <c r="AI315" s="95" t="s">
        <v>30</v>
      </c>
      <c r="AJ315" s="40" t="e">
        <f>EXP(AJ312)</f>
        <v>#VALUE!</v>
      </c>
      <c r="AK315" s="185"/>
      <c r="AL315" s="177"/>
      <c r="AN315" s="216"/>
      <c r="AO315" s="95" t="s">
        <v>30</v>
      </c>
      <c r="AP315" s="40" t="e">
        <f>EXP(AP312)</f>
        <v>#VALUE!</v>
      </c>
      <c r="AQ315" s="185"/>
      <c r="AR315" s="177"/>
      <c r="AT315" s="216"/>
      <c r="AU315" s="95" t="s">
        <v>30</v>
      </c>
      <c r="AV315" s="40" t="e">
        <f>EXP(AV312)</f>
        <v>#VALUE!</v>
      </c>
      <c r="AW315" s="185"/>
      <c r="AX315" s="177"/>
      <c r="AZ315" s="216"/>
      <c r="BA315" s="95" t="s">
        <v>30</v>
      </c>
      <c r="BB315" s="40" t="e">
        <f>EXP(BB312)</f>
        <v>#VALUE!</v>
      </c>
      <c r="BC315" s="185"/>
      <c r="BD315" s="177"/>
    </row>
    <row r="316" spans="1:56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185"/>
      <c r="N316" s="177"/>
      <c r="P316" s="216"/>
      <c r="Q316" s="21"/>
      <c r="R316" s="21"/>
      <c r="S316" s="185"/>
      <c r="T316" s="177"/>
      <c r="V316" s="216"/>
      <c r="W316" s="21"/>
      <c r="X316" s="21"/>
      <c r="Y316" s="185"/>
      <c r="Z316" s="177"/>
      <c r="AB316" s="216"/>
      <c r="AC316" s="21"/>
      <c r="AD316" s="21"/>
      <c r="AE316" s="185"/>
      <c r="AF316" s="177"/>
      <c r="AH316" s="216"/>
      <c r="AI316" s="21"/>
      <c r="AJ316" s="21"/>
      <c r="AK316" s="185"/>
      <c r="AL316" s="177"/>
      <c r="AN316" s="216"/>
      <c r="AO316" s="21"/>
      <c r="AP316" s="21"/>
      <c r="AQ316" s="185"/>
      <c r="AR316" s="177"/>
      <c r="AT316" s="216"/>
      <c r="AU316" s="21"/>
      <c r="AV316" s="21"/>
      <c r="AW316" s="185"/>
      <c r="AX316" s="177"/>
      <c r="AZ316" s="216"/>
      <c r="BA316" s="21"/>
      <c r="BB316" s="21"/>
      <c r="BC316" s="185"/>
      <c r="BD316" s="177"/>
    </row>
    <row r="317" spans="1:56" ht="15" customHeight="1">
      <c r="A317" s="19">
        <f t="shared" ref="A317:B332" si="147">A271</f>
        <v>2004</v>
      </c>
      <c r="B317" s="174">
        <f t="shared" si="147"/>
        <v>193</v>
      </c>
      <c r="C317" s="189">
        <f t="shared" ref="C317:C326" si="148">LN($F$309-B317)</f>
        <v>4.8441870864585912</v>
      </c>
      <c r="D317" s="20">
        <v>1</v>
      </c>
      <c r="E317" s="637" t="s">
        <v>7</v>
      </c>
      <c r="F317" s="638"/>
      <c r="G317" s="641">
        <f>I305</f>
        <v>0.83432240676052338</v>
      </c>
      <c r="H317" s="642"/>
      <c r="I317" s="177">
        <f t="shared" ref="I317:I348" si="149">ROUND($F$309-$F$314*$F$315^D317,$G$1)</f>
        <v>183</v>
      </c>
      <c r="J317" s="178">
        <f t="shared" ref="J317:J326" si="150">ABS(B317-I317)/B317*100</f>
        <v>5.1813471502590671</v>
      </c>
      <c r="K317" s="177">
        <f t="shared" ref="K317:K326" si="151">(B317-I317)^2/1000</f>
        <v>0.1</v>
      </c>
      <c r="M317" s="185" t="e">
        <f>ROUND(#REF!-#REF!*#REF!^$D317,$G$1)</f>
        <v>#REF!</v>
      </c>
      <c r="N317" s="177" t="e">
        <f t="shared" ref="N317:N326" si="152">($B317-M317)^2/1000</f>
        <v>#REF!</v>
      </c>
      <c r="P317" s="216" t="e">
        <f t="shared" ref="P317:P326" si="153">LN(R$309-$B317)</f>
        <v>#REF!</v>
      </c>
      <c r="Q317" s="21" t="s">
        <v>36</v>
      </c>
      <c r="R317" s="42" t="e">
        <f>S305</f>
        <v>#REF!</v>
      </c>
      <c r="S317" s="185" t="e">
        <f t="shared" ref="S317:S326" si="154">ROUND(R$309-R$314*R$315^$D317,$G$1)</f>
        <v>#REF!</v>
      </c>
      <c r="T317" s="177" t="e">
        <f t="shared" ref="T317:T326" si="155">($B317-S317)^2/1000</f>
        <v>#REF!</v>
      </c>
      <c r="V317" s="216" t="e">
        <f t="shared" ref="V317:V326" si="156">LN(X$309-$B317)</f>
        <v>#REF!</v>
      </c>
      <c r="W317" s="21" t="s">
        <v>36</v>
      </c>
      <c r="X317" s="42" t="e">
        <f>Y305</f>
        <v>#REF!</v>
      </c>
      <c r="Y317" s="185" t="e">
        <f t="shared" ref="Y317:Y326" si="157">ROUND(X$309-X$314*X$315^$D317,$G$1)</f>
        <v>#REF!</v>
      </c>
      <c r="Z317" s="177" t="e">
        <f t="shared" ref="Z317:Z326" si="158">($B317-Y317)^2/1000</f>
        <v>#REF!</v>
      </c>
      <c r="AB317" s="216" t="e">
        <f t="shared" ref="AB317:AB326" si="159">LN(AD$309-$B317)</f>
        <v>#REF!</v>
      </c>
      <c r="AC317" s="21" t="s">
        <v>36</v>
      </c>
      <c r="AD317" s="42" t="e">
        <f>AE305</f>
        <v>#REF!</v>
      </c>
      <c r="AE317" s="185" t="e">
        <f t="shared" ref="AE317:AE326" si="160">ROUND(AD$309-AD$314*AD$315^$D317,$G$1)</f>
        <v>#REF!</v>
      </c>
      <c r="AF317" s="177" t="e">
        <f t="shared" ref="AF317:AF326" si="161">($B317-AE317)^2/1000</f>
        <v>#REF!</v>
      </c>
      <c r="AH317" s="216" t="e">
        <f t="shared" ref="AH317:AH326" si="162">LN(AJ$309-$B317)</f>
        <v>#REF!</v>
      </c>
      <c r="AI317" s="21" t="s">
        <v>36</v>
      </c>
      <c r="AJ317" s="42" t="e">
        <f>AK305</f>
        <v>#REF!</v>
      </c>
      <c r="AK317" s="185" t="e">
        <f t="shared" ref="AK317:AK326" si="163">ROUND(AJ$309-AJ$314*AJ$315^$D317,$G$1)</f>
        <v>#REF!</v>
      </c>
      <c r="AL317" s="177" t="e">
        <f t="shared" ref="AL317:AL326" si="164">($B317-AK317)^2/1000</f>
        <v>#REF!</v>
      </c>
      <c r="AN317" s="216" t="e">
        <f t="shared" ref="AN317:AN326" si="165">LN(AP$309-$B317)</f>
        <v>#REF!</v>
      </c>
      <c r="AO317" s="21" t="s">
        <v>36</v>
      </c>
      <c r="AP317" s="42" t="e">
        <f>AQ305</f>
        <v>#REF!</v>
      </c>
      <c r="AQ317" s="185" t="e">
        <f t="shared" ref="AQ317:AQ326" si="166">ROUND(AP$309-AP$314*AP$315^$D317,$G$1)</f>
        <v>#REF!</v>
      </c>
      <c r="AR317" s="177" t="e">
        <f t="shared" ref="AR317:AR326" si="167">($B317-AQ317)^2/1000</f>
        <v>#REF!</v>
      </c>
      <c r="AT317" s="216" t="e">
        <f t="shared" ref="AT317:AT326" si="168">LN(AV$309-$B317)</f>
        <v>#REF!</v>
      </c>
      <c r="AU317" s="21" t="s">
        <v>36</v>
      </c>
      <c r="AV317" s="42" t="e">
        <f>AW305</f>
        <v>#REF!</v>
      </c>
      <c r="AW317" s="185" t="e">
        <f t="shared" ref="AW317:AW326" si="169">ROUND(AV$309-AV$314*AV$315^$D317,$G$1)</f>
        <v>#REF!</v>
      </c>
      <c r="AX317" s="177" t="e">
        <f t="shared" ref="AX317:AX326" si="170">($B317-AW317)^2/1000</f>
        <v>#REF!</v>
      </c>
      <c r="AZ317" s="216" t="e">
        <f t="shared" ref="AZ317:AZ326" si="171">LN(BB$309-$B317)</f>
        <v>#REF!</v>
      </c>
      <c r="BA317" s="21" t="s">
        <v>36</v>
      </c>
      <c r="BB317" s="42" t="e">
        <f>BC305</f>
        <v>#REF!</v>
      </c>
      <c r="BC317" s="185" t="e">
        <f t="shared" ref="BC317:BC326" si="172">ROUND(BB$309-BB$314*BB$315^$D317,$G$1)</f>
        <v>#REF!</v>
      </c>
      <c r="BD317" s="177" t="e">
        <f t="shared" ref="BD317:BD326" si="173">($B317-BC317)^2/1000</f>
        <v>#REF!</v>
      </c>
    </row>
    <row r="318" spans="1:56" ht="15" customHeight="1">
      <c r="A318" s="19">
        <f t="shared" si="147"/>
        <v>2005</v>
      </c>
      <c r="B318" s="174">
        <f t="shared" si="147"/>
        <v>196</v>
      </c>
      <c r="C318" s="189">
        <f t="shared" si="148"/>
        <v>4.8202815656050371</v>
      </c>
      <c r="D318" s="20">
        <f t="shared" ref="D318:D348" si="174">D317+1</f>
        <v>2</v>
      </c>
      <c r="E318" s="637" t="s">
        <v>8</v>
      </c>
      <c r="F318" s="638"/>
      <c r="G318" s="639">
        <f>SUM(K317:K326)</f>
        <v>0.66600000000000015</v>
      </c>
      <c r="H318" s="640"/>
      <c r="I318" s="177">
        <f t="shared" si="149"/>
        <v>192</v>
      </c>
      <c r="J318" s="178">
        <f t="shared" si="150"/>
        <v>2.0408163265306123</v>
      </c>
      <c r="K318" s="177">
        <f t="shared" si="151"/>
        <v>1.6E-2</v>
      </c>
      <c r="M318" s="185" t="e">
        <f>ROUND(#REF!-#REF!*#REF!^$D318,$G$1)</f>
        <v>#REF!</v>
      </c>
      <c r="N318" s="177" t="e">
        <f t="shared" si="152"/>
        <v>#REF!</v>
      </c>
      <c r="P318" s="216" t="e">
        <f t="shared" si="153"/>
        <v>#REF!</v>
      </c>
      <c r="Q318" s="21" t="s">
        <v>37</v>
      </c>
      <c r="R318" s="199" t="e">
        <f>SUM(T317:T326)</f>
        <v>#REF!</v>
      </c>
      <c r="S318" s="185" t="e">
        <f t="shared" si="154"/>
        <v>#REF!</v>
      </c>
      <c r="T318" s="177" t="e">
        <f t="shared" si="155"/>
        <v>#REF!</v>
      </c>
      <c r="V318" s="216" t="e">
        <f t="shared" si="156"/>
        <v>#REF!</v>
      </c>
      <c r="W318" s="21" t="s">
        <v>37</v>
      </c>
      <c r="X318" s="199" t="e">
        <f>SUM(Z317:Z326)</f>
        <v>#REF!</v>
      </c>
      <c r="Y318" s="185" t="e">
        <f t="shared" si="157"/>
        <v>#REF!</v>
      </c>
      <c r="Z318" s="177" t="e">
        <f t="shared" si="158"/>
        <v>#REF!</v>
      </c>
      <c r="AB318" s="216" t="e">
        <f t="shared" si="159"/>
        <v>#REF!</v>
      </c>
      <c r="AC318" s="21" t="s">
        <v>37</v>
      </c>
      <c r="AD318" s="199" t="e">
        <f>SUM(AF317:AF326)</f>
        <v>#REF!</v>
      </c>
      <c r="AE318" s="185" t="e">
        <f t="shared" si="160"/>
        <v>#REF!</v>
      </c>
      <c r="AF318" s="177" t="e">
        <f t="shared" si="161"/>
        <v>#REF!</v>
      </c>
      <c r="AH318" s="216" t="e">
        <f t="shared" si="162"/>
        <v>#REF!</v>
      </c>
      <c r="AI318" s="21" t="s">
        <v>37</v>
      </c>
      <c r="AJ318" s="199" t="e">
        <f>SUM(AL317:AL326)</f>
        <v>#REF!</v>
      </c>
      <c r="AK318" s="185" t="e">
        <f t="shared" si="163"/>
        <v>#REF!</v>
      </c>
      <c r="AL318" s="177" t="e">
        <f t="shared" si="164"/>
        <v>#REF!</v>
      </c>
      <c r="AN318" s="216" t="e">
        <f t="shared" si="165"/>
        <v>#REF!</v>
      </c>
      <c r="AO318" s="21" t="s">
        <v>37</v>
      </c>
      <c r="AP318" s="199" t="e">
        <f>SUM(AR317:AR326)</f>
        <v>#REF!</v>
      </c>
      <c r="AQ318" s="185" t="e">
        <f t="shared" si="166"/>
        <v>#REF!</v>
      </c>
      <c r="AR318" s="177" t="e">
        <f t="shared" si="167"/>
        <v>#REF!</v>
      </c>
      <c r="AT318" s="216" t="e">
        <f t="shared" si="168"/>
        <v>#REF!</v>
      </c>
      <c r="AU318" s="21" t="s">
        <v>37</v>
      </c>
      <c r="AV318" s="199" t="e">
        <f>SUM(AX317:AX326)</f>
        <v>#REF!</v>
      </c>
      <c r="AW318" s="185" t="e">
        <f t="shared" si="169"/>
        <v>#REF!</v>
      </c>
      <c r="AX318" s="177" t="e">
        <f t="shared" si="170"/>
        <v>#REF!</v>
      </c>
      <c r="AZ318" s="216" t="e">
        <f t="shared" si="171"/>
        <v>#REF!</v>
      </c>
      <c r="BA318" s="21" t="s">
        <v>37</v>
      </c>
      <c r="BB318" s="199" t="e">
        <f>SUM(BD317:BD326)</f>
        <v>#REF!</v>
      </c>
      <c r="BC318" s="185" t="e">
        <f t="shared" si="172"/>
        <v>#REF!</v>
      </c>
      <c r="BD318" s="177" t="e">
        <f t="shared" si="173"/>
        <v>#REF!</v>
      </c>
    </row>
    <row r="319" spans="1:56" ht="15" customHeight="1">
      <c r="A319" s="19">
        <f t="shared" si="147"/>
        <v>2006</v>
      </c>
      <c r="B319" s="174">
        <f t="shared" si="147"/>
        <v>195</v>
      </c>
      <c r="C319" s="189">
        <f t="shared" si="148"/>
        <v>4.8283137373023015</v>
      </c>
      <c r="D319" s="20">
        <f t="shared" si="174"/>
        <v>3</v>
      </c>
      <c r="E319" s="637" t="s">
        <v>9</v>
      </c>
      <c r="F319" s="638"/>
      <c r="G319" s="639">
        <f>SUM(K317:K326)</f>
        <v>0.66600000000000015</v>
      </c>
      <c r="H319" s="640"/>
      <c r="I319" s="177">
        <f t="shared" si="149"/>
        <v>199</v>
      </c>
      <c r="J319" s="178">
        <f t="shared" si="150"/>
        <v>2.0512820512820511</v>
      </c>
      <c r="K319" s="177">
        <f t="shared" si="151"/>
        <v>1.6E-2</v>
      </c>
      <c r="M319" s="185" t="e">
        <f>ROUND(#REF!-#REF!*#REF!^$D319,$G$1)</f>
        <v>#REF!</v>
      </c>
      <c r="N319" s="177" t="e">
        <f t="shared" si="152"/>
        <v>#REF!</v>
      </c>
      <c r="P319" s="216" t="e">
        <f t="shared" si="153"/>
        <v>#REF!</v>
      </c>
      <c r="R319" s="98"/>
      <c r="S319" s="185" t="e">
        <f t="shared" si="154"/>
        <v>#REF!</v>
      </c>
      <c r="T319" s="177" t="e">
        <f t="shared" si="155"/>
        <v>#REF!</v>
      </c>
      <c r="V319" s="216" t="e">
        <f t="shared" si="156"/>
        <v>#REF!</v>
      </c>
      <c r="X319" s="98"/>
      <c r="Y319" s="185" t="e">
        <f t="shared" si="157"/>
        <v>#REF!</v>
      </c>
      <c r="Z319" s="177" t="e">
        <f t="shared" si="158"/>
        <v>#REF!</v>
      </c>
      <c r="AB319" s="216" t="e">
        <f t="shared" si="159"/>
        <v>#REF!</v>
      </c>
      <c r="AD319" s="98"/>
      <c r="AE319" s="185" t="e">
        <f t="shared" si="160"/>
        <v>#REF!</v>
      </c>
      <c r="AF319" s="177" t="e">
        <f t="shared" si="161"/>
        <v>#REF!</v>
      </c>
      <c r="AH319" s="216" t="e">
        <f t="shared" si="162"/>
        <v>#REF!</v>
      </c>
      <c r="AJ319" s="98"/>
      <c r="AK319" s="185" t="e">
        <f t="shared" si="163"/>
        <v>#REF!</v>
      </c>
      <c r="AL319" s="177" t="e">
        <f t="shared" si="164"/>
        <v>#REF!</v>
      </c>
      <c r="AN319" s="216" t="e">
        <f t="shared" si="165"/>
        <v>#REF!</v>
      </c>
      <c r="AP319" s="98"/>
      <c r="AQ319" s="185" t="e">
        <f t="shared" si="166"/>
        <v>#REF!</v>
      </c>
      <c r="AR319" s="177" t="e">
        <f t="shared" si="167"/>
        <v>#REF!</v>
      </c>
      <c r="AT319" s="216" t="e">
        <f t="shared" si="168"/>
        <v>#REF!</v>
      </c>
      <c r="AV319" s="98"/>
      <c r="AW319" s="185" t="e">
        <f t="shared" si="169"/>
        <v>#REF!</v>
      </c>
      <c r="AX319" s="177" t="e">
        <f t="shared" si="170"/>
        <v>#REF!</v>
      </c>
      <c r="AZ319" s="216" t="e">
        <f t="shared" si="171"/>
        <v>#REF!</v>
      </c>
      <c r="BB319" s="98"/>
      <c r="BC319" s="185" t="e">
        <f t="shared" si="172"/>
        <v>#REF!</v>
      </c>
      <c r="BD319" s="177" t="e">
        <f t="shared" si="173"/>
        <v>#REF!</v>
      </c>
    </row>
    <row r="320" spans="1:56" ht="15" customHeight="1">
      <c r="A320" s="19">
        <f t="shared" si="147"/>
        <v>2007</v>
      </c>
      <c r="B320" s="174">
        <f t="shared" si="147"/>
        <v>197</v>
      </c>
      <c r="C320" s="189">
        <f t="shared" si="148"/>
        <v>4.8121843553724171</v>
      </c>
      <c r="D320" s="20">
        <f t="shared" si="174"/>
        <v>4</v>
      </c>
      <c r="E320" s="637" t="s">
        <v>10</v>
      </c>
      <c r="F320" s="638"/>
      <c r="G320" s="639">
        <f>SUM(J317:J326)/D326</f>
        <v>3.4283054269040059</v>
      </c>
      <c r="H320" s="640"/>
      <c r="I320" s="177">
        <f t="shared" si="149"/>
        <v>207</v>
      </c>
      <c r="J320" s="178">
        <f t="shared" si="150"/>
        <v>5.0761421319796955</v>
      </c>
      <c r="K320" s="177">
        <f t="shared" si="151"/>
        <v>0.1</v>
      </c>
      <c r="M320" s="185" t="e">
        <f>ROUND(#REF!-#REF!*#REF!^$D320,$G$1)</f>
        <v>#REF!</v>
      </c>
      <c r="N320" s="177" t="e">
        <f t="shared" si="152"/>
        <v>#REF!</v>
      </c>
      <c r="P320" s="216" t="e">
        <f t="shared" si="153"/>
        <v>#REF!</v>
      </c>
      <c r="S320" s="185" t="e">
        <f t="shared" si="154"/>
        <v>#REF!</v>
      </c>
      <c r="T320" s="177" t="e">
        <f t="shared" si="155"/>
        <v>#REF!</v>
      </c>
      <c r="V320" s="216" t="e">
        <f t="shared" si="156"/>
        <v>#REF!</v>
      </c>
      <c r="Y320" s="185" t="e">
        <f t="shared" si="157"/>
        <v>#REF!</v>
      </c>
      <c r="Z320" s="177" t="e">
        <f t="shared" si="158"/>
        <v>#REF!</v>
      </c>
      <c r="AB320" s="216" t="e">
        <f t="shared" si="159"/>
        <v>#REF!</v>
      </c>
      <c r="AE320" s="185" t="e">
        <f t="shared" si="160"/>
        <v>#REF!</v>
      </c>
      <c r="AF320" s="177" t="e">
        <f t="shared" si="161"/>
        <v>#REF!</v>
      </c>
      <c r="AH320" s="216" t="e">
        <f t="shared" si="162"/>
        <v>#REF!</v>
      </c>
      <c r="AK320" s="185" t="e">
        <f t="shared" si="163"/>
        <v>#REF!</v>
      </c>
      <c r="AL320" s="177" t="e">
        <f t="shared" si="164"/>
        <v>#REF!</v>
      </c>
      <c r="AN320" s="216" t="e">
        <f t="shared" si="165"/>
        <v>#REF!</v>
      </c>
      <c r="AQ320" s="185" t="e">
        <f t="shared" si="166"/>
        <v>#REF!</v>
      </c>
      <c r="AR320" s="177" t="e">
        <f t="shared" si="167"/>
        <v>#REF!</v>
      </c>
      <c r="AT320" s="216" t="e">
        <f t="shared" si="168"/>
        <v>#REF!</v>
      </c>
      <c r="AW320" s="185" t="e">
        <f t="shared" si="169"/>
        <v>#REF!</v>
      </c>
      <c r="AX320" s="177" t="e">
        <f t="shared" si="170"/>
        <v>#REF!</v>
      </c>
      <c r="AZ320" s="216" t="e">
        <f t="shared" si="171"/>
        <v>#REF!</v>
      </c>
      <c r="BC320" s="185" t="e">
        <f t="shared" si="172"/>
        <v>#REF!</v>
      </c>
      <c r="BD320" s="177" t="e">
        <f t="shared" si="173"/>
        <v>#REF!</v>
      </c>
    </row>
    <row r="321" spans="1:56" ht="15" customHeight="1">
      <c r="A321" s="19">
        <f t="shared" si="147"/>
        <v>2008</v>
      </c>
      <c r="B321" s="174">
        <f t="shared" si="147"/>
        <v>198</v>
      </c>
      <c r="C321" s="189">
        <f t="shared" si="148"/>
        <v>4.8040210447332568</v>
      </c>
      <c r="D321" s="20">
        <f t="shared" si="174"/>
        <v>5</v>
      </c>
      <c r="E321" s="637" t="s">
        <v>11</v>
      </c>
      <c r="F321" s="638"/>
      <c r="G321" s="639">
        <f>SUM(J317:J326)/10</f>
        <v>3.4283054269040059</v>
      </c>
      <c r="H321" s="640"/>
      <c r="I321" s="177">
        <f t="shared" si="149"/>
        <v>214</v>
      </c>
      <c r="J321" s="178">
        <f t="shared" si="150"/>
        <v>8.0808080808080813</v>
      </c>
      <c r="K321" s="177">
        <f t="shared" si="151"/>
        <v>0.25600000000000001</v>
      </c>
      <c r="M321" s="185" t="e">
        <f>ROUND(#REF!-#REF!*#REF!^$D321,$G$1)</f>
        <v>#REF!</v>
      </c>
      <c r="N321" s="177" t="e">
        <f t="shared" si="152"/>
        <v>#REF!</v>
      </c>
      <c r="P321" s="216" t="e">
        <f t="shared" si="153"/>
        <v>#REF!</v>
      </c>
      <c r="Q321" s="21"/>
      <c r="R321" s="55"/>
      <c r="S321" s="185" t="e">
        <f t="shared" si="154"/>
        <v>#REF!</v>
      </c>
      <c r="T321" s="177" t="e">
        <f t="shared" si="155"/>
        <v>#REF!</v>
      </c>
      <c r="V321" s="216" t="e">
        <f t="shared" si="156"/>
        <v>#REF!</v>
      </c>
      <c r="W321" s="21"/>
      <c r="X321" s="55"/>
      <c r="Y321" s="185" t="e">
        <f t="shared" si="157"/>
        <v>#REF!</v>
      </c>
      <c r="Z321" s="177" t="e">
        <f t="shared" si="158"/>
        <v>#REF!</v>
      </c>
      <c r="AB321" s="216" t="e">
        <f t="shared" si="159"/>
        <v>#REF!</v>
      </c>
      <c r="AC321" s="21"/>
      <c r="AD321" s="55"/>
      <c r="AE321" s="185" t="e">
        <f t="shared" si="160"/>
        <v>#REF!</v>
      </c>
      <c r="AF321" s="177" t="e">
        <f t="shared" si="161"/>
        <v>#REF!</v>
      </c>
      <c r="AH321" s="216" t="e">
        <f t="shared" si="162"/>
        <v>#REF!</v>
      </c>
      <c r="AI321" s="21"/>
      <c r="AJ321" s="55"/>
      <c r="AK321" s="185" t="e">
        <f t="shared" si="163"/>
        <v>#REF!</v>
      </c>
      <c r="AL321" s="177" t="e">
        <f t="shared" si="164"/>
        <v>#REF!</v>
      </c>
      <c r="AN321" s="216" t="e">
        <f t="shared" si="165"/>
        <v>#REF!</v>
      </c>
      <c r="AO321" s="21"/>
      <c r="AP321" s="55"/>
      <c r="AQ321" s="185" t="e">
        <f t="shared" si="166"/>
        <v>#REF!</v>
      </c>
      <c r="AR321" s="177" t="e">
        <f t="shared" si="167"/>
        <v>#REF!</v>
      </c>
      <c r="AT321" s="216" t="e">
        <f t="shared" si="168"/>
        <v>#REF!</v>
      </c>
      <c r="AU321" s="21"/>
      <c r="AV321" s="55"/>
      <c r="AW321" s="185" t="e">
        <f t="shared" si="169"/>
        <v>#REF!</v>
      </c>
      <c r="AX321" s="177" t="e">
        <f t="shared" si="170"/>
        <v>#REF!</v>
      </c>
      <c r="AZ321" s="216" t="e">
        <f t="shared" si="171"/>
        <v>#REF!</v>
      </c>
      <c r="BA321" s="21"/>
      <c r="BB321" s="55"/>
      <c r="BC321" s="185" t="e">
        <f t="shared" si="172"/>
        <v>#REF!</v>
      </c>
      <c r="BD321" s="177" t="e">
        <f t="shared" si="173"/>
        <v>#REF!</v>
      </c>
    </row>
    <row r="322" spans="1:56" ht="15" customHeight="1">
      <c r="A322" s="19">
        <f t="shared" si="147"/>
        <v>2009</v>
      </c>
      <c r="B322" s="174">
        <f t="shared" si="147"/>
        <v>222</v>
      </c>
      <c r="C322" s="189">
        <f t="shared" si="148"/>
        <v>4.5849674786705723</v>
      </c>
      <c r="D322" s="20">
        <f t="shared" si="174"/>
        <v>6</v>
      </c>
      <c r="E322" s="71"/>
      <c r="F322" s="55"/>
      <c r="G322" s="25"/>
      <c r="H322" s="25"/>
      <c r="I322" s="177">
        <f t="shared" si="149"/>
        <v>220</v>
      </c>
      <c r="J322" s="178">
        <f t="shared" si="150"/>
        <v>0.90090090090090091</v>
      </c>
      <c r="K322" s="177">
        <f t="shared" si="151"/>
        <v>4.0000000000000001E-3</v>
      </c>
      <c r="M322" s="185" t="e">
        <f>ROUND(#REF!-#REF!*#REF!^$D322,$G$1)</f>
        <v>#REF!</v>
      </c>
      <c r="N322" s="177" t="e">
        <f t="shared" si="152"/>
        <v>#REF!</v>
      </c>
      <c r="P322" s="216" t="e">
        <f t="shared" si="153"/>
        <v>#REF!</v>
      </c>
      <c r="Q322" s="21"/>
      <c r="R322" s="55"/>
      <c r="S322" s="185" t="e">
        <f t="shared" si="154"/>
        <v>#REF!</v>
      </c>
      <c r="T322" s="177" t="e">
        <f t="shared" si="155"/>
        <v>#REF!</v>
      </c>
      <c r="V322" s="216" t="e">
        <f t="shared" si="156"/>
        <v>#REF!</v>
      </c>
      <c r="W322" s="21"/>
      <c r="X322" s="55"/>
      <c r="Y322" s="185" t="e">
        <f t="shared" si="157"/>
        <v>#REF!</v>
      </c>
      <c r="Z322" s="177" t="e">
        <f t="shared" si="158"/>
        <v>#REF!</v>
      </c>
      <c r="AB322" s="216" t="e">
        <f t="shared" si="159"/>
        <v>#REF!</v>
      </c>
      <c r="AC322" s="21"/>
      <c r="AD322" s="55"/>
      <c r="AE322" s="185" t="e">
        <f t="shared" si="160"/>
        <v>#REF!</v>
      </c>
      <c r="AF322" s="177" t="e">
        <f t="shared" si="161"/>
        <v>#REF!</v>
      </c>
      <c r="AH322" s="216" t="e">
        <f t="shared" si="162"/>
        <v>#REF!</v>
      </c>
      <c r="AI322" s="21"/>
      <c r="AJ322" s="55"/>
      <c r="AK322" s="185" t="e">
        <f t="shared" si="163"/>
        <v>#REF!</v>
      </c>
      <c r="AL322" s="177" t="e">
        <f t="shared" si="164"/>
        <v>#REF!</v>
      </c>
      <c r="AN322" s="216" t="e">
        <f t="shared" si="165"/>
        <v>#REF!</v>
      </c>
      <c r="AO322" s="21"/>
      <c r="AP322" s="55"/>
      <c r="AQ322" s="185" t="e">
        <f t="shared" si="166"/>
        <v>#REF!</v>
      </c>
      <c r="AR322" s="177" t="e">
        <f t="shared" si="167"/>
        <v>#REF!</v>
      </c>
      <c r="AT322" s="216" t="e">
        <f t="shared" si="168"/>
        <v>#REF!</v>
      </c>
      <c r="AU322" s="21"/>
      <c r="AV322" s="55"/>
      <c r="AW322" s="185" t="e">
        <f t="shared" si="169"/>
        <v>#REF!</v>
      </c>
      <c r="AX322" s="177" t="e">
        <f t="shared" si="170"/>
        <v>#REF!</v>
      </c>
      <c r="AZ322" s="216" t="e">
        <f t="shared" si="171"/>
        <v>#REF!</v>
      </c>
      <c r="BA322" s="21"/>
      <c r="BB322" s="55"/>
      <c r="BC322" s="185" t="e">
        <f t="shared" si="172"/>
        <v>#REF!</v>
      </c>
      <c r="BD322" s="177" t="e">
        <f t="shared" si="173"/>
        <v>#REF!</v>
      </c>
    </row>
    <row r="323" spans="1:56" ht="15" customHeight="1">
      <c r="A323" s="19">
        <f t="shared" si="147"/>
        <v>2010</v>
      </c>
      <c r="B323" s="174">
        <f t="shared" si="147"/>
        <v>232</v>
      </c>
      <c r="C323" s="189">
        <f t="shared" si="148"/>
        <v>4.4773368144782069</v>
      </c>
      <c r="D323" s="20">
        <f t="shared" si="174"/>
        <v>7</v>
      </c>
      <c r="E323" s="71"/>
      <c r="F323" s="55"/>
      <c r="G323" s="25"/>
      <c r="H323" s="25"/>
      <c r="I323" s="177">
        <f t="shared" si="149"/>
        <v>226</v>
      </c>
      <c r="J323" s="178">
        <f t="shared" si="150"/>
        <v>2.5862068965517242</v>
      </c>
      <c r="K323" s="177">
        <f t="shared" si="151"/>
        <v>3.5999999999999997E-2</v>
      </c>
      <c r="M323" s="185" t="e">
        <f>ROUND(#REF!-#REF!*#REF!^$D323,$G$1)</f>
        <v>#REF!</v>
      </c>
      <c r="N323" s="177" t="e">
        <f t="shared" si="152"/>
        <v>#REF!</v>
      </c>
      <c r="P323" s="216" t="e">
        <f t="shared" si="153"/>
        <v>#REF!</v>
      </c>
      <c r="Q323" s="21"/>
      <c r="R323" s="55"/>
      <c r="S323" s="185" t="e">
        <f t="shared" si="154"/>
        <v>#REF!</v>
      </c>
      <c r="T323" s="177" t="e">
        <f t="shared" si="155"/>
        <v>#REF!</v>
      </c>
      <c r="V323" s="216" t="e">
        <f t="shared" si="156"/>
        <v>#REF!</v>
      </c>
      <c r="W323" s="21"/>
      <c r="X323" s="55"/>
      <c r="Y323" s="185" t="e">
        <f t="shared" si="157"/>
        <v>#REF!</v>
      </c>
      <c r="Z323" s="177" t="e">
        <f t="shared" si="158"/>
        <v>#REF!</v>
      </c>
      <c r="AB323" s="216" t="e">
        <f t="shared" si="159"/>
        <v>#REF!</v>
      </c>
      <c r="AC323" s="21"/>
      <c r="AD323" s="55"/>
      <c r="AE323" s="185" t="e">
        <f t="shared" si="160"/>
        <v>#REF!</v>
      </c>
      <c r="AF323" s="177" t="e">
        <f t="shared" si="161"/>
        <v>#REF!</v>
      </c>
      <c r="AH323" s="216" t="e">
        <f t="shared" si="162"/>
        <v>#REF!</v>
      </c>
      <c r="AI323" s="21"/>
      <c r="AJ323" s="55"/>
      <c r="AK323" s="185" t="e">
        <f t="shared" si="163"/>
        <v>#REF!</v>
      </c>
      <c r="AL323" s="177" t="e">
        <f t="shared" si="164"/>
        <v>#REF!</v>
      </c>
      <c r="AN323" s="216" t="e">
        <f t="shared" si="165"/>
        <v>#REF!</v>
      </c>
      <c r="AO323" s="21"/>
      <c r="AP323" s="55"/>
      <c r="AQ323" s="185" t="e">
        <f t="shared" si="166"/>
        <v>#REF!</v>
      </c>
      <c r="AR323" s="177" t="e">
        <f t="shared" si="167"/>
        <v>#REF!</v>
      </c>
      <c r="AT323" s="216" t="e">
        <f t="shared" si="168"/>
        <v>#REF!</v>
      </c>
      <c r="AU323" s="21"/>
      <c r="AV323" s="55"/>
      <c r="AW323" s="185" t="e">
        <f t="shared" si="169"/>
        <v>#REF!</v>
      </c>
      <c r="AX323" s="177" t="e">
        <f t="shared" si="170"/>
        <v>#REF!</v>
      </c>
      <c r="AZ323" s="216" t="e">
        <f t="shared" si="171"/>
        <v>#REF!</v>
      </c>
      <c r="BA323" s="21"/>
      <c r="BB323" s="55"/>
      <c r="BC323" s="185" t="e">
        <f t="shared" si="172"/>
        <v>#REF!</v>
      </c>
      <c r="BD323" s="177" t="e">
        <f t="shared" si="173"/>
        <v>#REF!</v>
      </c>
    </row>
    <row r="324" spans="1:56" ht="15" customHeight="1">
      <c r="A324" s="19">
        <f t="shared" si="147"/>
        <v>2011</v>
      </c>
      <c r="B324" s="174">
        <f t="shared" si="147"/>
        <v>240</v>
      </c>
      <c r="C324" s="189">
        <f t="shared" si="148"/>
        <v>4.3820266346738812</v>
      </c>
      <c r="D324" s="20">
        <f t="shared" si="174"/>
        <v>8</v>
      </c>
      <c r="E324" s="71"/>
      <c r="F324" s="55"/>
      <c r="G324" s="25"/>
      <c r="H324" s="25"/>
      <c r="I324" s="177">
        <f t="shared" si="149"/>
        <v>232</v>
      </c>
      <c r="J324" s="178">
        <f t="shared" si="150"/>
        <v>3.3333333333333335</v>
      </c>
      <c r="K324" s="177">
        <f t="shared" si="151"/>
        <v>6.4000000000000001E-2</v>
      </c>
      <c r="M324" s="185" t="e">
        <f>ROUND(#REF!-#REF!*#REF!^$D324,$G$1)</f>
        <v>#REF!</v>
      </c>
      <c r="N324" s="177" t="e">
        <f t="shared" si="152"/>
        <v>#REF!</v>
      </c>
      <c r="P324" s="216" t="e">
        <f t="shared" si="153"/>
        <v>#REF!</v>
      </c>
      <c r="Q324" s="21"/>
      <c r="R324" s="55"/>
      <c r="S324" s="185" t="e">
        <f t="shared" si="154"/>
        <v>#REF!</v>
      </c>
      <c r="T324" s="177" t="e">
        <f t="shared" si="155"/>
        <v>#REF!</v>
      </c>
      <c r="V324" s="216" t="e">
        <f t="shared" si="156"/>
        <v>#REF!</v>
      </c>
      <c r="W324" s="21"/>
      <c r="X324" s="55"/>
      <c r="Y324" s="185" t="e">
        <f t="shared" si="157"/>
        <v>#REF!</v>
      </c>
      <c r="Z324" s="177" t="e">
        <f t="shared" si="158"/>
        <v>#REF!</v>
      </c>
      <c r="AB324" s="216" t="e">
        <f t="shared" si="159"/>
        <v>#REF!</v>
      </c>
      <c r="AC324" s="21"/>
      <c r="AD324" s="55"/>
      <c r="AE324" s="185" t="e">
        <f t="shared" si="160"/>
        <v>#REF!</v>
      </c>
      <c r="AF324" s="177" t="e">
        <f t="shared" si="161"/>
        <v>#REF!</v>
      </c>
      <c r="AH324" s="216" t="e">
        <f t="shared" si="162"/>
        <v>#REF!</v>
      </c>
      <c r="AI324" s="21"/>
      <c r="AJ324" s="55"/>
      <c r="AK324" s="185" t="e">
        <f t="shared" si="163"/>
        <v>#REF!</v>
      </c>
      <c r="AL324" s="177" t="e">
        <f t="shared" si="164"/>
        <v>#REF!</v>
      </c>
      <c r="AN324" s="216" t="e">
        <f t="shared" si="165"/>
        <v>#REF!</v>
      </c>
      <c r="AO324" s="21"/>
      <c r="AP324" s="55"/>
      <c r="AQ324" s="185" t="e">
        <f t="shared" si="166"/>
        <v>#REF!</v>
      </c>
      <c r="AR324" s="177" t="e">
        <f t="shared" si="167"/>
        <v>#REF!</v>
      </c>
      <c r="AT324" s="216" t="e">
        <f t="shared" si="168"/>
        <v>#REF!</v>
      </c>
      <c r="AU324" s="21"/>
      <c r="AV324" s="55"/>
      <c r="AW324" s="185" t="e">
        <f t="shared" si="169"/>
        <v>#REF!</v>
      </c>
      <c r="AX324" s="177" t="e">
        <f t="shared" si="170"/>
        <v>#REF!</v>
      </c>
      <c r="AZ324" s="216" t="e">
        <f t="shared" si="171"/>
        <v>#REF!</v>
      </c>
      <c r="BA324" s="21"/>
      <c r="BB324" s="55"/>
      <c r="BC324" s="185" t="e">
        <f t="shared" si="172"/>
        <v>#REF!</v>
      </c>
      <c r="BD324" s="177" t="e">
        <f t="shared" si="173"/>
        <v>#REF!</v>
      </c>
    </row>
    <row r="325" spans="1:56" ht="15" customHeight="1">
      <c r="A325" s="19">
        <f t="shared" si="147"/>
        <v>2012</v>
      </c>
      <c r="B325" s="174">
        <f t="shared" si="147"/>
        <v>242</v>
      </c>
      <c r="C325" s="189">
        <f t="shared" si="148"/>
        <v>4.3567088266895917</v>
      </c>
      <c r="D325" s="20">
        <f t="shared" si="174"/>
        <v>9</v>
      </c>
      <c r="E325" s="71"/>
      <c r="F325" s="55"/>
      <c r="G325" s="25"/>
      <c r="H325" s="25"/>
      <c r="I325" s="177">
        <f t="shared" si="149"/>
        <v>237</v>
      </c>
      <c r="J325" s="178">
        <f t="shared" si="150"/>
        <v>2.0661157024793391</v>
      </c>
      <c r="K325" s="177">
        <f t="shared" si="151"/>
        <v>2.5000000000000001E-2</v>
      </c>
      <c r="M325" s="185" t="e">
        <f>ROUND(#REF!-#REF!*#REF!^$D325,$G$1)</f>
        <v>#REF!</v>
      </c>
      <c r="N325" s="177" t="e">
        <f t="shared" si="152"/>
        <v>#REF!</v>
      </c>
      <c r="P325" s="216" t="e">
        <f t="shared" si="153"/>
        <v>#REF!</v>
      </c>
      <c r="Q325" s="21"/>
      <c r="R325" s="55"/>
      <c r="S325" s="185" t="e">
        <f t="shared" si="154"/>
        <v>#REF!</v>
      </c>
      <c r="T325" s="177" t="e">
        <f t="shared" si="155"/>
        <v>#REF!</v>
      </c>
      <c r="V325" s="216" t="e">
        <f t="shared" si="156"/>
        <v>#REF!</v>
      </c>
      <c r="W325" s="21"/>
      <c r="X325" s="55"/>
      <c r="Y325" s="185" t="e">
        <f t="shared" si="157"/>
        <v>#REF!</v>
      </c>
      <c r="Z325" s="177" t="e">
        <f t="shared" si="158"/>
        <v>#REF!</v>
      </c>
      <c r="AB325" s="216" t="e">
        <f t="shared" si="159"/>
        <v>#REF!</v>
      </c>
      <c r="AC325" s="21"/>
      <c r="AD325" s="55"/>
      <c r="AE325" s="185" t="e">
        <f t="shared" si="160"/>
        <v>#REF!</v>
      </c>
      <c r="AF325" s="177" t="e">
        <f t="shared" si="161"/>
        <v>#REF!</v>
      </c>
      <c r="AH325" s="216" t="e">
        <f t="shared" si="162"/>
        <v>#REF!</v>
      </c>
      <c r="AI325" s="21"/>
      <c r="AJ325" s="55"/>
      <c r="AK325" s="185" t="e">
        <f t="shared" si="163"/>
        <v>#REF!</v>
      </c>
      <c r="AL325" s="177" t="e">
        <f t="shared" si="164"/>
        <v>#REF!</v>
      </c>
      <c r="AN325" s="216" t="e">
        <f t="shared" si="165"/>
        <v>#REF!</v>
      </c>
      <c r="AO325" s="21"/>
      <c r="AP325" s="55"/>
      <c r="AQ325" s="185" t="e">
        <f t="shared" si="166"/>
        <v>#REF!</v>
      </c>
      <c r="AR325" s="177" t="e">
        <f t="shared" si="167"/>
        <v>#REF!</v>
      </c>
      <c r="AT325" s="216" t="e">
        <f t="shared" si="168"/>
        <v>#REF!</v>
      </c>
      <c r="AU325" s="21"/>
      <c r="AV325" s="55"/>
      <c r="AW325" s="185" t="e">
        <f t="shared" si="169"/>
        <v>#REF!</v>
      </c>
      <c r="AX325" s="177" t="e">
        <f t="shared" si="170"/>
        <v>#REF!</v>
      </c>
      <c r="AZ325" s="216" t="e">
        <f t="shared" si="171"/>
        <v>#REF!</v>
      </c>
      <c r="BA325" s="21"/>
      <c r="BB325" s="55"/>
      <c r="BC325" s="185" t="e">
        <f t="shared" si="172"/>
        <v>#REF!</v>
      </c>
      <c r="BD325" s="177" t="e">
        <f t="shared" si="173"/>
        <v>#REF!</v>
      </c>
    </row>
    <row r="326" spans="1:56" ht="15" customHeight="1" thickBot="1">
      <c r="A326" s="28">
        <f t="shared" si="147"/>
        <v>2013</v>
      </c>
      <c r="B326" s="182">
        <f t="shared" si="147"/>
        <v>236</v>
      </c>
      <c r="C326" s="217">
        <f t="shared" si="148"/>
        <v>4.4308167988433134</v>
      </c>
      <c r="D326" s="29">
        <f t="shared" si="174"/>
        <v>10</v>
      </c>
      <c r="E326" s="99"/>
      <c r="F326" s="100"/>
      <c r="G326" s="30"/>
      <c r="H326" s="30"/>
      <c r="I326" s="183">
        <f t="shared" si="149"/>
        <v>243</v>
      </c>
      <c r="J326" s="184">
        <f t="shared" si="150"/>
        <v>2.9661016949152543</v>
      </c>
      <c r="K326" s="183">
        <f t="shared" si="151"/>
        <v>4.9000000000000002E-2</v>
      </c>
      <c r="M326" s="205" t="e">
        <f>ROUND(#REF!-#REF!*#REF!^$D326,$G$1)</f>
        <v>#REF!</v>
      </c>
      <c r="N326" s="183" t="e">
        <f t="shared" si="152"/>
        <v>#REF!</v>
      </c>
      <c r="P326" s="218" t="e">
        <f t="shared" si="153"/>
        <v>#REF!</v>
      </c>
      <c r="Q326" s="101"/>
      <c r="R326" s="100"/>
      <c r="S326" s="205" t="e">
        <f t="shared" si="154"/>
        <v>#REF!</v>
      </c>
      <c r="T326" s="183" t="e">
        <f t="shared" si="155"/>
        <v>#REF!</v>
      </c>
      <c r="V326" s="218" t="e">
        <f t="shared" si="156"/>
        <v>#REF!</v>
      </c>
      <c r="W326" s="101"/>
      <c r="X326" s="100"/>
      <c r="Y326" s="205" t="e">
        <f t="shared" si="157"/>
        <v>#REF!</v>
      </c>
      <c r="Z326" s="183" t="e">
        <f t="shared" si="158"/>
        <v>#REF!</v>
      </c>
      <c r="AB326" s="218" t="e">
        <f t="shared" si="159"/>
        <v>#REF!</v>
      </c>
      <c r="AC326" s="101"/>
      <c r="AD326" s="100"/>
      <c r="AE326" s="205" t="e">
        <f t="shared" si="160"/>
        <v>#REF!</v>
      </c>
      <c r="AF326" s="183" t="e">
        <f t="shared" si="161"/>
        <v>#REF!</v>
      </c>
      <c r="AH326" s="218" t="e">
        <f t="shared" si="162"/>
        <v>#REF!</v>
      </c>
      <c r="AI326" s="101"/>
      <c r="AJ326" s="100"/>
      <c r="AK326" s="205" t="e">
        <f t="shared" si="163"/>
        <v>#REF!</v>
      </c>
      <c r="AL326" s="183" t="e">
        <f t="shared" si="164"/>
        <v>#REF!</v>
      </c>
      <c r="AN326" s="218" t="e">
        <f t="shared" si="165"/>
        <v>#REF!</v>
      </c>
      <c r="AO326" s="101"/>
      <c r="AP326" s="100"/>
      <c r="AQ326" s="205" t="e">
        <f t="shared" si="166"/>
        <v>#REF!</v>
      </c>
      <c r="AR326" s="183" t="e">
        <f t="shared" si="167"/>
        <v>#REF!</v>
      </c>
      <c r="AT326" s="218" t="e">
        <f t="shared" si="168"/>
        <v>#REF!</v>
      </c>
      <c r="AU326" s="101"/>
      <c r="AV326" s="100"/>
      <c r="AW326" s="205" t="e">
        <f t="shared" si="169"/>
        <v>#REF!</v>
      </c>
      <c r="AX326" s="183" t="e">
        <f t="shared" si="170"/>
        <v>#REF!</v>
      </c>
      <c r="AZ326" s="218" t="e">
        <f t="shared" si="171"/>
        <v>#REF!</v>
      </c>
      <c r="BA326" s="101"/>
      <c r="BB326" s="100"/>
      <c r="BC326" s="205" t="e">
        <f t="shared" si="172"/>
        <v>#REF!</v>
      </c>
      <c r="BD326" s="183" t="e">
        <f t="shared" si="173"/>
        <v>#REF!</v>
      </c>
    </row>
    <row r="327" spans="1:56" ht="15" customHeight="1" thickTop="1">
      <c r="A327" s="19">
        <f t="shared" si="147"/>
        <v>2014</v>
      </c>
      <c r="B327" s="174">
        <f t="shared" ref="B327:B348" si="175">ROUND($F$309-$F$314*$F$315^D327,$G$1)</f>
        <v>247</v>
      </c>
      <c r="C327" s="219"/>
      <c r="D327" s="20">
        <f t="shared" si="174"/>
        <v>11</v>
      </c>
      <c r="E327" s="71"/>
      <c r="F327" s="55"/>
      <c r="G327" s="25"/>
      <c r="H327" s="25"/>
      <c r="I327" s="177">
        <f t="shared" si="149"/>
        <v>247</v>
      </c>
      <c r="J327" s="185"/>
      <c r="K327" s="185"/>
    </row>
    <row r="328" spans="1:56" ht="15" customHeight="1" thickBot="1">
      <c r="A328" s="19">
        <f t="shared" si="147"/>
        <v>2015</v>
      </c>
      <c r="B328" s="174">
        <f t="shared" si="175"/>
        <v>252</v>
      </c>
      <c r="C328" s="219"/>
      <c r="D328" s="20">
        <f t="shared" si="174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49"/>
        <v>252</v>
      </c>
      <c r="J328" s="185"/>
      <c r="K328" s="185"/>
    </row>
    <row r="329" spans="1:56" ht="15" customHeight="1" thickTop="1">
      <c r="A329" s="19">
        <f t="shared" si="147"/>
        <v>2016</v>
      </c>
      <c r="B329" s="174">
        <f t="shared" si="175"/>
        <v>256</v>
      </c>
      <c r="C329" s="219"/>
      <c r="D329" s="20">
        <f t="shared" si="174"/>
        <v>13</v>
      </c>
      <c r="E329" s="198" t="e">
        <f>#REF!</f>
        <v>#REF!</v>
      </c>
      <c r="F329" s="201" t="e">
        <f>#REF!</f>
        <v>#REF!</v>
      </c>
      <c r="G329" s="635" t="e">
        <f>#REF!</f>
        <v>#REF!</v>
      </c>
      <c r="H329" s="636"/>
      <c r="I329" s="177">
        <f t="shared" si="149"/>
        <v>256</v>
      </c>
      <c r="J329" s="185"/>
      <c r="K329" s="185"/>
      <c r="P329" s="198" t="e">
        <f>P282</f>
        <v>#REF!</v>
      </c>
      <c r="Q329" s="198" t="e">
        <f>#REF!</f>
        <v>#REF!</v>
      </c>
      <c r="V329" s="198" t="e">
        <f>V282</f>
        <v>#REF!</v>
      </c>
      <c r="W329" s="198" t="e">
        <f>Q329</f>
        <v>#REF!</v>
      </c>
      <c r="AB329" s="198" t="e">
        <f>AB282</f>
        <v>#REF!</v>
      </c>
      <c r="AC329" s="198" t="e">
        <f>W329</f>
        <v>#REF!</v>
      </c>
      <c r="AH329" s="198" t="e">
        <f>AH282</f>
        <v>#REF!</v>
      </c>
      <c r="AI329" s="198" t="e">
        <f>AC329</f>
        <v>#REF!</v>
      </c>
      <c r="AN329" s="198" t="e">
        <f>AN282</f>
        <v>#REF!</v>
      </c>
      <c r="AO329" s="198" t="e">
        <f>AI329</f>
        <v>#REF!</v>
      </c>
      <c r="AT329" s="198" t="e">
        <f>AT282</f>
        <v>#REF!</v>
      </c>
      <c r="AU329" s="198" t="e">
        <f>AO329</f>
        <v>#REF!</v>
      </c>
      <c r="AZ329" s="198" t="e">
        <f>AZ282</f>
        <v>#REF!</v>
      </c>
      <c r="BA329" s="198" t="e">
        <f>AU329</f>
        <v>#REF!</v>
      </c>
    </row>
    <row r="330" spans="1:56" ht="15" customHeight="1">
      <c r="A330" s="19">
        <f t="shared" si="147"/>
        <v>2017</v>
      </c>
      <c r="B330" s="174">
        <f t="shared" si="175"/>
        <v>260</v>
      </c>
      <c r="C330" s="219"/>
      <c r="D330" s="20">
        <f t="shared" si="174"/>
        <v>14</v>
      </c>
      <c r="E330" s="198" t="e">
        <f>#REF!</f>
        <v>#REF!</v>
      </c>
      <c r="F330" s="201" t="e">
        <f>#REF!</f>
        <v>#REF!</v>
      </c>
      <c r="G330" s="631" t="e">
        <f>#REF!</f>
        <v>#REF!</v>
      </c>
      <c r="H330" s="632"/>
      <c r="I330" s="177">
        <f t="shared" si="149"/>
        <v>260</v>
      </c>
      <c r="J330" s="185"/>
      <c r="K330" s="185"/>
      <c r="P330" s="198" t="s">
        <v>49</v>
      </c>
      <c r="Q330" s="212" t="e">
        <f>#REF!</f>
        <v>#REF!</v>
      </c>
      <c r="V330" s="198" t="s">
        <v>49</v>
      </c>
      <c r="W330" s="212" t="e">
        <f>Q330</f>
        <v>#REF!</v>
      </c>
      <c r="AB330" s="198" t="s">
        <v>49</v>
      </c>
      <c r="AC330" s="212" t="e">
        <f>W330</f>
        <v>#REF!</v>
      </c>
      <c r="AH330" s="198" t="s">
        <v>49</v>
      </c>
      <c r="AI330" s="212" t="e">
        <f>AC330</f>
        <v>#REF!</v>
      </c>
      <c r="AN330" s="198" t="s">
        <v>49</v>
      </c>
      <c r="AO330" s="212" t="e">
        <f>AI330</f>
        <v>#REF!</v>
      </c>
      <c r="AT330" s="198" t="s">
        <v>49</v>
      </c>
      <c r="AU330" s="212" t="e">
        <f>AO330</f>
        <v>#REF!</v>
      </c>
      <c r="AZ330" s="198" t="s">
        <v>49</v>
      </c>
      <c r="BA330" s="212" t="e">
        <f>AU330</f>
        <v>#REF!</v>
      </c>
    </row>
    <row r="331" spans="1:56" ht="15" customHeight="1">
      <c r="A331" s="19">
        <f t="shared" si="147"/>
        <v>2018</v>
      </c>
      <c r="B331" s="174">
        <f t="shared" si="175"/>
        <v>264</v>
      </c>
      <c r="C331" s="219"/>
      <c r="D331" s="20">
        <f t="shared" si="174"/>
        <v>15</v>
      </c>
      <c r="E331" s="198" t="e">
        <f>R309</f>
        <v>#REF!</v>
      </c>
      <c r="F331" s="201" t="e">
        <f>R317</f>
        <v>#REF!</v>
      </c>
      <c r="G331" s="631" t="e">
        <f>R318</f>
        <v>#REF!</v>
      </c>
      <c r="H331" s="632"/>
      <c r="I331" s="177">
        <f t="shared" si="149"/>
        <v>264</v>
      </c>
      <c r="J331" s="185"/>
      <c r="K331" s="185"/>
      <c r="P331" s="198" t="s">
        <v>60</v>
      </c>
      <c r="Q331" s="212" t="e">
        <f>#REF!</f>
        <v>#REF!</v>
      </c>
      <c r="V331" s="198" t="s">
        <v>60</v>
      </c>
      <c r="W331" s="212" t="e">
        <f>Q331</f>
        <v>#REF!</v>
      </c>
      <c r="AB331" s="198" t="s">
        <v>60</v>
      </c>
      <c r="AC331" s="212" t="e">
        <f>W331</f>
        <v>#REF!</v>
      </c>
      <c r="AH331" s="198" t="s">
        <v>60</v>
      </c>
      <c r="AI331" s="212" t="e">
        <f>AC331</f>
        <v>#REF!</v>
      </c>
      <c r="AN331" s="198" t="s">
        <v>60</v>
      </c>
      <c r="AO331" s="212" t="e">
        <f>AI331</f>
        <v>#REF!</v>
      </c>
      <c r="AT331" s="198" t="s">
        <v>60</v>
      </c>
      <c r="AU331" s="212" t="e">
        <f>AO331</f>
        <v>#REF!</v>
      </c>
      <c r="AZ331" s="198" t="s">
        <v>60</v>
      </c>
      <c r="BA331" s="212" t="e">
        <f>AU331</f>
        <v>#REF!</v>
      </c>
    </row>
    <row r="332" spans="1:56" ht="15" customHeight="1">
      <c r="A332" s="19">
        <f t="shared" si="147"/>
        <v>2019</v>
      </c>
      <c r="B332" s="174">
        <f t="shared" si="175"/>
        <v>267</v>
      </c>
      <c r="C332" s="219"/>
      <c r="D332" s="20">
        <f t="shared" si="174"/>
        <v>16</v>
      </c>
      <c r="E332" s="198" t="e">
        <f>X309</f>
        <v>#REF!</v>
      </c>
      <c r="F332" s="201" t="e">
        <f>X317</f>
        <v>#REF!</v>
      </c>
      <c r="G332" s="631" t="e">
        <f>X318</f>
        <v>#REF!</v>
      </c>
      <c r="H332" s="632"/>
      <c r="I332" s="177">
        <f t="shared" si="149"/>
        <v>267</v>
      </c>
      <c r="J332" s="185"/>
      <c r="K332" s="185"/>
    </row>
    <row r="333" spans="1:56" ht="15" customHeight="1">
      <c r="A333" s="19">
        <f t="shared" ref="A333:A348" si="176">A287</f>
        <v>2020</v>
      </c>
      <c r="B333" s="174">
        <f t="shared" si="175"/>
        <v>270</v>
      </c>
      <c r="C333" s="219"/>
      <c r="D333" s="20">
        <f t="shared" si="174"/>
        <v>17</v>
      </c>
      <c r="E333" s="198" t="e">
        <f>AD309</f>
        <v>#REF!</v>
      </c>
      <c r="F333" s="201" t="e">
        <f>AD317</f>
        <v>#REF!</v>
      </c>
      <c r="G333" s="631" t="e">
        <f>AD318</f>
        <v>#REF!</v>
      </c>
      <c r="H333" s="632"/>
      <c r="I333" s="177">
        <f t="shared" si="149"/>
        <v>270</v>
      </c>
      <c r="J333" s="185"/>
      <c r="K333" s="185"/>
    </row>
    <row r="334" spans="1:56" ht="15" customHeight="1">
      <c r="A334" s="19">
        <f t="shared" si="176"/>
        <v>2021</v>
      </c>
      <c r="B334" s="174">
        <f t="shared" si="175"/>
        <v>273</v>
      </c>
      <c r="C334" s="219"/>
      <c r="D334" s="20">
        <f t="shared" si="174"/>
        <v>18</v>
      </c>
      <c r="E334" s="198" t="e">
        <f>AJ309</f>
        <v>#REF!</v>
      </c>
      <c r="F334" s="201" t="e">
        <f>AJ317</f>
        <v>#REF!</v>
      </c>
      <c r="G334" s="631" t="e">
        <f>AJ318</f>
        <v>#REF!</v>
      </c>
      <c r="H334" s="632"/>
      <c r="I334" s="177">
        <f t="shared" si="149"/>
        <v>273</v>
      </c>
      <c r="J334" s="185"/>
      <c r="K334" s="185"/>
    </row>
    <row r="335" spans="1:56" ht="15" customHeight="1">
      <c r="A335" s="19">
        <f t="shared" si="176"/>
        <v>2022</v>
      </c>
      <c r="B335" s="174">
        <f t="shared" si="175"/>
        <v>276</v>
      </c>
      <c r="C335" s="219"/>
      <c r="D335" s="20">
        <f t="shared" si="174"/>
        <v>19</v>
      </c>
      <c r="E335" s="198" t="e">
        <f>AP309</f>
        <v>#REF!</v>
      </c>
      <c r="F335" s="201" t="e">
        <f>AP317</f>
        <v>#REF!</v>
      </c>
      <c r="G335" s="631" t="e">
        <f>AP318</f>
        <v>#REF!</v>
      </c>
      <c r="H335" s="632"/>
      <c r="I335" s="177">
        <f t="shared" si="149"/>
        <v>276</v>
      </c>
      <c r="J335" s="185"/>
      <c r="K335" s="185"/>
    </row>
    <row r="336" spans="1:56" ht="15" customHeight="1">
      <c r="A336" s="19">
        <f t="shared" si="176"/>
        <v>2023</v>
      </c>
      <c r="B336" s="174">
        <f t="shared" si="175"/>
        <v>279</v>
      </c>
      <c r="C336" s="219"/>
      <c r="D336" s="20">
        <f t="shared" si="174"/>
        <v>20</v>
      </c>
      <c r="E336" s="198" t="e">
        <f>AV309</f>
        <v>#REF!</v>
      </c>
      <c r="F336" s="201" t="e">
        <f>AV317</f>
        <v>#REF!</v>
      </c>
      <c r="G336" s="631" t="e">
        <f>AV318</f>
        <v>#REF!</v>
      </c>
      <c r="H336" s="632"/>
      <c r="I336" s="177">
        <f t="shared" si="149"/>
        <v>279</v>
      </c>
      <c r="J336" s="185"/>
      <c r="K336" s="185"/>
    </row>
    <row r="337" spans="1:32" ht="15" customHeight="1">
      <c r="A337" s="19">
        <f t="shared" si="176"/>
        <v>2024</v>
      </c>
      <c r="B337" s="174">
        <f t="shared" si="175"/>
        <v>281</v>
      </c>
      <c r="C337" s="219"/>
      <c r="D337" s="20">
        <f t="shared" si="174"/>
        <v>21</v>
      </c>
      <c r="E337" s="198" t="e">
        <f>BB309</f>
        <v>#REF!</v>
      </c>
      <c r="F337" s="201" t="e">
        <f>BB317</f>
        <v>#REF!</v>
      </c>
      <c r="G337" s="631" t="e">
        <f>BB318</f>
        <v>#REF!</v>
      </c>
      <c r="H337" s="632"/>
      <c r="I337" s="177">
        <f t="shared" si="149"/>
        <v>281</v>
      </c>
      <c r="J337" s="185"/>
      <c r="K337" s="185"/>
    </row>
    <row r="338" spans="1:32" ht="15" customHeight="1">
      <c r="A338" s="19">
        <f t="shared" si="176"/>
        <v>2025</v>
      </c>
      <c r="B338" s="174">
        <f t="shared" si="175"/>
        <v>284</v>
      </c>
      <c r="C338" s="219"/>
      <c r="D338" s="20">
        <f t="shared" si="174"/>
        <v>22</v>
      </c>
      <c r="E338" s="64"/>
      <c r="F338" s="201"/>
      <c r="G338" s="213"/>
      <c r="H338" s="25"/>
      <c r="I338" s="177">
        <f t="shared" si="149"/>
        <v>284</v>
      </c>
      <c r="J338" s="185"/>
      <c r="K338" s="185"/>
    </row>
    <row r="339" spans="1:32" ht="15" customHeight="1">
      <c r="A339" s="19">
        <f t="shared" si="176"/>
        <v>2026</v>
      </c>
      <c r="B339" s="174">
        <f t="shared" si="175"/>
        <v>286</v>
      </c>
      <c r="C339" s="219"/>
      <c r="D339" s="20">
        <f t="shared" si="174"/>
        <v>23</v>
      </c>
      <c r="E339" s="64"/>
      <c r="F339" s="201"/>
      <c r="G339" s="213"/>
      <c r="H339" s="25"/>
      <c r="I339" s="177">
        <f t="shared" si="149"/>
        <v>286</v>
      </c>
      <c r="J339" s="185"/>
      <c r="K339" s="185"/>
    </row>
    <row r="340" spans="1:32" ht="15" customHeight="1">
      <c r="A340" s="19">
        <f t="shared" si="176"/>
        <v>2027</v>
      </c>
      <c r="B340" s="174">
        <f t="shared" si="175"/>
        <v>288</v>
      </c>
      <c r="C340" s="219"/>
      <c r="D340" s="20">
        <f t="shared" si="174"/>
        <v>24</v>
      </c>
      <c r="E340" s="64"/>
      <c r="F340" s="201"/>
      <c r="G340" s="213"/>
      <c r="H340" s="25"/>
      <c r="I340" s="177">
        <f t="shared" si="149"/>
        <v>288</v>
      </c>
      <c r="J340" s="185"/>
      <c r="K340" s="185"/>
    </row>
    <row r="341" spans="1:32" ht="15" customHeight="1">
      <c r="A341" s="19">
        <f t="shared" si="176"/>
        <v>2028</v>
      </c>
      <c r="B341" s="174">
        <f t="shared" si="175"/>
        <v>290</v>
      </c>
      <c r="C341" s="219"/>
      <c r="D341" s="20">
        <f t="shared" si="174"/>
        <v>25</v>
      </c>
      <c r="E341" s="64"/>
      <c r="F341" s="201"/>
      <c r="G341" s="213"/>
      <c r="H341" s="25"/>
      <c r="I341" s="177">
        <f t="shared" si="149"/>
        <v>290</v>
      </c>
      <c r="J341" s="185"/>
      <c r="K341" s="185"/>
    </row>
    <row r="342" spans="1:32" ht="15" customHeight="1">
      <c r="A342" s="19">
        <f t="shared" si="176"/>
        <v>2029</v>
      </c>
      <c r="B342" s="174">
        <f t="shared" si="175"/>
        <v>292</v>
      </c>
      <c r="C342" s="219"/>
      <c r="D342" s="20">
        <f t="shared" si="174"/>
        <v>26</v>
      </c>
      <c r="E342" s="64"/>
      <c r="F342" s="201"/>
      <c r="G342" s="213"/>
      <c r="H342" s="25"/>
      <c r="I342" s="177">
        <f t="shared" si="149"/>
        <v>292</v>
      </c>
      <c r="J342" s="185"/>
      <c r="K342" s="185"/>
    </row>
    <row r="343" spans="1:32" ht="15" customHeight="1">
      <c r="A343" s="19">
        <f t="shared" si="176"/>
        <v>2030</v>
      </c>
      <c r="B343" s="174">
        <f t="shared" si="175"/>
        <v>294</v>
      </c>
      <c r="C343" s="219"/>
      <c r="D343" s="20">
        <f t="shared" si="174"/>
        <v>27</v>
      </c>
      <c r="E343" s="71"/>
      <c r="F343" s="55"/>
      <c r="G343" s="25"/>
      <c r="H343" s="25"/>
      <c r="I343" s="177">
        <f t="shared" si="149"/>
        <v>294</v>
      </c>
      <c r="J343" s="185"/>
      <c r="K343" s="185"/>
    </row>
    <row r="344" spans="1:32" ht="15" customHeight="1">
      <c r="A344" s="19">
        <f t="shared" si="176"/>
        <v>2031</v>
      </c>
      <c r="B344" s="174">
        <f t="shared" si="175"/>
        <v>295</v>
      </c>
      <c r="C344" s="219"/>
      <c r="D344" s="20">
        <f t="shared" si="174"/>
        <v>28</v>
      </c>
      <c r="E344" s="71"/>
      <c r="F344" s="55"/>
      <c r="G344" s="25"/>
      <c r="H344" s="25"/>
      <c r="I344" s="177">
        <f t="shared" si="149"/>
        <v>295</v>
      </c>
      <c r="J344" s="185"/>
      <c r="K344" s="185"/>
    </row>
    <row r="345" spans="1:32" ht="15" customHeight="1">
      <c r="A345" s="19">
        <f t="shared" si="176"/>
        <v>2032</v>
      </c>
      <c r="B345" s="174">
        <f t="shared" si="175"/>
        <v>297</v>
      </c>
      <c r="C345" s="219"/>
      <c r="D345" s="20">
        <f t="shared" si="174"/>
        <v>29</v>
      </c>
      <c r="E345" s="71"/>
      <c r="F345" s="55"/>
      <c r="G345" s="25"/>
      <c r="H345" s="25"/>
      <c r="I345" s="177">
        <f t="shared" si="149"/>
        <v>297</v>
      </c>
      <c r="J345" s="185"/>
      <c r="K345" s="185"/>
    </row>
    <row r="346" spans="1:32" ht="15" customHeight="1">
      <c r="A346" s="19">
        <f t="shared" si="176"/>
        <v>2033</v>
      </c>
      <c r="B346" s="174">
        <f t="shared" si="175"/>
        <v>298</v>
      </c>
      <c r="C346" s="219"/>
      <c r="D346" s="20">
        <f t="shared" si="174"/>
        <v>30</v>
      </c>
      <c r="E346" s="71"/>
      <c r="F346" s="55"/>
      <c r="G346" s="25"/>
      <c r="H346" s="25"/>
      <c r="I346" s="177">
        <f t="shared" si="149"/>
        <v>298</v>
      </c>
      <c r="J346" s="185"/>
      <c r="K346" s="185"/>
    </row>
    <row r="347" spans="1:32" ht="15" customHeight="1">
      <c r="A347" s="19">
        <f t="shared" si="176"/>
        <v>2034</v>
      </c>
      <c r="B347" s="174">
        <f t="shared" si="175"/>
        <v>299</v>
      </c>
      <c r="C347" s="219"/>
      <c r="D347" s="20">
        <f t="shared" si="174"/>
        <v>31</v>
      </c>
      <c r="E347" s="71"/>
      <c r="F347" s="55"/>
      <c r="G347" s="25"/>
      <c r="H347" s="25"/>
      <c r="I347" s="177">
        <f t="shared" si="149"/>
        <v>299</v>
      </c>
      <c r="J347" s="185"/>
      <c r="K347" s="185"/>
    </row>
    <row r="348" spans="1:32" ht="15" customHeight="1">
      <c r="A348" s="103">
        <f t="shared" si="176"/>
        <v>2035</v>
      </c>
      <c r="B348" s="186">
        <f t="shared" si="175"/>
        <v>301</v>
      </c>
      <c r="C348" s="221"/>
      <c r="D348" s="33">
        <f t="shared" si="174"/>
        <v>32</v>
      </c>
      <c r="E348" s="104"/>
      <c r="F348" s="105"/>
      <c r="G348" s="9"/>
      <c r="H348" s="9"/>
      <c r="I348" s="187">
        <f t="shared" si="149"/>
        <v>301</v>
      </c>
      <c r="J348" s="188"/>
      <c r="K348" s="188"/>
    </row>
    <row r="349" spans="1:32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32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32" ht="20.100000000000001" customHeight="1">
      <c r="K351" s="86"/>
      <c r="L351" s="86"/>
      <c r="M351" s="10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</row>
    <row r="352" spans="1:32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</row>
    <row r="353" spans="11:32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</row>
    <row r="354" spans="11:32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</row>
    <row r="355" spans="11:32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</row>
    <row r="356" spans="11:32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</row>
    <row r="357" spans="11:32" ht="20.100000000000001" customHeight="1"/>
    <row r="358" spans="11:32" ht="20.100000000000001" customHeight="1"/>
    <row r="359" spans="11:32" ht="20.100000000000001" customHeight="1"/>
    <row r="360" spans="11:32" ht="20.100000000000001" customHeight="1"/>
    <row r="361" spans="11:32" ht="20.100000000000001" customHeight="1"/>
    <row r="362" spans="11:32" ht="20.100000000000001" customHeight="1"/>
    <row r="363" spans="11:32" ht="20.100000000000001" customHeight="1"/>
    <row r="364" spans="11:32" ht="20.100000000000001" customHeight="1"/>
    <row r="365" spans="11:32" ht="20.100000000000001" customHeight="1"/>
    <row r="366" spans="11:32" ht="20.100000000000001" customHeight="1"/>
    <row r="367" spans="11:32" ht="20.100000000000001" customHeight="1"/>
    <row r="368" spans="11:32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5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/>
  </sheetPr>
  <dimension ref="A1:CV373"/>
  <sheetViews>
    <sheetView showGridLines="0" view="pageBreakPreview" topLeftCell="A28" zoomScaleSheetLayoutView="100" workbookViewId="0">
      <selection activeCell="N59" sqref="N59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2.375" style="2" customWidth="1"/>
    <col min="14" max="14" width="10.75" style="2" customWidth="1"/>
    <col min="15" max="16" width="10" style="2"/>
    <col min="17" max="17" width="10.75" style="2" bestFit="1" customWidth="1"/>
    <col min="18" max="18" width="11.75" style="2" customWidth="1"/>
    <col min="19" max="19" width="10" style="2"/>
    <col min="20" max="20" width="10.875" style="2" customWidth="1"/>
    <col min="21" max="22" width="10" style="2"/>
    <col min="23" max="23" width="10.75" style="2" bestFit="1" customWidth="1"/>
    <col min="24" max="24" width="11.5" style="2" customWidth="1"/>
    <col min="25" max="25" width="10" style="2"/>
    <col min="26" max="26" width="10.75" style="2" customWidth="1"/>
    <col min="27" max="27" width="11" style="2" customWidth="1"/>
    <col min="28" max="28" width="10" style="2"/>
    <col min="29" max="29" width="10.75" style="2" bestFit="1" customWidth="1"/>
    <col min="30" max="30" width="11.375" style="2" customWidth="1"/>
    <col min="31" max="31" width="10" style="2"/>
    <col min="32" max="32" width="10.625" style="2" customWidth="1"/>
    <col min="33" max="33" width="10" style="2"/>
    <col min="34" max="34" width="11" style="2" customWidth="1"/>
    <col min="35" max="35" width="10.75" style="2" bestFit="1" customWidth="1"/>
    <col min="36" max="36" width="11.625" style="2" customWidth="1"/>
    <col min="37" max="37" width="10" style="2"/>
    <col min="38" max="38" width="10.625" style="2" customWidth="1"/>
    <col min="39" max="40" width="10" style="2"/>
    <col min="41" max="41" width="11.375" style="2" customWidth="1"/>
    <col min="42" max="42" width="11" style="2" customWidth="1"/>
    <col min="43" max="43" width="10" style="2"/>
    <col min="44" max="44" width="10.75" style="2" customWidth="1"/>
    <col min="45" max="46" width="10" style="2"/>
    <col min="47" max="47" width="10.75" style="2" bestFit="1" customWidth="1"/>
    <col min="48" max="48" width="12.375" style="2" customWidth="1"/>
    <col min="49" max="49" width="10" style="2"/>
    <col min="50" max="50" width="10.75" style="2" customWidth="1"/>
    <col min="51" max="52" width="10" style="2"/>
    <col min="53" max="53" width="10.75" style="2" bestFit="1" customWidth="1"/>
    <col min="54" max="54" width="11.5" style="2" customWidth="1"/>
    <col min="55" max="55" width="10" style="2"/>
    <col min="56" max="56" width="10.625" style="2" customWidth="1"/>
    <col min="57" max="16384" width="10" style="2"/>
  </cols>
  <sheetData>
    <row r="1" spans="1:12" ht="18.75" customHeight="1">
      <c r="D1" s="1" t="s">
        <v>0</v>
      </c>
      <c r="E1" s="3">
        <v>2004</v>
      </c>
      <c r="F1" s="2" t="s">
        <v>1</v>
      </c>
      <c r="G1" s="4">
        <v>0</v>
      </c>
      <c r="H1" s="5"/>
      <c r="I1" s="4"/>
    </row>
    <row r="2" spans="1:12" ht="21" customHeight="1">
      <c r="A2" s="6" t="s">
        <v>391</v>
      </c>
      <c r="K2" s="238" t="s">
        <v>78</v>
      </c>
    </row>
    <row r="3" spans="1:12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2" s="116" customFormat="1" ht="12" customHeight="1">
      <c r="A4" s="117"/>
      <c r="B4" s="240"/>
      <c r="C4" s="119"/>
      <c r="D4" s="120"/>
      <c r="E4" s="120"/>
      <c r="F4" s="121"/>
      <c r="G4" s="121"/>
      <c r="H4" s="121"/>
      <c r="I4" s="122"/>
      <c r="J4" s="123"/>
      <c r="K4" s="124"/>
      <c r="L4" s="125"/>
    </row>
    <row r="5" spans="1:12" s="116" customFormat="1" ht="12" customHeight="1">
      <c r="A5" s="117"/>
      <c r="B5" s="240"/>
      <c r="C5" s="119"/>
      <c r="D5" s="120"/>
      <c r="E5" s="120"/>
      <c r="F5" s="121"/>
      <c r="G5" s="121"/>
      <c r="H5" s="121"/>
      <c r="I5" s="122"/>
      <c r="J5" s="123"/>
      <c r="K5" s="124"/>
      <c r="L5" s="125"/>
    </row>
    <row r="6" spans="1:12" s="116" customFormat="1" ht="12" customHeight="1">
      <c r="A6" s="117"/>
      <c r="B6" s="240"/>
      <c r="C6" s="119"/>
      <c r="D6" s="120"/>
      <c r="E6" s="120"/>
      <c r="F6" s="121"/>
      <c r="G6" s="121"/>
      <c r="H6" s="121"/>
      <c r="I6" s="122"/>
      <c r="J6" s="123"/>
      <c r="K6" s="124"/>
      <c r="L6" s="125"/>
    </row>
    <row r="7" spans="1:12" s="116" customFormat="1" ht="12" customHeight="1">
      <c r="A7" s="117"/>
      <c r="B7" s="240"/>
      <c r="C7" s="119"/>
      <c r="D7" s="120"/>
      <c r="E7" s="120"/>
      <c r="F7" s="121"/>
      <c r="G7" s="121"/>
      <c r="H7" s="121"/>
      <c r="I7" s="122"/>
      <c r="J7" s="123"/>
      <c r="K7" s="124"/>
      <c r="L7" s="125"/>
    </row>
    <row r="8" spans="1:12" s="116" customFormat="1" ht="12" customHeight="1">
      <c r="A8" s="117"/>
      <c r="B8" s="240"/>
      <c r="C8" s="119"/>
      <c r="D8" s="120"/>
      <c r="E8" s="120"/>
      <c r="F8" s="121"/>
      <c r="G8" s="121"/>
      <c r="H8" s="121"/>
      <c r="I8" s="122"/>
      <c r="J8" s="123"/>
      <c r="K8" s="124"/>
      <c r="L8" s="125"/>
    </row>
    <row r="9" spans="1:12" s="116" customFormat="1" ht="12" customHeight="1">
      <c r="A9" s="117"/>
      <c r="B9" s="240"/>
      <c r="C9" s="119"/>
      <c r="D9" s="120"/>
      <c r="E9" s="120"/>
      <c r="F9" s="121"/>
      <c r="G9" s="121"/>
      <c r="H9" s="121"/>
      <c r="I9" s="122"/>
      <c r="J9" s="123"/>
      <c r="K9" s="124"/>
      <c r="L9" s="125"/>
    </row>
    <row r="10" spans="1:12" s="116" customFormat="1" ht="12" customHeight="1">
      <c r="A10" s="117"/>
      <c r="B10" s="240"/>
      <c r="C10" s="119"/>
      <c r="D10" s="120"/>
      <c r="E10" s="120"/>
      <c r="F10" s="121"/>
      <c r="G10" s="121"/>
      <c r="H10" s="121"/>
      <c r="I10" s="122"/>
      <c r="J10" s="123"/>
      <c r="K10" s="124"/>
      <c r="L10" s="125"/>
    </row>
    <row r="11" spans="1:12" s="116" customFormat="1" ht="12" customHeight="1">
      <c r="A11" s="117"/>
      <c r="B11" s="240"/>
      <c r="C11" s="119"/>
      <c r="D11" s="120"/>
      <c r="E11" s="120"/>
      <c r="F11" s="121"/>
      <c r="G11" s="121"/>
      <c r="H11" s="121"/>
      <c r="I11" s="122"/>
      <c r="J11" s="123"/>
      <c r="K11" s="124"/>
      <c r="L11" s="125"/>
    </row>
    <row r="12" spans="1:12" s="116" customFormat="1" ht="12" customHeight="1">
      <c r="A12" s="117"/>
      <c r="B12" s="240"/>
      <c r="C12" s="119"/>
      <c r="D12" s="120"/>
      <c r="E12" s="120"/>
      <c r="F12" s="121"/>
      <c r="G12" s="121"/>
      <c r="H12" s="121"/>
      <c r="I12" s="122"/>
      <c r="J12" s="109" t="s">
        <v>82</v>
      </c>
      <c r="K12" s="124"/>
      <c r="L12" s="125"/>
    </row>
    <row r="13" spans="1:12" s="116" customFormat="1" ht="12" customHeight="1">
      <c r="A13" s="117"/>
      <c r="B13" s="240"/>
      <c r="C13" s="119"/>
      <c r="D13" s="120"/>
      <c r="E13" s="120"/>
      <c r="F13" s="121"/>
      <c r="G13" s="121"/>
      <c r="H13" s="121"/>
      <c r="I13" s="122"/>
      <c r="J13" s="109" t="s">
        <v>75</v>
      </c>
      <c r="K13" s="124"/>
      <c r="L13" s="125"/>
    </row>
    <row r="14" spans="1:12" s="116" customFormat="1" ht="12" customHeight="1">
      <c r="A14" s="117"/>
      <c r="B14" s="240"/>
      <c r="C14" s="119"/>
      <c r="D14" s="120"/>
      <c r="E14" s="120"/>
      <c r="F14" s="121"/>
      <c r="G14" s="121"/>
      <c r="H14" s="121"/>
      <c r="I14" s="122"/>
      <c r="J14" s="123"/>
      <c r="K14" s="124"/>
      <c r="L14" s="125"/>
    </row>
    <row r="15" spans="1:12" s="116" customFormat="1" ht="12" customHeight="1">
      <c r="A15" s="117">
        <f>E1</f>
        <v>2004</v>
      </c>
      <c r="B15" s="240">
        <v>183</v>
      </c>
      <c r="C15" s="119">
        <f t="shared" ref="C15:C46" si="0">I87</f>
        <v>192</v>
      </c>
      <c r="D15" s="120">
        <f t="shared" ref="D15:D46" si="1">I133</f>
        <v>192</v>
      </c>
      <c r="E15" s="120">
        <f t="shared" ref="E15:E46" si="2">I179</f>
        <v>192</v>
      </c>
      <c r="F15" s="121">
        <f>I225</f>
        <v>188</v>
      </c>
      <c r="G15" s="121">
        <f>I271</f>
        <v>192</v>
      </c>
      <c r="H15" s="121">
        <f t="shared" ref="H15:H46" si="3">I317</f>
        <v>193</v>
      </c>
      <c r="I15" s="122">
        <f t="shared" ref="I15:I46" si="4">ROUND(SUMIF(C$47:H$47,"○",C15:H15),$G$1)</f>
        <v>188</v>
      </c>
      <c r="J15" s="123"/>
      <c r="K15" s="124"/>
      <c r="L15" s="125"/>
    </row>
    <row r="16" spans="1:12" s="116" customFormat="1" ht="12" customHeight="1">
      <c r="A16" s="117">
        <f t="shared" ref="A16:A46" si="5">A15+1</f>
        <v>2005</v>
      </c>
      <c r="B16" s="240">
        <f>'2.상수원단위'!H45</f>
        <v>183</v>
      </c>
      <c r="C16" s="119">
        <f t="shared" si="0"/>
        <v>193</v>
      </c>
      <c r="D16" s="120">
        <f t="shared" si="1"/>
        <v>192</v>
      </c>
      <c r="E16" s="120">
        <f t="shared" si="2"/>
        <v>192</v>
      </c>
      <c r="F16" s="121">
        <f t="shared" ref="F16:F46" si="6">I226</f>
        <v>190</v>
      </c>
      <c r="G16" s="121">
        <f t="shared" ref="G16:G46" si="7">I272</f>
        <v>193</v>
      </c>
      <c r="H16" s="121">
        <f t="shared" si="3"/>
        <v>193</v>
      </c>
      <c r="I16" s="122">
        <f t="shared" si="4"/>
        <v>190</v>
      </c>
      <c r="J16" s="123"/>
      <c r="K16" s="124"/>
      <c r="L16" s="125"/>
    </row>
    <row r="17" spans="1:12" s="116" customFormat="1" ht="12" customHeight="1">
      <c r="A17" s="117">
        <f t="shared" si="5"/>
        <v>2006</v>
      </c>
      <c r="B17" s="240">
        <f>'2.상수원단위'!H46</f>
        <v>195</v>
      </c>
      <c r="C17" s="119">
        <f t="shared" si="0"/>
        <v>193</v>
      </c>
      <c r="D17" s="120">
        <f t="shared" si="1"/>
        <v>193</v>
      </c>
      <c r="E17" s="120">
        <f t="shared" si="2"/>
        <v>193</v>
      </c>
      <c r="F17" s="121">
        <f t="shared" si="6"/>
        <v>192</v>
      </c>
      <c r="G17" s="121">
        <f t="shared" si="7"/>
        <v>193</v>
      </c>
      <c r="H17" s="121">
        <f t="shared" si="3"/>
        <v>194</v>
      </c>
      <c r="I17" s="122">
        <f t="shared" si="4"/>
        <v>192</v>
      </c>
      <c r="J17" s="123"/>
      <c r="K17" s="124"/>
      <c r="L17" s="125"/>
    </row>
    <row r="18" spans="1:12" s="116" customFormat="1" ht="12" customHeight="1">
      <c r="A18" s="117">
        <f t="shared" si="5"/>
        <v>2007</v>
      </c>
      <c r="B18" s="240">
        <f>'2.상수원단위'!H47</f>
        <v>217</v>
      </c>
      <c r="C18" s="119">
        <f t="shared" si="0"/>
        <v>194</v>
      </c>
      <c r="D18" s="120">
        <f t="shared" si="1"/>
        <v>193</v>
      </c>
      <c r="E18" s="120">
        <f t="shared" si="2"/>
        <v>193</v>
      </c>
      <c r="F18" s="121">
        <f t="shared" si="6"/>
        <v>193</v>
      </c>
      <c r="G18" s="121">
        <f t="shared" si="7"/>
        <v>193</v>
      </c>
      <c r="H18" s="121">
        <f t="shared" si="3"/>
        <v>194</v>
      </c>
      <c r="I18" s="122">
        <f t="shared" si="4"/>
        <v>193</v>
      </c>
      <c r="J18" s="123"/>
      <c r="K18" s="124"/>
      <c r="L18" s="125"/>
    </row>
    <row r="19" spans="1:12" s="116" customFormat="1" ht="12" customHeight="1">
      <c r="A19" s="117">
        <f t="shared" si="5"/>
        <v>2008</v>
      </c>
      <c r="B19" s="240">
        <f>'2.상수원단위'!H48</f>
        <v>207</v>
      </c>
      <c r="C19" s="119">
        <f t="shared" si="0"/>
        <v>194</v>
      </c>
      <c r="D19" s="120">
        <f t="shared" si="1"/>
        <v>193</v>
      </c>
      <c r="E19" s="120">
        <f t="shared" si="2"/>
        <v>193</v>
      </c>
      <c r="F19" s="121">
        <f t="shared" si="6"/>
        <v>194</v>
      </c>
      <c r="G19" s="121">
        <f t="shared" si="7"/>
        <v>194</v>
      </c>
      <c r="H19" s="121">
        <f t="shared" si="3"/>
        <v>194</v>
      </c>
      <c r="I19" s="122">
        <f t="shared" si="4"/>
        <v>194</v>
      </c>
      <c r="J19" s="123"/>
      <c r="K19" s="124"/>
      <c r="L19" s="125"/>
    </row>
    <row r="20" spans="1:12" s="116" customFormat="1" ht="12" customHeight="1">
      <c r="A20" s="117">
        <f t="shared" si="5"/>
        <v>2009</v>
      </c>
      <c r="B20" s="240">
        <f>'2.상수원단위'!H49</f>
        <v>173</v>
      </c>
      <c r="C20" s="119">
        <f t="shared" si="0"/>
        <v>194</v>
      </c>
      <c r="D20" s="120">
        <f t="shared" si="1"/>
        <v>194</v>
      </c>
      <c r="E20" s="120">
        <f t="shared" si="2"/>
        <v>194</v>
      </c>
      <c r="F20" s="121">
        <f t="shared" si="6"/>
        <v>195</v>
      </c>
      <c r="G20" s="121">
        <f t="shared" si="7"/>
        <v>194</v>
      </c>
      <c r="H20" s="121">
        <f t="shared" si="3"/>
        <v>195</v>
      </c>
      <c r="I20" s="122">
        <f t="shared" si="4"/>
        <v>195</v>
      </c>
      <c r="J20" s="123"/>
      <c r="K20" s="124"/>
      <c r="L20" s="125"/>
    </row>
    <row r="21" spans="1:12" s="116" customFormat="1" ht="12" customHeight="1">
      <c r="A21" s="117">
        <f t="shared" si="5"/>
        <v>2010</v>
      </c>
      <c r="B21" s="240">
        <f>'2.상수원단위'!H50</f>
        <v>198</v>
      </c>
      <c r="C21" s="119">
        <f t="shared" si="0"/>
        <v>195</v>
      </c>
      <c r="D21" s="120">
        <f t="shared" si="1"/>
        <v>194</v>
      </c>
      <c r="E21" s="120">
        <f t="shared" si="2"/>
        <v>194</v>
      </c>
      <c r="F21" s="121">
        <f t="shared" si="6"/>
        <v>195</v>
      </c>
      <c r="G21" s="121">
        <f t="shared" si="7"/>
        <v>194</v>
      </c>
      <c r="H21" s="121">
        <f t="shared" si="3"/>
        <v>195</v>
      </c>
      <c r="I21" s="122">
        <f t="shared" si="4"/>
        <v>195</v>
      </c>
      <c r="J21" s="123"/>
      <c r="K21" s="124"/>
      <c r="L21" s="125"/>
    </row>
    <row r="22" spans="1:12" s="116" customFormat="1" ht="12" customHeight="1">
      <c r="A22" s="117">
        <f t="shared" si="5"/>
        <v>2011</v>
      </c>
      <c r="B22" s="240">
        <f>'2.상수원단위'!H51</f>
        <v>195</v>
      </c>
      <c r="C22" s="119">
        <f t="shared" si="0"/>
        <v>195</v>
      </c>
      <c r="D22" s="120">
        <f t="shared" si="1"/>
        <v>194</v>
      </c>
      <c r="E22" s="120">
        <f t="shared" si="2"/>
        <v>194</v>
      </c>
      <c r="F22" s="121">
        <f t="shared" si="6"/>
        <v>196</v>
      </c>
      <c r="G22" s="121">
        <f t="shared" si="7"/>
        <v>195</v>
      </c>
      <c r="H22" s="121">
        <f t="shared" si="3"/>
        <v>196</v>
      </c>
      <c r="I22" s="122">
        <f t="shared" si="4"/>
        <v>196</v>
      </c>
      <c r="J22" s="123"/>
      <c r="K22" s="124"/>
      <c r="L22" s="125"/>
    </row>
    <row r="23" spans="1:12" s="116" customFormat="1" ht="12" customHeight="1">
      <c r="A23" s="117">
        <f t="shared" si="5"/>
        <v>2012</v>
      </c>
      <c r="B23" s="240">
        <f>'2.상수원단위'!H52</f>
        <v>215</v>
      </c>
      <c r="C23" s="119">
        <f t="shared" si="0"/>
        <v>195</v>
      </c>
      <c r="D23" s="120">
        <f t="shared" si="1"/>
        <v>195</v>
      </c>
      <c r="E23" s="120">
        <f t="shared" si="2"/>
        <v>195</v>
      </c>
      <c r="F23" s="121">
        <f t="shared" si="6"/>
        <v>196</v>
      </c>
      <c r="G23" s="121">
        <f t="shared" si="7"/>
        <v>195</v>
      </c>
      <c r="H23" s="121">
        <f t="shared" si="3"/>
        <v>196</v>
      </c>
      <c r="I23" s="122">
        <f t="shared" si="4"/>
        <v>196</v>
      </c>
      <c r="J23" s="123"/>
      <c r="K23" s="124"/>
      <c r="L23" s="125"/>
    </row>
    <row r="24" spans="1:12" s="116" customFormat="1" ht="12" customHeight="1" thickBot="1">
      <c r="A24" s="126">
        <f t="shared" si="5"/>
        <v>2013</v>
      </c>
      <c r="B24" s="240">
        <f>'2.상수원단위'!H53</f>
        <v>175</v>
      </c>
      <c r="C24" s="128">
        <f t="shared" si="0"/>
        <v>196</v>
      </c>
      <c r="D24" s="129">
        <f t="shared" si="1"/>
        <v>195</v>
      </c>
      <c r="E24" s="129">
        <f t="shared" si="2"/>
        <v>195</v>
      </c>
      <c r="F24" s="130">
        <f t="shared" si="6"/>
        <v>197</v>
      </c>
      <c r="G24" s="130">
        <f t="shared" si="7"/>
        <v>195</v>
      </c>
      <c r="H24" s="130">
        <f t="shared" si="3"/>
        <v>196</v>
      </c>
      <c r="I24" s="131">
        <f t="shared" si="4"/>
        <v>197</v>
      </c>
      <c r="J24" s="132"/>
      <c r="K24" s="133"/>
      <c r="L24" s="134"/>
    </row>
    <row r="25" spans="1:12" s="116" customFormat="1" ht="12" customHeight="1" thickTop="1">
      <c r="A25" s="142">
        <f t="shared" si="5"/>
        <v>2014</v>
      </c>
      <c r="B25" s="608"/>
      <c r="C25" s="588">
        <f>I97</f>
        <v>196</v>
      </c>
      <c r="D25" s="588">
        <f t="shared" si="1"/>
        <v>195</v>
      </c>
      <c r="E25" s="588">
        <f t="shared" si="2"/>
        <v>195</v>
      </c>
      <c r="F25" s="588">
        <f t="shared" si="6"/>
        <v>197</v>
      </c>
      <c r="G25" s="588">
        <f t="shared" si="7"/>
        <v>196</v>
      </c>
      <c r="H25" s="588">
        <f t="shared" si="3"/>
        <v>197</v>
      </c>
      <c r="I25" s="589">
        <f t="shared" si="4"/>
        <v>197</v>
      </c>
      <c r="J25" s="145"/>
      <c r="K25" s="242"/>
    </row>
    <row r="26" spans="1:12" s="116" customFormat="1" ht="12" customHeight="1">
      <c r="A26" s="536">
        <f t="shared" si="5"/>
        <v>2015</v>
      </c>
      <c r="B26" s="609"/>
      <c r="C26" s="590">
        <f t="shared" si="0"/>
        <v>197</v>
      </c>
      <c r="D26" s="590">
        <f t="shared" si="1"/>
        <v>196</v>
      </c>
      <c r="E26" s="590">
        <f t="shared" si="2"/>
        <v>196</v>
      </c>
      <c r="F26" s="590">
        <f t="shared" si="6"/>
        <v>197</v>
      </c>
      <c r="G26" s="590">
        <f t="shared" si="7"/>
        <v>196</v>
      </c>
      <c r="H26" s="590">
        <f t="shared" si="3"/>
        <v>197</v>
      </c>
      <c r="I26" s="591">
        <f t="shared" si="4"/>
        <v>197</v>
      </c>
      <c r="J26" s="538"/>
      <c r="K26" s="539"/>
    </row>
    <row r="27" spans="1:12" s="319" customFormat="1" ht="12" customHeight="1">
      <c r="A27" s="142">
        <f t="shared" si="5"/>
        <v>2016</v>
      </c>
      <c r="B27" s="610"/>
      <c r="C27" s="588">
        <f t="shared" si="0"/>
        <v>197</v>
      </c>
      <c r="D27" s="588">
        <f t="shared" si="1"/>
        <v>196</v>
      </c>
      <c r="E27" s="588">
        <f t="shared" si="2"/>
        <v>196</v>
      </c>
      <c r="F27" s="588">
        <f t="shared" si="6"/>
        <v>198</v>
      </c>
      <c r="G27" s="588">
        <f t="shared" si="7"/>
        <v>196</v>
      </c>
      <c r="H27" s="588">
        <f t="shared" si="3"/>
        <v>198</v>
      </c>
      <c r="I27" s="589">
        <f t="shared" si="4"/>
        <v>198</v>
      </c>
      <c r="J27" s="145"/>
      <c r="K27" s="242"/>
    </row>
    <row r="28" spans="1:12" s="116" customFormat="1" ht="12" customHeight="1">
      <c r="A28" s="142">
        <f t="shared" si="5"/>
        <v>2017</v>
      </c>
      <c r="B28" s="610"/>
      <c r="C28" s="588">
        <f t="shared" si="0"/>
        <v>197</v>
      </c>
      <c r="D28" s="588">
        <f t="shared" si="1"/>
        <v>196</v>
      </c>
      <c r="E28" s="588">
        <f t="shared" si="2"/>
        <v>196</v>
      </c>
      <c r="F28" s="588">
        <f t="shared" si="6"/>
        <v>198</v>
      </c>
      <c r="G28" s="588">
        <f t="shared" si="7"/>
        <v>197</v>
      </c>
      <c r="H28" s="588">
        <f t="shared" si="3"/>
        <v>198</v>
      </c>
      <c r="I28" s="589">
        <f t="shared" si="4"/>
        <v>198</v>
      </c>
      <c r="J28" s="145"/>
      <c r="K28" s="242"/>
    </row>
    <row r="29" spans="1:12" s="310" customFormat="1" ht="12" customHeight="1">
      <c r="A29" s="142">
        <f t="shared" si="5"/>
        <v>2018</v>
      </c>
      <c r="B29" s="610"/>
      <c r="C29" s="588">
        <f t="shared" si="0"/>
        <v>198</v>
      </c>
      <c r="D29" s="588">
        <f t="shared" si="1"/>
        <v>197</v>
      </c>
      <c r="E29" s="588">
        <f t="shared" si="2"/>
        <v>197</v>
      </c>
      <c r="F29" s="588">
        <f t="shared" si="6"/>
        <v>198</v>
      </c>
      <c r="G29" s="588">
        <f t="shared" si="7"/>
        <v>197</v>
      </c>
      <c r="H29" s="588">
        <f t="shared" si="3"/>
        <v>199</v>
      </c>
      <c r="I29" s="589">
        <f t="shared" si="4"/>
        <v>198</v>
      </c>
      <c r="J29" s="145"/>
      <c r="K29" s="242"/>
    </row>
    <row r="30" spans="1:12" s="116" customFormat="1" ht="12" customHeight="1">
      <c r="A30" s="142">
        <f t="shared" si="5"/>
        <v>2019</v>
      </c>
      <c r="B30" s="610"/>
      <c r="C30" s="588">
        <f t="shared" si="0"/>
        <v>198</v>
      </c>
      <c r="D30" s="588">
        <f t="shared" si="1"/>
        <v>197</v>
      </c>
      <c r="E30" s="588">
        <f t="shared" si="2"/>
        <v>197</v>
      </c>
      <c r="F30" s="588">
        <f t="shared" si="6"/>
        <v>198</v>
      </c>
      <c r="G30" s="588">
        <f t="shared" si="7"/>
        <v>197</v>
      </c>
      <c r="H30" s="588">
        <f t="shared" si="3"/>
        <v>199</v>
      </c>
      <c r="I30" s="589">
        <f t="shared" si="4"/>
        <v>198</v>
      </c>
      <c r="J30" s="145"/>
      <c r="K30" s="242"/>
    </row>
    <row r="31" spans="1:12" s="116" customFormat="1" ht="12" customHeight="1">
      <c r="A31" s="536">
        <f t="shared" si="5"/>
        <v>2020</v>
      </c>
      <c r="B31" s="609"/>
      <c r="C31" s="590">
        <f t="shared" si="0"/>
        <v>198</v>
      </c>
      <c r="D31" s="590">
        <f t="shared" si="1"/>
        <v>197</v>
      </c>
      <c r="E31" s="590">
        <f t="shared" si="2"/>
        <v>197</v>
      </c>
      <c r="F31" s="590">
        <f t="shared" si="6"/>
        <v>199</v>
      </c>
      <c r="G31" s="590">
        <f t="shared" si="7"/>
        <v>198</v>
      </c>
      <c r="H31" s="590">
        <f t="shared" si="3"/>
        <v>199</v>
      </c>
      <c r="I31" s="591">
        <f t="shared" si="4"/>
        <v>199</v>
      </c>
      <c r="J31" s="538"/>
      <c r="K31" s="539"/>
    </row>
    <row r="32" spans="1:12" s="319" customFormat="1" ht="12" customHeight="1">
      <c r="A32" s="142">
        <f t="shared" si="5"/>
        <v>2021</v>
      </c>
      <c r="B32" s="610"/>
      <c r="C32" s="588">
        <f t="shared" si="0"/>
        <v>199</v>
      </c>
      <c r="D32" s="588">
        <f t="shared" si="1"/>
        <v>198</v>
      </c>
      <c r="E32" s="588">
        <f t="shared" si="2"/>
        <v>198</v>
      </c>
      <c r="F32" s="588">
        <f t="shared" si="6"/>
        <v>199</v>
      </c>
      <c r="G32" s="588">
        <f t="shared" si="7"/>
        <v>198</v>
      </c>
      <c r="H32" s="588">
        <f t="shared" si="3"/>
        <v>200</v>
      </c>
      <c r="I32" s="589">
        <f t="shared" si="4"/>
        <v>199</v>
      </c>
      <c r="J32" s="145"/>
      <c r="K32" s="242"/>
    </row>
    <row r="33" spans="1:32" s="116" customFormat="1" ht="12" customHeight="1">
      <c r="A33" s="142">
        <f t="shared" si="5"/>
        <v>2022</v>
      </c>
      <c r="B33" s="610"/>
      <c r="C33" s="588">
        <f t="shared" si="0"/>
        <v>199</v>
      </c>
      <c r="D33" s="588">
        <f t="shared" si="1"/>
        <v>198</v>
      </c>
      <c r="E33" s="588">
        <f t="shared" si="2"/>
        <v>198</v>
      </c>
      <c r="F33" s="588">
        <f t="shared" si="6"/>
        <v>199</v>
      </c>
      <c r="G33" s="588">
        <f t="shared" si="7"/>
        <v>198</v>
      </c>
      <c r="H33" s="588">
        <f t="shared" si="3"/>
        <v>200</v>
      </c>
      <c r="I33" s="589">
        <f t="shared" si="4"/>
        <v>199</v>
      </c>
      <c r="J33" s="145"/>
      <c r="K33" s="242"/>
    </row>
    <row r="34" spans="1:32" s="310" customFormat="1" ht="12" customHeight="1">
      <c r="A34" s="142">
        <f t="shared" si="5"/>
        <v>2023</v>
      </c>
      <c r="B34" s="610"/>
      <c r="C34" s="588">
        <f t="shared" si="0"/>
        <v>199</v>
      </c>
      <c r="D34" s="588">
        <f t="shared" si="1"/>
        <v>198</v>
      </c>
      <c r="E34" s="588">
        <f t="shared" si="2"/>
        <v>198</v>
      </c>
      <c r="F34" s="588">
        <f t="shared" si="6"/>
        <v>199</v>
      </c>
      <c r="G34" s="588">
        <f t="shared" si="7"/>
        <v>199</v>
      </c>
      <c r="H34" s="588">
        <f t="shared" si="3"/>
        <v>201</v>
      </c>
      <c r="I34" s="589">
        <f t="shared" si="4"/>
        <v>199</v>
      </c>
      <c r="J34" s="145"/>
      <c r="K34" s="242"/>
    </row>
    <row r="35" spans="1:32" s="116" customFormat="1" ht="12" customHeight="1">
      <c r="A35" s="142">
        <f t="shared" si="5"/>
        <v>2024</v>
      </c>
      <c r="B35" s="610"/>
      <c r="C35" s="588">
        <f t="shared" si="0"/>
        <v>200</v>
      </c>
      <c r="D35" s="588">
        <f t="shared" si="1"/>
        <v>199</v>
      </c>
      <c r="E35" s="588">
        <f t="shared" si="2"/>
        <v>199</v>
      </c>
      <c r="F35" s="588">
        <f t="shared" si="6"/>
        <v>199</v>
      </c>
      <c r="G35" s="588">
        <f t="shared" si="7"/>
        <v>199</v>
      </c>
      <c r="H35" s="588">
        <f t="shared" si="3"/>
        <v>201</v>
      </c>
      <c r="I35" s="589">
        <f t="shared" si="4"/>
        <v>199</v>
      </c>
      <c r="J35" s="145"/>
      <c r="K35" s="242"/>
    </row>
    <row r="36" spans="1:32" s="116" customFormat="1" ht="12" customHeight="1">
      <c r="A36" s="536">
        <f t="shared" si="5"/>
        <v>2025</v>
      </c>
      <c r="B36" s="609"/>
      <c r="C36" s="590">
        <f t="shared" si="0"/>
        <v>200</v>
      </c>
      <c r="D36" s="590">
        <f t="shared" si="1"/>
        <v>199</v>
      </c>
      <c r="E36" s="590">
        <f t="shared" si="2"/>
        <v>199</v>
      </c>
      <c r="F36" s="590">
        <f t="shared" si="6"/>
        <v>200</v>
      </c>
      <c r="G36" s="590">
        <f t="shared" si="7"/>
        <v>200</v>
      </c>
      <c r="H36" s="590">
        <f t="shared" si="3"/>
        <v>201</v>
      </c>
      <c r="I36" s="591">
        <f t="shared" si="4"/>
        <v>200</v>
      </c>
      <c r="J36" s="538"/>
      <c r="K36" s="539"/>
    </row>
    <row r="37" spans="1:32" s="319" customFormat="1" ht="12" customHeight="1">
      <c r="A37" s="142">
        <f t="shared" si="5"/>
        <v>2026</v>
      </c>
      <c r="B37" s="610"/>
      <c r="C37" s="588">
        <f t="shared" si="0"/>
        <v>201</v>
      </c>
      <c r="D37" s="588">
        <f t="shared" si="1"/>
        <v>199</v>
      </c>
      <c r="E37" s="588">
        <f t="shared" si="2"/>
        <v>199</v>
      </c>
      <c r="F37" s="588">
        <f t="shared" si="6"/>
        <v>200</v>
      </c>
      <c r="G37" s="588">
        <f t="shared" si="7"/>
        <v>200</v>
      </c>
      <c r="H37" s="588">
        <f t="shared" si="3"/>
        <v>202</v>
      </c>
      <c r="I37" s="589">
        <f t="shared" si="4"/>
        <v>200</v>
      </c>
      <c r="J37" s="145"/>
      <c r="K37" s="242"/>
    </row>
    <row r="38" spans="1:32" s="116" customFormat="1" ht="12" customHeight="1">
      <c r="A38" s="142">
        <f t="shared" si="5"/>
        <v>2027</v>
      </c>
      <c r="B38" s="610"/>
      <c r="C38" s="588">
        <f t="shared" si="0"/>
        <v>201</v>
      </c>
      <c r="D38" s="588">
        <f t="shared" si="1"/>
        <v>200</v>
      </c>
      <c r="E38" s="588">
        <f t="shared" si="2"/>
        <v>200</v>
      </c>
      <c r="F38" s="588">
        <f t="shared" si="6"/>
        <v>200</v>
      </c>
      <c r="G38" s="588">
        <f t="shared" si="7"/>
        <v>200</v>
      </c>
      <c r="H38" s="588">
        <f t="shared" si="3"/>
        <v>202</v>
      </c>
      <c r="I38" s="589">
        <f t="shared" si="4"/>
        <v>200</v>
      </c>
      <c r="J38" s="145"/>
      <c r="K38" s="242"/>
    </row>
    <row r="39" spans="1:32" s="310" customFormat="1" ht="12" customHeight="1">
      <c r="A39" s="142">
        <f t="shared" si="5"/>
        <v>2028</v>
      </c>
      <c r="B39" s="610"/>
      <c r="C39" s="588">
        <f t="shared" si="0"/>
        <v>201</v>
      </c>
      <c r="D39" s="588">
        <f t="shared" si="1"/>
        <v>200</v>
      </c>
      <c r="E39" s="588">
        <f t="shared" si="2"/>
        <v>200</v>
      </c>
      <c r="F39" s="588">
        <f t="shared" si="6"/>
        <v>200</v>
      </c>
      <c r="G39" s="588">
        <f t="shared" si="7"/>
        <v>201</v>
      </c>
      <c r="H39" s="588">
        <f t="shared" si="3"/>
        <v>203</v>
      </c>
      <c r="I39" s="589">
        <f t="shared" si="4"/>
        <v>200</v>
      </c>
      <c r="J39" s="145"/>
      <c r="K39" s="242"/>
    </row>
    <row r="40" spans="1:32" s="116" customFormat="1" ht="12" customHeight="1">
      <c r="A40" s="142">
        <f t="shared" si="5"/>
        <v>2029</v>
      </c>
      <c r="B40" s="610"/>
      <c r="C40" s="588">
        <f t="shared" si="0"/>
        <v>202</v>
      </c>
      <c r="D40" s="588">
        <f t="shared" si="1"/>
        <v>200</v>
      </c>
      <c r="E40" s="588">
        <f t="shared" si="2"/>
        <v>200</v>
      </c>
      <c r="F40" s="588">
        <f t="shared" si="6"/>
        <v>200</v>
      </c>
      <c r="G40" s="588">
        <f t="shared" si="7"/>
        <v>201</v>
      </c>
      <c r="H40" s="588">
        <f t="shared" si="3"/>
        <v>203</v>
      </c>
      <c r="I40" s="589">
        <f t="shared" si="4"/>
        <v>200</v>
      </c>
      <c r="J40" s="145"/>
      <c r="K40" s="242"/>
    </row>
    <row r="41" spans="1:32" s="116" customFormat="1" ht="12" customHeight="1">
      <c r="A41" s="536">
        <f t="shared" si="5"/>
        <v>2030</v>
      </c>
      <c r="B41" s="609"/>
      <c r="C41" s="590">
        <f t="shared" si="0"/>
        <v>202</v>
      </c>
      <c r="D41" s="590">
        <f t="shared" si="1"/>
        <v>201</v>
      </c>
      <c r="E41" s="590">
        <f t="shared" si="2"/>
        <v>201</v>
      </c>
      <c r="F41" s="590">
        <f t="shared" si="6"/>
        <v>200</v>
      </c>
      <c r="G41" s="590">
        <f t="shared" si="7"/>
        <v>201</v>
      </c>
      <c r="H41" s="590">
        <f t="shared" si="3"/>
        <v>203</v>
      </c>
      <c r="I41" s="591">
        <f t="shared" si="4"/>
        <v>200</v>
      </c>
      <c r="J41" s="538"/>
      <c r="K41" s="539"/>
    </row>
    <row r="42" spans="1:32" s="319" customFormat="1" ht="12" customHeight="1">
      <c r="A42" s="142">
        <f t="shared" si="5"/>
        <v>2031</v>
      </c>
      <c r="B42" s="610"/>
      <c r="C42" s="588">
        <f t="shared" si="0"/>
        <v>202</v>
      </c>
      <c r="D42" s="588">
        <f t="shared" si="1"/>
        <v>201</v>
      </c>
      <c r="E42" s="588">
        <f t="shared" si="2"/>
        <v>201</v>
      </c>
      <c r="F42" s="588">
        <f t="shared" si="6"/>
        <v>201</v>
      </c>
      <c r="G42" s="588">
        <f t="shared" si="7"/>
        <v>202</v>
      </c>
      <c r="H42" s="588">
        <f t="shared" si="3"/>
        <v>204</v>
      </c>
      <c r="I42" s="589">
        <f t="shared" si="4"/>
        <v>201</v>
      </c>
      <c r="J42" s="145"/>
      <c r="K42" s="242"/>
    </row>
    <row r="43" spans="1:32" s="116" customFormat="1" ht="12" customHeight="1">
      <c r="A43" s="142">
        <f t="shared" si="5"/>
        <v>2032</v>
      </c>
      <c r="B43" s="610"/>
      <c r="C43" s="588">
        <f t="shared" si="0"/>
        <v>203</v>
      </c>
      <c r="D43" s="588">
        <f t="shared" si="1"/>
        <v>201</v>
      </c>
      <c r="E43" s="588">
        <f t="shared" si="2"/>
        <v>201</v>
      </c>
      <c r="F43" s="588">
        <f t="shared" si="6"/>
        <v>201</v>
      </c>
      <c r="G43" s="588">
        <f t="shared" si="7"/>
        <v>202</v>
      </c>
      <c r="H43" s="588">
        <f t="shared" si="3"/>
        <v>204</v>
      </c>
      <c r="I43" s="589">
        <f t="shared" si="4"/>
        <v>201</v>
      </c>
      <c r="J43" s="145"/>
      <c r="K43" s="242"/>
    </row>
    <row r="44" spans="1:32" s="310" customFormat="1" ht="12" customHeight="1">
      <c r="A44" s="142">
        <f t="shared" si="5"/>
        <v>2033</v>
      </c>
      <c r="B44" s="610"/>
      <c r="C44" s="588">
        <f t="shared" si="0"/>
        <v>203</v>
      </c>
      <c r="D44" s="588">
        <f t="shared" si="1"/>
        <v>201</v>
      </c>
      <c r="E44" s="588">
        <f t="shared" si="2"/>
        <v>201</v>
      </c>
      <c r="F44" s="588">
        <f t="shared" si="6"/>
        <v>201</v>
      </c>
      <c r="G44" s="588">
        <f t="shared" si="7"/>
        <v>202</v>
      </c>
      <c r="H44" s="588">
        <f t="shared" si="3"/>
        <v>205</v>
      </c>
      <c r="I44" s="589">
        <f t="shared" si="4"/>
        <v>201</v>
      </c>
      <c r="J44" s="145"/>
      <c r="K44" s="242"/>
    </row>
    <row r="45" spans="1:32" s="116" customFormat="1" ht="12" customHeight="1">
      <c r="A45" s="142">
        <f t="shared" si="5"/>
        <v>2034</v>
      </c>
      <c r="B45" s="610"/>
      <c r="C45" s="588">
        <f t="shared" si="0"/>
        <v>204</v>
      </c>
      <c r="D45" s="588">
        <f t="shared" si="1"/>
        <v>202</v>
      </c>
      <c r="E45" s="588">
        <f t="shared" si="2"/>
        <v>202</v>
      </c>
      <c r="F45" s="588">
        <f t="shared" si="6"/>
        <v>201</v>
      </c>
      <c r="G45" s="588">
        <f t="shared" si="7"/>
        <v>203</v>
      </c>
      <c r="H45" s="588">
        <f t="shared" si="3"/>
        <v>205</v>
      </c>
      <c r="I45" s="589">
        <f t="shared" si="4"/>
        <v>201</v>
      </c>
      <c r="J45" s="145"/>
      <c r="K45" s="242"/>
    </row>
    <row r="46" spans="1:32" s="116" customFormat="1" ht="12" customHeight="1">
      <c r="A46" s="142">
        <f t="shared" si="5"/>
        <v>2035</v>
      </c>
      <c r="B46" s="610"/>
      <c r="C46" s="588">
        <f t="shared" si="0"/>
        <v>204</v>
      </c>
      <c r="D46" s="588">
        <f t="shared" si="1"/>
        <v>202</v>
      </c>
      <c r="E46" s="588">
        <f t="shared" si="2"/>
        <v>202</v>
      </c>
      <c r="F46" s="588">
        <f t="shared" si="6"/>
        <v>201</v>
      </c>
      <c r="G46" s="588">
        <f t="shared" si="7"/>
        <v>203</v>
      </c>
      <c r="H46" s="588">
        <f t="shared" si="3"/>
        <v>205</v>
      </c>
      <c r="I46" s="589">
        <f t="shared" si="4"/>
        <v>201</v>
      </c>
      <c r="J46" s="145"/>
      <c r="K46" s="242"/>
    </row>
    <row r="47" spans="1:32" s="116" customFormat="1" ht="14.1" customHeight="1">
      <c r="A47" s="147" t="s">
        <v>6</v>
      </c>
      <c r="B47" s="148"/>
      <c r="C47" s="149"/>
      <c r="D47" s="149"/>
      <c r="E47" s="151"/>
      <c r="F47" s="149" t="s">
        <v>325</v>
      </c>
      <c r="G47" s="149"/>
      <c r="H47" s="149"/>
      <c r="I47" s="150"/>
      <c r="J47" s="152"/>
      <c r="K47" s="153"/>
      <c r="L47" s="154"/>
      <c r="M47" s="155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</row>
    <row r="48" spans="1:32" s="116" customFormat="1" ht="14.1" customHeight="1">
      <c r="A48" s="637" t="s">
        <v>7</v>
      </c>
      <c r="B48" s="645"/>
      <c r="C48" s="606">
        <f>F81</f>
        <v>1.3948134677815022E-2</v>
      </c>
      <c r="D48" s="606">
        <f>G132</f>
        <v>3.9053287724285938E-3</v>
      </c>
      <c r="E48" s="606">
        <f>G179</f>
        <v>3.9053287724285938E-3</v>
      </c>
      <c r="F48" s="606">
        <f>H224</f>
        <v>1.8743309799461323E-2</v>
      </c>
      <c r="G48" s="606">
        <f>G271</f>
        <v>7.0444666575794866E-3</v>
      </c>
      <c r="H48" s="607">
        <f>G317</f>
        <v>3.963188079949693E-3</v>
      </c>
      <c r="I48" s="611"/>
      <c r="J48" s="160"/>
      <c r="K48" s="161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</row>
    <row r="49" spans="1:32" s="116" customFormat="1" ht="14.1" customHeight="1">
      <c r="A49" s="637" t="s">
        <v>8</v>
      </c>
      <c r="B49" s="645"/>
      <c r="C49" s="605">
        <f>F82</f>
        <v>2.1739999999999999</v>
      </c>
      <c r="D49" s="605">
        <f>G133</f>
        <v>2.2059999999999995</v>
      </c>
      <c r="E49" s="605">
        <f>G180</f>
        <v>2.2059999999999995</v>
      </c>
      <c r="F49" s="605">
        <f>H225</f>
        <v>2.1669999999999998</v>
      </c>
      <c r="G49" s="605">
        <f>G272</f>
        <v>2.1869999999999998</v>
      </c>
      <c r="H49" s="605">
        <f>G318</f>
        <v>2.1949999999999998</v>
      </c>
      <c r="I49" s="233"/>
      <c r="J49" s="244" t="s">
        <v>80</v>
      </c>
      <c r="K49" s="115"/>
      <c r="L49" s="154"/>
      <c r="M49" s="155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</row>
    <row r="50" spans="1:32" s="116" customFormat="1" ht="14.1" customHeight="1">
      <c r="A50" s="637" t="s">
        <v>9</v>
      </c>
      <c r="B50" s="645"/>
      <c r="C50" s="603">
        <f>F83</f>
        <v>2.1739999999999999</v>
      </c>
      <c r="D50" s="603">
        <f>G134</f>
        <v>2.2059999999999995</v>
      </c>
      <c r="E50" s="603">
        <f>G181</f>
        <v>2.2059999999999995</v>
      </c>
      <c r="F50" s="603">
        <f>H226</f>
        <v>2.1669999999999998</v>
      </c>
      <c r="G50" s="603">
        <f>G273</f>
        <v>2.1869999999999998</v>
      </c>
      <c r="H50" s="603">
        <f>G319</f>
        <v>2.1949999999999998</v>
      </c>
      <c r="I50" s="164"/>
      <c r="J50" s="244" t="s">
        <v>81</v>
      </c>
      <c r="K50" s="115"/>
      <c r="L50" s="154"/>
      <c r="M50" s="155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</row>
    <row r="51" spans="1:32" s="116" customFormat="1" ht="14.1" customHeight="1">
      <c r="A51" s="637" t="s">
        <v>10</v>
      </c>
      <c r="B51" s="645"/>
      <c r="C51" s="603">
        <f>F84</f>
        <v>6.3243631684818293</v>
      </c>
      <c r="D51" s="603">
        <f>G135</f>
        <v>6.4087547324356224</v>
      </c>
      <c r="E51" s="603">
        <f>G182</f>
        <v>6.4087547324356224</v>
      </c>
      <c r="F51" s="603">
        <f>H227</f>
        <v>6.1589312565964747</v>
      </c>
      <c r="G51" s="603">
        <f>G274</f>
        <v>6.3638083111527788</v>
      </c>
      <c r="H51" s="603">
        <f>G320</f>
        <v>6.390299817526115</v>
      </c>
      <c r="I51" s="168"/>
      <c r="J51" s="165"/>
      <c r="K51" s="115"/>
      <c r="L51" s="154"/>
      <c r="M51" s="155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</row>
    <row r="52" spans="1:32" s="116" customFormat="1" ht="14.1" customHeight="1">
      <c r="A52" s="637" t="s">
        <v>11</v>
      </c>
      <c r="B52" s="645"/>
      <c r="C52" s="603">
        <f>F85</f>
        <v>6.3243631684818293</v>
      </c>
      <c r="D52" s="603">
        <f>G136</f>
        <v>6.4087547324356224</v>
      </c>
      <c r="E52" s="603">
        <f>G183</f>
        <v>6.4087547324356224</v>
      </c>
      <c r="F52" s="603">
        <f>H228</f>
        <v>6.1589312565964747</v>
      </c>
      <c r="G52" s="603">
        <f>G275</f>
        <v>6.3638083111527788</v>
      </c>
      <c r="H52" s="604">
        <f>G321</f>
        <v>6.390299817526115</v>
      </c>
      <c r="I52" s="168"/>
      <c r="J52" s="165"/>
      <c r="K52" s="115"/>
      <c r="L52" s="154"/>
      <c r="M52" s="155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</row>
    <row r="53" spans="1:32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</row>
    <row r="54" spans="1:32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</row>
    <row r="55" spans="1:32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</row>
    <row r="56" spans="1:32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</row>
    <row r="57" spans="1:32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</row>
    <row r="58" spans="1:32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</row>
    <row r="59" spans="1:32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</row>
    <row r="60" spans="1:32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</row>
    <row r="61" spans="1:32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</row>
    <row r="62" spans="1:32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</row>
    <row r="63" spans="1:32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</row>
    <row r="64" spans="1:32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</row>
    <row r="65" spans="1:31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</row>
    <row r="66" spans="1:31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</row>
    <row r="67" spans="1:31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</row>
    <row r="68" spans="1:31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</row>
    <row r="69" spans="1:31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</row>
    <row r="70" spans="1:31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</row>
    <row r="71" spans="1:31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</row>
    <row r="72" spans="1:31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</row>
    <row r="73" spans="1:31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</row>
    <row r="74" spans="1:31" ht="15" customHeight="1">
      <c r="A74" s="7" t="s">
        <v>12</v>
      </c>
      <c r="B74" s="8"/>
      <c r="I74" s="9"/>
    </row>
    <row r="75" spans="1:31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RSQ(I76:I96,B76:B96)</f>
        <v>1.3948134677815022E-2</v>
      </c>
      <c r="J75" s="17" t="s">
        <v>15</v>
      </c>
      <c r="K75" s="18" t="s">
        <v>16</v>
      </c>
    </row>
    <row r="76" spans="1:31" ht="15" customHeight="1">
      <c r="A76" s="19"/>
      <c r="B76" s="174"/>
      <c r="C76" s="20"/>
      <c r="D76" s="21" t="s">
        <v>17</v>
      </c>
      <c r="E76" s="22"/>
      <c r="F76" s="22"/>
      <c r="G76" s="23"/>
      <c r="H76" s="24"/>
      <c r="I76" s="175"/>
      <c r="J76" s="176"/>
      <c r="K76" s="175"/>
    </row>
    <row r="77" spans="1:31" ht="15" customHeight="1">
      <c r="A77" s="19"/>
      <c r="B77" s="174"/>
      <c r="C77" s="20"/>
      <c r="E77" s="25"/>
      <c r="G77" s="23"/>
      <c r="H77" s="24"/>
      <c r="I77" s="177"/>
      <c r="J77" s="178"/>
      <c r="K77" s="177"/>
    </row>
    <row r="78" spans="1:31" ht="15" customHeight="1">
      <c r="A78" s="19"/>
      <c r="B78" s="174"/>
      <c r="C78" s="20"/>
      <c r="D78" s="21" t="s">
        <v>18</v>
      </c>
      <c r="E78" s="26">
        <f>INDEX(LINEST(B87:B96,C87:C96),1)</f>
        <v>0.36969696969696936</v>
      </c>
      <c r="G78" s="27"/>
      <c r="H78" s="24"/>
      <c r="I78" s="177"/>
      <c r="J78" s="178"/>
      <c r="K78" s="177"/>
    </row>
    <row r="79" spans="1:31" ht="15" customHeight="1">
      <c r="A79" s="19"/>
      <c r="B79" s="174"/>
      <c r="C79" s="20"/>
      <c r="D79" s="21" t="s">
        <v>19</v>
      </c>
      <c r="E79" s="26">
        <f>INDEX(LINEST(B87:B96,C87:C96),2)</f>
        <v>192.06666666666666</v>
      </c>
      <c r="G79" s="27"/>
      <c r="H79" s="24"/>
      <c r="I79" s="177"/>
      <c r="J79" s="178"/>
      <c r="K79" s="177"/>
    </row>
    <row r="80" spans="1:31" ht="15" customHeight="1">
      <c r="A80" s="19"/>
      <c r="B80" s="174"/>
      <c r="C80" s="20"/>
      <c r="G80" s="27"/>
      <c r="H80" s="24"/>
      <c r="I80" s="177"/>
      <c r="J80" s="178"/>
      <c r="K80" s="177"/>
    </row>
    <row r="81" spans="1:11" ht="15" customHeight="1">
      <c r="A81" s="19"/>
      <c r="B81" s="174"/>
      <c r="C81" s="20"/>
      <c r="D81" s="637" t="s">
        <v>7</v>
      </c>
      <c r="E81" s="638"/>
      <c r="F81" s="179">
        <f>I75</f>
        <v>1.3948134677815022E-2</v>
      </c>
      <c r="G81" s="27"/>
      <c r="H81" s="24"/>
      <c r="I81" s="177"/>
      <c r="J81" s="178"/>
      <c r="K81" s="177"/>
    </row>
    <row r="82" spans="1:11" ht="15" customHeight="1">
      <c r="A82" s="19"/>
      <c r="B82" s="174"/>
      <c r="C82" s="20"/>
      <c r="D82" s="637" t="s">
        <v>8</v>
      </c>
      <c r="E82" s="638"/>
      <c r="F82" s="181">
        <f>SUM(K76:K96)</f>
        <v>2.1739999999999999</v>
      </c>
      <c r="G82" s="27"/>
      <c r="H82" s="24"/>
      <c r="I82" s="177"/>
      <c r="J82" s="178"/>
      <c r="K82" s="177"/>
    </row>
    <row r="83" spans="1:11" ht="15" customHeight="1">
      <c r="A83" s="19"/>
      <c r="B83" s="174"/>
      <c r="C83" s="20"/>
      <c r="D83" s="637" t="s">
        <v>9</v>
      </c>
      <c r="E83" s="638"/>
      <c r="F83" s="181">
        <f>SUM(K87:K96)</f>
        <v>2.1739999999999999</v>
      </c>
      <c r="G83" s="27"/>
      <c r="H83" s="24"/>
      <c r="I83" s="177"/>
      <c r="J83" s="178"/>
      <c r="K83" s="177"/>
    </row>
    <row r="84" spans="1:11" ht="15" customHeight="1">
      <c r="A84" s="19"/>
      <c r="B84" s="174"/>
      <c r="C84" s="20"/>
      <c r="D84" s="637" t="s">
        <v>10</v>
      </c>
      <c r="E84" s="638"/>
      <c r="F84" s="181">
        <f>SUM(J76:J96)/C96</f>
        <v>6.3243631684818293</v>
      </c>
      <c r="G84" s="21"/>
      <c r="H84" s="25"/>
      <c r="I84" s="177"/>
      <c r="J84" s="178"/>
      <c r="K84" s="177"/>
    </row>
    <row r="85" spans="1:11" ht="15" customHeight="1">
      <c r="A85" s="19"/>
      <c r="B85" s="174"/>
      <c r="C85" s="20"/>
      <c r="D85" s="637" t="s">
        <v>11</v>
      </c>
      <c r="E85" s="638"/>
      <c r="F85" s="181">
        <f>SUM(J87:J96)/10</f>
        <v>6.3243631684818293</v>
      </c>
      <c r="G85" s="21"/>
      <c r="H85" s="25"/>
      <c r="I85" s="177"/>
      <c r="J85" s="178"/>
      <c r="K85" s="177"/>
    </row>
    <row r="86" spans="1:11" ht="15" customHeight="1">
      <c r="A86" s="19"/>
      <c r="B86" s="174"/>
      <c r="C86" s="20"/>
      <c r="G86" s="21"/>
      <c r="H86" s="25"/>
      <c r="I86" s="177"/>
      <c r="J86" s="178"/>
      <c r="K86" s="177"/>
    </row>
    <row r="87" spans="1:11" ht="15" customHeight="1">
      <c r="A87" s="19">
        <v>2003</v>
      </c>
      <c r="B87" s="174">
        <f>B15</f>
        <v>183</v>
      </c>
      <c r="C87" s="20">
        <v>1</v>
      </c>
      <c r="F87" s="25"/>
      <c r="G87" s="21"/>
      <c r="H87" s="25"/>
      <c r="I87" s="177">
        <f t="shared" ref="I87:I118" si="8">ROUND($E$78*C87+$E$79,$G$1)</f>
        <v>192</v>
      </c>
      <c r="J87" s="178">
        <f t="shared" ref="J87:J96" si="9">ABS(B87-I87)/B87*100</f>
        <v>4.918032786885246</v>
      </c>
      <c r="K87" s="177">
        <f t="shared" ref="K87:K96" si="10">(B87-I87)^2/1000</f>
        <v>8.1000000000000003E-2</v>
      </c>
    </row>
    <row r="88" spans="1:11" ht="15" customHeight="1">
      <c r="A88" s="19">
        <f t="shared" ref="A88:A118" si="11">A87+1</f>
        <v>2004</v>
      </c>
      <c r="B88" s="174">
        <f t="shared" ref="B88:B96" si="12">B16</f>
        <v>183</v>
      </c>
      <c r="C88" s="20">
        <v>2</v>
      </c>
      <c r="F88" s="25"/>
      <c r="G88" s="21"/>
      <c r="H88" s="25"/>
      <c r="I88" s="177">
        <f t="shared" si="8"/>
        <v>193</v>
      </c>
      <c r="J88" s="178">
        <f t="shared" si="9"/>
        <v>5.4644808743169397</v>
      </c>
      <c r="K88" s="177">
        <f t="shared" si="10"/>
        <v>0.1</v>
      </c>
    </row>
    <row r="89" spans="1:11" ht="15" customHeight="1">
      <c r="A89" s="19">
        <f t="shared" si="11"/>
        <v>2005</v>
      </c>
      <c r="B89" s="174">
        <f t="shared" si="12"/>
        <v>195</v>
      </c>
      <c r="C89" s="20">
        <v>3</v>
      </c>
      <c r="F89" s="25"/>
      <c r="G89" s="21"/>
      <c r="H89" s="25"/>
      <c r="I89" s="177">
        <f t="shared" si="8"/>
        <v>193</v>
      </c>
      <c r="J89" s="178">
        <f t="shared" si="9"/>
        <v>1.0256410256410255</v>
      </c>
      <c r="K89" s="177">
        <f t="shared" si="10"/>
        <v>4.0000000000000001E-3</v>
      </c>
    </row>
    <row r="90" spans="1:11" ht="15" customHeight="1">
      <c r="A90" s="19">
        <f t="shared" si="11"/>
        <v>2006</v>
      </c>
      <c r="B90" s="174">
        <f t="shared" si="12"/>
        <v>217</v>
      </c>
      <c r="C90" s="20">
        <v>4</v>
      </c>
      <c r="F90" s="25"/>
      <c r="G90" s="21"/>
      <c r="H90" s="25"/>
      <c r="I90" s="177">
        <f t="shared" si="8"/>
        <v>194</v>
      </c>
      <c r="J90" s="178">
        <f t="shared" si="9"/>
        <v>10.599078341013826</v>
      </c>
      <c r="K90" s="177">
        <f t="shared" si="10"/>
        <v>0.52900000000000003</v>
      </c>
    </row>
    <row r="91" spans="1:11" ht="15" customHeight="1">
      <c r="A91" s="19">
        <f t="shared" si="11"/>
        <v>2007</v>
      </c>
      <c r="B91" s="174">
        <f t="shared" si="12"/>
        <v>207</v>
      </c>
      <c r="C91" s="20">
        <v>5</v>
      </c>
      <c r="D91" s="21"/>
      <c r="E91" s="21"/>
      <c r="F91" s="25"/>
      <c r="G91" s="21"/>
      <c r="H91" s="25"/>
      <c r="I91" s="177">
        <f t="shared" si="8"/>
        <v>194</v>
      </c>
      <c r="J91" s="178">
        <f t="shared" si="9"/>
        <v>6.2801932367149762</v>
      </c>
      <c r="K91" s="177">
        <f t="shared" si="10"/>
        <v>0.16900000000000001</v>
      </c>
    </row>
    <row r="92" spans="1:11" ht="15" customHeight="1">
      <c r="A92" s="19">
        <f t="shared" si="11"/>
        <v>2008</v>
      </c>
      <c r="B92" s="174">
        <f t="shared" si="12"/>
        <v>173</v>
      </c>
      <c r="C92" s="20">
        <v>6</v>
      </c>
      <c r="D92" s="21"/>
      <c r="E92" s="21"/>
      <c r="F92" s="25"/>
      <c r="G92" s="21"/>
      <c r="H92" s="25"/>
      <c r="I92" s="177">
        <f t="shared" si="8"/>
        <v>194</v>
      </c>
      <c r="J92" s="178">
        <f t="shared" si="9"/>
        <v>12.138728323699421</v>
      </c>
      <c r="K92" s="177">
        <f t="shared" si="10"/>
        <v>0.441</v>
      </c>
    </row>
    <row r="93" spans="1:11" s="25" customFormat="1" ht="15" customHeight="1">
      <c r="A93" s="19">
        <f t="shared" si="11"/>
        <v>2009</v>
      </c>
      <c r="B93" s="174">
        <f t="shared" si="12"/>
        <v>198</v>
      </c>
      <c r="C93" s="20">
        <v>7</v>
      </c>
      <c r="G93" s="21"/>
      <c r="H93" s="21"/>
      <c r="I93" s="177">
        <f t="shared" si="8"/>
        <v>195</v>
      </c>
      <c r="J93" s="178">
        <f t="shared" si="9"/>
        <v>1.5151515151515151</v>
      </c>
      <c r="K93" s="177">
        <f t="shared" si="10"/>
        <v>8.9999999999999993E-3</v>
      </c>
    </row>
    <row r="94" spans="1:11" ht="15" customHeight="1">
      <c r="A94" s="19">
        <f t="shared" si="11"/>
        <v>2010</v>
      </c>
      <c r="B94" s="174">
        <f t="shared" si="12"/>
        <v>195</v>
      </c>
      <c r="C94" s="20">
        <v>8</v>
      </c>
      <c r="D94" s="25"/>
      <c r="E94" s="25"/>
      <c r="F94" s="25"/>
      <c r="G94" s="21"/>
      <c r="H94" s="25"/>
      <c r="I94" s="177">
        <f t="shared" si="8"/>
        <v>195</v>
      </c>
      <c r="J94" s="178">
        <f t="shared" si="9"/>
        <v>0</v>
      </c>
      <c r="K94" s="177">
        <f t="shared" si="10"/>
        <v>0</v>
      </c>
    </row>
    <row r="95" spans="1:11" s="25" customFormat="1" ht="15" customHeight="1">
      <c r="A95" s="19">
        <f t="shared" si="11"/>
        <v>2011</v>
      </c>
      <c r="B95" s="174">
        <f t="shared" si="12"/>
        <v>215</v>
      </c>
      <c r="C95" s="20">
        <v>9</v>
      </c>
      <c r="G95" s="21"/>
      <c r="I95" s="177">
        <f t="shared" si="8"/>
        <v>195</v>
      </c>
      <c r="J95" s="178">
        <f t="shared" si="9"/>
        <v>9.3023255813953494</v>
      </c>
      <c r="K95" s="177">
        <f t="shared" si="10"/>
        <v>0.4</v>
      </c>
    </row>
    <row r="96" spans="1:11" s="25" customFormat="1" ht="15" customHeight="1" thickBot="1">
      <c r="A96" s="28">
        <f t="shared" si="11"/>
        <v>2012</v>
      </c>
      <c r="B96" s="182">
        <f t="shared" si="12"/>
        <v>175</v>
      </c>
      <c r="C96" s="29">
        <v>10</v>
      </c>
      <c r="D96" s="30"/>
      <c r="E96" s="30"/>
      <c r="F96" s="30"/>
      <c r="G96" s="30"/>
      <c r="H96" s="30"/>
      <c r="I96" s="183">
        <f t="shared" si="8"/>
        <v>196</v>
      </c>
      <c r="J96" s="184">
        <f t="shared" si="9"/>
        <v>12</v>
      </c>
      <c r="K96" s="183">
        <f t="shared" si="10"/>
        <v>0.441</v>
      </c>
    </row>
    <row r="97" spans="1:11" s="25" customFormat="1" ht="15" customHeight="1" thickTop="1">
      <c r="A97" s="19">
        <f t="shared" si="11"/>
        <v>2013</v>
      </c>
      <c r="B97" s="174">
        <f t="shared" ref="B97:B118" si="13">ROUND(E$78*C97+E$79,$G$1)</f>
        <v>196</v>
      </c>
      <c r="C97" s="20">
        <f t="shared" ref="C97:C118" si="14">C96+1</f>
        <v>11</v>
      </c>
      <c r="D97" s="31"/>
      <c r="E97" s="31"/>
      <c r="I97" s="177">
        <f>ROUND($E$78*C97+$E$79,$G$1)</f>
        <v>196</v>
      </c>
      <c r="J97" s="185"/>
      <c r="K97" s="185"/>
    </row>
    <row r="98" spans="1:11" ht="15" customHeight="1">
      <c r="A98" s="19">
        <f t="shared" si="11"/>
        <v>2014</v>
      </c>
      <c r="B98" s="174">
        <f t="shared" si="13"/>
        <v>197</v>
      </c>
      <c r="C98" s="20">
        <f t="shared" si="14"/>
        <v>12</v>
      </c>
      <c r="D98" s="31"/>
      <c r="E98" s="31"/>
      <c r="F98" s="25"/>
      <c r="G98" s="25"/>
      <c r="H98" s="25"/>
      <c r="I98" s="177">
        <f t="shared" si="8"/>
        <v>197</v>
      </c>
      <c r="J98" s="185"/>
      <c r="K98" s="185"/>
    </row>
    <row r="99" spans="1:11" ht="15" customHeight="1">
      <c r="A99" s="19">
        <f t="shared" si="11"/>
        <v>2015</v>
      </c>
      <c r="B99" s="174">
        <f t="shared" si="13"/>
        <v>197</v>
      </c>
      <c r="C99" s="20">
        <f t="shared" si="14"/>
        <v>13</v>
      </c>
      <c r="D99" s="31"/>
      <c r="E99" s="31"/>
      <c r="F99" s="25"/>
      <c r="G99" s="25"/>
      <c r="H99" s="25"/>
      <c r="I99" s="177">
        <f t="shared" si="8"/>
        <v>197</v>
      </c>
      <c r="J99" s="185"/>
      <c r="K99" s="185"/>
    </row>
    <row r="100" spans="1:11" ht="15" customHeight="1">
      <c r="A100" s="19">
        <f t="shared" si="11"/>
        <v>2016</v>
      </c>
      <c r="B100" s="174">
        <f t="shared" si="13"/>
        <v>197</v>
      </c>
      <c r="C100" s="20">
        <f t="shared" si="14"/>
        <v>14</v>
      </c>
      <c r="D100" s="31"/>
      <c r="E100" s="31"/>
      <c r="F100" s="25"/>
      <c r="G100" s="25"/>
      <c r="H100" s="25"/>
      <c r="I100" s="177">
        <f t="shared" si="8"/>
        <v>197</v>
      </c>
      <c r="J100" s="185"/>
      <c r="K100" s="185"/>
    </row>
    <row r="101" spans="1:11" ht="15" customHeight="1">
      <c r="A101" s="19">
        <f t="shared" si="11"/>
        <v>2017</v>
      </c>
      <c r="B101" s="174">
        <f t="shared" si="13"/>
        <v>198</v>
      </c>
      <c r="C101" s="20">
        <f t="shared" si="14"/>
        <v>15</v>
      </c>
      <c r="D101" s="31"/>
      <c r="E101" s="31"/>
      <c r="F101" s="25"/>
      <c r="G101" s="25"/>
      <c r="H101" s="25"/>
      <c r="I101" s="177">
        <f t="shared" si="8"/>
        <v>198</v>
      </c>
      <c r="J101" s="185"/>
      <c r="K101" s="185"/>
    </row>
    <row r="102" spans="1:11" ht="15" customHeight="1">
      <c r="A102" s="19">
        <f t="shared" si="11"/>
        <v>2018</v>
      </c>
      <c r="B102" s="174">
        <f t="shared" si="13"/>
        <v>198</v>
      </c>
      <c r="C102" s="20">
        <f t="shared" si="14"/>
        <v>16</v>
      </c>
      <c r="D102" s="31"/>
      <c r="E102" s="31"/>
      <c r="F102" s="25"/>
      <c r="G102" s="25"/>
      <c r="H102" s="25"/>
      <c r="I102" s="177">
        <f t="shared" si="8"/>
        <v>198</v>
      </c>
      <c r="J102" s="185"/>
      <c r="K102" s="185"/>
    </row>
    <row r="103" spans="1:11" ht="15" customHeight="1">
      <c r="A103" s="19">
        <f t="shared" si="11"/>
        <v>2019</v>
      </c>
      <c r="B103" s="174">
        <f t="shared" si="13"/>
        <v>198</v>
      </c>
      <c r="C103" s="20">
        <f t="shared" si="14"/>
        <v>17</v>
      </c>
      <c r="D103" s="31"/>
      <c r="E103" s="31"/>
      <c r="F103" s="25"/>
      <c r="G103" s="25"/>
      <c r="H103" s="25"/>
      <c r="I103" s="177">
        <f t="shared" si="8"/>
        <v>198</v>
      </c>
      <c r="J103" s="185"/>
      <c r="K103" s="185"/>
    </row>
    <row r="104" spans="1:11" ht="15" customHeight="1">
      <c r="A104" s="19">
        <f t="shared" si="11"/>
        <v>2020</v>
      </c>
      <c r="B104" s="174">
        <f>ROUND(E$78*C104+E$79,$G$1)</f>
        <v>199</v>
      </c>
      <c r="C104" s="20">
        <f t="shared" si="14"/>
        <v>18</v>
      </c>
      <c r="D104" s="31"/>
      <c r="E104" s="31"/>
      <c r="F104" s="25"/>
      <c r="G104" s="25"/>
      <c r="H104" s="25"/>
      <c r="I104" s="177">
        <f t="shared" si="8"/>
        <v>199</v>
      </c>
      <c r="J104" s="185"/>
      <c r="K104" s="185"/>
    </row>
    <row r="105" spans="1:11" ht="15" customHeight="1">
      <c r="A105" s="19">
        <f t="shared" si="11"/>
        <v>2021</v>
      </c>
      <c r="B105" s="174">
        <f t="shared" si="13"/>
        <v>199</v>
      </c>
      <c r="C105" s="20">
        <f t="shared" si="14"/>
        <v>19</v>
      </c>
      <c r="D105" s="31"/>
      <c r="E105" s="31"/>
      <c r="F105" s="25"/>
      <c r="G105" s="25"/>
      <c r="H105" s="25"/>
      <c r="I105" s="177">
        <f t="shared" si="8"/>
        <v>199</v>
      </c>
      <c r="J105" s="185"/>
      <c r="K105" s="185"/>
    </row>
    <row r="106" spans="1:11" ht="15" customHeight="1">
      <c r="A106" s="19">
        <f t="shared" si="11"/>
        <v>2022</v>
      </c>
      <c r="B106" s="174">
        <f t="shared" si="13"/>
        <v>199</v>
      </c>
      <c r="C106" s="20">
        <f t="shared" si="14"/>
        <v>20</v>
      </c>
      <c r="D106" s="31"/>
      <c r="E106" s="31"/>
      <c r="F106" s="25"/>
      <c r="G106" s="25"/>
      <c r="H106" s="25"/>
      <c r="I106" s="177">
        <f t="shared" si="8"/>
        <v>199</v>
      </c>
      <c r="J106" s="185"/>
      <c r="K106" s="185"/>
    </row>
    <row r="107" spans="1:11" ht="15" customHeight="1">
      <c r="A107" s="19">
        <f t="shared" si="11"/>
        <v>2023</v>
      </c>
      <c r="B107" s="174">
        <f t="shared" si="13"/>
        <v>200</v>
      </c>
      <c r="C107" s="20">
        <f t="shared" si="14"/>
        <v>21</v>
      </c>
      <c r="D107" s="31"/>
      <c r="E107" s="31"/>
      <c r="F107" s="25"/>
      <c r="G107" s="25"/>
      <c r="H107" s="25"/>
      <c r="I107" s="177">
        <f t="shared" si="8"/>
        <v>200</v>
      </c>
      <c r="J107" s="185"/>
      <c r="K107" s="185"/>
    </row>
    <row r="108" spans="1:11" ht="15" customHeight="1">
      <c r="A108" s="19">
        <f t="shared" si="11"/>
        <v>2024</v>
      </c>
      <c r="B108" s="174">
        <f t="shared" si="13"/>
        <v>200</v>
      </c>
      <c r="C108" s="20">
        <f t="shared" si="14"/>
        <v>22</v>
      </c>
      <c r="D108" s="31"/>
      <c r="E108" s="31"/>
      <c r="F108" s="25"/>
      <c r="G108" s="25"/>
      <c r="H108" s="25"/>
      <c r="I108" s="177">
        <f t="shared" si="8"/>
        <v>200</v>
      </c>
      <c r="J108" s="185"/>
      <c r="K108" s="185"/>
    </row>
    <row r="109" spans="1:11" ht="15" customHeight="1">
      <c r="A109" s="19">
        <f t="shared" si="11"/>
        <v>2025</v>
      </c>
      <c r="B109" s="174">
        <f t="shared" si="13"/>
        <v>201</v>
      </c>
      <c r="C109" s="20">
        <f t="shared" si="14"/>
        <v>23</v>
      </c>
      <c r="D109" s="31"/>
      <c r="E109" s="31"/>
      <c r="F109" s="25"/>
      <c r="G109" s="25"/>
      <c r="H109" s="25"/>
      <c r="I109" s="177">
        <f t="shared" si="8"/>
        <v>201</v>
      </c>
      <c r="J109" s="185"/>
      <c r="K109" s="185"/>
    </row>
    <row r="110" spans="1:11" ht="15" customHeight="1">
      <c r="A110" s="19">
        <f t="shared" si="11"/>
        <v>2026</v>
      </c>
      <c r="B110" s="174">
        <f t="shared" si="13"/>
        <v>201</v>
      </c>
      <c r="C110" s="20">
        <f t="shared" si="14"/>
        <v>24</v>
      </c>
      <c r="D110" s="31"/>
      <c r="E110" s="31"/>
      <c r="F110" s="25"/>
      <c r="G110" s="25"/>
      <c r="H110" s="25"/>
      <c r="I110" s="177">
        <f t="shared" si="8"/>
        <v>201</v>
      </c>
      <c r="J110" s="185"/>
      <c r="K110" s="185"/>
    </row>
    <row r="111" spans="1:11" ht="15" customHeight="1">
      <c r="A111" s="19">
        <f t="shared" si="11"/>
        <v>2027</v>
      </c>
      <c r="B111" s="174">
        <f t="shared" si="13"/>
        <v>201</v>
      </c>
      <c r="C111" s="20">
        <f t="shared" si="14"/>
        <v>25</v>
      </c>
      <c r="D111" s="31"/>
      <c r="E111" s="31"/>
      <c r="F111" s="25"/>
      <c r="G111" s="25"/>
      <c r="H111" s="25"/>
      <c r="I111" s="177">
        <f t="shared" si="8"/>
        <v>201</v>
      </c>
      <c r="J111" s="185"/>
      <c r="K111" s="185"/>
    </row>
    <row r="112" spans="1:11" ht="15" customHeight="1">
      <c r="A112" s="19">
        <f t="shared" si="11"/>
        <v>2028</v>
      </c>
      <c r="B112" s="174">
        <f t="shared" si="13"/>
        <v>202</v>
      </c>
      <c r="C112" s="20">
        <f t="shared" si="14"/>
        <v>26</v>
      </c>
      <c r="D112" s="31"/>
      <c r="E112" s="31"/>
      <c r="F112" s="25"/>
      <c r="G112" s="25"/>
      <c r="H112" s="25"/>
      <c r="I112" s="177">
        <f t="shared" si="8"/>
        <v>202</v>
      </c>
      <c r="J112" s="185"/>
      <c r="K112" s="185"/>
    </row>
    <row r="113" spans="1:11" ht="15" customHeight="1">
      <c r="A113" s="19">
        <f t="shared" si="11"/>
        <v>2029</v>
      </c>
      <c r="B113" s="174">
        <f t="shared" si="13"/>
        <v>202</v>
      </c>
      <c r="C113" s="20">
        <f t="shared" si="14"/>
        <v>27</v>
      </c>
      <c r="D113" s="31"/>
      <c r="E113" s="31"/>
      <c r="F113" s="25"/>
      <c r="G113" s="25"/>
      <c r="H113" s="25"/>
      <c r="I113" s="177">
        <f t="shared" si="8"/>
        <v>202</v>
      </c>
      <c r="J113" s="185"/>
      <c r="K113" s="185"/>
    </row>
    <row r="114" spans="1:11" ht="15" customHeight="1">
      <c r="A114" s="19">
        <f t="shared" si="11"/>
        <v>2030</v>
      </c>
      <c r="B114" s="174">
        <f t="shared" si="13"/>
        <v>202</v>
      </c>
      <c r="C114" s="20">
        <f t="shared" si="14"/>
        <v>28</v>
      </c>
      <c r="D114" s="31"/>
      <c r="E114" s="31"/>
      <c r="F114" s="25"/>
      <c r="G114" s="25"/>
      <c r="H114" s="25"/>
      <c r="I114" s="177">
        <f t="shared" si="8"/>
        <v>202</v>
      </c>
      <c r="J114" s="185"/>
      <c r="K114" s="185"/>
    </row>
    <row r="115" spans="1:11" ht="15" customHeight="1">
      <c r="A115" s="19">
        <f t="shared" si="11"/>
        <v>2031</v>
      </c>
      <c r="B115" s="174">
        <f t="shared" si="13"/>
        <v>203</v>
      </c>
      <c r="C115" s="20">
        <f t="shared" si="14"/>
        <v>29</v>
      </c>
      <c r="D115" s="31"/>
      <c r="E115" s="31"/>
      <c r="F115" s="25"/>
      <c r="G115" s="25"/>
      <c r="H115" s="25"/>
      <c r="I115" s="177">
        <f t="shared" si="8"/>
        <v>203</v>
      </c>
      <c r="J115" s="185"/>
      <c r="K115" s="185"/>
    </row>
    <row r="116" spans="1:11" ht="15" customHeight="1">
      <c r="A116" s="19">
        <f t="shared" si="11"/>
        <v>2032</v>
      </c>
      <c r="B116" s="174">
        <f t="shared" si="13"/>
        <v>203</v>
      </c>
      <c r="C116" s="20">
        <f t="shared" si="14"/>
        <v>30</v>
      </c>
      <c r="D116" s="31"/>
      <c r="E116" s="31"/>
      <c r="F116" s="25"/>
      <c r="G116" s="25"/>
      <c r="H116" s="25"/>
      <c r="I116" s="177">
        <f t="shared" si="8"/>
        <v>203</v>
      </c>
      <c r="J116" s="185"/>
      <c r="K116" s="185"/>
    </row>
    <row r="117" spans="1:11" ht="15" customHeight="1">
      <c r="A117" s="19">
        <f t="shared" si="11"/>
        <v>2033</v>
      </c>
      <c r="B117" s="174">
        <f t="shared" si="13"/>
        <v>204</v>
      </c>
      <c r="C117" s="20">
        <f t="shared" si="14"/>
        <v>31</v>
      </c>
      <c r="D117" s="31"/>
      <c r="E117" s="31"/>
      <c r="F117" s="25"/>
      <c r="G117" s="25"/>
      <c r="H117" s="25"/>
      <c r="I117" s="177">
        <f t="shared" si="8"/>
        <v>204</v>
      </c>
      <c r="J117" s="185"/>
      <c r="K117" s="185"/>
    </row>
    <row r="118" spans="1:11" ht="15" customHeight="1">
      <c r="A118" s="103">
        <f t="shared" si="11"/>
        <v>2034</v>
      </c>
      <c r="B118" s="186">
        <f t="shared" si="13"/>
        <v>204</v>
      </c>
      <c r="C118" s="33">
        <f t="shared" si="14"/>
        <v>32</v>
      </c>
      <c r="D118" s="34"/>
      <c r="E118" s="34"/>
      <c r="F118" s="9"/>
      <c r="G118" s="9"/>
      <c r="H118" s="9"/>
      <c r="I118" s="187">
        <f t="shared" si="8"/>
        <v>204</v>
      </c>
      <c r="J118" s="188"/>
      <c r="K118" s="188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RSQ(I122:I142,B122:B142)</f>
        <v>3.9053287724285938E-3</v>
      </c>
      <c r="J121" s="17" t="s">
        <v>15</v>
      </c>
      <c r="K121" s="18" t="s">
        <v>16</v>
      </c>
    </row>
    <row r="122" spans="1:11" ht="15" customHeight="1">
      <c r="A122" s="19"/>
      <c r="B122" s="174"/>
      <c r="C122" s="191"/>
      <c r="D122" s="20"/>
      <c r="E122" s="38" t="s">
        <v>22</v>
      </c>
      <c r="F122" s="39"/>
      <c r="G122" s="40"/>
      <c r="H122" s="41"/>
      <c r="I122" s="175"/>
      <c r="J122" s="176"/>
      <c r="K122" s="175"/>
    </row>
    <row r="123" spans="1:11" ht="15" customHeight="1">
      <c r="A123" s="19"/>
      <c r="B123" s="174"/>
      <c r="C123" s="191"/>
      <c r="D123" s="20"/>
      <c r="E123" s="38" t="s">
        <v>23</v>
      </c>
      <c r="F123" s="21"/>
      <c r="G123" s="25"/>
      <c r="H123" s="24"/>
      <c r="I123" s="177"/>
      <c r="J123" s="178"/>
      <c r="K123" s="177"/>
    </row>
    <row r="124" spans="1:11" ht="15" customHeight="1">
      <c r="A124" s="19"/>
      <c r="B124" s="174"/>
      <c r="C124" s="191"/>
      <c r="D124" s="20"/>
      <c r="E124" s="2" t="s">
        <v>24</v>
      </c>
      <c r="G124" s="25"/>
      <c r="H124" s="24"/>
      <c r="I124" s="177"/>
      <c r="J124" s="178"/>
      <c r="K124" s="177"/>
    </row>
    <row r="125" spans="1:11" ht="15" customHeight="1">
      <c r="A125" s="19"/>
      <c r="B125" s="174"/>
      <c r="C125" s="191"/>
      <c r="D125" s="20"/>
      <c r="H125" s="24"/>
      <c r="I125" s="177"/>
      <c r="J125" s="178"/>
      <c r="K125" s="177"/>
    </row>
    <row r="126" spans="1:11" ht="15" customHeight="1">
      <c r="A126" s="19"/>
      <c r="B126" s="174"/>
      <c r="C126" s="191"/>
      <c r="D126" s="20"/>
      <c r="E126" s="5" t="s">
        <v>25</v>
      </c>
      <c r="F126" s="27" t="s">
        <v>69</v>
      </c>
      <c r="G126" s="42">
        <f>INDEX(LINEST(C133:C142,D133:D142),2)</f>
        <v>5.2564089080380612</v>
      </c>
      <c r="H126" s="24"/>
      <c r="I126" s="177"/>
      <c r="J126" s="178"/>
      <c r="K126" s="177"/>
    </row>
    <row r="127" spans="1:11" ht="15" customHeight="1">
      <c r="A127" s="19"/>
      <c r="B127" s="174"/>
      <c r="C127" s="191"/>
      <c r="D127" s="20"/>
      <c r="E127" s="5" t="s">
        <v>27</v>
      </c>
      <c r="F127" s="27" t="s">
        <v>70</v>
      </c>
      <c r="G127" s="42">
        <f>INDEX(LINEST(C133:C142,D133:D142),1)</f>
        <v>1.6451112087100747E-3</v>
      </c>
      <c r="H127" s="24"/>
      <c r="I127" s="177"/>
      <c r="J127" s="178"/>
      <c r="K127" s="177"/>
    </row>
    <row r="128" spans="1:11" ht="15" customHeight="1">
      <c r="A128" s="19"/>
      <c r="B128" s="174"/>
      <c r="C128" s="191"/>
      <c r="D128" s="20"/>
      <c r="H128" s="24"/>
      <c r="I128" s="177"/>
      <c r="J128" s="178"/>
      <c r="K128" s="177"/>
    </row>
    <row r="129" spans="1:11" ht="15" customHeight="1">
      <c r="A129" s="19"/>
      <c r="B129" s="174"/>
      <c r="C129" s="191"/>
      <c r="D129" s="20"/>
      <c r="E129" s="5" t="s">
        <v>29</v>
      </c>
      <c r="F129" s="43">
        <f>EXP(G126)</f>
        <v>191.79151219172999</v>
      </c>
      <c r="G129" s="25"/>
      <c r="H129" s="24"/>
      <c r="I129" s="177"/>
      <c r="J129" s="178"/>
      <c r="K129" s="177"/>
    </row>
    <row r="130" spans="1:11" ht="15" customHeight="1">
      <c r="A130" s="19"/>
      <c r="B130" s="174"/>
      <c r="C130" s="191"/>
      <c r="D130" s="20"/>
      <c r="E130" s="5" t="s">
        <v>30</v>
      </c>
      <c r="F130" s="44">
        <f>EXP(G127)-1</f>
        <v>1.6464651465122326E-3</v>
      </c>
      <c r="G130" s="25"/>
      <c r="H130" s="45"/>
      <c r="I130" s="177"/>
      <c r="J130" s="178"/>
      <c r="K130" s="177"/>
    </row>
    <row r="131" spans="1:11" ht="15" customHeight="1">
      <c r="A131" s="19"/>
      <c r="B131" s="174"/>
      <c r="C131" s="191"/>
      <c r="D131" s="20"/>
      <c r="G131" s="46"/>
      <c r="H131" s="45"/>
      <c r="I131" s="177"/>
      <c r="J131" s="178"/>
      <c r="K131" s="177"/>
    </row>
    <row r="132" spans="1:11" ht="15" customHeight="1">
      <c r="A132" s="19"/>
      <c r="B132" s="174"/>
      <c r="C132" s="191"/>
      <c r="D132" s="20"/>
      <c r="E132" s="637" t="s">
        <v>7</v>
      </c>
      <c r="F132" s="638"/>
      <c r="G132" s="641">
        <f>I121</f>
        <v>3.9053287724285938E-3</v>
      </c>
      <c r="H132" s="642"/>
      <c r="I132" s="177"/>
      <c r="J132" s="178"/>
      <c r="K132" s="177"/>
    </row>
    <row r="133" spans="1:11" ht="15" customHeight="1">
      <c r="A133" s="19">
        <f t="shared" ref="A133:B148" si="15">A87</f>
        <v>2003</v>
      </c>
      <c r="B133" s="174">
        <f t="shared" si="15"/>
        <v>183</v>
      </c>
      <c r="C133" s="191">
        <f t="shared" ref="C133:C142" si="16">LN(B133)</f>
        <v>5.2094861528414214</v>
      </c>
      <c r="D133" s="20">
        <v>1</v>
      </c>
      <c r="E133" s="637" t="s">
        <v>8</v>
      </c>
      <c r="F133" s="638"/>
      <c r="G133" s="639">
        <f>SUM(K122:K142)+0.01</f>
        <v>2.2059999999999995</v>
      </c>
      <c r="H133" s="640"/>
      <c r="I133" s="177">
        <f t="shared" ref="I133:I164" si="17">ROUND($F$129*(1+$F$130)^D133,$G$1)</f>
        <v>192</v>
      </c>
      <c r="J133" s="178">
        <f t="shared" ref="J133:J142" si="18">ABS(B133-I133)/B133*100</f>
        <v>4.918032786885246</v>
      </c>
      <c r="K133" s="177">
        <f t="shared" ref="K133:K142" si="19">(B133-I133)^2/1000</f>
        <v>8.1000000000000003E-2</v>
      </c>
    </row>
    <row r="134" spans="1:11" ht="15" customHeight="1">
      <c r="A134" s="19">
        <f t="shared" si="15"/>
        <v>2004</v>
      </c>
      <c r="B134" s="174">
        <f t="shared" si="15"/>
        <v>183</v>
      </c>
      <c r="C134" s="191">
        <f t="shared" si="16"/>
        <v>5.2094861528414214</v>
      </c>
      <c r="D134" s="20">
        <f t="shared" ref="D134:D164" si="20">D133+1</f>
        <v>2</v>
      </c>
      <c r="E134" s="637" t="s">
        <v>9</v>
      </c>
      <c r="F134" s="638"/>
      <c r="G134" s="639">
        <f>SUM(K133:K142)+0.01</f>
        <v>2.2059999999999995</v>
      </c>
      <c r="H134" s="640"/>
      <c r="I134" s="177">
        <f t="shared" si="17"/>
        <v>192</v>
      </c>
      <c r="J134" s="178">
        <f t="shared" si="18"/>
        <v>4.918032786885246</v>
      </c>
      <c r="K134" s="177">
        <f t="shared" si="19"/>
        <v>8.1000000000000003E-2</v>
      </c>
    </row>
    <row r="135" spans="1:11" ht="15" customHeight="1">
      <c r="A135" s="19">
        <f t="shared" si="15"/>
        <v>2005</v>
      </c>
      <c r="B135" s="174">
        <f t="shared" si="15"/>
        <v>195</v>
      </c>
      <c r="C135" s="191">
        <f t="shared" si="16"/>
        <v>5.2729995585637468</v>
      </c>
      <c r="D135" s="20">
        <f t="shared" si="20"/>
        <v>3</v>
      </c>
      <c r="E135" s="637" t="s">
        <v>10</v>
      </c>
      <c r="F135" s="638"/>
      <c r="G135" s="639">
        <f>SUM(J122:J142)/D142</f>
        <v>6.4087547324356224</v>
      </c>
      <c r="H135" s="640"/>
      <c r="I135" s="177">
        <f t="shared" si="17"/>
        <v>193</v>
      </c>
      <c r="J135" s="178">
        <f t="shared" si="18"/>
        <v>1.0256410256410255</v>
      </c>
      <c r="K135" s="177">
        <f t="shared" si="19"/>
        <v>4.0000000000000001E-3</v>
      </c>
    </row>
    <row r="136" spans="1:11" ht="15" customHeight="1">
      <c r="A136" s="19">
        <f t="shared" si="15"/>
        <v>2006</v>
      </c>
      <c r="B136" s="174">
        <f t="shared" si="15"/>
        <v>217</v>
      </c>
      <c r="C136" s="191">
        <f t="shared" si="16"/>
        <v>5.3798973535404597</v>
      </c>
      <c r="D136" s="20">
        <f t="shared" si="20"/>
        <v>4</v>
      </c>
      <c r="E136" s="637" t="s">
        <v>11</v>
      </c>
      <c r="F136" s="638"/>
      <c r="G136" s="639">
        <f>SUM(J133:J142)/10</f>
        <v>6.4087547324356224</v>
      </c>
      <c r="H136" s="640"/>
      <c r="I136" s="177">
        <f t="shared" si="17"/>
        <v>193</v>
      </c>
      <c r="J136" s="178">
        <f t="shared" si="18"/>
        <v>11.059907834101383</v>
      </c>
      <c r="K136" s="177">
        <f t="shared" si="19"/>
        <v>0.57599999999999996</v>
      </c>
    </row>
    <row r="137" spans="1:11" ht="15" customHeight="1">
      <c r="A137" s="19">
        <f t="shared" si="15"/>
        <v>2007</v>
      </c>
      <c r="B137" s="174">
        <f t="shared" si="15"/>
        <v>207</v>
      </c>
      <c r="C137" s="191">
        <f t="shared" si="16"/>
        <v>5.3327187932653688</v>
      </c>
      <c r="D137" s="20">
        <f t="shared" si="20"/>
        <v>5</v>
      </c>
      <c r="E137" s="47"/>
      <c r="F137" s="48"/>
      <c r="G137" s="45"/>
      <c r="H137" s="45"/>
      <c r="I137" s="177">
        <f t="shared" si="17"/>
        <v>193</v>
      </c>
      <c r="J137" s="178">
        <f t="shared" si="18"/>
        <v>6.7632850241545892</v>
      </c>
      <c r="K137" s="177">
        <f t="shared" si="19"/>
        <v>0.19600000000000001</v>
      </c>
    </row>
    <row r="138" spans="1:11" ht="15" customHeight="1">
      <c r="A138" s="19">
        <f t="shared" si="15"/>
        <v>2008</v>
      </c>
      <c r="B138" s="174">
        <f t="shared" si="15"/>
        <v>173</v>
      </c>
      <c r="C138" s="191">
        <f t="shared" si="16"/>
        <v>5.1532915944977793</v>
      </c>
      <c r="D138" s="20">
        <f t="shared" si="20"/>
        <v>6</v>
      </c>
      <c r="E138" s="45"/>
      <c r="F138" s="45"/>
      <c r="G138" s="49"/>
      <c r="H138" s="45"/>
      <c r="I138" s="177">
        <f t="shared" si="17"/>
        <v>194</v>
      </c>
      <c r="J138" s="178">
        <f t="shared" si="18"/>
        <v>12.138728323699421</v>
      </c>
      <c r="K138" s="177">
        <f t="shared" si="19"/>
        <v>0.441</v>
      </c>
    </row>
    <row r="139" spans="1:11" s="25" customFormat="1" ht="15" customHeight="1">
      <c r="A139" s="19">
        <f t="shared" si="15"/>
        <v>2009</v>
      </c>
      <c r="B139" s="174">
        <f t="shared" si="15"/>
        <v>198</v>
      </c>
      <c r="C139" s="191">
        <f t="shared" si="16"/>
        <v>5.2882670306945352</v>
      </c>
      <c r="D139" s="20">
        <f t="shared" si="20"/>
        <v>7</v>
      </c>
      <c r="G139" s="49"/>
      <c r="H139" s="45"/>
      <c r="I139" s="177">
        <f t="shared" si="17"/>
        <v>194</v>
      </c>
      <c r="J139" s="178">
        <f t="shared" si="18"/>
        <v>2.0202020202020203</v>
      </c>
      <c r="K139" s="177">
        <f t="shared" si="19"/>
        <v>1.6E-2</v>
      </c>
    </row>
    <row r="140" spans="1:11" ht="15" customHeight="1">
      <c r="A140" s="19">
        <f t="shared" si="15"/>
        <v>2010</v>
      </c>
      <c r="B140" s="174">
        <f t="shared" si="15"/>
        <v>195</v>
      </c>
      <c r="C140" s="191">
        <f t="shared" si="16"/>
        <v>5.2729995585637468</v>
      </c>
      <c r="D140" s="20">
        <f t="shared" si="20"/>
        <v>8</v>
      </c>
      <c r="E140" s="50"/>
      <c r="F140" s="25"/>
      <c r="G140" s="25"/>
      <c r="H140" s="25"/>
      <c r="I140" s="177">
        <f t="shared" si="17"/>
        <v>194</v>
      </c>
      <c r="J140" s="178">
        <f t="shared" si="18"/>
        <v>0.51282051282051277</v>
      </c>
      <c r="K140" s="177">
        <f t="shared" si="19"/>
        <v>1E-3</v>
      </c>
    </row>
    <row r="141" spans="1:11" s="25" customFormat="1" ht="15" customHeight="1">
      <c r="A141" s="19">
        <f t="shared" si="15"/>
        <v>2011</v>
      </c>
      <c r="B141" s="174">
        <f t="shared" si="15"/>
        <v>215</v>
      </c>
      <c r="C141" s="191">
        <f t="shared" si="16"/>
        <v>5.3706380281276624</v>
      </c>
      <c r="D141" s="20">
        <f t="shared" si="20"/>
        <v>9</v>
      </c>
      <c r="E141" s="50"/>
      <c r="I141" s="177">
        <f t="shared" si="17"/>
        <v>195</v>
      </c>
      <c r="J141" s="178">
        <f t="shared" si="18"/>
        <v>9.3023255813953494</v>
      </c>
      <c r="K141" s="177">
        <f t="shared" si="19"/>
        <v>0.4</v>
      </c>
    </row>
    <row r="142" spans="1:11" s="25" customFormat="1" ht="15" customHeight="1" thickBot="1">
      <c r="A142" s="28">
        <f t="shared" si="15"/>
        <v>2012</v>
      </c>
      <c r="B142" s="182">
        <f>B96</f>
        <v>175</v>
      </c>
      <c r="C142" s="192">
        <f t="shared" si="16"/>
        <v>5.1647859739235145</v>
      </c>
      <c r="D142" s="29">
        <f t="shared" si="20"/>
        <v>10</v>
      </c>
      <c r="E142" s="51"/>
      <c r="F142" s="30"/>
      <c r="G142" s="30"/>
      <c r="H142" s="30"/>
      <c r="I142" s="183">
        <f t="shared" si="17"/>
        <v>195</v>
      </c>
      <c r="J142" s="184">
        <f t="shared" si="18"/>
        <v>11.428571428571429</v>
      </c>
      <c r="K142" s="183">
        <f t="shared" si="19"/>
        <v>0.4</v>
      </c>
    </row>
    <row r="143" spans="1:11" ht="15" customHeight="1" thickTop="1">
      <c r="A143" s="19">
        <f t="shared" si="15"/>
        <v>2013</v>
      </c>
      <c r="B143" s="174">
        <f t="shared" ref="B143:B164" si="21">ROUND($F$129*(1+$F$130)^D143,$G$1)</f>
        <v>195</v>
      </c>
      <c r="C143" s="52"/>
      <c r="D143" s="20">
        <f t="shared" si="20"/>
        <v>11</v>
      </c>
      <c r="E143" s="53"/>
      <c r="F143" s="31"/>
      <c r="G143" s="25"/>
      <c r="H143" s="25"/>
      <c r="I143" s="177">
        <f t="shared" si="17"/>
        <v>195</v>
      </c>
      <c r="J143" s="185"/>
      <c r="K143" s="185"/>
    </row>
    <row r="144" spans="1:11" ht="15" customHeight="1">
      <c r="A144" s="19">
        <f t="shared" si="15"/>
        <v>2014</v>
      </c>
      <c r="B144" s="174">
        <f t="shared" si="21"/>
        <v>196</v>
      </c>
      <c r="C144" s="52"/>
      <c r="D144" s="20">
        <f t="shared" si="20"/>
        <v>12</v>
      </c>
      <c r="E144" s="53"/>
      <c r="F144" s="31"/>
      <c r="G144" s="25"/>
      <c r="H144" s="25"/>
      <c r="I144" s="177">
        <f t="shared" si="17"/>
        <v>196</v>
      </c>
      <c r="J144" s="185"/>
      <c r="K144" s="185"/>
    </row>
    <row r="145" spans="1:11" ht="15" customHeight="1">
      <c r="A145" s="19">
        <f t="shared" si="15"/>
        <v>2015</v>
      </c>
      <c r="B145" s="174">
        <f t="shared" si="21"/>
        <v>196</v>
      </c>
      <c r="C145" s="52"/>
      <c r="D145" s="20">
        <f t="shared" si="20"/>
        <v>13</v>
      </c>
      <c r="E145" s="53"/>
      <c r="F145" s="31"/>
      <c r="G145" s="25"/>
      <c r="H145" s="25"/>
      <c r="I145" s="177">
        <f t="shared" si="17"/>
        <v>196</v>
      </c>
      <c r="J145" s="185"/>
      <c r="K145" s="185"/>
    </row>
    <row r="146" spans="1:11" ht="15" customHeight="1">
      <c r="A146" s="19">
        <f t="shared" si="15"/>
        <v>2016</v>
      </c>
      <c r="B146" s="174">
        <f t="shared" si="21"/>
        <v>196</v>
      </c>
      <c r="C146" s="52"/>
      <c r="D146" s="20">
        <f t="shared" si="20"/>
        <v>14</v>
      </c>
      <c r="E146" s="53"/>
      <c r="F146" s="31"/>
      <c r="G146" s="25"/>
      <c r="H146" s="25"/>
      <c r="I146" s="177">
        <f t="shared" si="17"/>
        <v>196</v>
      </c>
      <c r="J146" s="185"/>
      <c r="K146" s="185"/>
    </row>
    <row r="147" spans="1:11" ht="15" customHeight="1">
      <c r="A147" s="19">
        <f t="shared" si="15"/>
        <v>2017</v>
      </c>
      <c r="B147" s="174">
        <f t="shared" si="21"/>
        <v>197</v>
      </c>
      <c r="C147" s="52"/>
      <c r="D147" s="20">
        <f t="shared" si="20"/>
        <v>15</v>
      </c>
      <c r="E147" s="53"/>
      <c r="F147" s="31"/>
      <c r="G147" s="25"/>
      <c r="H147" s="25"/>
      <c r="I147" s="177">
        <f t="shared" si="17"/>
        <v>197</v>
      </c>
      <c r="J147" s="185"/>
      <c r="K147" s="185"/>
    </row>
    <row r="148" spans="1:11" ht="15" customHeight="1">
      <c r="A148" s="19">
        <f t="shared" si="15"/>
        <v>2018</v>
      </c>
      <c r="B148" s="174">
        <f t="shared" si="21"/>
        <v>197</v>
      </c>
      <c r="C148" s="52"/>
      <c r="D148" s="20">
        <f t="shared" si="20"/>
        <v>16</v>
      </c>
      <c r="E148" s="53"/>
      <c r="F148" s="31"/>
      <c r="G148" s="25"/>
      <c r="H148" s="25"/>
      <c r="I148" s="177">
        <f t="shared" si="17"/>
        <v>197</v>
      </c>
      <c r="J148" s="185"/>
      <c r="K148" s="185"/>
    </row>
    <row r="149" spans="1:11" ht="15" customHeight="1">
      <c r="A149" s="19">
        <f t="shared" ref="A149:A164" si="22">A103</f>
        <v>2019</v>
      </c>
      <c r="B149" s="174">
        <f t="shared" si="21"/>
        <v>197</v>
      </c>
      <c r="C149" s="52"/>
      <c r="D149" s="20">
        <f t="shared" si="20"/>
        <v>17</v>
      </c>
      <c r="E149" s="53"/>
      <c r="F149" s="31"/>
      <c r="G149" s="25"/>
      <c r="H149" s="25"/>
      <c r="I149" s="177">
        <f t="shared" si="17"/>
        <v>197</v>
      </c>
      <c r="J149" s="185"/>
      <c r="K149" s="185"/>
    </row>
    <row r="150" spans="1:11" ht="15" customHeight="1">
      <c r="A150" s="19">
        <f t="shared" si="22"/>
        <v>2020</v>
      </c>
      <c r="B150" s="174">
        <f t="shared" si="21"/>
        <v>198</v>
      </c>
      <c r="C150" s="52"/>
      <c r="D150" s="20">
        <f t="shared" si="20"/>
        <v>18</v>
      </c>
      <c r="E150" s="53"/>
      <c r="F150" s="31"/>
      <c r="G150" s="25"/>
      <c r="H150" s="25"/>
      <c r="I150" s="177">
        <f t="shared" si="17"/>
        <v>198</v>
      </c>
      <c r="J150" s="185"/>
      <c r="K150" s="185"/>
    </row>
    <row r="151" spans="1:11" ht="15" customHeight="1">
      <c r="A151" s="19">
        <f t="shared" si="22"/>
        <v>2021</v>
      </c>
      <c r="B151" s="174">
        <f t="shared" si="21"/>
        <v>198</v>
      </c>
      <c r="C151" s="52"/>
      <c r="D151" s="20">
        <f t="shared" si="20"/>
        <v>19</v>
      </c>
      <c r="E151" s="53"/>
      <c r="F151" s="31"/>
      <c r="G151" s="25"/>
      <c r="H151" s="25"/>
      <c r="I151" s="177">
        <f t="shared" si="17"/>
        <v>198</v>
      </c>
      <c r="J151" s="185"/>
      <c r="K151" s="185"/>
    </row>
    <row r="152" spans="1:11" ht="15" customHeight="1">
      <c r="A152" s="19">
        <f t="shared" si="22"/>
        <v>2022</v>
      </c>
      <c r="B152" s="174">
        <f t="shared" si="21"/>
        <v>198</v>
      </c>
      <c r="C152" s="52"/>
      <c r="D152" s="20">
        <f t="shared" si="20"/>
        <v>20</v>
      </c>
      <c r="E152" s="53"/>
      <c r="F152" s="31"/>
      <c r="G152" s="25"/>
      <c r="H152" s="25"/>
      <c r="I152" s="177">
        <f t="shared" si="17"/>
        <v>198</v>
      </c>
      <c r="J152" s="185"/>
      <c r="K152" s="185"/>
    </row>
    <row r="153" spans="1:11" ht="15" customHeight="1">
      <c r="A153" s="19">
        <f t="shared" si="22"/>
        <v>2023</v>
      </c>
      <c r="B153" s="174">
        <f t="shared" si="21"/>
        <v>199</v>
      </c>
      <c r="C153" s="52"/>
      <c r="D153" s="20">
        <f t="shared" si="20"/>
        <v>21</v>
      </c>
      <c r="E153" s="53"/>
      <c r="F153" s="31"/>
      <c r="G153" s="25"/>
      <c r="H153" s="25"/>
      <c r="I153" s="177">
        <f t="shared" si="17"/>
        <v>199</v>
      </c>
      <c r="J153" s="185"/>
      <c r="K153" s="185"/>
    </row>
    <row r="154" spans="1:11" ht="15" customHeight="1">
      <c r="A154" s="19">
        <f t="shared" si="22"/>
        <v>2024</v>
      </c>
      <c r="B154" s="174">
        <f t="shared" si="21"/>
        <v>199</v>
      </c>
      <c r="C154" s="52"/>
      <c r="D154" s="20">
        <f t="shared" si="20"/>
        <v>22</v>
      </c>
      <c r="E154" s="53"/>
      <c r="F154" s="31"/>
      <c r="G154" s="25"/>
      <c r="H154" s="25"/>
      <c r="I154" s="177">
        <f t="shared" si="17"/>
        <v>199</v>
      </c>
      <c r="J154" s="185"/>
      <c r="K154" s="185"/>
    </row>
    <row r="155" spans="1:11" ht="15" customHeight="1">
      <c r="A155" s="19">
        <f t="shared" si="22"/>
        <v>2025</v>
      </c>
      <c r="B155" s="174">
        <f t="shared" si="21"/>
        <v>199</v>
      </c>
      <c r="C155" s="52"/>
      <c r="D155" s="20">
        <f t="shared" si="20"/>
        <v>23</v>
      </c>
      <c r="E155" s="53"/>
      <c r="F155" s="31"/>
      <c r="G155" s="25"/>
      <c r="H155" s="25"/>
      <c r="I155" s="177">
        <f t="shared" si="17"/>
        <v>199</v>
      </c>
      <c r="J155" s="185"/>
      <c r="K155" s="185"/>
    </row>
    <row r="156" spans="1:11" ht="15" customHeight="1">
      <c r="A156" s="19">
        <f t="shared" si="22"/>
        <v>2026</v>
      </c>
      <c r="B156" s="174">
        <f t="shared" si="21"/>
        <v>200</v>
      </c>
      <c r="C156" s="52"/>
      <c r="D156" s="20">
        <f t="shared" si="20"/>
        <v>24</v>
      </c>
      <c r="E156" s="53"/>
      <c r="F156" s="31"/>
      <c r="G156" s="25"/>
      <c r="H156" s="25"/>
      <c r="I156" s="177">
        <f t="shared" si="17"/>
        <v>200</v>
      </c>
      <c r="J156" s="185"/>
      <c r="K156" s="185"/>
    </row>
    <row r="157" spans="1:11" ht="15" customHeight="1">
      <c r="A157" s="19">
        <f t="shared" si="22"/>
        <v>2027</v>
      </c>
      <c r="B157" s="174">
        <f t="shared" si="21"/>
        <v>200</v>
      </c>
      <c r="C157" s="52"/>
      <c r="D157" s="20">
        <f t="shared" si="20"/>
        <v>25</v>
      </c>
      <c r="E157" s="53"/>
      <c r="F157" s="31"/>
      <c r="G157" s="25"/>
      <c r="H157" s="25"/>
      <c r="I157" s="177">
        <f t="shared" si="17"/>
        <v>200</v>
      </c>
      <c r="J157" s="185"/>
      <c r="K157" s="185"/>
    </row>
    <row r="158" spans="1:11" ht="15" customHeight="1">
      <c r="A158" s="19">
        <f t="shared" si="22"/>
        <v>2028</v>
      </c>
      <c r="B158" s="174">
        <f t="shared" si="21"/>
        <v>200</v>
      </c>
      <c r="C158" s="52"/>
      <c r="D158" s="20">
        <f t="shared" si="20"/>
        <v>26</v>
      </c>
      <c r="E158" s="53"/>
      <c r="F158" s="31"/>
      <c r="G158" s="25"/>
      <c r="H158" s="25"/>
      <c r="I158" s="177">
        <f t="shared" si="17"/>
        <v>200</v>
      </c>
      <c r="J158" s="185"/>
      <c r="K158" s="185"/>
    </row>
    <row r="159" spans="1:11" ht="15" customHeight="1">
      <c r="A159" s="19">
        <f t="shared" si="22"/>
        <v>2029</v>
      </c>
      <c r="B159" s="174">
        <f t="shared" si="21"/>
        <v>201</v>
      </c>
      <c r="C159" s="52"/>
      <c r="D159" s="20">
        <f t="shared" si="20"/>
        <v>27</v>
      </c>
      <c r="E159" s="53"/>
      <c r="F159" s="31"/>
      <c r="G159" s="25"/>
      <c r="H159" s="25"/>
      <c r="I159" s="177">
        <f t="shared" si="17"/>
        <v>201</v>
      </c>
      <c r="J159" s="185"/>
      <c r="K159" s="185"/>
    </row>
    <row r="160" spans="1:11" ht="15" customHeight="1">
      <c r="A160" s="19">
        <f t="shared" si="22"/>
        <v>2030</v>
      </c>
      <c r="B160" s="174">
        <f t="shared" si="21"/>
        <v>201</v>
      </c>
      <c r="C160" s="52"/>
      <c r="D160" s="20">
        <f t="shared" si="20"/>
        <v>28</v>
      </c>
      <c r="E160" s="53"/>
      <c r="F160" s="31"/>
      <c r="G160" s="25"/>
      <c r="H160" s="25"/>
      <c r="I160" s="177">
        <f t="shared" si="17"/>
        <v>201</v>
      </c>
      <c r="J160" s="185"/>
      <c r="K160" s="185"/>
    </row>
    <row r="161" spans="1:100" ht="15" customHeight="1">
      <c r="A161" s="19">
        <f t="shared" si="22"/>
        <v>2031</v>
      </c>
      <c r="B161" s="174">
        <f t="shared" si="21"/>
        <v>201</v>
      </c>
      <c r="C161" s="52"/>
      <c r="D161" s="20">
        <f t="shared" si="20"/>
        <v>29</v>
      </c>
      <c r="E161" s="53"/>
      <c r="F161" s="31"/>
      <c r="G161" s="25"/>
      <c r="H161" s="25"/>
      <c r="I161" s="177">
        <f t="shared" si="17"/>
        <v>201</v>
      </c>
      <c r="J161" s="185"/>
      <c r="K161" s="185"/>
    </row>
    <row r="162" spans="1:100" ht="15" customHeight="1">
      <c r="A162" s="19">
        <f t="shared" si="22"/>
        <v>2032</v>
      </c>
      <c r="B162" s="174">
        <f t="shared" si="21"/>
        <v>201</v>
      </c>
      <c r="C162" s="52"/>
      <c r="D162" s="20">
        <f t="shared" si="20"/>
        <v>30</v>
      </c>
      <c r="E162" s="53"/>
      <c r="F162" s="31"/>
      <c r="G162" s="25"/>
      <c r="H162" s="25"/>
      <c r="I162" s="177">
        <f t="shared" si="17"/>
        <v>201</v>
      </c>
      <c r="J162" s="185"/>
      <c r="K162" s="185"/>
    </row>
    <row r="163" spans="1:100" ht="15" customHeight="1">
      <c r="A163" s="19">
        <f t="shared" si="22"/>
        <v>2033</v>
      </c>
      <c r="B163" s="174">
        <f t="shared" si="21"/>
        <v>202</v>
      </c>
      <c r="C163" s="52"/>
      <c r="D163" s="20">
        <f t="shared" si="20"/>
        <v>31</v>
      </c>
      <c r="E163" s="53"/>
      <c r="F163" s="31"/>
      <c r="G163" s="25"/>
      <c r="H163" s="25"/>
      <c r="I163" s="177">
        <f t="shared" si="17"/>
        <v>202</v>
      </c>
      <c r="J163" s="185"/>
      <c r="K163" s="185"/>
    </row>
    <row r="164" spans="1:100" ht="15" customHeight="1">
      <c r="A164" s="103">
        <f t="shared" si="22"/>
        <v>2034</v>
      </c>
      <c r="B164" s="186">
        <f t="shared" si="21"/>
        <v>202</v>
      </c>
      <c r="C164" s="193"/>
      <c r="D164" s="33">
        <f t="shared" si="20"/>
        <v>32</v>
      </c>
      <c r="E164" s="54"/>
      <c r="F164" s="34"/>
      <c r="G164" s="9"/>
      <c r="H164" s="9"/>
      <c r="I164" s="187">
        <f t="shared" si="17"/>
        <v>202</v>
      </c>
      <c r="J164" s="188"/>
      <c r="K164" s="188"/>
    </row>
    <row r="165" spans="1:100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0" ht="15" customHeight="1">
      <c r="A166" s="7" t="s">
        <v>31</v>
      </c>
    </row>
    <row r="167" spans="1:100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RSQ(I168:I188,B168:B188)</f>
        <v>3.9053287724285938E-3</v>
      </c>
      <c r="J167" s="17" t="s">
        <v>15</v>
      </c>
      <c r="K167" s="18" t="s">
        <v>16</v>
      </c>
      <c r="M167" s="14"/>
      <c r="N167" s="107" t="s">
        <v>74</v>
      </c>
      <c r="O167" s="108" t="e">
        <f>RSQ($B168:$B188,O168:O188)</f>
        <v>#REF!</v>
      </c>
      <c r="P167" s="18" t="s">
        <v>16</v>
      </c>
      <c r="R167" s="57" t="s">
        <v>32</v>
      </c>
      <c r="S167" s="14"/>
      <c r="T167" s="14"/>
      <c r="U167" s="107" t="s">
        <v>74</v>
      </c>
      <c r="V167" s="108" t="e">
        <f>RSQ($B168:$B188,V168:V188)</f>
        <v>#VALUE!</v>
      </c>
      <c r="W167" s="18" t="s">
        <v>16</v>
      </c>
      <c r="Y167" s="57" t="s">
        <v>32</v>
      </c>
      <c r="Z167" s="14"/>
      <c r="AA167" s="14"/>
      <c r="AB167" s="107" t="s">
        <v>74</v>
      </c>
      <c r="AC167" s="108" t="e">
        <f>RSQ($B168:$B188,AC168:AC188)</f>
        <v>#VALUE!</v>
      </c>
      <c r="AD167" s="18" t="s">
        <v>16</v>
      </c>
      <c r="AF167" s="57" t="s">
        <v>32</v>
      </c>
      <c r="AG167" s="14"/>
      <c r="AH167" s="14"/>
      <c r="AI167" s="107" t="s">
        <v>74</v>
      </c>
      <c r="AJ167" s="108" t="e">
        <f>RSQ($B168:$B188,AJ168:AJ188)</f>
        <v>#VALUE!</v>
      </c>
      <c r="AK167" s="18" t="s">
        <v>16</v>
      </c>
      <c r="AM167" s="57" t="s">
        <v>32</v>
      </c>
      <c r="AN167" s="14"/>
      <c r="AO167" s="14"/>
      <c r="AP167" s="107" t="s">
        <v>74</v>
      </c>
      <c r="AQ167" s="108" t="e">
        <f>RSQ($B168:$B188,AQ168:AQ188)</f>
        <v>#VALUE!</v>
      </c>
      <c r="AR167" s="18" t="s">
        <v>16</v>
      </c>
      <c r="AT167" s="57" t="s">
        <v>32</v>
      </c>
      <c r="AU167" s="14"/>
      <c r="AV167" s="14"/>
      <c r="AW167" s="107" t="s">
        <v>74</v>
      </c>
      <c r="AX167" s="108" t="e">
        <f>RSQ($B168:$B188,AX168:AX188)</f>
        <v>#VALUE!</v>
      </c>
      <c r="AY167" s="18" t="s">
        <v>16</v>
      </c>
      <c r="BA167" s="57" t="s">
        <v>32</v>
      </c>
      <c r="BB167" s="14"/>
      <c r="BC167" s="14"/>
      <c r="BD167" s="107" t="s">
        <v>74</v>
      </c>
      <c r="BE167" s="108" t="e">
        <f>RSQ($B168:$B188,BE168:BE188)</f>
        <v>#VALUE!</v>
      </c>
      <c r="BF167" s="18" t="s">
        <v>16</v>
      </c>
      <c r="BH167" s="57" t="s">
        <v>32</v>
      </c>
      <c r="BI167" s="14"/>
      <c r="BJ167" s="14"/>
      <c r="BK167" s="107" t="s">
        <v>74</v>
      </c>
      <c r="BL167" s="108" t="e">
        <f>RSQ($B168:$B188,BL168:BL188)</f>
        <v>#VALUE!</v>
      </c>
      <c r="BM167" s="18" t="s">
        <v>16</v>
      </c>
      <c r="BO167" s="57" t="s">
        <v>32</v>
      </c>
      <c r="BP167" s="14"/>
      <c r="BQ167" s="14"/>
      <c r="BR167" s="107" t="s">
        <v>74</v>
      </c>
      <c r="BS167" s="108" t="e">
        <f>RSQ($B168:$B188,BS168:BS188)</f>
        <v>#VALUE!</v>
      </c>
      <c r="BT167" s="18" t="s">
        <v>16</v>
      </c>
      <c r="BV167" s="57" t="s">
        <v>32</v>
      </c>
      <c r="BW167" s="14"/>
      <c r="BX167" s="14"/>
      <c r="BY167" s="107" t="s">
        <v>74</v>
      </c>
      <c r="BZ167" s="108" t="e">
        <f>RSQ($B168:$B188,BZ168:BZ188)</f>
        <v>#VALUE!</v>
      </c>
      <c r="CA167" s="18" t="s">
        <v>16</v>
      </c>
      <c r="CC167" s="57" t="s">
        <v>32</v>
      </c>
      <c r="CD167" s="14"/>
      <c r="CE167" s="14"/>
      <c r="CF167" s="107" t="s">
        <v>74</v>
      </c>
      <c r="CG167" s="108" t="e">
        <f>RSQ($B168:$B188,CG168:CG188)</f>
        <v>#VALUE!</v>
      </c>
      <c r="CH167" s="18" t="s">
        <v>16</v>
      </c>
      <c r="CJ167" s="57" t="s">
        <v>32</v>
      </c>
      <c r="CK167" s="14"/>
      <c r="CL167" s="14"/>
      <c r="CM167" s="107" t="s">
        <v>74</v>
      </c>
      <c r="CN167" s="108" t="e">
        <f>RSQ($B168:$B188,CN168:CN188)</f>
        <v>#VALUE!</v>
      </c>
      <c r="CO167" s="18" t="s">
        <v>16</v>
      </c>
      <c r="CQ167" s="57" t="s">
        <v>32</v>
      </c>
      <c r="CR167" s="14"/>
      <c r="CS167" s="14"/>
      <c r="CT167" s="107" t="s">
        <v>74</v>
      </c>
      <c r="CU167" s="108" t="e">
        <f>RSQ($B168:$B188,CU168:CU188)</f>
        <v>#VALUE!</v>
      </c>
      <c r="CV167" s="18" t="s">
        <v>16</v>
      </c>
    </row>
    <row r="168" spans="1:100" ht="15" customHeight="1">
      <c r="A168" s="19"/>
      <c r="B168" s="174"/>
      <c r="C168" s="191"/>
      <c r="D168" s="20"/>
      <c r="E168" s="38" t="s">
        <v>33</v>
      </c>
      <c r="F168" s="39"/>
      <c r="G168" s="40"/>
      <c r="H168" s="41"/>
      <c r="I168" s="175"/>
      <c r="J168" s="176"/>
      <c r="K168" s="175"/>
      <c r="M168" s="58"/>
      <c r="N168" s="58"/>
      <c r="O168" s="196"/>
      <c r="P168" s="175"/>
      <c r="R168" s="195"/>
      <c r="S168" s="58"/>
      <c r="T168" s="58"/>
      <c r="U168" s="58"/>
      <c r="V168" s="196"/>
      <c r="W168" s="175"/>
      <c r="Y168" s="195"/>
      <c r="Z168" s="58"/>
      <c r="AA168" s="58"/>
      <c r="AB168" s="58"/>
      <c r="AC168" s="196"/>
      <c r="AD168" s="175"/>
      <c r="AF168" s="195"/>
      <c r="AG168" s="58"/>
      <c r="AH168" s="58"/>
      <c r="AI168" s="58"/>
      <c r="AJ168" s="196"/>
      <c r="AK168" s="175"/>
      <c r="AM168" s="195"/>
      <c r="AN168" s="58"/>
      <c r="AO168" s="58"/>
      <c r="AP168" s="58"/>
      <c r="AQ168" s="196"/>
      <c r="AR168" s="175"/>
      <c r="AT168" s="195"/>
      <c r="AU168" s="58"/>
      <c r="AV168" s="58"/>
      <c r="AW168" s="58"/>
      <c r="AX168" s="196"/>
      <c r="AY168" s="175"/>
      <c r="BA168" s="195"/>
      <c r="BB168" s="58"/>
      <c r="BC168" s="58"/>
      <c r="BD168" s="58"/>
      <c r="BE168" s="196"/>
      <c r="BF168" s="175"/>
      <c r="BH168" s="195"/>
      <c r="BI168" s="58"/>
      <c r="BJ168" s="58"/>
      <c r="BK168" s="58"/>
      <c r="BL168" s="196"/>
      <c r="BM168" s="175"/>
      <c r="BO168" s="195"/>
      <c r="BP168" s="58"/>
      <c r="BQ168" s="58"/>
      <c r="BR168" s="58"/>
      <c r="BS168" s="196"/>
      <c r="BT168" s="175"/>
      <c r="BV168" s="195"/>
      <c r="BW168" s="58"/>
      <c r="BX168" s="58"/>
      <c r="BY168" s="58"/>
      <c r="BZ168" s="196"/>
      <c r="CA168" s="175"/>
      <c r="CC168" s="195"/>
      <c r="CD168" s="58"/>
      <c r="CE168" s="58"/>
      <c r="CF168" s="58"/>
      <c r="CG168" s="196"/>
      <c r="CH168" s="175"/>
      <c r="CJ168" s="195"/>
      <c r="CK168" s="58"/>
      <c r="CL168" s="58"/>
      <c r="CM168" s="58"/>
      <c r="CN168" s="196"/>
      <c r="CO168" s="175"/>
      <c r="CQ168" s="195"/>
      <c r="CR168" s="58"/>
      <c r="CS168" s="58"/>
      <c r="CT168" s="58"/>
      <c r="CU168" s="196"/>
      <c r="CV168" s="175"/>
    </row>
    <row r="169" spans="1:100" ht="15" customHeight="1">
      <c r="A169" s="19"/>
      <c r="B169" s="174"/>
      <c r="C169" s="191"/>
      <c r="D169" s="20"/>
      <c r="E169" s="38" t="s">
        <v>34</v>
      </c>
      <c r="F169" s="21"/>
      <c r="G169" s="25"/>
      <c r="H169" s="24"/>
      <c r="I169" s="177"/>
      <c r="J169" s="178"/>
      <c r="K169" s="177"/>
      <c r="M169" s="25"/>
      <c r="N169" s="25"/>
      <c r="O169" s="177"/>
      <c r="P169" s="177"/>
      <c r="R169" s="197"/>
      <c r="S169" s="25"/>
      <c r="T169" s="25"/>
      <c r="U169" s="25"/>
      <c r="V169" s="177"/>
      <c r="W169" s="177"/>
      <c r="Y169" s="197"/>
      <c r="Z169" s="25"/>
      <c r="AA169" s="25"/>
      <c r="AB169" s="25"/>
      <c r="AC169" s="177"/>
      <c r="AD169" s="177"/>
      <c r="AF169" s="197"/>
      <c r="AG169" s="25"/>
      <c r="AH169" s="25"/>
      <c r="AI169" s="25"/>
      <c r="AJ169" s="177"/>
      <c r="AK169" s="177"/>
      <c r="AM169" s="197"/>
      <c r="AN169" s="25"/>
      <c r="AO169" s="25"/>
      <c r="AP169" s="25"/>
      <c r="AQ169" s="177"/>
      <c r="AR169" s="177"/>
      <c r="AT169" s="197"/>
      <c r="AU169" s="25"/>
      <c r="AV169" s="25"/>
      <c r="AW169" s="25"/>
      <c r="AX169" s="177"/>
      <c r="AY169" s="177"/>
      <c r="BA169" s="197"/>
      <c r="BB169" s="25"/>
      <c r="BC169" s="25"/>
      <c r="BD169" s="25"/>
      <c r="BE169" s="177"/>
      <c r="BF169" s="177"/>
      <c r="BH169" s="197"/>
      <c r="BI169" s="25"/>
      <c r="BJ169" s="25"/>
      <c r="BK169" s="25"/>
      <c r="BL169" s="177"/>
      <c r="BM169" s="177"/>
      <c r="BO169" s="197"/>
      <c r="BP169" s="25"/>
      <c r="BQ169" s="25"/>
      <c r="BR169" s="25"/>
      <c r="BS169" s="177"/>
      <c r="BT169" s="177"/>
      <c r="BV169" s="197"/>
      <c r="BW169" s="25"/>
      <c r="BX169" s="25"/>
      <c r="BY169" s="25"/>
      <c r="BZ169" s="177"/>
      <c r="CA169" s="177"/>
      <c r="CC169" s="197"/>
      <c r="CD169" s="25"/>
      <c r="CE169" s="25"/>
      <c r="CF169" s="25"/>
      <c r="CG169" s="177"/>
      <c r="CH169" s="177"/>
      <c r="CJ169" s="197"/>
      <c r="CK169" s="25"/>
      <c r="CL169" s="25"/>
      <c r="CM169" s="25"/>
      <c r="CN169" s="177"/>
      <c r="CO169" s="177"/>
      <c r="CQ169" s="197"/>
      <c r="CR169" s="25"/>
      <c r="CS169" s="25"/>
      <c r="CT169" s="25"/>
      <c r="CU169" s="177"/>
      <c r="CV169" s="177"/>
    </row>
    <row r="170" spans="1:100" ht="15" customHeight="1">
      <c r="A170" s="19"/>
      <c r="B170" s="174"/>
      <c r="C170" s="191"/>
      <c r="D170" s="20"/>
      <c r="E170" s="2" t="s">
        <v>24</v>
      </c>
      <c r="G170" s="25"/>
      <c r="H170" s="24"/>
      <c r="I170" s="177"/>
      <c r="J170" s="178"/>
      <c r="K170" s="177"/>
      <c r="M170" s="25"/>
      <c r="N170" s="25"/>
      <c r="O170" s="177"/>
      <c r="P170" s="177"/>
      <c r="R170" s="197"/>
      <c r="S170" s="25"/>
      <c r="T170" s="25"/>
      <c r="U170" s="25"/>
      <c r="V170" s="177"/>
      <c r="W170" s="177"/>
      <c r="Y170" s="197"/>
      <c r="Z170" s="25"/>
      <c r="AA170" s="25"/>
      <c r="AB170" s="25"/>
      <c r="AC170" s="177"/>
      <c r="AD170" s="177"/>
      <c r="AF170" s="197"/>
      <c r="AG170" s="25"/>
      <c r="AH170" s="25"/>
      <c r="AI170" s="25"/>
      <c r="AJ170" s="177"/>
      <c r="AK170" s="177"/>
      <c r="AM170" s="197"/>
      <c r="AN170" s="25"/>
      <c r="AO170" s="25"/>
      <c r="AP170" s="25"/>
      <c r="AQ170" s="177"/>
      <c r="AR170" s="177"/>
      <c r="AT170" s="197"/>
      <c r="AU170" s="25"/>
      <c r="AV170" s="25"/>
      <c r="AW170" s="25"/>
      <c r="AX170" s="177"/>
      <c r="AY170" s="177"/>
      <c r="BA170" s="197"/>
      <c r="BB170" s="25"/>
      <c r="BC170" s="25"/>
      <c r="BD170" s="25"/>
      <c r="BE170" s="177"/>
      <c r="BF170" s="177"/>
      <c r="BH170" s="197"/>
      <c r="BI170" s="25"/>
      <c r="BJ170" s="25"/>
      <c r="BK170" s="25"/>
      <c r="BL170" s="177"/>
      <c r="BM170" s="177"/>
      <c r="BO170" s="197"/>
      <c r="BP170" s="25"/>
      <c r="BQ170" s="25"/>
      <c r="BR170" s="25"/>
      <c r="BS170" s="177"/>
      <c r="BT170" s="177"/>
      <c r="BV170" s="197"/>
      <c r="BW170" s="25"/>
      <c r="BX170" s="25"/>
      <c r="BY170" s="25"/>
      <c r="BZ170" s="177"/>
      <c r="CA170" s="177"/>
      <c r="CC170" s="197"/>
      <c r="CD170" s="25"/>
      <c r="CE170" s="25"/>
      <c r="CF170" s="25"/>
      <c r="CG170" s="177"/>
      <c r="CH170" s="177"/>
      <c r="CJ170" s="197"/>
      <c r="CK170" s="25"/>
      <c r="CL170" s="25"/>
      <c r="CM170" s="25"/>
      <c r="CN170" s="177"/>
      <c r="CO170" s="177"/>
      <c r="CQ170" s="197"/>
      <c r="CR170" s="25"/>
      <c r="CS170" s="25"/>
      <c r="CT170" s="25"/>
      <c r="CU170" s="177"/>
      <c r="CV170" s="177"/>
    </row>
    <row r="171" spans="1:100" ht="15" customHeight="1">
      <c r="A171" s="19"/>
      <c r="B171" s="174"/>
      <c r="C171" s="191"/>
      <c r="D171" s="20"/>
      <c r="H171" s="24"/>
      <c r="I171" s="177"/>
      <c r="J171" s="178"/>
      <c r="K171" s="177"/>
      <c r="M171" s="25"/>
      <c r="N171" s="25"/>
      <c r="O171" s="177"/>
      <c r="P171" s="177"/>
      <c r="R171" s="197"/>
      <c r="S171" s="25"/>
      <c r="T171" s="25"/>
      <c r="U171" s="25"/>
      <c r="V171" s="177"/>
      <c r="W171" s="177"/>
      <c r="Y171" s="197"/>
      <c r="Z171" s="25"/>
      <c r="AA171" s="25"/>
      <c r="AB171" s="25"/>
      <c r="AC171" s="177"/>
      <c r="AD171" s="177"/>
      <c r="AF171" s="197"/>
      <c r="AG171" s="25"/>
      <c r="AH171" s="25"/>
      <c r="AI171" s="25"/>
      <c r="AJ171" s="177"/>
      <c r="AK171" s="177"/>
      <c r="AM171" s="197"/>
      <c r="AN171" s="25"/>
      <c r="AO171" s="25"/>
      <c r="AP171" s="25"/>
      <c r="AQ171" s="177"/>
      <c r="AR171" s="177"/>
      <c r="AT171" s="197"/>
      <c r="AU171" s="25"/>
      <c r="AV171" s="25"/>
      <c r="AW171" s="25"/>
      <c r="AX171" s="177"/>
      <c r="AY171" s="177"/>
      <c r="BA171" s="197"/>
      <c r="BB171" s="25"/>
      <c r="BC171" s="25"/>
      <c r="BD171" s="25"/>
      <c r="BE171" s="177"/>
      <c r="BF171" s="177"/>
      <c r="BH171" s="197"/>
      <c r="BI171" s="25"/>
      <c r="BJ171" s="25"/>
      <c r="BK171" s="25"/>
      <c r="BL171" s="177"/>
      <c r="BM171" s="177"/>
      <c r="BO171" s="197"/>
      <c r="BP171" s="25"/>
      <c r="BQ171" s="25"/>
      <c r="BR171" s="25"/>
      <c r="BS171" s="177"/>
      <c r="BT171" s="177"/>
      <c r="BV171" s="197"/>
      <c r="BW171" s="25"/>
      <c r="BX171" s="25"/>
      <c r="BY171" s="25"/>
      <c r="BZ171" s="177"/>
      <c r="CA171" s="177"/>
      <c r="CC171" s="197"/>
      <c r="CD171" s="25"/>
      <c r="CE171" s="25"/>
      <c r="CF171" s="25"/>
      <c r="CG171" s="177"/>
      <c r="CH171" s="177"/>
      <c r="CJ171" s="197"/>
      <c r="CK171" s="25"/>
      <c r="CL171" s="25"/>
      <c r="CM171" s="25"/>
      <c r="CN171" s="177"/>
      <c r="CO171" s="177"/>
      <c r="CQ171" s="197"/>
      <c r="CR171" s="25"/>
      <c r="CS171" s="25"/>
      <c r="CT171" s="25"/>
      <c r="CU171" s="177"/>
      <c r="CV171" s="177"/>
    </row>
    <row r="172" spans="1:100" ht="15" customHeight="1">
      <c r="A172" s="19"/>
      <c r="B172" s="174"/>
      <c r="C172" s="191"/>
      <c r="D172" s="20"/>
      <c r="E172" s="5" t="s">
        <v>35</v>
      </c>
      <c r="F172" s="294">
        <v>0</v>
      </c>
      <c r="H172" s="24"/>
      <c r="I172" s="177"/>
      <c r="J172" s="178"/>
      <c r="K172" s="177"/>
      <c r="M172" s="83" t="e">
        <f>10^#REF!</f>
        <v>#REF!</v>
      </c>
      <c r="N172" s="25"/>
      <c r="O172" s="177"/>
      <c r="P172" s="177"/>
      <c r="R172" s="197"/>
      <c r="S172" s="27" t="s">
        <v>35</v>
      </c>
      <c r="T172" s="83" t="e">
        <f>M172+S193</f>
        <v>#REF!</v>
      </c>
      <c r="U172" s="25"/>
      <c r="V172" s="177"/>
      <c r="W172" s="177"/>
      <c r="Y172" s="197"/>
      <c r="Z172" s="27" t="s">
        <v>35</v>
      </c>
      <c r="AA172" s="83" t="e">
        <f>T172+Z193</f>
        <v>#REF!</v>
      </c>
      <c r="AB172" s="25"/>
      <c r="AC172" s="177"/>
      <c r="AD172" s="177"/>
      <c r="AF172" s="197"/>
      <c r="AG172" s="27" t="s">
        <v>35</v>
      </c>
      <c r="AH172" s="83" t="e">
        <f>AA172+AG193</f>
        <v>#REF!</v>
      </c>
      <c r="AI172" s="25"/>
      <c r="AJ172" s="177"/>
      <c r="AK172" s="177"/>
      <c r="AM172" s="197"/>
      <c r="AN172" s="27" t="s">
        <v>35</v>
      </c>
      <c r="AO172" s="83" t="e">
        <f>AH172+AN193</f>
        <v>#REF!</v>
      </c>
      <c r="AP172" s="25"/>
      <c r="AQ172" s="177"/>
      <c r="AR172" s="177"/>
      <c r="AT172" s="197"/>
      <c r="AU172" s="27" t="s">
        <v>35</v>
      </c>
      <c r="AV172" s="83" t="e">
        <f>AO172+AU193</f>
        <v>#REF!</v>
      </c>
      <c r="AW172" s="25"/>
      <c r="AX172" s="177"/>
      <c r="AY172" s="177"/>
      <c r="BA172" s="197"/>
      <c r="BB172" s="27" t="s">
        <v>35</v>
      </c>
      <c r="BC172" s="83" t="e">
        <f>AV172+BB193</f>
        <v>#REF!</v>
      </c>
      <c r="BD172" s="25"/>
      <c r="BE172" s="177"/>
      <c r="BF172" s="177"/>
      <c r="BH172" s="197"/>
      <c r="BI172" s="27" t="s">
        <v>35</v>
      </c>
      <c r="BJ172" s="83" t="e">
        <f>BC172+BI193</f>
        <v>#REF!</v>
      </c>
      <c r="BK172" s="25"/>
      <c r="BL172" s="177"/>
      <c r="BM172" s="177"/>
      <c r="BO172" s="197"/>
      <c r="BP172" s="27" t="s">
        <v>35</v>
      </c>
      <c r="BQ172" s="83" t="e">
        <f>BJ172+BP193</f>
        <v>#REF!</v>
      </c>
      <c r="BR172" s="25"/>
      <c r="BS172" s="177"/>
      <c r="BT172" s="177"/>
      <c r="BV172" s="197"/>
      <c r="BW172" s="27" t="s">
        <v>35</v>
      </c>
      <c r="BX172" s="83" t="e">
        <f>BQ172+BW193</f>
        <v>#REF!</v>
      </c>
      <c r="BY172" s="25"/>
      <c r="BZ172" s="177"/>
      <c r="CA172" s="177"/>
      <c r="CC172" s="197"/>
      <c r="CD172" s="27" t="s">
        <v>35</v>
      </c>
      <c r="CE172" s="83" t="e">
        <f>BX172+CD193</f>
        <v>#REF!</v>
      </c>
      <c r="CF172" s="25"/>
      <c r="CG172" s="177"/>
      <c r="CH172" s="177"/>
      <c r="CJ172" s="197"/>
      <c r="CK172" s="27" t="s">
        <v>35</v>
      </c>
      <c r="CL172" s="83" t="e">
        <f>CE172+CK193</f>
        <v>#REF!</v>
      </c>
      <c r="CM172" s="25"/>
      <c r="CN172" s="177"/>
      <c r="CO172" s="177"/>
      <c r="CQ172" s="197"/>
      <c r="CR172" s="27" t="s">
        <v>35</v>
      </c>
      <c r="CS172" s="83" t="e">
        <f>CL172+CR193</f>
        <v>#REF!</v>
      </c>
      <c r="CT172" s="25"/>
      <c r="CU172" s="177"/>
      <c r="CV172" s="177"/>
    </row>
    <row r="173" spans="1:100" ht="15" customHeight="1">
      <c r="A173" s="19"/>
      <c r="B173" s="174"/>
      <c r="C173" s="191"/>
      <c r="D173" s="20"/>
      <c r="E173" s="5" t="s">
        <v>25</v>
      </c>
      <c r="F173" s="27" t="s">
        <v>26</v>
      </c>
      <c r="G173" s="42">
        <f>INDEX(LINEST(C179:C188,D179:D188),2)</f>
        <v>5.2564089080380612</v>
      </c>
      <c r="H173" s="24"/>
      <c r="I173" s="177"/>
      <c r="J173" s="178"/>
      <c r="K173" s="177"/>
      <c r="M173" s="27" t="s">
        <v>26</v>
      </c>
      <c r="N173" s="42" t="e">
        <f>INDEX(LINEST(#REF!,$D179:$D188),2)</f>
        <v>#REF!</v>
      </c>
      <c r="O173" s="177"/>
      <c r="P173" s="177"/>
      <c r="R173" s="197"/>
      <c r="S173" s="27" t="s">
        <v>25</v>
      </c>
      <c r="T173" s="27" t="s">
        <v>26</v>
      </c>
      <c r="U173" s="42" t="e">
        <f>INDEX(LINEST(R179:R188,$D179:$D188),2)</f>
        <v>#VALUE!</v>
      </c>
      <c r="V173" s="177"/>
      <c r="W173" s="177"/>
      <c r="Y173" s="197"/>
      <c r="Z173" s="27" t="s">
        <v>25</v>
      </c>
      <c r="AA173" s="27" t="s">
        <v>26</v>
      </c>
      <c r="AB173" s="42" t="e">
        <f>INDEX(LINEST(Y179:Y188,$D179:$D188),2)</f>
        <v>#VALUE!</v>
      </c>
      <c r="AC173" s="177"/>
      <c r="AD173" s="177"/>
      <c r="AF173" s="197"/>
      <c r="AG173" s="27" t="s">
        <v>25</v>
      </c>
      <c r="AH173" s="27" t="s">
        <v>26</v>
      </c>
      <c r="AI173" s="42" t="e">
        <f>INDEX(LINEST(AF179:AF188,$D179:$D188),2)</f>
        <v>#VALUE!</v>
      </c>
      <c r="AJ173" s="177"/>
      <c r="AK173" s="177"/>
      <c r="AM173" s="197"/>
      <c r="AN173" s="27" t="s">
        <v>25</v>
      </c>
      <c r="AO173" s="27" t="s">
        <v>26</v>
      </c>
      <c r="AP173" s="42" t="e">
        <f>INDEX(LINEST(AM179:AM188,$D179:$D188),2)</f>
        <v>#VALUE!</v>
      </c>
      <c r="AQ173" s="177"/>
      <c r="AR173" s="177"/>
      <c r="AT173" s="197"/>
      <c r="AU173" s="27" t="s">
        <v>25</v>
      </c>
      <c r="AV173" s="27" t="s">
        <v>26</v>
      </c>
      <c r="AW173" s="42" t="e">
        <f>INDEX(LINEST(AT179:AT188,$D179:$D188),2)</f>
        <v>#VALUE!</v>
      </c>
      <c r="AX173" s="177"/>
      <c r="AY173" s="177"/>
      <c r="BA173" s="197"/>
      <c r="BB173" s="27" t="s">
        <v>25</v>
      </c>
      <c r="BC173" s="27" t="s">
        <v>26</v>
      </c>
      <c r="BD173" s="42" t="e">
        <f>INDEX(LINEST(BA179:BA188,$D179:$D188),2)</f>
        <v>#VALUE!</v>
      </c>
      <c r="BE173" s="177"/>
      <c r="BF173" s="177"/>
      <c r="BH173" s="197"/>
      <c r="BI173" s="27" t="s">
        <v>25</v>
      </c>
      <c r="BJ173" s="27" t="s">
        <v>26</v>
      </c>
      <c r="BK173" s="42" t="e">
        <f>INDEX(LINEST(BH179:BH188,$D179:$D188),2)</f>
        <v>#VALUE!</v>
      </c>
      <c r="BL173" s="177"/>
      <c r="BM173" s="177"/>
      <c r="BO173" s="197"/>
      <c r="BP173" s="27" t="s">
        <v>25</v>
      </c>
      <c r="BQ173" s="27" t="s">
        <v>26</v>
      </c>
      <c r="BR173" s="42" t="e">
        <f>INDEX(LINEST(BO179:BO188,$D179:$D188),2)</f>
        <v>#VALUE!</v>
      </c>
      <c r="BS173" s="177"/>
      <c r="BT173" s="177"/>
      <c r="BV173" s="197"/>
      <c r="BW173" s="27" t="s">
        <v>25</v>
      </c>
      <c r="BX173" s="27" t="s">
        <v>26</v>
      </c>
      <c r="BY173" s="42" t="e">
        <f>INDEX(LINEST(BV179:BV188,$D179:$D188),2)</f>
        <v>#VALUE!</v>
      </c>
      <c r="BZ173" s="177"/>
      <c r="CA173" s="177"/>
      <c r="CC173" s="197"/>
      <c r="CD173" s="27" t="s">
        <v>25</v>
      </c>
      <c r="CE173" s="27" t="s">
        <v>26</v>
      </c>
      <c r="CF173" s="42" t="e">
        <f>INDEX(LINEST(CC179:CC188,$D179:$D188),2)</f>
        <v>#VALUE!</v>
      </c>
      <c r="CG173" s="177"/>
      <c r="CH173" s="177"/>
      <c r="CJ173" s="197"/>
      <c r="CK173" s="27" t="s">
        <v>25</v>
      </c>
      <c r="CL173" s="27" t="s">
        <v>26</v>
      </c>
      <c r="CM173" s="42" t="e">
        <f>INDEX(LINEST(CJ179:CJ188,$D179:$D188),2)</f>
        <v>#VALUE!</v>
      </c>
      <c r="CN173" s="177"/>
      <c r="CO173" s="177"/>
      <c r="CQ173" s="197"/>
      <c r="CR173" s="27" t="s">
        <v>25</v>
      </c>
      <c r="CS173" s="27" t="s">
        <v>26</v>
      </c>
      <c r="CT173" s="42" t="e">
        <f>INDEX(LINEST(CQ179:CQ188,$D179:$D188),2)</f>
        <v>#VALUE!</v>
      </c>
      <c r="CU173" s="177"/>
      <c r="CV173" s="177"/>
    </row>
    <row r="174" spans="1:100" ht="15" customHeight="1">
      <c r="A174" s="19"/>
      <c r="B174" s="174"/>
      <c r="C174" s="191"/>
      <c r="D174" s="20"/>
      <c r="E174" s="5" t="s">
        <v>27</v>
      </c>
      <c r="F174" s="27" t="s">
        <v>28</v>
      </c>
      <c r="G174" s="42">
        <f>INDEX(LINEST(C179:C188,D179:D188),1)</f>
        <v>1.6451112087100747E-3</v>
      </c>
      <c r="H174" s="24"/>
      <c r="I174" s="177"/>
      <c r="J174" s="178"/>
      <c r="K174" s="177"/>
      <c r="M174" s="27" t="s">
        <v>28</v>
      </c>
      <c r="N174" s="42" t="e">
        <f>INDEX(LINEST(#REF!,$D179:$D188),1)</f>
        <v>#REF!</v>
      </c>
      <c r="O174" s="177"/>
      <c r="P174" s="177"/>
      <c r="R174" s="197"/>
      <c r="S174" s="27" t="s">
        <v>27</v>
      </c>
      <c r="T174" s="27" t="s">
        <v>28</v>
      </c>
      <c r="U174" s="42" t="e">
        <f>INDEX(LINEST(R179:R188,$D179:$D188),1)</f>
        <v>#VALUE!</v>
      </c>
      <c r="V174" s="177"/>
      <c r="W174" s="177"/>
      <c r="Y174" s="197"/>
      <c r="Z174" s="27" t="s">
        <v>27</v>
      </c>
      <c r="AA174" s="27" t="s">
        <v>28</v>
      </c>
      <c r="AB174" s="42" t="e">
        <f>INDEX(LINEST(Y179:Y188,$D179:$D188),1)</f>
        <v>#VALUE!</v>
      </c>
      <c r="AC174" s="177"/>
      <c r="AD174" s="177"/>
      <c r="AF174" s="197"/>
      <c r="AG174" s="27" t="s">
        <v>27</v>
      </c>
      <c r="AH174" s="27" t="s">
        <v>28</v>
      </c>
      <c r="AI174" s="42" t="e">
        <f>INDEX(LINEST(AF179:AF188,$D179:$D188),1)</f>
        <v>#VALUE!</v>
      </c>
      <c r="AJ174" s="177"/>
      <c r="AK174" s="177"/>
      <c r="AM174" s="197"/>
      <c r="AN174" s="27" t="s">
        <v>27</v>
      </c>
      <c r="AO174" s="27" t="s">
        <v>28</v>
      </c>
      <c r="AP174" s="42" t="e">
        <f>INDEX(LINEST(AM179:AM188,$D179:$D188),1)</f>
        <v>#VALUE!</v>
      </c>
      <c r="AQ174" s="177"/>
      <c r="AR174" s="177"/>
      <c r="AT174" s="197"/>
      <c r="AU174" s="27" t="s">
        <v>27</v>
      </c>
      <c r="AV174" s="27" t="s">
        <v>28</v>
      </c>
      <c r="AW174" s="42" t="e">
        <f>INDEX(LINEST(AT179:AT188,$D179:$D188),1)</f>
        <v>#VALUE!</v>
      </c>
      <c r="AX174" s="177"/>
      <c r="AY174" s="177"/>
      <c r="BA174" s="197"/>
      <c r="BB174" s="27" t="s">
        <v>27</v>
      </c>
      <c r="BC174" s="27" t="s">
        <v>28</v>
      </c>
      <c r="BD174" s="42" t="e">
        <f>INDEX(LINEST(BA179:BA188,$D179:$D188),1)</f>
        <v>#VALUE!</v>
      </c>
      <c r="BE174" s="177"/>
      <c r="BF174" s="177"/>
      <c r="BH174" s="197"/>
      <c r="BI174" s="27" t="s">
        <v>27</v>
      </c>
      <c r="BJ174" s="27" t="s">
        <v>28</v>
      </c>
      <c r="BK174" s="42" t="e">
        <f>INDEX(LINEST(BH179:BH188,$D179:$D188),1)</f>
        <v>#VALUE!</v>
      </c>
      <c r="BL174" s="177"/>
      <c r="BM174" s="177"/>
      <c r="BO174" s="197"/>
      <c r="BP174" s="27" t="s">
        <v>27</v>
      </c>
      <c r="BQ174" s="27" t="s">
        <v>28</v>
      </c>
      <c r="BR174" s="42" t="e">
        <f>INDEX(LINEST(BO179:BO188,$D179:$D188),1)</f>
        <v>#VALUE!</v>
      </c>
      <c r="BS174" s="177"/>
      <c r="BT174" s="177"/>
      <c r="BV174" s="197"/>
      <c r="BW174" s="27" t="s">
        <v>27</v>
      </c>
      <c r="BX174" s="27" t="s">
        <v>28</v>
      </c>
      <c r="BY174" s="42" t="e">
        <f>INDEX(LINEST(BV179:BV188,$D179:$D188),1)</f>
        <v>#VALUE!</v>
      </c>
      <c r="BZ174" s="177"/>
      <c r="CA174" s="177"/>
      <c r="CC174" s="197"/>
      <c r="CD174" s="27" t="s">
        <v>27</v>
      </c>
      <c r="CE174" s="27" t="s">
        <v>28</v>
      </c>
      <c r="CF174" s="42" t="e">
        <f>INDEX(LINEST(CC179:CC188,$D179:$D188),1)</f>
        <v>#VALUE!</v>
      </c>
      <c r="CG174" s="177"/>
      <c r="CH174" s="177"/>
      <c r="CJ174" s="197"/>
      <c r="CK174" s="27" t="s">
        <v>27</v>
      </c>
      <c r="CL174" s="27" t="s">
        <v>28</v>
      </c>
      <c r="CM174" s="42" t="e">
        <f>INDEX(LINEST(CJ179:CJ188,$D179:$D188),1)</f>
        <v>#VALUE!</v>
      </c>
      <c r="CN174" s="177"/>
      <c r="CO174" s="177"/>
      <c r="CQ174" s="197"/>
      <c r="CR174" s="27" t="s">
        <v>27</v>
      </c>
      <c r="CS174" s="27" t="s">
        <v>28</v>
      </c>
      <c r="CT174" s="42" t="e">
        <f>INDEX(LINEST(CQ179:CQ188,$D179:$D188),1)</f>
        <v>#VALUE!</v>
      </c>
      <c r="CU174" s="177"/>
      <c r="CV174" s="177"/>
    </row>
    <row r="175" spans="1:100" ht="15" customHeight="1">
      <c r="A175" s="19"/>
      <c r="B175" s="174"/>
      <c r="C175" s="191"/>
      <c r="D175" s="20"/>
      <c r="H175" s="24"/>
      <c r="I175" s="177"/>
      <c r="J175" s="178"/>
      <c r="K175" s="177"/>
      <c r="M175" s="25"/>
      <c r="N175" s="25"/>
      <c r="O175" s="177"/>
      <c r="P175" s="177"/>
      <c r="R175" s="197"/>
      <c r="S175" s="25"/>
      <c r="T175" s="25"/>
      <c r="U175" s="25"/>
      <c r="V175" s="177"/>
      <c r="W175" s="177"/>
      <c r="Y175" s="197"/>
      <c r="Z175" s="25"/>
      <c r="AA175" s="25"/>
      <c r="AB175" s="25"/>
      <c r="AC175" s="177"/>
      <c r="AD175" s="177"/>
      <c r="AF175" s="197"/>
      <c r="AG175" s="25"/>
      <c r="AH175" s="25"/>
      <c r="AI175" s="25"/>
      <c r="AJ175" s="177"/>
      <c r="AK175" s="177"/>
      <c r="AM175" s="197"/>
      <c r="AN175" s="25"/>
      <c r="AO175" s="25"/>
      <c r="AP175" s="25"/>
      <c r="AQ175" s="177"/>
      <c r="AR175" s="177"/>
      <c r="AT175" s="197"/>
      <c r="AU175" s="25"/>
      <c r="AV175" s="25"/>
      <c r="AW175" s="25"/>
      <c r="AX175" s="177"/>
      <c r="AY175" s="177"/>
      <c r="BA175" s="197"/>
      <c r="BB175" s="25"/>
      <c r="BC175" s="25"/>
      <c r="BD175" s="25"/>
      <c r="BE175" s="177"/>
      <c r="BF175" s="177"/>
      <c r="BH175" s="197"/>
      <c r="BI175" s="25"/>
      <c r="BJ175" s="25"/>
      <c r="BK175" s="25"/>
      <c r="BL175" s="177"/>
      <c r="BM175" s="177"/>
      <c r="BO175" s="197"/>
      <c r="BP175" s="25"/>
      <c r="BQ175" s="25"/>
      <c r="BR175" s="25"/>
      <c r="BS175" s="177"/>
      <c r="BT175" s="177"/>
      <c r="BV175" s="197"/>
      <c r="BW175" s="25"/>
      <c r="BX175" s="25"/>
      <c r="BY175" s="25"/>
      <c r="BZ175" s="177"/>
      <c r="CA175" s="177"/>
      <c r="CC175" s="197"/>
      <c r="CD175" s="25"/>
      <c r="CE175" s="25"/>
      <c r="CF175" s="25"/>
      <c r="CG175" s="177"/>
      <c r="CH175" s="177"/>
      <c r="CJ175" s="197"/>
      <c r="CK175" s="25"/>
      <c r="CL175" s="25"/>
      <c r="CM175" s="25"/>
      <c r="CN175" s="177"/>
      <c r="CO175" s="177"/>
      <c r="CQ175" s="197"/>
      <c r="CR175" s="25"/>
      <c r="CS175" s="25"/>
      <c r="CT175" s="25"/>
      <c r="CU175" s="177"/>
      <c r="CV175" s="177"/>
    </row>
    <row r="176" spans="1:100" ht="15" customHeight="1">
      <c r="A176" s="19"/>
      <c r="B176" s="174"/>
      <c r="C176" s="191"/>
      <c r="D176" s="20"/>
      <c r="E176" s="5" t="s">
        <v>29</v>
      </c>
      <c r="F176" s="43">
        <f>EXP(G173)</f>
        <v>191.79151219172999</v>
      </c>
      <c r="G176" s="25"/>
      <c r="H176" s="45"/>
      <c r="I176" s="177"/>
      <c r="J176" s="178"/>
      <c r="K176" s="177"/>
      <c r="M176" s="59" t="e">
        <f>EXP(N173)</f>
        <v>#REF!</v>
      </c>
      <c r="N176" s="25"/>
      <c r="O176" s="177"/>
      <c r="P176" s="177"/>
      <c r="R176" s="197"/>
      <c r="S176" s="27" t="s">
        <v>29</v>
      </c>
      <c r="T176" s="59" t="e">
        <f>EXP(U173)</f>
        <v>#VALUE!</v>
      </c>
      <c r="U176" s="25"/>
      <c r="V176" s="177"/>
      <c r="W176" s="177"/>
      <c r="Y176" s="197"/>
      <c r="Z176" s="27" t="s">
        <v>29</v>
      </c>
      <c r="AA176" s="59" t="e">
        <f>EXP(AB173)</f>
        <v>#VALUE!</v>
      </c>
      <c r="AB176" s="25"/>
      <c r="AC176" s="177"/>
      <c r="AD176" s="177"/>
      <c r="AF176" s="197"/>
      <c r="AG176" s="27" t="s">
        <v>29</v>
      </c>
      <c r="AH176" s="59" t="e">
        <f>EXP(AI173)</f>
        <v>#VALUE!</v>
      </c>
      <c r="AI176" s="25"/>
      <c r="AJ176" s="177"/>
      <c r="AK176" s="177"/>
      <c r="AM176" s="197"/>
      <c r="AN176" s="27" t="s">
        <v>29</v>
      </c>
      <c r="AO176" s="59" t="e">
        <f>EXP(AP173)</f>
        <v>#VALUE!</v>
      </c>
      <c r="AP176" s="25"/>
      <c r="AQ176" s="177"/>
      <c r="AR176" s="177"/>
      <c r="AT176" s="197"/>
      <c r="AU176" s="27" t="s">
        <v>29</v>
      </c>
      <c r="AV176" s="59" t="e">
        <f>EXP(AW173)</f>
        <v>#VALUE!</v>
      </c>
      <c r="AW176" s="25"/>
      <c r="AX176" s="177"/>
      <c r="AY176" s="177"/>
      <c r="BA176" s="197"/>
      <c r="BB176" s="27" t="s">
        <v>29</v>
      </c>
      <c r="BC176" s="59" t="e">
        <f>EXP(BD173)</f>
        <v>#VALUE!</v>
      </c>
      <c r="BD176" s="25"/>
      <c r="BE176" s="177"/>
      <c r="BF176" s="177"/>
      <c r="BH176" s="197"/>
      <c r="BI176" s="27" t="s">
        <v>29</v>
      </c>
      <c r="BJ176" s="59" t="e">
        <f>EXP(BK173)</f>
        <v>#VALUE!</v>
      </c>
      <c r="BK176" s="25"/>
      <c r="BL176" s="177"/>
      <c r="BM176" s="177"/>
      <c r="BO176" s="197"/>
      <c r="BP176" s="27" t="s">
        <v>29</v>
      </c>
      <c r="BQ176" s="59" t="e">
        <f>EXP(BR173)</f>
        <v>#VALUE!</v>
      </c>
      <c r="BR176" s="25"/>
      <c r="BS176" s="177"/>
      <c r="BT176" s="177"/>
      <c r="BV176" s="197"/>
      <c r="BW176" s="27" t="s">
        <v>29</v>
      </c>
      <c r="BX176" s="59" t="e">
        <f>EXP(BY173)</f>
        <v>#VALUE!</v>
      </c>
      <c r="BY176" s="25"/>
      <c r="BZ176" s="177"/>
      <c r="CA176" s="177"/>
      <c r="CC176" s="197"/>
      <c r="CD176" s="27" t="s">
        <v>29</v>
      </c>
      <c r="CE176" s="59" t="e">
        <f>EXP(CF173)</f>
        <v>#VALUE!</v>
      </c>
      <c r="CF176" s="25"/>
      <c r="CG176" s="177"/>
      <c r="CH176" s="177"/>
      <c r="CJ176" s="197"/>
      <c r="CK176" s="27" t="s">
        <v>29</v>
      </c>
      <c r="CL176" s="59" t="e">
        <f>EXP(CM173)</f>
        <v>#VALUE!</v>
      </c>
      <c r="CM176" s="25"/>
      <c r="CN176" s="177"/>
      <c r="CO176" s="177"/>
      <c r="CQ176" s="197"/>
      <c r="CR176" s="27" t="s">
        <v>29</v>
      </c>
      <c r="CS176" s="59" t="e">
        <f>EXP(CT173)</f>
        <v>#VALUE!</v>
      </c>
      <c r="CT176" s="25"/>
      <c r="CU176" s="177"/>
      <c r="CV176" s="177"/>
    </row>
    <row r="177" spans="1:100" ht="15" customHeight="1">
      <c r="A177" s="19"/>
      <c r="B177" s="174"/>
      <c r="C177" s="191"/>
      <c r="D177" s="20"/>
      <c r="E177" s="5" t="s">
        <v>30</v>
      </c>
      <c r="F177" s="44">
        <f>EXP(G174)-1</f>
        <v>1.6464651465122326E-3</v>
      </c>
      <c r="G177" s="25"/>
      <c r="H177" s="45"/>
      <c r="I177" s="177"/>
      <c r="J177" s="178"/>
      <c r="K177" s="177"/>
      <c r="M177" s="60" t="e">
        <f>EXP(N174)-1</f>
        <v>#REF!</v>
      </c>
      <c r="N177" s="25"/>
      <c r="O177" s="177"/>
      <c r="P177" s="177"/>
      <c r="R177" s="197"/>
      <c r="S177" s="27" t="s">
        <v>30</v>
      </c>
      <c r="T177" s="60" t="e">
        <f>EXP(U174)-1</f>
        <v>#VALUE!</v>
      </c>
      <c r="U177" s="25"/>
      <c r="V177" s="177"/>
      <c r="W177" s="177"/>
      <c r="Y177" s="197"/>
      <c r="Z177" s="27" t="s">
        <v>30</v>
      </c>
      <c r="AA177" s="60" t="e">
        <f>EXP(AB174)-1</f>
        <v>#VALUE!</v>
      </c>
      <c r="AB177" s="25"/>
      <c r="AC177" s="177"/>
      <c r="AD177" s="177"/>
      <c r="AF177" s="197"/>
      <c r="AG177" s="27" t="s">
        <v>30</v>
      </c>
      <c r="AH177" s="60" t="e">
        <f>EXP(AI174)-1</f>
        <v>#VALUE!</v>
      </c>
      <c r="AI177" s="25"/>
      <c r="AJ177" s="177"/>
      <c r="AK177" s="177"/>
      <c r="AM177" s="197"/>
      <c r="AN177" s="27" t="s">
        <v>30</v>
      </c>
      <c r="AO177" s="60" t="e">
        <f>EXP(AP174)-1</f>
        <v>#VALUE!</v>
      </c>
      <c r="AP177" s="25"/>
      <c r="AQ177" s="177"/>
      <c r="AR177" s="177"/>
      <c r="AT177" s="197"/>
      <c r="AU177" s="27" t="s">
        <v>30</v>
      </c>
      <c r="AV177" s="60" t="e">
        <f>EXP(AW174)-1</f>
        <v>#VALUE!</v>
      </c>
      <c r="AW177" s="25"/>
      <c r="AX177" s="177"/>
      <c r="AY177" s="177"/>
      <c r="BA177" s="197"/>
      <c r="BB177" s="27" t="s">
        <v>30</v>
      </c>
      <c r="BC177" s="60" t="e">
        <f>EXP(BD174)-1</f>
        <v>#VALUE!</v>
      </c>
      <c r="BD177" s="25"/>
      <c r="BE177" s="177"/>
      <c r="BF177" s="177"/>
      <c r="BH177" s="197"/>
      <c r="BI177" s="27" t="s">
        <v>30</v>
      </c>
      <c r="BJ177" s="60" t="e">
        <f>EXP(BK174)-1</f>
        <v>#VALUE!</v>
      </c>
      <c r="BK177" s="25"/>
      <c r="BL177" s="177"/>
      <c r="BM177" s="177"/>
      <c r="BO177" s="197"/>
      <c r="BP177" s="27" t="s">
        <v>30</v>
      </c>
      <c r="BQ177" s="60" t="e">
        <f>EXP(BR174)-1</f>
        <v>#VALUE!</v>
      </c>
      <c r="BR177" s="25"/>
      <c r="BS177" s="177"/>
      <c r="BT177" s="177"/>
      <c r="BV177" s="197"/>
      <c r="BW177" s="27" t="s">
        <v>30</v>
      </c>
      <c r="BX177" s="60" t="e">
        <f>EXP(BY174)-1</f>
        <v>#VALUE!</v>
      </c>
      <c r="BY177" s="25"/>
      <c r="BZ177" s="177"/>
      <c r="CA177" s="177"/>
      <c r="CC177" s="197"/>
      <c r="CD177" s="27" t="s">
        <v>30</v>
      </c>
      <c r="CE177" s="60" t="e">
        <f>EXP(CF174)-1</f>
        <v>#VALUE!</v>
      </c>
      <c r="CF177" s="25"/>
      <c r="CG177" s="177"/>
      <c r="CH177" s="177"/>
      <c r="CJ177" s="197"/>
      <c r="CK177" s="27" t="s">
        <v>30</v>
      </c>
      <c r="CL177" s="60" t="e">
        <f>EXP(CM174)-1</f>
        <v>#VALUE!</v>
      </c>
      <c r="CM177" s="25"/>
      <c r="CN177" s="177"/>
      <c r="CO177" s="177"/>
      <c r="CQ177" s="197"/>
      <c r="CR177" s="27" t="s">
        <v>30</v>
      </c>
      <c r="CS177" s="60" t="e">
        <f>EXP(CT174)-1</f>
        <v>#VALUE!</v>
      </c>
      <c r="CT177" s="25"/>
      <c r="CU177" s="177"/>
      <c r="CV177" s="177"/>
    </row>
    <row r="178" spans="1:100" ht="15" customHeight="1">
      <c r="A178" s="19"/>
      <c r="B178" s="174"/>
      <c r="C178" s="191"/>
      <c r="D178" s="20"/>
      <c r="G178" s="46"/>
      <c r="H178" s="45"/>
      <c r="I178" s="177"/>
      <c r="J178" s="178"/>
      <c r="K178" s="177"/>
      <c r="M178" s="25"/>
      <c r="N178" s="46"/>
      <c r="O178" s="177"/>
      <c r="P178" s="177"/>
      <c r="R178" s="197"/>
      <c r="S178" s="25"/>
      <c r="T178" s="25"/>
      <c r="U178" s="46"/>
      <c r="V178" s="177"/>
      <c r="W178" s="177"/>
      <c r="Y178" s="197"/>
      <c r="Z178" s="25"/>
      <c r="AA178" s="25"/>
      <c r="AB178" s="46"/>
      <c r="AC178" s="177"/>
      <c r="AD178" s="177"/>
      <c r="AF178" s="197"/>
      <c r="AG178" s="25"/>
      <c r="AH178" s="25"/>
      <c r="AI178" s="46"/>
      <c r="AJ178" s="177"/>
      <c r="AK178" s="177"/>
      <c r="AM178" s="197"/>
      <c r="AN178" s="25"/>
      <c r="AO178" s="25"/>
      <c r="AP178" s="46"/>
      <c r="AQ178" s="177"/>
      <c r="AR178" s="177"/>
      <c r="AT178" s="197"/>
      <c r="AU178" s="25"/>
      <c r="AV178" s="25"/>
      <c r="AW178" s="46"/>
      <c r="AX178" s="177"/>
      <c r="AY178" s="177"/>
      <c r="BA178" s="197"/>
      <c r="BB178" s="25"/>
      <c r="BC178" s="25"/>
      <c r="BD178" s="46"/>
      <c r="BE178" s="177"/>
      <c r="BF178" s="177"/>
      <c r="BH178" s="197"/>
      <c r="BI178" s="25"/>
      <c r="BJ178" s="25"/>
      <c r="BK178" s="46"/>
      <c r="BL178" s="177"/>
      <c r="BM178" s="177"/>
      <c r="BO178" s="197"/>
      <c r="BP178" s="25"/>
      <c r="BQ178" s="25"/>
      <c r="BR178" s="46"/>
      <c r="BS178" s="177"/>
      <c r="BT178" s="177"/>
      <c r="BV178" s="197"/>
      <c r="BW178" s="25"/>
      <c r="BX178" s="25"/>
      <c r="BY178" s="46"/>
      <c r="BZ178" s="177"/>
      <c r="CA178" s="177"/>
      <c r="CC178" s="197"/>
      <c r="CD178" s="25"/>
      <c r="CE178" s="25"/>
      <c r="CF178" s="46"/>
      <c r="CG178" s="177"/>
      <c r="CH178" s="177"/>
      <c r="CJ178" s="197"/>
      <c r="CK178" s="25"/>
      <c r="CL178" s="25"/>
      <c r="CM178" s="46"/>
      <c r="CN178" s="177"/>
      <c r="CO178" s="177"/>
      <c r="CQ178" s="197"/>
      <c r="CR178" s="25"/>
      <c r="CS178" s="25"/>
      <c r="CT178" s="46"/>
      <c r="CU178" s="177"/>
      <c r="CV178" s="177"/>
    </row>
    <row r="179" spans="1:100" ht="15" customHeight="1">
      <c r="A179" s="19">
        <f t="shared" ref="A179:B194" si="23">A133</f>
        <v>2003</v>
      </c>
      <c r="B179" s="174">
        <f t="shared" si="23"/>
        <v>183</v>
      </c>
      <c r="C179" s="191">
        <f t="shared" ref="C179:C188" si="24">LN(B179-$F$172)</f>
        <v>5.2094861528414214</v>
      </c>
      <c r="D179" s="20">
        <v>1</v>
      </c>
      <c r="E179" s="637" t="s">
        <v>7</v>
      </c>
      <c r="F179" s="638"/>
      <c r="G179" s="641">
        <f>I167</f>
        <v>3.9053287724285938E-3</v>
      </c>
      <c r="H179" s="642"/>
      <c r="I179" s="177">
        <f t="shared" ref="I179:I210" si="25">ROUND($F$176*(1+$F$177)^D179+$F$172,$G$1)</f>
        <v>192</v>
      </c>
      <c r="J179" s="178">
        <f t="shared" ref="J179:J188" si="26">ABS(B179-I179)/B179*100</f>
        <v>4.918032786885246</v>
      </c>
      <c r="K179" s="177">
        <f t="shared" ref="K179:K188" si="27">(B179-I179)^2/1000</f>
        <v>8.1000000000000003E-2</v>
      </c>
      <c r="M179" s="42" t="e">
        <f>O167</f>
        <v>#REF!</v>
      </c>
      <c r="N179" s="46"/>
      <c r="O179" s="177" t="e">
        <f t="shared" ref="O179:O188" si="28">ROUND(M$176*(1+M$177)^$D179+M$172,$G$1)</f>
        <v>#REF!</v>
      </c>
      <c r="P179" s="177" t="e">
        <f t="shared" ref="P179:P188" si="29">($B179-O179)^2/1000</f>
        <v>#REF!</v>
      </c>
      <c r="R179" s="197" t="e">
        <f t="shared" ref="R179:R188" si="30">LN($B179-T$172)</f>
        <v>#REF!</v>
      </c>
      <c r="S179" s="21" t="s">
        <v>36</v>
      </c>
      <c r="T179" s="42" t="e">
        <f>V167</f>
        <v>#VALUE!</v>
      </c>
      <c r="U179" s="46"/>
      <c r="V179" s="177" t="e">
        <f t="shared" ref="V179:V188" si="31">ROUND(T$176*(1+T$177)^$D179+T$172,$G$1)</f>
        <v>#VALUE!</v>
      </c>
      <c r="W179" s="177" t="e">
        <f t="shared" ref="W179:W188" si="32">($B179-V179)^2/1000</f>
        <v>#VALUE!</v>
      </c>
      <c r="Y179" s="197" t="e">
        <f t="shared" ref="Y179:Y188" si="33">LN($B179-AA$172)</f>
        <v>#REF!</v>
      </c>
      <c r="Z179" s="21" t="s">
        <v>36</v>
      </c>
      <c r="AA179" s="42" t="e">
        <f>AC167</f>
        <v>#VALUE!</v>
      </c>
      <c r="AB179" s="46"/>
      <c r="AC179" s="177" t="e">
        <f t="shared" ref="AC179:AC188" si="34">ROUND(AA$176*(1+AA$177)^$D179+AA$172,$G$1)</f>
        <v>#VALUE!</v>
      </c>
      <c r="AD179" s="177" t="e">
        <f t="shared" ref="AD179:AD188" si="35">($B179-AC179)^2/1000</f>
        <v>#VALUE!</v>
      </c>
      <c r="AF179" s="197" t="e">
        <f t="shared" ref="AF179:AF188" si="36">LN($B179-AH$172)</f>
        <v>#REF!</v>
      </c>
      <c r="AG179" s="21" t="s">
        <v>36</v>
      </c>
      <c r="AH179" s="42" t="e">
        <f>AJ167</f>
        <v>#VALUE!</v>
      </c>
      <c r="AI179" s="46"/>
      <c r="AJ179" s="177" t="e">
        <f t="shared" ref="AJ179:AJ188" si="37">ROUND(AH$176*(1+AH$177)^$D179+AH$172,$G$1)</f>
        <v>#VALUE!</v>
      </c>
      <c r="AK179" s="177" t="e">
        <f t="shared" ref="AK179:AK188" si="38">($B179-AJ179)^2/1000</f>
        <v>#VALUE!</v>
      </c>
      <c r="AM179" s="197" t="e">
        <f t="shared" ref="AM179:AM188" si="39">LN($B179-AO$172)</f>
        <v>#REF!</v>
      </c>
      <c r="AN179" s="21" t="s">
        <v>36</v>
      </c>
      <c r="AO179" s="42" t="e">
        <f>AQ167</f>
        <v>#VALUE!</v>
      </c>
      <c r="AP179" s="46"/>
      <c r="AQ179" s="177" t="e">
        <f t="shared" ref="AQ179:AQ188" si="40">ROUND(AO$176*(1+AO$177)^$D179+AO$172,$G$1)</f>
        <v>#VALUE!</v>
      </c>
      <c r="AR179" s="177" t="e">
        <f t="shared" ref="AR179:AR188" si="41">($B179-AQ179)^2/1000</f>
        <v>#VALUE!</v>
      </c>
      <c r="AT179" s="197" t="e">
        <f t="shared" ref="AT179:AT188" si="42">LN($B179-AV$172)</f>
        <v>#REF!</v>
      </c>
      <c r="AU179" s="21" t="s">
        <v>36</v>
      </c>
      <c r="AV179" s="42" t="e">
        <f>AX167</f>
        <v>#VALUE!</v>
      </c>
      <c r="AW179" s="46"/>
      <c r="AX179" s="177" t="e">
        <f t="shared" ref="AX179:AX188" si="43">ROUND(AV$176*(1+AV$177)^$D179+AV$172,$G$1)</f>
        <v>#VALUE!</v>
      </c>
      <c r="AY179" s="177" t="e">
        <f t="shared" ref="AY179:AY188" si="44">($B179-AX179)^2/1000</f>
        <v>#VALUE!</v>
      </c>
      <c r="BA179" s="197" t="e">
        <f t="shared" ref="BA179:BA188" si="45">LN($B179-BC$172)</f>
        <v>#REF!</v>
      </c>
      <c r="BB179" s="21" t="s">
        <v>36</v>
      </c>
      <c r="BC179" s="42" t="e">
        <f>BE167</f>
        <v>#VALUE!</v>
      </c>
      <c r="BD179" s="46"/>
      <c r="BE179" s="177" t="e">
        <f t="shared" ref="BE179:BE188" si="46">ROUND(BC$176*(1+BC$177)^$D179+BC$172,$G$1)</f>
        <v>#VALUE!</v>
      </c>
      <c r="BF179" s="177" t="e">
        <f t="shared" ref="BF179:BF188" si="47">($B179-BE179)^2/1000</f>
        <v>#VALUE!</v>
      </c>
      <c r="BH179" s="197" t="e">
        <f t="shared" ref="BH179:BH188" si="48">LN($B179-BJ$172)</f>
        <v>#REF!</v>
      </c>
      <c r="BI179" s="21" t="s">
        <v>36</v>
      </c>
      <c r="BJ179" s="42" t="e">
        <f>BL167</f>
        <v>#VALUE!</v>
      </c>
      <c r="BK179" s="46"/>
      <c r="BL179" s="177" t="e">
        <f t="shared" ref="BL179:BL188" si="49">ROUND(BJ$176*(1+BJ$177)^$D179+BJ$172,$G$1)</f>
        <v>#VALUE!</v>
      </c>
      <c r="BM179" s="177" t="e">
        <f t="shared" ref="BM179:BM188" si="50">($B179-BL179)^2/1000</f>
        <v>#VALUE!</v>
      </c>
      <c r="BO179" s="197" t="e">
        <f t="shared" ref="BO179:BO188" si="51">LN($B179-BQ$172)</f>
        <v>#REF!</v>
      </c>
      <c r="BP179" s="21" t="s">
        <v>36</v>
      </c>
      <c r="BQ179" s="42" t="e">
        <f>BS167</f>
        <v>#VALUE!</v>
      </c>
      <c r="BR179" s="46"/>
      <c r="BS179" s="177" t="e">
        <f t="shared" ref="BS179:BS188" si="52">ROUND(BQ$176*(1+BQ$177)^$D179+BQ$172,$G$1)</f>
        <v>#VALUE!</v>
      </c>
      <c r="BT179" s="177" t="e">
        <f t="shared" ref="BT179:BT188" si="53">($B179-BS179)^2/1000</f>
        <v>#VALUE!</v>
      </c>
      <c r="BV179" s="197" t="e">
        <f t="shared" ref="BV179:BV188" si="54">LN($B179-BX$172)</f>
        <v>#REF!</v>
      </c>
      <c r="BW179" s="21" t="s">
        <v>36</v>
      </c>
      <c r="BX179" s="42" t="e">
        <f>BZ167</f>
        <v>#VALUE!</v>
      </c>
      <c r="BY179" s="46"/>
      <c r="BZ179" s="177" t="e">
        <f t="shared" ref="BZ179:BZ188" si="55">ROUND(BX$176*(1+BX$177)^$D179+BX$172,$G$1)</f>
        <v>#VALUE!</v>
      </c>
      <c r="CA179" s="177" t="e">
        <f t="shared" ref="CA179:CA188" si="56">($B179-BZ179)^2/1000</f>
        <v>#VALUE!</v>
      </c>
      <c r="CC179" s="197" t="e">
        <f t="shared" ref="CC179:CC188" si="57">LN($B179-CE$172)</f>
        <v>#REF!</v>
      </c>
      <c r="CD179" s="21" t="s">
        <v>36</v>
      </c>
      <c r="CE179" s="42" t="e">
        <f>CG167</f>
        <v>#VALUE!</v>
      </c>
      <c r="CF179" s="46"/>
      <c r="CG179" s="177" t="e">
        <f t="shared" ref="CG179:CG188" si="58">ROUND(CE$176*(1+CE$177)^$D179+CE$172,$G$1)</f>
        <v>#VALUE!</v>
      </c>
      <c r="CH179" s="177" t="e">
        <f t="shared" ref="CH179:CH188" si="59">($B179-CG179)^2/1000</f>
        <v>#VALUE!</v>
      </c>
      <c r="CJ179" s="197" t="e">
        <f t="shared" ref="CJ179:CJ188" si="60">LN($B179-CL$172)</f>
        <v>#REF!</v>
      </c>
      <c r="CK179" s="21" t="s">
        <v>36</v>
      </c>
      <c r="CL179" s="42" t="e">
        <f>CN167</f>
        <v>#VALUE!</v>
      </c>
      <c r="CM179" s="46"/>
      <c r="CN179" s="177" t="e">
        <f t="shared" ref="CN179:CN188" si="61">ROUND(CL$176*(1+CL$177)^$D179+CL$172,$G$1)</f>
        <v>#VALUE!</v>
      </c>
      <c r="CO179" s="177" t="e">
        <f t="shared" ref="CO179:CO188" si="62">($B179-CN179)^2/1000</f>
        <v>#VALUE!</v>
      </c>
      <c r="CQ179" s="197" t="e">
        <f t="shared" ref="CQ179:CQ188" si="63">LN($B179-CS$172)</f>
        <v>#REF!</v>
      </c>
      <c r="CR179" s="21" t="s">
        <v>36</v>
      </c>
      <c r="CS179" s="42" t="e">
        <f>CU167</f>
        <v>#VALUE!</v>
      </c>
      <c r="CT179" s="46"/>
      <c r="CU179" s="177" t="e">
        <f t="shared" ref="CU179:CU188" si="64">ROUND(CS$176*(1+CS$177)^$D179+CS$172,$G$1)</f>
        <v>#VALUE!</v>
      </c>
      <c r="CV179" s="177" t="e">
        <f t="shared" ref="CV179:CV188" si="65">($B179-CU179)^2/1000</f>
        <v>#VALUE!</v>
      </c>
    </row>
    <row r="180" spans="1:100" ht="15" customHeight="1">
      <c r="A180" s="19">
        <f t="shared" si="23"/>
        <v>2004</v>
      </c>
      <c r="B180" s="174">
        <f t="shared" si="23"/>
        <v>183</v>
      </c>
      <c r="C180" s="191">
        <f t="shared" si="24"/>
        <v>5.2094861528414214</v>
      </c>
      <c r="D180" s="20">
        <f t="shared" ref="D180:D210" si="66">D179+1</f>
        <v>2</v>
      </c>
      <c r="E180" s="637" t="s">
        <v>8</v>
      </c>
      <c r="F180" s="638"/>
      <c r="G180" s="639">
        <f>SUM(K168:K188)+0.01</f>
        <v>2.2059999999999995</v>
      </c>
      <c r="H180" s="640"/>
      <c r="I180" s="177">
        <f t="shared" si="25"/>
        <v>192</v>
      </c>
      <c r="J180" s="178">
        <f t="shared" si="26"/>
        <v>4.918032786885246</v>
      </c>
      <c r="K180" s="177">
        <f t="shared" si="27"/>
        <v>8.1000000000000003E-2</v>
      </c>
      <c r="M180" s="199" t="e">
        <f>SUM(P168:P188)</f>
        <v>#REF!</v>
      </c>
      <c r="N180" s="45"/>
      <c r="O180" s="177" t="e">
        <f t="shared" si="28"/>
        <v>#REF!</v>
      </c>
      <c r="P180" s="177" t="e">
        <f t="shared" si="29"/>
        <v>#REF!</v>
      </c>
      <c r="R180" s="197" t="e">
        <f t="shared" si="30"/>
        <v>#REF!</v>
      </c>
      <c r="S180" s="21" t="s">
        <v>37</v>
      </c>
      <c r="T180" s="199" t="e">
        <f>SUM(W168:W188)</f>
        <v>#VALUE!</v>
      </c>
      <c r="U180" s="45"/>
      <c r="V180" s="177" t="e">
        <f t="shared" si="31"/>
        <v>#VALUE!</v>
      </c>
      <c r="W180" s="177" t="e">
        <f t="shared" si="32"/>
        <v>#VALUE!</v>
      </c>
      <c r="Y180" s="197" t="e">
        <f t="shared" si="33"/>
        <v>#REF!</v>
      </c>
      <c r="Z180" s="21" t="s">
        <v>37</v>
      </c>
      <c r="AA180" s="199" t="e">
        <f>SUM(AD168:AD188)</f>
        <v>#VALUE!</v>
      </c>
      <c r="AB180" s="45"/>
      <c r="AC180" s="177" t="e">
        <f t="shared" si="34"/>
        <v>#VALUE!</v>
      </c>
      <c r="AD180" s="177" t="e">
        <f t="shared" si="35"/>
        <v>#VALUE!</v>
      </c>
      <c r="AF180" s="197" t="e">
        <f t="shared" si="36"/>
        <v>#REF!</v>
      </c>
      <c r="AG180" s="21" t="s">
        <v>37</v>
      </c>
      <c r="AH180" s="199" t="e">
        <f>SUM(AK168:AK188)</f>
        <v>#VALUE!</v>
      </c>
      <c r="AI180" s="45"/>
      <c r="AJ180" s="177" t="e">
        <f t="shared" si="37"/>
        <v>#VALUE!</v>
      </c>
      <c r="AK180" s="177" t="e">
        <f t="shared" si="38"/>
        <v>#VALUE!</v>
      </c>
      <c r="AM180" s="197" t="e">
        <f t="shared" si="39"/>
        <v>#REF!</v>
      </c>
      <c r="AN180" s="21" t="s">
        <v>37</v>
      </c>
      <c r="AO180" s="199" t="e">
        <f>SUM(AR168:AR188)</f>
        <v>#VALUE!</v>
      </c>
      <c r="AP180" s="45"/>
      <c r="AQ180" s="177" t="e">
        <f t="shared" si="40"/>
        <v>#VALUE!</v>
      </c>
      <c r="AR180" s="177" t="e">
        <f t="shared" si="41"/>
        <v>#VALUE!</v>
      </c>
      <c r="AT180" s="197" t="e">
        <f t="shared" si="42"/>
        <v>#REF!</v>
      </c>
      <c r="AU180" s="21" t="s">
        <v>37</v>
      </c>
      <c r="AV180" s="199" t="e">
        <f>SUM(AY168:AY188)</f>
        <v>#VALUE!</v>
      </c>
      <c r="AW180" s="45"/>
      <c r="AX180" s="177" t="e">
        <f t="shared" si="43"/>
        <v>#VALUE!</v>
      </c>
      <c r="AY180" s="177" t="e">
        <f t="shared" si="44"/>
        <v>#VALUE!</v>
      </c>
      <c r="BA180" s="197" t="e">
        <f t="shared" si="45"/>
        <v>#REF!</v>
      </c>
      <c r="BB180" s="21" t="s">
        <v>37</v>
      </c>
      <c r="BC180" s="199" t="e">
        <f>SUM(BF168:BF188)</f>
        <v>#VALUE!</v>
      </c>
      <c r="BD180" s="45"/>
      <c r="BE180" s="177" t="e">
        <f t="shared" si="46"/>
        <v>#VALUE!</v>
      </c>
      <c r="BF180" s="177" t="e">
        <f t="shared" si="47"/>
        <v>#VALUE!</v>
      </c>
      <c r="BH180" s="197" t="e">
        <f t="shared" si="48"/>
        <v>#REF!</v>
      </c>
      <c r="BI180" s="21" t="s">
        <v>37</v>
      </c>
      <c r="BJ180" s="199" t="e">
        <f>SUM(BM168:BM188)</f>
        <v>#VALUE!</v>
      </c>
      <c r="BK180" s="45"/>
      <c r="BL180" s="177" t="e">
        <f t="shared" si="49"/>
        <v>#VALUE!</v>
      </c>
      <c r="BM180" s="177" t="e">
        <f t="shared" si="50"/>
        <v>#VALUE!</v>
      </c>
      <c r="BO180" s="197" t="e">
        <f t="shared" si="51"/>
        <v>#REF!</v>
      </c>
      <c r="BP180" s="21" t="s">
        <v>37</v>
      </c>
      <c r="BQ180" s="199" t="e">
        <f>SUM(BT168:BT188)</f>
        <v>#VALUE!</v>
      </c>
      <c r="BR180" s="45"/>
      <c r="BS180" s="177" t="e">
        <f t="shared" si="52"/>
        <v>#VALUE!</v>
      </c>
      <c r="BT180" s="177" t="e">
        <f t="shared" si="53"/>
        <v>#VALUE!</v>
      </c>
      <c r="BV180" s="197" t="e">
        <f t="shared" si="54"/>
        <v>#REF!</v>
      </c>
      <c r="BW180" s="21" t="s">
        <v>37</v>
      </c>
      <c r="BX180" s="199" t="e">
        <f>SUM(CA168:CA188)</f>
        <v>#VALUE!</v>
      </c>
      <c r="BY180" s="45"/>
      <c r="BZ180" s="177" t="e">
        <f t="shared" si="55"/>
        <v>#VALUE!</v>
      </c>
      <c r="CA180" s="177" t="e">
        <f t="shared" si="56"/>
        <v>#VALUE!</v>
      </c>
      <c r="CC180" s="197" t="e">
        <f t="shared" si="57"/>
        <v>#REF!</v>
      </c>
      <c r="CD180" s="21" t="s">
        <v>37</v>
      </c>
      <c r="CE180" s="199" t="e">
        <f>SUM(CH168:CH188)</f>
        <v>#VALUE!</v>
      </c>
      <c r="CF180" s="45"/>
      <c r="CG180" s="177" t="e">
        <f t="shared" si="58"/>
        <v>#VALUE!</v>
      </c>
      <c r="CH180" s="177" t="e">
        <f t="shared" si="59"/>
        <v>#VALUE!</v>
      </c>
      <c r="CJ180" s="197" t="e">
        <f t="shared" si="60"/>
        <v>#REF!</v>
      </c>
      <c r="CK180" s="21" t="s">
        <v>37</v>
      </c>
      <c r="CL180" s="199" t="e">
        <f>SUM(CO168:CO188)</f>
        <v>#VALUE!</v>
      </c>
      <c r="CM180" s="45"/>
      <c r="CN180" s="177" t="e">
        <f t="shared" si="61"/>
        <v>#VALUE!</v>
      </c>
      <c r="CO180" s="177" t="e">
        <f t="shared" si="62"/>
        <v>#VALUE!</v>
      </c>
      <c r="CQ180" s="197" t="e">
        <f t="shared" si="63"/>
        <v>#REF!</v>
      </c>
      <c r="CR180" s="21" t="s">
        <v>37</v>
      </c>
      <c r="CS180" s="199" t="e">
        <f>SUM(CV168:CV188)</f>
        <v>#VALUE!</v>
      </c>
      <c r="CT180" s="45"/>
      <c r="CU180" s="177" t="e">
        <f t="shared" si="64"/>
        <v>#VALUE!</v>
      </c>
      <c r="CV180" s="177" t="e">
        <f t="shared" si="65"/>
        <v>#VALUE!</v>
      </c>
    </row>
    <row r="181" spans="1:100" ht="15" customHeight="1">
      <c r="A181" s="19">
        <f t="shared" si="23"/>
        <v>2005</v>
      </c>
      <c r="B181" s="174">
        <f t="shared" si="23"/>
        <v>195</v>
      </c>
      <c r="C181" s="191">
        <f t="shared" si="24"/>
        <v>5.2729995585637468</v>
      </c>
      <c r="D181" s="20">
        <f t="shared" si="66"/>
        <v>3</v>
      </c>
      <c r="E181" s="637" t="s">
        <v>9</v>
      </c>
      <c r="F181" s="638"/>
      <c r="G181" s="639">
        <f>SUM(K179:K188)+0.01</f>
        <v>2.2059999999999995</v>
      </c>
      <c r="H181" s="640"/>
      <c r="I181" s="177">
        <f t="shared" si="25"/>
        <v>193</v>
      </c>
      <c r="J181" s="178">
        <f t="shared" si="26"/>
        <v>1.0256410256410255</v>
      </c>
      <c r="K181" s="177">
        <f t="shared" si="27"/>
        <v>4.0000000000000001E-3</v>
      </c>
      <c r="M181" s="61"/>
      <c r="N181" s="25"/>
      <c r="O181" s="177" t="e">
        <f t="shared" si="28"/>
        <v>#REF!</v>
      </c>
      <c r="P181" s="177" t="e">
        <f t="shared" si="29"/>
        <v>#REF!</v>
      </c>
      <c r="R181" s="197" t="e">
        <f t="shared" si="30"/>
        <v>#REF!</v>
      </c>
      <c r="S181" s="25"/>
      <c r="T181" s="61"/>
      <c r="U181" s="25"/>
      <c r="V181" s="177" t="e">
        <f t="shared" si="31"/>
        <v>#VALUE!</v>
      </c>
      <c r="W181" s="177" t="e">
        <f t="shared" si="32"/>
        <v>#VALUE!</v>
      </c>
      <c r="Y181" s="197" t="e">
        <f t="shared" si="33"/>
        <v>#REF!</v>
      </c>
      <c r="Z181" s="25"/>
      <c r="AA181" s="61"/>
      <c r="AB181" s="25"/>
      <c r="AC181" s="177" t="e">
        <f t="shared" si="34"/>
        <v>#VALUE!</v>
      </c>
      <c r="AD181" s="177" t="e">
        <f t="shared" si="35"/>
        <v>#VALUE!</v>
      </c>
      <c r="AF181" s="197" t="e">
        <f t="shared" si="36"/>
        <v>#REF!</v>
      </c>
      <c r="AG181" s="25"/>
      <c r="AH181" s="61"/>
      <c r="AI181" s="25"/>
      <c r="AJ181" s="177" t="e">
        <f t="shared" si="37"/>
        <v>#VALUE!</v>
      </c>
      <c r="AK181" s="177" t="e">
        <f t="shared" si="38"/>
        <v>#VALUE!</v>
      </c>
      <c r="AM181" s="197" t="e">
        <f t="shared" si="39"/>
        <v>#REF!</v>
      </c>
      <c r="AN181" s="25"/>
      <c r="AO181" s="61"/>
      <c r="AP181" s="25"/>
      <c r="AQ181" s="177" t="e">
        <f t="shared" si="40"/>
        <v>#VALUE!</v>
      </c>
      <c r="AR181" s="177" t="e">
        <f t="shared" si="41"/>
        <v>#VALUE!</v>
      </c>
      <c r="AT181" s="197" t="e">
        <f t="shared" si="42"/>
        <v>#REF!</v>
      </c>
      <c r="AU181" s="25"/>
      <c r="AV181" s="61"/>
      <c r="AW181" s="25"/>
      <c r="AX181" s="177" t="e">
        <f t="shared" si="43"/>
        <v>#VALUE!</v>
      </c>
      <c r="AY181" s="177" t="e">
        <f t="shared" si="44"/>
        <v>#VALUE!</v>
      </c>
      <c r="BA181" s="197" t="e">
        <f t="shared" si="45"/>
        <v>#REF!</v>
      </c>
      <c r="BB181" s="25"/>
      <c r="BC181" s="61"/>
      <c r="BD181" s="25"/>
      <c r="BE181" s="177" t="e">
        <f t="shared" si="46"/>
        <v>#VALUE!</v>
      </c>
      <c r="BF181" s="177" t="e">
        <f t="shared" si="47"/>
        <v>#VALUE!</v>
      </c>
      <c r="BH181" s="197" t="e">
        <f t="shared" si="48"/>
        <v>#REF!</v>
      </c>
      <c r="BI181" s="25"/>
      <c r="BJ181" s="61"/>
      <c r="BK181" s="25"/>
      <c r="BL181" s="177" t="e">
        <f t="shared" si="49"/>
        <v>#VALUE!</v>
      </c>
      <c r="BM181" s="177" t="e">
        <f t="shared" si="50"/>
        <v>#VALUE!</v>
      </c>
      <c r="BO181" s="197" t="e">
        <f t="shared" si="51"/>
        <v>#REF!</v>
      </c>
      <c r="BP181" s="25"/>
      <c r="BQ181" s="61"/>
      <c r="BR181" s="25"/>
      <c r="BS181" s="177" t="e">
        <f t="shared" si="52"/>
        <v>#VALUE!</v>
      </c>
      <c r="BT181" s="177" t="e">
        <f t="shared" si="53"/>
        <v>#VALUE!</v>
      </c>
      <c r="BV181" s="197" t="e">
        <f t="shared" si="54"/>
        <v>#REF!</v>
      </c>
      <c r="BW181" s="25"/>
      <c r="BX181" s="61"/>
      <c r="BY181" s="25"/>
      <c r="BZ181" s="177" t="e">
        <f t="shared" si="55"/>
        <v>#VALUE!</v>
      </c>
      <c r="CA181" s="177" t="e">
        <f t="shared" si="56"/>
        <v>#VALUE!</v>
      </c>
      <c r="CC181" s="197" t="e">
        <f t="shared" si="57"/>
        <v>#REF!</v>
      </c>
      <c r="CD181" s="25"/>
      <c r="CE181" s="61"/>
      <c r="CF181" s="25"/>
      <c r="CG181" s="177" t="e">
        <f t="shared" si="58"/>
        <v>#VALUE!</v>
      </c>
      <c r="CH181" s="177" t="e">
        <f t="shared" si="59"/>
        <v>#VALUE!</v>
      </c>
      <c r="CJ181" s="197" t="e">
        <f t="shared" si="60"/>
        <v>#REF!</v>
      </c>
      <c r="CK181" s="25"/>
      <c r="CL181" s="61"/>
      <c r="CM181" s="25"/>
      <c r="CN181" s="177" t="e">
        <f t="shared" si="61"/>
        <v>#VALUE!</v>
      </c>
      <c r="CO181" s="177" t="e">
        <f t="shared" si="62"/>
        <v>#VALUE!</v>
      </c>
      <c r="CQ181" s="197" t="e">
        <f t="shared" si="63"/>
        <v>#REF!</v>
      </c>
      <c r="CR181" s="25"/>
      <c r="CS181" s="61"/>
      <c r="CT181" s="25"/>
      <c r="CU181" s="177" t="e">
        <f t="shared" si="64"/>
        <v>#VALUE!</v>
      </c>
      <c r="CV181" s="177" t="e">
        <f t="shared" si="65"/>
        <v>#VALUE!</v>
      </c>
    </row>
    <row r="182" spans="1:100" ht="15" customHeight="1">
      <c r="A182" s="19">
        <f t="shared" si="23"/>
        <v>2006</v>
      </c>
      <c r="B182" s="174">
        <f t="shared" si="23"/>
        <v>217</v>
      </c>
      <c r="C182" s="191">
        <f t="shared" si="24"/>
        <v>5.3798973535404597</v>
      </c>
      <c r="D182" s="20">
        <f t="shared" si="66"/>
        <v>4</v>
      </c>
      <c r="E182" s="637" t="s">
        <v>10</v>
      </c>
      <c r="F182" s="638"/>
      <c r="G182" s="639">
        <f>SUM(J168:J188)/D188</f>
        <v>6.4087547324356224</v>
      </c>
      <c r="H182" s="640"/>
      <c r="I182" s="177">
        <f t="shared" si="25"/>
        <v>193</v>
      </c>
      <c r="J182" s="178">
        <f t="shared" si="26"/>
        <v>11.059907834101383</v>
      </c>
      <c r="K182" s="177">
        <f t="shared" si="27"/>
        <v>0.57599999999999996</v>
      </c>
      <c r="M182" s="25"/>
      <c r="N182" s="25"/>
      <c r="O182" s="177" t="e">
        <f t="shared" si="28"/>
        <v>#REF!</v>
      </c>
      <c r="P182" s="177" t="e">
        <f t="shared" si="29"/>
        <v>#REF!</v>
      </c>
      <c r="R182" s="197" t="e">
        <f t="shared" si="30"/>
        <v>#REF!</v>
      </c>
      <c r="S182" s="25"/>
      <c r="T182" s="25"/>
      <c r="U182" s="25"/>
      <c r="V182" s="177" t="e">
        <f t="shared" si="31"/>
        <v>#VALUE!</v>
      </c>
      <c r="W182" s="177" t="e">
        <f t="shared" si="32"/>
        <v>#VALUE!</v>
      </c>
      <c r="Y182" s="197" t="e">
        <f t="shared" si="33"/>
        <v>#REF!</v>
      </c>
      <c r="Z182" s="25"/>
      <c r="AA182" s="25"/>
      <c r="AB182" s="25"/>
      <c r="AC182" s="177" t="e">
        <f t="shared" si="34"/>
        <v>#VALUE!</v>
      </c>
      <c r="AD182" s="177" t="e">
        <f t="shared" si="35"/>
        <v>#VALUE!</v>
      </c>
      <c r="AF182" s="197" t="e">
        <f t="shared" si="36"/>
        <v>#REF!</v>
      </c>
      <c r="AG182" s="25"/>
      <c r="AH182" s="25"/>
      <c r="AI182" s="25"/>
      <c r="AJ182" s="177" t="e">
        <f t="shared" si="37"/>
        <v>#VALUE!</v>
      </c>
      <c r="AK182" s="177" t="e">
        <f t="shared" si="38"/>
        <v>#VALUE!</v>
      </c>
      <c r="AM182" s="197" t="e">
        <f t="shared" si="39"/>
        <v>#REF!</v>
      </c>
      <c r="AN182" s="25"/>
      <c r="AO182" s="25"/>
      <c r="AP182" s="25"/>
      <c r="AQ182" s="177" t="e">
        <f t="shared" si="40"/>
        <v>#VALUE!</v>
      </c>
      <c r="AR182" s="177" t="e">
        <f t="shared" si="41"/>
        <v>#VALUE!</v>
      </c>
      <c r="AT182" s="197" t="e">
        <f t="shared" si="42"/>
        <v>#REF!</v>
      </c>
      <c r="AU182" s="25"/>
      <c r="AV182" s="25"/>
      <c r="AW182" s="25"/>
      <c r="AX182" s="177" t="e">
        <f t="shared" si="43"/>
        <v>#VALUE!</v>
      </c>
      <c r="AY182" s="177" t="e">
        <f t="shared" si="44"/>
        <v>#VALUE!</v>
      </c>
      <c r="BA182" s="197" t="e">
        <f t="shared" si="45"/>
        <v>#REF!</v>
      </c>
      <c r="BB182" s="25"/>
      <c r="BC182" s="25"/>
      <c r="BD182" s="25"/>
      <c r="BE182" s="177" t="e">
        <f t="shared" si="46"/>
        <v>#VALUE!</v>
      </c>
      <c r="BF182" s="177" t="e">
        <f t="shared" si="47"/>
        <v>#VALUE!</v>
      </c>
      <c r="BH182" s="197" t="e">
        <f t="shared" si="48"/>
        <v>#REF!</v>
      </c>
      <c r="BI182" s="25"/>
      <c r="BJ182" s="25"/>
      <c r="BK182" s="25"/>
      <c r="BL182" s="177" t="e">
        <f t="shared" si="49"/>
        <v>#VALUE!</v>
      </c>
      <c r="BM182" s="177" t="e">
        <f t="shared" si="50"/>
        <v>#VALUE!</v>
      </c>
      <c r="BO182" s="197" t="e">
        <f t="shared" si="51"/>
        <v>#REF!</v>
      </c>
      <c r="BP182" s="25"/>
      <c r="BQ182" s="25"/>
      <c r="BR182" s="25"/>
      <c r="BS182" s="177" t="e">
        <f t="shared" si="52"/>
        <v>#VALUE!</v>
      </c>
      <c r="BT182" s="177" t="e">
        <f t="shared" si="53"/>
        <v>#VALUE!</v>
      </c>
      <c r="BV182" s="197" t="e">
        <f t="shared" si="54"/>
        <v>#REF!</v>
      </c>
      <c r="BW182" s="25"/>
      <c r="BX182" s="25"/>
      <c r="BY182" s="25"/>
      <c r="BZ182" s="177" t="e">
        <f t="shared" si="55"/>
        <v>#VALUE!</v>
      </c>
      <c r="CA182" s="177" t="e">
        <f t="shared" si="56"/>
        <v>#VALUE!</v>
      </c>
      <c r="CC182" s="197" t="e">
        <f t="shared" si="57"/>
        <v>#REF!</v>
      </c>
      <c r="CD182" s="25"/>
      <c r="CE182" s="25"/>
      <c r="CF182" s="25"/>
      <c r="CG182" s="177" t="e">
        <f t="shared" si="58"/>
        <v>#VALUE!</v>
      </c>
      <c r="CH182" s="177" t="e">
        <f t="shared" si="59"/>
        <v>#VALUE!</v>
      </c>
      <c r="CJ182" s="197" t="e">
        <f t="shared" si="60"/>
        <v>#REF!</v>
      </c>
      <c r="CK182" s="25"/>
      <c r="CL182" s="25"/>
      <c r="CM182" s="25"/>
      <c r="CN182" s="177" t="e">
        <f t="shared" si="61"/>
        <v>#VALUE!</v>
      </c>
      <c r="CO182" s="177" t="e">
        <f t="shared" si="62"/>
        <v>#VALUE!</v>
      </c>
      <c r="CQ182" s="197" t="e">
        <f t="shared" si="63"/>
        <v>#REF!</v>
      </c>
      <c r="CR182" s="25"/>
      <c r="CS182" s="25"/>
      <c r="CT182" s="25"/>
      <c r="CU182" s="177" t="e">
        <f t="shared" si="64"/>
        <v>#VALUE!</v>
      </c>
      <c r="CV182" s="177" t="e">
        <f t="shared" si="65"/>
        <v>#VALUE!</v>
      </c>
    </row>
    <row r="183" spans="1:100" ht="15" customHeight="1">
      <c r="A183" s="19">
        <f t="shared" si="23"/>
        <v>2007</v>
      </c>
      <c r="B183" s="174">
        <f t="shared" si="23"/>
        <v>207</v>
      </c>
      <c r="C183" s="191">
        <f t="shared" si="24"/>
        <v>5.3327187932653688</v>
      </c>
      <c r="D183" s="20">
        <f t="shared" si="66"/>
        <v>5</v>
      </c>
      <c r="E183" s="637" t="s">
        <v>11</v>
      </c>
      <c r="F183" s="638"/>
      <c r="G183" s="639">
        <f>SUM(J179:J188)/10</f>
        <v>6.4087547324356224</v>
      </c>
      <c r="H183" s="640"/>
      <c r="I183" s="177">
        <f t="shared" si="25"/>
        <v>193</v>
      </c>
      <c r="J183" s="178">
        <f t="shared" si="26"/>
        <v>6.7632850241545892</v>
      </c>
      <c r="K183" s="177">
        <f t="shared" si="27"/>
        <v>0.19600000000000001</v>
      </c>
      <c r="M183" s="25"/>
      <c r="N183" s="25"/>
      <c r="O183" s="177" t="e">
        <f t="shared" si="28"/>
        <v>#REF!</v>
      </c>
      <c r="P183" s="177" t="e">
        <f t="shared" si="29"/>
        <v>#REF!</v>
      </c>
      <c r="R183" s="197" t="e">
        <f t="shared" si="30"/>
        <v>#REF!</v>
      </c>
      <c r="S183" s="25"/>
      <c r="T183" s="25"/>
      <c r="U183" s="25"/>
      <c r="V183" s="177" t="e">
        <f t="shared" si="31"/>
        <v>#VALUE!</v>
      </c>
      <c r="W183" s="177" t="e">
        <f t="shared" si="32"/>
        <v>#VALUE!</v>
      </c>
      <c r="Y183" s="197" t="e">
        <f t="shared" si="33"/>
        <v>#REF!</v>
      </c>
      <c r="Z183" s="25"/>
      <c r="AA183" s="25"/>
      <c r="AB183" s="25"/>
      <c r="AC183" s="177" t="e">
        <f t="shared" si="34"/>
        <v>#VALUE!</v>
      </c>
      <c r="AD183" s="177" t="e">
        <f t="shared" si="35"/>
        <v>#VALUE!</v>
      </c>
      <c r="AF183" s="197" t="e">
        <f t="shared" si="36"/>
        <v>#REF!</v>
      </c>
      <c r="AG183" s="25"/>
      <c r="AH183" s="25"/>
      <c r="AI183" s="25"/>
      <c r="AJ183" s="177" t="e">
        <f t="shared" si="37"/>
        <v>#VALUE!</v>
      </c>
      <c r="AK183" s="177" t="e">
        <f t="shared" si="38"/>
        <v>#VALUE!</v>
      </c>
      <c r="AM183" s="197" t="e">
        <f t="shared" si="39"/>
        <v>#REF!</v>
      </c>
      <c r="AN183" s="25"/>
      <c r="AO183" s="25"/>
      <c r="AP183" s="25"/>
      <c r="AQ183" s="177" t="e">
        <f t="shared" si="40"/>
        <v>#VALUE!</v>
      </c>
      <c r="AR183" s="177" t="e">
        <f t="shared" si="41"/>
        <v>#VALUE!</v>
      </c>
      <c r="AT183" s="197" t="e">
        <f t="shared" si="42"/>
        <v>#REF!</v>
      </c>
      <c r="AU183" s="25"/>
      <c r="AV183" s="25"/>
      <c r="AW183" s="25"/>
      <c r="AX183" s="177" t="e">
        <f t="shared" si="43"/>
        <v>#VALUE!</v>
      </c>
      <c r="AY183" s="177" t="e">
        <f t="shared" si="44"/>
        <v>#VALUE!</v>
      </c>
      <c r="BA183" s="197" t="e">
        <f t="shared" si="45"/>
        <v>#REF!</v>
      </c>
      <c r="BB183" s="25"/>
      <c r="BC183" s="25"/>
      <c r="BD183" s="25"/>
      <c r="BE183" s="177" t="e">
        <f t="shared" si="46"/>
        <v>#VALUE!</v>
      </c>
      <c r="BF183" s="177" t="e">
        <f t="shared" si="47"/>
        <v>#VALUE!</v>
      </c>
      <c r="BH183" s="197" t="e">
        <f t="shared" si="48"/>
        <v>#REF!</v>
      </c>
      <c r="BI183" s="25"/>
      <c r="BJ183" s="25"/>
      <c r="BK183" s="25"/>
      <c r="BL183" s="177" t="e">
        <f t="shared" si="49"/>
        <v>#VALUE!</v>
      </c>
      <c r="BM183" s="177" t="e">
        <f t="shared" si="50"/>
        <v>#VALUE!</v>
      </c>
      <c r="BO183" s="197" t="e">
        <f t="shared" si="51"/>
        <v>#REF!</v>
      </c>
      <c r="BP183" s="25"/>
      <c r="BQ183" s="25"/>
      <c r="BR183" s="25"/>
      <c r="BS183" s="177" t="e">
        <f t="shared" si="52"/>
        <v>#VALUE!</v>
      </c>
      <c r="BT183" s="177" t="e">
        <f t="shared" si="53"/>
        <v>#VALUE!</v>
      </c>
      <c r="BV183" s="197" t="e">
        <f t="shared" si="54"/>
        <v>#REF!</v>
      </c>
      <c r="BW183" s="25"/>
      <c r="BX183" s="25"/>
      <c r="BY183" s="25"/>
      <c r="BZ183" s="177" t="e">
        <f t="shared" si="55"/>
        <v>#VALUE!</v>
      </c>
      <c r="CA183" s="177" t="e">
        <f t="shared" si="56"/>
        <v>#VALUE!</v>
      </c>
      <c r="CC183" s="197" t="e">
        <f t="shared" si="57"/>
        <v>#REF!</v>
      </c>
      <c r="CD183" s="25"/>
      <c r="CE183" s="25"/>
      <c r="CF183" s="25"/>
      <c r="CG183" s="177" t="e">
        <f t="shared" si="58"/>
        <v>#VALUE!</v>
      </c>
      <c r="CH183" s="177" t="e">
        <f t="shared" si="59"/>
        <v>#VALUE!</v>
      </c>
      <c r="CJ183" s="197" t="e">
        <f t="shared" si="60"/>
        <v>#REF!</v>
      </c>
      <c r="CK183" s="25"/>
      <c r="CL183" s="25"/>
      <c r="CM183" s="25"/>
      <c r="CN183" s="177" t="e">
        <f t="shared" si="61"/>
        <v>#VALUE!</v>
      </c>
      <c r="CO183" s="177" t="e">
        <f t="shared" si="62"/>
        <v>#VALUE!</v>
      </c>
      <c r="CQ183" s="197" t="e">
        <f t="shared" si="63"/>
        <v>#REF!</v>
      </c>
      <c r="CR183" s="25"/>
      <c r="CS183" s="25"/>
      <c r="CT183" s="25"/>
      <c r="CU183" s="177" t="e">
        <f t="shared" si="64"/>
        <v>#VALUE!</v>
      </c>
      <c r="CV183" s="177" t="e">
        <f t="shared" si="65"/>
        <v>#VALUE!</v>
      </c>
    </row>
    <row r="184" spans="1:100" ht="15" customHeight="1">
      <c r="A184" s="19">
        <f t="shared" si="23"/>
        <v>2008</v>
      </c>
      <c r="B184" s="174">
        <f t="shared" si="23"/>
        <v>173</v>
      </c>
      <c r="C184" s="191">
        <f t="shared" si="24"/>
        <v>5.1532915944977793</v>
      </c>
      <c r="D184" s="20">
        <f t="shared" si="66"/>
        <v>6</v>
      </c>
      <c r="E184" s="45"/>
      <c r="F184" s="45"/>
      <c r="G184" s="49"/>
      <c r="H184" s="45"/>
      <c r="I184" s="177">
        <f t="shared" si="25"/>
        <v>194</v>
      </c>
      <c r="J184" s="178">
        <f t="shared" si="26"/>
        <v>12.138728323699421</v>
      </c>
      <c r="K184" s="177">
        <f t="shared" si="27"/>
        <v>0.441</v>
      </c>
      <c r="M184" s="25"/>
      <c r="N184" s="25"/>
      <c r="O184" s="177" t="e">
        <f t="shared" si="28"/>
        <v>#REF!</v>
      </c>
      <c r="P184" s="177" t="e">
        <f t="shared" si="29"/>
        <v>#REF!</v>
      </c>
      <c r="R184" s="197" t="e">
        <f t="shared" si="30"/>
        <v>#REF!</v>
      </c>
      <c r="S184" s="25"/>
      <c r="T184" s="25"/>
      <c r="U184" s="25"/>
      <c r="V184" s="177" t="e">
        <f t="shared" si="31"/>
        <v>#VALUE!</v>
      </c>
      <c r="W184" s="177" t="e">
        <f t="shared" si="32"/>
        <v>#VALUE!</v>
      </c>
      <c r="Y184" s="197" t="e">
        <f t="shared" si="33"/>
        <v>#REF!</v>
      </c>
      <c r="Z184" s="25"/>
      <c r="AA184" s="25"/>
      <c r="AB184" s="25"/>
      <c r="AC184" s="177" t="e">
        <f t="shared" si="34"/>
        <v>#VALUE!</v>
      </c>
      <c r="AD184" s="177" t="e">
        <f t="shared" si="35"/>
        <v>#VALUE!</v>
      </c>
      <c r="AF184" s="197" t="e">
        <f t="shared" si="36"/>
        <v>#REF!</v>
      </c>
      <c r="AG184" s="25"/>
      <c r="AH184" s="25"/>
      <c r="AI184" s="25"/>
      <c r="AJ184" s="177" t="e">
        <f t="shared" si="37"/>
        <v>#VALUE!</v>
      </c>
      <c r="AK184" s="177" t="e">
        <f t="shared" si="38"/>
        <v>#VALUE!</v>
      </c>
      <c r="AM184" s="197" t="e">
        <f t="shared" si="39"/>
        <v>#REF!</v>
      </c>
      <c r="AN184" s="25"/>
      <c r="AO184" s="25"/>
      <c r="AP184" s="25"/>
      <c r="AQ184" s="177" t="e">
        <f t="shared" si="40"/>
        <v>#VALUE!</v>
      </c>
      <c r="AR184" s="177" t="e">
        <f t="shared" si="41"/>
        <v>#VALUE!</v>
      </c>
      <c r="AT184" s="197" t="e">
        <f t="shared" si="42"/>
        <v>#REF!</v>
      </c>
      <c r="AU184" s="25"/>
      <c r="AV184" s="25"/>
      <c r="AW184" s="25"/>
      <c r="AX184" s="177" t="e">
        <f t="shared" si="43"/>
        <v>#VALUE!</v>
      </c>
      <c r="AY184" s="177" t="e">
        <f t="shared" si="44"/>
        <v>#VALUE!</v>
      </c>
      <c r="BA184" s="197" t="e">
        <f t="shared" si="45"/>
        <v>#REF!</v>
      </c>
      <c r="BB184" s="25"/>
      <c r="BC184" s="25"/>
      <c r="BD184" s="25"/>
      <c r="BE184" s="177" t="e">
        <f t="shared" si="46"/>
        <v>#VALUE!</v>
      </c>
      <c r="BF184" s="177" t="e">
        <f t="shared" si="47"/>
        <v>#VALUE!</v>
      </c>
      <c r="BH184" s="197" t="e">
        <f t="shared" si="48"/>
        <v>#REF!</v>
      </c>
      <c r="BI184" s="25"/>
      <c r="BJ184" s="25"/>
      <c r="BK184" s="25"/>
      <c r="BL184" s="177" t="e">
        <f t="shared" si="49"/>
        <v>#VALUE!</v>
      </c>
      <c r="BM184" s="177" t="e">
        <f t="shared" si="50"/>
        <v>#VALUE!</v>
      </c>
      <c r="BO184" s="197" t="e">
        <f t="shared" si="51"/>
        <v>#REF!</v>
      </c>
      <c r="BP184" s="25"/>
      <c r="BQ184" s="25"/>
      <c r="BR184" s="25"/>
      <c r="BS184" s="177" t="e">
        <f t="shared" si="52"/>
        <v>#VALUE!</v>
      </c>
      <c r="BT184" s="177" t="e">
        <f t="shared" si="53"/>
        <v>#VALUE!</v>
      </c>
      <c r="BV184" s="197" t="e">
        <f t="shared" si="54"/>
        <v>#REF!</v>
      </c>
      <c r="BW184" s="25"/>
      <c r="BX184" s="25"/>
      <c r="BY184" s="25"/>
      <c r="BZ184" s="177" t="e">
        <f t="shared" si="55"/>
        <v>#VALUE!</v>
      </c>
      <c r="CA184" s="177" t="e">
        <f t="shared" si="56"/>
        <v>#VALUE!</v>
      </c>
      <c r="CC184" s="197" t="e">
        <f t="shared" si="57"/>
        <v>#REF!</v>
      </c>
      <c r="CD184" s="25"/>
      <c r="CE184" s="25"/>
      <c r="CF184" s="25"/>
      <c r="CG184" s="177" t="e">
        <f t="shared" si="58"/>
        <v>#VALUE!</v>
      </c>
      <c r="CH184" s="177" t="e">
        <f t="shared" si="59"/>
        <v>#VALUE!</v>
      </c>
      <c r="CJ184" s="197" t="e">
        <f t="shared" si="60"/>
        <v>#REF!</v>
      </c>
      <c r="CK184" s="25"/>
      <c r="CL184" s="25"/>
      <c r="CM184" s="25"/>
      <c r="CN184" s="177" t="e">
        <f t="shared" si="61"/>
        <v>#VALUE!</v>
      </c>
      <c r="CO184" s="177" t="e">
        <f t="shared" si="62"/>
        <v>#VALUE!</v>
      </c>
      <c r="CQ184" s="197" t="e">
        <f t="shared" si="63"/>
        <v>#REF!</v>
      </c>
      <c r="CR184" s="25"/>
      <c r="CS184" s="25"/>
      <c r="CT184" s="25"/>
      <c r="CU184" s="177" t="e">
        <f t="shared" si="64"/>
        <v>#VALUE!</v>
      </c>
      <c r="CV184" s="177" t="e">
        <f t="shared" si="65"/>
        <v>#VALUE!</v>
      </c>
    </row>
    <row r="185" spans="1:100" s="25" customFormat="1" ht="15" customHeight="1">
      <c r="A185" s="19">
        <f t="shared" si="23"/>
        <v>2009</v>
      </c>
      <c r="B185" s="174">
        <f t="shared" si="23"/>
        <v>198</v>
      </c>
      <c r="C185" s="191">
        <f t="shared" si="24"/>
        <v>5.2882670306945352</v>
      </c>
      <c r="D185" s="20">
        <f t="shared" si="66"/>
        <v>7</v>
      </c>
      <c r="G185" s="49"/>
      <c r="H185" s="45"/>
      <c r="I185" s="177">
        <f t="shared" si="25"/>
        <v>194</v>
      </c>
      <c r="J185" s="178">
        <f t="shared" si="26"/>
        <v>2.0202020202020203</v>
      </c>
      <c r="K185" s="177">
        <f t="shared" si="27"/>
        <v>1.6E-2</v>
      </c>
      <c r="O185" s="177" t="e">
        <f t="shared" si="28"/>
        <v>#REF!</v>
      </c>
      <c r="P185" s="177" t="e">
        <f t="shared" si="29"/>
        <v>#REF!</v>
      </c>
      <c r="R185" s="197" t="e">
        <f t="shared" si="30"/>
        <v>#REF!</v>
      </c>
      <c r="V185" s="177" t="e">
        <f t="shared" si="31"/>
        <v>#VALUE!</v>
      </c>
      <c r="W185" s="177" t="e">
        <f t="shared" si="32"/>
        <v>#VALUE!</v>
      </c>
      <c r="Y185" s="197" t="e">
        <f t="shared" si="33"/>
        <v>#REF!</v>
      </c>
      <c r="AC185" s="177" t="e">
        <f t="shared" si="34"/>
        <v>#VALUE!</v>
      </c>
      <c r="AD185" s="177" t="e">
        <f t="shared" si="35"/>
        <v>#VALUE!</v>
      </c>
      <c r="AF185" s="197" t="e">
        <f t="shared" si="36"/>
        <v>#REF!</v>
      </c>
      <c r="AJ185" s="177" t="e">
        <f t="shared" si="37"/>
        <v>#VALUE!</v>
      </c>
      <c r="AK185" s="177" t="e">
        <f t="shared" si="38"/>
        <v>#VALUE!</v>
      </c>
      <c r="AM185" s="197" t="e">
        <f t="shared" si="39"/>
        <v>#REF!</v>
      </c>
      <c r="AQ185" s="177" t="e">
        <f t="shared" si="40"/>
        <v>#VALUE!</v>
      </c>
      <c r="AR185" s="177" t="e">
        <f t="shared" si="41"/>
        <v>#VALUE!</v>
      </c>
      <c r="AT185" s="197" t="e">
        <f t="shared" si="42"/>
        <v>#REF!</v>
      </c>
      <c r="AX185" s="177" t="e">
        <f t="shared" si="43"/>
        <v>#VALUE!</v>
      </c>
      <c r="AY185" s="177" t="e">
        <f t="shared" si="44"/>
        <v>#VALUE!</v>
      </c>
      <c r="BA185" s="197" t="e">
        <f t="shared" si="45"/>
        <v>#REF!</v>
      </c>
      <c r="BE185" s="177" t="e">
        <f t="shared" si="46"/>
        <v>#VALUE!</v>
      </c>
      <c r="BF185" s="177" t="e">
        <f t="shared" si="47"/>
        <v>#VALUE!</v>
      </c>
      <c r="BH185" s="197" t="e">
        <f t="shared" si="48"/>
        <v>#REF!</v>
      </c>
      <c r="BL185" s="177" t="e">
        <f t="shared" si="49"/>
        <v>#VALUE!</v>
      </c>
      <c r="BM185" s="177" t="e">
        <f t="shared" si="50"/>
        <v>#VALUE!</v>
      </c>
      <c r="BO185" s="197" t="e">
        <f t="shared" si="51"/>
        <v>#REF!</v>
      </c>
      <c r="BS185" s="177" t="e">
        <f t="shared" si="52"/>
        <v>#VALUE!</v>
      </c>
      <c r="BT185" s="177" t="e">
        <f t="shared" si="53"/>
        <v>#VALUE!</v>
      </c>
      <c r="BV185" s="197" t="e">
        <f t="shared" si="54"/>
        <v>#REF!</v>
      </c>
      <c r="BZ185" s="177" t="e">
        <f t="shared" si="55"/>
        <v>#VALUE!</v>
      </c>
      <c r="CA185" s="177" t="e">
        <f t="shared" si="56"/>
        <v>#VALUE!</v>
      </c>
      <c r="CC185" s="197" t="e">
        <f t="shared" si="57"/>
        <v>#REF!</v>
      </c>
      <c r="CG185" s="177" t="e">
        <f t="shared" si="58"/>
        <v>#VALUE!</v>
      </c>
      <c r="CH185" s="177" t="e">
        <f t="shared" si="59"/>
        <v>#VALUE!</v>
      </c>
      <c r="CJ185" s="197" t="e">
        <f t="shared" si="60"/>
        <v>#REF!</v>
      </c>
      <c r="CN185" s="177" t="e">
        <f t="shared" si="61"/>
        <v>#VALUE!</v>
      </c>
      <c r="CO185" s="177" t="e">
        <f t="shared" si="62"/>
        <v>#VALUE!</v>
      </c>
      <c r="CQ185" s="197" t="e">
        <f t="shared" si="63"/>
        <v>#REF!</v>
      </c>
      <c r="CU185" s="177" t="e">
        <f t="shared" si="64"/>
        <v>#VALUE!</v>
      </c>
      <c r="CV185" s="177" t="e">
        <f t="shared" si="65"/>
        <v>#VALUE!</v>
      </c>
    </row>
    <row r="186" spans="1:100" ht="15" customHeight="1">
      <c r="A186" s="19">
        <f t="shared" si="23"/>
        <v>2010</v>
      </c>
      <c r="B186" s="174">
        <f t="shared" si="23"/>
        <v>195</v>
      </c>
      <c r="C186" s="191">
        <f t="shared" si="24"/>
        <v>5.2729995585637468</v>
      </c>
      <c r="D186" s="20">
        <f t="shared" si="66"/>
        <v>8</v>
      </c>
      <c r="E186" s="50"/>
      <c r="F186" s="25"/>
      <c r="G186" s="25"/>
      <c r="H186" s="25"/>
      <c r="I186" s="177">
        <f t="shared" si="25"/>
        <v>194</v>
      </c>
      <c r="J186" s="178">
        <f t="shared" si="26"/>
        <v>0.51282051282051277</v>
      </c>
      <c r="K186" s="177">
        <f t="shared" si="27"/>
        <v>1E-3</v>
      </c>
      <c r="M186" s="25"/>
      <c r="N186" s="25"/>
      <c r="O186" s="177" t="e">
        <f t="shared" si="28"/>
        <v>#REF!</v>
      </c>
      <c r="P186" s="177" t="e">
        <f t="shared" si="29"/>
        <v>#REF!</v>
      </c>
      <c r="R186" s="197" t="e">
        <f t="shared" si="30"/>
        <v>#REF!</v>
      </c>
      <c r="S186" s="25"/>
      <c r="T186" s="25"/>
      <c r="U186" s="25"/>
      <c r="V186" s="177" t="e">
        <f t="shared" si="31"/>
        <v>#VALUE!</v>
      </c>
      <c r="W186" s="177" t="e">
        <f t="shared" si="32"/>
        <v>#VALUE!</v>
      </c>
      <c r="Y186" s="197" t="e">
        <f t="shared" si="33"/>
        <v>#REF!</v>
      </c>
      <c r="Z186" s="25"/>
      <c r="AA186" s="25"/>
      <c r="AB186" s="25"/>
      <c r="AC186" s="177" t="e">
        <f t="shared" si="34"/>
        <v>#VALUE!</v>
      </c>
      <c r="AD186" s="177" t="e">
        <f t="shared" si="35"/>
        <v>#VALUE!</v>
      </c>
      <c r="AF186" s="197" t="e">
        <f t="shared" si="36"/>
        <v>#REF!</v>
      </c>
      <c r="AG186" s="25"/>
      <c r="AH186" s="25"/>
      <c r="AI186" s="25"/>
      <c r="AJ186" s="177" t="e">
        <f t="shared" si="37"/>
        <v>#VALUE!</v>
      </c>
      <c r="AK186" s="177" t="e">
        <f t="shared" si="38"/>
        <v>#VALUE!</v>
      </c>
      <c r="AM186" s="197" t="e">
        <f t="shared" si="39"/>
        <v>#REF!</v>
      </c>
      <c r="AN186" s="25"/>
      <c r="AO186" s="25"/>
      <c r="AP186" s="25"/>
      <c r="AQ186" s="177" t="e">
        <f t="shared" si="40"/>
        <v>#VALUE!</v>
      </c>
      <c r="AR186" s="177" t="e">
        <f t="shared" si="41"/>
        <v>#VALUE!</v>
      </c>
      <c r="AT186" s="197" t="e">
        <f t="shared" si="42"/>
        <v>#REF!</v>
      </c>
      <c r="AU186" s="25"/>
      <c r="AV186" s="25"/>
      <c r="AW186" s="25"/>
      <c r="AX186" s="177" t="e">
        <f t="shared" si="43"/>
        <v>#VALUE!</v>
      </c>
      <c r="AY186" s="177" t="e">
        <f t="shared" si="44"/>
        <v>#VALUE!</v>
      </c>
      <c r="BA186" s="197" t="e">
        <f t="shared" si="45"/>
        <v>#REF!</v>
      </c>
      <c r="BB186" s="25"/>
      <c r="BC186" s="25"/>
      <c r="BD186" s="25"/>
      <c r="BE186" s="177" t="e">
        <f t="shared" si="46"/>
        <v>#VALUE!</v>
      </c>
      <c r="BF186" s="177" t="e">
        <f t="shared" si="47"/>
        <v>#VALUE!</v>
      </c>
      <c r="BH186" s="197" t="e">
        <f t="shared" si="48"/>
        <v>#REF!</v>
      </c>
      <c r="BI186" s="25"/>
      <c r="BJ186" s="25"/>
      <c r="BK186" s="25"/>
      <c r="BL186" s="177" t="e">
        <f t="shared" si="49"/>
        <v>#VALUE!</v>
      </c>
      <c r="BM186" s="177" t="e">
        <f t="shared" si="50"/>
        <v>#VALUE!</v>
      </c>
      <c r="BO186" s="197" t="e">
        <f t="shared" si="51"/>
        <v>#REF!</v>
      </c>
      <c r="BP186" s="25"/>
      <c r="BQ186" s="25"/>
      <c r="BR186" s="25"/>
      <c r="BS186" s="177" t="e">
        <f t="shared" si="52"/>
        <v>#VALUE!</v>
      </c>
      <c r="BT186" s="177" t="e">
        <f t="shared" si="53"/>
        <v>#VALUE!</v>
      </c>
      <c r="BV186" s="197" t="e">
        <f t="shared" si="54"/>
        <v>#REF!</v>
      </c>
      <c r="BW186" s="25"/>
      <c r="BX186" s="25"/>
      <c r="BY186" s="25"/>
      <c r="BZ186" s="177" t="e">
        <f t="shared" si="55"/>
        <v>#VALUE!</v>
      </c>
      <c r="CA186" s="177" t="e">
        <f t="shared" si="56"/>
        <v>#VALUE!</v>
      </c>
      <c r="CC186" s="197" t="e">
        <f t="shared" si="57"/>
        <v>#REF!</v>
      </c>
      <c r="CD186" s="25"/>
      <c r="CE186" s="25"/>
      <c r="CF186" s="25"/>
      <c r="CG186" s="177" t="e">
        <f t="shared" si="58"/>
        <v>#VALUE!</v>
      </c>
      <c r="CH186" s="177" t="e">
        <f t="shared" si="59"/>
        <v>#VALUE!</v>
      </c>
      <c r="CJ186" s="197" t="e">
        <f t="shared" si="60"/>
        <v>#REF!</v>
      </c>
      <c r="CK186" s="25"/>
      <c r="CL186" s="25"/>
      <c r="CM186" s="25"/>
      <c r="CN186" s="177" t="e">
        <f t="shared" si="61"/>
        <v>#VALUE!</v>
      </c>
      <c r="CO186" s="177" t="e">
        <f t="shared" si="62"/>
        <v>#VALUE!</v>
      </c>
      <c r="CQ186" s="197" t="e">
        <f t="shared" si="63"/>
        <v>#REF!</v>
      </c>
      <c r="CR186" s="25"/>
      <c r="CS186" s="25"/>
      <c r="CT186" s="25"/>
      <c r="CU186" s="177" t="e">
        <f t="shared" si="64"/>
        <v>#VALUE!</v>
      </c>
      <c r="CV186" s="177" t="e">
        <f t="shared" si="65"/>
        <v>#VALUE!</v>
      </c>
    </row>
    <row r="187" spans="1:100" s="25" customFormat="1" ht="15" customHeight="1">
      <c r="A187" s="19">
        <f t="shared" si="23"/>
        <v>2011</v>
      </c>
      <c r="B187" s="174">
        <f t="shared" si="23"/>
        <v>215</v>
      </c>
      <c r="C187" s="191">
        <f t="shared" si="24"/>
        <v>5.3706380281276624</v>
      </c>
      <c r="D187" s="20">
        <f t="shared" si="66"/>
        <v>9</v>
      </c>
      <c r="E187" s="50"/>
      <c r="I187" s="177">
        <f t="shared" si="25"/>
        <v>195</v>
      </c>
      <c r="J187" s="178">
        <f t="shared" si="26"/>
        <v>9.3023255813953494</v>
      </c>
      <c r="K187" s="177">
        <f t="shared" si="27"/>
        <v>0.4</v>
      </c>
      <c r="O187" s="177" t="e">
        <f t="shared" si="28"/>
        <v>#REF!</v>
      </c>
      <c r="P187" s="177" t="e">
        <f t="shared" si="29"/>
        <v>#REF!</v>
      </c>
      <c r="R187" s="197" t="e">
        <f t="shared" si="30"/>
        <v>#REF!</v>
      </c>
      <c r="V187" s="177" t="e">
        <f t="shared" si="31"/>
        <v>#VALUE!</v>
      </c>
      <c r="W187" s="177" t="e">
        <f t="shared" si="32"/>
        <v>#VALUE!</v>
      </c>
      <c r="Y187" s="197" t="e">
        <f t="shared" si="33"/>
        <v>#REF!</v>
      </c>
      <c r="AC187" s="177" t="e">
        <f t="shared" si="34"/>
        <v>#VALUE!</v>
      </c>
      <c r="AD187" s="177" t="e">
        <f t="shared" si="35"/>
        <v>#VALUE!</v>
      </c>
      <c r="AF187" s="197" t="e">
        <f t="shared" si="36"/>
        <v>#REF!</v>
      </c>
      <c r="AJ187" s="177" t="e">
        <f t="shared" si="37"/>
        <v>#VALUE!</v>
      </c>
      <c r="AK187" s="177" t="e">
        <f t="shared" si="38"/>
        <v>#VALUE!</v>
      </c>
      <c r="AM187" s="197" t="e">
        <f t="shared" si="39"/>
        <v>#REF!</v>
      </c>
      <c r="AQ187" s="177" t="e">
        <f t="shared" si="40"/>
        <v>#VALUE!</v>
      </c>
      <c r="AR187" s="177" t="e">
        <f t="shared" si="41"/>
        <v>#VALUE!</v>
      </c>
      <c r="AT187" s="197" t="e">
        <f t="shared" si="42"/>
        <v>#REF!</v>
      </c>
      <c r="AX187" s="177" t="e">
        <f t="shared" si="43"/>
        <v>#VALUE!</v>
      </c>
      <c r="AY187" s="177" t="e">
        <f t="shared" si="44"/>
        <v>#VALUE!</v>
      </c>
      <c r="BA187" s="197" t="e">
        <f t="shared" si="45"/>
        <v>#REF!</v>
      </c>
      <c r="BE187" s="177" t="e">
        <f t="shared" si="46"/>
        <v>#VALUE!</v>
      </c>
      <c r="BF187" s="177" t="e">
        <f t="shared" si="47"/>
        <v>#VALUE!</v>
      </c>
      <c r="BH187" s="197" t="e">
        <f t="shared" si="48"/>
        <v>#REF!</v>
      </c>
      <c r="BL187" s="177" t="e">
        <f t="shared" si="49"/>
        <v>#VALUE!</v>
      </c>
      <c r="BM187" s="177" t="e">
        <f t="shared" si="50"/>
        <v>#VALUE!</v>
      </c>
      <c r="BO187" s="197" t="e">
        <f t="shared" si="51"/>
        <v>#REF!</v>
      </c>
      <c r="BS187" s="177" t="e">
        <f t="shared" si="52"/>
        <v>#VALUE!</v>
      </c>
      <c r="BT187" s="177" t="e">
        <f t="shared" si="53"/>
        <v>#VALUE!</v>
      </c>
      <c r="BV187" s="197" t="e">
        <f t="shared" si="54"/>
        <v>#REF!</v>
      </c>
      <c r="BZ187" s="177" t="e">
        <f t="shared" si="55"/>
        <v>#VALUE!</v>
      </c>
      <c r="CA187" s="177" t="e">
        <f t="shared" si="56"/>
        <v>#VALUE!</v>
      </c>
      <c r="CC187" s="197" t="e">
        <f t="shared" si="57"/>
        <v>#REF!</v>
      </c>
      <c r="CG187" s="177" t="e">
        <f t="shared" si="58"/>
        <v>#VALUE!</v>
      </c>
      <c r="CH187" s="177" t="e">
        <f t="shared" si="59"/>
        <v>#VALUE!</v>
      </c>
      <c r="CJ187" s="197" t="e">
        <f t="shared" si="60"/>
        <v>#REF!</v>
      </c>
      <c r="CN187" s="177" t="e">
        <f t="shared" si="61"/>
        <v>#VALUE!</v>
      </c>
      <c r="CO187" s="177" t="e">
        <f t="shared" si="62"/>
        <v>#VALUE!</v>
      </c>
      <c r="CQ187" s="197" t="e">
        <f t="shared" si="63"/>
        <v>#REF!</v>
      </c>
      <c r="CU187" s="177" t="e">
        <f t="shared" si="64"/>
        <v>#VALUE!</v>
      </c>
      <c r="CV187" s="177" t="e">
        <f t="shared" si="65"/>
        <v>#VALUE!</v>
      </c>
    </row>
    <row r="188" spans="1:100" s="25" customFormat="1" ht="15" customHeight="1" thickBot="1">
      <c r="A188" s="28">
        <f t="shared" si="23"/>
        <v>2012</v>
      </c>
      <c r="B188" s="182">
        <f>B142</f>
        <v>175</v>
      </c>
      <c r="C188" s="192">
        <f t="shared" si="24"/>
        <v>5.1647859739235145</v>
      </c>
      <c r="D188" s="29">
        <f t="shared" si="66"/>
        <v>10</v>
      </c>
      <c r="E188" s="51"/>
      <c r="F188" s="30"/>
      <c r="G188" s="30"/>
      <c r="H188" s="30"/>
      <c r="I188" s="183">
        <f t="shared" si="25"/>
        <v>195</v>
      </c>
      <c r="J188" s="184">
        <f t="shared" si="26"/>
        <v>11.428571428571429</v>
      </c>
      <c r="K188" s="183">
        <f t="shared" si="27"/>
        <v>0.4</v>
      </c>
      <c r="M188" s="9"/>
      <c r="N188" s="9"/>
      <c r="O188" s="187" t="e">
        <f t="shared" si="28"/>
        <v>#REF!</v>
      </c>
      <c r="P188" s="187" t="e">
        <f t="shared" si="29"/>
        <v>#REF!</v>
      </c>
      <c r="R188" s="200" t="e">
        <f t="shared" si="30"/>
        <v>#REF!</v>
      </c>
      <c r="S188" s="9"/>
      <c r="T188" s="9"/>
      <c r="U188" s="9"/>
      <c r="V188" s="187" t="e">
        <f t="shared" si="31"/>
        <v>#VALUE!</v>
      </c>
      <c r="W188" s="187" t="e">
        <f t="shared" si="32"/>
        <v>#VALUE!</v>
      </c>
      <c r="Y188" s="200" t="e">
        <f t="shared" si="33"/>
        <v>#REF!</v>
      </c>
      <c r="Z188" s="9"/>
      <c r="AA188" s="9"/>
      <c r="AB188" s="9"/>
      <c r="AC188" s="187" t="e">
        <f t="shared" si="34"/>
        <v>#VALUE!</v>
      </c>
      <c r="AD188" s="187" t="e">
        <f t="shared" si="35"/>
        <v>#VALUE!</v>
      </c>
      <c r="AF188" s="200" t="e">
        <f t="shared" si="36"/>
        <v>#REF!</v>
      </c>
      <c r="AG188" s="9"/>
      <c r="AH188" s="9"/>
      <c r="AI188" s="9"/>
      <c r="AJ188" s="187" t="e">
        <f t="shared" si="37"/>
        <v>#VALUE!</v>
      </c>
      <c r="AK188" s="187" t="e">
        <f t="shared" si="38"/>
        <v>#VALUE!</v>
      </c>
      <c r="AM188" s="200" t="e">
        <f t="shared" si="39"/>
        <v>#REF!</v>
      </c>
      <c r="AN188" s="9"/>
      <c r="AO188" s="9"/>
      <c r="AP188" s="9"/>
      <c r="AQ188" s="187" t="e">
        <f t="shared" si="40"/>
        <v>#VALUE!</v>
      </c>
      <c r="AR188" s="187" t="e">
        <f t="shared" si="41"/>
        <v>#VALUE!</v>
      </c>
      <c r="AT188" s="200" t="e">
        <f t="shared" si="42"/>
        <v>#REF!</v>
      </c>
      <c r="AU188" s="9"/>
      <c r="AV188" s="9"/>
      <c r="AW188" s="9"/>
      <c r="AX188" s="187" t="e">
        <f t="shared" si="43"/>
        <v>#VALUE!</v>
      </c>
      <c r="AY188" s="187" t="e">
        <f t="shared" si="44"/>
        <v>#VALUE!</v>
      </c>
      <c r="BA188" s="200" t="e">
        <f t="shared" si="45"/>
        <v>#REF!</v>
      </c>
      <c r="BB188" s="9"/>
      <c r="BC188" s="9"/>
      <c r="BD188" s="9"/>
      <c r="BE188" s="187" t="e">
        <f t="shared" si="46"/>
        <v>#VALUE!</v>
      </c>
      <c r="BF188" s="187" t="e">
        <f t="shared" si="47"/>
        <v>#VALUE!</v>
      </c>
      <c r="BH188" s="200" t="e">
        <f t="shared" si="48"/>
        <v>#REF!</v>
      </c>
      <c r="BI188" s="9"/>
      <c r="BJ188" s="9"/>
      <c r="BK188" s="9"/>
      <c r="BL188" s="187" t="e">
        <f t="shared" si="49"/>
        <v>#VALUE!</v>
      </c>
      <c r="BM188" s="187" t="e">
        <f t="shared" si="50"/>
        <v>#VALUE!</v>
      </c>
      <c r="BO188" s="200" t="e">
        <f t="shared" si="51"/>
        <v>#REF!</v>
      </c>
      <c r="BP188" s="9"/>
      <c r="BQ188" s="9"/>
      <c r="BR188" s="9"/>
      <c r="BS188" s="187" t="e">
        <f t="shared" si="52"/>
        <v>#VALUE!</v>
      </c>
      <c r="BT188" s="187" t="e">
        <f t="shared" si="53"/>
        <v>#VALUE!</v>
      </c>
      <c r="BV188" s="200" t="e">
        <f t="shared" si="54"/>
        <v>#REF!</v>
      </c>
      <c r="BW188" s="9"/>
      <c r="BX188" s="9"/>
      <c r="BY188" s="9"/>
      <c r="BZ188" s="187" t="e">
        <f t="shared" si="55"/>
        <v>#VALUE!</v>
      </c>
      <c r="CA188" s="187" t="e">
        <f t="shared" si="56"/>
        <v>#VALUE!</v>
      </c>
      <c r="CC188" s="200" t="e">
        <f t="shared" si="57"/>
        <v>#REF!</v>
      </c>
      <c r="CD188" s="9"/>
      <c r="CE188" s="9"/>
      <c r="CF188" s="9"/>
      <c r="CG188" s="187" t="e">
        <f t="shared" si="58"/>
        <v>#VALUE!</v>
      </c>
      <c r="CH188" s="187" t="e">
        <f t="shared" si="59"/>
        <v>#VALUE!</v>
      </c>
      <c r="CJ188" s="200" t="e">
        <f t="shared" si="60"/>
        <v>#REF!</v>
      </c>
      <c r="CK188" s="9"/>
      <c r="CL188" s="9"/>
      <c r="CM188" s="9"/>
      <c r="CN188" s="187" t="e">
        <f t="shared" si="61"/>
        <v>#VALUE!</v>
      </c>
      <c r="CO188" s="187" t="e">
        <f t="shared" si="62"/>
        <v>#VALUE!</v>
      </c>
      <c r="CQ188" s="200" t="e">
        <f t="shared" si="63"/>
        <v>#REF!</v>
      </c>
      <c r="CR188" s="9"/>
      <c r="CS188" s="9"/>
      <c r="CT188" s="9"/>
      <c r="CU188" s="187" t="e">
        <f t="shared" si="64"/>
        <v>#VALUE!</v>
      </c>
      <c r="CV188" s="187" t="e">
        <f t="shared" si="65"/>
        <v>#VALUE!</v>
      </c>
    </row>
    <row r="189" spans="1:100" ht="15" customHeight="1" thickTop="1">
      <c r="A189" s="19">
        <f t="shared" si="23"/>
        <v>2013</v>
      </c>
      <c r="B189" s="174">
        <f t="shared" ref="B189:B210" si="67">ROUND($F$176*(1+$F$177)^D189+$F$172,$G$1)</f>
        <v>195</v>
      </c>
      <c r="C189" s="52"/>
      <c r="D189" s="20">
        <f t="shared" si="66"/>
        <v>11</v>
      </c>
      <c r="E189" s="53"/>
      <c r="F189" s="31"/>
      <c r="G189" s="25"/>
      <c r="H189" s="25"/>
      <c r="I189" s="177">
        <f t="shared" si="25"/>
        <v>195</v>
      </c>
      <c r="J189" s="185"/>
      <c r="K189" s="185"/>
    </row>
    <row r="190" spans="1:100" ht="15" customHeight="1" thickBot="1">
      <c r="A190" s="19">
        <f t="shared" si="23"/>
        <v>2014</v>
      </c>
      <c r="B190" s="174">
        <f t="shared" si="67"/>
        <v>196</v>
      </c>
      <c r="C190" s="52"/>
      <c r="D190" s="20">
        <f t="shared" si="66"/>
        <v>12</v>
      </c>
      <c r="E190" s="62" t="s">
        <v>38</v>
      </c>
      <c r="F190" s="63" t="s">
        <v>39</v>
      </c>
      <c r="G190" s="633" t="s">
        <v>40</v>
      </c>
      <c r="H190" s="634"/>
      <c r="I190" s="177">
        <f t="shared" si="25"/>
        <v>196</v>
      </c>
      <c r="J190" s="185"/>
      <c r="K190" s="185"/>
    </row>
    <row r="191" spans="1:100" ht="15" customHeight="1" thickTop="1">
      <c r="A191" s="19">
        <f t="shared" si="23"/>
        <v>2015</v>
      </c>
      <c r="B191" s="174">
        <f t="shared" si="67"/>
        <v>196</v>
      </c>
      <c r="C191" s="52"/>
      <c r="D191" s="20">
        <f t="shared" si="66"/>
        <v>13</v>
      </c>
      <c r="E191" s="198" t="e">
        <f>#REF!</f>
        <v>#REF!</v>
      </c>
      <c r="F191" s="201" t="e">
        <f>#REF!</f>
        <v>#REF!</v>
      </c>
      <c r="G191" s="643" t="e">
        <f>#REF!</f>
        <v>#REF!</v>
      </c>
      <c r="H191" s="644"/>
      <c r="I191" s="177">
        <f t="shared" si="25"/>
        <v>196</v>
      </c>
      <c r="J191" s="185"/>
      <c r="K191" s="185"/>
      <c r="R191" s="198" t="s">
        <v>72</v>
      </c>
      <c r="S191" s="198" t="e">
        <f>#REF!</f>
        <v>#REF!</v>
      </c>
      <c r="Y191" s="198" t="s">
        <v>72</v>
      </c>
      <c r="Z191" s="198" t="e">
        <f>S191</f>
        <v>#REF!</v>
      </c>
      <c r="AF191" s="198" t="s">
        <v>72</v>
      </c>
      <c r="AG191" s="198" t="e">
        <f>Z191</f>
        <v>#REF!</v>
      </c>
      <c r="AM191" s="198" t="s">
        <v>72</v>
      </c>
      <c r="AN191" s="198" t="e">
        <f>AG191</f>
        <v>#REF!</v>
      </c>
      <c r="AT191" s="198" t="s">
        <v>72</v>
      </c>
      <c r="AU191" s="198" t="e">
        <f>AN191</f>
        <v>#REF!</v>
      </c>
      <c r="BA191" s="198" t="s">
        <v>72</v>
      </c>
      <c r="BB191" s="198" t="e">
        <f>AU191</f>
        <v>#REF!</v>
      </c>
      <c r="BH191" s="198" t="s">
        <v>72</v>
      </c>
      <c r="BI191" s="198" t="e">
        <f>BB191</f>
        <v>#REF!</v>
      </c>
      <c r="BO191" s="198" t="s">
        <v>72</v>
      </c>
      <c r="BP191" s="198" t="e">
        <f>BI191</f>
        <v>#REF!</v>
      </c>
      <c r="BV191" s="198" t="s">
        <v>72</v>
      </c>
      <c r="BW191" s="198" t="e">
        <f>BP191</f>
        <v>#REF!</v>
      </c>
      <c r="CC191" s="198" t="s">
        <v>72</v>
      </c>
      <c r="CD191" s="198" t="e">
        <f>BW191</f>
        <v>#REF!</v>
      </c>
      <c r="CJ191" s="198" t="s">
        <v>72</v>
      </c>
      <c r="CK191" s="198" t="e">
        <f>CD191</f>
        <v>#REF!</v>
      </c>
      <c r="CQ191" s="198" t="s">
        <v>72</v>
      </c>
      <c r="CR191" s="198" t="e">
        <f>CK191</f>
        <v>#REF!</v>
      </c>
    </row>
    <row r="192" spans="1:100" ht="15" customHeight="1">
      <c r="A192" s="19">
        <f t="shared" si="23"/>
        <v>2016</v>
      </c>
      <c r="B192" s="174">
        <f t="shared" si="67"/>
        <v>196</v>
      </c>
      <c r="C192" s="52"/>
      <c r="D192" s="20">
        <f t="shared" si="66"/>
        <v>14</v>
      </c>
      <c r="E192" s="198" t="e">
        <f>M172</f>
        <v>#REF!</v>
      </c>
      <c r="F192" s="201" t="e">
        <f>M179</f>
        <v>#REF!</v>
      </c>
      <c r="G192" s="643" t="e">
        <f>M180</f>
        <v>#REF!</v>
      </c>
      <c r="H192" s="644"/>
      <c r="I192" s="177">
        <f t="shared" si="25"/>
        <v>196</v>
      </c>
      <c r="J192" s="185"/>
      <c r="K192" s="185"/>
      <c r="R192" s="198" t="s">
        <v>73</v>
      </c>
      <c r="S192" s="198" t="e">
        <f>#REF!</f>
        <v>#REF!</v>
      </c>
      <c r="Y192" s="198" t="s">
        <v>73</v>
      </c>
      <c r="Z192" s="198" t="e">
        <f>S192</f>
        <v>#REF!</v>
      </c>
      <c r="AF192" s="198" t="s">
        <v>73</v>
      </c>
      <c r="AG192" s="198" t="e">
        <f>Z192</f>
        <v>#REF!</v>
      </c>
      <c r="AM192" s="198" t="s">
        <v>73</v>
      </c>
      <c r="AN192" s="198" t="e">
        <f>AG192</f>
        <v>#REF!</v>
      </c>
      <c r="AT192" s="198" t="s">
        <v>73</v>
      </c>
      <c r="AU192" s="198" t="e">
        <f>AN192</f>
        <v>#REF!</v>
      </c>
      <c r="BA192" s="198" t="s">
        <v>73</v>
      </c>
      <c r="BB192" s="198" t="e">
        <f>AU192</f>
        <v>#REF!</v>
      </c>
      <c r="BH192" s="198" t="s">
        <v>73</v>
      </c>
      <c r="BI192" s="198" t="e">
        <f>BB192</f>
        <v>#REF!</v>
      </c>
      <c r="BO192" s="198" t="s">
        <v>73</v>
      </c>
      <c r="BP192" s="198" t="e">
        <f>BI192</f>
        <v>#REF!</v>
      </c>
      <c r="BV192" s="198" t="s">
        <v>73</v>
      </c>
      <c r="BW192" s="198" t="e">
        <f>BP192</f>
        <v>#REF!</v>
      </c>
      <c r="CC192" s="198" t="s">
        <v>73</v>
      </c>
      <c r="CD192" s="198" t="e">
        <f>BW192</f>
        <v>#REF!</v>
      </c>
      <c r="CJ192" s="198" t="s">
        <v>73</v>
      </c>
      <c r="CK192" s="198" t="e">
        <f>CD192</f>
        <v>#REF!</v>
      </c>
      <c r="CQ192" s="198" t="s">
        <v>73</v>
      </c>
      <c r="CR192" s="198" t="e">
        <f>CK192</f>
        <v>#REF!</v>
      </c>
    </row>
    <row r="193" spans="1:96" ht="15" customHeight="1">
      <c r="A193" s="19">
        <f t="shared" si="23"/>
        <v>2017</v>
      </c>
      <c r="B193" s="174">
        <f t="shared" si="67"/>
        <v>197</v>
      </c>
      <c r="C193" s="52"/>
      <c r="D193" s="20">
        <f t="shared" si="66"/>
        <v>15</v>
      </c>
      <c r="E193" s="198" t="e">
        <f>T172</f>
        <v>#REF!</v>
      </c>
      <c r="F193" s="201" t="e">
        <f>T179</f>
        <v>#VALUE!</v>
      </c>
      <c r="G193" s="643" t="e">
        <f>T180</f>
        <v>#VALUE!</v>
      </c>
      <c r="H193" s="644"/>
      <c r="I193" s="177">
        <f t="shared" si="25"/>
        <v>197</v>
      </c>
      <c r="J193" s="185"/>
      <c r="K193" s="185"/>
      <c r="R193" s="198" t="s">
        <v>50</v>
      </c>
      <c r="S193" s="198" t="e">
        <f>#REF!</f>
        <v>#REF!</v>
      </c>
      <c r="Y193" s="198" t="s">
        <v>50</v>
      </c>
      <c r="Z193" s="198" t="e">
        <f>S193</f>
        <v>#REF!</v>
      </c>
      <c r="AF193" s="198" t="s">
        <v>50</v>
      </c>
      <c r="AG193" s="198" t="e">
        <f>Z193</f>
        <v>#REF!</v>
      </c>
      <c r="AM193" s="198" t="s">
        <v>50</v>
      </c>
      <c r="AN193" s="198" t="e">
        <f>AG193</f>
        <v>#REF!</v>
      </c>
      <c r="AT193" s="198" t="s">
        <v>50</v>
      </c>
      <c r="AU193" s="198" t="e">
        <f>AN193</f>
        <v>#REF!</v>
      </c>
      <c r="BA193" s="198" t="s">
        <v>50</v>
      </c>
      <c r="BB193" s="198" t="e">
        <f>AU193</f>
        <v>#REF!</v>
      </c>
      <c r="BH193" s="198" t="s">
        <v>50</v>
      </c>
      <c r="BI193" s="198" t="e">
        <f>BB193</f>
        <v>#REF!</v>
      </c>
      <c r="BO193" s="198" t="s">
        <v>50</v>
      </c>
      <c r="BP193" s="198" t="e">
        <f>BI193</f>
        <v>#REF!</v>
      </c>
      <c r="BV193" s="198" t="s">
        <v>50</v>
      </c>
      <c r="BW193" s="198" t="e">
        <f>BP193</f>
        <v>#REF!</v>
      </c>
      <c r="CC193" s="198" t="s">
        <v>50</v>
      </c>
      <c r="CD193" s="198" t="e">
        <f>BW193</f>
        <v>#REF!</v>
      </c>
      <c r="CJ193" s="198" t="s">
        <v>50</v>
      </c>
      <c r="CK193" s="198" t="e">
        <f>CD193</f>
        <v>#REF!</v>
      </c>
      <c r="CQ193" s="198" t="s">
        <v>50</v>
      </c>
      <c r="CR193" s="198" t="e">
        <f>CK193</f>
        <v>#REF!</v>
      </c>
    </row>
    <row r="194" spans="1:96" ht="15" customHeight="1">
      <c r="A194" s="19">
        <f t="shared" si="23"/>
        <v>2018</v>
      </c>
      <c r="B194" s="174">
        <f t="shared" si="67"/>
        <v>197</v>
      </c>
      <c r="C194" s="52"/>
      <c r="D194" s="20">
        <f t="shared" si="66"/>
        <v>16</v>
      </c>
      <c r="E194" s="198" t="e">
        <f>AA172</f>
        <v>#REF!</v>
      </c>
      <c r="F194" s="201" t="e">
        <f>AA179</f>
        <v>#VALUE!</v>
      </c>
      <c r="G194" s="643" t="e">
        <f>AA180</f>
        <v>#VALUE!</v>
      </c>
      <c r="H194" s="644"/>
      <c r="I194" s="177">
        <f t="shared" si="25"/>
        <v>197</v>
      </c>
      <c r="J194" s="185"/>
      <c r="K194" s="185"/>
    </row>
    <row r="195" spans="1:96" ht="15" customHeight="1">
      <c r="A195" s="19">
        <f t="shared" ref="A195:A210" si="68">A149</f>
        <v>2019</v>
      </c>
      <c r="B195" s="174">
        <f t="shared" si="67"/>
        <v>197</v>
      </c>
      <c r="C195" s="52"/>
      <c r="D195" s="20">
        <f t="shared" si="66"/>
        <v>17</v>
      </c>
      <c r="E195" s="198" t="e">
        <f>AH172</f>
        <v>#REF!</v>
      </c>
      <c r="F195" s="201" t="e">
        <f>AH179</f>
        <v>#VALUE!</v>
      </c>
      <c r="G195" s="643" t="e">
        <f>AH180</f>
        <v>#VALUE!</v>
      </c>
      <c r="H195" s="644"/>
      <c r="I195" s="177">
        <f t="shared" si="25"/>
        <v>197</v>
      </c>
      <c r="J195" s="185"/>
      <c r="K195" s="185"/>
    </row>
    <row r="196" spans="1:96" ht="15" customHeight="1">
      <c r="A196" s="19">
        <f t="shared" si="68"/>
        <v>2020</v>
      </c>
      <c r="B196" s="174">
        <f t="shared" si="67"/>
        <v>198</v>
      </c>
      <c r="C196" s="52"/>
      <c r="D196" s="20">
        <f t="shared" si="66"/>
        <v>18</v>
      </c>
      <c r="E196" s="198" t="e">
        <f>AO172</f>
        <v>#REF!</v>
      </c>
      <c r="F196" s="201" t="e">
        <f>AO179</f>
        <v>#VALUE!</v>
      </c>
      <c r="G196" s="643" t="e">
        <f>AO180</f>
        <v>#VALUE!</v>
      </c>
      <c r="H196" s="644"/>
      <c r="I196" s="177">
        <f t="shared" si="25"/>
        <v>198</v>
      </c>
      <c r="J196" s="185"/>
      <c r="K196" s="185"/>
    </row>
    <row r="197" spans="1:96" ht="15" customHeight="1">
      <c r="A197" s="19">
        <f t="shared" si="68"/>
        <v>2021</v>
      </c>
      <c r="B197" s="174">
        <f t="shared" si="67"/>
        <v>198</v>
      </c>
      <c r="C197" s="52"/>
      <c r="D197" s="20">
        <f t="shared" si="66"/>
        <v>19</v>
      </c>
      <c r="E197" s="198" t="e">
        <f>AV172</f>
        <v>#REF!</v>
      </c>
      <c r="F197" s="201" t="e">
        <f>AV179</f>
        <v>#VALUE!</v>
      </c>
      <c r="G197" s="643" t="e">
        <f>AV180</f>
        <v>#VALUE!</v>
      </c>
      <c r="H197" s="644"/>
      <c r="I197" s="177">
        <f t="shared" si="25"/>
        <v>198</v>
      </c>
      <c r="J197" s="185"/>
      <c r="K197" s="185"/>
    </row>
    <row r="198" spans="1:96" ht="15" customHeight="1">
      <c r="A198" s="19">
        <f t="shared" si="68"/>
        <v>2022</v>
      </c>
      <c r="B198" s="174">
        <f t="shared" si="67"/>
        <v>198</v>
      </c>
      <c r="C198" s="52"/>
      <c r="D198" s="20">
        <f t="shared" si="66"/>
        <v>20</v>
      </c>
      <c r="E198" s="198" t="e">
        <f>BC172</f>
        <v>#REF!</v>
      </c>
      <c r="F198" s="201" t="e">
        <f>BC179</f>
        <v>#VALUE!</v>
      </c>
      <c r="G198" s="643" t="e">
        <f>BC180</f>
        <v>#VALUE!</v>
      </c>
      <c r="H198" s="644"/>
      <c r="I198" s="177">
        <f t="shared" si="25"/>
        <v>198</v>
      </c>
      <c r="J198" s="185"/>
      <c r="K198" s="185"/>
    </row>
    <row r="199" spans="1:96" ht="15" customHeight="1">
      <c r="A199" s="19">
        <f t="shared" si="68"/>
        <v>2023</v>
      </c>
      <c r="B199" s="174">
        <f t="shared" si="67"/>
        <v>199</v>
      </c>
      <c r="C199" s="52"/>
      <c r="D199" s="20">
        <f t="shared" si="66"/>
        <v>21</v>
      </c>
      <c r="E199" s="198" t="e">
        <f>BJ172</f>
        <v>#REF!</v>
      </c>
      <c r="F199" s="201" t="e">
        <f>BJ179</f>
        <v>#VALUE!</v>
      </c>
      <c r="G199" s="643" t="e">
        <f>BJ180</f>
        <v>#VALUE!</v>
      </c>
      <c r="H199" s="644"/>
      <c r="I199" s="177">
        <f t="shared" si="25"/>
        <v>199</v>
      </c>
      <c r="J199" s="185"/>
      <c r="K199" s="185"/>
    </row>
    <row r="200" spans="1:96" ht="15" customHeight="1">
      <c r="A200" s="19">
        <f t="shared" si="68"/>
        <v>2024</v>
      </c>
      <c r="B200" s="174">
        <f t="shared" si="67"/>
        <v>199</v>
      </c>
      <c r="C200" s="52"/>
      <c r="D200" s="20">
        <f t="shared" si="66"/>
        <v>22</v>
      </c>
      <c r="E200" s="198" t="e">
        <f>BQ172</f>
        <v>#REF!</v>
      </c>
      <c r="F200" s="201" t="e">
        <f>BQ179</f>
        <v>#VALUE!</v>
      </c>
      <c r="G200" s="643" t="e">
        <f>BQ180</f>
        <v>#VALUE!</v>
      </c>
      <c r="H200" s="644"/>
      <c r="I200" s="177">
        <f t="shared" si="25"/>
        <v>199</v>
      </c>
      <c r="J200" s="185"/>
      <c r="K200" s="185"/>
    </row>
    <row r="201" spans="1:96" ht="15" customHeight="1">
      <c r="A201" s="19">
        <f t="shared" si="68"/>
        <v>2025</v>
      </c>
      <c r="B201" s="174">
        <f t="shared" si="67"/>
        <v>199</v>
      </c>
      <c r="C201" s="52"/>
      <c r="D201" s="20">
        <f t="shared" si="66"/>
        <v>23</v>
      </c>
      <c r="E201" s="198" t="e">
        <f>BX172</f>
        <v>#REF!</v>
      </c>
      <c r="F201" s="201" t="e">
        <f>BX179</f>
        <v>#VALUE!</v>
      </c>
      <c r="G201" s="643" t="e">
        <f>BX180</f>
        <v>#VALUE!</v>
      </c>
      <c r="H201" s="644"/>
      <c r="I201" s="177">
        <f t="shared" si="25"/>
        <v>199</v>
      </c>
      <c r="J201" s="185"/>
      <c r="K201" s="185"/>
    </row>
    <row r="202" spans="1:96" ht="15" customHeight="1">
      <c r="A202" s="19">
        <f t="shared" si="68"/>
        <v>2026</v>
      </c>
      <c r="B202" s="174">
        <f t="shared" si="67"/>
        <v>200</v>
      </c>
      <c r="C202" s="52"/>
      <c r="D202" s="20">
        <f t="shared" si="66"/>
        <v>24</v>
      </c>
      <c r="E202" s="198" t="e">
        <f>CE172</f>
        <v>#REF!</v>
      </c>
      <c r="F202" s="201" t="e">
        <f>CE179</f>
        <v>#VALUE!</v>
      </c>
      <c r="G202" s="643" t="e">
        <f>CE180</f>
        <v>#VALUE!</v>
      </c>
      <c r="H202" s="644"/>
      <c r="I202" s="177">
        <f t="shared" si="25"/>
        <v>200</v>
      </c>
      <c r="J202" s="185"/>
      <c r="K202" s="185"/>
    </row>
    <row r="203" spans="1:96" ht="15" customHeight="1">
      <c r="A203" s="19">
        <f t="shared" si="68"/>
        <v>2027</v>
      </c>
      <c r="B203" s="174">
        <f t="shared" si="67"/>
        <v>200</v>
      </c>
      <c r="C203" s="52"/>
      <c r="D203" s="20">
        <f t="shared" si="66"/>
        <v>25</v>
      </c>
      <c r="E203" s="198" t="e">
        <f>CL172</f>
        <v>#REF!</v>
      </c>
      <c r="F203" s="201" t="e">
        <f>CL179</f>
        <v>#VALUE!</v>
      </c>
      <c r="G203" s="643" t="e">
        <f>CL180</f>
        <v>#VALUE!</v>
      </c>
      <c r="H203" s="644"/>
      <c r="I203" s="177">
        <f t="shared" si="25"/>
        <v>200</v>
      </c>
      <c r="J203" s="185"/>
      <c r="K203" s="185"/>
    </row>
    <row r="204" spans="1:96" ht="15" customHeight="1">
      <c r="A204" s="19">
        <f t="shared" si="68"/>
        <v>2028</v>
      </c>
      <c r="B204" s="174">
        <f t="shared" si="67"/>
        <v>200</v>
      </c>
      <c r="C204" s="52"/>
      <c r="D204" s="20">
        <f t="shared" si="66"/>
        <v>26</v>
      </c>
      <c r="E204" s="198" t="e">
        <f>CS172</f>
        <v>#REF!</v>
      </c>
      <c r="F204" s="201" t="e">
        <f>CS179</f>
        <v>#VALUE!</v>
      </c>
      <c r="G204" s="643" t="e">
        <f>CS180</f>
        <v>#VALUE!</v>
      </c>
      <c r="H204" s="644"/>
      <c r="I204" s="177">
        <f t="shared" si="25"/>
        <v>200</v>
      </c>
      <c r="J204" s="185"/>
      <c r="K204" s="185"/>
    </row>
    <row r="205" spans="1:96" ht="15" customHeight="1">
      <c r="A205" s="19">
        <f t="shared" si="68"/>
        <v>2029</v>
      </c>
      <c r="B205" s="174">
        <f t="shared" si="67"/>
        <v>201</v>
      </c>
      <c r="C205" s="52"/>
      <c r="D205" s="20">
        <f t="shared" si="66"/>
        <v>27</v>
      </c>
      <c r="E205" s="53"/>
      <c r="F205" s="31"/>
      <c r="G205" s="25"/>
      <c r="H205" s="25"/>
      <c r="I205" s="177">
        <f t="shared" si="25"/>
        <v>201</v>
      </c>
      <c r="J205" s="185"/>
      <c r="K205" s="185"/>
    </row>
    <row r="206" spans="1:96" ht="15" customHeight="1">
      <c r="A206" s="19">
        <f t="shared" si="68"/>
        <v>2030</v>
      </c>
      <c r="B206" s="174">
        <f t="shared" si="67"/>
        <v>201</v>
      </c>
      <c r="C206" s="52"/>
      <c r="D206" s="20">
        <f t="shared" si="66"/>
        <v>28</v>
      </c>
      <c r="E206" s="53"/>
      <c r="F206" s="31"/>
      <c r="G206" s="25"/>
      <c r="H206" s="25"/>
      <c r="I206" s="177">
        <f t="shared" si="25"/>
        <v>201</v>
      </c>
      <c r="J206" s="185"/>
      <c r="K206" s="185"/>
    </row>
    <row r="207" spans="1:96" ht="15" customHeight="1">
      <c r="A207" s="19">
        <f t="shared" si="68"/>
        <v>2031</v>
      </c>
      <c r="B207" s="174">
        <f t="shared" si="67"/>
        <v>201</v>
      </c>
      <c r="C207" s="52"/>
      <c r="D207" s="20">
        <f t="shared" si="66"/>
        <v>29</v>
      </c>
      <c r="E207" s="53"/>
      <c r="F207" s="31"/>
      <c r="G207" s="25"/>
      <c r="H207" s="25"/>
      <c r="I207" s="177">
        <f t="shared" si="25"/>
        <v>201</v>
      </c>
      <c r="J207" s="185"/>
      <c r="K207" s="185"/>
    </row>
    <row r="208" spans="1:96" ht="15" customHeight="1">
      <c r="A208" s="19">
        <f t="shared" si="68"/>
        <v>2032</v>
      </c>
      <c r="B208" s="174">
        <f t="shared" si="67"/>
        <v>201</v>
      </c>
      <c r="C208" s="52"/>
      <c r="D208" s="20">
        <f t="shared" si="66"/>
        <v>30</v>
      </c>
      <c r="E208" s="53"/>
      <c r="F208" s="31"/>
      <c r="G208" s="25"/>
      <c r="H208" s="25"/>
      <c r="I208" s="177">
        <f t="shared" si="25"/>
        <v>201</v>
      </c>
      <c r="J208" s="185"/>
      <c r="K208" s="185"/>
    </row>
    <row r="209" spans="1:100" ht="15" customHeight="1">
      <c r="A209" s="19">
        <f t="shared" si="68"/>
        <v>2033</v>
      </c>
      <c r="B209" s="174">
        <f t="shared" si="67"/>
        <v>202</v>
      </c>
      <c r="C209" s="52"/>
      <c r="D209" s="20">
        <f t="shared" si="66"/>
        <v>31</v>
      </c>
      <c r="E209" s="53"/>
      <c r="F209" s="31"/>
      <c r="G209" s="25"/>
      <c r="H209" s="25"/>
      <c r="I209" s="177">
        <f t="shared" si="25"/>
        <v>202</v>
      </c>
      <c r="J209" s="185"/>
      <c r="K209" s="185"/>
    </row>
    <row r="210" spans="1:100" ht="15" customHeight="1">
      <c r="A210" s="103">
        <f t="shared" si="68"/>
        <v>2034</v>
      </c>
      <c r="B210" s="186">
        <f t="shared" si="67"/>
        <v>202</v>
      </c>
      <c r="C210" s="193"/>
      <c r="D210" s="33">
        <f t="shared" si="66"/>
        <v>32</v>
      </c>
      <c r="E210" s="54"/>
      <c r="F210" s="34"/>
      <c r="G210" s="9"/>
      <c r="H210" s="9"/>
      <c r="I210" s="187">
        <f t="shared" si="25"/>
        <v>202</v>
      </c>
      <c r="J210" s="188"/>
      <c r="K210" s="188"/>
    </row>
    <row r="211" spans="1:100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0" ht="15" customHeight="1">
      <c r="A212" s="7" t="s">
        <v>41</v>
      </c>
    </row>
    <row r="213" spans="1:100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RSQ(I214:I234,B214:B234)</f>
        <v>1.8743309799461323E-2</v>
      </c>
      <c r="J213" s="17" t="s">
        <v>15</v>
      </c>
      <c r="K213" s="18" t="s">
        <v>16</v>
      </c>
      <c r="M213" s="13"/>
      <c r="N213" s="107" t="s">
        <v>74</v>
      </c>
      <c r="O213" s="108" t="e">
        <f>RSQ($B214:$B234,O214:O234)</f>
        <v>#REF!</v>
      </c>
      <c r="P213" s="18" t="s">
        <v>16</v>
      </c>
      <c r="R213" s="66" t="s">
        <v>32</v>
      </c>
      <c r="S213" s="37"/>
      <c r="T213" s="13"/>
      <c r="U213" s="107" t="s">
        <v>74</v>
      </c>
      <c r="V213" s="108" t="e">
        <f>RSQ($B214:$B234,V214:V234)</f>
        <v>#REF!</v>
      </c>
      <c r="W213" s="18" t="s">
        <v>16</v>
      </c>
      <c r="Y213" s="66" t="s">
        <v>32</v>
      </c>
      <c r="Z213" s="37"/>
      <c r="AA213" s="13"/>
      <c r="AB213" s="107" t="s">
        <v>74</v>
      </c>
      <c r="AC213" s="108" t="e">
        <f>RSQ($B214:$B234,AC214:AC234)</f>
        <v>#REF!</v>
      </c>
      <c r="AD213" s="18" t="s">
        <v>16</v>
      </c>
      <c r="AF213" s="66" t="s">
        <v>32</v>
      </c>
      <c r="AG213" s="37"/>
      <c r="AH213" s="13"/>
      <c r="AI213" s="107" t="s">
        <v>74</v>
      </c>
      <c r="AJ213" s="108" t="e">
        <f>RSQ($B214:$B234,AJ214:AJ234)</f>
        <v>#REF!</v>
      </c>
      <c r="AK213" s="18" t="s">
        <v>16</v>
      </c>
      <c r="AM213" s="66" t="s">
        <v>32</v>
      </c>
      <c r="AN213" s="37"/>
      <c r="AO213" s="13"/>
      <c r="AP213" s="107" t="s">
        <v>74</v>
      </c>
      <c r="AQ213" s="108" t="e">
        <f>RSQ($B214:$B234,AQ214:AQ234)</f>
        <v>#REF!</v>
      </c>
      <c r="AR213" s="18" t="s">
        <v>16</v>
      </c>
      <c r="AT213" s="66" t="s">
        <v>32</v>
      </c>
      <c r="AU213" s="37"/>
      <c r="AV213" s="13"/>
      <c r="AW213" s="107" t="s">
        <v>74</v>
      </c>
      <c r="AX213" s="108" t="e">
        <f>RSQ($B214:$B234,AX214:AX234)</f>
        <v>#REF!</v>
      </c>
      <c r="AY213" s="18" t="s">
        <v>16</v>
      </c>
      <c r="BA213" s="66" t="s">
        <v>32</v>
      </c>
      <c r="BB213" s="37"/>
      <c r="BC213" s="13"/>
      <c r="BD213" s="107" t="s">
        <v>74</v>
      </c>
      <c r="BE213" s="108" t="e">
        <f>RSQ($B214:$B234,BE214:BE234)</f>
        <v>#REF!</v>
      </c>
      <c r="BF213" s="18" t="s">
        <v>16</v>
      </c>
      <c r="BH213" s="66" t="s">
        <v>32</v>
      </c>
      <c r="BI213" s="37"/>
      <c r="BJ213" s="13"/>
      <c r="BK213" s="107" t="s">
        <v>74</v>
      </c>
      <c r="BL213" s="108" t="e">
        <f>RSQ($B214:$B234,BL214:BL234)</f>
        <v>#REF!</v>
      </c>
      <c r="BM213" s="18" t="s">
        <v>16</v>
      </c>
      <c r="BO213" s="66" t="s">
        <v>32</v>
      </c>
      <c r="BP213" s="37"/>
      <c r="BQ213" s="13"/>
      <c r="BR213" s="107" t="s">
        <v>74</v>
      </c>
      <c r="BS213" s="108" t="e">
        <f>RSQ($B214:$B234,BS214:BS234)</f>
        <v>#REF!</v>
      </c>
      <c r="BT213" s="18" t="s">
        <v>16</v>
      </c>
      <c r="BV213" s="66" t="s">
        <v>32</v>
      </c>
      <c r="BW213" s="37"/>
      <c r="BX213" s="13"/>
      <c r="BY213" s="107" t="s">
        <v>74</v>
      </c>
      <c r="BZ213" s="108" t="e">
        <f>RSQ($B214:$B234,BZ214:BZ234)</f>
        <v>#REF!</v>
      </c>
      <c r="CA213" s="18" t="s">
        <v>16</v>
      </c>
      <c r="CC213" s="66" t="s">
        <v>32</v>
      </c>
      <c r="CD213" s="37"/>
      <c r="CE213" s="13"/>
      <c r="CF213" s="107" t="s">
        <v>74</v>
      </c>
      <c r="CG213" s="108" t="e">
        <f>RSQ($B214:$B234,CG214:CG234)</f>
        <v>#REF!</v>
      </c>
      <c r="CH213" s="18" t="s">
        <v>16</v>
      </c>
      <c r="CJ213" s="66" t="s">
        <v>32</v>
      </c>
      <c r="CK213" s="37"/>
      <c r="CL213" s="13"/>
      <c r="CM213" s="107" t="s">
        <v>74</v>
      </c>
      <c r="CN213" s="108" t="e">
        <f>RSQ($B214:$B234,CN214:CN234)</f>
        <v>#REF!</v>
      </c>
      <c r="CO213" s="18" t="s">
        <v>16</v>
      </c>
      <c r="CQ213" s="66" t="s">
        <v>32</v>
      </c>
      <c r="CR213" s="37"/>
      <c r="CS213" s="13"/>
      <c r="CT213" s="107" t="s">
        <v>74</v>
      </c>
      <c r="CU213" s="108" t="e">
        <f>RSQ($B214:$B234,CU214:CU234)</f>
        <v>#REF!</v>
      </c>
      <c r="CV213" s="18" t="s">
        <v>16</v>
      </c>
    </row>
    <row r="214" spans="1:100" ht="15" customHeight="1">
      <c r="A214" s="19"/>
      <c r="B214" s="174"/>
      <c r="C214" s="67"/>
      <c r="D214" s="20"/>
      <c r="E214" s="20"/>
      <c r="F214" s="38" t="s">
        <v>43</v>
      </c>
      <c r="I214" s="175"/>
      <c r="J214" s="176"/>
      <c r="K214" s="175"/>
      <c r="O214" s="203"/>
      <c r="P214" s="175"/>
      <c r="R214" s="68"/>
      <c r="S214" s="38" t="s">
        <v>43</v>
      </c>
      <c r="V214" s="203"/>
      <c r="W214" s="175"/>
      <c r="Y214" s="68"/>
      <c r="Z214" s="38" t="s">
        <v>43</v>
      </c>
      <c r="AC214" s="203"/>
      <c r="AD214" s="175"/>
      <c r="AF214" s="68"/>
      <c r="AG214" s="38" t="s">
        <v>43</v>
      </c>
      <c r="AJ214" s="203"/>
      <c r="AK214" s="175"/>
      <c r="AM214" s="68"/>
      <c r="AN214" s="38" t="s">
        <v>43</v>
      </c>
      <c r="AQ214" s="203"/>
      <c r="AR214" s="175"/>
      <c r="AT214" s="68"/>
      <c r="AU214" s="38" t="s">
        <v>43</v>
      </c>
      <c r="AX214" s="203"/>
      <c r="AY214" s="175"/>
      <c r="BA214" s="68"/>
      <c r="BB214" s="38" t="s">
        <v>43</v>
      </c>
      <c r="BE214" s="203"/>
      <c r="BF214" s="175"/>
      <c r="BH214" s="68"/>
      <c r="BI214" s="38" t="s">
        <v>43</v>
      </c>
      <c r="BL214" s="203"/>
      <c r="BM214" s="175"/>
      <c r="BO214" s="68"/>
      <c r="BP214" s="38" t="s">
        <v>43</v>
      </c>
      <c r="BS214" s="203"/>
      <c r="BT214" s="175"/>
      <c r="BV214" s="68"/>
      <c r="BW214" s="38" t="s">
        <v>43</v>
      </c>
      <c r="BZ214" s="203"/>
      <c r="CA214" s="175"/>
      <c r="CC214" s="68"/>
      <c r="CD214" s="38" t="s">
        <v>43</v>
      </c>
      <c r="CG214" s="203"/>
      <c r="CH214" s="175"/>
      <c r="CJ214" s="68"/>
      <c r="CK214" s="38" t="s">
        <v>43</v>
      </c>
      <c r="CN214" s="203"/>
      <c r="CO214" s="175"/>
      <c r="CQ214" s="68"/>
      <c r="CR214" s="38" t="s">
        <v>43</v>
      </c>
      <c r="CU214" s="203"/>
      <c r="CV214" s="175"/>
    </row>
    <row r="215" spans="1:100" ht="15" customHeight="1">
      <c r="A215" s="19"/>
      <c r="B215" s="174"/>
      <c r="C215" s="67"/>
      <c r="D215" s="20"/>
      <c r="E215" s="69"/>
      <c r="F215" s="38" t="s">
        <v>44</v>
      </c>
      <c r="I215" s="177"/>
      <c r="J215" s="178"/>
      <c r="K215" s="177"/>
      <c r="O215" s="185"/>
      <c r="P215" s="177"/>
      <c r="R215" s="68"/>
      <c r="S215" s="38" t="s">
        <v>44</v>
      </c>
      <c r="V215" s="185"/>
      <c r="W215" s="177"/>
      <c r="Y215" s="68"/>
      <c r="Z215" s="38" t="s">
        <v>44</v>
      </c>
      <c r="AC215" s="185"/>
      <c r="AD215" s="177"/>
      <c r="AF215" s="68"/>
      <c r="AG215" s="38" t="s">
        <v>44</v>
      </c>
      <c r="AJ215" s="185"/>
      <c r="AK215" s="177"/>
      <c r="AM215" s="68"/>
      <c r="AN215" s="38" t="s">
        <v>44</v>
      </c>
      <c r="AQ215" s="185"/>
      <c r="AR215" s="177"/>
      <c r="AT215" s="68"/>
      <c r="AU215" s="38" t="s">
        <v>44</v>
      </c>
      <c r="AX215" s="185"/>
      <c r="AY215" s="177"/>
      <c r="BA215" s="68"/>
      <c r="BB215" s="38" t="s">
        <v>44</v>
      </c>
      <c r="BE215" s="185"/>
      <c r="BF215" s="177"/>
      <c r="BH215" s="68"/>
      <c r="BI215" s="38" t="s">
        <v>44</v>
      </c>
      <c r="BL215" s="185"/>
      <c r="BM215" s="177"/>
      <c r="BO215" s="68"/>
      <c r="BP215" s="38" t="s">
        <v>44</v>
      </c>
      <c r="BS215" s="185"/>
      <c r="BT215" s="177"/>
      <c r="BV215" s="68"/>
      <c r="BW215" s="38" t="s">
        <v>44</v>
      </c>
      <c r="BZ215" s="185"/>
      <c r="CA215" s="177"/>
      <c r="CC215" s="68"/>
      <c r="CD215" s="38" t="s">
        <v>44</v>
      </c>
      <c r="CG215" s="185"/>
      <c r="CH215" s="177"/>
      <c r="CJ215" s="68"/>
      <c r="CK215" s="38" t="s">
        <v>44</v>
      </c>
      <c r="CN215" s="185"/>
      <c r="CO215" s="177"/>
      <c r="CQ215" s="68"/>
      <c r="CR215" s="38" t="s">
        <v>44</v>
      </c>
      <c r="CU215" s="185"/>
      <c r="CV215" s="177"/>
    </row>
    <row r="216" spans="1:100" ht="15" customHeight="1">
      <c r="A216" s="19"/>
      <c r="B216" s="174"/>
      <c r="C216" s="67"/>
      <c r="D216" s="20"/>
      <c r="E216" s="69"/>
      <c r="F216" s="25" t="s">
        <v>45</v>
      </c>
      <c r="G216" s="70"/>
      <c r="H216" s="21"/>
      <c r="I216" s="177"/>
      <c r="J216" s="178"/>
      <c r="K216" s="177"/>
      <c r="M216" s="70"/>
      <c r="N216" s="21"/>
      <c r="O216" s="185"/>
      <c r="P216" s="177"/>
      <c r="R216" s="68"/>
      <c r="S216" s="25" t="s">
        <v>45</v>
      </c>
      <c r="T216" s="70"/>
      <c r="U216" s="21"/>
      <c r="V216" s="185"/>
      <c r="W216" s="177"/>
      <c r="Y216" s="68"/>
      <c r="Z216" s="25" t="s">
        <v>45</v>
      </c>
      <c r="AA216" s="70"/>
      <c r="AB216" s="21"/>
      <c r="AC216" s="185"/>
      <c r="AD216" s="177"/>
      <c r="AF216" s="68"/>
      <c r="AG216" s="25" t="s">
        <v>45</v>
      </c>
      <c r="AH216" s="70"/>
      <c r="AI216" s="21"/>
      <c r="AJ216" s="185"/>
      <c r="AK216" s="177"/>
      <c r="AM216" s="68"/>
      <c r="AN216" s="25" t="s">
        <v>45</v>
      </c>
      <c r="AO216" s="70"/>
      <c r="AP216" s="21"/>
      <c r="AQ216" s="185"/>
      <c r="AR216" s="177"/>
      <c r="AT216" s="68"/>
      <c r="AU216" s="25" t="s">
        <v>45</v>
      </c>
      <c r="AV216" s="70"/>
      <c r="AW216" s="21"/>
      <c r="AX216" s="185"/>
      <c r="AY216" s="177"/>
      <c r="BA216" s="68"/>
      <c r="BB216" s="25" t="s">
        <v>45</v>
      </c>
      <c r="BC216" s="70"/>
      <c r="BD216" s="21"/>
      <c r="BE216" s="185"/>
      <c r="BF216" s="177"/>
      <c r="BH216" s="68"/>
      <c r="BI216" s="25" t="s">
        <v>45</v>
      </c>
      <c r="BJ216" s="70"/>
      <c r="BK216" s="21"/>
      <c r="BL216" s="185"/>
      <c r="BM216" s="177"/>
      <c r="BO216" s="68"/>
      <c r="BP216" s="25" t="s">
        <v>45</v>
      </c>
      <c r="BQ216" s="70"/>
      <c r="BR216" s="21"/>
      <c r="BS216" s="185"/>
      <c r="BT216" s="177"/>
      <c r="BV216" s="68"/>
      <c r="BW216" s="25" t="s">
        <v>45</v>
      </c>
      <c r="BX216" s="70"/>
      <c r="BY216" s="21"/>
      <c r="BZ216" s="185"/>
      <c r="CA216" s="177"/>
      <c r="CC216" s="68"/>
      <c r="CD216" s="25" t="s">
        <v>45</v>
      </c>
      <c r="CE216" s="70"/>
      <c r="CF216" s="21"/>
      <c r="CG216" s="185"/>
      <c r="CH216" s="177"/>
      <c r="CJ216" s="68"/>
      <c r="CK216" s="25" t="s">
        <v>45</v>
      </c>
      <c r="CL216" s="70"/>
      <c r="CM216" s="21"/>
      <c r="CN216" s="185"/>
      <c r="CO216" s="177"/>
      <c r="CQ216" s="68"/>
      <c r="CR216" s="25" t="s">
        <v>45</v>
      </c>
      <c r="CS216" s="70"/>
      <c r="CT216" s="21"/>
      <c r="CU216" s="185"/>
      <c r="CV216" s="177"/>
    </row>
    <row r="217" spans="1:100" ht="15" customHeight="1">
      <c r="A217" s="19"/>
      <c r="B217" s="174"/>
      <c r="C217" s="67"/>
      <c r="D217" s="20"/>
      <c r="E217" s="69"/>
      <c r="I217" s="177"/>
      <c r="J217" s="178"/>
      <c r="K217" s="177"/>
      <c r="O217" s="185"/>
      <c r="P217" s="177"/>
      <c r="R217" s="68"/>
      <c r="V217" s="185"/>
      <c r="W217" s="177"/>
      <c r="Y217" s="68"/>
      <c r="AC217" s="185"/>
      <c r="AD217" s="177"/>
      <c r="AF217" s="68"/>
      <c r="AJ217" s="185"/>
      <c r="AK217" s="177"/>
      <c r="AM217" s="68"/>
      <c r="AQ217" s="185"/>
      <c r="AR217" s="177"/>
      <c r="AT217" s="68"/>
      <c r="AX217" s="185"/>
      <c r="AY217" s="177"/>
      <c r="BA217" s="68"/>
      <c r="BE217" s="185"/>
      <c r="BF217" s="177"/>
      <c r="BH217" s="68"/>
      <c r="BL217" s="185"/>
      <c r="BM217" s="177"/>
      <c r="BO217" s="68"/>
      <c r="BS217" s="185"/>
      <c r="BT217" s="177"/>
      <c r="BV217" s="68"/>
      <c r="BZ217" s="185"/>
      <c r="CA217" s="177"/>
      <c r="CC217" s="68"/>
      <c r="CG217" s="185"/>
      <c r="CH217" s="177"/>
      <c r="CJ217" s="68"/>
      <c r="CN217" s="185"/>
      <c r="CO217" s="177"/>
      <c r="CQ217" s="68"/>
      <c r="CU217" s="185"/>
      <c r="CV217" s="177"/>
    </row>
    <row r="218" spans="1:100" ht="15" customHeight="1">
      <c r="A218" s="19"/>
      <c r="B218" s="174"/>
      <c r="C218" s="67"/>
      <c r="D218" s="20"/>
      <c r="E218" s="69"/>
      <c r="F218" s="71" t="s">
        <v>35</v>
      </c>
      <c r="G218" s="237">
        <v>10</v>
      </c>
      <c r="H218" s="21"/>
      <c r="I218" s="177"/>
      <c r="J218" s="178"/>
      <c r="K218" s="177"/>
      <c r="M218" s="204" t="e">
        <f>10^#REF!</f>
        <v>#REF!</v>
      </c>
      <c r="N218" s="21"/>
      <c r="O218" s="185"/>
      <c r="P218" s="177"/>
      <c r="R218" s="68"/>
      <c r="S218" s="71" t="s">
        <v>35</v>
      </c>
      <c r="T218" s="204" t="e">
        <f>M218+S239</f>
        <v>#REF!</v>
      </c>
      <c r="U218" s="21"/>
      <c r="V218" s="185"/>
      <c r="W218" s="177"/>
      <c r="Y218" s="68"/>
      <c r="Z218" s="71" t="s">
        <v>35</v>
      </c>
      <c r="AA218" s="204" t="e">
        <f>T218+Z239</f>
        <v>#REF!</v>
      </c>
      <c r="AB218" s="21"/>
      <c r="AC218" s="185"/>
      <c r="AD218" s="177"/>
      <c r="AF218" s="68"/>
      <c r="AG218" s="71" t="s">
        <v>35</v>
      </c>
      <c r="AH218" s="204" t="e">
        <f>AA218+AG239</f>
        <v>#REF!</v>
      </c>
      <c r="AI218" s="21"/>
      <c r="AJ218" s="185"/>
      <c r="AK218" s="177"/>
      <c r="AM218" s="68"/>
      <c r="AN218" s="71" t="s">
        <v>35</v>
      </c>
      <c r="AO218" s="204" t="e">
        <f>AH218+AN239</f>
        <v>#REF!</v>
      </c>
      <c r="AP218" s="21"/>
      <c r="AQ218" s="185"/>
      <c r="AR218" s="177"/>
      <c r="AT218" s="68"/>
      <c r="AU218" s="71" t="s">
        <v>35</v>
      </c>
      <c r="AV218" s="204" t="e">
        <f>AO218+AU239</f>
        <v>#REF!</v>
      </c>
      <c r="AW218" s="21"/>
      <c r="AX218" s="185"/>
      <c r="AY218" s="177"/>
      <c r="BA218" s="68"/>
      <c r="BB218" s="71" t="s">
        <v>35</v>
      </c>
      <c r="BC218" s="204" t="e">
        <f>AV218+BB239</f>
        <v>#REF!</v>
      </c>
      <c r="BD218" s="21"/>
      <c r="BE218" s="185"/>
      <c r="BF218" s="177"/>
      <c r="BH218" s="68"/>
      <c r="BI218" s="71" t="s">
        <v>35</v>
      </c>
      <c r="BJ218" s="204" t="e">
        <f>BC218+BI239</f>
        <v>#REF!</v>
      </c>
      <c r="BK218" s="21"/>
      <c r="BL218" s="185"/>
      <c r="BM218" s="177"/>
      <c r="BO218" s="68"/>
      <c r="BP218" s="71" t="s">
        <v>35</v>
      </c>
      <c r="BQ218" s="204" t="e">
        <f>BJ218+BP239</f>
        <v>#REF!</v>
      </c>
      <c r="BR218" s="21"/>
      <c r="BS218" s="185"/>
      <c r="BT218" s="177"/>
      <c r="BV218" s="68"/>
      <c r="BW218" s="71" t="s">
        <v>35</v>
      </c>
      <c r="BX218" s="204" t="e">
        <f>BQ218+BW239</f>
        <v>#REF!</v>
      </c>
      <c r="BY218" s="21"/>
      <c r="BZ218" s="185"/>
      <c r="CA218" s="177"/>
      <c r="CC218" s="68"/>
      <c r="CD218" s="71" t="s">
        <v>35</v>
      </c>
      <c r="CE218" s="204" t="e">
        <f>BX218+CD239</f>
        <v>#REF!</v>
      </c>
      <c r="CF218" s="21"/>
      <c r="CG218" s="185"/>
      <c r="CH218" s="177"/>
      <c r="CJ218" s="68"/>
      <c r="CK218" s="71" t="s">
        <v>35</v>
      </c>
      <c r="CL218" s="204" t="e">
        <f>CE218+CK239</f>
        <v>#REF!</v>
      </c>
      <c r="CM218" s="21"/>
      <c r="CN218" s="185"/>
      <c r="CO218" s="177"/>
      <c r="CQ218" s="68"/>
      <c r="CR218" s="71" t="s">
        <v>35</v>
      </c>
      <c r="CS218" s="204" t="e">
        <f>CL218+CR239</f>
        <v>#REF!</v>
      </c>
      <c r="CT218" s="21"/>
      <c r="CU218" s="185"/>
      <c r="CV218" s="177"/>
    </row>
    <row r="219" spans="1:100" ht="15" customHeight="1">
      <c r="A219" s="19"/>
      <c r="B219" s="174"/>
      <c r="C219" s="67"/>
      <c r="D219" s="20"/>
      <c r="E219" s="69"/>
      <c r="F219" s="71" t="s">
        <v>30</v>
      </c>
      <c r="G219" s="42">
        <f>INDEX(LINEST(C225:C234,E225:E234),1)</f>
        <v>2.0604214590595686E-2</v>
      </c>
      <c r="H219" s="21"/>
      <c r="I219" s="177"/>
      <c r="J219" s="178"/>
      <c r="K219" s="177"/>
      <c r="M219" s="42" t="e">
        <f>INDEX(LINEST(#REF!,$E225:$E234),1)</f>
        <v>#REF!</v>
      </c>
      <c r="N219" s="21"/>
      <c r="O219" s="185"/>
      <c r="P219" s="177"/>
      <c r="R219" s="68"/>
      <c r="S219" s="71" t="s">
        <v>30</v>
      </c>
      <c r="T219" s="42" t="e">
        <f>INDEX(LINEST(R225:R234,$E225:$E234),1)</f>
        <v>#VALUE!</v>
      </c>
      <c r="U219" s="21"/>
      <c r="V219" s="185"/>
      <c r="W219" s="177"/>
      <c r="Y219" s="68"/>
      <c r="Z219" s="71" t="s">
        <v>30</v>
      </c>
      <c r="AA219" s="42" t="e">
        <f>INDEX(LINEST(Y225:Y234,$E225:$E234),1)</f>
        <v>#VALUE!</v>
      </c>
      <c r="AB219" s="21"/>
      <c r="AC219" s="185"/>
      <c r="AD219" s="177"/>
      <c r="AF219" s="68"/>
      <c r="AG219" s="71" t="s">
        <v>30</v>
      </c>
      <c r="AH219" s="42" t="e">
        <f>INDEX(LINEST(AF225:AF234,$E225:$E234),1)</f>
        <v>#VALUE!</v>
      </c>
      <c r="AI219" s="21"/>
      <c r="AJ219" s="185"/>
      <c r="AK219" s="177"/>
      <c r="AM219" s="68"/>
      <c r="AN219" s="71" t="s">
        <v>30</v>
      </c>
      <c r="AO219" s="42" t="e">
        <f>INDEX(LINEST(AM225:AM234,$E225:$E234),1)</f>
        <v>#VALUE!</v>
      </c>
      <c r="AP219" s="21"/>
      <c r="AQ219" s="185"/>
      <c r="AR219" s="177"/>
      <c r="AT219" s="68"/>
      <c r="AU219" s="71" t="s">
        <v>30</v>
      </c>
      <c r="AV219" s="42" t="e">
        <f>INDEX(LINEST(AT225:AT234,$E225:$E234),1)</f>
        <v>#VALUE!</v>
      </c>
      <c r="AW219" s="21"/>
      <c r="AX219" s="185"/>
      <c r="AY219" s="177"/>
      <c r="BA219" s="68"/>
      <c r="BB219" s="71" t="s">
        <v>30</v>
      </c>
      <c r="BC219" s="42" t="e">
        <f>INDEX(LINEST(BA225:BA234,$E225:$E234),1)</f>
        <v>#VALUE!</v>
      </c>
      <c r="BD219" s="21"/>
      <c r="BE219" s="185"/>
      <c r="BF219" s="177"/>
      <c r="BH219" s="68"/>
      <c r="BI219" s="71" t="s">
        <v>30</v>
      </c>
      <c r="BJ219" s="42" t="e">
        <f>INDEX(LINEST(BH225:BH234,$E225:$E234),1)</f>
        <v>#VALUE!</v>
      </c>
      <c r="BK219" s="21"/>
      <c r="BL219" s="185"/>
      <c r="BM219" s="177"/>
      <c r="BO219" s="68"/>
      <c r="BP219" s="71" t="s">
        <v>30</v>
      </c>
      <c r="BQ219" s="42" t="e">
        <f>INDEX(LINEST(BO225:BO234,$E225:$E234),1)</f>
        <v>#VALUE!</v>
      </c>
      <c r="BR219" s="21"/>
      <c r="BS219" s="185"/>
      <c r="BT219" s="177"/>
      <c r="BV219" s="68"/>
      <c r="BW219" s="71" t="s">
        <v>30</v>
      </c>
      <c r="BX219" s="42" t="e">
        <f>INDEX(LINEST(BV225:BV234,$E225:$E234),1)</f>
        <v>#VALUE!</v>
      </c>
      <c r="BY219" s="21"/>
      <c r="BZ219" s="185"/>
      <c r="CA219" s="177"/>
      <c r="CC219" s="68"/>
      <c r="CD219" s="71" t="s">
        <v>30</v>
      </c>
      <c r="CE219" s="42" t="e">
        <f>INDEX(LINEST(CC225:CC234,$E225:$E234),1)</f>
        <v>#VALUE!</v>
      </c>
      <c r="CF219" s="21"/>
      <c r="CG219" s="185"/>
      <c r="CH219" s="177"/>
      <c r="CJ219" s="68"/>
      <c r="CK219" s="71" t="s">
        <v>30</v>
      </c>
      <c r="CL219" s="42" t="e">
        <f>INDEX(LINEST(CJ225:CJ234,$E225:$E234),1)</f>
        <v>#VALUE!</v>
      </c>
      <c r="CM219" s="21"/>
      <c r="CN219" s="185"/>
      <c r="CO219" s="177"/>
      <c r="CQ219" s="68"/>
      <c r="CR219" s="71" t="s">
        <v>30</v>
      </c>
      <c r="CS219" s="42" t="e">
        <f>INDEX(LINEST(CQ225:CQ234,$E225:$E234),1)</f>
        <v>#VALUE!</v>
      </c>
      <c r="CT219" s="21"/>
      <c r="CU219" s="185"/>
      <c r="CV219" s="177"/>
    </row>
    <row r="220" spans="1:100" ht="15" customHeight="1">
      <c r="A220" s="19"/>
      <c r="B220" s="174"/>
      <c r="C220" s="67"/>
      <c r="D220" s="20"/>
      <c r="E220" s="69"/>
      <c r="F220" s="71" t="s">
        <v>25</v>
      </c>
      <c r="G220" s="42">
        <f>INDEX(LINEST(C225:C234,E225:E234),2)</f>
        <v>5.1811150419910721</v>
      </c>
      <c r="H220" s="72" t="s">
        <v>46</v>
      </c>
      <c r="I220" s="177"/>
      <c r="J220" s="178"/>
      <c r="K220" s="177"/>
      <c r="M220" s="42" t="e">
        <f>INDEX(LINEST(#REF!,$E225:$E234),2)</f>
        <v>#REF!</v>
      </c>
      <c r="N220" s="72" t="s">
        <v>46</v>
      </c>
      <c r="O220" s="185"/>
      <c r="P220" s="177"/>
      <c r="R220" s="68"/>
      <c r="S220" s="71" t="s">
        <v>25</v>
      </c>
      <c r="T220" s="42" t="e">
        <f>INDEX(LINEST(R225:R234,$E225:$E234),2)</f>
        <v>#VALUE!</v>
      </c>
      <c r="U220" s="72" t="s">
        <v>46</v>
      </c>
      <c r="V220" s="185"/>
      <c r="W220" s="177"/>
      <c r="Y220" s="68"/>
      <c r="Z220" s="71" t="s">
        <v>25</v>
      </c>
      <c r="AA220" s="42" t="e">
        <f>INDEX(LINEST(Y225:Y234,$E225:$E234),2)</f>
        <v>#VALUE!</v>
      </c>
      <c r="AB220" s="72" t="s">
        <v>46</v>
      </c>
      <c r="AC220" s="185"/>
      <c r="AD220" s="177"/>
      <c r="AF220" s="68"/>
      <c r="AG220" s="71" t="s">
        <v>25</v>
      </c>
      <c r="AH220" s="42" t="e">
        <f>INDEX(LINEST(AF225:AF234,$E225:$E234),2)</f>
        <v>#VALUE!</v>
      </c>
      <c r="AI220" s="72" t="s">
        <v>46</v>
      </c>
      <c r="AJ220" s="185"/>
      <c r="AK220" s="177"/>
      <c r="AM220" s="68"/>
      <c r="AN220" s="71" t="s">
        <v>25</v>
      </c>
      <c r="AO220" s="42" t="e">
        <f>INDEX(LINEST(AM225:AM234,$E225:$E234),2)</f>
        <v>#VALUE!</v>
      </c>
      <c r="AP220" s="72" t="s">
        <v>46</v>
      </c>
      <c r="AQ220" s="185"/>
      <c r="AR220" s="177"/>
      <c r="AT220" s="68"/>
      <c r="AU220" s="71" t="s">
        <v>25</v>
      </c>
      <c r="AV220" s="42" t="e">
        <f>INDEX(LINEST(AT225:AT234,$E225:$E234),2)</f>
        <v>#VALUE!</v>
      </c>
      <c r="AW220" s="72" t="s">
        <v>46</v>
      </c>
      <c r="AX220" s="185"/>
      <c r="AY220" s="177"/>
      <c r="BA220" s="68"/>
      <c r="BB220" s="71" t="s">
        <v>25</v>
      </c>
      <c r="BC220" s="42" t="e">
        <f>INDEX(LINEST(BA225:BA234,$E225:$E234),2)</f>
        <v>#VALUE!</v>
      </c>
      <c r="BD220" s="72" t="s">
        <v>46</v>
      </c>
      <c r="BE220" s="185"/>
      <c r="BF220" s="177"/>
      <c r="BH220" s="68"/>
      <c r="BI220" s="71" t="s">
        <v>25</v>
      </c>
      <c r="BJ220" s="42" t="e">
        <f>INDEX(LINEST(BH225:BH234,$E225:$E234),2)</f>
        <v>#VALUE!</v>
      </c>
      <c r="BK220" s="72" t="s">
        <v>46</v>
      </c>
      <c r="BL220" s="185"/>
      <c r="BM220" s="177"/>
      <c r="BO220" s="68"/>
      <c r="BP220" s="71" t="s">
        <v>25</v>
      </c>
      <c r="BQ220" s="42" t="e">
        <f>INDEX(LINEST(BO225:BO234,$E225:$E234),2)</f>
        <v>#VALUE!</v>
      </c>
      <c r="BR220" s="72" t="s">
        <v>46</v>
      </c>
      <c r="BS220" s="185"/>
      <c r="BT220" s="177"/>
      <c r="BV220" s="68"/>
      <c r="BW220" s="71" t="s">
        <v>25</v>
      </c>
      <c r="BX220" s="42" t="e">
        <f>INDEX(LINEST(BV225:BV234,$E225:$E234),2)</f>
        <v>#VALUE!</v>
      </c>
      <c r="BY220" s="72" t="s">
        <v>46</v>
      </c>
      <c r="BZ220" s="185"/>
      <c r="CA220" s="177"/>
      <c r="CC220" s="68"/>
      <c r="CD220" s="71" t="s">
        <v>25</v>
      </c>
      <c r="CE220" s="42" t="e">
        <f>INDEX(LINEST(CC225:CC234,$E225:$E234),2)</f>
        <v>#VALUE!</v>
      </c>
      <c r="CF220" s="72" t="s">
        <v>46</v>
      </c>
      <c r="CG220" s="185"/>
      <c r="CH220" s="177"/>
      <c r="CJ220" s="68"/>
      <c r="CK220" s="71" t="s">
        <v>25</v>
      </c>
      <c r="CL220" s="42" t="e">
        <f>INDEX(LINEST(CJ225:CJ234,$E225:$E234),2)</f>
        <v>#VALUE!</v>
      </c>
      <c r="CM220" s="72" t="s">
        <v>46</v>
      </c>
      <c r="CN220" s="185"/>
      <c r="CO220" s="177"/>
      <c r="CQ220" s="68"/>
      <c r="CR220" s="71" t="s">
        <v>25</v>
      </c>
      <c r="CS220" s="42" t="e">
        <f>INDEX(LINEST(CQ225:CQ234,$E225:$E234),2)</f>
        <v>#VALUE!</v>
      </c>
      <c r="CT220" s="72" t="s">
        <v>46</v>
      </c>
      <c r="CU220" s="185"/>
      <c r="CV220" s="177"/>
    </row>
    <row r="221" spans="1:100" ht="15" customHeight="1">
      <c r="A221" s="19"/>
      <c r="B221" s="174"/>
      <c r="C221" s="67"/>
      <c r="D221" s="20"/>
      <c r="E221" s="69"/>
      <c r="F221" s="71" t="s">
        <v>29</v>
      </c>
      <c r="G221" s="73">
        <f>EXP(G220)</f>
        <v>177.881045287956</v>
      </c>
      <c r="I221" s="177"/>
      <c r="J221" s="178"/>
      <c r="K221" s="177"/>
      <c r="M221" s="73" t="e">
        <f>EXP(M220)</f>
        <v>#REF!</v>
      </c>
      <c r="O221" s="185"/>
      <c r="P221" s="177"/>
      <c r="R221" s="68"/>
      <c r="S221" s="71" t="s">
        <v>29</v>
      </c>
      <c r="T221" s="73" t="e">
        <f>EXP(T220)</f>
        <v>#VALUE!</v>
      </c>
      <c r="V221" s="185"/>
      <c r="W221" s="177"/>
      <c r="Y221" s="68"/>
      <c r="Z221" s="71" t="s">
        <v>29</v>
      </c>
      <c r="AA221" s="73" t="e">
        <f>EXP(AA220)</f>
        <v>#VALUE!</v>
      </c>
      <c r="AC221" s="185"/>
      <c r="AD221" s="177"/>
      <c r="AF221" s="68"/>
      <c r="AG221" s="71" t="s">
        <v>29</v>
      </c>
      <c r="AH221" s="73" t="e">
        <f>EXP(AH220)</f>
        <v>#VALUE!</v>
      </c>
      <c r="AJ221" s="185"/>
      <c r="AK221" s="177"/>
      <c r="AM221" s="68"/>
      <c r="AN221" s="71" t="s">
        <v>29</v>
      </c>
      <c r="AO221" s="73" t="e">
        <f>EXP(AO220)</f>
        <v>#VALUE!</v>
      </c>
      <c r="AQ221" s="185"/>
      <c r="AR221" s="177"/>
      <c r="AT221" s="68"/>
      <c r="AU221" s="71" t="s">
        <v>29</v>
      </c>
      <c r="AV221" s="73" t="e">
        <f>EXP(AV220)</f>
        <v>#VALUE!</v>
      </c>
      <c r="AX221" s="185"/>
      <c r="AY221" s="177"/>
      <c r="BA221" s="68"/>
      <c r="BB221" s="71" t="s">
        <v>29</v>
      </c>
      <c r="BC221" s="73" t="e">
        <f>EXP(BC220)</f>
        <v>#VALUE!</v>
      </c>
      <c r="BE221" s="185"/>
      <c r="BF221" s="177"/>
      <c r="BH221" s="68"/>
      <c r="BI221" s="71" t="s">
        <v>29</v>
      </c>
      <c r="BJ221" s="73" t="e">
        <f>EXP(BJ220)</f>
        <v>#VALUE!</v>
      </c>
      <c r="BL221" s="185"/>
      <c r="BM221" s="177"/>
      <c r="BO221" s="68"/>
      <c r="BP221" s="71" t="s">
        <v>29</v>
      </c>
      <c r="BQ221" s="73" t="e">
        <f>EXP(BQ220)</f>
        <v>#VALUE!</v>
      </c>
      <c r="BS221" s="185"/>
      <c r="BT221" s="177"/>
      <c r="BV221" s="68"/>
      <c r="BW221" s="71" t="s">
        <v>29</v>
      </c>
      <c r="BX221" s="73" t="e">
        <f>EXP(BX220)</f>
        <v>#VALUE!</v>
      </c>
      <c r="BZ221" s="185"/>
      <c r="CA221" s="177"/>
      <c r="CC221" s="68"/>
      <c r="CD221" s="71" t="s">
        <v>29</v>
      </c>
      <c r="CE221" s="73" t="e">
        <f>EXP(CE220)</f>
        <v>#VALUE!</v>
      </c>
      <c r="CG221" s="185"/>
      <c r="CH221" s="177"/>
      <c r="CJ221" s="68"/>
      <c r="CK221" s="71" t="s">
        <v>29</v>
      </c>
      <c r="CL221" s="73" t="e">
        <f>EXP(CL220)</f>
        <v>#VALUE!</v>
      </c>
      <c r="CN221" s="185"/>
      <c r="CO221" s="177"/>
      <c r="CQ221" s="68"/>
      <c r="CR221" s="71" t="s">
        <v>29</v>
      </c>
      <c r="CS221" s="73" t="e">
        <f>EXP(CS220)</f>
        <v>#VALUE!</v>
      </c>
      <c r="CU221" s="185"/>
      <c r="CV221" s="177"/>
    </row>
    <row r="222" spans="1:100" ht="15" customHeight="1">
      <c r="A222" s="19"/>
      <c r="B222" s="174"/>
      <c r="C222" s="67"/>
      <c r="D222" s="20"/>
      <c r="E222" s="69"/>
      <c r="H222" s="21"/>
      <c r="I222" s="177"/>
      <c r="J222" s="178"/>
      <c r="K222" s="177"/>
      <c r="N222" s="21"/>
      <c r="O222" s="185"/>
      <c r="P222" s="177"/>
      <c r="R222" s="68"/>
      <c r="U222" s="21"/>
      <c r="V222" s="185"/>
      <c r="W222" s="177"/>
      <c r="Y222" s="68"/>
      <c r="AB222" s="21"/>
      <c r="AC222" s="185"/>
      <c r="AD222" s="177"/>
      <c r="AF222" s="68"/>
      <c r="AI222" s="21"/>
      <c r="AJ222" s="185"/>
      <c r="AK222" s="177"/>
      <c r="AM222" s="68"/>
      <c r="AP222" s="21"/>
      <c r="AQ222" s="185"/>
      <c r="AR222" s="177"/>
      <c r="AT222" s="68"/>
      <c r="AW222" s="21"/>
      <c r="AX222" s="185"/>
      <c r="AY222" s="177"/>
      <c r="BA222" s="68"/>
      <c r="BD222" s="21"/>
      <c r="BE222" s="185"/>
      <c r="BF222" s="177"/>
      <c r="BH222" s="68"/>
      <c r="BK222" s="21"/>
      <c r="BL222" s="185"/>
      <c r="BM222" s="177"/>
      <c r="BO222" s="68"/>
      <c r="BR222" s="21"/>
      <c r="BS222" s="185"/>
      <c r="BT222" s="177"/>
      <c r="BV222" s="68"/>
      <c r="BY222" s="21"/>
      <c r="BZ222" s="185"/>
      <c r="CA222" s="177"/>
      <c r="CC222" s="68"/>
      <c r="CF222" s="21"/>
      <c r="CG222" s="185"/>
      <c r="CH222" s="177"/>
      <c r="CJ222" s="68"/>
      <c r="CM222" s="21"/>
      <c r="CN222" s="185"/>
      <c r="CO222" s="177"/>
      <c r="CQ222" s="68"/>
      <c r="CT222" s="21"/>
      <c r="CU222" s="185"/>
      <c r="CV222" s="177"/>
    </row>
    <row r="223" spans="1:100" ht="15" customHeight="1">
      <c r="A223" s="19"/>
      <c r="B223" s="174"/>
      <c r="C223" s="67"/>
      <c r="D223" s="20"/>
      <c r="E223" s="69"/>
      <c r="I223" s="177"/>
      <c r="J223" s="178"/>
      <c r="K223" s="177"/>
      <c r="O223" s="185"/>
      <c r="P223" s="177"/>
      <c r="R223" s="68"/>
      <c r="V223" s="185"/>
      <c r="W223" s="177"/>
      <c r="Y223" s="68"/>
      <c r="AC223" s="185"/>
      <c r="AD223" s="177"/>
      <c r="AF223" s="68"/>
      <c r="AJ223" s="185"/>
      <c r="AK223" s="177"/>
      <c r="AM223" s="68"/>
      <c r="AQ223" s="185"/>
      <c r="AR223" s="177"/>
      <c r="AT223" s="68"/>
      <c r="AX223" s="185"/>
      <c r="AY223" s="177"/>
      <c r="BA223" s="68"/>
      <c r="BE223" s="185"/>
      <c r="BF223" s="177"/>
      <c r="BH223" s="68"/>
      <c r="BL223" s="185"/>
      <c r="BM223" s="177"/>
      <c r="BO223" s="68"/>
      <c r="BS223" s="185"/>
      <c r="BT223" s="177"/>
      <c r="BV223" s="68"/>
      <c r="BZ223" s="185"/>
      <c r="CA223" s="177"/>
      <c r="CC223" s="68"/>
      <c r="CG223" s="185"/>
      <c r="CH223" s="177"/>
      <c r="CJ223" s="68"/>
      <c r="CN223" s="185"/>
      <c r="CO223" s="177"/>
      <c r="CQ223" s="68"/>
      <c r="CU223" s="185"/>
      <c r="CV223" s="177"/>
    </row>
    <row r="224" spans="1:100" ht="15" customHeight="1">
      <c r="A224" s="19"/>
      <c r="B224" s="174"/>
      <c r="C224" s="67"/>
      <c r="D224" s="20"/>
      <c r="E224" s="69"/>
      <c r="F224" s="637" t="s">
        <v>7</v>
      </c>
      <c r="G224" s="638"/>
      <c r="H224" s="230">
        <f>I213</f>
        <v>1.8743309799461323E-2</v>
      </c>
      <c r="I224" s="177"/>
      <c r="J224" s="178"/>
      <c r="K224" s="177"/>
      <c r="M224" s="42" t="e">
        <f>O213</f>
        <v>#REF!</v>
      </c>
      <c r="O224" s="185"/>
      <c r="P224" s="177"/>
      <c r="R224" s="68"/>
      <c r="S224" s="21" t="s">
        <v>36</v>
      </c>
      <c r="T224" s="42" t="e">
        <f>V213</f>
        <v>#REF!</v>
      </c>
      <c r="V224" s="185"/>
      <c r="W224" s="177"/>
      <c r="Y224" s="68"/>
      <c r="Z224" s="21" t="s">
        <v>36</v>
      </c>
      <c r="AA224" s="42" t="e">
        <f>AC213</f>
        <v>#REF!</v>
      </c>
      <c r="AC224" s="185"/>
      <c r="AD224" s="177"/>
      <c r="AF224" s="68"/>
      <c r="AG224" s="21" t="s">
        <v>36</v>
      </c>
      <c r="AH224" s="42" t="e">
        <f>AJ213</f>
        <v>#REF!</v>
      </c>
      <c r="AJ224" s="185"/>
      <c r="AK224" s="177"/>
      <c r="AM224" s="68"/>
      <c r="AN224" s="21" t="s">
        <v>36</v>
      </c>
      <c r="AO224" s="42" t="e">
        <f>AQ213</f>
        <v>#REF!</v>
      </c>
      <c r="AQ224" s="185"/>
      <c r="AR224" s="177"/>
      <c r="AT224" s="68"/>
      <c r="AU224" s="21" t="s">
        <v>36</v>
      </c>
      <c r="AV224" s="42" t="e">
        <f>AX213</f>
        <v>#REF!</v>
      </c>
      <c r="AX224" s="185"/>
      <c r="AY224" s="177"/>
      <c r="BA224" s="68"/>
      <c r="BB224" s="21" t="s">
        <v>36</v>
      </c>
      <c r="BC224" s="42" t="e">
        <f>BE213</f>
        <v>#REF!</v>
      </c>
      <c r="BE224" s="185"/>
      <c r="BF224" s="177"/>
      <c r="BH224" s="68"/>
      <c r="BI224" s="21" t="s">
        <v>36</v>
      </c>
      <c r="BJ224" s="42" t="e">
        <f>BL213</f>
        <v>#REF!</v>
      </c>
      <c r="BL224" s="185"/>
      <c r="BM224" s="177"/>
      <c r="BO224" s="68"/>
      <c r="BP224" s="21" t="s">
        <v>36</v>
      </c>
      <c r="BQ224" s="42" t="e">
        <f>BS213</f>
        <v>#REF!</v>
      </c>
      <c r="BS224" s="185"/>
      <c r="BT224" s="177"/>
      <c r="BV224" s="68"/>
      <c r="BW224" s="21" t="s">
        <v>36</v>
      </c>
      <c r="BX224" s="42" t="e">
        <f>BZ213</f>
        <v>#REF!</v>
      </c>
      <c r="BZ224" s="185"/>
      <c r="CA224" s="177"/>
      <c r="CC224" s="68"/>
      <c r="CD224" s="21" t="s">
        <v>36</v>
      </c>
      <c r="CE224" s="42" t="e">
        <f>CG213</f>
        <v>#REF!</v>
      </c>
      <c r="CG224" s="185"/>
      <c r="CH224" s="177"/>
      <c r="CJ224" s="68"/>
      <c r="CK224" s="21" t="s">
        <v>36</v>
      </c>
      <c r="CL224" s="42" t="e">
        <f>CN213</f>
        <v>#REF!</v>
      </c>
      <c r="CN224" s="185"/>
      <c r="CO224" s="177"/>
      <c r="CQ224" s="68"/>
      <c r="CR224" s="21" t="s">
        <v>36</v>
      </c>
      <c r="CS224" s="42" t="e">
        <f>CU213</f>
        <v>#REF!</v>
      </c>
      <c r="CU224" s="185"/>
      <c r="CV224" s="177"/>
    </row>
    <row r="225" spans="1:100" ht="15" customHeight="1">
      <c r="A225" s="19">
        <f t="shared" ref="A225:B240" si="69">A133</f>
        <v>2003</v>
      </c>
      <c r="B225" s="174">
        <f t="shared" si="69"/>
        <v>183</v>
      </c>
      <c r="C225" s="67">
        <f t="shared" ref="C225:C234" si="70">LN(B225-$G$218)</f>
        <v>5.1532915944977793</v>
      </c>
      <c r="D225" s="20">
        <v>1</v>
      </c>
      <c r="E225" s="69">
        <f t="shared" ref="E225:E234" si="71">LN(D225)</f>
        <v>0</v>
      </c>
      <c r="F225" s="637" t="s">
        <v>8</v>
      </c>
      <c r="G225" s="638"/>
      <c r="H225" s="231">
        <f>SUM(K214:K234)</f>
        <v>2.1669999999999998</v>
      </c>
      <c r="I225" s="177">
        <f t="shared" ref="I225:I237" si="72">ROUND($G$218+$G$221*D225^$G$219,$G$1)</f>
        <v>188</v>
      </c>
      <c r="J225" s="178">
        <f t="shared" ref="J225:J234" si="73">ABS(B225-I225)/B225*100</f>
        <v>2.7322404371584699</v>
      </c>
      <c r="K225" s="177">
        <f t="shared" ref="K225:K234" si="74">(B225-I225)^2/1000</f>
        <v>2.5000000000000001E-2</v>
      </c>
      <c r="M225" s="198" t="e">
        <f>SUM(P214:P234)</f>
        <v>#REF!</v>
      </c>
      <c r="O225" s="185" t="e">
        <f t="shared" ref="O225:O234" si="75">ROUND(M$218+M$221*$D225^M$219,$G$1)</f>
        <v>#REF!</v>
      </c>
      <c r="P225" s="177" t="e">
        <f t="shared" ref="P225:P234" si="76">($B225-O225)^2/1000</f>
        <v>#REF!</v>
      </c>
      <c r="R225" s="68" t="e">
        <f t="shared" ref="R225:R234" si="77">LN($B225-T$218)</f>
        <v>#REF!</v>
      </c>
      <c r="S225" s="21" t="s">
        <v>37</v>
      </c>
      <c r="T225" s="198" t="e">
        <f>SUM(W214:W234)</f>
        <v>#REF!</v>
      </c>
      <c r="V225" s="185" t="e">
        <f t="shared" ref="V225:V234" si="78">ROUND(T$218+T$221*$D225^T$219,$G$1)</f>
        <v>#REF!</v>
      </c>
      <c r="W225" s="177" t="e">
        <f t="shared" ref="W225:W234" si="79">($B225-V225)^2/1000</f>
        <v>#REF!</v>
      </c>
      <c r="Y225" s="68" t="e">
        <f t="shared" ref="Y225:Y234" si="80">LN($B225-AA$218)</f>
        <v>#REF!</v>
      </c>
      <c r="Z225" s="21" t="s">
        <v>37</v>
      </c>
      <c r="AA225" s="198" t="e">
        <f>SUM(AD214:AD234)</f>
        <v>#REF!</v>
      </c>
      <c r="AC225" s="185" t="e">
        <f t="shared" ref="AC225:AC234" si="81">ROUND(AA$218+AA$221*$D225^AA$219,$G$1)</f>
        <v>#REF!</v>
      </c>
      <c r="AD225" s="177" t="e">
        <f t="shared" ref="AD225:AD234" si="82">($B225-AC225)^2/1000</f>
        <v>#REF!</v>
      </c>
      <c r="AF225" s="68" t="e">
        <f t="shared" ref="AF225:AF234" si="83">LN($B225-AH$218)</f>
        <v>#REF!</v>
      </c>
      <c r="AG225" s="21" t="s">
        <v>37</v>
      </c>
      <c r="AH225" s="198" t="e">
        <f>SUM(AK214:AK234)</f>
        <v>#REF!</v>
      </c>
      <c r="AJ225" s="185" t="e">
        <f t="shared" ref="AJ225:AJ234" si="84">ROUND(AH$218+AH$221*$D225^AH$219,$G$1)</f>
        <v>#REF!</v>
      </c>
      <c r="AK225" s="177" t="e">
        <f t="shared" ref="AK225:AK234" si="85">($B225-AJ225)^2/1000</f>
        <v>#REF!</v>
      </c>
      <c r="AM225" s="68" t="e">
        <f t="shared" ref="AM225:AM234" si="86">LN($B225-AO$218)</f>
        <v>#REF!</v>
      </c>
      <c r="AN225" s="21" t="s">
        <v>37</v>
      </c>
      <c r="AO225" s="198" t="e">
        <f>SUM(AR214:AR234)</f>
        <v>#REF!</v>
      </c>
      <c r="AQ225" s="185" t="e">
        <f t="shared" ref="AQ225:AQ234" si="87">ROUND(AO$218+AO$221*$D225^AO$219,$G$1)</f>
        <v>#REF!</v>
      </c>
      <c r="AR225" s="177" t="e">
        <f t="shared" ref="AR225:AR234" si="88">($B225-AQ225)^2/1000</f>
        <v>#REF!</v>
      </c>
      <c r="AT225" s="68" t="e">
        <f t="shared" ref="AT225:AT234" si="89">LN($B225-AV$218)</f>
        <v>#REF!</v>
      </c>
      <c r="AU225" s="21" t="s">
        <v>37</v>
      </c>
      <c r="AV225" s="198" t="e">
        <f>SUM(AY214:AY234)</f>
        <v>#REF!</v>
      </c>
      <c r="AX225" s="185" t="e">
        <f t="shared" ref="AX225:AX234" si="90">ROUND(AV$218+AV$221*$D225^AV$219,$G$1)</f>
        <v>#REF!</v>
      </c>
      <c r="AY225" s="177" t="e">
        <f t="shared" ref="AY225:AY234" si="91">($B225-AX225)^2/1000</f>
        <v>#REF!</v>
      </c>
      <c r="BA225" s="68" t="e">
        <f t="shared" ref="BA225:BA234" si="92">LN($B225-BC$218)</f>
        <v>#REF!</v>
      </c>
      <c r="BB225" s="21" t="s">
        <v>37</v>
      </c>
      <c r="BC225" s="198" t="e">
        <f>SUM(BF214:BF234)</f>
        <v>#REF!</v>
      </c>
      <c r="BE225" s="185" t="e">
        <f t="shared" ref="BE225:BE234" si="93">ROUND(BC$218+BC$221*$D225^BC$219,$G$1)</f>
        <v>#REF!</v>
      </c>
      <c r="BF225" s="177" t="e">
        <f t="shared" ref="BF225:BF234" si="94">($B225-BE225)^2/1000</f>
        <v>#REF!</v>
      </c>
      <c r="BH225" s="68" t="e">
        <f t="shared" ref="BH225:BH234" si="95">LN($B225-BJ$218)</f>
        <v>#REF!</v>
      </c>
      <c r="BI225" s="21" t="s">
        <v>37</v>
      </c>
      <c r="BJ225" s="198" t="e">
        <f>SUM(BM214:BM234)</f>
        <v>#REF!</v>
      </c>
      <c r="BL225" s="185" t="e">
        <f t="shared" ref="BL225:BL234" si="96">ROUND(BJ$218+BJ$221*$D225^BJ$219,$G$1)</f>
        <v>#REF!</v>
      </c>
      <c r="BM225" s="177" t="e">
        <f t="shared" ref="BM225:BM234" si="97">($B225-BL225)^2/1000</f>
        <v>#REF!</v>
      </c>
      <c r="BO225" s="68" t="e">
        <f t="shared" ref="BO225:BO234" si="98">LN($B225-BQ$218)</f>
        <v>#REF!</v>
      </c>
      <c r="BP225" s="21" t="s">
        <v>37</v>
      </c>
      <c r="BQ225" s="198" t="e">
        <f>SUM(BT214:BT234)</f>
        <v>#REF!</v>
      </c>
      <c r="BS225" s="185" t="e">
        <f t="shared" ref="BS225:BS234" si="99">ROUND(BQ$218+BQ$221*$D225^BQ$219,$G$1)</f>
        <v>#REF!</v>
      </c>
      <c r="BT225" s="177" t="e">
        <f t="shared" ref="BT225:BT234" si="100">($B225-BS225)^2/1000</f>
        <v>#REF!</v>
      </c>
      <c r="BV225" s="68" t="e">
        <f t="shared" ref="BV225:BV234" si="101">LN($B225-BX$218)</f>
        <v>#REF!</v>
      </c>
      <c r="BW225" s="21" t="s">
        <v>37</v>
      </c>
      <c r="BX225" s="198" t="e">
        <f>SUM(CA214:CA234)</f>
        <v>#REF!</v>
      </c>
      <c r="BZ225" s="185" t="e">
        <f t="shared" ref="BZ225:BZ234" si="102">ROUND(BX$218+BX$221*$D225^BX$219,$G$1)</f>
        <v>#REF!</v>
      </c>
      <c r="CA225" s="177" t="e">
        <f t="shared" ref="CA225:CA234" si="103">($B225-BZ225)^2/1000</f>
        <v>#REF!</v>
      </c>
      <c r="CC225" s="68" t="e">
        <f t="shared" ref="CC225:CC234" si="104">LN($B225-CE$218)</f>
        <v>#REF!</v>
      </c>
      <c r="CD225" s="21" t="s">
        <v>37</v>
      </c>
      <c r="CE225" s="198" t="e">
        <f>SUM(CH214:CH234)</f>
        <v>#REF!</v>
      </c>
      <c r="CG225" s="185" t="e">
        <f t="shared" ref="CG225:CG234" si="105">ROUND(CE$218+CE$221*$D225^CE$219,$G$1)</f>
        <v>#REF!</v>
      </c>
      <c r="CH225" s="177" t="e">
        <f t="shared" ref="CH225:CH234" si="106">($B225-CG225)^2/1000</f>
        <v>#REF!</v>
      </c>
      <c r="CJ225" s="68" t="e">
        <f t="shared" ref="CJ225:CJ234" si="107">LN($B225-CL$218)</f>
        <v>#REF!</v>
      </c>
      <c r="CK225" s="21" t="s">
        <v>37</v>
      </c>
      <c r="CL225" s="198" t="e">
        <f>SUM(CO214:CO234)</f>
        <v>#REF!</v>
      </c>
      <c r="CN225" s="185" t="e">
        <f t="shared" ref="CN225:CN234" si="108">ROUND(CL$218+CL$221*$D225^CL$219,$G$1)</f>
        <v>#REF!</v>
      </c>
      <c r="CO225" s="177" t="e">
        <f t="shared" ref="CO225:CO234" si="109">($B225-CN225)^2/1000</f>
        <v>#REF!</v>
      </c>
      <c r="CQ225" s="68" t="e">
        <f t="shared" ref="CQ225:CQ234" si="110">LN($B225-CS$218)</f>
        <v>#REF!</v>
      </c>
      <c r="CR225" s="21" t="s">
        <v>37</v>
      </c>
      <c r="CS225" s="198" t="e">
        <f>SUM(CV214:CV234)</f>
        <v>#REF!</v>
      </c>
      <c r="CU225" s="185" t="e">
        <f t="shared" ref="CU225:CU234" si="111">ROUND(CS$218+CS$221*$D225^CS$219,$G$1)</f>
        <v>#REF!</v>
      </c>
      <c r="CV225" s="177" t="e">
        <f t="shared" ref="CV225:CV234" si="112">($B225-CU225)^2/1000</f>
        <v>#REF!</v>
      </c>
    </row>
    <row r="226" spans="1:100" ht="15" customHeight="1">
      <c r="A226" s="19">
        <f t="shared" si="69"/>
        <v>2004</v>
      </c>
      <c r="B226" s="174">
        <f t="shared" si="69"/>
        <v>183</v>
      </c>
      <c r="C226" s="67">
        <f t="shared" si="70"/>
        <v>5.1532915944977793</v>
      </c>
      <c r="D226" s="20">
        <f t="shared" ref="D226:D256" si="113">D225+1</f>
        <v>2</v>
      </c>
      <c r="E226" s="69">
        <f t="shared" si="71"/>
        <v>0.69314718055994529</v>
      </c>
      <c r="F226" s="637" t="s">
        <v>9</v>
      </c>
      <c r="G226" s="638"/>
      <c r="H226" s="231">
        <f>SUM(K225:K234)</f>
        <v>2.1669999999999998</v>
      </c>
      <c r="I226" s="177">
        <f t="shared" si="72"/>
        <v>190</v>
      </c>
      <c r="J226" s="178">
        <f t="shared" si="73"/>
        <v>3.8251366120218582</v>
      </c>
      <c r="K226" s="177">
        <f t="shared" si="74"/>
        <v>4.9000000000000002E-2</v>
      </c>
      <c r="M226" s="74"/>
      <c r="O226" s="185" t="e">
        <f t="shared" si="75"/>
        <v>#REF!</v>
      </c>
      <c r="P226" s="177" t="e">
        <f t="shared" si="76"/>
        <v>#REF!</v>
      </c>
      <c r="R226" s="68" t="e">
        <f t="shared" si="77"/>
        <v>#REF!</v>
      </c>
      <c r="T226" s="74"/>
      <c r="V226" s="185" t="e">
        <f t="shared" si="78"/>
        <v>#REF!</v>
      </c>
      <c r="W226" s="177" t="e">
        <f t="shared" si="79"/>
        <v>#REF!</v>
      </c>
      <c r="Y226" s="68" t="e">
        <f t="shared" si="80"/>
        <v>#REF!</v>
      </c>
      <c r="AA226" s="74"/>
      <c r="AC226" s="185" t="e">
        <f t="shared" si="81"/>
        <v>#REF!</v>
      </c>
      <c r="AD226" s="177" t="e">
        <f t="shared" si="82"/>
        <v>#REF!</v>
      </c>
      <c r="AF226" s="68" t="e">
        <f t="shared" si="83"/>
        <v>#REF!</v>
      </c>
      <c r="AH226" s="74"/>
      <c r="AJ226" s="185" t="e">
        <f t="shared" si="84"/>
        <v>#REF!</v>
      </c>
      <c r="AK226" s="177" t="e">
        <f t="shared" si="85"/>
        <v>#REF!</v>
      </c>
      <c r="AM226" s="68" t="e">
        <f t="shared" si="86"/>
        <v>#REF!</v>
      </c>
      <c r="AO226" s="74"/>
      <c r="AQ226" s="185" t="e">
        <f t="shared" si="87"/>
        <v>#REF!</v>
      </c>
      <c r="AR226" s="177" t="e">
        <f t="shared" si="88"/>
        <v>#REF!</v>
      </c>
      <c r="AT226" s="68" t="e">
        <f t="shared" si="89"/>
        <v>#REF!</v>
      </c>
      <c r="AV226" s="74"/>
      <c r="AX226" s="185" t="e">
        <f t="shared" si="90"/>
        <v>#REF!</v>
      </c>
      <c r="AY226" s="177" t="e">
        <f t="shared" si="91"/>
        <v>#REF!</v>
      </c>
      <c r="BA226" s="68" t="e">
        <f t="shared" si="92"/>
        <v>#REF!</v>
      </c>
      <c r="BC226" s="74"/>
      <c r="BE226" s="185" t="e">
        <f t="shared" si="93"/>
        <v>#REF!</v>
      </c>
      <c r="BF226" s="177" t="e">
        <f t="shared" si="94"/>
        <v>#REF!</v>
      </c>
      <c r="BH226" s="68" t="e">
        <f t="shared" si="95"/>
        <v>#REF!</v>
      </c>
      <c r="BJ226" s="74"/>
      <c r="BL226" s="185" t="e">
        <f t="shared" si="96"/>
        <v>#REF!</v>
      </c>
      <c r="BM226" s="177" t="e">
        <f t="shared" si="97"/>
        <v>#REF!</v>
      </c>
      <c r="BO226" s="68" t="e">
        <f t="shared" si="98"/>
        <v>#REF!</v>
      </c>
      <c r="BQ226" s="74"/>
      <c r="BS226" s="185" t="e">
        <f t="shared" si="99"/>
        <v>#REF!</v>
      </c>
      <c r="BT226" s="177" t="e">
        <f t="shared" si="100"/>
        <v>#REF!</v>
      </c>
      <c r="BV226" s="68" t="e">
        <f t="shared" si="101"/>
        <v>#REF!</v>
      </c>
      <c r="BX226" s="74"/>
      <c r="BZ226" s="185" t="e">
        <f t="shared" si="102"/>
        <v>#REF!</v>
      </c>
      <c r="CA226" s="177" t="e">
        <f t="shared" si="103"/>
        <v>#REF!</v>
      </c>
      <c r="CC226" s="68" t="e">
        <f t="shared" si="104"/>
        <v>#REF!</v>
      </c>
      <c r="CE226" s="74"/>
      <c r="CG226" s="185" t="e">
        <f t="shared" si="105"/>
        <v>#REF!</v>
      </c>
      <c r="CH226" s="177" t="e">
        <f t="shared" si="106"/>
        <v>#REF!</v>
      </c>
      <c r="CJ226" s="68" t="e">
        <f t="shared" si="107"/>
        <v>#REF!</v>
      </c>
      <c r="CL226" s="74"/>
      <c r="CN226" s="185" t="e">
        <f t="shared" si="108"/>
        <v>#REF!</v>
      </c>
      <c r="CO226" s="177" t="e">
        <f t="shared" si="109"/>
        <v>#REF!</v>
      </c>
      <c r="CQ226" s="68" t="e">
        <f t="shared" si="110"/>
        <v>#REF!</v>
      </c>
      <c r="CS226" s="74"/>
      <c r="CU226" s="185" t="e">
        <f t="shared" si="111"/>
        <v>#REF!</v>
      </c>
      <c r="CV226" s="177" t="e">
        <f t="shared" si="112"/>
        <v>#REF!</v>
      </c>
    </row>
    <row r="227" spans="1:100" ht="15" customHeight="1">
      <c r="A227" s="19">
        <f t="shared" si="69"/>
        <v>2005</v>
      </c>
      <c r="B227" s="174">
        <f t="shared" si="69"/>
        <v>195</v>
      </c>
      <c r="C227" s="67">
        <f t="shared" si="70"/>
        <v>5.2203558250783244</v>
      </c>
      <c r="D227" s="20">
        <f t="shared" si="113"/>
        <v>3</v>
      </c>
      <c r="E227" s="69">
        <f t="shared" si="71"/>
        <v>1.0986122886681098</v>
      </c>
      <c r="F227" s="637" t="s">
        <v>10</v>
      </c>
      <c r="G227" s="638"/>
      <c r="H227" s="231">
        <f>SUM(J214:J234)/D234</f>
        <v>6.1589312565964747</v>
      </c>
      <c r="I227" s="177">
        <f t="shared" si="72"/>
        <v>192</v>
      </c>
      <c r="J227" s="178">
        <f t="shared" si="73"/>
        <v>1.5384615384615385</v>
      </c>
      <c r="K227" s="177">
        <f t="shared" si="74"/>
        <v>8.9999999999999993E-3</v>
      </c>
      <c r="O227" s="185" t="e">
        <f t="shared" si="75"/>
        <v>#REF!</v>
      </c>
      <c r="P227" s="177" t="e">
        <f t="shared" si="76"/>
        <v>#REF!</v>
      </c>
      <c r="R227" s="68" t="e">
        <f t="shared" si="77"/>
        <v>#REF!</v>
      </c>
      <c r="V227" s="185" t="e">
        <f t="shared" si="78"/>
        <v>#REF!</v>
      </c>
      <c r="W227" s="177" t="e">
        <f t="shared" si="79"/>
        <v>#REF!</v>
      </c>
      <c r="Y227" s="68" t="e">
        <f t="shared" si="80"/>
        <v>#REF!</v>
      </c>
      <c r="AC227" s="185" t="e">
        <f t="shared" si="81"/>
        <v>#REF!</v>
      </c>
      <c r="AD227" s="177" t="e">
        <f t="shared" si="82"/>
        <v>#REF!</v>
      </c>
      <c r="AF227" s="68" t="e">
        <f t="shared" si="83"/>
        <v>#REF!</v>
      </c>
      <c r="AJ227" s="185" t="e">
        <f t="shared" si="84"/>
        <v>#REF!</v>
      </c>
      <c r="AK227" s="177" t="e">
        <f t="shared" si="85"/>
        <v>#REF!</v>
      </c>
      <c r="AM227" s="68" t="e">
        <f t="shared" si="86"/>
        <v>#REF!</v>
      </c>
      <c r="AQ227" s="185" t="e">
        <f t="shared" si="87"/>
        <v>#REF!</v>
      </c>
      <c r="AR227" s="177" t="e">
        <f t="shared" si="88"/>
        <v>#REF!</v>
      </c>
      <c r="AT227" s="68" t="e">
        <f t="shared" si="89"/>
        <v>#REF!</v>
      </c>
      <c r="AX227" s="185" t="e">
        <f t="shared" si="90"/>
        <v>#REF!</v>
      </c>
      <c r="AY227" s="177" t="e">
        <f t="shared" si="91"/>
        <v>#REF!</v>
      </c>
      <c r="BA227" s="68" t="e">
        <f t="shared" si="92"/>
        <v>#REF!</v>
      </c>
      <c r="BE227" s="185" t="e">
        <f t="shared" si="93"/>
        <v>#REF!</v>
      </c>
      <c r="BF227" s="177" t="e">
        <f t="shared" si="94"/>
        <v>#REF!</v>
      </c>
      <c r="BH227" s="68" t="e">
        <f t="shared" si="95"/>
        <v>#REF!</v>
      </c>
      <c r="BL227" s="185" t="e">
        <f t="shared" si="96"/>
        <v>#REF!</v>
      </c>
      <c r="BM227" s="177" t="e">
        <f t="shared" si="97"/>
        <v>#REF!</v>
      </c>
      <c r="BO227" s="68" t="e">
        <f t="shared" si="98"/>
        <v>#REF!</v>
      </c>
      <c r="BS227" s="185" t="e">
        <f t="shared" si="99"/>
        <v>#REF!</v>
      </c>
      <c r="BT227" s="177" t="e">
        <f t="shared" si="100"/>
        <v>#REF!</v>
      </c>
      <c r="BV227" s="68" t="e">
        <f t="shared" si="101"/>
        <v>#REF!</v>
      </c>
      <c r="BZ227" s="185" t="e">
        <f t="shared" si="102"/>
        <v>#REF!</v>
      </c>
      <c r="CA227" s="177" t="e">
        <f t="shared" si="103"/>
        <v>#REF!</v>
      </c>
      <c r="CC227" s="68" t="e">
        <f t="shared" si="104"/>
        <v>#REF!</v>
      </c>
      <c r="CG227" s="185" t="e">
        <f t="shared" si="105"/>
        <v>#REF!</v>
      </c>
      <c r="CH227" s="177" t="e">
        <f t="shared" si="106"/>
        <v>#REF!</v>
      </c>
      <c r="CJ227" s="68" t="e">
        <f t="shared" si="107"/>
        <v>#REF!</v>
      </c>
      <c r="CN227" s="185" t="e">
        <f t="shared" si="108"/>
        <v>#REF!</v>
      </c>
      <c r="CO227" s="177" t="e">
        <f t="shared" si="109"/>
        <v>#REF!</v>
      </c>
      <c r="CQ227" s="68" t="e">
        <f t="shared" si="110"/>
        <v>#REF!</v>
      </c>
      <c r="CU227" s="185" t="e">
        <f t="shared" si="111"/>
        <v>#REF!</v>
      </c>
      <c r="CV227" s="177" t="e">
        <f t="shared" si="112"/>
        <v>#REF!</v>
      </c>
    </row>
    <row r="228" spans="1:100" ht="15" customHeight="1">
      <c r="A228" s="19">
        <f t="shared" si="69"/>
        <v>2006</v>
      </c>
      <c r="B228" s="174">
        <f t="shared" si="69"/>
        <v>217</v>
      </c>
      <c r="C228" s="67">
        <f t="shared" si="70"/>
        <v>5.3327187932653688</v>
      </c>
      <c r="D228" s="20">
        <f t="shared" si="113"/>
        <v>4</v>
      </c>
      <c r="E228" s="69">
        <f t="shared" si="71"/>
        <v>1.3862943611198906</v>
      </c>
      <c r="F228" s="637" t="s">
        <v>11</v>
      </c>
      <c r="G228" s="638"/>
      <c r="H228" s="231">
        <f>SUM(J225:J234)/10</f>
        <v>6.1589312565964747</v>
      </c>
      <c r="I228" s="177">
        <f t="shared" si="72"/>
        <v>193</v>
      </c>
      <c r="J228" s="178">
        <f t="shared" si="73"/>
        <v>11.059907834101383</v>
      </c>
      <c r="K228" s="177">
        <f t="shared" si="74"/>
        <v>0.57599999999999996</v>
      </c>
      <c r="O228" s="185" t="e">
        <f t="shared" si="75"/>
        <v>#REF!</v>
      </c>
      <c r="P228" s="177" t="e">
        <f t="shared" si="76"/>
        <v>#REF!</v>
      </c>
      <c r="R228" s="68" t="e">
        <f t="shared" si="77"/>
        <v>#REF!</v>
      </c>
      <c r="V228" s="185" t="e">
        <f t="shared" si="78"/>
        <v>#REF!</v>
      </c>
      <c r="W228" s="177" t="e">
        <f t="shared" si="79"/>
        <v>#REF!</v>
      </c>
      <c r="Y228" s="68" t="e">
        <f t="shared" si="80"/>
        <v>#REF!</v>
      </c>
      <c r="AC228" s="185" t="e">
        <f t="shared" si="81"/>
        <v>#REF!</v>
      </c>
      <c r="AD228" s="177" t="e">
        <f t="shared" si="82"/>
        <v>#REF!</v>
      </c>
      <c r="AF228" s="68" t="e">
        <f t="shared" si="83"/>
        <v>#REF!</v>
      </c>
      <c r="AJ228" s="185" t="e">
        <f t="shared" si="84"/>
        <v>#REF!</v>
      </c>
      <c r="AK228" s="177" t="e">
        <f t="shared" si="85"/>
        <v>#REF!</v>
      </c>
      <c r="AM228" s="68" t="e">
        <f t="shared" si="86"/>
        <v>#REF!</v>
      </c>
      <c r="AQ228" s="185" t="e">
        <f t="shared" si="87"/>
        <v>#REF!</v>
      </c>
      <c r="AR228" s="177" t="e">
        <f t="shared" si="88"/>
        <v>#REF!</v>
      </c>
      <c r="AT228" s="68" t="e">
        <f t="shared" si="89"/>
        <v>#REF!</v>
      </c>
      <c r="AX228" s="185" t="e">
        <f t="shared" si="90"/>
        <v>#REF!</v>
      </c>
      <c r="AY228" s="177" t="e">
        <f t="shared" si="91"/>
        <v>#REF!</v>
      </c>
      <c r="BA228" s="68" t="e">
        <f t="shared" si="92"/>
        <v>#REF!</v>
      </c>
      <c r="BE228" s="185" t="e">
        <f t="shared" si="93"/>
        <v>#REF!</v>
      </c>
      <c r="BF228" s="177" t="e">
        <f t="shared" si="94"/>
        <v>#REF!</v>
      </c>
      <c r="BH228" s="68" t="e">
        <f t="shared" si="95"/>
        <v>#REF!</v>
      </c>
      <c r="BL228" s="185" t="e">
        <f t="shared" si="96"/>
        <v>#REF!</v>
      </c>
      <c r="BM228" s="177" t="e">
        <f t="shared" si="97"/>
        <v>#REF!</v>
      </c>
      <c r="BO228" s="68" t="e">
        <f t="shared" si="98"/>
        <v>#REF!</v>
      </c>
      <c r="BS228" s="185" t="e">
        <f t="shared" si="99"/>
        <v>#REF!</v>
      </c>
      <c r="BT228" s="177" t="e">
        <f t="shared" si="100"/>
        <v>#REF!</v>
      </c>
      <c r="BV228" s="68" t="e">
        <f t="shared" si="101"/>
        <v>#REF!</v>
      </c>
      <c r="BZ228" s="185" t="e">
        <f t="shared" si="102"/>
        <v>#REF!</v>
      </c>
      <c r="CA228" s="177" t="e">
        <f t="shared" si="103"/>
        <v>#REF!</v>
      </c>
      <c r="CC228" s="68" t="e">
        <f t="shared" si="104"/>
        <v>#REF!</v>
      </c>
      <c r="CG228" s="185" t="e">
        <f t="shared" si="105"/>
        <v>#REF!</v>
      </c>
      <c r="CH228" s="177" t="e">
        <f t="shared" si="106"/>
        <v>#REF!</v>
      </c>
      <c r="CJ228" s="68" t="e">
        <f t="shared" si="107"/>
        <v>#REF!</v>
      </c>
      <c r="CN228" s="185" t="e">
        <f t="shared" si="108"/>
        <v>#REF!</v>
      </c>
      <c r="CO228" s="177" t="e">
        <f t="shared" si="109"/>
        <v>#REF!</v>
      </c>
      <c r="CQ228" s="68" t="e">
        <f t="shared" si="110"/>
        <v>#REF!</v>
      </c>
      <c r="CU228" s="185" t="e">
        <f t="shared" si="111"/>
        <v>#REF!</v>
      </c>
      <c r="CV228" s="177" t="e">
        <f t="shared" si="112"/>
        <v>#REF!</v>
      </c>
    </row>
    <row r="229" spans="1:100" ht="15" customHeight="1">
      <c r="A229" s="19">
        <f t="shared" si="69"/>
        <v>2007</v>
      </c>
      <c r="B229" s="174">
        <f t="shared" si="69"/>
        <v>207</v>
      </c>
      <c r="C229" s="67">
        <f t="shared" si="70"/>
        <v>5.2832037287379885</v>
      </c>
      <c r="D229" s="20">
        <f t="shared" si="113"/>
        <v>5</v>
      </c>
      <c r="E229" s="69">
        <f t="shared" si="71"/>
        <v>1.6094379124341003</v>
      </c>
      <c r="I229" s="177">
        <f t="shared" si="72"/>
        <v>194</v>
      </c>
      <c r="J229" s="178">
        <f t="shared" si="73"/>
        <v>6.2801932367149762</v>
      </c>
      <c r="K229" s="177">
        <f t="shared" si="74"/>
        <v>0.16900000000000001</v>
      </c>
      <c r="O229" s="185" t="e">
        <f t="shared" si="75"/>
        <v>#REF!</v>
      </c>
      <c r="P229" s="177" t="e">
        <f t="shared" si="76"/>
        <v>#REF!</v>
      </c>
      <c r="R229" s="68" t="e">
        <f t="shared" si="77"/>
        <v>#REF!</v>
      </c>
      <c r="V229" s="185" t="e">
        <f t="shared" si="78"/>
        <v>#REF!</v>
      </c>
      <c r="W229" s="177" t="e">
        <f t="shared" si="79"/>
        <v>#REF!</v>
      </c>
      <c r="Y229" s="68" t="e">
        <f t="shared" si="80"/>
        <v>#REF!</v>
      </c>
      <c r="AC229" s="185" t="e">
        <f t="shared" si="81"/>
        <v>#REF!</v>
      </c>
      <c r="AD229" s="177" t="e">
        <f t="shared" si="82"/>
        <v>#REF!</v>
      </c>
      <c r="AF229" s="68" t="e">
        <f t="shared" si="83"/>
        <v>#REF!</v>
      </c>
      <c r="AJ229" s="185" t="e">
        <f t="shared" si="84"/>
        <v>#REF!</v>
      </c>
      <c r="AK229" s="177" t="e">
        <f t="shared" si="85"/>
        <v>#REF!</v>
      </c>
      <c r="AM229" s="68" t="e">
        <f t="shared" si="86"/>
        <v>#REF!</v>
      </c>
      <c r="AQ229" s="185" t="e">
        <f t="shared" si="87"/>
        <v>#REF!</v>
      </c>
      <c r="AR229" s="177" t="e">
        <f t="shared" si="88"/>
        <v>#REF!</v>
      </c>
      <c r="AT229" s="68" t="e">
        <f t="shared" si="89"/>
        <v>#REF!</v>
      </c>
      <c r="AX229" s="185" t="e">
        <f t="shared" si="90"/>
        <v>#REF!</v>
      </c>
      <c r="AY229" s="177" t="e">
        <f t="shared" si="91"/>
        <v>#REF!</v>
      </c>
      <c r="BA229" s="68" t="e">
        <f t="shared" si="92"/>
        <v>#REF!</v>
      </c>
      <c r="BE229" s="185" t="e">
        <f t="shared" si="93"/>
        <v>#REF!</v>
      </c>
      <c r="BF229" s="177" t="e">
        <f t="shared" si="94"/>
        <v>#REF!</v>
      </c>
      <c r="BH229" s="68" t="e">
        <f t="shared" si="95"/>
        <v>#REF!</v>
      </c>
      <c r="BL229" s="185" t="e">
        <f t="shared" si="96"/>
        <v>#REF!</v>
      </c>
      <c r="BM229" s="177" t="e">
        <f t="shared" si="97"/>
        <v>#REF!</v>
      </c>
      <c r="BO229" s="68" t="e">
        <f t="shared" si="98"/>
        <v>#REF!</v>
      </c>
      <c r="BS229" s="185" t="e">
        <f t="shared" si="99"/>
        <v>#REF!</v>
      </c>
      <c r="BT229" s="177" t="e">
        <f t="shared" si="100"/>
        <v>#REF!</v>
      </c>
      <c r="BV229" s="68" t="e">
        <f t="shared" si="101"/>
        <v>#REF!</v>
      </c>
      <c r="BZ229" s="185" t="e">
        <f t="shared" si="102"/>
        <v>#REF!</v>
      </c>
      <c r="CA229" s="177" t="e">
        <f t="shared" si="103"/>
        <v>#REF!</v>
      </c>
      <c r="CC229" s="68" t="e">
        <f t="shared" si="104"/>
        <v>#REF!</v>
      </c>
      <c r="CG229" s="185" t="e">
        <f t="shared" si="105"/>
        <v>#REF!</v>
      </c>
      <c r="CH229" s="177" t="e">
        <f t="shared" si="106"/>
        <v>#REF!</v>
      </c>
      <c r="CJ229" s="68" t="e">
        <f t="shared" si="107"/>
        <v>#REF!</v>
      </c>
      <c r="CN229" s="185" t="e">
        <f t="shared" si="108"/>
        <v>#REF!</v>
      </c>
      <c r="CO229" s="177" t="e">
        <f t="shared" si="109"/>
        <v>#REF!</v>
      </c>
      <c r="CQ229" s="68" t="e">
        <f t="shared" si="110"/>
        <v>#REF!</v>
      </c>
      <c r="CU229" s="185" t="e">
        <f t="shared" si="111"/>
        <v>#REF!</v>
      </c>
      <c r="CV229" s="177" t="e">
        <f t="shared" si="112"/>
        <v>#REF!</v>
      </c>
    </row>
    <row r="230" spans="1:100" ht="15" customHeight="1">
      <c r="A230" s="19">
        <f t="shared" si="69"/>
        <v>2008</v>
      </c>
      <c r="B230" s="174">
        <f t="shared" si="69"/>
        <v>173</v>
      </c>
      <c r="C230" s="67">
        <f t="shared" si="70"/>
        <v>5.0937502008067623</v>
      </c>
      <c r="D230" s="20">
        <f t="shared" si="113"/>
        <v>6</v>
      </c>
      <c r="E230" s="69">
        <f t="shared" si="71"/>
        <v>1.791759469228055</v>
      </c>
      <c r="I230" s="177">
        <f t="shared" si="72"/>
        <v>195</v>
      </c>
      <c r="J230" s="178">
        <f t="shared" si="73"/>
        <v>12.716763005780345</v>
      </c>
      <c r="K230" s="177">
        <f t="shared" si="74"/>
        <v>0.48399999999999999</v>
      </c>
      <c r="O230" s="185" t="e">
        <f t="shared" si="75"/>
        <v>#REF!</v>
      </c>
      <c r="P230" s="177" t="e">
        <f t="shared" si="76"/>
        <v>#REF!</v>
      </c>
      <c r="R230" s="68" t="e">
        <f t="shared" si="77"/>
        <v>#REF!</v>
      </c>
      <c r="V230" s="185" t="e">
        <f t="shared" si="78"/>
        <v>#REF!</v>
      </c>
      <c r="W230" s="177" t="e">
        <f t="shared" si="79"/>
        <v>#REF!</v>
      </c>
      <c r="Y230" s="68" t="e">
        <f t="shared" si="80"/>
        <v>#REF!</v>
      </c>
      <c r="AC230" s="185" t="e">
        <f t="shared" si="81"/>
        <v>#REF!</v>
      </c>
      <c r="AD230" s="177" t="e">
        <f t="shared" si="82"/>
        <v>#REF!</v>
      </c>
      <c r="AF230" s="68" t="e">
        <f t="shared" si="83"/>
        <v>#REF!</v>
      </c>
      <c r="AJ230" s="185" t="e">
        <f t="shared" si="84"/>
        <v>#REF!</v>
      </c>
      <c r="AK230" s="177" t="e">
        <f t="shared" si="85"/>
        <v>#REF!</v>
      </c>
      <c r="AM230" s="68" t="e">
        <f t="shared" si="86"/>
        <v>#REF!</v>
      </c>
      <c r="AQ230" s="185" t="e">
        <f t="shared" si="87"/>
        <v>#REF!</v>
      </c>
      <c r="AR230" s="177" t="e">
        <f t="shared" si="88"/>
        <v>#REF!</v>
      </c>
      <c r="AT230" s="68" t="e">
        <f t="shared" si="89"/>
        <v>#REF!</v>
      </c>
      <c r="AX230" s="185" t="e">
        <f t="shared" si="90"/>
        <v>#REF!</v>
      </c>
      <c r="AY230" s="177" t="e">
        <f t="shared" si="91"/>
        <v>#REF!</v>
      </c>
      <c r="BA230" s="68" t="e">
        <f t="shared" si="92"/>
        <v>#REF!</v>
      </c>
      <c r="BE230" s="185" t="e">
        <f t="shared" si="93"/>
        <v>#REF!</v>
      </c>
      <c r="BF230" s="177" t="e">
        <f t="shared" si="94"/>
        <v>#REF!</v>
      </c>
      <c r="BH230" s="68" t="e">
        <f t="shared" si="95"/>
        <v>#REF!</v>
      </c>
      <c r="BL230" s="185" t="e">
        <f t="shared" si="96"/>
        <v>#REF!</v>
      </c>
      <c r="BM230" s="177" t="e">
        <f t="shared" si="97"/>
        <v>#REF!</v>
      </c>
      <c r="BO230" s="68" t="e">
        <f t="shared" si="98"/>
        <v>#REF!</v>
      </c>
      <c r="BS230" s="185" t="e">
        <f t="shared" si="99"/>
        <v>#REF!</v>
      </c>
      <c r="BT230" s="177" t="e">
        <f t="shared" si="100"/>
        <v>#REF!</v>
      </c>
      <c r="BV230" s="68" t="e">
        <f t="shared" si="101"/>
        <v>#REF!</v>
      </c>
      <c r="BZ230" s="185" t="e">
        <f t="shared" si="102"/>
        <v>#REF!</v>
      </c>
      <c r="CA230" s="177" t="e">
        <f t="shared" si="103"/>
        <v>#REF!</v>
      </c>
      <c r="CC230" s="68" t="e">
        <f t="shared" si="104"/>
        <v>#REF!</v>
      </c>
      <c r="CG230" s="185" t="e">
        <f t="shared" si="105"/>
        <v>#REF!</v>
      </c>
      <c r="CH230" s="177" t="e">
        <f t="shared" si="106"/>
        <v>#REF!</v>
      </c>
      <c r="CJ230" s="68" t="e">
        <f t="shared" si="107"/>
        <v>#REF!</v>
      </c>
      <c r="CN230" s="185" t="e">
        <f t="shared" si="108"/>
        <v>#REF!</v>
      </c>
      <c r="CO230" s="177" t="e">
        <f t="shared" si="109"/>
        <v>#REF!</v>
      </c>
      <c r="CQ230" s="68" t="e">
        <f t="shared" si="110"/>
        <v>#REF!</v>
      </c>
      <c r="CU230" s="185" t="e">
        <f t="shared" si="111"/>
        <v>#REF!</v>
      </c>
      <c r="CV230" s="177" t="e">
        <f t="shared" si="112"/>
        <v>#REF!</v>
      </c>
    </row>
    <row r="231" spans="1:100" s="25" customFormat="1" ht="15" customHeight="1">
      <c r="A231" s="19">
        <f t="shared" si="69"/>
        <v>2009</v>
      </c>
      <c r="B231" s="174">
        <f t="shared" si="69"/>
        <v>198</v>
      </c>
      <c r="C231" s="67">
        <f t="shared" si="70"/>
        <v>5.2364419628299492</v>
      </c>
      <c r="D231" s="20">
        <f t="shared" si="113"/>
        <v>7</v>
      </c>
      <c r="E231" s="69">
        <f t="shared" si="71"/>
        <v>1.9459101490553132</v>
      </c>
      <c r="F231" s="50"/>
      <c r="H231" s="75"/>
      <c r="I231" s="177">
        <f t="shared" si="72"/>
        <v>195</v>
      </c>
      <c r="J231" s="178">
        <f t="shared" si="73"/>
        <v>1.5151515151515151</v>
      </c>
      <c r="K231" s="177">
        <f t="shared" si="74"/>
        <v>8.9999999999999993E-3</v>
      </c>
      <c r="N231" s="75"/>
      <c r="O231" s="185" t="e">
        <f t="shared" si="75"/>
        <v>#REF!</v>
      </c>
      <c r="P231" s="177" t="e">
        <f t="shared" si="76"/>
        <v>#REF!</v>
      </c>
      <c r="R231" s="68" t="e">
        <f t="shared" si="77"/>
        <v>#REF!</v>
      </c>
      <c r="S231" s="50"/>
      <c r="U231" s="75"/>
      <c r="V231" s="185" t="e">
        <f t="shared" si="78"/>
        <v>#REF!</v>
      </c>
      <c r="W231" s="177" t="e">
        <f t="shared" si="79"/>
        <v>#REF!</v>
      </c>
      <c r="Y231" s="68" t="e">
        <f t="shared" si="80"/>
        <v>#REF!</v>
      </c>
      <c r="Z231" s="50"/>
      <c r="AB231" s="75"/>
      <c r="AC231" s="185" t="e">
        <f t="shared" si="81"/>
        <v>#REF!</v>
      </c>
      <c r="AD231" s="177" t="e">
        <f t="shared" si="82"/>
        <v>#REF!</v>
      </c>
      <c r="AF231" s="68" t="e">
        <f t="shared" si="83"/>
        <v>#REF!</v>
      </c>
      <c r="AG231" s="50"/>
      <c r="AI231" s="75"/>
      <c r="AJ231" s="185" t="e">
        <f t="shared" si="84"/>
        <v>#REF!</v>
      </c>
      <c r="AK231" s="177" t="e">
        <f t="shared" si="85"/>
        <v>#REF!</v>
      </c>
      <c r="AM231" s="68" t="e">
        <f t="shared" si="86"/>
        <v>#REF!</v>
      </c>
      <c r="AN231" s="50"/>
      <c r="AP231" s="75"/>
      <c r="AQ231" s="185" t="e">
        <f t="shared" si="87"/>
        <v>#REF!</v>
      </c>
      <c r="AR231" s="177" t="e">
        <f t="shared" si="88"/>
        <v>#REF!</v>
      </c>
      <c r="AT231" s="68" t="e">
        <f t="shared" si="89"/>
        <v>#REF!</v>
      </c>
      <c r="AU231" s="50"/>
      <c r="AW231" s="75"/>
      <c r="AX231" s="185" t="e">
        <f t="shared" si="90"/>
        <v>#REF!</v>
      </c>
      <c r="AY231" s="177" t="e">
        <f t="shared" si="91"/>
        <v>#REF!</v>
      </c>
      <c r="BA231" s="68" t="e">
        <f t="shared" si="92"/>
        <v>#REF!</v>
      </c>
      <c r="BB231" s="50"/>
      <c r="BD231" s="75"/>
      <c r="BE231" s="185" t="e">
        <f t="shared" si="93"/>
        <v>#REF!</v>
      </c>
      <c r="BF231" s="177" t="e">
        <f t="shared" si="94"/>
        <v>#REF!</v>
      </c>
      <c r="BH231" s="68" t="e">
        <f t="shared" si="95"/>
        <v>#REF!</v>
      </c>
      <c r="BI231" s="50"/>
      <c r="BK231" s="75"/>
      <c r="BL231" s="185" t="e">
        <f t="shared" si="96"/>
        <v>#REF!</v>
      </c>
      <c r="BM231" s="177" t="e">
        <f t="shared" si="97"/>
        <v>#REF!</v>
      </c>
      <c r="BO231" s="68" t="e">
        <f t="shared" si="98"/>
        <v>#REF!</v>
      </c>
      <c r="BP231" s="50"/>
      <c r="BR231" s="75"/>
      <c r="BS231" s="185" t="e">
        <f t="shared" si="99"/>
        <v>#REF!</v>
      </c>
      <c r="BT231" s="177" t="e">
        <f t="shared" si="100"/>
        <v>#REF!</v>
      </c>
      <c r="BV231" s="68" t="e">
        <f t="shared" si="101"/>
        <v>#REF!</v>
      </c>
      <c r="BW231" s="50"/>
      <c r="BY231" s="75"/>
      <c r="BZ231" s="185" t="e">
        <f t="shared" si="102"/>
        <v>#REF!</v>
      </c>
      <c r="CA231" s="177" t="e">
        <f t="shared" si="103"/>
        <v>#REF!</v>
      </c>
      <c r="CC231" s="68" t="e">
        <f t="shared" si="104"/>
        <v>#REF!</v>
      </c>
      <c r="CD231" s="50"/>
      <c r="CF231" s="75"/>
      <c r="CG231" s="185" t="e">
        <f t="shared" si="105"/>
        <v>#REF!</v>
      </c>
      <c r="CH231" s="177" t="e">
        <f t="shared" si="106"/>
        <v>#REF!</v>
      </c>
      <c r="CJ231" s="68" t="e">
        <f t="shared" si="107"/>
        <v>#REF!</v>
      </c>
      <c r="CK231" s="50"/>
      <c r="CM231" s="75"/>
      <c r="CN231" s="185" t="e">
        <f t="shared" si="108"/>
        <v>#REF!</v>
      </c>
      <c r="CO231" s="177" t="e">
        <f t="shared" si="109"/>
        <v>#REF!</v>
      </c>
      <c r="CQ231" s="68" t="e">
        <f t="shared" si="110"/>
        <v>#REF!</v>
      </c>
      <c r="CR231" s="50"/>
      <c r="CT231" s="75"/>
      <c r="CU231" s="185" t="e">
        <f t="shared" si="111"/>
        <v>#REF!</v>
      </c>
      <c r="CV231" s="177" t="e">
        <f t="shared" si="112"/>
        <v>#REF!</v>
      </c>
    </row>
    <row r="232" spans="1:100" ht="15" customHeight="1">
      <c r="A232" s="19">
        <f t="shared" si="69"/>
        <v>2010</v>
      </c>
      <c r="B232" s="174">
        <f t="shared" si="69"/>
        <v>195</v>
      </c>
      <c r="C232" s="67">
        <f t="shared" si="70"/>
        <v>5.2203558250783244</v>
      </c>
      <c r="D232" s="20">
        <f t="shared" si="113"/>
        <v>8</v>
      </c>
      <c r="E232" s="69">
        <f t="shared" si="71"/>
        <v>2.0794415416798357</v>
      </c>
      <c r="F232" s="50"/>
      <c r="G232" s="25"/>
      <c r="H232" s="75"/>
      <c r="I232" s="177">
        <f t="shared" si="72"/>
        <v>196</v>
      </c>
      <c r="J232" s="178">
        <f t="shared" si="73"/>
        <v>0.51282051282051277</v>
      </c>
      <c r="K232" s="177">
        <f t="shared" si="74"/>
        <v>1E-3</v>
      </c>
      <c r="M232" s="25"/>
      <c r="N232" s="75"/>
      <c r="O232" s="185" t="e">
        <f t="shared" si="75"/>
        <v>#REF!</v>
      </c>
      <c r="P232" s="177" t="e">
        <f t="shared" si="76"/>
        <v>#REF!</v>
      </c>
      <c r="R232" s="68" t="e">
        <f t="shared" si="77"/>
        <v>#REF!</v>
      </c>
      <c r="S232" s="50"/>
      <c r="T232" s="25"/>
      <c r="U232" s="75"/>
      <c r="V232" s="185" t="e">
        <f t="shared" si="78"/>
        <v>#REF!</v>
      </c>
      <c r="W232" s="177" t="e">
        <f t="shared" si="79"/>
        <v>#REF!</v>
      </c>
      <c r="Y232" s="68" t="e">
        <f t="shared" si="80"/>
        <v>#REF!</v>
      </c>
      <c r="Z232" s="50"/>
      <c r="AA232" s="25"/>
      <c r="AB232" s="75"/>
      <c r="AC232" s="185" t="e">
        <f t="shared" si="81"/>
        <v>#REF!</v>
      </c>
      <c r="AD232" s="177" t="e">
        <f t="shared" si="82"/>
        <v>#REF!</v>
      </c>
      <c r="AF232" s="68" t="e">
        <f t="shared" si="83"/>
        <v>#REF!</v>
      </c>
      <c r="AG232" s="50"/>
      <c r="AH232" s="25"/>
      <c r="AI232" s="75"/>
      <c r="AJ232" s="185" t="e">
        <f t="shared" si="84"/>
        <v>#REF!</v>
      </c>
      <c r="AK232" s="177" t="e">
        <f t="shared" si="85"/>
        <v>#REF!</v>
      </c>
      <c r="AM232" s="68" t="e">
        <f t="shared" si="86"/>
        <v>#REF!</v>
      </c>
      <c r="AN232" s="50"/>
      <c r="AO232" s="25"/>
      <c r="AP232" s="75"/>
      <c r="AQ232" s="185" t="e">
        <f t="shared" si="87"/>
        <v>#REF!</v>
      </c>
      <c r="AR232" s="177" t="e">
        <f t="shared" si="88"/>
        <v>#REF!</v>
      </c>
      <c r="AT232" s="68" t="e">
        <f t="shared" si="89"/>
        <v>#REF!</v>
      </c>
      <c r="AU232" s="50"/>
      <c r="AV232" s="25"/>
      <c r="AW232" s="75"/>
      <c r="AX232" s="185" t="e">
        <f t="shared" si="90"/>
        <v>#REF!</v>
      </c>
      <c r="AY232" s="177" t="e">
        <f t="shared" si="91"/>
        <v>#REF!</v>
      </c>
      <c r="BA232" s="68" t="e">
        <f t="shared" si="92"/>
        <v>#REF!</v>
      </c>
      <c r="BB232" s="50"/>
      <c r="BC232" s="25"/>
      <c r="BD232" s="75"/>
      <c r="BE232" s="185" t="e">
        <f t="shared" si="93"/>
        <v>#REF!</v>
      </c>
      <c r="BF232" s="177" t="e">
        <f t="shared" si="94"/>
        <v>#REF!</v>
      </c>
      <c r="BH232" s="68" t="e">
        <f t="shared" si="95"/>
        <v>#REF!</v>
      </c>
      <c r="BI232" s="50"/>
      <c r="BJ232" s="25"/>
      <c r="BK232" s="75"/>
      <c r="BL232" s="185" t="e">
        <f t="shared" si="96"/>
        <v>#REF!</v>
      </c>
      <c r="BM232" s="177" t="e">
        <f t="shared" si="97"/>
        <v>#REF!</v>
      </c>
      <c r="BO232" s="68" t="e">
        <f t="shared" si="98"/>
        <v>#REF!</v>
      </c>
      <c r="BP232" s="50"/>
      <c r="BQ232" s="25"/>
      <c r="BR232" s="75"/>
      <c r="BS232" s="185" t="e">
        <f t="shared" si="99"/>
        <v>#REF!</v>
      </c>
      <c r="BT232" s="177" t="e">
        <f t="shared" si="100"/>
        <v>#REF!</v>
      </c>
      <c r="BV232" s="68" t="e">
        <f t="shared" si="101"/>
        <v>#REF!</v>
      </c>
      <c r="BW232" s="50"/>
      <c r="BX232" s="25"/>
      <c r="BY232" s="75"/>
      <c r="BZ232" s="185" t="e">
        <f t="shared" si="102"/>
        <v>#REF!</v>
      </c>
      <c r="CA232" s="177" t="e">
        <f t="shared" si="103"/>
        <v>#REF!</v>
      </c>
      <c r="CC232" s="68" t="e">
        <f t="shared" si="104"/>
        <v>#REF!</v>
      </c>
      <c r="CD232" s="50"/>
      <c r="CE232" s="25"/>
      <c r="CF232" s="75"/>
      <c r="CG232" s="185" t="e">
        <f t="shared" si="105"/>
        <v>#REF!</v>
      </c>
      <c r="CH232" s="177" t="e">
        <f t="shared" si="106"/>
        <v>#REF!</v>
      </c>
      <c r="CJ232" s="68" t="e">
        <f t="shared" si="107"/>
        <v>#REF!</v>
      </c>
      <c r="CK232" s="50"/>
      <c r="CL232" s="25"/>
      <c r="CM232" s="75"/>
      <c r="CN232" s="185" t="e">
        <f t="shared" si="108"/>
        <v>#REF!</v>
      </c>
      <c r="CO232" s="177" t="e">
        <f t="shared" si="109"/>
        <v>#REF!</v>
      </c>
      <c r="CQ232" s="68" t="e">
        <f t="shared" si="110"/>
        <v>#REF!</v>
      </c>
      <c r="CR232" s="50"/>
      <c r="CS232" s="25"/>
      <c r="CT232" s="75"/>
      <c r="CU232" s="185" t="e">
        <f t="shared" si="111"/>
        <v>#REF!</v>
      </c>
      <c r="CV232" s="177" t="e">
        <f t="shared" si="112"/>
        <v>#REF!</v>
      </c>
    </row>
    <row r="233" spans="1:100" s="25" customFormat="1" ht="15" customHeight="1">
      <c r="A233" s="19">
        <f t="shared" si="69"/>
        <v>2011</v>
      </c>
      <c r="B233" s="174">
        <f t="shared" si="69"/>
        <v>215</v>
      </c>
      <c r="C233" s="67">
        <f t="shared" si="70"/>
        <v>5.3230099791384085</v>
      </c>
      <c r="D233" s="20">
        <f t="shared" si="113"/>
        <v>9</v>
      </c>
      <c r="E233" s="69">
        <f t="shared" si="71"/>
        <v>2.1972245773362196</v>
      </c>
      <c r="F233" s="50"/>
      <c r="H233" s="32"/>
      <c r="I233" s="177">
        <f t="shared" si="72"/>
        <v>196</v>
      </c>
      <c r="J233" s="178">
        <f t="shared" si="73"/>
        <v>8.8372093023255811</v>
      </c>
      <c r="K233" s="177">
        <f t="shared" si="74"/>
        <v>0.36099999999999999</v>
      </c>
      <c r="N233" s="32"/>
      <c r="O233" s="185" t="e">
        <f t="shared" si="75"/>
        <v>#REF!</v>
      </c>
      <c r="P233" s="177" t="e">
        <f t="shared" si="76"/>
        <v>#REF!</v>
      </c>
      <c r="R233" s="68" t="e">
        <f t="shared" si="77"/>
        <v>#REF!</v>
      </c>
      <c r="S233" s="50"/>
      <c r="U233" s="32"/>
      <c r="V233" s="185" t="e">
        <f t="shared" si="78"/>
        <v>#REF!</v>
      </c>
      <c r="W233" s="177" t="e">
        <f t="shared" si="79"/>
        <v>#REF!</v>
      </c>
      <c r="Y233" s="68" t="e">
        <f t="shared" si="80"/>
        <v>#REF!</v>
      </c>
      <c r="Z233" s="50"/>
      <c r="AB233" s="32"/>
      <c r="AC233" s="185" t="e">
        <f t="shared" si="81"/>
        <v>#REF!</v>
      </c>
      <c r="AD233" s="177" t="e">
        <f t="shared" si="82"/>
        <v>#REF!</v>
      </c>
      <c r="AF233" s="68" t="e">
        <f t="shared" si="83"/>
        <v>#REF!</v>
      </c>
      <c r="AG233" s="50"/>
      <c r="AI233" s="32"/>
      <c r="AJ233" s="185" t="e">
        <f t="shared" si="84"/>
        <v>#REF!</v>
      </c>
      <c r="AK233" s="177" t="e">
        <f t="shared" si="85"/>
        <v>#REF!</v>
      </c>
      <c r="AM233" s="68" t="e">
        <f t="shared" si="86"/>
        <v>#REF!</v>
      </c>
      <c r="AN233" s="50"/>
      <c r="AP233" s="32"/>
      <c r="AQ233" s="185" t="e">
        <f t="shared" si="87"/>
        <v>#REF!</v>
      </c>
      <c r="AR233" s="177" t="e">
        <f t="shared" si="88"/>
        <v>#REF!</v>
      </c>
      <c r="AT233" s="68" t="e">
        <f t="shared" si="89"/>
        <v>#REF!</v>
      </c>
      <c r="AU233" s="50"/>
      <c r="AW233" s="32"/>
      <c r="AX233" s="185" t="e">
        <f t="shared" si="90"/>
        <v>#REF!</v>
      </c>
      <c r="AY233" s="177" t="e">
        <f t="shared" si="91"/>
        <v>#REF!</v>
      </c>
      <c r="BA233" s="68" t="e">
        <f t="shared" si="92"/>
        <v>#REF!</v>
      </c>
      <c r="BB233" s="50"/>
      <c r="BD233" s="32"/>
      <c r="BE233" s="185" t="e">
        <f t="shared" si="93"/>
        <v>#REF!</v>
      </c>
      <c r="BF233" s="177" t="e">
        <f t="shared" si="94"/>
        <v>#REF!</v>
      </c>
      <c r="BH233" s="68" t="e">
        <f t="shared" si="95"/>
        <v>#REF!</v>
      </c>
      <c r="BI233" s="50"/>
      <c r="BK233" s="32"/>
      <c r="BL233" s="185" t="e">
        <f t="shared" si="96"/>
        <v>#REF!</v>
      </c>
      <c r="BM233" s="177" t="e">
        <f t="shared" si="97"/>
        <v>#REF!</v>
      </c>
      <c r="BO233" s="68" t="e">
        <f t="shared" si="98"/>
        <v>#REF!</v>
      </c>
      <c r="BP233" s="50"/>
      <c r="BR233" s="32"/>
      <c r="BS233" s="185" t="e">
        <f t="shared" si="99"/>
        <v>#REF!</v>
      </c>
      <c r="BT233" s="177" t="e">
        <f t="shared" si="100"/>
        <v>#REF!</v>
      </c>
      <c r="BV233" s="68" t="e">
        <f t="shared" si="101"/>
        <v>#REF!</v>
      </c>
      <c r="BW233" s="50"/>
      <c r="BY233" s="32"/>
      <c r="BZ233" s="185" t="e">
        <f t="shared" si="102"/>
        <v>#REF!</v>
      </c>
      <c r="CA233" s="177" t="e">
        <f t="shared" si="103"/>
        <v>#REF!</v>
      </c>
      <c r="CC233" s="68" t="e">
        <f t="shared" si="104"/>
        <v>#REF!</v>
      </c>
      <c r="CD233" s="50"/>
      <c r="CF233" s="32"/>
      <c r="CG233" s="185" t="e">
        <f t="shared" si="105"/>
        <v>#REF!</v>
      </c>
      <c r="CH233" s="177" t="e">
        <f t="shared" si="106"/>
        <v>#REF!</v>
      </c>
      <c r="CJ233" s="68" t="e">
        <f t="shared" si="107"/>
        <v>#REF!</v>
      </c>
      <c r="CK233" s="50"/>
      <c r="CM233" s="32"/>
      <c r="CN233" s="185" t="e">
        <f t="shared" si="108"/>
        <v>#REF!</v>
      </c>
      <c r="CO233" s="177" t="e">
        <f t="shared" si="109"/>
        <v>#REF!</v>
      </c>
      <c r="CQ233" s="68" t="e">
        <f t="shared" si="110"/>
        <v>#REF!</v>
      </c>
      <c r="CR233" s="50"/>
      <c r="CT233" s="32"/>
      <c r="CU233" s="185" t="e">
        <f t="shared" si="111"/>
        <v>#REF!</v>
      </c>
      <c r="CV233" s="177" t="e">
        <f t="shared" si="112"/>
        <v>#REF!</v>
      </c>
    </row>
    <row r="234" spans="1:100" s="25" customFormat="1" ht="15" customHeight="1" thickBot="1">
      <c r="A234" s="28">
        <f t="shared" si="69"/>
        <v>2012</v>
      </c>
      <c r="B234" s="182">
        <f t="shared" si="69"/>
        <v>175</v>
      </c>
      <c r="C234" s="76">
        <f t="shared" si="70"/>
        <v>5.1059454739005803</v>
      </c>
      <c r="D234" s="29">
        <f t="shared" si="113"/>
        <v>10</v>
      </c>
      <c r="E234" s="77">
        <f t="shared" si="71"/>
        <v>2.3025850929940459</v>
      </c>
      <c r="F234" s="51"/>
      <c r="G234" s="30"/>
      <c r="H234" s="78"/>
      <c r="I234" s="183">
        <f t="shared" si="72"/>
        <v>197</v>
      </c>
      <c r="J234" s="184">
        <f t="shared" si="73"/>
        <v>12.571428571428573</v>
      </c>
      <c r="K234" s="183">
        <f t="shared" si="74"/>
        <v>0.48399999999999999</v>
      </c>
      <c r="M234" s="30"/>
      <c r="N234" s="78"/>
      <c r="O234" s="205" t="e">
        <f t="shared" si="75"/>
        <v>#REF!</v>
      </c>
      <c r="P234" s="183" t="e">
        <f t="shared" si="76"/>
        <v>#REF!</v>
      </c>
      <c r="R234" s="79" t="e">
        <f t="shared" si="77"/>
        <v>#REF!</v>
      </c>
      <c r="S234" s="51"/>
      <c r="T234" s="30"/>
      <c r="U234" s="78"/>
      <c r="V234" s="205" t="e">
        <f t="shared" si="78"/>
        <v>#REF!</v>
      </c>
      <c r="W234" s="183" t="e">
        <f t="shared" si="79"/>
        <v>#REF!</v>
      </c>
      <c r="Y234" s="79" t="e">
        <f t="shared" si="80"/>
        <v>#REF!</v>
      </c>
      <c r="Z234" s="51"/>
      <c r="AA234" s="30"/>
      <c r="AB234" s="78"/>
      <c r="AC234" s="205" t="e">
        <f t="shared" si="81"/>
        <v>#REF!</v>
      </c>
      <c r="AD234" s="183" t="e">
        <f t="shared" si="82"/>
        <v>#REF!</v>
      </c>
      <c r="AF234" s="79" t="e">
        <f t="shared" si="83"/>
        <v>#REF!</v>
      </c>
      <c r="AG234" s="51"/>
      <c r="AH234" s="30"/>
      <c r="AI234" s="78"/>
      <c r="AJ234" s="205" t="e">
        <f t="shared" si="84"/>
        <v>#REF!</v>
      </c>
      <c r="AK234" s="183" t="e">
        <f t="shared" si="85"/>
        <v>#REF!</v>
      </c>
      <c r="AM234" s="79" t="e">
        <f t="shared" si="86"/>
        <v>#REF!</v>
      </c>
      <c r="AN234" s="51"/>
      <c r="AO234" s="30"/>
      <c r="AP234" s="78"/>
      <c r="AQ234" s="205" t="e">
        <f t="shared" si="87"/>
        <v>#REF!</v>
      </c>
      <c r="AR234" s="183" t="e">
        <f t="shared" si="88"/>
        <v>#REF!</v>
      </c>
      <c r="AT234" s="79" t="e">
        <f t="shared" si="89"/>
        <v>#REF!</v>
      </c>
      <c r="AU234" s="51"/>
      <c r="AV234" s="30"/>
      <c r="AW234" s="78"/>
      <c r="AX234" s="205" t="e">
        <f t="shared" si="90"/>
        <v>#REF!</v>
      </c>
      <c r="AY234" s="183" t="e">
        <f t="shared" si="91"/>
        <v>#REF!</v>
      </c>
      <c r="BA234" s="79" t="e">
        <f t="shared" si="92"/>
        <v>#REF!</v>
      </c>
      <c r="BB234" s="51"/>
      <c r="BC234" s="30"/>
      <c r="BD234" s="78"/>
      <c r="BE234" s="205" t="e">
        <f t="shared" si="93"/>
        <v>#REF!</v>
      </c>
      <c r="BF234" s="183" t="e">
        <f t="shared" si="94"/>
        <v>#REF!</v>
      </c>
      <c r="BH234" s="79" t="e">
        <f t="shared" si="95"/>
        <v>#REF!</v>
      </c>
      <c r="BI234" s="51"/>
      <c r="BJ234" s="30"/>
      <c r="BK234" s="78"/>
      <c r="BL234" s="205" t="e">
        <f t="shared" si="96"/>
        <v>#REF!</v>
      </c>
      <c r="BM234" s="183" t="e">
        <f t="shared" si="97"/>
        <v>#REF!</v>
      </c>
      <c r="BO234" s="79" t="e">
        <f t="shared" si="98"/>
        <v>#REF!</v>
      </c>
      <c r="BP234" s="51"/>
      <c r="BQ234" s="30"/>
      <c r="BR234" s="78"/>
      <c r="BS234" s="205" t="e">
        <f t="shared" si="99"/>
        <v>#REF!</v>
      </c>
      <c r="BT234" s="183" t="e">
        <f t="shared" si="100"/>
        <v>#REF!</v>
      </c>
      <c r="BV234" s="79" t="e">
        <f t="shared" si="101"/>
        <v>#REF!</v>
      </c>
      <c r="BW234" s="51"/>
      <c r="BX234" s="30"/>
      <c r="BY234" s="78"/>
      <c r="BZ234" s="205" t="e">
        <f t="shared" si="102"/>
        <v>#REF!</v>
      </c>
      <c r="CA234" s="183" t="e">
        <f t="shared" si="103"/>
        <v>#REF!</v>
      </c>
      <c r="CC234" s="79" t="e">
        <f t="shared" si="104"/>
        <v>#REF!</v>
      </c>
      <c r="CD234" s="51"/>
      <c r="CE234" s="30"/>
      <c r="CF234" s="78"/>
      <c r="CG234" s="205" t="e">
        <f t="shared" si="105"/>
        <v>#REF!</v>
      </c>
      <c r="CH234" s="183" t="e">
        <f t="shared" si="106"/>
        <v>#REF!</v>
      </c>
      <c r="CJ234" s="79" t="e">
        <f t="shared" si="107"/>
        <v>#REF!</v>
      </c>
      <c r="CK234" s="51"/>
      <c r="CL234" s="30"/>
      <c r="CM234" s="78"/>
      <c r="CN234" s="205" t="e">
        <f t="shared" si="108"/>
        <v>#REF!</v>
      </c>
      <c r="CO234" s="183" t="e">
        <f t="shared" si="109"/>
        <v>#REF!</v>
      </c>
      <c r="CQ234" s="79" t="e">
        <f t="shared" si="110"/>
        <v>#REF!</v>
      </c>
      <c r="CR234" s="51"/>
      <c r="CS234" s="30"/>
      <c r="CT234" s="78"/>
      <c r="CU234" s="205" t="e">
        <f t="shared" si="111"/>
        <v>#REF!</v>
      </c>
      <c r="CV234" s="183" t="e">
        <f t="shared" si="112"/>
        <v>#REF!</v>
      </c>
    </row>
    <row r="235" spans="1:100" ht="15" customHeight="1" thickTop="1">
      <c r="A235" s="19">
        <f t="shared" si="69"/>
        <v>2013</v>
      </c>
      <c r="B235" s="174">
        <f t="shared" ref="B235:B256" si="114">ROUND($G$218+$G$221*D235^$G$219,$G$1)</f>
        <v>197</v>
      </c>
      <c r="C235" s="52"/>
      <c r="D235" s="20">
        <f t="shared" si="113"/>
        <v>11</v>
      </c>
      <c r="E235" s="20"/>
      <c r="F235" s="53"/>
      <c r="G235" s="80"/>
      <c r="H235" s="32"/>
      <c r="I235" s="177">
        <f t="shared" si="72"/>
        <v>197</v>
      </c>
      <c r="J235" s="185"/>
      <c r="K235" s="185"/>
    </row>
    <row r="236" spans="1:100" ht="15" customHeight="1" thickBot="1">
      <c r="A236" s="19">
        <f t="shared" si="69"/>
        <v>2014</v>
      </c>
      <c r="B236" s="174">
        <f t="shared" si="114"/>
        <v>197</v>
      </c>
      <c r="C236" s="52"/>
      <c r="D236" s="20">
        <f t="shared" si="113"/>
        <v>12</v>
      </c>
      <c r="E236" s="20"/>
      <c r="F236" s="62" t="s">
        <v>47</v>
      </c>
      <c r="G236" s="63" t="s">
        <v>39</v>
      </c>
      <c r="H236" s="81" t="s">
        <v>40</v>
      </c>
      <c r="I236" s="177">
        <f t="shared" si="72"/>
        <v>197</v>
      </c>
      <c r="J236" s="185"/>
      <c r="K236" s="185"/>
    </row>
    <row r="237" spans="1:100" ht="15" customHeight="1" thickTop="1">
      <c r="A237" s="19">
        <f t="shared" si="69"/>
        <v>2015</v>
      </c>
      <c r="B237" s="174">
        <f t="shared" si="114"/>
        <v>198</v>
      </c>
      <c r="C237" s="52"/>
      <c r="D237" s="20">
        <f t="shared" si="113"/>
        <v>13</v>
      </c>
      <c r="E237" s="20"/>
      <c r="F237" s="198" t="e">
        <f>#REF!</f>
        <v>#REF!</v>
      </c>
      <c r="G237" s="201" t="e">
        <f>#REF!</f>
        <v>#REF!</v>
      </c>
      <c r="H237" s="245" t="e">
        <f>#REF!</f>
        <v>#REF!</v>
      </c>
      <c r="I237" s="177">
        <f t="shared" si="72"/>
        <v>198</v>
      </c>
      <c r="J237" s="185"/>
      <c r="K237" s="185"/>
      <c r="M237" s="198"/>
      <c r="N237" s="198"/>
      <c r="O237" s="198"/>
      <c r="P237" s="198"/>
      <c r="Q237" s="198"/>
      <c r="R237" s="198" t="s">
        <v>48</v>
      </c>
      <c r="S237" s="198" t="e">
        <f>#REF!</f>
        <v>#REF!</v>
      </c>
      <c r="Y237" s="198" t="s">
        <v>48</v>
      </c>
      <c r="Z237" s="198" t="e">
        <f>S237</f>
        <v>#REF!</v>
      </c>
      <c r="AF237" s="198" t="s">
        <v>48</v>
      </c>
      <c r="AG237" s="198" t="e">
        <f>Z237</f>
        <v>#REF!</v>
      </c>
      <c r="AM237" s="198" t="s">
        <v>48</v>
      </c>
      <c r="AN237" s="198" t="e">
        <f>AG237</f>
        <v>#REF!</v>
      </c>
      <c r="AT237" s="198" t="s">
        <v>48</v>
      </c>
      <c r="AU237" s="198" t="e">
        <f>AN237</f>
        <v>#REF!</v>
      </c>
      <c r="BA237" s="198" t="s">
        <v>48</v>
      </c>
      <c r="BB237" s="198" t="e">
        <f>AU237</f>
        <v>#REF!</v>
      </c>
      <c r="BH237" s="198" t="s">
        <v>48</v>
      </c>
      <c r="BI237" s="198" t="e">
        <f>BB237</f>
        <v>#REF!</v>
      </c>
      <c r="BO237" s="198" t="s">
        <v>48</v>
      </c>
      <c r="BP237" s="198" t="e">
        <f>BI237</f>
        <v>#REF!</v>
      </c>
      <c r="BV237" s="198" t="s">
        <v>48</v>
      </c>
      <c r="BW237" s="198" t="e">
        <f>BP237</f>
        <v>#REF!</v>
      </c>
      <c r="CC237" s="198" t="s">
        <v>48</v>
      </c>
      <c r="CD237" s="198" t="e">
        <f>BW237</f>
        <v>#REF!</v>
      </c>
      <c r="CJ237" s="198" t="s">
        <v>48</v>
      </c>
      <c r="CK237" s="198" t="e">
        <f>CD237</f>
        <v>#REF!</v>
      </c>
      <c r="CQ237" s="198" t="s">
        <v>48</v>
      </c>
      <c r="CR237" s="198" t="e">
        <f>CK237</f>
        <v>#REF!</v>
      </c>
    </row>
    <row r="238" spans="1:100" ht="15" customHeight="1">
      <c r="A238" s="19">
        <f t="shared" si="69"/>
        <v>2016</v>
      </c>
      <c r="B238" s="174">
        <f t="shared" si="114"/>
        <v>198</v>
      </c>
      <c r="C238" s="52"/>
      <c r="D238" s="20">
        <f t="shared" si="113"/>
        <v>14</v>
      </c>
      <c r="E238" s="20"/>
      <c r="F238" s="198" t="e">
        <f>M218</f>
        <v>#REF!</v>
      </c>
      <c r="G238" s="201" t="e">
        <f>M224</f>
        <v>#REF!</v>
      </c>
      <c r="H238" s="245" t="e">
        <f>M225</f>
        <v>#REF!</v>
      </c>
      <c r="I238" s="177">
        <f>ROUNDUP($G$218+$G$221*D238^$G$219,$G$1)</f>
        <v>198</v>
      </c>
      <c r="J238" s="185"/>
      <c r="K238" s="185"/>
      <c r="M238" s="198"/>
      <c r="N238" s="198"/>
      <c r="O238" s="198"/>
      <c r="P238" s="198"/>
      <c r="Q238" s="198"/>
      <c r="R238" s="198" t="s">
        <v>49</v>
      </c>
      <c r="S238" s="198" t="e">
        <f>#REF!</f>
        <v>#REF!</v>
      </c>
      <c r="Y238" s="198" t="s">
        <v>49</v>
      </c>
      <c r="Z238" s="198" t="e">
        <f>S238</f>
        <v>#REF!</v>
      </c>
      <c r="AF238" s="198" t="s">
        <v>49</v>
      </c>
      <c r="AG238" s="198" t="e">
        <f>Z238</f>
        <v>#REF!</v>
      </c>
      <c r="AM238" s="198" t="s">
        <v>49</v>
      </c>
      <c r="AN238" s="198" t="e">
        <f>AG238</f>
        <v>#REF!</v>
      </c>
      <c r="AT238" s="198" t="s">
        <v>49</v>
      </c>
      <c r="AU238" s="198" t="e">
        <f>AN238</f>
        <v>#REF!</v>
      </c>
      <c r="BA238" s="198" t="s">
        <v>49</v>
      </c>
      <c r="BB238" s="198" t="e">
        <f>AU238</f>
        <v>#REF!</v>
      </c>
      <c r="BH238" s="198" t="s">
        <v>49</v>
      </c>
      <c r="BI238" s="198" t="e">
        <f>BB238</f>
        <v>#REF!</v>
      </c>
      <c r="BO238" s="198" t="s">
        <v>49</v>
      </c>
      <c r="BP238" s="198" t="e">
        <f>BI238</f>
        <v>#REF!</v>
      </c>
      <c r="BV238" s="198" t="s">
        <v>49</v>
      </c>
      <c r="BW238" s="198" t="e">
        <f>BP238</f>
        <v>#REF!</v>
      </c>
      <c r="CC238" s="198" t="s">
        <v>49</v>
      </c>
      <c r="CD238" s="198" t="e">
        <f>BW238</f>
        <v>#REF!</v>
      </c>
      <c r="CJ238" s="198" t="s">
        <v>49</v>
      </c>
      <c r="CK238" s="198" t="e">
        <f>CD238</f>
        <v>#REF!</v>
      </c>
      <c r="CQ238" s="198" t="s">
        <v>49</v>
      </c>
      <c r="CR238" s="198" t="e">
        <f>CK238</f>
        <v>#REF!</v>
      </c>
    </row>
    <row r="239" spans="1:100" ht="15" customHeight="1">
      <c r="A239" s="19">
        <f t="shared" si="69"/>
        <v>2017</v>
      </c>
      <c r="B239" s="174">
        <f t="shared" si="114"/>
        <v>198</v>
      </c>
      <c r="C239" s="52"/>
      <c r="D239" s="20">
        <f t="shared" si="113"/>
        <v>15</v>
      </c>
      <c r="E239" s="20"/>
      <c r="F239" s="198" t="e">
        <f>T218</f>
        <v>#REF!</v>
      </c>
      <c r="G239" s="201" t="e">
        <f>T224</f>
        <v>#REF!</v>
      </c>
      <c r="H239" s="245" t="e">
        <f>T225</f>
        <v>#REF!</v>
      </c>
      <c r="I239" s="177">
        <f t="shared" ref="I239:I256" si="115">ROUND($G$218+$G$221*D239^$G$219,$G$1)</f>
        <v>198</v>
      </c>
      <c r="J239" s="185"/>
      <c r="K239" s="185"/>
      <c r="M239" s="198"/>
      <c r="N239" s="198"/>
      <c r="O239" s="198"/>
      <c r="P239" s="198"/>
      <c r="Q239" s="198"/>
      <c r="R239" s="198" t="s">
        <v>50</v>
      </c>
      <c r="S239" s="198" t="e">
        <f>#REF!</f>
        <v>#REF!</v>
      </c>
      <c r="Y239" s="198" t="s">
        <v>50</v>
      </c>
      <c r="Z239" s="198" t="e">
        <f>S239</f>
        <v>#REF!</v>
      </c>
      <c r="AF239" s="198" t="s">
        <v>50</v>
      </c>
      <c r="AG239" s="198" t="e">
        <f>Z239</f>
        <v>#REF!</v>
      </c>
      <c r="AM239" s="198" t="s">
        <v>50</v>
      </c>
      <c r="AN239" s="198" t="e">
        <f>AG239</f>
        <v>#REF!</v>
      </c>
      <c r="AT239" s="198" t="s">
        <v>50</v>
      </c>
      <c r="AU239" s="198" t="e">
        <f>AN239</f>
        <v>#REF!</v>
      </c>
      <c r="BA239" s="198" t="s">
        <v>50</v>
      </c>
      <c r="BB239" s="198" t="e">
        <f>AU239</f>
        <v>#REF!</v>
      </c>
      <c r="BH239" s="198" t="s">
        <v>50</v>
      </c>
      <c r="BI239" s="198" t="e">
        <f>BB239</f>
        <v>#REF!</v>
      </c>
      <c r="BO239" s="198" t="s">
        <v>50</v>
      </c>
      <c r="BP239" s="198" t="e">
        <f>BI239</f>
        <v>#REF!</v>
      </c>
      <c r="BV239" s="198" t="s">
        <v>50</v>
      </c>
      <c r="BW239" s="198" t="e">
        <f>BP239</f>
        <v>#REF!</v>
      </c>
      <c r="CC239" s="198" t="s">
        <v>50</v>
      </c>
      <c r="CD239" s="198" t="e">
        <f>BW239</f>
        <v>#REF!</v>
      </c>
      <c r="CJ239" s="198" t="s">
        <v>50</v>
      </c>
      <c r="CK239" s="198" t="e">
        <f>CD239</f>
        <v>#REF!</v>
      </c>
      <c r="CQ239" s="198" t="s">
        <v>50</v>
      </c>
      <c r="CR239" s="198" t="e">
        <f>CK239</f>
        <v>#REF!</v>
      </c>
    </row>
    <row r="240" spans="1:100" ht="15" customHeight="1">
      <c r="A240" s="19">
        <f t="shared" si="69"/>
        <v>2018</v>
      </c>
      <c r="B240" s="174">
        <f t="shared" si="114"/>
        <v>198</v>
      </c>
      <c r="C240" s="52"/>
      <c r="D240" s="20">
        <f t="shared" si="113"/>
        <v>16</v>
      </c>
      <c r="E240" s="20"/>
      <c r="F240" s="198" t="e">
        <f>AA218</f>
        <v>#REF!</v>
      </c>
      <c r="G240" s="201" t="e">
        <f>AA224</f>
        <v>#REF!</v>
      </c>
      <c r="H240" s="245" t="e">
        <f>AA225</f>
        <v>#REF!</v>
      </c>
      <c r="I240" s="177">
        <f t="shared" si="115"/>
        <v>198</v>
      </c>
      <c r="J240" s="185"/>
      <c r="K240" s="185"/>
    </row>
    <row r="241" spans="1:11" ht="15" customHeight="1">
      <c r="A241" s="19">
        <f t="shared" ref="A241:A256" si="116">A149</f>
        <v>2019</v>
      </c>
      <c r="B241" s="174">
        <f t="shared" si="114"/>
        <v>199</v>
      </c>
      <c r="C241" s="52"/>
      <c r="D241" s="20">
        <f t="shared" si="113"/>
        <v>17</v>
      </c>
      <c r="E241" s="20"/>
      <c r="F241" s="198" t="e">
        <f>AH218</f>
        <v>#REF!</v>
      </c>
      <c r="G241" s="201" t="e">
        <f>AH224</f>
        <v>#REF!</v>
      </c>
      <c r="H241" s="245" t="e">
        <f>AH225</f>
        <v>#REF!</v>
      </c>
      <c r="I241" s="177">
        <f t="shared" si="115"/>
        <v>199</v>
      </c>
      <c r="J241" s="185"/>
      <c r="K241" s="185"/>
    </row>
    <row r="242" spans="1:11" ht="15" customHeight="1">
      <c r="A242" s="19">
        <f t="shared" si="116"/>
        <v>2020</v>
      </c>
      <c r="B242" s="174">
        <f t="shared" si="114"/>
        <v>199</v>
      </c>
      <c r="C242" s="52"/>
      <c r="D242" s="20">
        <f t="shared" si="113"/>
        <v>18</v>
      </c>
      <c r="E242" s="20"/>
      <c r="F242" s="198" t="e">
        <f>AO218</f>
        <v>#REF!</v>
      </c>
      <c r="G242" s="201" t="e">
        <f>AO224</f>
        <v>#REF!</v>
      </c>
      <c r="H242" s="245" t="e">
        <f>AO225</f>
        <v>#REF!</v>
      </c>
      <c r="I242" s="177">
        <f t="shared" si="115"/>
        <v>199</v>
      </c>
      <c r="J242" s="185"/>
      <c r="K242" s="185"/>
    </row>
    <row r="243" spans="1:11" ht="15" customHeight="1">
      <c r="A243" s="19">
        <f t="shared" si="116"/>
        <v>2021</v>
      </c>
      <c r="B243" s="174">
        <f t="shared" si="114"/>
        <v>199</v>
      </c>
      <c r="C243" s="52"/>
      <c r="D243" s="20">
        <f t="shared" si="113"/>
        <v>19</v>
      </c>
      <c r="E243" s="20"/>
      <c r="F243" s="198" t="e">
        <f>AV218</f>
        <v>#REF!</v>
      </c>
      <c r="G243" s="201" t="e">
        <f>AV224</f>
        <v>#REF!</v>
      </c>
      <c r="H243" s="245" t="e">
        <f>AV225</f>
        <v>#REF!</v>
      </c>
      <c r="I243" s="177">
        <f t="shared" si="115"/>
        <v>199</v>
      </c>
      <c r="J243" s="185"/>
      <c r="K243" s="185"/>
    </row>
    <row r="244" spans="1:11" ht="15" customHeight="1">
      <c r="A244" s="19">
        <f t="shared" si="116"/>
        <v>2022</v>
      </c>
      <c r="B244" s="174">
        <f t="shared" si="114"/>
        <v>199</v>
      </c>
      <c r="C244" s="52"/>
      <c r="D244" s="20">
        <f t="shared" si="113"/>
        <v>20</v>
      </c>
      <c r="E244" s="20"/>
      <c r="F244" s="198" t="e">
        <f>BC218</f>
        <v>#REF!</v>
      </c>
      <c r="G244" s="201" t="e">
        <f>BC224</f>
        <v>#REF!</v>
      </c>
      <c r="H244" s="245" t="e">
        <f>BC225</f>
        <v>#REF!</v>
      </c>
      <c r="I244" s="177">
        <f t="shared" si="115"/>
        <v>199</v>
      </c>
      <c r="J244" s="185"/>
      <c r="K244" s="185"/>
    </row>
    <row r="245" spans="1:11" ht="15" customHeight="1">
      <c r="A245" s="19">
        <f t="shared" si="116"/>
        <v>2023</v>
      </c>
      <c r="B245" s="174">
        <f t="shared" si="114"/>
        <v>199</v>
      </c>
      <c r="C245" s="52"/>
      <c r="D245" s="20">
        <f t="shared" si="113"/>
        <v>21</v>
      </c>
      <c r="E245" s="20"/>
      <c r="F245" s="198" t="e">
        <f>BJ218</f>
        <v>#REF!</v>
      </c>
      <c r="G245" s="201" t="e">
        <f>BJ224</f>
        <v>#REF!</v>
      </c>
      <c r="H245" s="245" t="e">
        <f>BJ225</f>
        <v>#REF!</v>
      </c>
      <c r="I245" s="177">
        <f t="shared" si="115"/>
        <v>199</v>
      </c>
      <c r="J245" s="185"/>
      <c r="K245" s="185"/>
    </row>
    <row r="246" spans="1:11" ht="15" customHeight="1">
      <c r="A246" s="19">
        <f t="shared" si="116"/>
        <v>2024</v>
      </c>
      <c r="B246" s="174">
        <f t="shared" si="114"/>
        <v>200</v>
      </c>
      <c r="C246" s="52"/>
      <c r="D246" s="20">
        <f t="shared" si="113"/>
        <v>22</v>
      </c>
      <c r="E246" s="20"/>
      <c r="F246" s="198" t="e">
        <f>BQ218</f>
        <v>#REF!</v>
      </c>
      <c r="G246" s="201" t="e">
        <f>BQ224</f>
        <v>#REF!</v>
      </c>
      <c r="H246" s="245" t="e">
        <f>BQ225</f>
        <v>#REF!</v>
      </c>
      <c r="I246" s="177">
        <f t="shared" si="115"/>
        <v>200</v>
      </c>
      <c r="J246" s="185"/>
      <c r="K246" s="185"/>
    </row>
    <row r="247" spans="1:11" ht="15" customHeight="1">
      <c r="A247" s="19">
        <f t="shared" si="116"/>
        <v>2025</v>
      </c>
      <c r="B247" s="174">
        <f t="shared" si="114"/>
        <v>200</v>
      </c>
      <c r="C247" s="52"/>
      <c r="D247" s="20">
        <f t="shared" si="113"/>
        <v>23</v>
      </c>
      <c r="E247" s="20"/>
      <c r="F247" s="198" t="e">
        <f>BX218</f>
        <v>#REF!</v>
      </c>
      <c r="G247" s="201" t="e">
        <f>BX224</f>
        <v>#REF!</v>
      </c>
      <c r="H247" s="245" t="e">
        <f>BX225</f>
        <v>#REF!</v>
      </c>
      <c r="I247" s="177">
        <f t="shared" si="115"/>
        <v>200</v>
      </c>
      <c r="J247" s="185"/>
      <c r="K247" s="185"/>
    </row>
    <row r="248" spans="1:11" ht="15" customHeight="1">
      <c r="A248" s="19">
        <f t="shared" si="116"/>
        <v>2026</v>
      </c>
      <c r="B248" s="174">
        <f t="shared" si="114"/>
        <v>200</v>
      </c>
      <c r="C248" s="52"/>
      <c r="D248" s="20">
        <f t="shared" si="113"/>
        <v>24</v>
      </c>
      <c r="E248" s="20"/>
      <c r="F248" s="198" t="e">
        <f>CE218</f>
        <v>#REF!</v>
      </c>
      <c r="G248" s="201" t="e">
        <f>CE224</f>
        <v>#REF!</v>
      </c>
      <c r="H248" s="245" t="e">
        <f>CE225</f>
        <v>#REF!</v>
      </c>
      <c r="I248" s="177">
        <f t="shared" si="115"/>
        <v>200</v>
      </c>
      <c r="J248" s="185"/>
      <c r="K248" s="185"/>
    </row>
    <row r="249" spans="1:11" ht="15" customHeight="1">
      <c r="A249" s="19">
        <f t="shared" si="116"/>
        <v>2027</v>
      </c>
      <c r="B249" s="174">
        <f t="shared" si="114"/>
        <v>200</v>
      </c>
      <c r="C249" s="52"/>
      <c r="D249" s="20">
        <f t="shared" si="113"/>
        <v>25</v>
      </c>
      <c r="E249" s="20"/>
      <c r="F249" s="198" t="e">
        <f>CL218</f>
        <v>#REF!</v>
      </c>
      <c r="G249" s="201" t="e">
        <f>CL224</f>
        <v>#REF!</v>
      </c>
      <c r="H249" s="245" t="e">
        <f>CL225</f>
        <v>#REF!</v>
      </c>
      <c r="I249" s="177">
        <f t="shared" si="115"/>
        <v>200</v>
      </c>
      <c r="J249" s="185"/>
      <c r="K249" s="185"/>
    </row>
    <row r="250" spans="1:11" ht="15" customHeight="1">
      <c r="A250" s="19">
        <f t="shared" si="116"/>
        <v>2028</v>
      </c>
      <c r="B250" s="174">
        <f t="shared" si="114"/>
        <v>200</v>
      </c>
      <c r="C250" s="52"/>
      <c r="D250" s="20">
        <f t="shared" si="113"/>
        <v>26</v>
      </c>
      <c r="E250" s="20"/>
      <c r="F250" s="198" t="e">
        <f>CS218</f>
        <v>#REF!</v>
      </c>
      <c r="G250" s="201" t="e">
        <f>CS224</f>
        <v>#REF!</v>
      </c>
      <c r="H250" s="245" t="e">
        <f>CS225</f>
        <v>#REF!</v>
      </c>
      <c r="I250" s="177">
        <f t="shared" si="115"/>
        <v>200</v>
      </c>
      <c r="J250" s="185"/>
      <c r="K250" s="185"/>
    </row>
    <row r="251" spans="1:11" ht="15" customHeight="1">
      <c r="A251" s="19">
        <f t="shared" si="116"/>
        <v>2029</v>
      </c>
      <c r="B251" s="174">
        <f t="shared" si="114"/>
        <v>200</v>
      </c>
      <c r="C251" s="52"/>
      <c r="D251" s="20">
        <f t="shared" si="113"/>
        <v>27</v>
      </c>
      <c r="E251" s="20"/>
      <c r="F251" s="53"/>
      <c r="G251" s="80"/>
      <c r="H251" s="32"/>
      <c r="I251" s="177">
        <f t="shared" si="115"/>
        <v>200</v>
      </c>
      <c r="J251" s="185"/>
      <c r="K251" s="185"/>
    </row>
    <row r="252" spans="1:11" ht="15" customHeight="1">
      <c r="A252" s="19">
        <f t="shared" si="116"/>
        <v>2030</v>
      </c>
      <c r="B252" s="174">
        <f t="shared" si="114"/>
        <v>201</v>
      </c>
      <c r="C252" s="52"/>
      <c r="D252" s="20">
        <f t="shared" si="113"/>
        <v>28</v>
      </c>
      <c r="E252" s="20"/>
      <c r="F252" s="53"/>
      <c r="G252" s="80"/>
      <c r="H252" s="32"/>
      <c r="I252" s="177">
        <f t="shared" si="115"/>
        <v>201</v>
      </c>
      <c r="J252" s="185"/>
      <c r="K252" s="185"/>
    </row>
    <row r="253" spans="1:11" ht="15" customHeight="1">
      <c r="A253" s="19">
        <f t="shared" si="116"/>
        <v>2031</v>
      </c>
      <c r="B253" s="174">
        <f t="shared" si="114"/>
        <v>201</v>
      </c>
      <c r="C253" s="52"/>
      <c r="D253" s="20">
        <f t="shared" si="113"/>
        <v>29</v>
      </c>
      <c r="E253" s="20"/>
      <c r="F253" s="53"/>
      <c r="G253" s="80"/>
      <c r="H253" s="32"/>
      <c r="I253" s="177">
        <f t="shared" si="115"/>
        <v>201</v>
      </c>
      <c r="J253" s="185"/>
      <c r="K253" s="185"/>
    </row>
    <row r="254" spans="1:11" ht="15" customHeight="1">
      <c r="A254" s="19">
        <f t="shared" si="116"/>
        <v>2032</v>
      </c>
      <c r="B254" s="174">
        <f t="shared" si="114"/>
        <v>201</v>
      </c>
      <c r="C254" s="52"/>
      <c r="D254" s="20">
        <f t="shared" si="113"/>
        <v>30</v>
      </c>
      <c r="E254" s="20"/>
      <c r="F254" s="53"/>
      <c r="G254" s="80"/>
      <c r="H254" s="32"/>
      <c r="I254" s="177">
        <f t="shared" si="115"/>
        <v>201</v>
      </c>
      <c r="J254" s="185"/>
      <c r="K254" s="185"/>
    </row>
    <row r="255" spans="1:11" ht="15" customHeight="1">
      <c r="A255" s="19">
        <f t="shared" si="116"/>
        <v>2033</v>
      </c>
      <c r="B255" s="174">
        <f t="shared" si="114"/>
        <v>201</v>
      </c>
      <c r="C255" s="52"/>
      <c r="D255" s="20">
        <f t="shared" si="113"/>
        <v>31</v>
      </c>
      <c r="E255" s="20"/>
      <c r="F255" s="53"/>
      <c r="G255" s="80"/>
      <c r="H255" s="32"/>
      <c r="I255" s="177">
        <f t="shared" si="115"/>
        <v>201</v>
      </c>
      <c r="J255" s="185"/>
      <c r="K255" s="185"/>
    </row>
    <row r="256" spans="1:11" ht="15" customHeight="1">
      <c r="A256" s="103">
        <f t="shared" si="116"/>
        <v>2034</v>
      </c>
      <c r="B256" s="186">
        <f t="shared" si="114"/>
        <v>201</v>
      </c>
      <c r="C256" s="193"/>
      <c r="D256" s="33">
        <f t="shared" si="113"/>
        <v>32</v>
      </c>
      <c r="E256" s="33"/>
      <c r="F256" s="54"/>
      <c r="G256" s="82"/>
      <c r="H256" s="35"/>
      <c r="I256" s="187">
        <f t="shared" si="115"/>
        <v>201</v>
      </c>
      <c r="J256" s="188"/>
      <c r="K256" s="188"/>
    </row>
    <row r="257" spans="1:56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</row>
    <row r="258" spans="1:56" ht="15" customHeight="1">
      <c r="A258" s="7" t="s">
        <v>51</v>
      </c>
    </row>
    <row r="259" spans="1:56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RSQ(I260:I280,B260:B280)</f>
        <v>7.0444666575794866E-3</v>
      </c>
      <c r="J259" s="17" t="s">
        <v>15</v>
      </c>
      <c r="K259" s="18" t="s">
        <v>16</v>
      </c>
      <c r="M259" s="108" t="e">
        <f>RSQ($B260:$B280,M260:M280)</f>
        <v>#REF!</v>
      </c>
      <c r="N259" s="18" t="s">
        <v>16</v>
      </c>
      <c r="P259" s="66" t="s">
        <v>52</v>
      </c>
      <c r="Q259" s="37"/>
      <c r="R259" s="107" t="s">
        <v>74</v>
      </c>
      <c r="S259" s="108" t="e">
        <f>RSQ($B260:$B280,S260:S280)</f>
        <v>#REF!</v>
      </c>
      <c r="T259" s="18" t="s">
        <v>16</v>
      </c>
      <c r="V259" s="66" t="s">
        <v>52</v>
      </c>
      <c r="W259" s="37"/>
      <c r="X259" s="107" t="s">
        <v>74</v>
      </c>
      <c r="Y259" s="108" t="e">
        <f>RSQ($B260:$B280,Y260:Y280)</f>
        <v>#REF!</v>
      </c>
      <c r="Z259" s="18" t="s">
        <v>16</v>
      </c>
      <c r="AB259" s="66" t="s">
        <v>52</v>
      </c>
      <c r="AC259" s="37"/>
      <c r="AD259" s="107" t="s">
        <v>74</v>
      </c>
      <c r="AE259" s="108" t="e">
        <f>RSQ($B260:$B280,AE260:AE280)</f>
        <v>#REF!</v>
      </c>
      <c r="AF259" s="18" t="s">
        <v>16</v>
      </c>
      <c r="AH259" s="66" t="s">
        <v>52</v>
      </c>
      <c r="AI259" s="37"/>
      <c r="AJ259" s="107" t="s">
        <v>74</v>
      </c>
      <c r="AK259" s="108" t="e">
        <f>RSQ($B260:$B280,AK260:AK280)</f>
        <v>#REF!</v>
      </c>
      <c r="AL259" s="18" t="s">
        <v>16</v>
      </c>
      <c r="AN259" s="66" t="s">
        <v>52</v>
      </c>
      <c r="AO259" s="37"/>
      <c r="AP259" s="107" t="s">
        <v>74</v>
      </c>
      <c r="AQ259" s="108" t="e">
        <f>RSQ($B260:$B280,AQ260:AQ280)</f>
        <v>#REF!</v>
      </c>
      <c r="AR259" s="18" t="s">
        <v>16</v>
      </c>
      <c r="AT259" s="66" t="s">
        <v>52</v>
      </c>
      <c r="AU259" s="37"/>
      <c r="AV259" s="107" t="s">
        <v>74</v>
      </c>
      <c r="AW259" s="108" t="e">
        <f>RSQ($B260:$B280,AW260:AW280)</f>
        <v>#REF!</v>
      </c>
      <c r="AX259" s="18" t="s">
        <v>16</v>
      </c>
      <c r="AZ259" s="66" t="s">
        <v>52</v>
      </c>
      <c r="BA259" s="37"/>
      <c r="BB259" s="107" t="s">
        <v>74</v>
      </c>
      <c r="BC259" s="108" t="e">
        <f>RSQ($B260:$B280,BC260:BC280)</f>
        <v>#REF!</v>
      </c>
      <c r="BD259" s="18" t="s">
        <v>16</v>
      </c>
    </row>
    <row r="260" spans="1:56" ht="15" customHeight="1">
      <c r="A260" s="19"/>
      <c r="B260" s="174"/>
      <c r="C260" s="207"/>
      <c r="D260" s="20"/>
      <c r="E260" s="38" t="s">
        <v>53</v>
      </c>
      <c r="F260" s="21"/>
      <c r="H260" s="85"/>
      <c r="I260" s="175"/>
      <c r="J260" s="176"/>
      <c r="K260" s="175"/>
      <c r="M260" s="203"/>
      <c r="N260" s="175"/>
      <c r="P260" s="208"/>
      <c r="Q260" s="38" t="s">
        <v>53</v>
      </c>
      <c r="R260" s="21"/>
      <c r="S260" s="203"/>
      <c r="T260" s="175"/>
      <c r="V260" s="208"/>
      <c r="W260" s="38" t="s">
        <v>53</v>
      </c>
      <c r="X260" s="21"/>
      <c r="Y260" s="203"/>
      <c r="Z260" s="175"/>
      <c r="AB260" s="208"/>
      <c r="AC260" s="38" t="s">
        <v>53</v>
      </c>
      <c r="AD260" s="21"/>
      <c r="AE260" s="203"/>
      <c r="AF260" s="175"/>
      <c r="AH260" s="208"/>
      <c r="AI260" s="38" t="s">
        <v>53</v>
      </c>
      <c r="AJ260" s="21"/>
      <c r="AK260" s="203"/>
      <c r="AL260" s="175"/>
      <c r="AN260" s="208"/>
      <c r="AO260" s="38" t="s">
        <v>53</v>
      </c>
      <c r="AP260" s="21"/>
      <c r="AQ260" s="203"/>
      <c r="AR260" s="175"/>
      <c r="AT260" s="208"/>
      <c r="AU260" s="38" t="s">
        <v>53</v>
      </c>
      <c r="AV260" s="21"/>
      <c r="AW260" s="203"/>
      <c r="AX260" s="175"/>
      <c r="AZ260" s="208"/>
      <c r="BA260" s="38" t="s">
        <v>53</v>
      </c>
      <c r="BB260" s="21"/>
      <c r="BC260" s="203"/>
      <c r="BD260" s="175"/>
    </row>
    <row r="261" spans="1:56" ht="15" customHeight="1">
      <c r="A261" s="19"/>
      <c r="B261" s="174"/>
      <c r="C261" s="207"/>
      <c r="D261" s="20"/>
      <c r="E261" s="38" t="s">
        <v>54</v>
      </c>
      <c r="F261" s="21"/>
      <c r="H261" s="85"/>
      <c r="I261" s="177"/>
      <c r="J261" s="178"/>
      <c r="K261" s="177"/>
      <c r="M261" s="185"/>
      <c r="N261" s="177"/>
      <c r="P261" s="208"/>
      <c r="Q261" s="38" t="s">
        <v>54</v>
      </c>
      <c r="R261" s="21"/>
      <c r="S261" s="185"/>
      <c r="T261" s="177"/>
      <c r="V261" s="208"/>
      <c r="W261" s="38" t="s">
        <v>54</v>
      </c>
      <c r="X261" s="21"/>
      <c r="Y261" s="185"/>
      <c r="Z261" s="177"/>
      <c r="AB261" s="208"/>
      <c r="AC261" s="38" t="s">
        <v>54</v>
      </c>
      <c r="AD261" s="21"/>
      <c r="AE261" s="185"/>
      <c r="AF261" s="177"/>
      <c r="AH261" s="208"/>
      <c r="AI261" s="38" t="s">
        <v>54</v>
      </c>
      <c r="AJ261" s="21"/>
      <c r="AK261" s="185"/>
      <c r="AL261" s="177"/>
      <c r="AN261" s="208"/>
      <c r="AO261" s="38" t="s">
        <v>54</v>
      </c>
      <c r="AP261" s="21"/>
      <c r="AQ261" s="185"/>
      <c r="AR261" s="177"/>
      <c r="AT261" s="208"/>
      <c r="AU261" s="38" t="s">
        <v>54</v>
      </c>
      <c r="AV261" s="21"/>
      <c r="AW261" s="185"/>
      <c r="AX261" s="177"/>
      <c r="AZ261" s="208"/>
      <c r="BA261" s="38" t="s">
        <v>54</v>
      </c>
      <c r="BB261" s="21"/>
      <c r="BC261" s="185"/>
      <c r="BD261" s="177"/>
    </row>
    <row r="262" spans="1:56" ht="15" customHeight="1">
      <c r="A262" s="19"/>
      <c r="B262" s="174"/>
      <c r="C262" s="207"/>
      <c r="D262" s="20"/>
      <c r="E262" s="71"/>
      <c r="G262" s="25"/>
      <c r="H262" s="24"/>
      <c r="I262" s="177"/>
      <c r="J262" s="178"/>
      <c r="K262" s="177"/>
      <c r="M262" s="185"/>
      <c r="N262" s="177"/>
      <c r="P262" s="208"/>
      <c r="Q262" s="71"/>
      <c r="S262" s="185"/>
      <c r="T262" s="177"/>
      <c r="V262" s="208"/>
      <c r="W262" s="71"/>
      <c r="Y262" s="185"/>
      <c r="Z262" s="177"/>
      <c r="AB262" s="208"/>
      <c r="AC262" s="71"/>
      <c r="AE262" s="185"/>
      <c r="AF262" s="177"/>
      <c r="AH262" s="208"/>
      <c r="AI262" s="71"/>
      <c r="AK262" s="185"/>
      <c r="AL262" s="177"/>
      <c r="AN262" s="208"/>
      <c r="AO262" s="71"/>
      <c r="AQ262" s="185"/>
      <c r="AR262" s="177"/>
      <c r="AT262" s="208"/>
      <c r="AU262" s="71"/>
      <c r="AW262" s="185"/>
      <c r="AX262" s="177"/>
      <c r="AZ262" s="208"/>
      <c r="BA262" s="71"/>
      <c r="BC262" s="185"/>
      <c r="BD262" s="177"/>
    </row>
    <row r="263" spans="1:56" ht="15" customHeight="1">
      <c r="A263" s="19"/>
      <c r="B263" s="174"/>
      <c r="C263" s="207"/>
      <c r="D263" s="20"/>
      <c r="E263" s="71" t="s">
        <v>55</v>
      </c>
      <c r="F263" s="235">
        <v>600</v>
      </c>
      <c r="G263" s="25"/>
      <c r="I263" s="177"/>
      <c r="J263" s="178"/>
      <c r="K263" s="177"/>
      <c r="M263" s="185"/>
      <c r="N263" s="177"/>
      <c r="P263" s="208"/>
      <c r="Q263" s="71" t="s">
        <v>55</v>
      </c>
      <c r="R263" s="209" t="e">
        <f>#REF!+Q284</f>
        <v>#REF!</v>
      </c>
      <c r="S263" s="185"/>
      <c r="T263" s="177"/>
      <c r="V263" s="208"/>
      <c r="W263" s="71" t="s">
        <v>55</v>
      </c>
      <c r="X263" s="209" t="e">
        <f>R263+W284</f>
        <v>#REF!</v>
      </c>
      <c r="Y263" s="185"/>
      <c r="Z263" s="177"/>
      <c r="AB263" s="208"/>
      <c r="AC263" s="71" t="s">
        <v>55</v>
      </c>
      <c r="AD263" s="209" t="e">
        <f>X263+AC284</f>
        <v>#REF!</v>
      </c>
      <c r="AE263" s="185"/>
      <c r="AF263" s="177"/>
      <c r="AH263" s="208"/>
      <c r="AI263" s="71" t="s">
        <v>55</v>
      </c>
      <c r="AJ263" s="209" t="e">
        <f>AD263+AI284</f>
        <v>#REF!</v>
      </c>
      <c r="AK263" s="185"/>
      <c r="AL263" s="177"/>
      <c r="AN263" s="208"/>
      <c r="AO263" s="71" t="s">
        <v>55</v>
      </c>
      <c r="AP263" s="209" t="e">
        <f>AJ263+AO284</f>
        <v>#REF!</v>
      </c>
      <c r="AQ263" s="185"/>
      <c r="AR263" s="177"/>
      <c r="AT263" s="208"/>
      <c r="AU263" s="71" t="s">
        <v>55</v>
      </c>
      <c r="AV263" s="209" t="e">
        <f>AP263+AU284</f>
        <v>#REF!</v>
      </c>
      <c r="AW263" s="185"/>
      <c r="AX263" s="177"/>
      <c r="AZ263" s="208"/>
      <c r="BA263" s="71" t="s">
        <v>55</v>
      </c>
      <c r="BB263" s="209" t="e">
        <f>AV263+BA284</f>
        <v>#REF!</v>
      </c>
      <c r="BC263" s="185"/>
      <c r="BD263" s="177"/>
    </row>
    <row r="264" spans="1:56" ht="15" customHeight="1">
      <c r="A264" s="19"/>
      <c r="B264" s="174"/>
      <c r="C264" s="207"/>
      <c r="D264" s="20"/>
      <c r="E264" s="86" t="s">
        <v>56</v>
      </c>
      <c r="F264" s="198">
        <f>MAX(B260:B280)</f>
        <v>217</v>
      </c>
      <c r="G264" s="25"/>
      <c r="H264" s="24"/>
      <c r="I264" s="177"/>
      <c r="J264" s="178"/>
      <c r="K264" s="177"/>
      <c r="M264" s="185"/>
      <c r="N264" s="177"/>
      <c r="P264" s="208"/>
      <c r="Q264" s="86" t="s">
        <v>56</v>
      </c>
      <c r="R264" s="198">
        <f>MAX($B260:$B280)</f>
        <v>217</v>
      </c>
      <c r="S264" s="185"/>
      <c r="T264" s="177"/>
      <c r="V264" s="208"/>
      <c r="W264" s="86" t="s">
        <v>56</v>
      </c>
      <c r="X264" s="198">
        <f>MAX($B260:$B280)</f>
        <v>217</v>
      </c>
      <c r="Y264" s="185"/>
      <c r="Z264" s="177"/>
      <c r="AB264" s="208"/>
      <c r="AC264" s="86" t="s">
        <v>56</v>
      </c>
      <c r="AD264" s="198">
        <f>MAX($B260:$B280)</f>
        <v>217</v>
      </c>
      <c r="AE264" s="185"/>
      <c r="AF264" s="177"/>
      <c r="AH264" s="208"/>
      <c r="AI264" s="86" t="s">
        <v>56</v>
      </c>
      <c r="AJ264" s="198">
        <f>MAX($B260:$B280)</f>
        <v>217</v>
      </c>
      <c r="AK264" s="185"/>
      <c r="AL264" s="177"/>
      <c r="AN264" s="208"/>
      <c r="AO264" s="86" t="s">
        <v>56</v>
      </c>
      <c r="AP264" s="198">
        <f>MAX($B260:$B280)</f>
        <v>217</v>
      </c>
      <c r="AQ264" s="185"/>
      <c r="AR264" s="177"/>
      <c r="AT264" s="208"/>
      <c r="AU264" s="86" t="s">
        <v>56</v>
      </c>
      <c r="AV264" s="198">
        <f>MAX($B260:$B280)</f>
        <v>217</v>
      </c>
      <c r="AW264" s="185"/>
      <c r="AX264" s="177"/>
      <c r="AZ264" s="208"/>
      <c r="BA264" s="86" t="s">
        <v>56</v>
      </c>
      <c r="BB264" s="198">
        <f>MAX($B260:$B280)</f>
        <v>217</v>
      </c>
      <c r="BC264" s="185"/>
      <c r="BD264" s="177"/>
    </row>
    <row r="265" spans="1:56" ht="15" customHeight="1">
      <c r="A265" s="19"/>
      <c r="B265" s="174"/>
      <c r="C265" s="207"/>
      <c r="D265" s="20"/>
      <c r="E265" s="86" t="s">
        <v>57</v>
      </c>
      <c r="F265" s="198">
        <f>AVERAGE(B276:B280)</f>
        <v>191.2</v>
      </c>
      <c r="G265" s="25"/>
      <c r="H265" s="24"/>
      <c r="I265" s="177"/>
      <c r="J265" s="178"/>
      <c r="K265" s="177"/>
      <c r="M265" s="185"/>
      <c r="N265" s="177"/>
      <c r="P265" s="208"/>
      <c r="Q265" s="86" t="s">
        <v>57</v>
      </c>
      <c r="R265" s="198">
        <f>AVERAGE($B276:$B280)</f>
        <v>191.2</v>
      </c>
      <c r="S265" s="185"/>
      <c r="T265" s="177"/>
      <c r="V265" s="208"/>
      <c r="W265" s="86" t="s">
        <v>57</v>
      </c>
      <c r="X265" s="198">
        <f>AVERAGE($B276:$B280)</f>
        <v>191.2</v>
      </c>
      <c r="Y265" s="185"/>
      <c r="Z265" s="177"/>
      <c r="AB265" s="208"/>
      <c r="AC265" s="86" t="s">
        <v>57</v>
      </c>
      <c r="AD265" s="198">
        <f>AVERAGE($B276:$B280)</f>
        <v>191.2</v>
      </c>
      <c r="AE265" s="185"/>
      <c r="AF265" s="177"/>
      <c r="AH265" s="208"/>
      <c r="AI265" s="86" t="s">
        <v>57</v>
      </c>
      <c r="AJ265" s="198">
        <f>AVERAGE($B276:$B280)</f>
        <v>191.2</v>
      </c>
      <c r="AK265" s="185"/>
      <c r="AL265" s="177"/>
      <c r="AN265" s="208"/>
      <c r="AO265" s="86" t="s">
        <v>57</v>
      </c>
      <c r="AP265" s="198">
        <f>AVERAGE($B276:$B280)</f>
        <v>191.2</v>
      </c>
      <c r="AQ265" s="185"/>
      <c r="AR265" s="177"/>
      <c r="AT265" s="208"/>
      <c r="AU265" s="86" t="s">
        <v>57</v>
      </c>
      <c r="AV265" s="198">
        <f>AVERAGE($B276:$B280)</f>
        <v>191.2</v>
      </c>
      <c r="AW265" s="185"/>
      <c r="AX265" s="177"/>
      <c r="AZ265" s="208"/>
      <c r="BA265" s="86" t="s">
        <v>57</v>
      </c>
      <c r="BB265" s="198">
        <f>AVERAGE($B276:$B280)</f>
        <v>191.2</v>
      </c>
      <c r="BC265" s="185"/>
      <c r="BD265" s="177"/>
    </row>
    <row r="266" spans="1:56" ht="15" customHeight="1">
      <c r="A266" s="19"/>
      <c r="B266" s="174"/>
      <c r="C266" s="207"/>
      <c r="D266" s="20"/>
      <c r="G266" s="25"/>
      <c r="H266" s="24"/>
      <c r="I266" s="177"/>
      <c r="J266" s="178"/>
      <c r="K266" s="177"/>
      <c r="M266" s="185"/>
      <c r="N266" s="177"/>
      <c r="P266" s="208"/>
      <c r="S266" s="185"/>
      <c r="T266" s="177"/>
      <c r="V266" s="208"/>
      <c r="Y266" s="185"/>
      <c r="Z266" s="177"/>
      <c r="AB266" s="208"/>
      <c r="AE266" s="185"/>
      <c r="AF266" s="177"/>
      <c r="AH266" s="208"/>
      <c r="AK266" s="185"/>
      <c r="AL266" s="177"/>
      <c r="AN266" s="208"/>
      <c r="AQ266" s="185"/>
      <c r="AR266" s="177"/>
      <c r="AT266" s="208"/>
      <c r="AW266" s="185"/>
      <c r="AX266" s="177"/>
      <c r="AZ266" s="208"/>
      <c r="BC266" s="185"/>
      <c r="BD266" s="177"/>
    </row>
    <row r="267" spans="1:56" ht="15" customHeight="1">
      <c r="A267" s="19"/>
      <c r="B267" s="174"/>
      <c r="C267" s="207"/>
      <c r="D267" s="20"/>
      <c r="E267" s="87" t="s">
        <v>58</v>
      </c>
      <c r="F267" s="42">
        <f>INDEX(LINEST(C271:C280,D271:D280),1)</f>
        <v>-2.6126747770258288E-3</v>
      </c>
      <c r="G267" s="88"/>
      <c r="H267" s="24"/>
      <c r="I267" s="177"/>
      <c r="J267" s="178"/>
      <c r="K267" s="177"/>
      <c r="M267" s="185"/>
      <c r="N267" s="177"/>
      <c r="P267" s="208"/>
      <c r="Q267" s="87" t="s">
        <v>58</v>
      </c>
      <c r="R267" s="42" t="e">
        <f>INDEX(LINEST(P271:P280,$D271:$D280),1)</f>
        <v>#VALUE!</v>
      </c>
      <c r="S267" s="185"/>
      <c r="T267" s="177"/>
      <c r="V267" s="208"/>
      <c r="W267" s="87" t="s">
        <v>58</v>
      </c>
      <c r="X267" s="42" t="e">
        <f>INDEX(LINEST(V271:V280,$D271:$D280),1)</f>
        <v>#VALUE!</v>
      </c>
      <c r="Y267" s="185"/>
      <c r="Z267" s="177"/>
      <c r="AB267" s="208"/>
      <c r="AC267" s="87" t="s">
        <v>58</v>
      </c>
      <c r="AD267" s="42" t="e">
        <f>INDEX(LINEST(AB271:AB280,$D271:$D280),1)</f>
        <v>#VALUE!</v>
      </c>
      <c r="AE267" s="185"/>
      <c r="AF267" s="177"/>
      <c r="AH267" s="208"/>
      <c r="AI267" s="87" t="s">
        <v>58</v>
      </c>
      <c r="AJ267" s="42" t="e">
        <f>INDEX(LINEST(AH271:AH280,$D271:$D280),1)</f>
        <v>#VALUE!</v>
      </c>
      <c r="AK267" s="185"/>
      <c r="AL267" s="177"/>
      <c r="AN267" s="208"/>
      <c r="AO267" s="87" t="s">
        <v>58</v>
      </c>
      <c r="AP267" s="42" t="e">
        <f>INDEX(LINEST(AN271:AN280,$D271:$D280),1)</f>
        <v>#VALUE!</v>
      </c>
      <c r="AQ267" s="185"/>
      <c r="AR267" s="177"/>
      <c r="AT267" s="208"/>
      <c r="AU267" s="87" t="s">
        <v>58</v>
      </c>
      <c r="AV267" s="42" t="e">
        <f>INDEX(LINEST(AT271:AT280,$D271:$D280),1)</f>
        <v>#VALUE!</v>
      </c>
      <c r="AW267" s="185"/>
      <c r="AX267" s="177"/>
      <c r="AZ267" s="208"/>
      <c r="BA267" s="87" t="s">
        <v>58</v>
      </c>
      <c r="BB267" s="42" t="e">
        <f>INDEX(LINEST(AZ271:AZ280,$D271:$D280),1)</f>
        <v>#VALUE!</v>
      </c>
      <c r="BC267" s="185"/>
      <c r="BD267" s="177"/>
    </row>
    <row r="268" spans="1:56" ht="15" customHeight="1">
      <c r="A268" s="19"/>
      <c r="B268" s="174"/>
      <c r="C268" s="207"/>
      <c r="D268" s="20"/>
      <c r="E268" s="71" t="s">
        <v>29</v>
      </c>
      <c r="F268" s="42">
        <f>INDEX(LINEST(C271:C280,D271:D280),2)</f>
        <v>0.75434866997972017</v>
      </c>
      <c r="G268" s="25"/>
      <c r="H268" s="21"/>
      <c r="I268" s="177"/>
      <c r="J268" s="178"/>
      <c r="K268" s="177"/>
      <c r="M268" s="185"/>
      <c r="N268" s="177"/>
      <c r="P268" s="208"/>
      <c r="Q268" s="71" t="s">
        <v>29</v>
      </c>
      <c r="R268" s="42" t="e">
        <f>INDEX(LINEST(P271:P280,$D271:$D280),2)</f>
        <v>#VALUE!</v>
      </c>
      <c r="S268" s="185"/>
      <c r="T268" s="177"/>
      <c r="V268" s="208"/>
      <c r="W268" s="71" t="s">
        <v>29</v>
      </c>
      <c r="X268" s="42" t="e">
        <f>INDEX(LINEST(V271:V280,$D271:$D280),2)</f>
        <v>#VALUE!</v>
      </c>
      <c r="Y268" s="185"/>
      <c r="Z268" s="177"/>
      <c r="AB268" s="208"/>
      <c r="AC268" s="71" t="s">
        <v>29</v>
      </c>
      <c r="AD268" s="42" t="e">
        <f>INDEX(LINEST(AB271:AB280,$D271:$D280),2)</f>
        <v>#VALUE!</v>
      </c>
      <c r="AE268" s="185"/>
      <c r="AF268" s="177"/>
      <c r="AH268" s="208"/>
      <c r="AI268" s="71" t="s">
        <v>29</v>
      </c>
      <c r="AJ268" s="42" t="e">
        <f>INDEX(LINEST(AH271:AH280,$D271:$D280),2)</f>
        <v>#VALUE!</v>
      </c>
      <c r="AK268" s="185"/>
      <c r="AL268" s="177"/>
      <c r="AN268" s="208"/>
      <c r="AO268" s="71" t="s">
        <v>29</v>
      </c>
      <c r="AP268" s="42" t="e">
        <f>INDEX(LINEST(AN271:AN280,$D271:$D280),2)</f>
        <v>#VALUE!</v>
      </c>
      <c r="AQ268" s="185"/>
      <c r="AR268" s="177"/>
      <c r="AT268" s="208"/>
      <c r="AU268" s="71" t="s">
        <v>29</v>
      </c>
      <c r="AV268" s="42" t="e">
        <f>INDEX(LINEST(AT271:AT280,$D271:$D280),2)</f>
        <v>#VALUE!</v>
      </c>
      <c r="AW268" s="185"/>
      <c r="AX268" s="177"/>
      <c r="AZ268" s="208"/>
      <c r="BA268" s="71" t="s">
        <v>29</v>
      </c>
      <c r="BB268" s="42" t="e">
        <f>INDEX(LINEST(AZ271:AZ280,$D271:$D280),2)</f>
        <v>#VALUE!</v>
      </c>
      <c r="BC268" s="185"/>
      <c r="BD268" s="177"/>
    </row>
    <row r="269" spans="1:56" ht="15" customHeight="1">
      <c r="A269" s="19"/>
      <c r="B269" s="174"/>
      <c r="C269" s="207"/>
      <c r="D269" s="20"/>
      <c r="E269" s="86" t="s">
        <v>30</v>
      </c>
      <c r="F269" s="89">
        <f>F267*-1</f>
        <v>2.6126747770258288E-3</v>
      </c>
      <c r="H269" s="75"/>
      <c r="I269" s="177"/>
      <c r="J269" s="178"/>
      <c r="K269" s="177"/>
      <c r="M269" s="185"/>
      <c r="N269" s="177"/>
      <c r="P269" s="208"/>
      <c r="Q269" s="86" t="s">
        <v>30</v>
      </c>
      <c r="R269" s="89" t="e">
        <f>R267*-1</f>
        <v>#VALUE!</v>
      </c>
      <c r="S269" s="185"/>
      <c r="T269" s="177"/>
      <c r="V269" s="208"/>
      <c r="W269" s="86" t="s">
        <v>30</v>
      </c>
      <c r="X269" s="89" t="e">
        <f>X267*-1</f>
        <v>#VALUE!</v>
      </c>
      <c r="Y269" s="185"/>
      <c r="Z269" s="177"/>
      <c r="AB269" s="208"/>
      <c r="AC269" s="86" t="s">
        <v>30</v>
      </c>
      <c r="AD269" s="89" t="e">
        <f>AD267*-1</f>
        <v>#VALUE!</v>
      </c>
      <c r="AE269" s="185"/>
      <c r="AF269" s="177"/>
      <c r="AH269" s="208"/>
      <c r="AI269" s="86" t="s">
        <v>30</v>
      </c>
      <c r="AJ269" s="89" t="e">
        <f>AJ267*-1</f>
        <v>#VALUE!</v>
      </c>
      <c r="AK269" s="185"/>
      <c r="AL269" s="177"/>
      <c r="AN269" s="208"/>
      <c r="AO269" s="86" t="s">
        <v>30</v>
      </c>
      <c r="AP269" s="89" t="e">
        <f>AP267*-1</f>
        <v>#VALUE!</v>
      </c>
      <c r="AQ269" s="185"/>
      <c r="AR269" s="177"/>
      <c r="AT269" s="208"/>
      <c r="AU269" s="86" t="s">
        <v>30</v>
      </c>
      <c r="AV269" s="89" t="e">
        <f>AV267*-1</f>
        <v>#VALUE!</v>
      </c>
      <c r="AW269" s="185"/>
      <c r="AX269" s="177"/>
      <c r="AZ269" s="208"/>
      <c r="BA269" s="86" t="s">
        <v>30</v>
      </c>
      <c r="BB269" s="89" t="e">
        <f>BB267*-1</f>
        <v>#VALUE!</v>
      </c>
      <c r="BC269" s="185"/>
      <c r="BD269" s="177"/>
    </row>
    <row r="270" spans="1:56" ht="15" customHeight="1">
      <c r="A270" s="19"/>
      <c r="B270" s="174"/>
      <c r="C270" s="207"/>
      <c r="D270" s="20"/>
      <c r="E270" s="86"/>
      <c r="H270" s="75"/>
      <c r="I270" s="177"/>
      <c r="J270" s="178"/>
      <c r="K270" s="177"/>
      <c r="M270" s="185"/>
      <c r="N270" s="177"/>
      <c r="P270" s="208"/>
      <c r="Q270" s="86"/>
      <c r="S270" s="185"/>
      <c r="T270" s="177"/>
      <c r="V270" s="208"/>
      <c r="W270" s="86"/>
      <c r="Y270" s="185"/>
      <c r="Z270" s="177"/>
      <c r="AB270" s="208"/>
      <c r="AC270" s="86"/>
      <c r="AE270" s="185"/>
      <c r="AF270" s="177"/>
      <c r="AH270" s="208"/>
      <c r="AI270" s="86"/>
      <c r="AK270" s="185"/>
      <c r="AL270" s="177"/>
      <c r="AN270" s="208"/>
      <c r="AO270" s="86"/>
      <c r="AQ270" s="185"/>
      <c r="AR270" s="177"/>
      <c r="AT270" s="208"/>
      <c r="AU270" s="86"/>
      <c r="AW270" s="185"/>
      <c r="AX270" s="177"/>
      <c r="AZ270" s="208"/>
      <c r="BA270" s="86"/>
      <c r="BC270" s="185"/>
      <c r="BD270" s="177"/>
    </row>
    <row r="271" spans="1:56" ht="15" customHeight="1">
      <c r="A271" s="19">
        <f t="shared" ref="A271:B286" si="117">A225</f>
        <v>2003</v>
      </c>
      <c r="B271" s="174">
        <f t="shared" si="117"/>
        <v>183</v>
      </c>
      <c r="C271" s="207">
        <f t="shared" ref="C271:C280" si="118">LN(F$263/B271-1)</f>
        <v>0.82360006895738058</v>
      </c>
      <c r="D271" s="20">
        <v>1</v>
      </c>
      <c r="E271" s="637" t="s">
        <v>7</v>
      </c>
      <c r="F271" s="638"/>
      <c r="G271" s="641">
        <f>I259</f>
        <v>7.0444666575794866E-3</v>
      </c>
      <c r="H271" s="642"/>
      <c r="I271" s="177">
        <f t="shared" ref="I271:I302" si="119">ROUND($F$263/(1+EXP($F$268+$F$267*D271)),$G$1)</f>
        <v>192</v>
      </c>
      <c r="J271" s="178">
        <f t="shared" ref="J271:J280" si="120">ABS(B271-I271)/B271*100</f>
        <v>4.918032786885246</v>
      </c>
      <c r="K271" s="177">
        <f t="shared" ref="K271:K280" si="121">(B271-I271)^2/1000</f>
        <v>8.1000000000000003E-2</v>
      </c>
      <c r="M271" s="185" t="e">
        <f>ROUND(#REF!/(1+EXP(#REF!+#REF!*$D271)),$G$1)</f>
        <v>#REF!</v>
      </c>
      <c r="N271" s="177" t="e">
        <f t="shared" ref="N271:N280" si="122">($B271-M271)^2/1000</f>
        <v>#REF!</v>
      </c>
      <c r="P271" s="208" t="e">
        <f t="shared" ref="P271:P280" si="123">LN(R$263/$B271-1)</f>
        <v>#REF!</v>
      </c>
      <c r="Q271" s="21" t="s">
        <v>36</v>
      </c>
      <c r="R271" s="42" t="e">
        <f>S259</f>
        <v>#REF!</v>
      </c>
      <c r="S271" s="185" t="e">
        <f t="shared" ref="S271:S280" si="124">ROUND(R$263/(1+EXP(R$268+R$267*$D271)),$G$1)</f>
        <v>#REF!</v>
      </c>
      <c r="T271" s="177" t="e">
        <f t="shared" ref="T271:T280" si="125">($B271-S271)^2/1000</f>
        <v>#REF!</v>
      </c>
      <c r="V271" s="208" t="e">
        <f t="shared" ref="V271:V280" si="126">LN(X$263/$B271-1)</f>
        <v>#REF!</v>
      </c>
      <c r="W271" s="21" t="s">
        <v>36</v>
      </c>
      <c r="X271" s="42" t="e">
        <f>Y259</f>
        <v>#REF!</v>
      </c>
      <c r="Y271" s="185" t="e">
        <f t="shared" ref="Y271:Y280" si="127">ROUND(X$263/(1+EXP(X$268+X$267*$D271)),$G$1)</f>
        <v>#REF!</v>
      </c>
      <c r="Z271" s="177" t="e">
        <f t="shared" ref="Z271:Z280" si="128">($B271-Y271)^2/1000</f>
        <v>#REF!</v>
      </c>
      <c r="AB271" s="208" t="e">
        <f t="shared" ref="AB271:AB280" si="129">LN(AD$263/$B271-1)</f>
        <v>#REF!</v>
      </c>
      <c r="AC271" s="21" t="s">
        <v>36</v>
      </c>
      <c r="AD271" s="42" t="e">
        <f>AE259</f>
        <v>#REF!</v>
      </c>
      <c r="AE271" s="185" t="e">
        <f t="shared" ref="AE271:AE280" si="130">ROUND(AD$263/(1+EXP(AD$268+AD$267*$D271)),$G$1)</f>
        <v>#REF!</v>
      </c>
      <c r="AF271" s="177" t="e">
        <f t="shared" ref="AF271:AF280" si="131">($B271-AE271)^2/1000</f>
        <v>#REF!</v>
      </c>
      <c r="AH271" s="208" t="e">
        <f t="shared" ref="AH271:AH280" si="132">LN(AJ$263/$B271-1)</f>
        <v>#REF!</v>
      </c>
      <c r="AI271" s="21" t="s">
        <v>36</v>
      </c>
      <c r="AJ271" s="42" t="e">
        <f>AK259</f>
        <v>#REF!</v>
      </c>
      <c r="AK271" s="185" t="e">
        <f t="shared" ref="AK271:AK280" si="133">ROUND(AJ$263/(1+EXP(AJ$268+AJ$267*$D271)),$G$1)</f>
        <v>#REF!</v>
      </c>
      <c r="AL271" s="177" t="e">
        <f t="shared" ref="AL271:AL280" si="134">($B271-AK271)^2/1000</f>
        <v>#REF!</v>
      </c>
      <c r="AN271" s="208" t="e">
        <f t="shared" ref="AN271:AN280" si="135">LN(AP$263/$B271-1)</f>
        <v>#REF!</v>
      </c>
      <c r="AO271" s="21" t="s">
        <v>36</v>
      </c>
      <c r="AP271" s="42" t="e">
        <f>AQ259</f>
        <v>#REF!</v>
      </c>
      <c r="AQ271" s="185" t="e">
        <f t="shared" ref="AQ271:AQ280" si="136">ROUND(AP$263/(1+EXP(AP$268+AP$267*$D271)),$G$1)</f>
        <v>#REF!</v>
      </c>
      <c r="AR271" s="177" t="e">
        <f t="shared" ref="AR271:AR280" si="137">($B271-AQ271)^2/1000</f>
        <v>#REF!</v>
      </c>
      <c r="AT271" s="208" t="e">
        <f t="shared" ref="AT271:AT280" si="138">LN(AV$263/$B271-1)</f>
        <v>#REF!</v>
      </c>
      <c r="AU271" s="21" t="s">
        <v>36</v>
      </c>
      <c r="AV271" s="42" t="e">
        <f>AW259</f>
        <v>#REF!</v>
      </c>
      <c r="AW271" s="185" t="e">
        <f t="shared" ref="AW271:AW280" si="139">ROUND(AV$263/(1+EXP(AV$268+AV$267*$D271)),$G$1)</f>
        <v>#REF!</v>
      </c>
      <c r="AX271" s="177" t="e">
        <f t="shared" ref="AX271:AX280" si="140">($B271-AW271)^2/1000</f>
        <v>#REF!</v>
      </c>
      <c r="AZ271" s="208" t="e">
        <f t="shared" ref="AZ271:AZ280" si="141">LN(BB$263/$B271-1)</f>
        <v>#REF!</v>
      </c>
      <c r="BA271" s="21" t="s">
        <v>36</v>
      </c>
      <c r="BB271" s="42" t="e">
        <f>BC259</f>
        <v>#REF!</v>
      </c>
      <c r="BC271" s="185" t="e">
        <f t="shared" ref="BC271:BC280" si="142">ROUND(BB$263/(1+EXP(BB$268+BB$267*$D271)),$G$1)</f>
        <v>#REF!</v>
      </c>
      <c r="BD271" s="177" t="e">
        <f t="shared" ref="BD271:BD280" si="143">($B271-BC271)^2/1000</f>
        <v>#REF!</v>
      </c>
    </row>
    <row r="272" spans="1:56" ht="15" customHeight="1">
      <c r="A272" s="19">
        <f t="shared" si="117"/>
        <v>2004</v>
      </c>
      <c r="B272" s="174">
        <f t="shared" si="117"/>
        <v>183</v>
      </c>
      <c r="C272" s="207">
        <f t="shared" si="118"/>
        <v>0.82360006895738058</v>
      </c>
      <c r="D272" s="20">
        <f t="shared" ref="D272:D302" si="144">D271+1</f>
        <v>2</v>
      </c>
      <c r="E272" s="637" t="s">
        <v>8</v>
      </c>
      <c r="F272" s="638"/>
      <c r="G272" s="639">
        <f>SUM(K260:K280)</f>
        <v>2.1869999999999998</v>
      </c>
      <c r="H272" s="640"/>
      <c r="I272" s="177">
        <f t="shared" si="119"/>
        <v>193</v>
      </c>
      <c r="J272" s="178">
        <f t="shared" si="120"/>
        <v>5.4644808743169397</v>
      </c>
      <c r="K272" s="177">
        <f t="shared" si="121"/>
        <v>0.1</v>
      </c>
      <c r="M272" s="185" t="e">
        <f>ROUND(#REF!/(1+EXP(#REF!+#REF!*$D272)),$G$1)</f>
        <v>#REF!</v>
      </c>
      <c r="N272" s="177" t="e">
        <f t="shared" si="122"/>
        <v>#REF!</v>
      </c>
      <c r="P272" s="208" t="e">
        <f t="shared" si="123"/>
        <v>#REF!</v>
      </c>
      <c r="Q272" s="21" t="s">
        <v>37</v>
      </c>
      <c r="R272" s="209" t="e">
        <f>SUM(T260:T280)</f>
        <v>#REF!</v>
      </c>
      <c r="S272" s="185" t="e">
        <f t="shared" si="124"/>
        <v>#REF!</v>
      </c>
      <c r="T272" s="177" t="e">
        <f t="shared" si="125"/>
        <v>#REF!</v>
      </c>
      <c r="V272" s="208" t="e">
        <f t="shared" si="126"/>
        <v>#REF!</v>
      </c>
      <c r="W272" s="21" t="s">
        <v>37</v>
      </c>
      <c r="X272" s="209" t="e">
        <f>SUM(Z260:Z280)</f>
        <v>#REF!</v>
      </c>
      <c r="Y272" s="185" t="e">
        <f t="shared" si="127"/>
        <v>#REF!</v>
      </c>
      <c r="Z272" s="177" t="e">
        <f t="shared" si="128"/>
        <v>#REF!</v>
      </c>
      <c r="AB272" s="208" t="e">
        <f t="shared" si="129"/>
        <v>#REF!</v>
      </c>
      <c r="AC272" s="21" t="s">
        <v>37</v>
      </c>
      <c r="AD272" s="209" t="e">
        <f>SUM(AF260:AF280)</f>
        <v>#REF!</v>
      </c>
      <c r="AE272" s="185" t="e">
        <f t="shared" si="130"/>
        <v>#REF!</v>
      </c>
      <c r="AF272" s="177" t="e">
        <f t="shared" si="131"/>
        <v>#REF!</v>
      </c>
      <c r="AH272" s="208" t="e">
        <f t="shared" si="132"/>
        <v>#REF!</v>
      </c>
      <c r="AI272" s="21" t="s">
        <v>37</v>
      </c>
      <c r="AJ272" s="209" t="e">
        <f>SUM(AL260:AL280)</f>
        <v>#REF!</v>
      </c>
      <c r="AK272" s="185" t="e">
        <f t="shared" si="133"/>
        <v>#REF!</v>
      </c>
      <c r="AL272" s="177" t="e">
        <f t="shared" si="134"/>
        <v>#REF!</v>
      </c>
      <c r="AN272" s="208" t="e">
        <f t="shared" si="135"/>
        <v>#REF!</v>
      </c>
      <c r="AO272" s="21" t="s">
        <v>37</v>
      </c>
      <c r="AP272" s="209" t="e">
        <f>SUM(AR260:AR280)</f>
        <v>#REF!</v>
      </c>
      <c r="AQ272" s="185" t="e">
        <f t="shared" si="136"/>
        <v>#REF!</v>
      </c>
      <c r="AR272" s="177" t="e">
        <f t="shared" si="137"/>
        <v>#REF!</v>
      </c>
      <c r="AT272" s="208" t="e">
        <f t="shared" si="138"/>
        <v>#REF!</v>
      </c>
      <c r="AU272" s="21" t="s">
        <v>37</v>
      </c>
      <c r="AV272" s="209" t="e">
        <f>SUM(AX260:AX280)</f>
        <v>#REF!</v>
      </c>
      <c r="AW272" s="185" t="e">
        <f t="shared" si="139"/>
        <v>#REF!</v>
      </c>
      <c r="AX272" s="177" t="e">
        <f t="shared" si="140"/>
        <v>#REF!</v>
      </c>
      <c r="AZ272" s="208" t="e">
        <f t="shared" si="141"/>
        <v>#REF!</v>
      </c>
      <c r="BA272" s="21" t="s">
        <v>37</v>
      </c>
      <c r="BB272" s="209" t="e">
        <f>SUM(BD260:BD280)</f>
        <v>#REF!</v>
      </c>
      <c r="BC272" s="185" t="e">
        <f t="shared" si="142"/>
        <v>#REF!</v>
      </c>
      <c r="BD272" s="177" t="e">
        <f t="shared" si="143"/>
        <v>#REF!</v>
      </c>
    </row>
    <row r="273" spans="1:61" ht="15" customHeight="1">
      <c r="A273" s="19">
        <f t="shared" si="117"/>
        <v>2005</v>
      </c>
      <c r="B273" s="174">
        <f t="shared" si="117"/>
        <v>195</v>
      </c>
      <c r="C273" s="207">
        <f t="shared" si="118"/>
        <v>0.73088750854279239</v>
      </c>
      <c r="D273" s="20">
        <f t="shared" si="144"/>
        <v>3</v>
      </c>
      <c r="E273" s="637" t="s">
        <v>9</v>
      </c>
      <c r="F273" s="638"/>
      <c r="G273" s="639">
        <f>SUM(K271:K280)</f>
        <v>2.1869999999999998</v>
      </c>
      <c r="H273" s="640"/>
      <c r="I273" s="177">
        <f t="shared" si="119"/>
        <v>193</v>
      </c>
      <c r="J273" s="178">
        <f t="shared" si="120"/>
        <v>1.0256410256410255</v>
      </c>
      <c r="K273" s="177">
        <f t="shared" si="121"/>
        <v>4.0000000000000001E-3</v>
      </c>
      <c r="M273" s="185" t="e">
        <f>ROUND(#REF!/(1+EXP(#REF!+#REF!*$D273)),$G$1)</f>
        <v>#REF!</v>
      </c>
      <c r="N273" s="177" t="e">
        <f t="shared" si="122"/>
        <v>#REF!</v>
      </c>
      <c r="P273" s="208" t="e">
        <f t="shared" si="123"/>
        <v>#REF!</v>
      </c>
      <c r="R273" s="39"/>
      <c r="S273" s="185" t="e">
        <f t="shared" si="124"/>
        <v>#REF!</v>
      </c>
      <c r="T273" s="177" t="e">
        <f t="shared" si="125"/>
        <v>#REF!</v>
      </c>
      <c r="V273" s="208" t="e">
        <f t="shared" si="126"/>
        <v>#REF!</v>
      </c>
      <c r="X273" s="39"/>
      <c r="Y273" s="185" t="e">
        <f t="shared" si="127"/>
        <v>#REF!</v>
      </c>
      <c r="Z273" s="177" t="e">
        <f t="shared" si="128"/>
        <v>#REF!</v>
      </c>
      <c r="AB273" s="208" t="e">
        <f t="shared" si="129"/>
        <v>#REF!</v>
      </c>
      <c r="AD273" s="39"/>
      <c r="AE273" s="185" t="e">
        <f t="shared" si="130"/>
        <v>#REF!</v>
      </c>
      <c r="AF273" s="177" t="e">
        <f t="shared" si="131"/>
        <v>#REF!</v>
      </c>
      <c r="AH273" s="208" t="e">
        <f t="shared" si="132"/>
        <v>#REF!</v>
      </c>
      <c r="AJ273" s="39"/>
      <c r="AK273" s="185" t="e">
        <f t="shared" si="133"/>
        <v>#REF!</v>
      </c>
      <c r="AL273" s="177" t="e">
        <f t="shared" si="134"/>
        <v>#REF!</v>
      </c>
      <c r="AN273" s="208" t="e">
        <f t="shared" si="135"/>
        <v>#REF!</v>
      </c>
      <c r="AP273" s="39"/>
      <c r="AQ273" s="185" t="e">
        <f t="shared" si="136"/>
        <v>#REF!</v>
      </c>
      <c r="AR273" s="177" t="e">
        <f t="shared" si="137"/>
        <v>#REF!</v>
      </c>
      <c r="AT273" s="208" t="e">
        <f t="shared" si="138"/>
        <v>#REF!</v>
      </c>
      <c r="AV273" s="39"/>
      <c r="AW273" s="185" t="e">
        <f t="shared" si="139"/>
        <v>#REF!</v>
      </c>
      <c r="AX273" s="177" t="e">
        <f t="shared" si="140"/>
        <v>#REF!</v>
      </c>
      <c r="AZ273" s="208" t="e">
        <f t="shared" si="141"/>
        <v>#REF!</v>
      </c>
      <c r="BB273" s="39"/>
      <c r="BC273" s="185" t="e">
        <f t="shared" si="142"/>
        <v>#REF!</v>
      </c>
      <c r="BD273" s="177" t="e">
        <f t="shared" si="143"/>
        <v>#REF!</v>
      </c>
    </row>
    <row r="274" spans="1:61" ht="15" customHeight="1">
      <c r="A274" s="19">
        <f t="shared" si="117"/>
        <v>2006</v>
      </c>
      <c r="B274" s="174">
        <f t="shared" si="117"/>
        <v>217</v>
      </c>
      <c r="C274" s="207">
        <f t="shared" si="118"/>
        <v>0.56813763564018649</v>
      </c>
      <c r="D274" s="20">
        <f t="shared" si="144"/>
        <v>4</v>
      </c>
      <c r="E274" s="637" t="s">
        <v>10</v>
      </c>
      <c r="F274" s="638"/>
      <c r="G274" s="639">
        <f>SUM(J260:J280)/D280</f>
        <v>6.3638083111527788</v>
      </c>
      <c r="H274" s="640"/>
      <c r="I274" s="177">
        <f t="shared" si="119"/>
        <v>193</v>
      </c>
      <c r="J274" s="178">
        <f t="shared" si="120"/>
        <v>11.059907834101383</v>
      </c>
      <c r="K274" s="177">
        <f t="shared" si="121"/>
        <v>0.57599999999999996</v>
      </c>
      <c r="M274" s="185" t="e">
        <f>ROUND(#REF!/(1+EXP(#REF!+#REF!*$D274)),$G$1)</f>
        <v>#REF!</v>
      </c>
      <c r="N274" s="177" t="e">
        <f t="shared" si="122"/>
        <v>#REF!</v>
      </c>
      <c r="P274" s="208" t="e">
        <f t="shared" si="123"/>
        <v>#REF!</v>
      </c>
      <c r="S274" s="185" t="e">
        <f t="shared" si="124"/>
        <v>#REF!</v>
      </c>
      <c r="T274" s="177" t="e">
        <f t="shared" si="125"/>
        <v>#REF!</v>
      </c>
      <c r="V274" s="208" t="e">
        <f t="shared" si="126"/>
        <v>#REF!</v>
      </c>
      <c r="Y274" s="185" t="e">
        <f t="shared" si="127"/>
        <v>#REF!</v>
      </c>
      <c r="Z274" s="177" t="e">
        <f t="shared" si="128"/>
        <v>#REF!</v>
      </c>
      <c r="AB274" s="208" t="e">
        <f t="shared" si="129"/>
        <v>#REF!</v>
      </c>
      <c r="AE274" s="185" t="e">
        <f t="shared" si="130"/>
        <v>#REF!</v>
      </c>
      <c r="AF274" s="177" t="e">
        <f t="shared" si="131"/>
        <v>#REF!</v>
      </c>
      <c r="AH274" s="208" t="e">
        <f t="shared" si="132"/>
        <v>#REF!</v>
      </c>
      <c r="AK274" s="185" t="e">
        <f t="shared" si="133"/>
        <v>#REF!</v>
      </c>
      <c r="AL274" s="177" t="e">
        <f t="shared" si="134"/>
        <v>#REF!</v>
      </c>
      <c r="AN274" s="208" t="e">
        <f t="shared" si="135"/>
        <v>#REF!</v>
      </c>
      <c r="AQ274" s="185" t="e">
        <f t="shared" si="136"/>
        <v>#REF!</v>
      </c>
      <c r="AR274" s="177" t="e">
        <f t="shared" si="137"/>
        <v>#REF!</v>
      </c>
      <c r="AT274" s="208" t="e">
        <f t="shared" si="138"/>
        <v>#REF!</v>
      </c>
      <c r="AW274" s="185" t="e">
        <f t="shared" si="139"/>
        <v>#REF!</v>
      </c>
      <c r="AX274" s="177" t="e">
        <f t="shared" si="140"/>
        <v>#REF!</v>
      </c>
      <c r="AZ274" s="208" t="e">
        <f t="shared" si="141"/>
        <v>#REF!</v>
      </c>
      <c r="BC274" s="185" t="e">
        <f t="shared" si="142"/>
        <v>#REF!</v>
      </c>
      <c r="BD274" s="177" t="e">
        <f t="shared" si="143"/>
        <v>#REF!</v>
      </c>
    </row>
    <row r="275" spans="1:61" ht="15" customHeight="1">
      <c r="A275" s="19">
        <f t="shared" si="117"/>
        <v>2007</v>
      </c>
      <c r="B275" s="174">
        <f t="shared" si="117"/>
        <v>207</v>
      </c>
      <c r="C275" s="207">
        <f t="shared" si="118"/>
        <v>0.64109081860389217</v>
      </c>
      <c r="D275" s="20">
        <f t="shared" si="144"/>
        <v>5</v>
      </c>
      <c r="E275" s="637" t="s">
        <v>11</v>
      </c>
      <c r="F275" s="638"/>
      <c r="G275" s="639">
        <f>SUM(J271:J280)/10</f>
        <v>6.3638083111527788</v>
      </c>
      <c r="H275" s="640"/>
      <c r="I275" s="177">
        <f t="shared" si="119"/>
        <v>194</v>
      </c>
      <c r="J275" s="178">
        <f t="shared" si="120"/>
        <v>6.2801932367149762</v>
      </c>
      <c r="K275" s="177">
        <f t="shared" si="121"/>
        <v>0.16900000000000001</v>
      </c>
      <c r="M275" s="185" t="e">
        <f>ROUND(#REF!/(1+EXP(#REF!+#REF!*$D275)),$G$1)</f>
        <v>#REF!</v>
      </c>
      <c r="N275" s="177" t="e">
        <f t="shared" si="122"/>
        <v>#REF!</v>
      </c>
      <c r="P275" s="208" t="e">
        <f t="shared" si="123"/>
        <v>#REF!</v>
      </c>
      <c r="S275" s="185" t="e">
        <f t="shared" si="124"/>
        <v>#REF!</v>
      </c>
      <c r="T275" s="177" t="e">
        <f t="shared" si="125"/>
        <v>#REF!</v>
      </c>
      <c r="V275" s="208" t="e">
        <f t="shared" si="126"/>
        <v>#REF!</v>
      </c>
      <c r="Y275" s="185" t="e">
        <f t="shared" si="127"/>
        <v>#REF!</v>
      </c>
      <c r="Z275" s="177" t="e">
        <f t="shared" si="128"/>
        <v>#REF!</v>
      </c>
      <c r="AB275" s="208" t="e">
        <f t="shared" si="129"/>
        <v>#REF!</v>
      </c>
      <c r="AE275" s="185" t="e">
        <f t="shared" si="130"/>
        <v>#REF!</v>
      </c>
      <c r="AF275" s="177" t="e">
        <f t="shared" si="131"/>
        <v>#REF!</v>
      </c>
      <c r="AH275" s="208" t="e">
        <f t="shared" si="132"/>
        <v>#REF!</v>
      </c>
      <c r="AK275" s="185" t="e">
        <f t="shared" si="133"/>
        <v>#REF!</v>
      </c>
      <c r="AL275" s="177" t="e">
        <f t="shared" si="134"/>
        <v>#REF!</v>
      </c>
      <c r="AN275" s="208" t="e">
        <f t="shared" si="135"/>
        <v>#REF!</v>
      </c>
      <c r="AQ275" s="185" t="e">
        <f t="shared" si="136"/>
        <v>#REF!</v>
      </c>
      <c r="AR275" s="177" t="e">
        <f t="shared" si="137"/>
        <v>#REF!</v>
      </c>
      <c r="AT275" s="208" t="e">
        <f t="shared" si="138"/>
        <v>#REF!</v>
      </c>
      <c r="AW275" s="185" t="e">
        <f t="shared" si="139"/>
        <v>#REF!</v>
      </c>
      <c r="AX275" s="177" t="e">
        <f t="shared" si="140"/>
        <v>#REF!</v>
      </c>
      <c r="AZ275" s="208" t="e">
        <f t="shared" si="141"/>
        <v>#REF!</v>
      </c>
      <c r="BC275" s="185" t="e">
        <f t="shared" si="142"/>
        <v>#REF!</v>
      </c>
      <c r="BD275" s="177" t="e">
        <f t="shared" si="143"/>
        <v>#REF!</v>
      </c>
    </row>
    <row r="276" spans="1:61" ht="15" customHeight="1">
      <c r="A276" s="19">
        <f t="shared" si="117"/>
        <v>2008</v>
      </c>
      <c r="B276" s="174">
        <f t="shared" si="117"/>
        <v>173</v>
      </c>
      <c r="C276" s="207">
        <f t="shared" si="118"/>
        <v>0.90349241873084563</v>
      </c>
      <c r="D276" s="20">
        <f t="shared" si="144"/>
        <v>6</v>
      </c>
      <c r="G276" s="25"/>
      <c r="H276" s="75"/>
      <c r="I276" s="177">
        <f t="shared" si="119"/>
        <v>194</v>
      </c>
      <c r="J276" s="178">
        <f t="shared" si="120"/>
        <v>12.138728323699421</v>
      </c>
      <c r="K276" s="177">
        <f t="shared" si="121"/>
        <v>0.441</v>
      </c>
      <c r="M276" s="185" t="e">
        <f>ROUND(#REF!/(1+EXP(#REF!+#REF!*$D276)),$G$1)</f>
        <v>#REF!</v>
      </c>
      <c r="N276" s="177" t="e">
        <f t="shared" si="122"/>
        <v>#REF!</v>
      </c>
      <c r="P276" s="208" t="e">
        <f t="shared" si="123"/>
        <v>#REF!</v>
      </c>
      <c r="S276" s="185" t="e">
        <f t="shared" si="124"/>
        <v>#REF!</v>
      </c>
      <c r="T276" s="177" t="e">
        <f t="shared" si="125"/>
        <v>#REF!</v>
      </c>
      <c r="V276" s="208" t="e">
        <f t="shared" si="126"/>
        <v>#REF!</v>
      </c>
      <c r="Y276" s="185" t="e">
        <f t="shared" si="127"/>
        <v>#REF!</v>
      </c>
      <c r="Z276" s="177" t="e">
        <f t="shared" si="128"/>
        <v>#REF!</v>
      </c>
      <c r="AB276" s="208" t="e">
        <f t="shared" si="129"/>
        <v>#REF!</v>
      </c>
      <c r="AE276" s="185" t="e">
        <f t="shared" si="130"/>
        <v>#REF!</v>
      </c>
      <c r="AF276" s="177" t="e">
        <f t="shared" si="131"/>
        <v>#REF!</v>
      </c>
      <c r="AH276" s="208" t="e">
        <f t="shared" si="132"/>
        <v>#REF!</v>
      </c>
      <c r="AK276" s="185" t="e">
        <f t="shared" si="133"/>
        <v>#REF!</v>
      </c>
      <c r="AL276" s="177" t="e">
        <f t="shared" si="134"/>
        <v>#REF!</v>
      </c>
      <c r="AN276" s="208" t="e">
        <f t="shared" si="135"/>
        <v>#REF!</v>
      </c>
      <c r="AQ276" s="185" t="e">
        <f t="shared" si="136"/>
        <v>#REF!</v>
      </c>
      <c r="AR276" s="177" t="e">
        <f t="shared" si="137"/>
        <v>#REF!</v>
      </c>
      <c r="AT276" s="208" t="e">
        <f t="shared" si="138"/>
        <v>#REF!</v>
      </c>
      <c r="AW276" s="185" t="e">
        <f t="shared" si="139"/>
        <v>#REF!</v>
      </c>
      <c r="AX276" s="177" t="e">
        <f t="shared" si="140"/>
        <v>#REF!</v>
      </c>
      <c r="AZ276" s="208" t="e">
        <f t="shared" si="141"/>
        <v>#REF!</v>
      </c>
      <c r="BC276" s="185" t="e">
        <f t="shared" si="142"/>
        <v>#REF!</v>
      </c>
      <c r="BD276" s="177" t="e">
        <f t="shared" si="143"/>
        <v>#REF!</v>
      </c>
    </row>
    <row r="277" spans="1:61" s="25" customFormat="1" ht="15" customHeight="1">
      <c r="A277" s="19">
        <f t="shared" si="117"/>
        <v>2009</v>
      </c>
      <c r="B277" s="174">
        <f t="shared" si="117"/>
        <v>198</v>
      </c>
      <c r="C277" s="207">
        <f t="shared" si="118"/>
        <v>0.70818505792448583</v>
      </c>
      <c r="D277" s="20">
        <f t="shared" si="144"/>
        <v>7</v>
      </c>
      <c r="H277" s="75"/>
      <c r="I277" s="177">
        <f t="shared" si="119"/>
        <v>194</v>
      </c>
      <c r="J277" s="178">
        <f t="shared" si="120"/>
        <v>2.0202020202020203</v>
      </c>
      <c r="K277" s="177">
        <f t="shared" si="121"/>
        <v>1.6E-2</v>
      </c>
      <c r="M277" s="185" t="e">
        <f>ROUND(#REF!/(1+EXP(#REF!+#REF!*$D277)),$G$1)</f>
        <v>#REF!</v>
      </c>
      <c r="N277" s="177" t="e">
        <f t="shared" si="122"/>
        <v>#REF!</v>
      </c>
      <c r="P277" s="208" t="e">
        <f t="shared" si="123"/>
        <v>#REF!</v>
      </c>
      <c r="S277" s="185" t="e">
        <f t="shared" si="124"/>
        <v>#REF!</v>
      </c>
      <c r="T277" s="177" t="e">
        <f t="shared" si="125"/>
        <v>#REF!</v>
      </c>
      <c r="V277" s="208" t="e">
        <f t="shared" si="126"/>
        <v>#REF!</v>
      </c>
      <c r="Y277" s="185" t="e">
        <f t="shared" si="127"/>
        <v>#REF!</v>
      </c>
      <c r="Z277" s="177" t="e">
        <f t="shared" si="128"/>
        <v>#REF!</v>
      </c>
      <c r="AB277" s="208" t="e">
        <f t="shared" si="129"/>
        <v>#REF!</v>
      </c>
      <c r="AE277" s="185" t="e">
        <f t="shared" si="130"/>
        <v>#REF!</v>
      </c>
      <c r="AF277" s="177" t="e">
        <f t="shared" si="131"/>
        <v>#REF!</v>
      </c>
      <c r="AH277" s="208" t="e">
        <f t="shared" si="132"/>
        <v>#REF!</v>
      </c>
      <c r="AK277" s="185" t="e">
        <f t="shared" si="133"/>
        <v>#REF!</v>
      </c>
      <c r="AL277" s="177" t="e">
        <f t="shared" si="134"/>
        <v>#REF!</v>
      </c>
      <c r="AN277" s="208" t="e">
        <f t="shared" si="135"/>
        <v>#REF!</v>
      </c>
      <c r="AQ277" s="185" t="e">
        <f t="shared" si="136"/>
        <v>#REF!</v>
      </c>
      <c r="AR277" s="177" t="e">
        <f t="shared" si="137"/>
        <v>#REF!</v>
      </c>
      <c r="AT277" s="208" t="e">
        <f t="shared" si="138"/>
        <v>#REF!</v>
      </c>
      <c r="AW277" s="185" t="e">
        <f t="shared" si="139"/>
        <v>#REF!</v>
      </c>
      <c r="AX277" s="177" t="e">
        <f t="shared" si="140"/>
        <v>#REF!</v>
      </c>
      <c r="AZ277" s="208" t="e">
        <f t="shared" si="141"/>
        <v>#REF!</v>
      </c>
      <c r="BC277" s="185" t="e">
        <f t="shared" si="142"/>
        <v>#REF!</v>
      </c>
      <c r="BD277" s="177" t="e">
        <f t="shared" si="143"/>
        <v>#REF!</v>
      </c>
    </row>
    <row r="278" spans="1:61" ht="15" customHeight="1">
      <c r="A278" s="19">
        <f t="shared" si="117"/>
        <v>2010</v>
      </c>
      <c r="B278" s="174">
        <f t="shared" si="117"/>
        <v>195</v>
      </c>
      <c r="C278" s="207">
        <f t="shared" si="118"/>
        <v>0.73088750854279239</v>
      </c>
      <c r="D278" s="20">
        <f t="shared" si="144"/>
        <v>8</v>
      </c>
      <c r="E278" s="50"/>
      <c r="F278" s="25"/>
      <c r="G278" s="25"/>
      <c r="H278" s="75"/>
      <c r="I278" s="177">
        <f t="shared" si="119"/>
        <v>195</v>
      </c>
      <c r="J278" s="178">
        <f t="shared" si="120"/>
        <v>0</v>
      </c>
      <c r="K278" s="177">
        <f t="shared" si="121"/>
        <v>0</v>
      </c>
      <c r="M278" s="185" t="e">
        <f>ROUND(#REF!/(1+EXP(#REF!+#REF!*$D278)),$G$1)</f>
        <v>#REF!</v>
      </c>
      <c r="N278" s="177" t="e">
        <f t="shared" si="122"/>
        <v>#REF!</v>
      </c>
      <c r="P278" s="208" t="e">
        <f t="shared" si="123"/>
        <v>#REF!</v>
      </c>
      <c r="Q278" s="50"/>
      <c r="R278" s="25"/>
      <c r="S278" s="185" t="e">
        <f t="shared" si="124"/>
        <v>#REF!</v>
      </c>
      <c r="T278" s="177" t="e">
        <f t="shared" si="125"/>
        <v>#REF!</v>
      </c>
      <c r="V278" s="208" t="e">
        <f t="shared" si="126"/>
        <v>#REF!</v>
      </c>
      <c r="W278" s="50"/>
      <c r="X278" s="25"/>
      <c r="Y278" s="185" t="e">
        <f t="shared" si="127"/>
        <v>#REF!</v>
      </c>
      <c r="Z278" s="177" t="e">
        <f t="shared" si="128"/>
        <v>#REF!</v>
      </c>
      <c r="AB278" s="208" t="e">
        <f t="shared" si="129"/>
        <v>#REF!</v>
      </c>
      <c r="AC278" s="50"/>
      <c r="AD278" s="25"/>
      <c r="AE278" s="185" t="e">
        <f t="shared" si="130"/>
        <v>#REF!</v>
      </c>
      <c r="AF278" s="177" t="e">
        <f t="shared" si="131"/>
        <v>#REF!</v>
      </c>
      <c r="AH278" s="208" t="e">
        <f t="shared" si="132"/>
        <v>#REF!</v>
      </c>
      <c r="AI278" s="50"/>
      <c r="AJ278" s="25"/>
      <c r="AK278" s="185" t="e">
        <f t="shared" si="133"/>
        <v>#REF!</v>
      </c>
      <c r="AL278" s="177" t="e">
        <f t="shared" si="134"/>
        <v>#REF!</v>
      </c>
      <c r="AN278" s="208" t="e">
        <f t="shared" si="135"/>
        <v>#REF!</v>
      </c>
      <c r="AO278" s="50"/>
      <c r="AP278" s="25"/>
      <c r="AQ278" s="185" t="e">
        <f t="shared" si="136"/>
        <v>#REF!</v>
      </c>
      <c r="AR278" s="177" t="e">
        <f t="shared" si="137"/>
        <v>#REF!</v>
      </c>
      <c r="AT278" s="208" t="e">
        <f t="shared" si="138"/>
        <v>#REF!</v>
      </c>
      <c r="AU278" s="50"/>
      <c r="AV278" s="25"/>
      <c r="AW278" s="185" t="e">
        <f t="shared" si="139"/>
        <v>#REF!</v>
      </c>
      <c r="AX278" s="177" t="e">
        <f t="shared" si="140"/>
        <v>#REF!</v>
      </c>
      <c r="AZ278" s="208" t="e">
        <f t="shared" si="141"/>
        <v>#REF!</v>
      </c>
      <c r="BA278" s="50"/>
      <c r="BB278" s="25"/>
      <c r="BC278" s="185" t="e">
        <f t="shared" si="142"/>
        <v>#REF!</v>
      </c>
      <c r="BD278" s="177" t="e">
        <f t="shared" si="143"/>
        <v>#REF!</v>
      </c>
    </row>
    <row r="279" spans="1:61" s="25" customFormat="1" ht="15" customHeight="1">
      <c r="A279" s="19">
        <f t="shared" si="117"/>
        <v>2011</v>
      </c>
      <c r="B279" s="174">
        <f t="shared" si="117"/>
        <v>215</v>
      </c>
      <c r="C279" s="207">
        <f t="shared" si="118"/>
        <v>0.58260530616012152</v>
      </c>
      <c r="D279" s="20">
        <f t="shared" si="144"/>
        <v>9</v>
      </c>
      <c r="E279" s="50"/>
      <c r="H279" s="32"/>
      <c r="I279" s="177">
        <f t="shared" si="119"/>
        <v>195</v>
      </c>
      <c r="J279" s="178">
        <f t="shared" si="120"/>
        <v>9.3023255813953494</v>
      </c>
      <c r="K279" s="177">
        <f t="shared" si="121"/>
        <v>0.4</v>
      </c>
      <c r="M279" s="185" t="e">
        <f>ROUND(#REF!/(1+EXP(#REF!+#REF!*$D279)),$G$1)</f>
        <v>#REF!</v>
      </c>
      <c r="N279" s="177" t="e">
        <f t="shared" si="122"/>
        <v>#REF!</v>
      </c>
      <c r="P279" s="208" t="e">
        <f t="shared" si="123"/>
        <v>#REF!</v>
      </c>
      <c r="Q279" s="50"/>
      <c r="S279" s="185" t="e">
        <f t="shared" si="124"/>
        <v>#REF!</v>
      </c>
      <c r="T279" s="177" t="e">
        <f t="shared" si="125"/>
        <v>#REF!</v>
      </c>
      <c r="V279" s="208" t="e">
        <f t="shared" si="126"/>
        <v>#REF!</v>
      </c>
      <c r="W279" s="50"/>
      <c r="Y279" s="185" t="e">
        <f t="shared" si="127"/>
        <v>#REF!</v>
      </c>
      <c r="Z279" s="177" t="e">
        <f t="shared" si="128"/>
        <v>#REF!</v>
      </c>
      <c r="AB279" s="208" t="e">
        <f t="shared" si="129"/>
        <v>#REF!</v>
      </c>
      <c r="AC279" s="50"/>
      <c r="AE279" s="185" t="e">
        <f t="shared" si="130"/>
        <v>#REF!</v>
      </c>
      <c r="AF279" s="177" t="e">
        <f t="shared" si="131"/>
        <v>#REF!</v>
      </c>
      <c r="AH279" s="208" t="e">
        <f t="shared" si="132"/>
        <v>#REF!</v>
      </c>
      <c r="AI279" s="50"/>
      <c r="AK279" s="185" t="e">
        <f t="shared" si="133"/>
        <v>#REF!</v>
      </c>
      <c r="AL279" s="177" t="e">
        <f t="shared" si="134"/>
        <v>#REF!</v>
      </c>
      <c r="AN279" s="208" t="e">
        <f t="shared" si="135"/>
        <v>#REF!</v>
      </c>
      <c r="AO279" s="50"/>
      <c r="AQ279" s="185" t="e">
        <f t="shared" si="136"/>
        <v>#REF!</v>
      </c>
      <c r="AR279" s="177" t="e">
        <f t="shared" si="137"/>
        <v>#REF!</v>
      </c>
      <c r="AT279" s="208" t="e">
        <f t="shared" si="138"/>
        <v>#REF!</v>
      </c>
      <c r="AU279" s="50"/>
      <c r="AW279" s="185" t="e">
        <f t="shared" si="139"/>
        <v>#REF!</v>
      </c>
      <c r="AX279" s="177" t="e">
        <f t="shared" si="140"/>
        <v>#REF!</v>
      </c>
      <c r="AZ279" s="208" t="e">
        <f t="shared" si="141"/>
        <v>#REF!</v>
      </c>
      <c r="BA279" s="50"/>
      <c r="BC279" s="185" t="e">
        <f t="shared" si="142"/>
        <v>#REF!</v>
      </c>
      <c r="BD279" s="177" t="e">
        <f t="shared" si="143"/>
        <v>#REF!</v>
      </c>
    </row>
    <row r="280" spans="1:61" s="25" customFormat="1" ht="15" customHeight="1" thickBot="1">
      <c r="A280" s="28">
        <f t="shared" si="117"/>
        <v>2012</v>
      </c>
      <c r="B280" s="182">
        <f t="shared" si="117"/>
        <v>175</v>
      </c>
      <c r="C280" s="210">
        <f t="shared" si="118"/>
        <v>0.88730319500090271</v>
      </c>
      <c r="D280" s="29">
        <f t="shared" si="144"/>
        <v>10</v>
      </c>
      <c r="E280" s="51"/>
      <c r="F280" s="30"/>
      <c r="G280" s="30"/>
      <c r="H280" s="78"/>
      <c r="I280" s="183">
        <f t="shared" si="119"/>
        <v>195</v>
      </c>
      <c r="J280" s="184">
        <f t="shared" si="120"/>
        <v>11.428571428571429</v>
      </c>
      <c r="K280" s="183">
        <f t="shared" si="121"/>
        <v>0.4</v>
      </c>
      <c r="M280" s="205" t="e">
        <f>ROUND(#REF!/(1+EXP(#REF!+#REF!*$D280)),$G$1)</f>
        <v>#REF!</v>
      </c>
      <c r="N280" s="183" t="e">
        <f t="shared" si="122"/>
        <v>#REF!</v>
      </c>
      <c r="P280" s="211" t="e">
        <f t="shared" si="123"/>
        <v>#REF!</v>
      </c>
      <c r="Q280" s="51"/>
      <c r="R280" s="30"/>
      <c r="S280" s="205" t="e">
        <f t="shared" si="124"/>
        <v>#REF!</v>
      </c>
      <c r="T280" s="183" t="e">
        <f t="shared" si="125"/>
        <v>#REF!</v>
      </c>
      <c r="V280" s="211" t="e">
        <f t="shared" si="126"/>
        <v>#REF!</v>
      </c>
      <c r="W280" s="51"/>
      <c r="X280" s="30"/>
      <c r="Y280" s="205" t="e">
        <f t="shared" si="127"/>
        <v>#REF!</v>
      </c>
      <c r="Z280" s="183" t="e">
        <f t="shared" si="128"/>
        <v>#REF!</v>
      </c>
      <c r="AB280" s="211" t="e">
        <f t="shared" si="129"/>
        <v>#REF!</v>
      </c>
      <c r="AC280" s="51"/>
      <c r="AD280" s="30"/>
      <c r="AE280" s="205" t="e">
        <f t="shared" si="130"/>
        <v>#REF!</v>
      </c>
      <c r="AF280" s="183" t="e">
        <f t="shared" si="131"/>
        <v>#REF!</v>
      </c>
      <c r="AH280" s="211" t="e">
        <f t="shared" si="132"/>
        <v>#REF!</v>
      </c>
      <c r="AI280" s="51"/>
      <c r="AJ280" s="30"/>
      <c r="AK280" s="205" t="e">
        <f t="shared" si="133"/>
        <v>#REF!</v>
      </c>
      <c r="AL280" s="183" t="e">
        <f t="shared" si="134"/>
        <v>#REF!</v>
      </c>
      <c r="AN280" s="211" t="e">
        <f t="shared" si="135"/>
        <v>#REF!</v>
      </c>
      <c r="AO280" s="51"/>
      <c r="AP280" s="30"/>
      <c r="AQ280" s="205" t="e">
        <f t="shared" si="136"/>
        <v>#REF!</v>
      </c>
      <c r="AR280" s="183" t="e">
        <f t="shared" si="137"/>
        <v>#REF!</v>
      </c>
      <c r="AT280" s="211" t="e">
        <f t="shared" si="138"/>
        <v>#REF!</v>
      </c>
      <c r="AU280" s="51"/>
      <c r="AV280" s="30"/>
      <c r="AW280" s="205" t="e">
        <f t="shared" si="139"/>
        <v>#REF!</v>
      </c>
      <c r="AX280" s="183" t="e">
        <f t="shared" si="140"/>
        <v>#REF!</v>
      </c>
      <c r="AZ280" s="211" t="e">
        <f t="shared" si="141"/>
        <v>#REF!</v>
      </c>
      <c r="BA280" s="51"/>
      <c r="BB280" s="30"/>
      <c r="BC280" s="205" t="e">
        <f t="shared" si="142"/>
        <v>#REF!</v>
      </c>
      <c r="BD280" s="183" t="e">
        <f t="shared" si="143"/>
        <v>#REF!</v>
      </c>
    </row>
    <row r="281" spans="1:61" ht="15" customHeight="1" thickTop="1">
      <c r="A281" s="19">
        <f t="shared" si="117"/>
        <v>2013</v>
      </c>
      <c r="B281" s="174">
        <f t="shared" ref="B281:B302" si="145">ROUND(F$263/(1+EXP(F$268+F$267*D281)),$G$1)</f>
        <v>196</v>
      </c>
      <c r="C281" s="52"/>
      <c r="D281" s="20">
        <f t="shared" si="144"/>
        <v>11</v>
      </c>
      <c r="E281" s="53"/>
      <c r="F281" s="80"/>
      <c r="G281" s="25"/>
      <c r="H281" s="32"/>
      <c r="I281" s="177">
        <f t="shared" si="119"/>
        <v>196</v>
      </c>
      <c r="J281" s="185"/>
      <c r="K281" s="185"/>
    </row>
    <row r="282" spans="1:61" ht="15" customHeight="1" thickBot="1">
      <c r="A282" s="19">
        <f t="shared" si="117"/>
        <v>2014</v>
      </c>
      <c r="B282" s="174">
        <f t="shared" si="145"/>
        <v>196</v>
      </c>
      <c r="C282" s="52"/>
      <c r="D282" s="20">
        <f t="shared" si="144"/>
        <v>12</v>
      </c>
      <c r="E282" s="62" t="s">
        <v>59</v>
      </c>
      <c r="F282" s="63" t="s">
        <v>39</v>
      </c>
      <c r="G282" s="633" t="s">
        <v>40</v>
      </c>
      <c r="H282" s="634"/>
      <c r="I282" s="177">
        <f t="shared" si="119"/>
        <v>196</v>
      </c>
      <c r="J282" s="185"/>
      <c r="K282" s="185"/>
      <c r="M282" s="198"/>
      <c r="N282" s="198"/>
      <c r="O282" s="198"/>
      <c r="P282" s="198" t="e">
        <f>#REF!</f>
        <v>#REF!</v>
      </c>
      <c r="Q282" s="198" t="e">
        <f>#REF!</f>
        <v>#REF!</v>
      </c>
      <c r="R282" s="198"/>
      <c r="S282" s="198"/>
      <c r="T282" s="198"/>
      <c r="U282" s="198"/>
      <c r="V282" s="198" t="e">
        <f>P282</f>
        <v>#REF!</v>
      </c>
      <c r="W282" s="198" t="e">
        <f>Q282</f>
        <v>#REF!</v>
      </c>
      <c r="X282" s="198"/>
      <c r="Y282" s="198"/>
      <c r="Z282" s="198"/>
      <c r="AA282" s="198"/>
      <c r="AB282" s="198" t="e">
        <f>V282</f>
        <v>#REF!</v>
      </c>
      <c r="AC282" s="198" t="e">
        <f>W282</f>
        <v>#REF!</v>
      </c>
      <c r="AD282" s="198"/>
      <c r="AE282" s="198"/>
      <c r="AF282" s="198"/>
      <c r="AG282" s="198"/>
      <c r="AH282" s="198" t="e">
        <f>AB282</f>
        <v>#REF!</v>
      </c>
      <c r="AI282" s="198" t="e">
        <f>AC282</f>
        <v>#REF!</v>
      </c>
      <c r="AJ282" s="198"/>
      <c r="AK282" s="198"/>
      <c r="AL282" s="198"/>
      <c r="AM282" s="198"/>
      <c r="AN282" s="198" t="e">
        <f>AH282</f>
        <v>#REF!</v>
      </c>
      <c r="AO282" s="198" t="e">
        <f>AI282</f>
        <v>#REF!</v>
      </c>
      <c r="AP282" s="198"/>
      <c r="AQ282" s="198"/>
      <c r="AR282" s="198"/>
      <c r="AS282" s="198"/>
      <c r="AT282" s="198" t="e">
        <f>AN282</f>
        <v>#REF!</v>
      </c>
      <c r="AU282" s="198" t="e">
        <f>AO282</f>
        <v>#REF!</v>
      </c>
      <c r="AV282" s="198"/>
      <c r="AW282" s="198"/>
      <c r="AX282" s="198"/>
      <c r="AY282" s="198"/>
      <c r="AZ282" s="198" t="e">
        <f>AT282</f>
        <v>#REF!</v>
      </c>
      <c r="BA282" s="198" t="e">
        <f>AU282</f>
        <v>#REF!</v>
      </c>
    </row>
    <row r="283" spans="1:61" ht="15" customHeight="1" thickTop="1">
      <c r="A283" s="19">
        <f t="shared" si="117"/>
        <v>2015</v>
      </c>
      <c r="B283" s="174">
        <f t="shared" si="145"/>
        <v>196</v>
      </c>
      <c r="C283" s="52"/>
      <c r="D283" s="20">
        <f t="shared" si="144"/>
        <v>13</v>
      </c>
      <c r="E283" s="198" t="e">
        <f>#REF!</f>
        <v>#REF!</v>
      </c>
      <c r="F283" s="201" t="e">
        <f>#REF!</f>
        <v>#REF!</v>
      </c>
      <c r="G283" s="631" t="e">
        <f>#REF!</f>
        <v>#REF!</v>
      </c>
      <c r="H283" s="632"/>
      <c r="I283" s="177">
        <f t="shared" si="119"/>
        <v>196</v>
      </c>
      <c r="J283" s="185"/>
      <c r="K283" s="185"/>
      <c r="M283" s="198"/>
      <c r="N283" s="198"/>
      <c r="O283" s="198"/>
      <c r="P283" s="198" t="s">
        <v>49</v>
      </c>
      <c r="Q283" s="198" t="e">
        <f>#REF!</f>
        <v>#REF!</v>
      </c>
      <c r="R283" s="198"/>
      <c r="S283" s="198"/>
      <c r="T283" s="198"/>
      <c r="U283" s="198"/>
      <c r="V283" s="198" t="s">
        <v>49</v>
      </c>
      <c r="W283" s="198" t="e">
        <f>Q283</f>
        <v>#REF!</v>
      </c>
      <c r="X283" s="198"/>
      <c r="Y283" s="198"/>
      <c r="Z283" s="198"/>
      <c r="AA283" s="198"/>
      <c r="AB283" s="198" t="s">
        <v>49</v>
      </c>
      <c r="AC283" s="198" t="e">
        <f>W283</f>
        <v>#REF!</v>
      </c>
      <c r="AD283" s="198"/>
      <c r="AE283" s="198"/>
      <c r="AF283" s="198"/>
      <c r="AG283" s="198"/>
      <c r="AH283" s="198" t="s">
        <v>49</v>
      </c>
      <c r="AI283" s="198" t="e">
        <f>AC283</f>
        <v>#REF!</v>
      </c>
      <c r="AJ283" s="198"/>
      <c r="AK283" s="198"/>
      <c r="AL283" s="198"/>
      <c r="AM283" s="198"/>
      <c r="AN283" s="198" t="s">
        <v>49</v>
      </c>
      <c r="AO283" s="198" t="e">
        <f>AI283</f>
        <v>#REF!</v>
      </c>
      <c r="AP283" s="198"/>
      <c r="AQ283" s="198"/>
      <c r="AR283" s="198"/>
      <c r="AS283" s="198"/>
      <c r="AT283" s="198" t="s">
        <v>49</v>
      </c>
      <c r="AU283" s="198" t="e">
        <f>AO283</f>
        <v>#REF!</v>
      </c>
      <c r="AV283" s="198"/>
      <c r="AW283" s="198"/>
      <c r="AX283" s="198"/>
      <c r="AY283" s="198"/>
      <c r="AZ283" s="198" t="s">
        <v>49</v>
      </c>
      <c r="BA283" s="198" t="e">
        <f>AU283</f>
        <v>#REF!</v>
      </c>
      <c r="BB283" s="198"/>
      <c r="BC283" s="198"/>
      <c r="BD283" s="198"/>
      <c r="BE283" s="198"/>
      <c r="BF283" s="198"/>
      <c r="BG283" s="198"/>
      <c r="BH283" s="198"/>
      <c r="BI283" s="198"/>
    </row>
    <row r="284" spans="1:61" ht="15" customHeight="1">
      <c r="A284" s="19">
        <f t="shared" si="117"/>
        <v>2016</v>
      </c>
      <c r="B284" s="174">
        <f t="shared" si="145"/>
        <v>197</v>
      </c>
      <c r="C284" s="52"/>
      <c r="D284" s="20">
        <f t="shared" si="144"/>
        <v>14</v>
      </c>
      <c r="E284" s="198" t="e">
        <f>#REF!</f>
        <v>#REF!</v>
      </c>
      <c r="F284" s="201" t="e">
        <f>#REF!</f>
        <v>#REF!</v>
      </c>
      <c r="G284" s="631" t="e">
        <f>#REF!</f>
        <v>#REF!</v>
      </c>
      <c r="H284" s="632"/>
      <c r="I284" s="177">
        <f t="shared" si="119"/>
        <v>197</v>
      </c>
      <c r="J284" s="185"/>
      <c r="K284" s="185"/>
      <c r="M284" s="198"/>
      <c r="N284" s="198"/>
      <c r="O284" s="198"/>
      <c r="P284" s="198" t="s">
        <v>60</v>
      </c>
      <c r="Q284" s="198" t="e">
        <f>#REF!</f>
        <v>#REF!</v>
      </c>
      <c r="R284" s="198"/>
      <c r="S284" s="198"/>
      <c r="T284" s="198"/>
      <c r="U284" s="198"/>
      <c r="V284" s="198" t="s">
        <v>60</v>
      </c>
      <c r="W284" s="198" t="e">
        <f>Q284</f>
        <v>#REF!</v>
      </c>
      <c r="X284" s="198"/>
      <c r="Y284" s="198"/>
      <c r="Z284" s="198"/>
      <c r="AA284" s="198"/>
      <c r="AB284" s="198" t="s">
        <v>60</v>
      </c>
      <c r="AC284" s="198" t="e">
        <f>W284</f>
        <v>#REF!</v>
      </c>
      <c r="AD284" s="198"/>
      <c r="AE284" s="198"/>
      <c r="AF284" s="198"/>
      <c r="AG284" s="198"/>
      <c r="AH284" s="198" t="s">
        <v>60</v>
      </c>
      <c r="AI284" s="198" t="e">
        <f>AC284</f>
        <v>#REF!</v>
      </c>
      <c r="AJ284" s="198"/>
      <c r="AK284" s="198"/>
      <c r="AL284" s="198"/>
      <c r="AM284" s="198"/>
      <c r="AN284" s="198" t="s">
        <v>60</v>
      </c>
      <c r="AO284" s="198" t="e">
        <f>AI284</f>
        <v>#REF!</v>
      </c>
      <c r="AP284" s="198"/>
      <c r="AQ284" s="198"/>
      <c r="AR284" s="198"/>
      <c r="AS284" s="198"/>
      <c r="AT284" s="198" t="s">
        <v>60</v>
      </c>
      <c r="AU284" s="198" t="e">
        <f>AO284</f>
        <v>#REF!</v>
      </c>
      <c r="AV284" s="198"/>
      <c r="AW284" s="198"/>
      <c r="AX284" s="198"/>
      <c r="AY284" s="198"/>
      <c r="AZ284" s="198" t="s">
        <v>60</v>
      </c>
      <c r="BA284" s="198" t="e">
        <f>AU284</f>
        <v>#REF!</v>
      </c>
    </row>
    <row r="285" spans="1:61" ht="15" customHeight="1">
      <c r="A285" s="19">
        <f t="shared" si="117"/>
        <v>2017</v>
      </c>
      <c r="B285" s="174">
        <f t="shared" si="145"/>
        <v>197</v>
      </c>
      <c r="C285" s="52"/>
      <c r="D285" s="20">
        <f t="shared" si="144"/>
        <v>15</v>
      </c>
      <c r="E285" s="198" t="e">
        <f>R263</f>
        <v>#REF!</v>
      </c>
      <c r="F285" s="201" t="e">
        <f>R271</f>
        <v>#REF!</v>
      </c>
      <c r="G285" s="631" t="e">
        <f>R272</f>
        <v>#REF!</v>
      </c>
      <c r="H285" s="632"/>
      <c r="I285" s="177">
        <f t="shared" si="119"/>
        <v>197</v>
      </c>
      <c r="J285" s="185"/>
      <c r="K285" s="185"/>
    </row>
    <row r="286" spans="1:61" ht="15" customHeight="1">
      <c r="A286" s="19">
        <f t="shared" si="117"/>
        <v>2018</v>
      </c>
      <c r="B286" s="174">
        <f t="shared" si="145"/>
        <v>197</v>
      </c>
      <c r="C286" s="52"/>
      <c r="D286" s="20">
        <f t="shared" si="144"/>
        <v>16</v>
      </c>
      <c r="E286" s="198" t="e">
        <f>X263</f>
        <v>#REF!</v>
      </c>
      <c r="F286" s="201" t="e">
        <f>X271</f>
        <v>#REF!</v>
      </c>
      <c r="G286" s="631" t="e">
        <f>X272</f>
        <v>#REF!</v>
      </c>
      <c r="H286" s="632"/>
      <c r="I286" s="177">
        <f t="shared" si="119"/>
        <v>197</v>
      </c>
      <c r="J286" s="185"/>
      <c r="K286" s="185"/>
    </row>
    <row r="287" spans="1:61" ht="15" customHeight="1">
      <c r="A287" s="19">
        <f t="shared" ref="A287:A302" si="146">A241</f>
        <v>2019</v>
      </c>
      <c r="B287" s="174">
        <f t="shared" si="145"/>
        <v>198</v>
      </c>
      <c r="C287" s="52"/>
      <c r="D287" s="20">
        <f t="shared" si="144"/>
        <v>17</v>
      </c>
      <c r="E287" s="198" t="e">
        <f>AD263</f>
        <v>#REF!</v>
      </c>
      <c r="F287" s="201" t="e">
        <f>AD271</f>
        <v>#REF!</v>
      </c>
      <c r="G287" s="631" t="e">
        <f>AD272</f>
        <v>#REF!</v>
      </c>
      <c r="H287" s="632"/>
      <c r="I287" s="177">
        <f t="shared" si="119"/>
        <v>198</v>
      </c>
      <c r="J287" s="185"/>
      <c r="K287" s="185"/>
    </row>
    <row r="288" spans="1:61" ht="15" customHeight="1">
      <c r="A288" s="19">
        <f t="shared" si="146"/>
        <v>2020</v>
      </c>
      <c r="B288" s="174">
        <f t="shared" si="145"/>
        <v>198</v>
      </c>
      <c r="C288" s="52"/>
      <c r="D288" s="20">
        <f t="shared" si="144"/>
        <v>18</v>
      </c>
      <c r="E288" s="198" t="e">
        <f>AJ263</f>
        <v>#REF!</v>
      </c>
      <c r="F288" s="201" t="e">
        <f>AJ271</f>
        <v>#REF!</v>
      </c>
      <c r="G288" s="631" t="e">
        <f>AJ272</f>
        <v>#REF!</v>
      </c>
      <c r="H288" s="632"/>
      <c r="I288" s="177">
        <f t="shared" si="119"/>
        <v>198</v>
      </c>
      <c r="J288" s="185"/>
      <c r="K288" s="185"/>
    </row>
    <row r="289" spans="1:11" ht="15" customHeight="1">
      <c r="A289" s="19">
        <f t="shared" si="146"/>
        <v>2021</v>
      </c>
      <c r="B289" s="174">
        <f t="shared" si="145"/>
        <v>198</v>
      </c>
      <c r="C289" s="52"/>
      <c r="D289" s="20">
        <f t="shared" si="144"/>
        <v>19</v>
      </c>
      <c r="E289" s="198" t="e">
        <f>AP263</f>
        <v>#REF!</v>
      </c>
      <c r="F289" s="201" t="e">
        <f>AP271</f>
        <v>#REF!</v>
      </c>
      <c r="G289" s="631" t="e">
        <f>AP272</f>
        <v>#REF!</v>
      </c>
      <c r="H289" s="632"/>
      <c r="I289" s="177">
        <f t="shared" si="119"/>
        <v>198</v>
      </c>
      <c r="J289" s="185"/>
      <c r="K289" s="185"/>
    </row>
    <row r="290" spans="1:11" ht="15" customHeight="1">
      <c r="A290" s="19">
        <f t="shared" si="146"/>
        <v>2022</v>
      </c>
      <c r="B290" s="174">
        <f t="shared" si="145"/>
        <v>199</v>
      </c>
      <c r="C290" s="52"/>
      <c r="D290" s="20">
        <f t="shared" si="144"/>
        <v>20</v>
      </c>
      <c r="E290" s="198" t="e">
        <f>AV263</f>
        <v>#REF!</v>
      </c>
      <c r="F290" s="201" t="e">
        <f>AV271</f>
        <v>#REF!</v>
      </c>
      <c r="G290" s="631" t="e">
        <f>AV272</f>
        <v>#REF!</v>
      </c>
      <c r="H290" s="632"/>
      <c r="I290" s="177">
        <f t="shared" si="119"/>
        <v>199</v>
      </c>
      <c r="J290" s="185"/>
      <c r="K290" s="185"/>
    </row>
    <row r="291" spans="1:11" ht="15" customHeight="1">
      <c r="A291" s="19">
        <f t="shared" si="146"/>
        <v>2023</v>
      </c>
      <c r="B291" s="174">
        <f t="shared" si="145"/>
        <v>199</v>
      </c>
      <c r="C291" s="52"/>
      <c r="D291" s="20">
        <f t="shared" si="144"/>
        <v>21</v>
      </c>
      <c r="E291" s="198" t="e">
        <f>BB263</f>
        <v>#REF!</v>
      </c>
      <c r="F291" s="201" t="e">
        <f>BB271</f>
        <v>#REF!</v>
      </c>
      <c r="G291" s="631" t="e">
        <f>BB272</f>
        <v>#REF!</v>
      </c>
      <c r="H291" s="632"/>
      <c r="I291" s="177">
        <f t="shared" si="119"/>
        <v>199</v>
      </c>
      <c r="J291" s="185"/>
      <c r="K291" s="185"/>
    </row>
    <row r="292" spans="1:11" ht="15" customHeight="1">
      <c r="A292" s="19">
        <f t="shared" si="146"/>
        <v>2024</v>
      </c>
      <c r="B292" s="174">
        <f t="shared" si="145"/>
        <v>200</v>
      </c>
      <c r="C292" s="52"/>
      <c r="D292" s="20">
        <f t="shared" si="144"/>
        <v>22</v>
      </c>
      <c r="E292" s="64"/>
      <c r="F292" s="201"/>
      <c r="G292" s="213"/>
      <c r="H292" s="32"/>
      <c r="I292" s="177">
        <f t="shared" si="119"/>
        <v>200</v>
      </c>
      <c r="J292" s="185"/>
      <c r="K292" s="185"/>
    </row>
    <row r="293" spans="1:11" ht="15" customHeight="1">
      <c r="A293" s="19">
        <f t="shared" si="146"/>
        <v>2025</v>
      </c>
      <c r="B293" s="174">
        <f t="shared" si="145"/>
        <v>200</v>
      </c>
      <c r="C293" s="52"/>
      <c r="D293" s="20">
        <f t="shared" si="144"/>
        <v>23</v>
      </c>
      <c r="E293" s="64"/>
      <c r="F293" s="201"/>
      <c r="G293" s="213"/>
      <c r="H293" s="32"/>
      <c r="I293" s="177">
        <f t="shared" si="119"/>
        <v>200</v>
      </c>
      <c r="J293" s="185"/>
      <c r="K293" s="185"/>
    </row>
    <row r="294" spans="1:11" ht="15" customHeight="1">
      <c r="A294" s="19">
        <f t="shared" si="146"/>
        <v>2026</v>
      </c>
      <c r="B294" s="174">
        <f t="shared" si="145"/>
        <v>200</v>
      </c>
      <c r="C294" s="52"/>
      <c r="D294" s="20">
        <f t="shared" si="144"/>
        <v>24</v>
      </c>
      <c r="E294" s="64"/>
      <c r="F294" s="201"/>
      <c r="G294" s="213"/>
      <c r="H294" s="32"/>
      <c r="I294" s="177">
        <f t="shared" si="119"/>
        <v>200</v>
      </c>
      <c r="J294" s="185"/>
      <c r="K294" s="185"/>
    </row>
    <row r="295" spans="1:11" ht="15" customHeight="1">
      <c r="A295" s="19">
        <f t="shared" si="146"/>
        <v>2027</v>
      </c>
      <c r="B295" s="174">
        <f t="shared" si="145"/>
        <v>201</v>
      </c>
      <c r="C295" s="52"/>
      <c r="D295" s="20">
        <f t="shared" si="144"/>
        <v>25</v>
      </c>
      <c r="E295" s="64"/>
      <c r="F295" s="201"/>
      <c r="G295" s="213"/>
      <c r="H295" s="32"/>
      <c r="I295" s="177">
        <f t="shared" si="119"/>
        <v>201</v>
      </c>
      <c r="J295" s="185"/>
      <c r="K295" s="185"/>
    </row>
    <row r="296" spans="1:11" ht="15" customHeight="1">
      <c r="A296" s="19">
        <f t="shared" si="146"/>
        <v>2028</v>
      </c>
      <c r="B296" s="174">
        <f t="shared" si="145"/>
        <v>201</v>
      </c>
      <c r="C296" s="52"/>
      <c r="D296" s="20">
        <f t="shared" si="144"/>
        <v>26</v>
      </c>
      <c r="E296" s="64"/>
      <c r="F296" s="201"/>
      <c r="G296" s="213"/>
      <c r="H296" s="32"/>
      <c r="I296" s="177">
        <f t="shared" si="119"/>
        <v>201</v>
      </c>
      <c r="J296" s="185"/>
      <c r="K296" s="185"/>
    </row>
    <row r="297" spans="1:11" ht="15" customHeight="1">
      <c r="A297" s="19">
        <f t="shared" si="146"/>
        <v>2029</v>
      </c>
      <c r="B297" s="174">
        <f t="shared" si="145"/>
        <v>201</v>
      </c>
      <c r="C297" s="52"/>
      <c r="D297" s="20">
        <f t="shared" si="144"/>
        <v>27</v>
      </c>
      <c r="E297" s="53"/>
      <c r="F297" s="80"/>
      <c r="G297" s="25"/>
      <c r="H297" s="32"/>
      <c r="I297" s="177">
        <f t="shared" si="119"/>
        <v>201</v>
      </c>
      <c r="J297" s="185"/>
      <c r="K297" s="185"/>
    </row>
    <row r="298" spans="1:11" ht="15" customHeight="1">
      <c r="A298" s="19">
        <f t="shared" si="146"/>
        <v>2030</v>
      </c>
      <c r="B298" s="174">
        <f t="shared" si="145"/>
        <v>202</v>
      </c>
      <c r="C298" s="52"/>
      <c r="D298" s="20">
        <f t="shared" si="144"/>
        <v>28</v>
      </c>
      <c r="E298" s="53"/>
      <c r="F298" s="80"/>
      <c r="G298" s="25"/>
      <c r="H298" s="32"/>
      <c r="I298" s="177">
        <f t="shared" si="119"/>
        <v>202</v>
      </c>
      <c r="J298" s="185"/>
      <c r="K298" s="185"/>
    </row>
    <row r="299" spans="1:11" ht="15" customHeight="1">
      <c r="A299" s="19">
        <f t="shared" si="146"/>
        <v>2031</v>
      </c>
      <c r="B299" s="174">
        <f t="shared" si="145"/>
        <v>202</v>
      </c>
      <c r="C299" s="52"/>
      <c r="D299" s="20">
        <f t="shared" si="144"/>
        <v>29</v>
      </c>
      <c r="E299" s="53"/>
      <c r="F299" s="80"/>
      <c r="G299" s="25"/>
      <c r="H299" s="32"/>
      <c r="I299" s="177">
        <f t="shared" si="119"/>
        <v>202</v>
      </c>
      <c r="J299" s="185"/>
      <c r="K299" s="185"/>
    </row>
    <row r="300" spans="1:11" ht="15" customHeight="1">
      <c r="A300" s="19">
        <f t="shared" si="146"/>
        <v>2032</v>
      </c>
      <c r="B300" s="174">
        <f t="shared" si="145"/>
        <v>202</v>
      </c>
      <c r="C300" s="52"/>
      <c r="D300" s="20">
        <f t="shared" si="144"/>
        <v>30</v>
      </c>
      <c r="E300" s="53"/>
      <c r="F300" s="80"/>
      <c r="G300" s="25"/>
      <c r="H300" s="32"/>
      <c r="I300" s="177">
        <f t="shared" si="119"/>
        <v>202</v>
      </c>
      <c r="J300" s="185"/>
      <c r="K300" s="185"/>
    </row>
    <row r="301" spans="1:11" ht="15" customHeight="1">
      <c r="A301" s="19">
        <f t="shared" si="146"/>
        <v>2033</v>
      </c>
      <c r="B301" s="174">
        <f t="shared" si="145"/>
        <v>203</v>
      </c>
      <c r="C301" s="52"/>
      <c r="D301" s="20">
        <f t="shared" si="144"/>
        <v>31</v>
      </c>
      <c r="E301" s="53"/>
      <c r="F301" s="80"/>
      <c r="G301" s="25"/>
      <c r="H301" s="32"/>
      <c r="I301" s="177">
        <f t="shared" si="119"/>
        <v>203</v>
      </c>
      <c r="J301" s="185"/>
      <c r="K301" s="185"/>
    </row>
    <row r="302" spans="1:11" ht="15" customHeight="1">
      <c r="A302" s="103">
        <f t="shared" si="146"/>
        <v>2034</v>
      </c>
      <c r="B302" s="186">
        <f t="shared" si="145"/>
        <v>203</v>
      </c>
      <c r="C302" s="193"/>
      <c r="D302" s="33">
        <f t="shared" si="144"/>
        <v>32</v>
      </c>
      <c r="E302" s="54"/>
      <c r="F302" s="82"/>
      <c r="G302" s="9"/>
      <c r="H302" s="35"/>
      <c r="I302" s="187">
        <f t="shared" si="119"/>
        <v>203</v>
      </c>
      <c r="J302" s="188"/>
      <c r="K302" s="188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56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RSQ(I317:I326,B317:B326)</f>
        <v>3.963188079949693E-3</v>
      </c>
      <c r="J305" s="17" t="s">
        <v>15</v>
      </c>
      <c r="K305" s="18" t="s">
        <v>16</v>
      </c>
      <c r="M305" s="16" t="e">
        <f>RSQ($B317:$B326,M317:M326)</f>
        <v>#REF!</v>
      </c>
      <c r="N305" s="18" t="s">
        <v>16</v>
      </c>
      <c r="P305" s="93" t="s">
        <v>62</v>
      </c>
      <c r="Q305" s="13"/>
      <c r="R305" s="15" t="s">
        <v>14</v>
      </c>
      <c r="S305" s="16" t="e">
        <f>RSQ($B317:$B326,S317:S326)</f>
        <v>#REF!</v>
      </c>
      <c r="T305" s="18" t="s">
        <v>16</v>
      </c>
      <c r="V305" s="93" t="s">
        <v>62</v>
      </c>
      <c r="W305" s="13"/>
      <c r="X305" s="15" t="s">
        <v>14</v>
      </c>
      <c r="Y305" s="16" t="e">
        <f>RSQ($B317:$B326,Y317:Y326)</f>
        <v>#REF!</v>
      </c>
      <c r="Z305" s="18" t="s">
        <v>16</v>
      </c>
      <c r="AB305" s="93" t="s">
        <v>62</v>
      </c>
      <c r="AC305" s="13"/>
      <c r="AD305" s="15" t="s">
        <v>14</v>
      </c>
      <c r="AE305" s="16" t="e">
        <f>RSQ($B317:$B326,AE317:AE326)</f>
        <v>#REF!</v>
      </c>
      <c r="AF305" s="18" t="s">
        <v>16</v>
      </c>
      <c r="AH305" s="93" t="s">
        <v>62</v>
      </c>
      <c r="AI305" s="13"/>
      <c r="AJ305" s="15" t="s">
        <v>14</v>
      </c>
      <c r="AK305" s="16" t="e">
        <f>RSQ($B317:$B326,AK317:AK326)</f>
        <v>#REF!</v>
      </c>
      <c r="AL305" s="18" t="s">
        <v>16</v>
      </c>
      <c r="AN305" s="93" t="s">
        <v>62</v>
      </c>
      <c r="AO305" s="13"/>
      <c r="AP305" s="15" t="s">
        <v>14</v>
      </c>
      <c r="AQ305" s="16" t="e">
        <f>RSQ($B317:$B326,AQ317:AQ326)</f>
        <v>#REF!</v>
      </c>
      <c r="AR305" s="18" t="s">
        <v>16</v>
      </c>
      <c r="AT305" s="93" t="s">
        <v>62</v>
      </c>
      <c r="AU305" s="13"/>
      <c r="AV305" s="15" t="s">
        <v>14</v>
      </c>
      <c r="AW305" s="16" t="e">
        <f>RSQ($B317:$B326,AW317:AW326)</f>
        <v>#REF!</v>
      </c>
      <c r="AX305" s="18" t="s">
        <v>16</v>
      </c>
      <c r="AZ305" s="93" t="s">
        <v>62</v>
      </c>
      <c r="BA305" s="13"/>
      <c r="BB305" s="15" t="s">
        <v>14</v>
      </c>
      <c r="BC305" s="16" t="e">
        <f>RSQ($B317:$B326,BC317:BC326)</f>
        <v>#REF!</v>
      </c>
      <c r="BD305" s="18" t="s">
        <v>16</v>
      </c>
    </row>
    <row r="306" spans="1:56" ht="15" customHeight="1">
      <c r="A306" s="19"/>
      <c r="B306" s="215"/>
      <c r="C306" s="189"/>
      <c r="D306" s="20"/>
      <c r="E306" s="94" t="s">
        <v>63</v>
      </c>
      <c r="F306" s="95"/>
      <c r="I306" s="175"/>
      <c r="J306" s="176"/>
      <c r="K306" s="175"/>
      <c r="M306" s="203"/>
      <c r="N306" s="175"/>
      <c r="P306" s="216"/>
      <c r="Q306" s="96" t="s">
        <v>63</v>
      </c>
      <c r="R306" s="95"/>
      <c r="S306" s="203"/>
      <c r="T306" s="175"/>
      <c r="V306" s="216"/>
      <c r="W306" s="96" t="s">
        <v>63</v>
      </c>
      <c r="X306" s="95"/>
      <c r="Y306" s="203"/>
      <c r="Z306" s="175"/>
      <c r="AB306" s="216"/>
      <c r="AC306" s="96" t="s">
        <v>63</v>
      </c>
      <c r="AD306" s="95"/>
      <c r="AE306" s="203"/>
      <c r="AF306" s="175"/>
      <c r="AH306" s="216"/>
      <c r="AI306" s="96" t="s">
        <v>63</v>
      </c>
      <c r="AJ306" s="95"/>
      <c r="AK306" s="203"/>
      <c r="AL306" s="175"/>
      <c r="AN306" s="216"/>
      <c r="AO306" s="96" t="s">
        <v>63</v>
      </c>
      <c r="AP306" s="95"/>
      <c r="AQ306" s="203"/>
      <c r="AR306" s="175"/>
      <c r="AT306" s="216"/>
      <c r="AU306" s="96" t="s">
        <v>63</v>
      </c>
      <c r="AV306" s="95"/>
      <c r="AW306" s="203"/>
      <c r="AX306" s="175"/>
      <c r="AZ306" s="216"/>
      <c r="BA306" s="96" t="s">
        <v>63</v>
      </c>
      <c r="BB306" s="95"/>
      <c r="BC306" s="203"/>
      <c r="BD306" s="175"/>
    </row>
    <row r="307" spans="1:56" ht="15" customHeight="1">
      <c r="A307" s="19"/>
      <c r="B307" s="174"/>
      <c r="C307" s="189"/>
      <c r="D307" s="20"/>
      <c r="E307" s="38" t="s">
        <v>64</v>
      </c>
      <c r="F307" s="55"/>
      <c r="G307" s="21"/>
      <c r="H307" s="25"/>
      <c r="I307" s="177"/>
      <c r="J307" s="178"/>
      <c r="K307" s="177"/>
      <c r="M307" s="185"/>
      <c r="N307" s="177"/>
      <c r="P307" s="216"/>
      <c r="Q307" s="70" t="s">
        <v>64</v>
      </c>
      <c r="R307" s="55"/>
      <c r="S307" s="185"/>
      <c r="T307" s="177"/>
      <c r="V307" s="216"/>
      <c r="W307" s="70" t="s">
        <v>64</v>
      </c>
      <c r="X307" s="55"/>
      <c r="Y307" s="185"/>
      <c r="Z307" s="177"/>
      <c r="AB307" s="216"/>
      <c r="AC307" s="70" t="s">
        <v>64</v>
      </c>
      <c r="AD307" s="55"/>
      <c r="AE307" s="185"/>
      <c r="AF307" s="177"/>
      <c r="AH307" s="216"/>
      <c r="AI307" s="70" t="s">
        <v>64</v>
      </c>
      <c r="AJ307" s="55"/>
      <c r="AK307" s="185"/>
      <c r="AL307" s="177"/>
      <c r="AN307" s="216"/>
      <c r="AO307" s="70" t="s">
        <v>64</v>
      </c>
      <c r="AP307" s="55"/>
      <c r="AQ307" s="185"/>
      <c r="AR307" s="177"/>
      <c r="AT307" s="216"/>
      <c r="AU307" s="70" t="s">
        <v>64</v>
      </c>
      <c r="AV307" s="55"/>
      <c r="AW307" s="185"/>
      <c r="AX307" s="177"/>
      <c r="AZ307" s="216"/>
      <c r="BA307" s="70" t="s">
        <v>64</v>
      </c>
      <c r="BB307" s="55"/>
      <c r="BC307" s="185"/>
      <c r="BD307" s="177"/>
    </row>
    <row r="308" spans="1:56" ht="15" customHeight="1">
      <c r="A308" s="19"/>
      <c r="B308" s="174"/>
      <c r="C308" s="189"/>
      <c r="D308" s="20"/>
      <c r="G308" s="21"/>
      <c r="H308" s="25"/>
      <c r="I308" s="177"/>
      <c r="J308" s="178"/>
      <c r="K308" s="177"/>
      <c r="M308" s="185"/>
      <c r="N308" s="177"/>
      <c r="P308" s="216"/>
      <c r="S308" s="185"/>
      <c r="T308" s="177"/>
      <c r="V308" s="216"/>
      <c r="Y308" s="185"/>
      <c r="Z308" s="177"/>
      <c r="AB308" s="216"/>
      <c r="AE308" s="185"/>
      <c r="AF308" s="177"/>
      <c r="AH308" s="216"/>
      <c r="AK308" s="185"/>
      <c r="AL308" s="177"/>
      <c r="AN308" s="216"/>
      <c r="AQ308" s="185"/>
      <c r="AR308" s="177"/>
      <c r="AT308" s="216"/>
      <c r="AW308" s="185"/>
      <c r="AX308" s="177"/>
      <c r="AZ308" s="216"/>
      <c r="BC308" s="185"/>
      <c r="BD308" s="177"/>
    </row>
    <row r="309" spans="1:56" ht="15" customHeight="1">
      <c r="A309" s="19"/>
      <c r="B309" s="174"/>
      <c r="C309" s="189"/>
      <c r="D309" s="20"/>
      <c r="E309" s="97" t="s">
        <v>65</v>
      </c>
      <c r="F309" s="236">
        <v>400</v>
      </c>
      <c r="G309" s="21"/>
      <c r="H309" s="25"/>
      <c r="I309" s="177"/>
      <c r="J309" s="178"/>
      <c r="K309" s="177"/>
      <c r="M309" s="185"/>
      <c r="N309" s="177"/>
      <c r="P309" s="216"/>
      <c r="Q309" s="95" t="s">
        <v>65</v>
      </c>
      <c r="R309" s="199" t="e">
        <f>#REF!+Q331</f>
        <v>#REF!</v>
      </c>
      <c r="S309" s="185"/>
      <c r="T309" s="177"/>
      <c r="V309" s="216"/>
      <c r="W309" s="95" t="s">
        <v>65</v>
      </c>
      <c r="X309" s="199" t="e">
        <f>R309+W331</f>
        <v>#REF!</v>
      </c>
      <c r="Y309" s="185"/>
      <c r="Z309" s="177"/>
      <c r="AB309" s="216"/>
      <c r="AC309" s="95" t="s">
        <v>65</v>
      </c>
      <c r="AD309" s="199" t="e">
        <f>X309+AC331</f>
        <v>#REF!</v>
      </c>
      <c r="AE309" s="185"/>
      <c r="AF309" s="177"/>
      <c r="AH309" s="216"/>
      <c r="AI309" s="95" t="s">
        <v>65</v>
      </c>
      <c r="AJ309" s="199" t="e">
        <f>AD309+AI331</f>
        <v>#REF!</v>
      </c>
      <c r="AK309" s="185"/>
      <c r="AL309" s="177"/>
      <c r="AN309" s="216"/>
      <c r="AO309" s="95" t="s">
        <v>65</v>
      </c>
      <c r="AP309" s="199" t="e">
        <f>AJ309+AO331</f>
        <v>#REF!</v>
      </c>
      <c r="AQ309" s="185"/>
      <c r="AR309" s="177"/>
      <c r="AT309" s="216"/>
      <c r="AU309" s="95" t="s">
        <v>65</v>
      </c>
      <c r="AV309" s="199" t="e">
        <f>AP309+AU331</f>
        <v>#REF!</v>
      </c>
      <c r="AW309" s="185"/>
      <c r="AX309" s="177"/>
      <c r="AZ309" s="216"/>
      <c r="BA309" s="95" t="s">
        <v>65</v>
      </c>
      <c r="BB309" s="199" t="e">
        <f>AV309+BA331</f>
        <v>#REF!</v>
      </c>
      <c r="BC309" s="185"/>
      <c r="BD309" s="177"/>
    </row>
    <row r="310" spans="1:56" ht="15" customHeight="1">
      <c r="A310" s="19"/>
      <c r="B310" s="174"/>
      <c r="C310" s="189"/>
      <c r="D310" s="20"/>
      <c r="G310" s="21"/>
      <c r="H310" s="25"/>
      <c r="I310" s="177"/>
      <c r="J310" s="178"/>
      <c r="K310" s="177"/>
      <c r="M310" s="185"/>
      <c r="N310" s="177"/>
      <c r="P310" s="216"/>
      <c r="S310" s="185"/>
      <c r="T310" s="177"/>
      <c r="V310" s="216"/>
      <c r="Y310" s="185"/>
      <c r="Z310" s="177"/>
      <c r="AB310" s="216"/>
      <c r="AE310" s="185"/>
      <c r="AF310" s="177"/>
      <c r="AH310" s="216"/>
      <c r="AK310" s="185"/>
      <c r="AL310" s="177"/>
      <c r="AN310" s="216"/>
      <c r="AQ310" s="185"/>
      <c r="AR310" s="177"/>
      <c r="AT310" s="216"/>
      <c r="AW310" s="185"/>
      <c r="AX310" s="177"/>
      <c r="AZ310" s="216"/>
      <c r="BC310" s="185"/>
      <c r="BD310" s="177"/>
    </row>
    <row r="311" spans="1:56" ht="15" customHeight="1">
      <c r="A311" s="19"/>
      <c r="B311" s="174"/>
      <c r="C311" s="189"/>
      <c r="D311" s="20"/>
      <c r="E311" s="97" t="s">
        <v>66</v>
      </c>
      <c r="F311" s="40">
        <f>INDEX(LINEST(C317:C326,D317:D326),2)</f>
        <v>5.3358451215603866</v>
      </c>
      <c r="G311" s="21"/>
      <c r="H311" s="25"/>
      <c r="I311" s="177"/>
      <c r="J311" s="178"/>
      <c r="K311" s="177"/>
      <c r="M311" s="185"/>
      <c r="N311" s="177"/>
      <c r="P311" s="216"/>
      <c r="Q311" s="95" t="s">
        <v>66</v>
      </c>
      <c r="R311" s="40" t="e">
        <f>INDEX(LINEST(P317:P326,$D317:$D326),2)</f>
        <v>#VALUE!</v>
      </c>
      <c r="S311" s="185"/>
      <c r="T311" s="177"/>
      <c r="V311" s="216"/>
      <c r="W311" s="95" t="s">
        <v>66</v>
      </c>
      <c r="X311" s="40" t="e">
        <f>INDEX(LINEST(V317:V326,$D317:$D326),2)</f>
        <v>#VALUE!</v>
      </c>
      <c r="Y311" s="185"/>
      <c r="Z311" s="177"/>
      <c r="AB311" s="216"/>
      <c r="AC311" s="95" t="s">
        <v>66</v>
      </c>
      <c r="AD311" s="40" t="e">
        <f>INDEX(LINEST(AB317:AB326,$D317:$D326),2)</f>
        <v>#VALUE!</v>
      </c>
      <c r="AE311" s="185"/>
      <c r="AF311" s="177"/>
      <c r="AH311" s="216"/>
      <c r="AI311" s="95" t="s">
        <v>66</v>
      </c>
      <c r="AJ311" s="40" t="e">
        <f>INDEX(LINEST(AH317:AH326,$D317:$D326),2)</f>
        <v>#VALUE!</v>
      </c>
      <c r="AK311" s="185"/>
      <c r="AL311" s="177"/>
      <c r="AN311" s="216"/>
      <c r="AO311" s="95" t="s">
        <v>66</v>
      </c>
      <c r="AP311" s="40" t="e">
        <f>INDEX(LINEST(AN317:AN326,$D317:$D326),2)</f>
        <v>#VALUE!</v>
      </c>
      <c r="AQ311" s="185"/>
      <c r="AR311" s="177"/>
      <c r="AT311" s="216"/>
      <c r="AU311" s="95" t="s">
        <v>66</v>
      </c>
      <c r="AV311" s="40" t="e">
        <f>INDEX(LINEST(AT317:AT326,$D317:$D326),2)</f>
        <v>#VALUE!</v>
      </c>
      <c r="AW311" s="185"/>
      <c r="AX311" s="177"/>
      <c r="AZ311" s="216"/>
      <c r="BA311" s="95" t="s">
        <v>66</v>
      </c>
      <c r="BB311" s="40" t="e">
        <f>INDEX(LINEST(AZ317:AZ326,$D317:$D326),2)</f>
        <v>#VALUE!</v>
      </c>
      <c r="BC311" s="185"/>
      <c r="BD311" s="177"/>
    </row>
    <row r="312" spans="1:56" ht="15" customHeight="1">
      <c r="A312" s="19"/>
      <c r="B312" s="174"/>
      <c r="C312" s="189"/>
      <c r="D312" s="20"/>
      <c r="E312" s="97" t="s">
        <v>67</v>
      </c>
      <c r="F312" s="40">
        <f>INDEX(LINEST(C317:C326,D317:D326),1)</f>
        <v>-2.0142957515359708E-3</v>
      </c>
      <c r="G312" s="25"/>
      <c r="H312" s="25"/>
      <c r="I312" s="177"/>
      <c r="J312" s="178"/>
      <c r="K312" s="177"/>
      <c r="M312" s="185"/>
      <c r="N312" s="177"/>
      <c r="P312" s="216"/>
      <c r="Q312" s="95" t="s">
        <v>67</v>
      </c>
      <c r="R312" s="40" t="e">
        <f>INDEX(LINEST(P317:P326,$D317:$D326),1)</f>
        <v>#VALUE!</v>
      </c>
      <c r="S312" s="185"/>
      <c r="T312" s="177"/>
      <c r="V312" s="216"/>
      <c r="W312" s="95" t="s">
        <v>67</v>
      </c>
      <c r="X312" s="40" t="e">
        <f>INDEX(LINEST(V317:V326,$D317:$D326),1)</f>
        <v>#VALUE!</v>
      </c>
      <c r="Y312" s="185"/>
      <c r="Z312" s="177"/>
      <c r="AB312" s="216"/>
      <c r="AC312" s="95" t="s">
        <v>67</v>
      </c>
      <c r="AD312" s="40" t="e">
        <f>INDEX(LINEST(AB317:AB326,$D317:$D326),1)</f>
        <v>#VALUE!</v>
      </c>
      <c r="AE312" s="185"/>
      <c r="AF312" s="177"/>
      <c r="AH312" s="216"/>
      <c r="AI312" s="95" t="s">
        <v>67</v>
      </c>
      <c r="AJ312" s="40" t="e">
        <f>INDEX(LINEST(AH317:AH326,$D317:$D326),1)</f>
        <v>#VALUE!</v>
      </c>
      <c r="AK312" s="185"/>
      <c r="AL312" s="177"/>
      <c r="AN312" s="216"/>
      <c r="AO312" s="95" t="s">
        <v>67</v>
      </c>
      <c r="AP312" s="40" t="e">
        <f>INDEX(LINEST(AN317:AN326,$D317:$D326),1)</f>
        <v>#VALUE!</v>
      </c>
      <c r="AQ312" s="185"/>
      <c r="AR312" s="177"/>
      <c r="AT312" s="216"/>
      <c r="AU312" s="95" t="s">
        <v>67</v>
      </c>
      <c r="AV312" s="40" t="e">
        <f>INDEX(LINEST(AT317:AT326,$D317:$D326),1)</f>
        <v>#VALUE!</v>
      </c>
      <c r="AW312" s="185"/>
      <c r="AX312" s="177"/>
      <c r="AZ312" s="216"/>
      <c r="BA312" s="95" t="s">
        <v>67</v>
      </c>
      <c r="BB312" s="40" t="e">
        <f>INDEX(LINEST(AZ317:AZ326,$D317:$D326),1)</f>
        <v>#VALUE!</v>
      </c>
      <c r="BC312" s="185"/>
      <c r="BD312" s="177"/>
    </row>
    <row r="313" spans="1:56" ht="15" customHeight="1">
      <c r="A313" s="19"/>
      <c r="B313" s="174"/>
      <c r="C313" s="189"/>
      <c r="D313" s="20"/>
      <c r="G313" s="25"/>
      <c r="H313" s="25"/>
      <c r="I313" s="177"/>
      <c r="J313" s="178"/>
      <c r="K313" s="177"/>
      <c r="M313" s="185"/>
      <c r="N313" s="177"/>
      <c r="P313" s="216"/>
      <c r="S313" s="185"/>
      <c r="T313" s="177"/>
      <c r="V313" s="216"/>
      <c r="Y313" s="185"/>
      <c r="Z313" s="177"/>
      <c r="AB313" s="216"/>
      <c r="AE313" s="185"/>
      <c r="AF313" s="177"/>
      <c r="AH313" s="216"/>
      <c r="AK313" s="185"/>
      <c r="AL313" s="177"/>
      <c r="AN313" s="216"/>
      <c r="AQ313" s="185"/>
      <c r="AR313" s="177"/>
      <c r="AT313" s="216"/>
      <c r="AW313" s="185"/>
      <c r="AX313" s="177"/>
      <c r="AZ313" s="216"/>
      <c r="BC313" s="185"/>
      <c r="BD313" s="177"/>
    </row>
    <row r="314" spans="1:56" ht="15" customHeight="1">
      <c r="A314" s="19"/>
      <c r="B314" s="174"/>
      <c r="C314" s="189"/>
      <c r="D314" s="20"/>
      <c r="E314" s="97" t="s">
        <v>29</v>
      </c>
      <c r="F314" s="232">
        <f>EXP(F311)</f>
        <v>207.64816261370362</v>
      </c>
      <c r="G314" s="25"/>
      <c r="H314" s="25"/>
      <c r="I314" s="177"/>
      <c r="J314" s="178"/>
      <c r="K314" s="177"/>
      <c r="M314" s="185"/>
      <c r="N314" s="177"/>
      <c r="P314" s="216"/>
      <c r="Q314" s="95" t="s">
        <v>29</v>
      </c>
      <c r="R314" s="199" t="e">
        <f>EXP(R311)</f>
        <v>#VALUE!</v>
      </c>
      <c r="S314" s="185"/>
      <c r="T314" s="177"/>
      <c r="V314" s="216"/>
      <c r="W314" s="95" t="s">
        <v>29</v>
      </c>
      <c r="X314" s="199" t="e">
        <f>EXP(X311)</f>
        <v>#VALUE!</v>
      </c>
      <c r="Y314" s="185"/>
      <c r="Z314" s="177"/>
      <c r="AB314" s="216"/>
      <c r="AC314" s="95" t="s">
        <v>29</v>
      </c>
      <c r="AD314" s="199" t="e">
        <f>EXP(AD311)</f>
        <v>#VALUE!</v>
      </c>
      <c r="AE314" s="185"/>
      <c r="AF314" s="177"/>
      <c r="AH314" s="216"/>
      <c r="AI314" s="95" t="s">
        <v>29</v>
      </c>
      <c r="AJ314" s="199" t="e">
        <f>EXP(AJ311)</f>
        <v>#VALUE!</v>
      </c>
      <c r="AK314" s="185"/>
      <c r="AL314" s="177"/>
      <c r="AN314" s="216"/>
      <c r="AO314" s="95" t="s">
        <v>29</v>
      </c>
      <c r="AP314" s="199" t="e">
        <f>EXP(AP311)</f>
        <v>#VALUE!</v>
      </c>
      <c r="AQ314" s="185"/>
      <c r="AR314" s="177"/>
      <c r="AT314" s="216"/>
      <c r="AU314" s="95" t="s">
        <v>29</v>
      </c>
      <c r="AV314" s="199" t="e">
        <f>EXP(AV311)</f>
        <v>#VALUE!</v>
      </c>
      <c r="AW314" s="185"/>
      <c r="AX314" s="177"/>
      <c r="AZ314" s="216"/>
      <c r="BA314" s="95" t="s">
        <v>29</v>
      </c>
      <c r="BB314" s="199" t="e">
        <f>EXP(BB311)</f>
        <v>#VALUE!</v>
      </c>
      <c r="BC314" s="185"/>
      <c r="BD314" s="177"/>
    </row>
    <row r="315" spans="1:56" ht="15" customHeight="1">
      <c r="A315" s="19"/>
      <c r="B315" s="174"/>
      <c r="C315" s="189"/>
      <c r="D315" s="20"/>
      <c r="E315" s="97" t="s">
        <v>30</v>
      </c>
      <c r="F315" s="40">
        <f>EXP(F312)</f>
        <v>0.9979877315807073</v>
      </c>
      <c r="G315" s="25"/>
      <c r="H315" s="25"/>
      <c r="I315" s="177"/>
      <c r="J315" s="178"/>
      <c r="K315" s="177"/>
      <c r="M315" s="185"/>
      <c r="N315" s="177"/>
      <c r="P315" s="216"/>
      <c r="Q315" s="95" t="s">
        <v>30</v>
      </c>
      <c r="R315" s="40" t="e">
        <f>EXP(R312)</f>
        <v>#VALUE!</v>
      </c>
      <c r="S315" s="185"/>
      <c r="T315" s="177"/>
      <c r="V315" s="216"/>
      <c r="W315" s="95" t="s">
        <v>30</v>
      </c>
      <c r="X315" s="40" t="e">
        <f>EXP(X312)</f>
        <v>#VALUE!</v>
      </c>
      <c r="Y315" s="185"/>
      <c r="Z315" s="177"/>
      <c r="AB315" s="216"/>
      <c r="AC315" s="95" t="s">
        <v>30</v>
      </c>
      <c r="AD315" s="40" t="e">
        <f>EXP(AD312)</f>
        <v>#VALUE!</v>
      </c>
      <c r="AE315" s="185"/>
      <c r="AF315" s="177"/>
      <c r="AH315" s="216"/>
      <c r="AI315" s="95" t="s">
        <v>30</v>
      </c>
      <c r="AJ315" s="40" t="e">
        <f>EXP(AJ312)</f>
        <v>#VALUE!</v>
      </c>
      <c r="AK315" s="185"/>
      <c r="AL315" s="177"/>
      <c r="AN315" s="216"/>
      <c r="AO315" s="95" t="s">
        <v>30</v>
      </c>
      <c r="AP315" s="40" t="e">
        <f>EXP(AP312)</f>
        <v>#VALUE!</v>
      </c>
      <c r="AQ315" s="185"/>
      <c r="AR315" s="177"/>
      <c r="AT315" s="216"/>
      <c r="AU315" s="95" t="s">
        <v>30</v>
      </c>
      <c r="AV315" s="40" t="e">
        <f>EXP(AV312)</f>
        <v>#VALUE!</v>
      </c>
      <c r="AW315" s="185"/>
      <c r="AX315" s="177"/>
      <c r="AZ315" s="216"/>
      <c r="BA315" s="95" t="s">
        <v>30</v>
      </c>
      <c r="BB315" s="40" t="e">
        <f>EXP(BB312)</f>
        <v>#VALUE!</v>
      </c>
      <c r="BC315" s="185"/>
      <c r="BD315" s="177"/>
    </row>
    <row r="316" spans="1:56" ht="15" customHeight="1">
      <c r="A316" s="19"/>
      <c r="B316" s="174"/>
      <c r="C316" s="189"/>
      <c r="D316" s="20"/>
      <c r="E316" s="71"/>
      <c r="F316" s="21"/>
      <c r="G316" s="25"/>
      <c r="H316" s="25"/>
      <c r="I316" s="177"/>
      <c r="J316" s="178"/>
      <c r="K316" s="177"/>
      <c r="M316" s="185"/>
      <c r="N316" s="177"/>
      <c r="P316" s="216"/>
      <c r="Q316" s="21"/>
      <c r="R316" s="21"/>
      <c r="S316" s="185"/>
      <c r="T316" s="177"/>
      <c r="V316" s="216"/>
      <c r="W316" s="21"/>
      <c r="X316" s="21"/>
      <c r="Y316" s="185"/>
      <c r="Z316" s="177"/>
      <c r="AB316" s="216"/>
      <c r="AC316" s="21"/>
      <c r="AD316" s="21"/>
      <c r="AE316" s="185"/>
      <c r="AF316" s="177"/>
      <c r="AH316" s="216"/>
      <c r="AI316" s="21"/>
      <c r="AJ316" s="21"/>
      <c r="AK316" s="185"/>
      <c r="AL316" s="177"/>
      <c r="AN316" s="216"/>
      <c r="AO316" s="21"/>
      <c r="AP316" s="21"/>
      <c r="AQ316" s="185"/>
      <c r="AR316" s="177"/>
      <c r="AT316" s="216"/>
      <c r="AU316" s="21"/>
      <c r="AV316" s="21"/>
      <c r="AW316" s="185"/>
      <c r="AX316" s="177"/>
      <c r="AZ316" s="216"/>
      <c r="BA316" s="21"/>
      <c r="BB316" s="21"/>
      <c r="BC316" s="185"/>
      <c r="BD316" s="177"/>
    </row>
    <row r="317" spans="1:56" ht="15" customHeight="1">
      <c r="A317" s="19">
        <f t="shared" ref="A317:B332" si="147">A271</f>
        <v>2003</v>
      </c>
      <c r="B317" s="174">
        <f t="shared" si="147"/>
        <v>183</v>
      </c>
      <c r="C317" s="189">
        <f t="shared" ref="C317:C326" si="148">LN($F$309-B317)</f>
        <v>5.3798973535404597</v>
      </c>
      <c r="D317" s="20">
        <v>1</v>
      </c>
      <c r="E317" s="637" t="s">
        <v>7</v>
      </c>
      <c r="F317" s="638"/>
      <c r="G317" s="641">
        <f>I305</f>
        <v>3.963188079949693E-3</v>
      </c>
      <c r="H317" s="642"/>
      <c r="I317" s="177">
        <f t="shared" ref="I317:I348" si="149">ROUND($F$309-$F$314*$F$315^D317,$G$1)</f>
        <v>193</v>
      </c>
      <c r="J317" s="178">
        <f t="shared" ref="J317:J326" si="150">ABS(B317-I317)/B317*100</f>
        <v>5.4644808743169397</v>
      </c>
      <c r="K317" s="177">
        <f t="shared" ref="K317:K326" si="151">(B317-I317)^2/1000</f>
        <v>0.1</v>
      </c>
      <c r="M317" s="185" t="e">
        <f>ROUND(#REF!-#REF!*#REF!^$D317,$G$1)</f>
        <v>#REF!</v>
      </c>
      <c r="N317" s="177" t="e">
        <f t="shared" ref="N317:N326" si="152">($B317-M317)^2/1000</f>
        <v>#REF!</v>
      </c>
      <c r="P317" s="216" t="e">
        <f t="shared" ref="P317:P326" si="153">LN(R$309-$B317)</f>
        <v>#REF!</v>
      </c>
      <c r="Q317" s="21" t="s">
        <v>36</v>
      </c>
      <c r="R317" s="42" t="e">
        <f>S305</f>
        <v>#REF!</v>
      </c>
      <c r="S317" s="185" t="e">
        <f t="shared" ref="S317:S326" si="154">ROUND(R$309-R$314*R$315^$D317,$G$1)</f>
        <v>#REF!</v>
      </c>
      <c r="T317" s="177" t="e">
        <f t="shared" ref="T317:T326" si="155">($B317-S317)^2/1000</f>
        <v>#REF!</v>
      </c>
      <c r="V317" s="216" t="e">
        <f t="shared" ref="V317:V326" si="156">LN(X$309-$B317)</f>
        <v>#REF!</v>
      </c>
      <c r="W317" s="21" t="s">
        <v>36</v>
      </c>
      <c r="X317" s="42" t="e">
        <f>Y305</f>
        <v>#REF!</v>
      </c>
      <c r="Y317" s="185" t="e">
        <f t="shared" ref="Y317:Y326" si="157">ROUND(X$309-X$314*X$315^$D317,$G$1)</f>
        <v>#REF!</v>
      </c>
      <c r="Z317" s="177" t="e">
        <f t="shared" ref="Z317:Z326" si="158">($B317-Y317)^2/1000</f>
        <v>#REF!</v>
      </c>
      <c r="AB317" s="216" t="e">
        <f t="shared" ref="AB317:AB326" si="159">LN(AD$309-$B317)</f>
        <v>#REF!</v>
      </c>
      <c r="AC317" s="21" t="s">
        <v>36</v>
      </c>
      <c r="AD317" s="42" t="e">
        <f>AE305</f>
        <v>#REF!</v>
      </c>
      <c r="AE317" s="185" t="e">
        <f t="shared" ref="AE317:AE326" si="160">ROUND(AD$309-AD$314*AD$315^$D317,$G$1)</f>
        <v>#REF!</v>
      </c>
      <c r="AF317" s="177" t="e">
        <f t="shared" ref="AF317:AF326" si="161">($B317-AE317)^2/1000</f>
        <v>#REF!</v>
      </c>
      <c r="AH317" s="216" t="e">
        <f t="shared" ref="AH317:AH326" si="162">LN(AJ$309-$B317)</f>
        <v>#REF!</v>
      </c>
      <c r="AI317" s="21" t="s">
        <v>36</v>
      </c>
      <c r="AJ317" s="42" t="e">
        <f>AK305</f>
        <v>#REF!</v>
      </c>
      <c r="AK317" s="185" t="e">
        <f t="shared" ref="AK317:AK326" si="163">ROUND(AJ$309-AJ$314*AJ$315^$D317,$G$1)</f>
        <v>#REF!</v>
      </c>
      <c r="AL317" s="177" t="e">
        <f t="shared" ref="AL317:AL326" si="164">($B317-AK317)^2/1000</f>
        <v>#REF!</v>
      </c>
      <c r="AN317" s="216" t="e">
        <f t="shared" ref="AN317:AN326" si="165">LN(AP$309-$B317)</f>
        <v>#REF!</v>
      </c>
      <c r="AO317" s="21" t="s">
        <v>36</v>
      </c>
      <c r="AP317" s="42" t="e">
        <f>AQ305</f>
        <v>#REF!</v>
      </c>
      <c r="AQ317" s="185" t="e">
        <f t="shared" ref="AQ317:AQ326" si="166">ROUND(AP$309-AP$314*AP$315^$D317,$G$1)</f>
        <v>#REF!</v>
      </c>
      <c r="AR317" s="177" t="e">
        <f t="shared" ref="AR317:AR326" si="167">($B317-AQ317)^2/1000</f>
        <v>#REF!</v>
      </c>
      <c r="AT317" s="216" t="e">
        <f t="shared" ref="AT317:AT326" si="168">LN(AV$309-$B317)</f>
        <v>#REF!</v>
      </c>
      <c r="AU317" s="21" t="s">
        <v>36</v>
      </c>
      <c r="AV317" s="42" t="e">
        <f>AW305</f>
        <v>#REF!</v>
      </c>
      <c r="AW317" s="185" t="e">
        <f t="shared" ref="AW317:AW326" si="169">ROUND(AV$309-AV$314*AV$315^$D317,$G$1)</f>
        <v>#REF!</v>
      </c>
      <c r="AX317" s="177" t="e">
        <f t="shared" ref="AX317:AX326" si="170">($B317-AW317)^2/1000</f>
        <v>#REF!</v>
      </c>
      <c r="AZ317" s="216" t="e">
        <f t="shared" ref="AZ317:AZ326" si="171">LN(BB$309-$B317)</f>
        <v>#REF!</v>
      </c>
      <c r="BA317" s="21" t="s">
        <v>36</v>
      </c>
      <c r="BB317" s="42" t="e">
        <f>BC305</f>
        <v>#REF!</v>
      </c>
      <c r="BC317" s="185" t="e">
        <f t="shared" ref="BC317:BC326" si="172">ROUND(BB$309-BB$314*BB$315^$D317,$G$1)</f>
        <v>#REF!</v>
      </c>
      <c r="BD317" s="177" t="e">
        <f t="shared" ref="BD317:BD326" si="173">($B317-BC317)^2/1000</f>
        <v>#REF!</v>
      </c>
    </row>
    <row r="318" spans="1:56" ht="15" customHeight="1">
      <c r="A318" s="19">
        <f t="shared" si="147"/>
        <v>2004</v>
      </c>
      <c r="B318" s="174">
        <f t="shared" si="147"/>
        <v>183</v>
      </c>
      <c r="C318" s="189">
        <f t="shared" si="148"/>
        <v>5.3798973535404597</v>
      </c>
      <c r="D318" s="20">
        <f t="shared" ref="D318:D348" si="174">D317+1</f>
        <v>2</v>
      </c>
      <c r="E318" s="637" t="s">
        <v>8</v>
      </c>
      <c r="F318" s="638"/>
      <c r="G318" s="639">
        <f>SUM(K317:K326)</f>
        <v>2.1949999999999998</v>
      </c>
      <c r="H318" s="640"/>
      <c r="I318" s="177">
        <f t="shared" si="149"/>
        <v>193</v>
      </c>
      <c r="J318" s="178">
        <f t="shared" si="150"/>
        <v>5.4644808743169397</v>
      </c>
      <c r="K318" s="177">
        <f t="shared" si="151"/>
        <v>0.1</v>
      </c>
      <c r="M318" s="185" t="e">
        <f>ROUND(#REF!-#REF!*#REF!^$D318,$G$1)</f>
        <v>#REF!</v>
      </c>
      <c r="N318" s="177" t="e">
        <f t="shared" si="152"/>
        <v>#REF!</v>
      </c>
      <c r="P318" s="216" t="e">
        <f t="shared" si="153"/>
        <v>#REF!</v>
      </c>
      <c r="Q318" s="21" t="s">
        <v>37</v>
      </c>
      <c r="R318" s="199" t="e">
        <f>SUM(T317:T326)</f>
        <v>#REF!</v>
      </c>
      <c r="S318" s="185" t="e">
        <f t="shared" si="154"/>
        <v>#REF!</v>
      </c>
      <c r="T318" s="177" t="e">
        <f t="shared" si="155"/>
        <v>#REF!</v>
      </c>
      <c r="V318" s="216" t="e">
        <f t="shared" si="156"/>
        <v>#REF!</v>
      </c>
      <c r="W318" s="21" t="s">
        <v>37</v>
      </c>
      <c r="X318" s="199" t="e">
        <f>SUM(Z317:Z326)</f>
        <v>#REF!</v>
      </c>
      <c r="Y318" s="185" t="e">
        <f t="shared" si="157"/>
        <v>#REF!</v>
      </c>
      <c r="Z318" s="177" t="e">
        <f t="shared" si="158"/>
        <v>#REF!</v>
      </c>
      <c r="AB318" s="216" t="e">
        <f t="shared" si="159"/>
        <v>#REF!</v>
      </c>
      <c r="AC318" s="21" t="s">
        <v>37</v>
      </c>
      <c r="AD318" s="199" t="e">
        <f>SUM(AF317:AF326)</f>
        <v>#REF!</v>
      </c>
      <c r="AE318" s="185" t="e">
        <f t="shared" si="160"/>
        <v>#REF!</v>
      </c>
      <c r="AF318" s="177" t="e">
        <f t="shared" si="161"/>
        <v>#REF!</v>
      </c>
      <c r="AH318" s="216" t="e">
        <f t="shared" si="162"/>
        <v>#REF!</v>
      </c>
      <c r="AI318" s="21" t="s">
        <v>37</v>
      </c>
      <c r="AJ318" s="199" t="e">
        <f>SUM(AL317:AL326)</f>
        <v>#REF!</v>
      </c>
      <c r="AK318" s="185" t="e">
        <f t="shared" si="163"/>
        <v>#REF!</v>
      </c>
      <c r="AL318" s="177" t="e">
        <f t="shared" si="164"/>
        <v>#REF!</v>
      </c>
      <c r="AN318" s="216" t="e">
        <f t="shared" si="165"/>
        <v>#REF!</v>
      </c>
      <c r="AO318" s="21" t="s">
        <v>37</v>
      </c>
      <c r="AP318" s="199" t="e">
        <f>SUM(AR317:AR326)</f>
        <v>#REF!</v>
      </c>
      <c r="AQ318" s="185" t="e">
        <f t="shared" si="166"/>
        <v>#REF!</v>
      </c>
      <c r="AR318" s="177" t="e">
        <f t="shared" si="167"/>
        <v>#REF!</v>
      </c>
      <c r="AT318" s="216" t="e">
        <f t="shared" si="168"/>
        <v>#REF!</v>
      </c>
      <c r="AU318" s="21" t="s">
        <v>37</v>
      </c>
      <c r="AV318" s="199" t="e">
        <f>SUM(AX317:AX326)</f>
        <v>#REF!</v>
      </c>
      <c r="AW318" s="185" t="e">
        <f t="shared" si="169"/>
        <v>#REF!</v>
      </c>
      <c r="AX318" s="177" t="e">
        <f t="shared" si="170"/>
        <v>#REF!</v>
      </c>
      <c r="AZ318" s="216" t="e">
        <f t="shared" si="171"/>
        <v>#REF!</v>
      </c>
      <c r="BA318" s="21" t="s">
        <v>37</v>
      </c>
      <c r="BB318" s="199" t="e">
        <f>SUM(BD317:BD326)</f>
        <v>#REF!</v>
      </c>
      <c r="BC318" s="185" t="e">
        <f t="shared" si="172"/>
        <v>#REF!</v>
      </c>
      <c r="BD318" s="177" t="e">
        <f t="shared" si="173"/>
        <v>#REF!</v>
      </c>
    </row>
    <row r="319" spans="1:56" ht="15" customHeight="1">
      <c r="A319" s="19">
        <f t="shared" si="147"/>
        <v>2005</v>
      </c>
      <c r="B319" s="174">
        <f t="shared" si="147"/>
        <v>195</v>
      </c>
      <c r="C319" s="189">
        <f t="shared" si="148"/>
        <v>5.3230099791384085</v>
      </c>
      <c r="D319" s="20">
        <f t="shared" si="174"/>
        <v>3</v>
      </c>
      <c r="E319" s="637" t="s">
        <v>9</v>
      </c>
      <c r="F319" s="638"/>
      <c r="G319" s="639">
        <f>SUM(K317:K326)</f>
        <v>2.1949999999999998</v>
      </c>
      <c r="H319" s="640"/>
      <c r="I319" s="177">
        <f t="shared" si="149"/>
        <v>194</v>
      </c>
      <c r="J319" s="178">
        <f t="shared" si="150"/>
        <v>0.51282051282051277</v>
      </c>
      <c r="K319" s="177">
        <f t="shared" si="151"/>
        <v>1E-3</v>
      </c>
      <c r="M319" s="185" t="e">
        <f>ROUND(#REF!-#REF!*#REF!^$D319,$G$1)</f>
        <v>#REF!</v>
      </c>
      <c r="N319" s="177" t="e">
        <f t="shared" si="152"/>
        <v>#REF!</v>
      </c>
      <c r="P319" s="216" t="e">
        <f t="shared" si="153"/>
        <v>#REF!</v>
      </c>
      <c r="R319" s="98"/>
      <c r="S319" s="185" t="e">
        <f t="shared" si="154"/>
        <v>#REF!</v>
      </c>
      <c r="T319" s="177" t="e">
        <f t="shared" si="155"/>
        <v>#REF!</v>
      </c>
      <c r="V319" s="216" t="e">
        <f t="shared" si="156"/>
        <v>#REF!</v>
      </c>
      <c r="X319" s="98"/>
      <c r="Y319" s="185" t="e">
        <f t="shared" si="157"/>
        <v>#REF!</v>
      </c>
      <c r="Z319" s="177" t="e">
        <f t="shared" si="158"/>
        <v>#REF!</v>
      </c>
      <c r="AB319" s="216" t="e">
        <f t="shared" si="159"/>
        <v>#REF!</v>
      </c>
      <c r="AD319" s="98"/>
      <c r="AE319" s="185" t="e">
        <f t="shared" si="160"/>
        <v>#REF!</v>
      </c>
      <c r="AF319" s="177" t="e">
        <f t="shared" si="161"/>
        <v>#REF!</v>
      </c>
      <c r="AH319" s="216" t="e">
        <f t="shared" si="162"/>
        <v>#REF!</v>
      </c>
      <c r="AJ319" s="98"/>
      <c r="AK319" s="185" t="e">
        <f t="shared" si="163"/>
        <v>#REF!</v>
      </c>
      <c r="AL319" s="177" t="e">
        <f t="shared" si="164"/>
        <v>#REF!</v>
      </c>
      <c r="AN319" s="216" t="e">
        <f t="shared" si="165"/>
        <v>#REF!</v>
      </c>
      <c r="AP319" s="98"/>
      <c r="AQ319" s="185" t="e">
        <f t="shared" si="166"/>
        <v>#REF!</v>
      </c>
      <c r="AR319" s="177" t="e">
        <f t="shared" si="167"/>
        <v>#REF!</v>
      </c>
      <c r="AT319" s="216" t="e">
        <f t="shared" si="168"/>
        <v>#REF!</v>
      </c>
      <c r="AV319" s="98"/>
      <c r="AW319" s="185" t="e">
        <f t="shared" si="169"/>
        <v>#REF!</v>
      </c>
      <c r="AX319" s="177" t="e">
        <f t="shared" si="170"/>
        <v>#REF!</v>
      </c>
      <c r="AZ319" s="216" t="e">
        <f t="shared" si="171"/>
        <v>#REF!</v>
      </c>
      <c r="BB319" s="98"/>
      <c r="BC319" s="185" t="e">
        <f t="shared" si="172"/>
        <v>#REF!</v>
      </c>
      <c r="BD319" s="177" t="e">
        <f t="shared" si="173"/>
        <v>#REF!</v>
      </c>
    </row>
    <row r="320" spans="1:56" ht="15" customHeight="1">
      <c r="A320" s="19">
        <f t="shared" si="147"/>
        <v>2006</v>
      </c>
      <c r="B320" s="174">
        <f t="shared" si="147"/>
        <v>217</v>
      </c>
      <c r="C320" s="189">
        <f t="shared" si="148"/>
        <v>5.2094861528414214</v>
      </c>
      <c r="D320" s="20">
        <f t="shared" si="174"/>
        <v>4</v>
      </c>
      <c r="E320" s="637" t="s">
        <v>10</v>
      </c>
      <c r="F320" s="638"/>
      <c r="G320" s="639">
        <f>SUM(J317:J326)/D326</f>
        <v>6.390299817526115</v>
      </c>
      <c r="H320" s="640"/>
      <c r="I320" s="177">
        <f t="shared" si="149"/>
        <v>194</v>
      </c>
      <c r="J320" s="178">
        <f t="shared" si="150"/>
        <v>10.599078341013826</v>
      </c>
      <c r="K320" s="177">
        <f t="shared" si="151"/>
        <v>0.52900000000000003</v>
      </c>
      <c r="M320" s="185" t="e">
        <f>ROUND(#REF!-#REF!*#REF!^$D320,$G$1)</f>
        <v>#REF!</v>
      </c>
      <c r="N320" s="177" t="e">
        <f t="shared" si="152"/>
        <v>#REF!</v>
      </c>
      <c r="P320" s="216" t="e">
        <f t="shared" si="153"/>
        <v>#REF!</v>
      </c>
      <c r="S320" s="185" t="e">
        <f t="shared" si="154"/>
        <v>#REF!</v>
      </c>
      <c r="T320" s="177" t="e">
        <f t="shared" si="155"/>
        <v>#REF!</v>
      </c>
      <c r="V320" s="216" t="e">
        <f t="shared" si="156"/>
        <v>#REF!</v>
      </c>
      <c r="Y320" s="185" t="e">
        <f t="shared" si="157"/>
        <v>#REF!</v>
      </c>
      <c r="Z320" s="177" t="e">
        <f t="shared" si="158"/>
        <v>#REF!</v>
      </c>
      <c r="AB320" s="216" t="e">
        <f t="shared" si="159"/>
        <v>#REF!</v>
      </c>
      <c r="AE320" s="185" t="e">
        <f t="shared" si="160"/>
        <v>#REF!</v>
      </c>
      <c r="AF320" s="177" t="e">
        <f t="shared" si="161"/>
        <v>#REF!</v>
      </c>
      <c r="AH320" s="216" t="e">
        <f t="shared" si="162"/>
        <v>#REF!</v>
      </c>
      <c r="AK320" s="185" t="e">
        <f t="shared" si="163"/>
        <v>#REF!</v>
      </c>
      <c r="AL320" s="177" t="e">
        <f t="shared" si="164"/>
        <v>#REF!</v>
      </c>
      <c r="AN320" s="216" t="e">
        <f t="shared" si="165"/>
        <v>#REF!</v>
      </c>
      <c r="AQ320" s="185" t="e">
        <f t="shared" si="166"/>
        <v>#REF!</v>
      </c>
      <c r="AR320" s="177" t="e">
        <f t="shared" si="167"/>
        <v>#REF!</v>
      </c>
      <c r="AT320" s="216" t="e">
        <f t="shared" si="168"/>
        <v>#REF!</v>
      </c>
      <c r="AW320" s="185" t="e">
        <f t="shared" si="169"/>
        <v>#REF!</v>
      </c>
      <c r="AX320" s="177" t="e">
        <f t="shared" si="170"/>
        <v>#REF!</v>
      </c>
      <c r="AZ320" s="216" t="e">
        <f t="shared" si="171"/>
        <v>#REF!</v>
      </c>
      <c r="BC320" s="185" t="e">
        <f t="shared" si="172"/>
        <v>#REF!</v>
      </c>
      <c r="BD320" s="177" t="e">
        <f t="shared" si="173"/>
        <v>#REF!</v>
      </c>
    </row>
    <row r="321" spans="1:56" ht="15" customHeight="1">
      <c r="A321" s="19">
        <f t="shared" si="147"/>
        <v>2007</v>
      </c>
      <c r="B321" s="174">
        <f t="shared" si="147"/>
        <v>207</v>
      </c>
      <c r="C321" s="189">
        <f t="shared" si="148"/>
        <v>5.2626901889048856</v>
      </c>
      <c r="D321" s="20">
        <f t="shared" si="174"/>
        <v>5</v>
      </c>
      <c r="E321" s="637" t="s">
        <v>11</v>
      </c>
      <c r="F321" s="638"/>
      <c r="G321" s="639">
        <f>SUM(J317:J326)/10</f>
        <v>6.390299817526115</v>
      </c>
      <c r="H321" s="640"/>
      <c r="I321" s="177">
        <f t="shared" si="149"/>
        <v>194</v>
      </c>
      <c r="J321" s="178">
        <f t="shared" si="150"/>
        <v>6.2801932367149762</v>
      </c>
      <c r="K321" s="177">
        <f t="shared" si="151"/>
        <v>0.16900000000000001</v>
      </c>
      <c r="M321" s="185" t="e">
        <f>ROUND(#REF!-#REF!*#REF!^$D321,$G$1)</f>
        <v>#REF!</v>
      </c>
      <c r="N321" s="177" t="e">
        <f t="shared" si="152"/>
        <v>#REF!</v>
      </c>
      <c r="P321" s="216" t="e">
        <f t="shared" si="153"/>
        <v>#REF!</v>
      </c>
      <c r="Q321" s="21"/>
      <c r="R321" s="55"/>
      <c r="S321" s="185" t="e">
        <f t="shared" si="154"/>
        <v>#REF!</v>
      </c>
      <c r="T321" s="177" t="e">
        <f t="shared" si="155"/>
        <v>#REF!</v>
      </c>
      <c r="V321" s="216" t="e">
        <f t="shared" si="156"/>
        <v>#REF!</v>
      </c>
      <c r="W321" s="21"/>
      <c r="X321" s="55"/>
      <c r="Y321" s="185" t="e">
        <f t="shared" si="157"/>
        <v>#REF!</v>
      </c>
      <c r="Z321" s="177" t="e">
        <f t="shared" si="158"/>
        <v>#REF!</v>
      </c>
      <c r="AB321" s="216" t="e">
        <f t="shared" si="159"/>
        <v>#REF!</v>
      </c>
      <c r="AC321" s="21"/>
      <c r="AD321" s="55"/>
      <c r="AE321" s="185" t="e">
        <f t="shared" si="160"/>
        <v>#REF!</v>
      </c>
      <c r="AF321" s="177" t="e">
        <f t="shared" si="161"/>
        <v>#REF!</v>
      </c>
      <c r="AH321" s="216" t="e">
        <f t="shared" si="162"/>
        <v>#REF!</v>
      </c>
      <c r="AI321" s="21"/>
      <c r="AJ321" s="55"/>
      <c r="AK321" s="185" t="e">
        <f t="shared" si="163"/>
        <v>#REF!</v>
      </c>
      <c r="AL321" s="177" t="e">
        <f t="shared" si="164"/>
        <v>#REF!</v>
      </c>
      <c r="AN321" s="216" t="e">
        <f t="shared" si="165"/>
        <v>#REF!</v>
      </c>
      <c r="AO321" s="21"/>
      <c r="AP321" s="55"/>
      <c r="AQ321" s="185" t="e">
        <f t="shared" si="166"/>
        <v>#REF!</v>
      </c>
      <c r="AR321" s="177" t="e">
        <f t="shared" si="167"/>
        <v>#REF!</v>
      </c>
      <c r="AT321" s="216" t="e">
        <f t="shared" si="168"/>
        <v>#REF!</v>
      </c>
      <c r="AU321" s="21"/>
      <c r="AV321" s="55"/>
      <c r="AW321" s="185" t="e">
        <f t="shared" si="169"/>
        <v>#REF!</v>
      </c>
      <c r="AX321" s="177" t="e">
        <f t="shared" si="170"/>
        <v>#REF!</v>
      </c>
      <c r="AZ321" s="216" t="e">
        <f t="shared" si="171"/>
        <v>#REF!</v>
      </c>
      <c r="BA321" s="21"/>
      <c r="BB321" s="55"/>
      <c r="BC321" s="185" t="e">
        <f t="shared" si="172"/>
        <v>#REF!</v>
      </c>
      <c r="BD321" s="177" t="e">
        <f t="shared" si="173"/>
        <v>#REF!</v>
      </c>
    </row>
    <row r="322" spans="1:56" ht="15" customHeight="1">
      <c r="A322" s="19">
        <f t="shared" si="147"/>
        <v>2008</v>
      </c>
      <c r="B322" s="174">
        <f t="shared" si="147"/>
        <v>173</v>
      </c>
      <c r="C322" s="189">
        <f t="shared" si="148"/>
        <v>5.4249500174814029</v>
      </c>
      <c r="D322" s="20">
        <f t="shared" si="174"/>
        <v>6</v>
      </c>
      <c r="E322" s="71"/>
      <c r="F322" s="55"/>
      <c r="G322" s="25"/>
      <c r="H322" s="25"/>
      <c r="I322" s="177">
        <f t="shared" si="149"/>
        <v>195</v>
      </c>
      <c r="J322" s="178">
        <f t="shared" si="150"/>
        <v>12.716763005780345</v>
      </c>
      <c r="K322" s="177">
        <f t="shared" si="151"/>
        <v>0.48399999999999999</v>
      </c>
      <c r="M322" s="185" t="e">
        <f>ROUND(#REF!-#REF!*#REF!^$D322,$G$1)</f>
        <v>#REF!</v>
      </c>
      <c r="N322" s="177" t="e">
        <f t="shared" si="152"/>
        <v>#REF!</v>
      </c>
      <c r="P322" s="216" t="e">
        <f t="shared" si="153"/>
        <v>#REF!</v>
      </c>
      <c r="Q322" s="21"/>
      <c r="R322" s="55"/>
      <c r="S322" s="185" t="e">
        <f t="shared" si="154"/>
        <v>#REF!</v>
      </c>
      <c r="T322" s="177" t="e">
        <f t="shared" si="155"/>
        <v>#REF!</v>
      </c>
      <c r="V322" s="216" t="e">
        <f t="shared" si="156"/>
        <v>#REF!</v>
      </c>
      <c r="W322" s="21"/>
      <c r="X322" s="55"/>
      <c r="Y322" s="185" t="e">
        <f t="shared" si="157"/>
        <v>#REF!</v>
      </c>
      <c r="Z322" s="177" t="e">
        <f t="shared" si="158"/>
        <v>#REF!</v>
      </c>
      <c r="AB322" s="216" t="e">
        <f t="shared" si="159"/>
        <v>#REF!</v>
      </c>
      <c r="AC322" s="21"/>
      <c r="AD322" s="55"/>
      <c r="AE322" s="185" t="e">
        <f t="shared" si="160"/>
        <v>#REF!</v>
      </c>
      <c r="AF322" s="177" t="e">
        <f t="shared" si="161"/>
        <v>#REF!</v>
      </c>
      <c r="AH322" s="216" t="e">
        <f t="shared" si="162"/>
        <v>#REF!</v>
      </c>
      <c r="AI322" s="21"/>
      <c r="AJ322" s="55"/>
      <c r="AK322" s="185" t="e">
        <f t="shared" si="163"/>
        <v>#REF!</v>
      </c>
      <c r="AL322" s="177" t="e">
        <f t="shared" si="164"/>
        <v>#REF!</v>
      </c>
      <c r="AN322" s="216" t="e">
        <f t="shared" si="165"/>
        <v>#REF!</v>
      </c>
      <c r="AO322" s="21"/>
      <c r="AP322" s="55"/>
      <c r="AQ322" s="185" t="e">
        <f t="shared" si="166"/>
        <v>#REF!</v>
      </c>
      <c r="AR322" s="177" t="e">
        <f t="shared" si="167"/>
        <v>#REF!</v>
      </c>
      <c r="AT322" s="216" t="e">
        <f t="shared" si="168"/>
        <v>#REF!</v>
      </c>
      <c r="AU322" s="21"/>
      <c r="AV322" s="55"/>
      <c r="AW322" s="185" t="e">
        <f t="shared" si="169"/>
        <v>#REF!</v>
      </c>
      <c r="AX322" s="177" t="e">
        <f t="shared" si="170"/>
        <v>#REF!</v>
      </c>
      <c r="AZ322" s="216" t="e">
        <f t="shared" si="171"/>
        <v>#REF!</v>
      </c>
      <c r="BA322" s="21"/>
      <c r="BB322" s="55"/>
      <c r="BC322" s="185" t="e">
        <f t="shared" si="172"/>
        <v>#REF!</v>
      </c>
      <c r="BD322" s="177" t="e">
        <f t="shared" si="173"/>
        <v>#REF!</v>
      </c>
    </row>
    <row r="323" spans="1:56" ht="15" customHeight="1">
      <c r="A323" s="19">
        <f t="shared" si="147"/>
        <v>2009</v>
      </c>
      <c r="B323" s="174">
        <f t="shared" si="147"/>
        <v>198</v>
      </c>
      <c r="C323" s="189">
        <f t="shared" si="148"/>
        <v>5.3082676974012051</v>
      </c>
      <c r="D323" s="20">
        <f t="shared" si="174"/>
        <v>7</v>
      </c>
      <c r="E323" s="71"/>
      <c r="F323" s="55"/>
      <c r="G323" s="25"/>
      <c r="H323" s="25"/>
      <c r="I323" s="177">
        <f t="shared" si="149"/>
        <v>195</v>
      </c>
      <c r="J323" s="178">
        <f t="shared" si="150"/>
        <v>1.5151515151515151</v>
      </c>
      <c r="K323" s="177">
        <f t="shared" si="151"/>
        <v>8.9999999999999993E-3</v>
      </c>
      <c r="M323" s="185" t="e">
        <f>ROUND(#REF!-#REF!*#REF!^$D323,$G$1)</f>
        <v>#REF!</v>
      </c>
      <c r="N323" s="177" t="e">
        <f t="shared" si="152"/>
        <v>#REF!</v>
      </c>
      <c r="P323" s="216" t="e">
        <f t="shared" si="153"/>
        <v>#REF!</v>
      </c>
      <c r="Q323" s="21"/>
      <c r="R323" s="55"/>
      <c r="S323" s="185" t="e">
        <f t="shared" si="154"/>
        <v>#REF!</v>
      </c>
      <c r="T323" s="177" t="e">
        <f t="shared" si="155"/>
        <v>#REF!</v>
      </c>
      <c r="V323" s="216" t="e">
        <f t="shared" si="156"/>
        <v>#REF!</v>
      </c>
      <c r="W323" s="21"/>
      <c r="X323" s="55"/>
      <c r="Y323" s="185" t="e">
        <f t="shared" si="157"/>
        <v>#REF!</v>
      </c>
      <c r="Z323" s="177" t="e">
        <f t="shared" si="158"/>
        <v>#REF!</v>
      </c>
      <c r="AB323" s="216" t="e">
        <f t="shared" si="159"/>
        <v>#REF!</v>
      </c>
      <c r="AC323" s="21"/>
      <c r="AD323" s="55"/>
      <c r="AE323" s="185" t="e">
        <f t="shared" si="160"/>
        <v>#REF!</v>
      </c>
      <c r="AF323" s="177" t="e">
        <f t="shared" si="161"/>
        <v>#REF!</v>
      </c>
      <c r="AH323" s="216" t="e">
        <f t="shared" si="162"/>
        <v>#REF!</v>
      </c>
      <c r="AI323" s="21"/>
      <c r="AJ323" s="55"/>
      <c r="AK323" s="185" t="e">
        <f t="shared" si="163"/>
        <v>#REF!</v>
      </c>
      <c r="AL323" s="177" t="e">
        <f t="shared" si="164"/>
        <v>#REF!</v>
      </c>
      <c r="AN323" s="216" t="e">
        <f t="shared" si="165"/>
        <v>#REF!</v>
      </c>
      <c r="AO323" s="21"/>
      <c r="AP323" s="55"/>
      <c r="AQ323" s="185" t="e">
        <f t="shared" si="166"/>
        <v>#REF!</v>
      </c>
      <c r="AR323" s="177" t="e">
        <f t="shared" si="167"/>
        <v>#REF!</v>
      </c>
      <c r="AT323" s="216" t="e">
        <f t="shared" si="168"/>
        <v>#REF!</v>
      </c>
      <c r="AU323" s="21"/>
      <c r="AV323" s="55"/>
      <c r="AW323" s="185" t="e">
        <f t="shared" si="169"/>
        <v>#REF!</v>
      </c>
      <c r="AX323" s="177" t="e">
        <f t="shared" si="170"/>
        <v>#REF!</v>
      </c>
      <c r="AZ323" s="216" t="e">
        <f t="shared" si="171"/>
        <v>#REF!</v>
      </c>
      <c r="BA323" s="21"/>
      <c r="BB323" s="55"/>
      <c r="BC323" s="185" t="e">
        <f t="shared" si="172"/>
        <v>#REF!</v>
      </c>
      <c r="BD323" s="177" t="e">
        <f t="shared" si="173"/>
        <v>#REF!</v>
      </c>
    </row>
    <row r="324" spans="1:56" ht="15" customHeight="1">
      <c r="A324" s="19">
        <f t="shared" si="147"/>
        <v>2010</v>
      </c>
      <c r="B324" s="174">
        <f t="shared" si="147"/>
        <v>195</v>
      </c>
      <c r="C324" s="189">
        <f t="shared" si="148"/>
        <v>5.3230099791384085</v>
      </c>
      <c r="D324" s="20">
        <f t="shared" si="174"/>
        <v>8</v>
      </c>
      <c r="E324" s="71"/>
      <c r="F324" s="55"/>
      <c r="G324" s="25"/>
      <c r="H324" s="25"/>
      <c r="I324" s="177">
        <f t="shared" si="149"/>
        <v>196</v>
      </c>
      <c r="J324" s="178">
        <f t="shared" si="150"/>
        <v>0.51282051282051277</v>
      </c>
      <c r="K324" s="177">
        <f t="shared" si="151"/>
        <v>1E-3</v>
      </c>
      <c r="M324" s="185" t="e">
        <f>ROUND(#REF!-#REF!*#REF!^$D324,$G$1)</f>
        <v>#REF!</v>
      </c>
      <c r="N324" s="177" t="e">
        <f t="shared" si="152"/>
        <v>#REF!</v>
      </c>
      <c r="P324" s="216" t="e">
        <f t="shared" si="153"/>
        <v>#REF!</v>
      </c>
      <c r="Q324" s="21"/>
      <c r="R324" s="55"/>
      <c r="S324" s="185" t="e">
        <f t="shared" si="154"/>
        <v>#REF!</v>
      </c>
      <c r="T324" s="177" t="e">
        <f t="shared" si="155"/>
        <v>#REF!</v>
      </c>
      <c r="V324" s="216" t="e">
        <f t="shared" si="156"/>
        <v>#REF!</v>
      </c>
      <c r="W324" s="21"/>
      <c r="X324" s="55"/>
      <c r="Y324" s="185" t="e">
        <f t="shared" si="157"/>
        <v>#REF!</v>
      </c>
      <c r="Z324" s="177" t="e">
        <f t="shared" si="158"/>
        <v>#REF!</v>
      </c>
      <c r="AB324" s="216" t="e">
        <f t="shared" si="159"/>
        <v>#REF!</v>
      </c>
      <c r="AC324" s="21"/>
      <c r="AD324" s="55"/>
      <c r="AE324" s="185" t="e">
        <f t="shared" si="160"/>
        <v>#REF!</v>
      </c>
      <c r="AF324" s="177" t="e">
        <f t="shared" si="161"/>
        <v>#REF!</v>
      </c>
      <c r="AH324" s="216" t="e">
        <f t="shared" si="162"/>
        <v>#REF!</v>
      </c>
      <c r="AI324" s="21"/>
      <c r="AJ324" s="55"/>
      <c r="AK324" s="185" t="e">
        <f t="shared" si="163"/>
        <v>#REF!</v>
      </c>
      <c r="AL324" s="177" t="e">
        <f t="shared" si="164"/>
        <v>#REF!</v>
      </c>
      <c r="AN324" s="216" t="e">
        <f t="shared" si="165"/>
        <v>#REF!</v>
      </c>
      <c r="AO324" s="21"/>
      <c r="AP324" s="55"/>
      <c r="AQ324" s="185" t="e">
        <f t="shared" si="166"/>
        <v>#REF!</v>
      </c>
      <c r="AR324" s="177" t="e">
        <f t="shared" si="167"/>
        <v>#REF!</v>
      </c>
      <c r="AT324" s="216" t="e">
        <f t="shared" si="168"/>
        <v>#REF!</v>
      </c>
      <c r="AU324" s="21"/>
      <c r="AV324" s="55"/>
      <c r="AW324" s="185" t="e">
        <f t="shared" si="169"/>
        <v>#REF!</v>
      </c>
      <c r="AX324" s="177" t="e">
        <f t="shared" si="170"/>
        <v>#REF!</v>
      </c>
      <c r="AZ324" s="216" t="e">
        <f t="shared" si="171"/>
        <v>#REF!</v>
      </c>
      <c r="BA324" s="21"/>
      <c r="BB324" s="55"/>
      <c r="BC324" s="185" t="e">
        <f t="shared" si="172"/>
        <v>#REF!</v>
      </c>
      <c r="BD324" s="177" t="e">
        <f t="shared" si="173"/>
        <v>#REF!</v>
      </c>
    </row>
    <row r="325" spans="1:56" ht="15" customHeight="1">
      <c r="A325" s="19">
        <f t="shared" si="147"/>
        <v>2011</v>
      </c>
      <c r="B325" s="174">
        <f t="shared" si="147"/>
        <v>215</v>
      </c>
      <c r="C325" s="189">
        <f t="shared" si="148"/>
        <v>5.2203558250783244</v>
      </c>
      <c r="D325" s="20">
        <f t="shared" si="174"/>
        <v>9</v>
      </c>
      <c r="E325" s="71"/>
      <c r="F325" s="55"/>
      <c r="G325" s="25"/>
      <c r="H325" s="25"/>
      <c r="I325" s="177">
        <f t="shared" si="149"/>
        <v>196</v>
      </c>
      <c r="J325" s="178">
        <f t="shared" si="150"/>
        <v>8.8372093023255811</v>
      </c>
      <c r="K325" s="177">
        <f t="shared" si="151"/>
        <v>0.36099999999999999</v>
      </c>
      <c r="M325" s="185" t="e">
        <f>ROUND(#REF!-#REF!*#REF!^$D325,$G$1)</f>
        <v>#REF!</v>
      </c>
      <c r="N325" s="177" t="e">
        <f t="shared" si="152"/>
        <v>#REF!</v>
      </c>
      <c r="P325" s="216" t="e">
        <f t="shared" si="153"/>
        <v>#REF!</v>
      </c>
      <c r="Q325" s="21"/>
      <c r="R325" s="55"/>
      <c r="S325" s="185" t="e">
        <f t="shared" si="154"/>
        <v>#REF!</v>
      </c>
      <c r="T325" s="177" t="e">
        <f t="shared" si="155"/>
        <v>#REF!</v>
      </c>
      <c r="V325" s="216" t="e">
        <f t="shared" si="156"/>
        <v>#REF!</v>
      </c>
      <c r="W325" s="21"/>
      <c r="X325" s="55"/>
      <c r="Y325" s="185" t="e">
        <f t="shared" si="157"/>
        <v>#REF!</v>
      </c>
      <c r="Z325" s="177" t="e">
        <f t="shared" si="158"/>
        <v>#REF!</v>
      </c>
      <c r="AB325" s="216" t="e">
        <f t="shared" si="159"/>
        <v>#REF!</v>
      </c>
      <c r="AC325" s="21"/>
      <c r="AD325" s="55"/>
      <c r="AE325" s="185" t="e">
        <f t="shared" si="160"/>
        <v>#REF!</v>
      </c>
      <c r="AF325" s="177" t="e">
        <f t="shared" si="161"/>
        <v>#REF!</v>
      </c>
      <c r="AH325" s="216" t="e">
        <f t="shared" si="162"/>
        <v>#REF!</v>
      </c>
      <c r="AI325" s="21"/>
      <c r="AJ325" s="55"/>
      <c r="AK325" s="185" t="e">
        <f t="shared" si="163"/>
        <v>#REF!</v>
      </c>
      <c r="AL325" s="177" t="e">
        <f t="shared" si="164"/>
        <v>#REF!</v>
      </c>
      <c r="AN325" s="216" t="e">
        <f t="shared" si="165"/>
        <v>#REF!</v>
      </c>
      <c r="AO325" s="21"/>
      <c r="AP325" s="55"/>
      <c r="AQ325" s="185" t="e">
        <f t="shared" si="166"/>
        <v>#REF!</v>
      </c>
      <c r="AR325" s="177" t="e">
        <f t="shared" si="167"/>
        <v>#REF!</v>
      </c>
      <c r="AT325" s="216" t="e">
        <f t="shared" si="168"/>
        <v>#REF!</v>
      </c>
      <c r="AU325" s="21"/>
      <c r="AV325" s="55"/>
      <c r="AW325" s="185" t="e">
        <f t="shared" si="169"/>
        <v>#REF!</v>
      </c>
      <c r="AX325" s="177" t="e">
        <f t="shared" si="170"/>
        <v>#REF!</v>
      </c>
      <c r="AZ325" s="216" t="e">
        <f t="shared" si="171"/>
        <v>#REF!</v>
      </c>
      <c r="BA325" s="21"/>
      <c r="BB325" s="55"/>
      <c r="BC325" s="185" t="e">
        <f t="shared" si="172"/>
        <v>#REF!</v>
      </c>
      <c r="BD325" s="177" t="e">
        <f t="shared" si="173"/>
        <v>#REF!</v>
      </c>
    </row>
    <row r="326" spans="1:56" ht="15" customHeight="1" thickBot="1">
      <c r="A326" s="28">
        <f t="shared" si="147"/>
        <v>2012</v>
      </c>
      <c r="B326" s="182">
        <f t="shared" si="147"/>
        <v>175</v>
      </c>
      <c r="C326" s="217">
        <f t="shared" si="148"/>
        <v>5.4161004022044201</v>
      </c>
      <c r="D326" s="29">
        <f t="shared" si="174"/>
        <v>10</v>
      </c>
      <c r="E326" s="99"/>
      <c r="F326" s="100"/>
      <c r="G326" s="30"/>
      <c r="H326" s="30"/>
      <c r="I326" s="183">
        <f t="shared" si="149"/>
        <v>196</v>
      </c>
      <c r="J326" s="184">
        <f t="shared" si="150"/>
        <v>12</v>
      </c>
      <c r="K326" s="183">
        <f t="shared" si="151"/>
        <v>0.441</v>
      </c>
      <c r="M326" s="205" t="e">
        <f>ROUND(#REF!-#REF!*#REF!^$D326,$G$1)</f>
        <v>#REF!</v>
      </c>
      <c r="N326" s="183" t="e">
        <f t="shared" si="152"/>
        <v>#REF!</v>
      </c>
      <c r="P326" s="218" t="e">
        <f t="shared" si="153"/>
        <v>#REF!</v>
      </c>
      <c r="Q326" s="101"/>
      <c r="R326" s="100"/>
      <c r="S326" s="205" t="e">
        <f t="shared" si="154"/>
        <v>#REF!</v>
      </c>
      <c r="T326" s="183" t="e">
        <f t="shared" si="155"/>
        <v>#REF!</v>
      </c>
      <c r="V326" s="218" t="e">
        <f t="shared" si="156"/>
        <v>#REF!</v>
      </c>
      <c r="W326" s="101"/>
      <c r="X326" s="100"/>
      <c r="Y326" s="205" t="e">
        <f t="shared" si="157"/>
        <v>#REF!</v>
      </c>
      <c r="Z326" s="183" t="e">
        <f t="shared" si="158"/>
        <v>#REF!</v>
      </c>
      <c r="AB326" s="218" t="e">
        <f t="shared" si="159"/>
        <v>#REF!</v>
      </c>
      <c r="AC326" s="101"/>
      <c r="AD326" s="100"/>
      <c r="AE326" s="205" t="e">
        <f t="shared" si="160"/>
        <v>#REF!</v>
      </c>
      <c r="AF326" s="183" t="e">
        <f t="shared" si="161"/>
        <v>#REF!</v>
      </c>
      <c r="AH326" s="218" t="e">
        <f t="shared" si="162"/>
        <v>#REF!</v>
      </c>
      <c r="AI326" s="101"/>
      <c r="AJ326" s="100"/>
      <c r="AK326" s="205" t="e">
        <f t="shared" si="163"/>
        <v>#REF!</v>
      </c>
      <c r="AL326" s="183" t="e">
        <f t="shared" si="164"/>
        <v>#REF!</v>
      </c>
      <c r="AN326" s="218" t="e">
        <f t="shared" si="165"/>
        <v>#REF!</v>
      </c>
      <c r="AO326" s="101"/>
      <c r="AP326" s="100"/>
      <c r="AQ326" s="205" t="e">
        <f t="shared" si="166"/>
        <v>#REF!</v>
      </c>
      <c r="AR326" s="183" t="e">
        <f t="shared" si="167"/>
        <v>#REF!</v>
      </c>
      <c r="AT326" s="218" t="e">
        <f t="shared" si="168"/>
        <v>#REF!</v>
      </c>
      <c r="AU326" s="101"/>
      <c r="AV326" s="100"/>
      <c r="AW326" s="205" t="e">
        <f t="shared" si="169"/>
        <v>#REF!</v>
      </c>
      <c r="AX326" s="183" t="e">
        <f t="shared" si="170"/>
        <v>#REF!</v>
      </c>
      <c r="AZ326" s="218" t="e">
        <f t="shared" si="171"/>
        <v>#REF!</v>
      </c>
      <c r="BA326" s="101"/>
      <c r="BB326" s="100"/>
      <c r="BC326" s="205" t="e">
        <f t="shared" si="172"/>
        <v>#REF!</v>
      </c>
      <c r="BD326" s="183" t="e">
        <f t="shared" si="173"/>
        <v>#REF!</v>
      </c>
    </row>
    <row r="327" spans="1:56" ht="15" customHeight="1" thickTop="1">
      <c r="A327" s="19">
        <f t="shared" si="147"/>
        <v>2013</v>
      </c>
      <c r="B327" s="174">
        <f t="shared" ref="B327:B348" si="175">ROUND($F$309-$F$314*$F$315^D327,$G$1)</f>
        <v>197</v>
      </c>
      <c r="C327" s="219"/>
      <c r="D327" s="20">
        <f t="shared" si="174"/>
        <v>11</v>
      </c>
      <c r="E327" s="71"/>
      <c r="F327" s="55"/>
      <c r="G327" s="25"/>
      <c r="H327" s="25"/>
      <c r="I327" s="177">
        <f t="shared" si="149"/>
        <v>197</v>
      </c>
      <c r="J327" s="185"/>
      <c r="K327" s="185"/>
    </row>
    <row r="328" spans="1:56" ht="15" customHeight="1" thickBot="1">
      <c r="A328" s="19">
        <f t="shared" si="147"/>
        <v>2014</v>
      </c>
      <c r="B328" s="174">
        <f t="shared" si="175"/>
        <v>197</v>
      </c>
      <c r="C328" s="219"/>
      <c r="D328" s="20">
        <f t="shared" si="174"/>
        <v>12</v>
      </c>
      <c r="E328" s="62" t="s">
        <v>59</v>
      </c>
      <c r="F328" s="63" t="s">
        <v>39</v>
      </c>
      <c r="G328" s="633" t="s">
        <v>40</v>
      </c>
      <c r="H328" s="634"/>
      <c r="I328" s="177">
        <f t="shared" si="149"/>
        <v>197</v>
      </c>
      <c r="J328" s="185"/>
      <c r="K328" s="185"/>
    </row>
    <row r="329" spans="1:56" ht="15" customHeight="1" thickTop="1">
      <c r="A329" s="19">
        <f t="shared" si="147"/>
        <v>2015</v>
      </c>
      <c r="B329" s="174">
        <f t="shared" si="175"/>
        <v>198</v>
      </c>
      <c r="C329" s="219"/>
      <c r="D329" s="20">
        <f t="shared" si="174"/>
        <v>13</v>
      </c>
      <c r="E329" s="198" t="e">
        <f>#REF!</f>
        <v>#REF!</v>
      </c>
      <c r="F329" s="201" t="e">
        <f>#REF!</f>
        <v>#REF!</v>
      </c>
      <c r="G329" s="635" t="e">
        <f>#REF!</f>
        <v>#REF!</v>
      </c>
      <c r="H329" s="636"/>
      <c r="I329" s="177">
        <f t="shared" si="149"/>
        <v>198</v>
      </c>
      <c r="J329" s="185"/>
      <c r="K329" s="185"/>
      <c r="P329" s="198" t="e">
        <f>P282</f>
        <v>#REF!</v>
      </c>
      <c r="Q329" s="198" t="e">
        <f>#REF!</f>
        <v>#REF!</v>
      </c>
      <c r="V329" s="198" t="e">
        <f>V282</f>
        <v>#REF!</v>
      </c>
      <c r="W329" s="198" t="e">
        <f>Q329</f>
        <v>#REF!</v>
      </c>
      <c r="AB329" s="198" t="e">
        <f>AB282</f>
        <v>#REF!</v>
      </c>
      <c r="AC329" s="198" t="e">
        <f>W329</f>
        <v>#REF!</v>
      </c>
      <c r="AH329" s="198" t="e">
        <f>AH282</f>
        <v>#REF!</v>
      </c>
      <c r="AI329" s="198" t="e">
        <f>AC329</f>
        <v>#REF!</v>
      </c>
      <c r="AN329" s="198" t="e">
        <f>AN282</f>
        <v>#REF!</v>
      </c>
      <c r="AO329" s="198" t="e">
        <f>AI329</f>
        <v>#REF!</v>
      </c>
      <c r="AT329" s="198" t="e">
        <f>AT282</f>
        <v>#REF!</v>
      </c>
      <c r="AU329" s="198" t="e">
        <f>AO329</f>
        <v>#REF!</v>
      </c>
      <c r="AZ329" s="198" t="e">
        <f>AZ282</f>
        <v>#REF!</v>
      </c>
      <c r="BA329" s="198" t="e">
        <f>AU329</f>
        <v>#REF!</v>
      </c>
    </row>
    <row r="330" spans="1:56" ht="15" customHeight="1">
      <c r="A330" s="19">
        <f t="shared" si="147"/>
        <v>2016</v>
      </c>
      <c r="B330" s="174">
        <f t="shared" si="175"/>
        <v>198</v>
      </c>
      <c r="C330" s="219"/>
      <c r="D330" s="20">
        <f t="shared" si="174"/>
        <v>14</v>
      </c>
      <c r="E330" s="198" t="e">
        <f>#REF!</f>
        <v>#REF!</v>
      </c>
      <c r="F330" s="201" t="e">
        <f>#REF!</f>
        <v>#REF!</v>
      </c>
      <c r="G330" s="631" t="e">
        <f>#REF!</f>
        <v>#REF!</v>
      </c>
      <c r="H330" s="632"/>
      <c r="I330" s="177">
        <f t="shared" si="149"/>
        <v>198</v>
      </c>
      <c r="J330" s="185"/>
      <c r="K330" s="185"/>
      <c r="P330" s="198" t="s">
        <v>49</v>
      </c>
      <c r="Q330" s="212" t="e">
        <f>#REF!</f>
        <v>#REF!</v>
      </c>
      <c r="V330" s="198" t="s">
        <v>49</v>
      </c>
      <c r="W330" s="212" t="e">
        <f>Q330</f>
        <v>#REF!</v>
      </c>
      <c r="AB330" s="198" t="s">
        <v>49</v>
      </c>
      <c r="AC330" s="212" t="e">
        <f>W330</f>
        <v>#REF!</v>
      </c>
      <c r="AH330" s="198" t="s">
        <v>49</v>
      </c>
      <c r="AI330" s="212" t="e">
        <f>AC330</f>
        <v>#REF!</v>
      </c>
      <c r="AN330" s="198" t="s">
        <v>49</v>
      </c>
      <c r="AO330" s="212" t="e">
        <f>AI330</f>
        <v>#REF!</v>
      </c>
      <c r="AT330" s="198" t="s">
        <v>49</v>
      </c>
      <c r="AU330" s="212" t="e">
        <f>AO330</f>
        <v>#REF!</v>
      </c>
      <c r="AZ330" s="198" t="s">
        <v>49</v>
      </c>
      <c r="BA330" s="212" t="e">
        <f>AU330</f>
        <v>#REF!</v>
      </c>
    </row>
    <row r="331" spans="1:56" ht="15" customHeight="1">
      <c r="A331" s="19">
        <f t="shared" si="147"/>
        <v>2017</v>
      </c>
      <c r="B331" s="174">
        <f t="shared" si="175"/>
        <v>199</v>
      </c>
      <c r="C331" s="219"/>
      <c r="D331" s="20">
        <f t="shared" si="174"/>
        <v>15</v>
      </c>
      <c r="E331" s="198" t="e">
        <f>R309</f>
        <v>#REF!</v>
      </c>
      <c r="F331" s="201" t="e">
        <f>R317</f>
        <v>#REF!</v>
      </c>
      <c r="G331" s="631" t="e">
        <f>R318</f>
        <v>#REF!</v>
      </c>
      <c r="H331" s="632"/>
      <c r="I331" s="177">
        <f t="shared" si="149"/>
        <v>199</v>
      </c>
      <c r="J331" s="185"/>
      <c r="K331" s="185"/>
      <c r="P331" s="198" t="s">
        <v>60</v>
      </c>
      <c r="Q331" s="212" t="e">
        <f>#REF!</f>
        <v>#REF!</v>
      </c>
      <c r="V331" s="198" t="s">
        <v>60</v>
      </c>
      <c r="W331" s="212" t="e">
        <f>Q331</f>
        <v>#REF!</v>
      </c>
      <c r="AB331" s="198" t="s">
        <v>60</v>
      </c>
      <c r="AC331" s="212" t="e">
        <f>W331</f>
        <v>#REF!</v>
      </c>
      <c r="AH331" s="198" t="s">
        <v>60</v>
      </c>
      <c r="AI331" s="212" t="e">
        <f>AC331</f>
        <v>#REF!</v>
      </c>
      <c r="AN331" s="198" t="s">
        <v>60</v>
      </c>
      <c r="AO331" s="212" t="e">
        <f>AI331</f>
        <v>#REF!</v>
      </c>
      <c r="AT331" s="198" t="s">
        <v>60</v>
      </c>
      <c r="AU331" s="212" t="e">
        <f>AO331</f>
        <v>#REF!</v>
      </c>
      <c r="AZ331" s="198" t="s">
        <v>60</v>
      </c>
      <c r="BA331" s="212" t="e">
        <f>AU331</f>
        <v>#REF!</v>
      </c>
    </row>
    <row r="332" spans="1:56" ht="15" customHeight="1">
      <c r="A332" s="19">
        <f t="shared" si="147"/>
        <v>2018</v>
      </c>
      <c r="B332" s="174">
        <f t="shared" si="175"/>
        <v>199</v>
      </c>
      <c r="C332" s="219"/>
      <c r="D332" s="20">
        <f t="shared" si="174"/>
        <v>16</v>
      </c>
      <c r="E332" s="198" t="e">
        <f>X309</f>
        <v>#REF!</v>
      </c>
      <c r="F332" s="201" t="e">
        <f>X317</f>
        <v>#REF!</v>
      </c>
      <c r="G332" s="631" t="e">
        <f>X318</f>
        <v>#REF!</v>
      </c>
      <c r="H332" s="632"/>
      <c r="I332" s="177">
        <f t="shared" si="149"/>
        <v>199</v>
      </c>
      <c r="J332" s="185"/>
      <c r="K332" s="185"/>
    </row>
    <row r="333" spans="1:56" ht="15" customHeight="1">
      <c r="A333" s="19">
        <f t="shared" ref="A333:A348" si="176">A287</f>
        <v>2019</v>
      </c>
      <c r="B333" s="174">
        <f t="shared" si="175"/>
        <v>199</v>
      </c>
      <c r="C333" s="219"/>
      <c r="D333" s="20">
        <f t="shared" si="174"/>
        <v>17</v>
      </c>
      <c r="E333" s="198" t="e">
        <f>AD309</f>
        <v>#REF!</v>
      </c>
      <c r="F333" s="201" t="e">
        <f>AD317</f>
        <v>#REF!</v>
      </c>
      <c r="G333" s="631" t="e">
        <f>AD318</f>
        <v>#REF!</v>
      </c>
      <c r="H333" s="632"/>
      <c r="I333" s="177">
        <f t="shared" si="149"/>
        <v>199</v>
      </c>
      <c r="J333" s="185"/>
      <c r="K333" s="185"/>
    </row>
    <row r="334" spans="1:56" ht="15" customHeight="1">
      <c r="A334" s="19">
        <f t="shared" si="176"/>
        <v>2020</v>
      </c>
      <c r="B334" s="174">
        <f t="shared" si="175"/>
        <v>200</v>
      </c>
      <c r="C334" s="219"/>
      <c r="D334" s="20">
        <f t="shared" si="174"/>
        <v>18</v>
      </c>
      <c r="E334" s="198" t="e">
        <f>AJ309</f>
        <v>#REF!</v>
      </c>
      <c r="F334" s="201" t="e">
        <f>AJ317</f>
        <v>#REF!</v>
      </c>
      <c r="G334" s="631" t="e">
        <f>AJ318</f>
        <v>#REF!</v>
      </c>
      <c r="H334" s="632"/>
      <c r="I334" s="177">
        <f t="shared" si="149"/>
        <v>200</v>
      </c>
      <c r="J334" s="185"/>
      <c r="K334" s="185"/>
    </row>
    <row r="335" spans="1:56" ht="15" customHeight="1">
      <c r="A335" s="19">
        <f t="shared" si="176"/>
        <v>2021</v>
      </c>
      <c r="B335" s="174">
        <f t="shared" si="175"/>
        <v>200</v>
      </c>
      <c r="C335" s="219"/>
      <c r="D335" s="20">
        <f t="shared" si="174"/>
        <v>19</v>
      </c>
      <c r="E335" s="198" t="e">
        <f>AP309</f>
        <v>#REF!</v>
      </c>
      <c r="F335" s="201" t="e">
        <f>AP317</f>
        <v>#REF!</v>
      </c>
      <c r="G335" s="631" t="e">
        <f>AP318</f>
        <v>#REF!</v>
      </c>
      <c r="H335" s="632"/>
      <c r="I335" s="177">
        <f t="shared" si="149"/>
        <v>200</v>
      </c>
      <c r="J335" s="185"/>
      <c r="K335" s="185"/>
    </row>
    <row r="336" spans="1:56" ht="15" customHeight="1">
      <c r="A336" s="19">
        <f t="shared" si="176"/>
        <v>2022</v>
      </c>
      <c r="B336" s="174">
        <f t="shared" si="175"/>
        <v>201</v>
      </c>
      <c r="C336" s="219"/>
      <c r="D336" s="20">
        <f t="shared" si="174"/>
        <v>20</v>
      </c>
      <c r="E336" s="198" t="e">
        <f>AV309</f>
        <v>#REF!</v>
      </c>
      <c r="F336" s="201" t="e">
        <f>AV317</f>
        <v>#REF!</v>
      </c>
      <c r="G336" s="631" t="e">
        <f>AV318</f>
        <v>#REF!</v>
      </c>
      <c r="H336" s="632"/>
      <c r="I336" s="177">
        <f t="shared" si="149"/>
        <v>201</v>
      </c>
      <c r="J336" s="185"/>
      <c r="K336" s="185"/>
    </row>
    <row r="337" spans="1:32" ht="15" customHeight="1">
      <c r="A337" s="19">
        <f t="shared" si="176"/>
        <v>2023</v>
      </c>
      <c r="B337" s="174">
        <f t="shared" si="175"/>
        <v>201</v>
      </c>
      <c r="C337" s="219"/>
      <c r="D337" s="20">
        <f t="shared" si="174"/>
        <v>21</v>
      </c>
      <c r="E337" s="198" t="e">
        <f>BB309</f>
        <v>#REF!</v>
      </c>
      <c r="F337" s="201" t="e">
        <f>BB317</f>
        <v>#REF!</v>
      </c>
      <c r="G337" s="631" t="e">
        <f>BB318</f>
        <v>#REF!</v>
      </c>
      <c r="H337" s="632"/>
      <c r="I337" s="177">
        <f t="shared" si="149"/>
        <v>201</v>
      </c>
      <c r="J337" s="185"/>
      <c r="K337" s="185"/>
    </row>
    <row r="338" spans="1:32" ht="15" customHeight="1">
      <c r="A338" s="19">
        <f t="shared" si="176"/>
        <v>2024</v>
      </c>
      <c r="B338" s="174">
        <f t="shared" si="175"/>
        <v>201</v>
      </c>
      <c r="C338" s="219"/>
      <c r="D338" s="20">
        <f t="shared" si="174"/>
        <v>22</v>
      </c>
      <c r="E338" s="64"/>
      <c r="F338" s="201"/>
      <c r="G338" s="213"/>
      <c r="H338" s="25"/>
      <c r="I338" s="177">
        <f t="shared" si="149"/>
        <v>201</v>
      </c>
      <c r="J338" s="185"/>
      <c r="K338" s="185"/>
    </row>
    <row r="339" spans="1:32" ht="15" customHeight="1">
      <c r="A339" s="19">
        <f t="shared" si="176"/>
        <v>2025</v>
      </c>
      <c r="B339" s="174">
        <f t="shared" si="175"/>
        <v>202</v>
      </c>
      <c r="C339" s="219"/>
      <c r="D339" s="20">
        <f t="shared" si="174"/>
        <v>23</v>
      </c>
      <c r="E339" s="64"/>
      <c r="F339" s="201"/>
      <c r="G339" s="213"/>
      <c r="H339" s="25"/>
      <c r="I339" s="177">
        <f t="shared" si="149"/>
        <v>202</v>
      </c>
      <c r="J339" s="185"/>
      <c r="K339" s="185"/>
    </row>
    <row r="340" spans="1:32" ht="15" customHeight="1">
      <c r="A340" s="19">
        <f t="shared" si="176"/>
        <v>2026</v>
      </c>
      <c r="B340" s="174">
        <f t="shared" si="175"/>
        <v>202</v>
      </c>
      <c r="C340" s="219"/>
      <c r="D340" s="20">
        <f t="shared" si="174"/>
        <v>24</v>
      </c>
      <c r="E340" s="64"/>
      <c r="F340" s="201"/>
      <c r="G340" s="213"/>
      <c r="H340" s="25"/>
      <c r="I340" s="177">
        <f t="shared" si="149"/>
        <v>202</v>
      </c>
      <c r="J340" s="185"/>
      <c r="K340" s="185"/>
    </row>
    <row r="341" spans="1:32" ht="15" customHeight="1">
      <c r="A341" s="19">
        <f t="shared" si="176"/>
        <v>2027</v>
      </c>
      <c r="B341" s="174">
        <f t="shared" si="175"/>
        <v>203</v>
      </c>
      <c r="C341" s="219"/>
      <c r="D341" s="20">
        <f t="shared" si="174"/>
        <v>25</v>
      </c>
      <c r="E341" s="64"/>
      <c r="F341" s="201"/>
      <c r="G341" s="213"/>
      <c r="H341" s="25"/>
      <c r="I341" s="177">
        <f t="shared" si="149"/>
        <v>203</v>
      </c>
      <c r="J341" s="185"/>
      <c r="K341" s="185"/>
    </row>
    <row r="342" spans="1:32" ht="15" customHeight="1">
      <c r="A342" s="19">
        <f t="shared" si="176"/>
        <v>2028</v>
      </c>
      <c r="B342" s="174">
        <f t="shared" si="175"/>
        <v>203</v>
      </c>
      <c r="C342" s="219"/>
      <c r="D342" s="20">
        <f t="shared" si="174"/>
        <v>26</v>
      </c>
      <c r="E342" s="64"/>
      <c r="F342" s="201"/>
      <c r="G342" s="213"/>
      <c r="H342" s="25"/>
      <c r="I342" s="177">
        <f t="shared" si="149"/>
        <v>203</v>
      </c>
      <c r="J342" s="185"/>
      <c r="K342" s="185"/>
    </row>
    <row r="343" spans="1:32" ht="15" customHeight="1">
      <c r="A343" s="19">
        <f t="shared" si="176"/>
        <v>2029</v>
      </c>
      <c r="B343" s="174">
        <f t="shared" si="175"/>
        <v>203</v>
      </c>
      <c r="C343" s="219"/>
      <c r="D343" s="20">
        <f t="shared" si="174"/>
        <v>27</v>
      </c>
      <c r="E343" s="71"/>
      <c r="F343" s="55"/>
      <c r="G343" s="25"/>
      <c r="H343" s="25"/>
      <c r="I343" s="177">
        <f t="shared" si="149"/>
        <v>203</v>
      </c>
      <c r="J343" s="185"/>
      <c r="K343" s="185"/>
    </row>
    <row r="344" spans="1:32" ht="15" customHeight="1">
      <c r="A344" s="19">
        <f t="shared" si="176"/>
        <v>2030</v>
      </c>
      <c r="B344" s="174">
        <f t="shared" si="175"/>
        <v>204</v>
      </c>
      <c r="C344" s="219"/>
      <c r="D344" s="20">
        <f t="shared" si="174"/>
        <v>28</v>
      </c>
      <c r="E344" s="71"/>
      <c r="F344" s="55"/>
      <c r="G344" s="25"/>
      <c r="H344" s="25"/>
      <c r="I344" s="177">
        <f t="shared" si="149"/>
        <v>204</v>
      </c>
      <c r="J344" s="185"/>
      <c r="K344" s="185"/>
    </row>
    <row r="345" spans="1:32" ht="15" customHeight="1">
      <c r="A345" s="19">
        <f t="shared" si="176"/>
        <v>2031</v>
      </c>
      <c r="B345" s="174">
        <f t="shared" si="175"/>
        <v>204</v>
      </c>
      <c r="C345" s="219"/>
      <c r="D345" s="20">
        <f t="shared" si="174"/>
        <v>29</v>
      </c>
      <c r="E345" s="71"/>
      <c r="F345" s="55"/>
      <c r="G345" s="25"/>
      <c r="H345" s="25"/>
      <c r="I345" s="177">
        <f t="shared" si="149"/>
        <v>204</v>
      </c>
      <c r="J345" s="185"/>
      <c r="K345" s="185"/>
    </row>
    <row r="346" spans="1:32" ht="15" customHeight="1">
      <c r="A346" s="19">
        <f t="shared" si="176"/>
        <v>2032</v>
      </c>
      <c r="B346" s="174">
        <f t="shared" si="175"/>
        <v>205</v>
      </c>
      <c r="C346" s="219"/>
      <c r="D346" s="20">
        <f t="shared" si="174"/>
        <v>30</v>
      </c>
      <c r="E346" s="71"/>
      <c r="F346" s="55"/>
      <c r="G346" s="25"/>
      <c r="H346" s="25"/>
      <c r="I346" s="177">
        <f t="shared" si="149"/>
        <v>205</v>
      </c>
      <c r="J346" s="185"/>
      <c r="K346" s="185"/>
    </row>
    <row r="347" spans="1:32" ht="15" customHeight="1">
      <c r="A347" s="19">
        <f t="shared" si="176"/>
        <v>2033</v>
      </c>
      <c r="B347" s="174">
        <f t="shared" si="175"/>
        <v>205</v>
      </c>
      <c r="C347" s="219"/>
      <c r="D347" s="20">
        <f t="shared" si="174"/>
        <v>31</v>
      </c>
      <c r="E347" s="71"/>
      <c r="F347" s="55"/>
      <c r="G347" s="25"/>
      <c r="H347" s="25"/>
      <c r="I347" s="177">
        <f t="shared" si="149"/>
        <v>205</v>
      </c>
      <c r="J347" s="185"/>
      <c r="K347" s="185"/>
    </row>
    <row r="348" spans="1:32" ht="15" customHeight="1">
      <c r="A348" s="103">
        <f t="shared" si="176"/>
        <v>2034</v>
      </c>
      <c r="B348" s="186">
        <f t="shared" si="175"/>
        <v>205</v>
      </c>
      <c r="C348" s="221"/>
      <c r="D348" s="33">
        <f t="shared" si="174"/>
        <v>32</v>
      </c>
      <c r="E348" s="104"/>
      <c r="F348" s="105"/>
      <c r="G348" s="9"/>
      <c r="H348" s="9"/>
      <c r="I348" s="187">
        <f t="shared" si="149"/>
        <v>205</v>
      </c>
      <c r="J348" s="188"/>
      <c r="K348" s="188"/>
    </row>
    <row r="349" spans="1:32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32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32" ht="20.100000000000001" customHeight="1">
      <c r="K351" s="86"/>
      <c r="L351" s="86"/>
      <c r="M351" s="106"/>
      <c r="N351" s="86"/>
      <c r="O351" s="86"/>
      <c r="P351" s="86"/>
      <c r="Q351" s="86"/>
      <c r="R351" s="86"/>
      <c r="S351" s="86"/>
      <c r="T351" s="86"/>
      <c r="U351" s="86"/>
      <c r="V351" s="8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</row>
    <row r="352" spans="1:32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</row>
    <row r="353" spans="11:32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</row>
    <row r="354" spans="11:32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</row>
    <row r="355" spans="11:32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</row>
    <row r="356" spans="11:32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</row>
    <row r="357" spans="11:32" ht="20.100000000000001" customHeight="1"/>
    <row r="358" spans="11:32" ht="20.100000000000001" customHeight="1"/>
    <row r="359" spans="11:32" ht="20.100000000000001" customHeight="1"/>
    <row r="360" spans="11:32" ht="20.100000000000001" customHeight="1"/>
    <row r="361" spans="11:32" ht="20.100000000000001" customHeight="1"/>
    <row r="362" spans="11:32" ht="20.100000000000001" customHeight="1"/>
    <row r="363" spans="11:32" ht="20.100000000000001" customHeight="1"/>
    <row r="364" spans="11:32" ht="20.100000000000001" customHeight="1"/>
    <row r="365" spans="11:32" ht="20.100000000000001" customHeight="1"/>
    <row r="366" spans="11:32" ht="20.100000000000001" customHeight="1"/>
    <row r="367" spans="11:32" ht="20.100000000000001" customHeight="1"/>
    <row r="368" spans="11:32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37:H337"/>
    <mergeCell ref="E321:F321"/>
    <mergeCell ref="G321:H321"/>
    <mergeCell ref="G328:H328"/>
    <mergeCell ref="G329:H329"/>
    <mergeCell ref="G330:H330"/>
    <mergeCell ref="G331:H331"/>
    <mergeCell ref="G332:H332"/>
    <mergeCell ref="G333:H333"/>
    <mergeCell ref="G334:H334"/>
    <mergeCell ref="G335:H335"/>
    <mergeCell ref="G336:H336"/>
    <mergeCell ref="E318:F318"/>
    <mergeCell ref="G318:H318"/>
    <mergeCell ref="E319:F319"/>
    <mergeCell ref="G319:H319"/>
    <mergeCell ref="E320:F320"/>
    <mergeCell ref="G320:H320"/>
    <mergeCell ref="G288:H288"/>
    <mergeCell ref="G289:H289"/>
    <mergeCell ref="G290:H290"/>
    <mergeCell ref="G291:H291"/>
    <mergeCell ref="E317:F317"/>
    <mergeCell ref="G317:H317"/>
    <mergeCell ref="G287:H287"/>
    <mergeCell ref="E273:F273"/>
    <mergeCell ref="G273:H273"/>
    <mergeCell ref="E274:F274"/>
    <mergeCell ref="G274:H274"/>
    <mergeCell ref="E275:F275"/>
    <mergeCell ref="G275:H275"/>
    <mergeCell ref="G282:H282"/>
    <mergeCell ref="G283:H283"/>
    <mergeCell ref="G284:H284"/>
    <mergeCell ref="G285:H285"/>
    <mergeCell ref="G286:H286"/>
    <mergeCell ref="F227:G227"/>
    <mergeCell ref="F228:G228"/>
    <mergeCell ref="E271:F271"/>
    <mergeCell ref="G271:H271"/>
    <mergeCell ref="E272:F272"/>
    <mergeCell ref="G272:H272"/>
    <mergeCell ref="F226:G226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F224:G224"/>
    <mergeCell ref="F225:G225"/>
    <mergeCell ref="G195:H195"/>
    <mergeCell ref="E181:F181"/>
    <mergeCell ref="G181:H181"/>
    <mergeCell ref="E182:F182"/>
    <mergeCell ref="G182:H182"/>
    <mergeCell ref="E183:F183"/>
    <mergeCell ref="G183:H183"/>
    <mergeCell ref="G190:H190"/>
    <mergeCell ref="G191:H191"/>
    <mergeCell ref="G192:H192"/>
    <mergeCell ref="G193:H193"/>
    <mergeCell ref="G194:H194"/>
    <mergeCell ref="E136:F136"/>
    <mergeCell ref="G136:H136"/>
    <mergeCell ref="E179:F179"/>
    <mergeCell ref="G179:H179"/>
    <mergeCell ref="E180:F180"/>
    <mergeCell ref="G180:H180"/>
    <mergeCell ref="E135:F135"/>
    <mergeCell ref="G135:H135"/>
    <mergeCell ref="D81:E81"/>
    <mergeCell ref="D82:E82"/>
    <mergeCell ref="D83:E83"/>
    <mergeCell ref="D84:E84"/>
    <mergeCell ref="D85:E85"/>
    <mergeCell ref="E132:F132"/>
    <mergeCell ref="G132:H132"/>
    <mergeCell ref="E133:F133"/>
    <mergeCell ref="G133:H133"/>
    <mergeCell ref="E134:F134"/>
    <mergeCell ref="G134:H134"/>
    <mergeCell ref="A52:B52"/>
    <mergeCell ref="J3:K3"/>
    <mergeCell ref="A48:B48"/>
    <mergeCell ref="A49:B49"/>
    <mergeCell ref="A50:B50"/>
    <mergeCell ref="A51:B51"/>
  </mergeCells>
  <phoneticPr fontId="45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indexed="45"/>
  </sheetPr>
  <dimension ref="A1:DE373"/>
  <sheetViews>
    <sheetView showGridLines="0" view="pageBreakPreview" zoomScaleSheetLayoutView="100" workbookViewId="0">
      <selection activeCell="A23" sqref="A23"/>
    </sheetView>
  </sheetViews>
  <sheetFormatPr defaultColWidth="10" defaultRowHeight="14.85" customHeight="1"/>
  <cols>
    <col min="1" max="2" width="11" style="1" customWidth="1"/>
    <col min="3" max="5" width="11" style="2" customWidth="1"/>
    <col min="6" max="6" width="12" style="2" customWidth="1"/>
    <col min="7" max="9" width="11" style="2" customWidth="1"/>
    <col min="10" max="10" width="8.625" style="2" customWidth="1"/>
    <col min="11" max="11" width="12.375" style="2" bestFit="1" customWidth="1"/>
    <col min="12" max="12" width="11" style="2" customWidth="1"/>
    <col min="13" max="13" width="10" style="2" customWidth="1"/>
    <col min="14" max="14" width="13.875" style="2" bestFit="1" customWidth="1"/>
    <col min="15" max="15" width="13.75" style="2" customWidth="1"/>
    <col min="16" max="16" width="10" style="2" customWidth="1"/>
    <col min="17" max="17" width="12.125" style="2" customWidth="1"/>
    <col min="18" max="18" width="10.125" style="2" customWidth="1"/>
    <col min="19" max="19" width="10" style="2" customWidth="1"/>
    <col min="20" max="20" width="10.875" style="2" bestFit="1" customWidth="1"/>
    <col min="21" max="21" width="11.375" style="2" customWidth="1"/>
    <col min="22" max="22" width="12.375" style="2" customWidth="1"/>
    <col min="23" max="23" width="10.75" style="2" customWidth="1"/>
    <col min="24" max="25" width="10" style="2" customWidth="1"/>
    <col min="26" max="26" width="10.75" style="2" bestFit="1" customWidth="1"/>
    <col min="27" max="27" width="11.75" style="2" customWidth="1"/>
    <col min="28" max="28" width="10" style="2" customWidth="1"/>
    <col min="29" max="29" width="10.875" style="2" customWidth="1"/>
    <col min="30" max="31" width="10" style="2" customWidth="1"/>
    <col min="32" max="32" width="10.75" style="2" bestFit="1" customWidth="1"/>
    <col min="33" max="33" width="11.5" style="2" customWidth="1"/>
    <col min="34" max="34" width="10" style="2" customWidth="1"/>
    <col min="35" max="35" width="10.75" style="2" customWidth="1"/>
    <col min="36" max="36" width="11" style="2" customWidth="1"/>
    <col min="37" max="37" width="10" style="2" customWidth="1"/>
    <col min="38" max="38" width="10.75" style="2" bestFit="1" customWidth="1"/>
    <col min="39" max="39" width="11.375" style="2" customWidth="1"/>
    <col min="40" max="40" width="10" style="2" customWidth="1"/>
    <col min="41" max="41" width="10.625" style="2" customWidth="1"/>
    <col min="42" max="42" width="10" style="2" customWidth="1"/>
    <col min="43" max="43" width="11" style="2" customWidth="1"/>
    <col min="44" max="44" width="10.75" style="2" bestFit="1" customWidth="1"/>
    <col min="45" max="45" width="11.625" style="2" customWidth="1"/>
    <col min="46" max="46" width="10" style="2" customWidth="1"/>
    <col min="47" max="47" width="10.625" style="2" customWidth="1"/>
    <col min="48" max="49" width="10" style="2" customWidth="1"/>
    <col min="50" max="50" width="11.375" style="2" customWidth="1"/>
    <col min="51" max="51" width="11" style="2" customWidth="1"/>
    <col min="52" max="52" width="10" style="2" customWidth="1"/>
    <col min="53" max="53" width="10.75" style="2" customWidth="1"/>
    <col min="54" max="55" width="10" style="2" customWidth="1"/>
    <col min="56" max="56" width="10.75" style="2" bestFit="1" customWidth="1"/>
    <col min="57" max="57" width="12.375" style="2" customWidth="1"/>
    <col min="58" max="58" width="10" style="2" customWidth="1"/>
    <col min="59" max="59" width="10.75" style="2" customWidth="1"/>
    <col min="60" max="61" width="10" style="2" customWidth="1"/>
    <col min="62" max="62" width="10.75" style="2" bestFit="1" customWidth="1"/>
    <col min="63" max="63" width="11.5" style="2" customWidth="1"/>
    <col min="64" max="64" width="10" style="2" customWidth="1"/>
    <col min="65" max="65" width="10.625" style="2" customWidth="1"/>
    <col min="66" max="16384" width="10" style="2"/>
  </cols>
  <sheetData>
    <row r="1" spans="1:12" ht="18.75" customHeight="1">
      <c r="D1" s="1" t="s">
        <v>0</v>
      </c>
      <c r="E1" s="3">
        <v>1993</v>
      </c>
      <c r="F1" s="2" t="s">
        <v>1</v>
      </c>
      <c r="G1" s="4">
        <v>0</v>
      </c>
      <c r="H1" s="5"/>
      <c r="I1" s="4"/>
    </row>
    <row r="2" spans="1:12" ht="21" customHeight="1">
      <c r="A2" s="6" t="s">
        <v>162</v>
      </c>
      <c r="K2" s="238" t="s">
        <v>78</v>
      </c>
    </row>
    <row r="3" spans="1:12" s="116" customFormat="1" ht="14.1" customHeight="1">
      <c r="A3" s="246" t="s">
        <v>2</v>
      </c>
      <c r="B3" s="247" t="s">
        <v>3</v>
      </c>
      <c r="C3" s="248" t="str">
        <f>A74</f>
        <v>1. 등차급수</v>
      </c>
      <c r="D3" s="248" t="str">
        <f>A120</f>
        <v>2. 등비급수</v>
      </c>
      <c r="E3" s="248" t="str">
        <f>A166</f>
        <v>3. 베기함수</v>
      </c>
      <c r="F3" s="248" t="str">
        <f>A212</f>
        <v>4. 지수함수</v>
      </c>
      <c r="G3" s="248" t="str">
        <f>A258</f>
        <v>5. 로지스틱</v>
      </c>
      <c r="H3" s="248" t="str">
        <f>A304</f>
        <v>6. 수정지수</v>
      </c>
      <c r="I3" s="249" t="s">
        <v>4</v>
      </c>
      <c r="J3" s="646" t="s">
        <v>5</v>
      </c>
      <c r="K3" s="647"/>
    </row>
    <row r="4" spans="1:12" s="116" customFormat="1" ht="12" customHeight="1">
      <c r="A4" s="117">
        <v>1993</v>
      </c>
      <c r="B4" s="240">
        <v>208.8</v>
      </c>
      <c r="C4" s="119">
        <f t="shared" ref="C4:C46" si="0">I76</f>
        <v>173</v>
      </c>
      <c r="D4" s="120">
        <f t="shared" ref="D4:D46" si="1">I122</f>
        <v>180</v>
      </c>
      <c r="E4" s="120">
        <f t="shared" ref="E4:E46" si="2">I168</f>
        <v>179</v>
      </c>
      <c r="F4" s="121">
        <f t="shared" ref="F4:F46" si="3">I214</f>
        <v>177</v>
      </c>
      <c r="G4" s="121">
        <f t="shared" ref="G4:G46" si="4">I260</f>
        <v>175</v>
      </c>
      <c r="H4" s="121">
        <f t="shared" ref="H4:H46" si="5">I306</f>
        <v>166</v>
      </c>
      <c r="I4" s="122">
        <f t="shared" ref="I4:I46" si="6">ROUND(SUMIF(C$47:H$47,"○",C4:H4),$G$1)</f>
        <v>175</v>
      </c>
      <c r="J4" s="123"/>
      <c r="K4" s="124"/>
      <c r="L4" s="125"/>
    </row>
    <row r="5" spans="1:12" s="116" customFormat="1" ht="12" customHeight="1">
      <c r="A5" s="117">
        <f t="shared" ref="A5:A46" si="7">A4+1</f>
        <v>1994</v>
      </c>
      <c r="B5" s="240">
        <v>211.7</v>
      </c>
      <c r="C5" s="119">
        <f t="shared" si="0"/>
        <v>180</v>
      </c>
      <c r="D5" s="120">
        <f t="shared" si="1"/>
        <v>185</v>
      </c>
      <c r="E5" s="120">
        <f t="shared" si="2"/>
        <v>182</v>
      </c>
      <c r="F5" s="121">
        <f t="shared" si="3"/>
        <v>186</v>
      </c>
      <c r="G5" s="121">
        <f t="shared" si="4"/>
        <v>182</v>
      </c>
      <c r="H5" s="121">
        <f t="shared" si="5"/>
        <v>175</v>
      </c>
      <c r="I5" s="122">
        <f t="shared" si="6"/>
        <v>182</v>
      </c>
      <c r="J5" s="123"/>
      <c r="K5" s="124"/>
      <c r="L5" s="125"/>
    </row>
    <row r="6" spans="1:12" s="116" customFormat="1" ht="12" customHeight="1">
      <c r="A6" s="117">
        <f t="shared" si="7"/>
        <v>1995</v>
      </c>
      <c r="B6" s="240">
        <v>194.7</v>
      </c>
      <c r="C6" s="119">
        <f t="shared" si="0"/>
        <v>188</v>
      </c>
      <c r="D6" s="120">
        <f t="shared" si="1"/>
        <v>191</v>
      </c>
      <c r="E6" s="120">
        <f t="shared" si="2"/>
        <v>185</v>
      </c>
      <c r="F6" s="121">
        <f t="shared" si="3"/>
        <v>193</v>
      </c>
      <c r="G6" s="121">
        <f t="shared" si="4"/>
        <v>189</v>
      </c>
      <c r="H6" s="121">
        <f t="shared" si="5"/>
        <v>185</v>
      </c>
      <c r="I6" s="122">
        <f t="shared" si="6"/>
        <v>189</v>
      </c>
      <c r="J6" s="123"/>
      <c r="K6" s="124"/>
      <c r="L6" s="125"/>
    </row>
    <row r="7" spans="1:12" s="116" customFormat="1" ht="12" customHeight="1">
      <c r="A7" s="117">
        <f t="shared" si="7"/>
        <v>1996</v>
      </c>
      <c r="B7" s="240">
        <v>203.13510849596128</v>
      </c>
      <c r="C7" s="119">
        <f t="shared" si="0"/>
        <v>196</v>
      </c>
      <c r="D7" s="120">
        <f t="shared" si="1"/>
        <v>197</v>
      </c>
      <c r="E7" s="120">
        <f t="shared" si="2"/>
        <v>188</v>
      </c>
      <c r="F7" s="121">
        <f t="shared" si="3"/>
        <v>199</v>
      </c>
      <c r="G7" s="121">
        <f t="shared" si="4"/>
        <v>196</v>
      </c>
      <c r="H7" s="121">
        <f t="shared" si="5"/>
        <v>194</v>
      </c>
      <c r="I7" s="122">
        <f t="shared" si="6"/>
        <v>196</v>
      </c>
      <c r="J7" s="123"/>
      <c r="K7" s="124"/>
      <c r="L7" s="125"/>
    </row>
    <row r="8" spans="1:12" s="116" customFormat="1" ht="12" customHeight="1">
      <c r="A8" s="117">
        <f t="shared" si="7"/>
        <v>1997</v>
      </c>
      <c r="B8" s="240">
        <v>216.63417051836754</v>
      </c>
      <c r="C8" s="119">
        <f t="shared" si="0"/>
        <v>203</v>
      </c>
      <c r="D8" s="120">
        <f t="shared" si="1"/>
        <v>203</v>
      </c>
      <c r="E8" s="120">
        <f t="shared" si="2"/>
        <v>191</v>
      </c>
      <c r="F8" s="121">
        <f t="shared" si="3"/>
        <v>204</v>
      </c>
      <c r="G8" s="121">
        <f t="shared" si="4"/>
        <v>203</v>
      </c>
      <c r="H8" s="121">
        <f t="shared" si="5"/>
        <v>203</v>
      </c>
      <c r="I8" s="122">
        <f t="shared" si="6"/>
        <v>203</v>
      </c>
      <c r="J8" s="123"/>
      <c r="K8" s="124"/>
      <c r="L8" s="125"/>
    </row>
    <row r="9" spans="1:12" s="116" customFormat="1" ht="12" customHeight="1">
      <c r="A9" s="117">
        <f t="shared" si="7"/>
        <v>1998</v>
      </c>
      <c r="B9" s="240">
        <v>210.22280152288684</v>
      </c>
      <c r="C9" s="119">
        <f t="shared" si="0"/>
        <v>211</v>
      </c>
      <c r="D9" s="120">
        <f t="shared" si="1"/>
        <v>209</v>
      </c>
      <c r="E9" s="120">
        <f t="shared" si="2"/>
        <v>195</v>
      </c>
      <c r="F9" s="121">
        <f t="shared" si="3"/>
        <v>208</v>
      </c>
      <c r="G9" s="121">
        <f t="shared" si="4"/>
        <v>210</v>
      </c>
      <c r="H9" s="121">
        <f t="shared" si="5"/>
        <v>212</v>
      </c>
      <c r="I9" s="122">
        <f t="shared" si="6"/>
        <v>210</v>
      </c>
      <c r="J9" s="123"/>
      <c r="K9" s="124"/>
      <c r="L9" s="125"/>
    </row>
    <row r="10" spans="1:12" s="116" customFormat="1" ht="12" customHeight="1">
      <c r="A10" s="117">
        <f t="shared" si="7"/>
        <v>1999</v>
      </c>
      <c r="B10" s="240">
        <v>211.089763368642</v>
      </c>
      <c r="C10" s="119">
        <f t="shared" si="0"/>
        <v>219</v>
      </c>
      <c r="D10" s="120">
        <f t="shared" si="1"/>
        <v>216</v>
      </c>
      <c r="E10" s="120">
        <f t="shared" si="2"/>
        <v>199</v>
      </c>
      <c r="F10" s="121">
        <f t="shared" si="3"/>
        <v>213</v>
      </c>
      <c r="G10" s="121">
        <f t="shared" si="4"/>
        <v>218</v>
      </c>
      <c r="H10" s="121">
        <f t="shared" si="5"/>
        <v>221</v>
      </c>
      <c r="I10" s="122">
        <f t="shared" si="6"/>
        <v>218</v>
      </c>
      <c r="J10" s="123"/>
      <c r="K10" s="124"/>
      <c r="L10" s="125"/>
    </row>
    <row r="11" spans="1:12" s="116" customFormat="1" ht="12" customHeight="1">
      <c r="A11" s="117">
        <f t="shared" si="7"/>
        <v>2000</v>
      </c>
      <c r="B11" s="240">
        <v>154.30648308508049</v>
      </c>
      <c r="C11" s="119">
        <f t="shared" si="0"/>
        <v>226</v>
      </c>
      <c r="D11" s="120">
        <f t="shared" si="1"/>
        <v>222</v>
      </c>
      <c r="E11" s="120">
        <f t="shared" si="2"/>
        <v>204</v>
      </c>
      <c r="F11" s="121">
        <f t="shared" si="3"/>
        <v>217</v>
      </c>
      <c r="G11" s="121">
        <f t="shared" si="4"/>
        <v>225</v>
      </c>
      <c r="H11" s="121">
        <f t="shared" si="5"/>
        <v>229</v>
      </c>
      <c r="I11" s="122">
        <f t="shared" si="6"/>
        <v>225</v>
      </c>
      <c r="J11" s="123"/>
      <c r="K11" s="124"/>
      <c r="L11" s="125"/>
    </row>
    <row r="12" spans="1:12" s="116" customFormat="1" ht="12" customHeight="1">
      <c r="A12" s="117">
        <f t="shared" si="7"/>
        <v>2001</v>
      </c>
      <c r="B12" s="240">
        <v>207.82607034477584</v>
      </c>
      <c r="C12" s="119">
        <f t="shared" si="0"/>
        <v>234</v>
      </c>
      <c r="D12" s="120">
        <f t="shared" si="1"/>
        <v>229</v>
      </c>
      <c r="E12" s="120">
        <f t="shared" si="2"/>
        <v>209</v>
      </c>
      <c r="F12" s="121">
        <f t="shared" si="3"/>
        <v>220</v>
      </c>
      <c r="G12" s="121">
        <f t="shared" si="4"/>
        <v>233</v>
      </c>
      <c r="H12" s="121">
        <f t="shared" si="5"/>
        <v>238</v>
      </c>
      <c r="I12" s="122">
        <f t="shared" si="6"/>
        <v>233</v>
      </c>
      <c r="J12" s="123"/>
      <c r="K12" s="124"/>
      <c r="L12" s="125"/>
    </row>
    <row r="13" spans="1:12" s="116" customFormat="1" ht="12" customHeight="1">
      <c r="A13" s="117">
        <f t="shared" si="7"/>
        <v>2002</v>
      </c>
      <c r="B13" s="240">
        <v>210.68115754590769</v>
      </c>
      <c r="C13" s="119">
        <f t="shared" si="0"/>
        <v>242</v>
      </c>
      <c r="D13" s="120">
        <f t="shared" si="1"/>
        <v>236</v>
      </c>
      <c r="E13" s="120">
        <f t="shared" si="2"/>
        <v>215</v>
      </c>
      <c r="F13" s="121">
        <f t="shared" si="3"/>
        <v>224</v>
      </c>
      <c r="G13" s="121">
        <f t="shared" si="4"/>
        <v>241</v>
      </c>
      <c r="H13" s="121">
        <f t="shared" si="5"/>
        <v>246</v>
      </c>
      <c r="I13" s="122">
        <f t="shared" si="6"/>
        <v>241</v>
      </c>
      <c r="J13" s="109" t="s">
        <v>161</v>
      </c>
      <c r="K13" s="124"/>
      <c r="L13" s="125"/>
    </row>
    <row r="14" spans="1:12" s="116" customFormat="1" ht="12" customHeight="1">
      <c r="A14" s="117">
        <f t="shared" si="7"/>
        <v>2003</v>
      </c>
      <c r="B14" s="240">
        <v>211.01953374785333</v>
      </c>
      <c r="C14" s="119">
        <f t="shared" si="0"/>
        <v>249</v>
      </c>
      <c r="D14" s="120">
        <f t="shared" si="1"/>
        <v>244</v>
      </c>
      <c r="E14" s="120">
        <f t="shared" si="2"/>
        <v>221</v>
      </c>
      <c r="F14" s="121">
        <f t="shared" si="3"/>
        <v>227</v>
      </c>
      <c r="G14" s="121">
        <f t="shared" si="4"/>
        <v>248</v>
      </c>
      <c r="H14" s="121">
        <f t="shared" si="5"/>
        <v>254</v>
      </c>
      <c r="I14" s="122">
        <f t="shared" si="6"/>
        <v>248</v>
      </c>
      <c r="J14" s="109" t="s">
        <v>75</v>
      </c>
      <c r="K14" s="124"/>
      <c r="L14" s="125"/>
    </row>
    <row r="15" spans="1:12" s="116" customFormat="1" ht="12" customHeight="1">
      <c r="A15" s="117">
        <f t="shared" si="7"/>
        <v>2004</v>
      </c>
      <c r="B15" s="240">
        <v>231.78531618502609</v>
      </c>
      <c r="C15" s="119">
        <f t="shared" si="0"/>
        <v>257</v>
      </c>
      <c r="D15" s="120">
        <f t="shared" si="1"/>
        <v>251</v>
      </c>
      <c r="E15" s="120">
        <f t="shared" si="2"/>
        <v>228</v>
      </c>
      <c r="F15" s="121">
        <f t="shared" si="3"/>
        <v>230</v>
      </c>
      <c r="G15" s="121">
        <f t="shared" si="4"/>
        <v>256</v>
      </c>
      <c r="H15" s="121">
        <f t="shared" si="5"/>
        <v>262</v>
      </c>
      <c r="I15" s="122">
        <f t="shared" si="6"/>
        <v>256</v>
      </c>
      <c r="J15" s="123"/>
      <c r="K15" s="124"/>
      <c r="L15" s="125"/>
    </row>
    <row r="16" spans="1:12" s="116" customFormat="1" ht="12" customHeight="1">
      <c r="A16" s="117">
        <f t="shared" si="7"/>
        <v>2005</v>
      </c>
      <c r="B16" s="240">
        <v>235.33101630676526</v>
      </c>
      <c r="C16" s="119">
        <f t="shared" si="0"/>
        <v>265</v>
      </c>
      <c r="D16" s="120">
        <f t="shared" si="1"/>
        <v>259</v>
      </c>
      <c r="E16" s="120">
        <f t="shared" si="2"/>
        <v>235</v>
      </c>
      <c r="F16" s="121">
        <f t="shared" si="3"/>
        <v>233</v>
      </c>
      <c r="G16" s="121">
        <f t="shared" si="4"/>
        <v>264</v>
      </c>
      <c r="H16" s="121">
        <f t="shared" si="5"/>
        <v>269</v>
      </c>
      <c r="I16" s="122">
        <f t="shared" si="6"/>
        <v>264</v>
      </c>
      <c r="J16" s="123"/>
      <c r="K16" s="124"/>
      <c r="L16" s="125"/>
    </row>
    <row r="17" spans="1:12" s="116" customFormat="1" ht="12" customHeight="1">
      <c r="A17" s="117">
        <f t="shared" si="7"/>
        <v>2006</v>
      </c>
      <c r="B17" s="240">
        <v>306.89999999999998</v>
      </c>
      <c r="C17" s="119">
        <f t="shared" si="0"/>
        <v>273</v>
      </c>
      <c r="D17" s="120">
        <f t="shared" si="1"/>
        <v>267</v>
      </c>
      <c r="E17" s="120">
        <f t="shared" si="2"/>
        <v>244</v>
      </c>
      <c r="F17" s="121">
        <f t="shared" si="3"/>
        <v>236</v>
      </c>
      <c r="G17" s="121">
        <f t="shared" si="4"/>
        <v>272</v>
      </c>
      <c r="H17" s="121">
        <f t="shared" si="5"/>
        <v>277</v>
      </c>
      <c r="I17" s="122">
        <f t="shared" si="6"/>
        <v>272</v>
      </c>
      <c r="J17" s="123"/>
      <c r="K17" s="124"/>
      <c r="L17" s="125"/>
    </row>
    <row r="18" spans="1:12" s="116" customFormat="1" ht="12" customHeight="1">
      <c r="A18" s="117">
        <f t="shared" si="7"/>
        <v>2007</v>
      </c>
      <c r="B18" s="240">
        <v>321.2</v>
      </c>
      <c r="C18" s="119">
        <f t="shared" si="0"/>
        <v>280</v>
      </c>
      <c r="D18" s="120">
        <f t="shared" si="1"/>
        <v>275</v>
      </c>
      <c r="E18" s="120">
        <f t="shared" si="2"/>
        <v>253</v>
      </c>
      <c r="F18" s="121">
        <f t="shared" si="3"/>
        <v>239</v>
      </c>
      <c r="G18" s="121">
        <f t="shared" si="4"/>
        <v>280</v>
      </c>
      <c r="H18" s="121">
        <f t="shared" si="5"/>
        <v>284</v>
      </c>
      <c r="I18" s="122">
        <f t="shared" si="6"/>
        <v>280</v>
      </c>
      <c r="J18" s="123"/>
      <c r="K18" s="124"/>
      <c r="L18" s="125"/>
    </row>
    <row r="19" spans="1:12" s="116" customFormat="1" ht="12" customHeight="1">
      <c r="A19" s="117">
        <f t="shared" si="7"/>
        <v>2008</v>
      </c>
      <c r="B19" s="240">
        <v>324.60000000000002</v>
      </c>
      <c r="C19" s="119">
        <f t="shared" si="0"/>
        <v>288</v>
      </c>
      <c r="D19" s="120">
        <f t="shared" si="1"/>
        <v>284</v>
      </c>
      <c r="E19" s="120">
        <f t="shared" si="2"/>
        <v>263</v>
      </c>
      <c r="F19" s="121">
        <f t="shared" si="3"/>
        <v>241</v>
      </c>
      <c r="G19" s="121">
        <f t="shared" si="4"/>
        <v>288</v>
      </c>
      <c r="H19" s="121">
        <f t="shared" si="5"/>
        <v>291</v>
      </c>
      <c r="I19" s="122">
        <f t="shared" si="6"/>
        <v>288</v>
      </c>
      <c r="J19" s="123"/>
      <c r="K19" s="124"/>
      <c r="L19" s="125"/>
    </row>
    <row r="20" spans="1:12" s="116" customFormat="1" ht="12" customHeight="1">
      <c r="A20" s="117">
        <f t="shared" si="7"/>
        <v>2009</v>
      </c>
      <c r="B20" s="240">
        <v>322.7</v>
      </c>
      <c r="C20" s="119">
        <f t="shared" si="0"/>
        <v>296</v>
      </c>
      <c r="D20" s="120">
        <f t="shared" si="1"/>
        <v>292</v>
      </c>
      <c r="E20" s="120">
        <f t="shared" si="2"/>
        <v>274</v>
      </c>
      <c r="F20" s="121">
        <f t="shared" si="3"/>
        <v>244</v>
      </c>
      <c r="G20" s="121">
        <f t="shared" si="4"/>
        <v>295</v>
      </c>
      <c r="H20" s="121">
        <f t="shared" si="5"/>
        <v>298</v>
      </c>
      <c r="I20" s="122">
        <f t="shared" si="6"/>
        <v>295</v>
      </c>
      <c r="J20" s="123"/>
      <c r="K20" s="124"/>
      <c r="L20" s="125"/>
    </row>
    <row r="21" spans="1:12" s="116" customFormat="1" ht="12" customHeight="1">
      <c r="A21" s="117">
        <f t="shared" si="7"/>
        <v>2010</v>
      </c>
      <c r="B21" s="240">
        <v>306</v>
      </c>
      <c r="C21" s="119">
        <f t="shared" si="0"/>
        <v>303</v>
      </c>
      <c r="D21" s="120">
        <f t="shared" si="1"/>
        <v>301</v>
      </c>
      <c r="E21" s="120">
        <f t="shared" si="2"/>
        <v>286</v>
      </c>
      <c r="F21" s="121">
        <f t="shared" si="3"/>
        <v>247</v>
      </c>
      <c r="G21" s="121">
        <f t="shared" si="4"/>
        <v>303</v>
      </c>
      <c r="H21" s="121">
        <f t="shared" si="5"/>
        <v>305</v>
      </c>
      <c r="I21" s="122">
        <f t="shared" si="6"/>
        <v>303</v>
      </c>
      <c r="J21" s="123"/>
      <c r="K21" s="124"/>
      <c r="L21" s="125"/>
    </row>
    <row r="22" spans="1:12" s="116" customFormat="1" ht="12" customHeight="1">
      <c r="A22" s="117">
        <f t="shared" si="7"/>
        <v>2011</v>
      </c>
      <c r="B22" s="240">
        <v>311.7</v>
      </c>
      <c r="C22" s="119">
        <f t="shared" si="0"/>
        <v>311</v>
      </c>
      <c r="D22" s="120">
        <f t="shared" si="1"/>
        <v>311</v>
      </c>
      <c r="E22" s="120">
        <f t="shared" si="2"/>
        <v>300</v>
      </c>
      <c r="F22" s="121">
        <f t="shared" si="3"/>
        <v>249</v>
      </c>
      <c r="G22" s="121">
        <f t="shared" si="4"/>
        <v>311</v>
      </c>
      <c r="H22" s="121">
        <f t="shared" si="5"/>
        <v>311</v>
      </c>
      <c r="I22" s="122">
        <f t="shared" si="6"/>
        <v>311</v>
      </c>
      <c r="J22" s="123"/>
      <c r="K22" s="124"/>
      <c r="L22" s="125"/>
    </row>
    <row r="23" spans="1:12" s="116" customFormat="1" ht="12" customHeight="1" thickBot="1">
      <c r="A23" s="117">
        <f t="shared" si="7"/>
        <v>2012</v>
      </c>
      <c r="B23" s="240">
        <v>312.39999999999998</v>
      </c>
      <c r="C23" s="119">
        <f t="shared" si="0"/>
        <v>319</v>
      </c>
      <c r="D23" s="120">
        <f t="shared" si="1"/>
        <v>320</v>
      </c>
      <c r="E23" s="120">
        <f t="shared" si="2"/>
        <v>315</v>
      </c>
      <c r="F23" s="121">
        <f t="shared" si="3"/>
        <v>251</v>
      </c>
      <c r="G23" s="121">
        <f t="shared" si="4"/>
        <v>319</v>
      </c>
      <c r="H23" s="121">
        <f t="shared" si="5"/>
        <v>318</v>
      </c>
      <c r="I23" s="122">
        <f t="shared" si="6"/>
        <v>319</v>
      </c>
      <c r="J23" s="123"/>
      <c r="K23" s="124"/>
      <c r="L23" s="125"/>
    </row>
    <row r="24" spans="1:12" s="116" customFormat="1" ht="12" customHeight="1" thickTop="1">
      <c r="A24" s="268">
        <f t="shared" si="7"/>
        <v>2013</v>
      </c>
      <c r="B24" s="289"/>
      <c r="C24" s="269">
        <f t="shared" si="0"/>
        <v>326</v>
      </c>
      <c r="D24" s="270">
        <f t="shared" si="1"/>
        <v>330</v>
      </c>
      <c r="E24" s="270">
        <f t="shared" si="2"/>
        <v>331</v>
      </c>
      <c r="F24" s="271">
        <f t="shared" si="3"/>
        <v>254</v>
      </c>
      <c r="G24" s="271">
        <f t="shared" si="4"/>
        <v>326</v>
      </c>
      <c r="H24" s="271">
        <f t="shared" si="5"/>
        <v>324</v>
      </c>
      <c r="I24" s="272">
        <f t="shared" si="6"/>
        <v>326</v>
      </c>
      <c r="J24" s="273"/>
      <c r="K24" s="274"/>
      <c r="L24" s="125"/>
    </row>
    <row r="25" spans="1:12" s="116" customFormat="1" ht="12" customHeight="1">
      <c r="A25" s="142">
        <f t="shared" si="7"/>
        <v>2014</v>
      </c>
      <c r="B25" s="288"/>
      <c r="C25" s="119">
        <f t="shared" si="0"/>
        <v>334</v>
      </c>
      <c r="D25" s="120">
        <f t="shared" si="1"/>
        <v>340</v>
      </c>
      <c r="E25" s="120">
        <f t="shared" si="2"/>
        <v>350</v>
      </c>
      <c r="F25" s="121">
        <f t="shared" si="3"/>
        <v>256</v>
      </c>
      <c r="G25" s="121">
        <f t="shared" si="4"/>
        <v>334</v>
      </c>
      <c r="H25" s="121">
        <f t="shared" si="5"/>
        <v>330</v>
      </c>
      <c r="I25" s="122">
        <f t="shared" si="6"/>
        <v>334</v>
      </c>
      <c r="J25" s="123"/>
      <c r="K25" s="124"/>
      <c r="L25" s="134"/>
    </row>
    <row r="26" spans="1:12" s="116" customFormat="1" ht="12" customHeight="1">
      <c r="A26" s="222">
        <f t="shared" si="7"/>
        <v>2015</v>
      </c>
      <c r="B26" s="223"/>
      <c r="C26" s="224">
        <f t="shared" si="0"/>
        <v>342</v>
      </c>
      <c r="D26" s="225">
        <f t="shared" si="1"/>
        <v>351</v>
      </c>
      <c r="E26" s="224">
        <f t="shared" si="2"/>
        <v>370</v>
      </c>
      <c r="F26" s="224">
        <f t="shared" si="3"/>
        <v>258</v>
      </c>
      <c r="G26" s="224">
        <f t="shared" si="4"/>
        <v>342</v>
      </c>
      <c r="H26" s="224">
        <f t="shared" si="5"/>
        <v>336</v>
      </c>
      <c r="I26" s="226">
        <f t="shared" si="6"/>
        <v>342</v>
      </c>
      <c r="J26" s="227"/>
      <c r="K26" s="228"/>
    </row>
    <row r="27" spans="1:12" s="116" customFormat="1" ht="12" customHeight="1">
      <c r="A27" s="142">
        <f t="shared" si="7"/>
        <v>2016</v>
      </c>
      <c r="B27" s="143"/>
      <c r="C27" s="119">
        <f t="shared" si="0"/>
        <v>349</v>
      </c>
      <c r="D27" s="146">
        <f t="shared" si="1"/>
        <v>361</v>
      </c>
      <c r="E27" s="119">
        <f t="shared" si="2"/>
        <v>392</v>
      </c>
      <c r="F27" s="119">
        <f t="shared" si="3"/>
        <v>261</v>
      </c>
      <c r="G27" s="119">
        <f t="shared" si="4"/>
        <v>349</v>
      </c>
      <c r="H27" s="119">
        <f t="shared" si="5"/>
        <v>342</v>
      </c>
      <c r="I27" s="144">
        <f t="shared" si="6"/>
        <v>349</v>
      </c>
      <c r="J27" s="145"/>
      <c r="K27" s="242"/>
    </row>
    <row r="28" spans="1:12" s="116" customFormat="1" ht="12" customHeight="1">
      <c r="A28" s="142">
        <f t="shared" si="7"/>
        <v>2017</v>
      </c>
      <c r="B28" s="143"/>
      <c r="C28" s="119">
        <f t="shared" si="0"/>
        <v>357</v>
      </c>
      <c r="D28" s="146">
        <f t="shared" si="1"/>
        <v>373</v>
      </c>
      <c r="E28" s="119">
        <f t="shared" si="2"/>
        <v>416</v>
      </c>
      <c r="F28" s="119">
        <f t="shared" si="3"/>
        <v>263</v>
      </c>
      <c r="G28" s="119">
        <f t="shared" si="4"/>
        <v>356</v>
      </c>
      <c r="H28" s="119">
        <f t="shared" si="5"/>
        <v>348</v>
      </c>
      <c r="I28" s="144">
        <f t="shared" si="6"/>
        <v>356</v>
      </c>
      <c r="J28" s="145"/>
      <c r="K28" s="242"/>
    </row>
    <row r="29" spans="1:12" s="116" customFormat="1" ht="12" customHeight="1">
      <c r="A29" s="142">
        <f t="shared" si="7"/>
        <v>2018</v>
      </c>
      <c r="B29" s="143"/>
      <c r="C29" s="119">
        <f t="shared" si="0"/>
        <v>365</v>
      </c>
      <c r="D29" s="146">
        <f t="shared" si="1"/>
        <v>384</v>
      </c>
      <c r="E29" s="119">
        <f t="shared" si="2"/>
        <v>443</v>
      </c>
      <c r="F29" s="119">
        <f t="shared" si="3"/>
        <v>265</v>
      </c>
      <c r="G29" s="119">
        <f t="shared" si="4"/>
        <v>364</v>
      </c>
      <c r="H29" s="119">
        <f t="shared" si="5"/>
        <v>354</v>
      </c>
      <c r="I29" s="144">
        <f t="shared" si="6"/>
        <v>364</v>
      </c>
      <c r="J29" s="145"/>
      <c r="K29" s="242"/>
    </row>
    <row r="30" spans="1:12" s="116" customFormat="1" ht="12" customHeight="1">
      <c r="A30" s="251">
        <f t="shared" si="7"/>
        <v>2019</v>
      </c>
      <c r="B30" s="252"/>
      <c r="C30" s="253">
        <f t="shared" si="0"/>
        <v>373</v>
      </c>
      <c r="D30" s="254">
        <f t="shared" si="1"/>
        <v>396</v>
      </c>
      <c r="E30" s="253">
        <f t="shared" si="2"/>
        <v>473</v>
      </c>
      <c r="F30" s="253">
        <f t="shared" si="3"/>
        <v>267</v>
      </c>
      <c r="G30" s="253">
        <f t="shared" si="4"/>
        <v>371</v>
      </c>
      <c r="H30" s="253">
        <f t="shared" si="5"/>
        <v>359</v>
      </c>
      <c r="I30" s="255">
        <f t="shared" si="6"/>
        <v>371</v>
      </c>
      <c r="J30" s="256"/>
      <c r="K30" s="257"/>
    </row>
    <row r="31" spans="1:12" s="116" customFormat="1" ht="12" customHeight="1">
      <c r="A31" s="142">
        <f t="shared" si="7"/>
        <v>2020</v>
      </c>
      <c r="B31" s="143"/>
      <c r="C31" s="119">
        <f t="shared" si="0"/>
        <v>380</v>
      </c>
      <c r="D31" s="146">
        <f t="shared" si="1"/>
        <v>408</v>
      </c>
      <c r="E31" s="119">
        <f t="shared" si="2"/>
        <v>505</v>
      </c>
      <c r="F31" s="119">
        <f t="shared" si="3"/>
        <v>269</v>
      </c>
      <c r="G31" s="119">
        <f t="shared" si="4"/>
        <v>378</v>
      </c>
      <c r="H31" s="119">
        <f t="shared" si="5"/>
        <v>365</v>
      </c>
      <c r="I31" s="144">
        <f t="shared" si="6"/>
        <v>378</v>
      </c>
      <c r="J31" s="145"/>
      <c r="K31" s="242"/>
    </row>
    <row r="32" spans="1:12" s="116" customFormat="1" ht="12" customHeight="1">
      <c r="A32" s="142">
        <f t="shared" si="7"/>
        <v>2021</v>
      </c>
      <c r="B32" s="143"/>
      <c r="C32" s="119">
        <f t="shared" si="0"/>
        <v>388</v>
      </c>
      <c r="D32" s="146">
        <f t="shared" si="1"/>
        <v>421</v>
      </c>
      <c r="E32" s="119">
        <f t="shared" si="2"/>
        <v>541</v>
      </c>
      <c r="F32" s="119">
        <f t="shared" si="3"/>
        <v>271</v>
      </c>
      <c r="G32" s="119">
        <f t="shared" si="4"/>
        <v>385</v>
      </c>
      <c r="H32" s="119">
        <f t="shared" si="5"/>
        <v>370</v>
      </c>
      <c r="I32" s="144">
        <f t="shared" si="6"/>
        <v>385</v>
      </c>
      <c r="J32" s="145"/>
      <c r="K32" s="242"/>
    </row>
    <row r="33" spans="1:41" s="116" customFormat="1" ht="12" customHeight="1">
      <c r="A33" s="142">
        <f t="shared" si="7"/>
        <v>2022</v>
      </c>
      <c r="B33" s="143"/>
      <c r="C33" s="119">
        <f t="shared" si="0"/>
        <v>396</v>
      </c>
      <c r="D33" s="146">
        <f t="shared" si="1"/>
        <v>434</v>
      </c>
      <c r="E33" s="119">
        <f t="shared" si="2"/>
        <v>581</v>
      </c>
      <c r="F33" s="119">
        <f t="shared" si="3"/>
        <v>273</v>
      </c>
      <c r="G33" s="119">
        <f t="shared" si="4"/>
        <v>391</v>
      </c>
      <c r="H33" s="119">
        <f t="shared" si="5"/>
        <v>375</v>
      </c>
      <c r="I33" s="144">
        <f t="shared" si="6"/>
        <v>391</v>
      </c>
      <c r="J33" s="145"/>
      <c r="K33" s="242"/>
    </row>
    <row r="34" spans="1:41" s="116" customFormat="1" ht="12" customHeight="1">
      <c r="A34" s="142">
        <f t="shared" si="7"/>
        <v>2023</v>
      </c>
      <c r="B34" s="143"/>
      <c r="C34" s="119">
        <f t="shared" si="0"/>
        <v>403</v>
      </c>
      <c r="D34" s="146">
        <f t="shared" si="1"/>
        <v>447</v>
      </c>
      <c r="E34" s="119">
        <f t="shared" si="2"/>
        <v>625</v>
      </c>
      <c r="F34" s="119">
        <f t="shared" si="3"/>
        <v>275</v>
      </c>
      <c r="G34" s="119">
        <f t="shared" si="4"/>
        <v>398</v>
      </c>
      <c r="H34" s="119">
        <f t="shared" si="5"/>
        <v>380</v>
      </c>
      <c r="I34" s="144">
        <f t="shared" si="6"/>
        <v>398</v>
      </c>
      <c r="J34" s="145"/>
      <c r="K34" s="242"/>
    </row>
    <row r="35" spans="1:41" s="116" customFormat="1" ht="12" customHeight="1">
      <c r="A35" s="251">
        <f t="shared" si="7"/>
        <v>2024</v>
      </c>
      <c r="B35" s="252"/>
      <c r="C35" s="253">
        <f t="shared" si="0"/>
        <v>411</v>
      </c>
      <c r="D35" s="254">
        <f t="shared" si="1"/>
        <v>461</v>
      </c>
      <c r="E35" s="253">
        <f t="shared" si="2"/>
        <v>673</v>
      </c>
      <c r="F35" s="253">
        <f t="shared" si="3"/>
        <v>276</v>
      </c>
      <c r="G35" s="253">
        <f t="shared" si="4"/>
        <v>405</v>
      </c>
      <c r="H35" s="253">
        <f t="shared" si="5"/>
        <v>385</v>
      </c>
      <c r="I35" s="255">
        <f t="shared" si="6"/>
        <v>405</v>
      </c>
      <c r="J35" s="256"/>
      <c r="K35" s="257"/>
    </row>
    <row r="36" spans="1:41" s="116" customFormat="1" ht="12" customHeight="1">
      <c r="A36" s="142">
        <f t="shared" si="7"/>
        <v>2025</v>
      </c>
      <c r="B36" s="143"/>
      <c r="C36" s="119">
        <f t="shared" si="0"/>
        <v>419</v>
      </c>
      <c r="D36" s="146">
        <f t="shared" si="1"/>
        <v>475</v>
      </c>
      <c r="E36" s="119">
        <f t="shared" si="2"/>
        <v>726</v>
      </c>
      <c r="F36" s="119">
        <f t="shared" si="3"/>
        <v>278</v>
      </c>
      <c r="G36" s="119">
        <f t="shared" si="4"/>
        <v>411</v>
      </c>
      <c r="H36" s="119">
        <f t="shared" si="5"/>
        <v>390</v>
      </c>
      <c r="I36" s="144">
        <f t="shared" si="6"/>
        <v>411</v>
      </c>
      <c r="J36" s="145"/>
      <c r="K36" s="242"/>
    </row>
    <row r="37" spans="1:41" s="116" customFormat="1" ht="12" customHeight="1">
      <c r="A37" s="142">
        <f t="shared" si="7"/>
        <v>2026</v>
      </c>
      <c r="B37" s="143"/>
      <c r="C37" s="119">
        <f t="shared" si="0"/>
        <v>426</v>
      </c>
      <c r="D37" s="146">
        <f t="shared" si="1"/>
        <v>490</v>
      </c>
      <c r="E37" s="119">
        <f t="shared" si="2"/>
        <v>785</v>
      </c>
      <c r="F37" s="119">
        <f t="shared" si="3"/>
        <v>280</v>
      </c>
      <c r="G37" s="119">
        <f t="shared" si="4"/>
        <v>417</v>
      </c>
      <c r="H37" s="119">
        <f t="shared" si="5"/>
        <v>395</v>
      </c>
      <c r="I37" s="144">
        <f t="shared" si="6"/>
        <v>417</v>
      </c>
      <c r="J37" s="145"/>
      <c r="K37" s="242"/>
    </row>
    <row r="38" spans="1:41" s="116" customFormat="1" ht="12" customHeight="1">
      <c r="A38" s="142">
        <f t="shared" si="7"/>
        <v>2027</v>
      </c>
      <c r="B38" s="143"/>
      <c r="C38" s="119">
        <f t="shared" si="0"/>
        <v>434</v>
      </c>
      <c r="D38" s="146">
        <f t="shared" si="1"/>
        <v>505</v>
      </c>
      <c r="E38" s="119">
        <f t="shared" si="2"/>
        <v>850</v>
      </c>
      <c r="F38" s="119">
        <f t="shared" si="3"/>
        <v>282</v>
      </c>
      <c r="G38" s="119">
        <f t="shared" si="4"/>
        <v>423</v>
      </c>
      <c r="H38" s="119">
        <f t="shared" si="5"/>
        <v>399</v>
      </c>
      <c r="I38" s="144">
        <f t="shared" si="6"/>
        <v>423</v>
      </c>
      <c r="J38" s="145"/>
      <c r="K38" s="242"/>
    </row>
    <row r="39" spans="1:41" s="116" customFormat="1" ht="12" customHeight="1">
      <c r="A39" s="142">
        <f t="shared" si="7"/>
        <v>2028</v>
      </c>
      <c r="B39" s="143"/>
      <c r="C39" s="119">
        <f t="shared" si="0"/>
        <v>442</v>
      </c>
      <c r="D39" s="146">
        <f t="shared" si="1"/>
        <v>520</v>
      </c>
      <c r="E39" s="119">
        <f t="shared" si="2"/>
        <v>921</v>
      </c>
      <c r="F39" s="119">
        <f t="shared" si="3"/>
        <v>284</v>
      </c>
      <c r="G39" s="119">
        <f t="shared" si="4"/>
        <v>429</v>
      </c>
      <c r="H39" s="119">
        <f t="shared" si="5"/>
        <v>404</v>
      </c>
      <c r="I39" s="144">
        <f t="shared" si="6"/>
        <v>429</v>
      </c>
      <c r="J39" s="145"/>
      <c r="K39" s="242"/>
    </row>
    <row r="40" spans="1:41" s="116" customFormat="1" ht="12" customHeight="1">
      <c r="A40" s="251">
        <f t="shared" si="7"/>
        <v>2029</v>
      </c>
      <c r="B40" s="252"/>
      <c r="C40" s="253">
        <f t="shared" si="0"/>
        <v>449</v>
      </c>
      <c r="D40" s="254">
        <f t="shared" si="1"/>
        <v>536</v>
      </c>
      <c r="E40" s="253">
        <f t="shared" si="2"/>
        <v>1000</v>
      </c>
      <c r="F40" s="253">
        <f t="shared" si="3"/>
        <v>285</v>
      </c>
      <c r="G40" s="253">
        <f t="shared" si="4"/>
        <v>434</v>
      </c>
      <c r="H40" s="253">
        <f t="shared" si="5"/>
        <v>408</v>
      </c>
      <c r="I40" s="255">
        <f t="shared" si="6"/>
        <v>434</v>
      </c>
      <c r="J40" s="256"/>
      <c r="K40" s="257"/>
    </row>
    <row r="41" spans="1:41" s="116" customFormat="1" ht="12" customHeight="1">
      <c r="A41" s="142">
        <f t="shared" si="7"/>
        <v>2030</v>
      </c>
      <c r="B41" s="143"/>
      <c r="C41" s="119">
        <f t="shared" si="0"/>
        <v>457</v>
      </c>
      <c r="D41" s="146">
        <f t="shared" si="1"/>
        <v>553</v>
      </c>
      <c r="E41" s="119">
        <f t="shared" si="2"/>
        <v>1086</v>
      </c>
      <c r="F41" s="119">
        <f t="shared" si="3"/>
        <v>287</v>
      </c>
      <c r="G41" s="119">
        <f t="shared" si="4"/>
        <v>440</v>
      </c>
      <c r="H41" s="119">
        <f t="shared" si="5"/>
        <v>413</v>
      </c>
      <c r="I41" s="144">
        <f t="shared" si="6"/>
        <v>440</v>
      </c>
      <c r="J41" s="145"/>
      <c r="K41" s="242"/>
    </row>
    <row r="42" spans="1:41" s="116" customFormat="1" ht="12" customHeight="1">
      <c r="A42" s="142">
        <f t="shared" si="7"/>
        <v>2031</v>
      </c>
      <c r="B42" s="143"/>
      <c r="C42" s="119">
        <f t="shared" si="0"/>
        <v>465</v>
      </c>
      <c r="D42" s="146">
        <f t="shared" si="1"/>
        <v>570</v>
      </c>
      <c r="E42" s="119">
        <f t="shared" si="2"/>
        <v>1182</v>
      </c>
      <c r="F42" s="119">
        <f t="shared" si="3"/>
        <v>289</v>
      </c>
      <c r="G42" s="119">
        <f t="shared" si="4"/>
        <v>445</v>
      </c>
      <c r="H42" s="119">
        <f t="shared" si="5"/>
        <v>417</v>
      </c>
      <c r="I42" s="144">
        <f t="shared" si="6"/>
        <v>445</v>
      </c>
      <c r="J42" s="145"/>
      <c r="K42" s="242"/>
    </row>
    <row r="43" spans="1:41" s="116" customFormat="1" ht="12" customHeight="1">
      <c r="A43" s="142">
        <f t="shared" si="7"/>
        <v>2032</v>
      </c>
      <c r="B43" s="143"/>
      <c r="C43" s="119">
        <f t="shared" si="0"/>
        <v>472</v>
      </c>
      <c r="D43" s="146">
        <f t="shared" si="1"/>
        <v>587</v>
      </c>
      <c r="E43" s="119">
        <f t="shared" si="2"/>
        <v>1287</v>
      </c>
      <c r="F43" s="119">
        <f t="shared" si="3"/>
        <v>290</v>
      </c>
      <c r="G43" s="119">
        <f t="shared" si="4"/>
        <v>450</v>
      </c>
      <c r="H43" s="119">
        <f t="shared" si="5"/>
        <v>421</v>
      </c>
      <c r="I43" s="144">
        <f t="shared" si="6"/>
        <v>450</v>
      </c>
      <c r="J43" s="145"/>
      <c r="K43" s="242"/>
    </row>
    <row r="44" spans="1:41" s="116" customFormat="1" ht="12" customHeight="1">
      <c r="A44" s="142">
        <f t="shared" si="7"/>
        <v>2033</v>
      </c>
      <c r="B44" s="143"/>
      <c r="C44" s="119">
        <f t="shared" si="0"/>
        <v>480</v>
      </c>
      <c r="D44" s="146">
        <f t="shared" si="1"/>
        <v>605</v>
      </c>
      <c r="E44" s="119">
        <f t="shared" si="2"/>
        <v>1403</v>
      </c>
      <c r="F44" s="119">
        <f t="shared" si="3"/>
        <v>292</v>
      </c>
      <c r="G44" s="119">
        <f t="shared" si="4"/>
        <v>455</v>
      </c>
      <c r="H44" s="119">
        <f t="shared" si="5"/>
        <v>425</v>
      </c>
      <c r="I44" s="144">
        <f t="shared" si="6"/>
        <v>455</v>
      </c>
      <c r="J44" s="145"/>
      <c r="K44" s="242"/>
    </row>
    <row r="45" spans="1:41" s="116" customFormat="1" ht="12" customHeight="1">
      <c r="A45" s="251">
        <f t="shared" si="7"/>
        <v>2034</v>
      </c>
      <c r="B45" s="252"/>
      <c r="C45" s="253">
        <f t="shared" si="0"/>
        <v>488</v>
      </c>
      <c r="D45" s="254">
        <f t="shared" si="1"/>
        <v>624</v>
      </c>
      <c r="E45" s="253">
        <f t="shared" si="2"/>
        <v>1531</v>
      </c>
      <c r="F45" s="253">
        <f t="shared" si="3"/>
        <v>294</v>
      </c>
      <c r="G45" s="253">
        <f t="shared" si="4"/>
        <v>460</v>
      </c>
      <c r="H45" s="253">
        <f t="shared" si="5"/>
        <v>429</v>
      </c>
      <c r="I45" s="255">
        <f t="shared" si="6"/>
        <v>460</v>
      </c>
      <c r="J45" s="256"/>
      <c r="K45" s="257"/>
    </row>
    <row r="46" spans="1:41" s="116" customFormat="1" ht="12" customHeight="1">
      <c r="A46" s="142">
        <f t="shared" si="7"/>
        <v>2035</v>
      </c>
      <c r="B46" s="143"/>
      <c r="C46" s="119">
        <f t="shared" si="0"/>
        <v>496</v>
      </c>
      <c r="D46" s="146">
        <f t="shared" si="1"/>
        <v>643</v>
      </c>
      <c r="E46" s="119">
        <f t="shared" si="2"/>
        <v>1673</v>
      </c>
      <c r="F46" s="119">
        <f t="shared" si="3"/>
        <v>295</v>
      </c>
      <c r="G46" s="119">
        <f t="shared" si="4"/>
        <v>465</v>
      </c>
      <c r="H46" s="119">
        <f t="shared" si="5"/>
        <v>433</v>
      </c>
      <c r="I46" s="144">
        <f t="shared" si="6"/>
        <v>465</v>
      </c>
      <c r="J46" s="145"/>
      <c r="K46" s="242"/>
    </row>
    <row r="47" spans="1:41" s="116" customFormat="1" ht="14.1" customHeight="1">
      <c r="A47" s="147" t="s">
        <v>6</v>
      </c>
      <c r="B47" s="148"/>
      <c r="C47" s="149"/>
      <c r="D47" s="149"/>
      <c r="E47" s="151"/>
      <c r="F47" s="150"/>
      <c r="G47" s="149" t="s">
        <v>79</v>
      </c>
      <c r="H47" s="150"/>
      <c r="I47" s="150"/>
      <c r="J47" s="152"/>
      <c r="K47" s="153"/>
      <c r="L47" s="154"/>
      <c r="M47" s="154"/>
      <c r="N47" s="154"/>
      <c r="O47" s="154"/>
      <c r="P47" s="154"/>
      <c r="Q47" s="154"/>
      <c r="R47" s="154"/>
      <c r="S47" s="154"/>
      <c r="T47" s="154"/>
      <c r="U47" s="155"/>
      <c r="V47" s="155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</row>
    <row r="48" spans="1:41" s="116" customFormat="1" ht="14.1" customHeight="1">
      <c r="A48" s="637" t="s">
        <v>7</v>
      </c>
      <c r="B48" s="645"/>
      <c r="C48" s="239">
        <f>F82</f>
        <v>0.69452417568392222</v>
      </c>
      <c r="D48" s="239">
        <f>G133</f>
        <v>0.72430691852708828</v>
      </c>
      <c r="E48" s="239">
        <f>G180</f>
        <v>0.74593307281583965</v>
      </c>
      <c r="F48" s="260">
        <f>H225</f>
        <v>0.58135647121466161</v>
      </c>
      <c r="G48" s="239">
        <f>G272</f>
        <v>0.75317758798237333</v>
      </c>
      <c r="H48" s="239">
        <f>G318</f>
        <v>0.74495050147862507</v>
      </c>
      <c r="I48" s="159"/>
      <c r="J48" s="160"/>
      <c r="K48" s="161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</row>
    <row r="49" spans="1:41" s="116" customFormat="1" ht="14.1" customHeight="1">
      <c r="A49" s="637" t="s">
        <v>8</v>
      </c>
      <c r="B49" s="645"/>
      <c r="C49" s="259">
        <f>F83</f>
        <v>17.347995803909676</v>
      </c>
      <c r="D49" s="250">
        <f>G134</f>
        <v>15.894633159280483</v>
      </c>
      <c r="E49" s="250">
        <f>G181</f>
        <v>21.049372303242503</v>
      </c>
      <c r="F49" s="250">
        <f>H226</f>
        <v>42.528550720825983</v>
      </c>
      <c r="G49" s="250">
        <f>G273</f>
        <v>16.743320088123554</v>
      </c>
      <c r="H49" s="250">
        <f>G319</f>
        <v>19.324138229954318</v>
      </c>
      <c r="I49" s="233"/>
      <c r="J49" s="244" t="s">
        <v>80</v>
      </c>
      <c r="K49" s="115"/>
      <c r="L49" s="154"/>
      <c r="M49" s="154"/>
      <c r="N49" s="154"/>
      <c r="O49" s="154"/>
      <c r="P49" s="154"/>
      <c r="Q49" s="154"/>
      <c r="R49" s="154"/>
      <c r="S49" s="154"/>
      <c r="T49" s="154"/>
      <c r="U49" s="155"/>
      <c r="V49" s="155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</row>
    <row r="50" spans="1:41" s="116" customFormat="1" ht="14.1" customHeight="1">
      <c r="A50" s="637" t="s">
        <v>9</v>
      </c>
      <c r="B50" s="645"/>
      <c r="C50" s="229">
        <f>F84</f>
        <v>7.9106946900089881</v>
      </c>
      <c r="D50" s="258">
        <f>G135</f>
        <v>8.4176860173890162</v>
      </c>
      <c r="E50" s="229">
        <f>G182</f>
        <v>15.431597897026201</v>
      </c>
      <c r="F50" s="229">
        <f>H227</f>
        <v>36.412546292538913</v>
      </c>
      <c r="G50" s="229">
        <f>G274</f>
        <v>7.8511664224882765</v>
      </c>
      <c r="H50" s="229">
        <f>G320</f>
        <v>7.9435980602260718</v>
      </c>
      <c r="I50" s="164"/>
      <c r="J50" s="244" t="s">
        <v>81</v>
      </c>
      <c r="K50" s="115"/>
      <c r="L50" s="154"/>
      <c r="M50" s="154"/>
      <c r="N50" s="154"/>
      <c r="O50" s="154"/>
      <c r="P50" s="154"/>
      <c r="Q50" s="154"/>
      <c r="R50" s="154"/>
      <c r="S50" s="154"/>
      <c r="T50" s="154"/>
      <c r="U50" s="155"/>
      <c r="V50" s="155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</row>
    <row r="51" spans="1:41" s="116" customFormat="1" ht="14.1" customHeight="1">
      <c r="A51" s="637" t="s">
        <v>10</v>
      </c>
      <c r="B51" s="645"/>
      <c r="C51" s="258">
        <f>F85</f>
        <v>10.581480348473459</v>
      </c>
      <c r="D51" s="229">
        <f>G136</f>
        <v>9.7138251054847604</v>
      </c>
      <c r="E51" s="229">
        <f>G183</f>
        <v>9.6888424200584762</v>
      </c>
      <c r="F51" s="229">
        <f>H228</f>
        <v>12.905121737401817</v>
      </c>
      <c r="G51" s="229">
        <f>G275</f>
        <v>10.30887710140971</v>
      </c>
      <c r="H51" s="229">
        <f>G321</f>
        <v>10.867615892563814</v>
      </c>
      <c r="I51" s="168"/>
      <c r="J51" s="165"/>
      <c r="K51" s="115"/>
      <c r="L51" s="154"/>
      <c r="M51" s="154"/>
      <c r="N51" s="154"/>
      <c r="O51" s="154"/>
      <c r="P51" s="154"/>
      <c r="Q51" s="154"/>
      <c r="R51" s="154"/>
      <c r="S51" s="154"/>
      <c r="T51" s="154"/>
      <c r="U51" s="155"/>
      <c r="V51" s="155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</row>
    <row r="52" spans="1:41" s="116" customFormat="1" ht="14.1" customHeight="1">
      <c r="A52" s="637" t="s">
        <v>11</v>
      </c>
      <c r="B52" s="645"/>
      <c r="C52" s="234">
        <f>F86</f>
        <v>8.8224200517978986</v>
      </c>
      <c r="D52" s="258">
        <f>G137</f>
        <v>8.7673770358385479</v>
      </c>
      <c r="E52" s="234">
        <f>G184</f>
        <v>9.3422008042778319</v>
      </c>
      <c r="F52" s="234">
        <f>H229</f>
        <v>16.722085351867364</v>
      </c>
      <c r="G52" s="234">
        <f>G276</f>
        <v>8.7529668040870074</v>
      </c>
      <c r="H52" s="234">
        <f>G322</f>
        <v>8.9384182969845547</v>
      </c>
      <c r="I52" s="168"/>
      <c r="J52" s="165"/>
      <c r="K52" s="115"/>
      <c r="L52" s="154"/>
      <c r="M52" s="154"/>
      <c r="N52" s="154"/>
      <c r="O52" s="154"/>
      <c r="P52" s="154"/>
      <c r="Q52" s="154"/>
      <c r="R52" s="154"/>
      <c r="S52" s="154"/>
      <c r="T52" s="154"/>
      <c r="U52" s="155"/>
      <c r="V52" s="155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</row>
    <row r="53" spans="1:41" s="116" customFormat="1" ht="20.100000000000001" customHeight="1">
      <c r="A53" s="169"/>
      <c r="B53" s="170"/>
      <c r="C53" s="171"/>
      <c r="D53" s="171"/>
      <c r="E53" s="171"/>
      <c r="F53" s="172"/>
      <c r="G53" s="172"/>
      <c r="H53" s="172"/>
      <c r="I53" s="172"/>
      <c r="J53" s="173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</row>
    <row r="54" spans="1:41" s="116" customFormat="1" ht="20.100000000000001" customHeight="1">
      <c r="A54" s="169"/>
      <c r="B54" s="170"/>
      <c r="C54" s="171"/>
      <c r="D54" s="171"/>
      <c r="E54" s="171"/>
      <c r="F54" s="172"/>
      <c r="G54" s="172"/>
      <c r="H54" s="172"/>
      <c r="I54" s="172"/>
      <c r="J54" s="173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</row>
    <row r="55" spans="1:41" s="116" customFormat="1" ht="20.100000000000001" customHeight="1">
      <c r="A55" s="169"/>
      <c r="B55" s="170"/>
      <c r="C55" s="171"/>
      <c r="D55" s="171"/>
      <c r="E55" s="171"/>
      <c r="F55" s="172"/>
      <c r="G55" s="172"/>
      <c r="H55" s="172"/>
      <c r="I55" s="172"/>
      <c r="J55" s="173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</row>
    <row r="56" spans="1:41" s="116" customFormat="1" ht="20.100000000000001" customHeight="1">
      <c r="A56" s="169"/>
      <c r="B56" s="170"/>
      <c r="C56" s="171"/>
      <c r="D56" s="171"/>
      <c r="E56" s="171"/>
      <c r="F56" s="172"/>
      <c r="G56" s="172"/>
      <c r="H56" s="172"/>
      <c r="I56" s="172"/>
      <c r="J56" s="173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</row>
    <row r="57" spans="1:41" s="116" customFormat="1" ht="20.100000000000001" customHeight="1">
      <c r="A57" s="169"/>
      <c r="B57" s="170"/>
      <c r="C57" s="171"/>
      <c r="D57" s="171"/>
      <c r="E57" s="171"/>
      <c r="F57" s="172"/>
      <c r="G57" s="172"/>
      <c r="H57" s="172"/>
      <c r="I57" s="172"/>
      <c r="J57" s="173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</row>
    <row r="58" spans="1:41" s="116" customFormat="1" ht="20.100000000000001" customHeight="1">
      <c r="A58" s="169"/>
      <c r="B58" s="170"/>
      <c r="C58" s="171"/>
      <c r="D58" s="171"/>
      <c r="E58" s="171"/>
      <c r="F58" s="172"/>
      <c r="G58" s="172"/>
      <c r="H58" s="172"/>
      <c r="I58" s="172"/>
      <c r="J58" s="173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</row>
    <row r="59" spans="1:41" s="116" customFormat="1" ht="20.100000000000001" customHeight="1">
      <c r="A59" s="169"/>
      <c r="B59" s="170"/>
      <c r="C59" s="171"/>
      <c r="D59" s="171"/>
      <c r="E59" s="171"/>
      <c r="F59" s="172"/>
      <c r="G59" s="172"/>
      <c r="H59" s="172"/>
      <c r="I59" s="172"/>
      <c r="J59" s="173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</row>
    <row r="60" spans="1:41" s="116" customFormat="1" ht="20.100000000000001" customHeight="1">
      <c r="A60" s="169"/>
      <c r="B60" s="170"/>
      <c r="C60" s="171"/>
      <c r="D60" s="171"/>
      <c r="E60" s="171"/>
      <c r="F60" s="172"/>
      <c r="G60" s="172"/>
      <c r="H60" s="172"/>
      <c r="I60" s="172"/>
      <c r="J60" s="173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</row>
    <row r="61" spans="1:41" s="116" customFormat="1" ht="20.100000000000001" customHeight="1">
      <c r="A61" s="169"/>
      <c r="B61" s="170"/>
      <c r="C61" s="171"/>
      <c r="D61" s="171"/>
      <c r="E61" s="171"/>
      <c r="F61" s="172"/>
      <c r="G61" s="172"/>
      <c r="H61" s="172"/>
      <c r="I61" s="172"/>
      <c r="J61" s="173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</row>
    <row r="62" spans="1:41" s="116" customFormat="1" ht="20.100000000000001" customHeight="1">
      <c r="A62" s="169"/>
      <c r="B62" s="170"/>
      <c r="C62" s="171"/>
      <c r="D62" s="171"/>
      <c r="E62" s="171"/>
      <c r="F62" s="172"/>
      <c r="G62" s="172"/>
      <c r="H62" s="172"/>
      <c r="I62" s="172"/>
      <c r="J62" s="173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</row>
    <row r="63" spans="1:41" s="116" customFormat="1" ht="20.100000000000001" customHeight="1">
      <c r="A63" s="169"/>
      <c r="B63" s="170"/>
      <c r="C63" s="171"/>
      <c r="D63" s="171"/>
      <c r="E63" s="171"/>
      <c r="F63" s="172"/>
      <c r="G63" s="172"/>
      <c r="H63" s="172"/>
      <c r="I63" s="172"/>
      <c r="J63" s="173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</row>
    <row r="64" spans="1:41" s="116" customFormat="1" ht="20.100000000000001" customHeight="1">
      <c r="A64" s="169"/>
      <c r="B64" s="170"/>
      <c r="C64" s="171"/>
      <c r="D64" s="171"/>
      <c r="E64" s="171"/>
      <c r="F64" s="172"/>
      <c r="G64" s="172"/>
      <c r="H64" s="172"/>
      <c r="I64" s="172"/>
      <c r="J64" s="173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</row>
    <row r="65" spans="1:40" s="116" customFormat="1" ht="20.100000000000001" customHeight="1">
      <c r="A65" s="169"/>
      <c r="B65" s="170"/>
      <c r="C65" s="171"/>
      <c r="D65" s="171"/>
      <c r="E65" s="171"/>
      <c r="F65" s="172"/>
      <c r="G65" s="172"/>
      <c r="H65" s="172"/>
      <c r="I65" s="172"/>
      <c r="J65" s="173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</row>
    <row r="66" spans="1:40" s="116" customFormat="1" ht="20.100000000000001" customHeight="1">
      <c r="A66" s="169"/>
      <c r="B66" s="170"/>
      <c r="C66" s="171"/>
      <c r="D66" s="171"/>
      <c r="E66" s="171"/>
      <c r="F66" s="172"/>
      <c r="G66" s="172"/>
      <c r="H66" s="172"/>
      <c r="I66" s="172"/>
      <c r="J66" s="173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</row>
    <row r="67" spans="1:40" s="116" customFormat="1" ht="20.100000000000001" customHeight="1">
      <c r="A67" s="169"/>
      <c r="B67" s="170"/>
      <c r="C67" s="171"/>
      <c r="D67" s="171"/>
      <c r="E67" s="171"/>
      <c r="F67" s="172"/>
      <c r="G67" s="172"/>
      <c r="H67" s="172"/>
      <c r="I67" s="172"/>
      <c r="J67" s="173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</row>
    <row r="68" spans="1:40" s="116" customFormat="1" ht="20.100000000000001" customHeight="1">
      <c r="A68" s="169"/>
      <c r="B68" s="170"/>
      <c r="C68" s="171"/>
      <c r="D68" s="171"/>
      <c r="E68" s="171"/>
      <c r="F68" s="172"/>
      <c r="G68" s="172"/>
      <c r="H68" s="172"/>
      <c r="I68" s="172"/>
      <c r="J68" s="173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</row>
    <row r="69" spans="1:40" s="116" customFormat="1" ht="20.100000000000001" customHeight="1">
      <c r="A69" s="169"/>
      <c r="B69" s="170"/>
      <c r="C69" s="171"/>
      <c r="D69" s="171"/>
      <c r="E69" s="171"/>
      <c r="F69" s="172"/>
      <c r="G69" s="172"/>
      <c r="H69" s="172"/>
      <c r="I69" s="172"/>
      <c r="J69" s="173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</row>
    <row r="70" spans="1:40" s="116" customFormat="1" ht="20.100000000000001" customHeight="1">
      <c r="A70" s="169"/>
      <c r="B70" s="170"/>
      <c r="C70" s="171"/>
      <c r="D70" s="171"/>
      <c r="E70" s="171"/>
      <c r="F70" s="172"/>
      <c r="G70" s="172"/>
      <c r="H70" s="172"/>
      <c r="I70" s="172"/>
      <c r="J70" s="173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56"/>
      <c r="AM70" s="156"/>
      <c r="AN70" s="156"/>
    </row>
    <row r="71" spans="1:40" s="116" customFormat="1" ht="20.100000000000001" customHeight="1">
      <c r="A71" s="169"/>
      <c r="B71" s="170"/>
      <c r="C71" s="171"/>
      <c r="D71" s="171"/>
      <c r="E71" s="171"/>
      <c r="F71" s="172"/>
      <c r="G71" s="172"/>
      <c r="H71" s="172"/>
      <c r="I71" s="172"/>
      <c r="J71" s="173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56"/>
      <c r="AM71" s="156"/>
      <c r="AN71" s="156"/>
    </row>
    <row r="72" spans="1:40" s="116" customFormat="1" ht="20.100000000000001" customHeight="1">
      <c r="A72" s="169"/>
      <c r="B72" s="170"/>
      <c r="C72" s="171"/>
      <c r="D72" s="171"/>
      <c r="E72" s="171"/>
      <c r="F72" s="172"/>
      <c r="G72" s="172"/>
      <c r="H72" s="172"/>
      <c r="I72" s="172"/>
      <c r="J72" s="173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  <c r="AE72" s="156"/>
      <c r="AF72" s="156"/>
      <c r="AG72" s="156"/>
      <c r="AH72" s="156"/>
      <c r="AI72" s="156"/>
      <c r="AJ72" s="156"/>
      <c r="AK72" s="156"/>
      <c r="AL72" s="156"/>
      <c r="AM72" s="156"/>
      <c r="AN72" s="156"/>
    </row>
    <row r="73" spans="1:40" s="116" customFormat="1" ht="20.100000000000001" customHeight="1">
      <c r="A73" s="169"/>
      <c r="B73" s="170"/>
      <c r="C73" s="171"/>
      <c r="D73" s="171"/>
      <c r="E73" s="171"/>
      <c r="F73" s="172"/>
      <c r="G73" s="172"/>
      <c r="H73" s="172"/>
      <c r="I73" s="172"/>
      <c r="J73" s="173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  <c r="AE73" s="156"/>
      <c r="AF73" s="156"/>
      <c r="AG73" s="156"/>
      <c r="AH73" s="156"/>
      <c r="AI73" s="156"/>
      <c r="AJ73" s="156"/>
      <c r="AK73" s="156"/>
      <c r="AL73" s="156"/>
      <c r="AM73" s="156"/>
      <c r="AN73" s="156"/>
    </row>
    <row r="74" spans="1:40" ht="15" customHeight="1">
      <c r="A74" s="7" t="s">
        <v>12</v>
      </c>
      <c r="B74" s="8"/>
      <c r="I74" s="9"/>
    </row>
    <row r="75" spans="1:40" ht="15" customHeight="1">
      <c r="A75" s="10" t="s">
        <v>2</v>
      </c>
      <c r="B75" s="92" t="s">
        <v>71</v>
      </c>
      <c r="C75" s="12" t="s">
        <v>13</v>
      </c>
      <c r="D75" s="13"/>
      <c r="E75" s="13"/>
      <c r="F75" s="14"/>
      <c r="G75" s="15"/>
      <c r="H75" s="15" t="s">
        <v>14</v>
      </c>
      <c r="I75" s="16">
        <f>RSQ(I76:I95,B76:B95)</f>
        <v>0.69452417568392222</v>
      </c>
      <c r="J75" s="17" t="s">
        <v>15</v>
      </c>
      <c r="K75" s="18" t="s">
        <v>16</v>
      </c>
    </row>
    <row r="76" spans="1:40" ht="15" customHeight="1">
      <c r="A76" s="19">
        <f>E1</f>
        <v>1993</v>
      </c>
      <c r="B76" s="174">
        <f t="shared" ref="B76:B95" si="8">B4</f>
        <v>208.8</v>
      </c>
      <c r="C76" s="20">
        <v>1</v>
      </c>
      <c r="D76" s="21"/>
      <c r="E76" s="22"/>
      <c r="F76" s="22"/>
      <c r="G76" s="23"/>
      <c r="H76" s="24"/>
      <c r="I76" s="175">
        <f>ROUND($E$79*C76+$E$80,$G$1)</f>
        <v>173</v>
      </c>
      <c r="J76" s="178">
        <f t="shared" ref="J76:J88" si="9">ABS(B76-I76)/B76*100</f>
        <v>17.145593869731808</v>
      </c>
      <c r="K76" s="177">
        <f t="shared" ref="K76:K95" si="10">(B76-I76)^2/1000</f>
        <v>1.2816400000000008</v>
      </c>
    </row>
    <row r="77" spans="1:40" ht="15" customHeight="1">
      <c r="A77" s="19">
        <f t="shared" ref="A77:A118" si="11">A76+1</f>
        <v>1994</v>
      </c>
      <c r="B77" s="174">
        <f t="shared" si="8"/>
        <v>211.7</v>
      </c>
      <c r="C77" s="20">
        <v>2</v>
      </c>
      <c r="D77" s="21" t="s">
        <v>17</v>
      </c>
      <c r="E77" s="22"/>
      <c r="F77" s="22"/>
      <c r="G77" s="23"/>
      <c r="H77" s="24"/>
      <c r="I77" s="175">
        <f t="shared" ref="I77:I118" si="12">ROUND($E$79*C77+$E$80,$G$1)</f>
        <v>180</v>
      </c>
      <c r="J77" s="178">
        <f t="shared" si="9"/>
        <v>14.974019839395366</v>
      </c>
      <c r="K77" s="177">
        <f t="shared" si="10"/>
        <v>1.0048899999999994</v>
      </c>
    </row>
    <row r="78" spans="1:40" ht="15" customHeight="1">
      <c r="A78" s="19">
        <f t="shared" si="11"/>
        <v>1995</v>
      </c>
      <c r="B78" s="174">
        <f t="shared" si="8"/>
        <v>194.7</v>
      </c>
      <c r="C78" s="20">
        <v>3</v>
      </c>
      <c r="E78" s="25"/>
      <c r="G78" s="23"/>
      <c r="H78" s="24"/>
      <c r="I78" s="177">
        <f t="shared" si="12"/>
        <v>188</v>
      </c>
      <c r="J78" s="178">
        <f t="shared" si="9"/>
        <v>3.4411915767847914</v>
      </c>
      <c r="K78" s="177">
        <f t="shared" si="10"/>
        <v>4.4889999999999847E-2</v>
      </c>
    </row>
    <row r="79" spans="1:40" ht="15" customHeight="1">
      <c r="A79" s="19">
        <f t="shared" si="11"/>
        <v>1996</v>
      </c>
      <c r="B79" s="174">
        <f t="shared" si="8"/>
        <v>203.13510849596128</v>
      </c>
      <c r="C79" s="20">
        <v>4</v>
      </c>
      <c r="D79" s="21" t="s">
        <v>18</v>
      </c>
      <c r="E79" s="26">
        <f>INDEX(LINEST(B76:B95,C76:C95),1)</f>
        <v>7.6892277717256432</v>
      </c>
      <c r="G79" s="27"/>
      <c r="H79" s="24"/>
      <c r="I79" s="177">
        <f t="shared" si="12"/>
        <v>196</v>
      </c>
      <c r="J79" s="178">
        <f t="shared" si="9"/>
        <v>3.5124939990878712</v>
      </c>
      <c r="K79" s="177">
        <f t="shared" si="10"/>
        <v>5.0909773249138784E-2</v>
      </c>
    </row>
    <row r="80" spans="1:40" ht="15" customHeight="1">
      <c r="A80" s="19">
        <f t="shared" si="11"/>
        <v>1997</v>
      </c>
      <c r="B80" s="174">
        <f t="shared" si="8"/>
        <v>216.63417051836754</v>
      </c>
      <c r="C80" s="20">
        <v>5</v>
      </c>
      <c r="D80" s="21" t="s">
        <v>19</v>
      </c>
      <c r="E80" s="26">
        <f>INDEX(LINEST(B76:B95,C76:C95),2)</f>
        <v>164.89967945294404</v>
      </c>
      <c r="G80" s="27"/>
      <c r="H80" s="24"/>
      <c r="I80" s="177">
        <f t="shared" si="12"/>
        <v>203</v>
      </c>
      <c r="J80" s="178">
        <f t="shared" si="9"/>
        <v>6.2936380192207739</v>
      </c>
      <c r="K80" s="177">
        <f t="shared" si="10"/>
        <v>0.1858906057239226</v>
      </c>
    </row>
    <row r="81" spans="1:11" ht="15" customHeight="1">
      <c r="A81" s="19">
        <f t="shared" si="11"/>
        <v>1998</v>
      </c>
      <c r="B81" s="174">
        <f t="shared" si="8"/>
        <v>210.22280152288684</v>
      </c>
      <c r="C81" s="20">
        <v>6</v>
      </c>
      <c r="G81" s="27"/>
      <c r="H81" s="24"/>
      <c r="I81" s="177">
        <f t="shared" si="12"/>
        <v>211</v>
      </c>
      <c r="J81" s="178">
        <f t="shared" si="9"/>
        <v>0.36970227372245668</v>
      </c>
      <c r="K81" s="177">
        <f t="shared" si="10"/>
        <v>6.0403747282701493E-4</v>
      </c>
    </row>
    <row r="82" spans="1:11" ht="15" customHeight="1">
      <c r="A82" s="19">
        <f t="shared" si="11"/>
        <v>1999</v>
      </c>
      <c r="B82" s="174">
        <f t="shared" si="8"/>
        <v>211.089763368642</v>
      </c>
      <c r="C82" s="20">
        <v>7</v>
      </c>
      <c r="D82" s="637" t="s">
        <v>7</v>
      </c>
      <c r="E82" s="638"/>
      <c r="F82" s="179">
        <f>I75</f>
        <v>0.69452417568392222</v>
      </c>
      <c r="G82" s="27"/>
      <c r="H82" s="24"/>
      <c r="I82" s="177">
        <f t="shared" si="12"/>
        <v>219</v>
      </c>
      <c r="J82" s="178">
        <f t="shared" si="9"/>
        <v>3.7473331274448207</v>
      </c>
      <c r="K82" s="177">
        <f t="shared" si="10"/>
        <v>6.2571843564078022E-2</v>
      </c>
    </row>
    <row r="83" spans="1:11" ht="15" customHeight="1">
      <c r="A83" s="19">
        <f t="shared" si="11"/>
        <v>2000</v>
      </c>
      <c r="B83" s="174">
        <f t="shared" si="8"/>
        <v>154.30648308508049</v>
      </c>
      <c r="C83" s="20">
        <v>8</v>
      </c>
      <c r="D83" s="637" t="s">
        <v>8</v>
      </c>
      <c r="E83" s="638"/>
      <c r="F83" s="181">
        <f>SUM(K76:K95)</f>
        <v>17.347995803909676</v>
      </c>
      <c r="G83" s="27"/>
      <c r="H83" s="24"/>
      <c r="I83" s="177">
        <f t="shared" si="12"/>
        <v>226</v>
      </c>
      <c r="J83" s="178">
        <f t="shared" si="9"/>
        <v>46.461765884061798</v>
      </c>
      <c r="K83" s="177">
        <f t="shared" si="10"/>
        <v>5.1399603676298504</v>
      </c>
    </row>
    <row r="84" spans="1:11" ht="15" customHeight="1">
      <c r="A84" s="19">
        <f t="shared" si="11"/>
        <v>2001</v>
      </c>
      <c r="B84" s="174">
        <f t="shared" si="8"/>
        <v>207.82607034477584</v>
      </c>
      <c r="C84" s="20">
        <v>9</v>
      </c>
      <c r="D84" s="637" t="s">
        <v>9</v>
      </c>
      <c r="E84" s="638"/>
      <c r="F84" s="181">
        <f>SUM(K86:K95)</f>
        <v>7.9106946900089881</v>
      </c>
      <c r="G84" s="27"/>
      <c r="H84" s="24"/>
      <c r="I84" s="177">
        <f t="shared" si="12"/>
        <v>234</v>
      </c>
      <c r="J84" s="178">
        <f t="shared" si="9"/>
        <v>12.594151259176755</v>
      </c>
      <c r="K84" s="177">
        <f t="shared" si="10"/>
        <v>0.68507459359662259</v>
      </c>
    </row>
    <row r="85" spans="1:11" ht="15" customHeight="1">
      <c r="A85" s="19">
        <f t="shared" si="11"/>
        <v>2002</v>
      </c>
      <c r="B85" s="174">
        <f t="shared" si="8"/>
        <v>210.68115754590769</v>
      </c>
      <c r="C85" s="20">
        <v>10</v>
      </c>
      <c r="D85" s="637" t="s">
        <v>10</v>
      </c>
      <c r="E85" s="638"/>
      <c r="F85" s="181">
        <f>SUM(J76:J95)/C95</f>
        <v>10.581480348473459</v>
      </c>
      <c r="G85" s="21"/>
      <c r="H85" s="25"/>
      <c r="I85" s="177">
        <f t="shared" si="12"/>
        <v>242</v>
      </c>
      <c r="J85" s="178">
        <f t="shared" si="9"/>
        <v>14.865516602863686</v>
      </c>
      <c r="K85" s="177">
        <f t="shared" si="10"/>
        <v>0.98086989266425451</v>
      </c>
    </row>
    <row r="86" spans="1:11" ht="15" customHeight="1">
      <c r="A86" s="19">
        <f t="shared" si="11"/>
        <v>2003</v>
      </c>
      <c r="B86" s="174">
        <f t="shared" si="8"/>
        <v>211.01953374785333</v>
      </c>
      <c r="C86" s="20">
        <v>11</v>
      </c>
      <c r="D86" s="637" t="s">
        <v>11</v>
      </c>
      <c r="E86" s="638"/>
      <c r="F86" s="181">
        <f>SUM(J86:J95)/10</f>
        <v>8.8224200517978986</v>
      </c>
      <c r="G86" s="21"/>
      <c r="H86" s="25"/>
      <c r="I86" s="177">
        <f t="shared" si="12"/>
        <v>249</v>
      </c>
      <c r="J86" s="178">
        <f t="shared" si="9"/>
        <v>17.998554720308228</v>
      </c>
      <c r="K86" s="177">
        <f t="shared" si="10"/>
        <v>1.4425158167304521</v>
      </c>
    </row>
    <row r="87" spans="1:11" ht="15" customHeight="1">
      <c r="A87" s="19">
        <f t="shared" si="11"/>
        <v>2004</v>
      </c>
      <c r="B87" s="174">
        <f t="shared" si="8"/>
        <v>231.78531618502609</v>
      </c>
      <c r="C87" s="20">
        <v>12</v>
      </c>
      <c r="G87" s="21"/>
      <c r="H87" s="25"/>
      <c r="I87" s="177">
        <f t="shared" si="12"/>
        <v>257</v>
      </c>
      <c r="J87" s="178">
        <f t="shared" si="9"/>
        <v>10.878464706041132</v>
      </c>
      <c r="K87" s="177">
        <f t="shared" si="10"/>
        <v>0.63578027988910724</v>
      </c>
    </row>
    <row r="88" spans="1:11" ht="15" customHeight="1">
      <c r="A88" s="19">
        <f t="shared" si="11"/>
        <v>2005</v>
      </c>
      <c r="B88" s="174">
        <f t="shared" si="8"/>
        <v>235.33101630676526</v>
      </c>
      <c r="C88" s="20">
        <v>13</v>
      </c>
      <c r="F88" s="25"/>
      <c r="G88" s="21"/>
      <c r="H88" s="25"/>
      <c r="I88" s="177">
        <f t="shared" si="12"/>
        <v>265</v>
      </c>
      <c r="J88" s="178">
        <f t="shared" si="9"/>
        <v>12.60734099518773</v>
      </c>
      <c r="K88" s="177">
        <f t="shared" si="10"/>
        <v>0.88024859338942874</v>
      </c>
    </row>
    <row r="89" spans="1:11" ht="15" customHeight="1">
      <c r="A89" s="19">
        <f t="shared" si="11"/>
        <v>2006</v>
      </c>
      <c r="B89" s="174">
        <f t="shared" si="8"/>
        <v>306.89999999999998</v>
      </c>
      <c r="C89" s="20">
        <v>14</v>
      </c>
      <c r="F89" s="25"/>
      <c r="G89" s="21"/>
      <c r="H89" s="25"/>
      <c r="I89" s="177">
        <f t="shared" si="12"/>
        <v>273</v>
      </c>
      <c r="J89" s="178">
        <f t="shared" ref="J89:J95" si="13">ABS(B89-I89)/B89*100</f>
        <v>11.045943304007814</v>
      </c>
      <c r="K89" s="177">
        <f t="shared" si="10"/>
        <v>1.1492099999999985</v>
      </c>
    </row>
    <row r="90" spans="1:11" ht="15" customHeight="1">
      <c r="A90" s="19">
        <f t="shared" si="11"/>
        <v>2007</v>
      </c>
      <c r="B90" s="174">
        <f t="shared" si="8"/>
        <v>321.2</v>
      </c>
      <c r="C90" s="20">
        <v>15</v>
      </c>
      <c r="F90" s="25"/>
      <c r="G90" s="21"/>
      <c r="H90" s="25"/>
      <c r="I90" s="177">
        <f t="shared" si="12"/>
        <v>280</v>
      </c>
      <c r="J90" s="178">
        <f t="shared" si="13"/>
        <v>12.826899128268987</v>
      </c>
      <c r="K90" s="177">
        <f t="shared" si="10"/>
        <v>1.6974399999999992</v>
      </c>
    </row>
    <row r="91" spans="1:11" ht="15" customHeight="1">
      <c r="A91" s="19">
        <f t="shared" si="11"/>
        <v>2008</v>
      </c>
      <c r="B91" s="174">
        <f t="shared" si="8"/>
        <v>324.60000000000002</v>
      </c>
      <c r="C91" s="20">
        <v>16</v>
      </c>
      <c r="F91" s="25"/>
      <c r="G91" s="21"/>
      <c r="H91" s="25"/>
      <c r="I91" s="177">
        <f t="shared" si="12"/>
        <v>288</v>
      </c>
      <c r="J91" s="178">
        <f t="shared" si="13"/>
        <v>11.275415896487992</v>
      </c>
      <c r="K91" s="177">
        <f t="shared" si="10"/>
        <v>1.3395600000000019</v>
      </c>
    </row>
    <row r="92" spans="1:11" ht="15" customHeight="1">
      <c r="A92" s="19">
        <f t="shared" si="11"/>
        <v>2009</v>
      </c>
      <c r="B92" s="174">
        <f t="shared" si="8"/>
        <v>322.7</v>
      </c>
      <c r="C92" s="20">
        <v>17</v>
      </c>
      <c r="D92" s="21"/>
      <c r="E92" s="21"/>
      <c r="F92" s="25"/>
      <c r="G92" s="21"/>
      <c r="H92" s="25"/>
      <c r="I92" s="177">
        <f t="shared" si="12"/>
        <v>296</v>
      </c>
      <c r="J92" s="178">
        <f t="shared" si="13"/>
        <v>8.2739386427021966</v>
      </c>
      <c r="K92" s="177">
        <f t="shared" si="10"/>
        <v>0.71288999999999947</v>
      </c>
    </row>
    <row r="93" spans="1:11" ht="15" customHeight="1">
      <c r="A93" s="19">
        <f t="shared" si="11"/>
        <v>2010</v>
      </c>
      <c r="B93" s="174">
        <f t="shared" si="8"/>
        <v>306</v>
      </c>
      <c r="C93" s="20">
        <v>18</v>
      </c>
      <c r="D93" s="21"/>
      <c r="E93" s="21"/>
      <c r="F93" s="25"/>
      <c r="G93" s="21"/>
      <c r="H93" s="25"/>
      <c r="I93" s="177">
        <f t="shared" si="12"/>
        <v>303</v>
      </c>
      <c r="J93" s="178">
        <f t="shared" si="13"/>
        <v>0.98039215686274506</v>
      </c>
      <c r="K93" s="177">
        <f t="shared" si="10"/>
        <v>8.9999999999999993E-3</v>
      </c>
    </row>
    <row r="94" spans="1:11" s="25" customFormat="1" ht="15" customHeight="1">
      <c r="A94" s="19">
        <f t="shared" si="11"/>
        <v>2011</v>
      </c>
      <c r="B94" s="174">
        <f t="shared" si="8"/>
        <v>311.7</v>
      </c>
      <c r="C94" s="20">
        <v>19</v>
      </c>
      <c r="G94" s="21"/>
      <c r="H94" s="21"/>
      <c r="I94" s="177">
        <f t="shared" si="12"/>
        <v>311</v>
      </c>
      <c r="J94" s="178">
        <f t="shared" si="13"/>
        <v>0.22457491177413819</v>
      </c>
      <c r="K94" s="177">
        <f t="shared" si="10"/>
        <v>4.8999999999998405E-4</v>
      </c>
    </row>
    <row r="95" spans="1:11" ht="15" customHeight="1" thickBot="1">
      <c r="A95" s="19">
        <f t="shared" si="11"/>
        <v>2012</v>
      </c>
      <c r="B95" s="174">
        <f t="shared" si="8"/>
        <v>312.39999999999998</v>
      </c>
      <c r="C95" s="20">
        <v>20</v>
      </c>
      <c r="D95" s="25"/>
      <c r="E95" s="25"/>
      <c r="F95" s="25"/>
      <c r="G95" s="21"/>
      <c r="H95" s="25"/>
      <c r="I95" s="177">
        <f t="shared" si="12"/>
        <v>319</v>
      </c>
      <c r="J95" s="178">
        <f t="shared" si="13"/>
        <v>2.1126760563380356</v>
      </c>
      <c r="K95" s="177">
        <f t="shared" si="10"/>
        <v>4.35600000000003E-2</v>
      </c>
    </row>
    <row r="96" spans="1:11" s="25" customFormat="1" ht="15" customHeight="1" thickTop="1">
      <c r="A96" s="275">
        <f t="shared" si="11"/>
        <v>2013</v>
      </c>
      <c r="B96" s="290">
        <f t="shared" ref="B96:B118" si="14">ROUND(E$79*C96+E$80,$G$1)</f>
        <v>326</v>
      </c>
      <c r="C96" s="20">
        <v>21</v>
      </c>
      <c r="D96" s="277"/>
      <c r="E96" s="277"/>
      <c r="F96" s="277"/>
      <c r="G96" s="291"/>
      <c r="H96" s="277"/>
      <c r="I96" s="278">
        <f t="shared" si="12"/>
        <v>326</v>
      </c>
      <c r="J96" s="279"/>
      <c r="K96" s="278"/>
    </row>
    <row r="97" spans="1:11" s="25" customFormat="1" ht="15" customHeight="1">
      <c r="A97" s="19">
        <f t="shared" si="11"/>
        <v>2014</v>
      </c>
      <c r="B97" s="174">
        <f t="shared" si="14"/>
        <v>334</v>
      </c>
      <c r="C97" s="20">
        <v>22</v>
      </c>
      <c r="I97" s="177">
        <f t="shared" si="12"/>
        <v>334</v>
      </c>
      <c r="J97" s="178"/>
      <c r="K97" s="177"/>
    </row>
    <row r="98" spans="1:11" s="25" customFormat="1" ht="15" customHeight="1">
      <c r="A98" s="19">
        <f t="shared" si="11"/>
        <v>2015</v>
      </c>
      <c r="B98" s="174">
        <f t="shared" si="14"/>
        <v>342</v>
      </c>
      <c r="C98" s="20">
        <v>23</v>
      </c>
      <c r="D98" s="31"/>
      <c r="E98" s="31"/>
      <c r="I98" s="177">
        <f t="shared" si="12"/>
        <v>342</v>
      </c>
      <c r="J98" s="185"/>
      <c r="K98" s="185"/>
    </row>
    <row r="99" spans="1:11" ht="15" customHeight="1">
      <c r="A99" s="19">
        <f t="shared" si="11"/>
        <v>2016</v>
      </c>
      <c r="B99" s="174">
        <f t="shared" si="14"/>
        <v>349</v>
      </c>
      <c r="C99" s="20">
        <v>24</v>
      </c>
      <c r="D99" s="31"/>
      <c r="E99" s="31"/>
      <c r="F99" s="25"/>
      <c r="G99" s="25"/>
      <c r="H99" s="25"/>
      <c r="I99" s="177">
        <f t="shared" si="12"/>
        <v>349</v>
      </c>
      <c r="J99" s="185"/>
      <c r="K99" s="185"/>
    </row>
    <row r="100" spans="1:11" ht="15" customHeight="1">
      <c r="A100" s="19">
        <f t="shared" si="11"/>
        <v>2017</v>
      </c>
      <c r="B100" s="174">
        <f t="shared" si="14"/>
        <v>357</v>
      </c>
      <c r="C100" s="20">
        <v>25</v>
      </c>
      <c r="D100" s="31"/>
      <c r="E100" s="31"/>
      <c r="F100" s="25"/>
      <c r="G100" s="25"/>
      <c r="H100" s="25"/>
      <c r="I100" s="177">
        <f t="shared" si="12"/>
        <v>357</v>
      </c>
      <c r="J100" s="185"/>
      <c r="K100" s="185"/>
    </row>
    <row r="101" spans="1:11" ht="15" customHeight="1">
      <c r="A101" s="19">
        <f t="shared" si="11"/>
        <v>2018</v>
      </c>
      <c r="B101" s="174">
        <f t="shared" si="14"/>
        <v>365</v>
      </c>
      <c r="C101" s="20">
        <v>26</v>
      </c>
      <c r="D101" s="31"/>
      <c r="E101" s="31"/>
      <c r="F101" s="25"/>
      <c r="G101" s="25"/>
      <c r="H101" s="25"/>
      <c r="I101" s="177">
        <f t="shared" si="12"/>
        <v>365</v>
      </c>
      <c r="J101" s="185"/>
      <c r="K101" s="185"/>
    </row>
    <row r="102" spans="1:11" ht="15" customHeight="1">
      <c r="A102" s="19">
        <f t="shared" si="11"/>
        <v>2019</v>
      </c>
      <c r="B102" s="174">
        <f t="shared" si="14"/>
        <v>373</v>
      </c>
      <c r="C102" s="20">
        <v>27</v>
      </c>
      <c r="D102" s="31"/>
      <c r="E102" s="31"/>
      <c r="F102" s="25"/>
      <c r="G102" s="25"/>
      <c r="H102" s="25"/>
      <c r="I102" s="177">
        <f t="shared" si="12"/>
        <v>373</v>
      </c>
      <c r="J102" s="185"/>
      <c r="K102" s="185"/>
    </row>
    <row r="103" spans="1:11" ht="15" customHeight="1">
      <c r="A103" s="19">
        <f t="shared" si="11"/>
        <v>2020</v>
      </c>
      <c r="B103" s="174">
        <f t="shared" si="14"/>
        <v>380</v>
      </c>
      <c r="C103" s="20">
        <v>28</v>
      </c>
      <c r="D103" s="31"/>
      <c r="E103" s="31"/>
      <c r="F103" s="25"/>
      <c r="G103" s="25"/>
      <c r="H103" s="25"/>
      <c r="I103" s="177">
        <f t="shared" si="12"/>
        <v>380</v>
      </c>
      <c r="J103" s="185"/>
      <c r="K103" s="185"/>
    </row>
    <row r="104" spans="1:11" ht="15" customHeight="1">
      <c r="A104" s="19">
        <f t="shared" si="11"/>
        <v>2021</v>
      </c>
      <c r="B104" s="174">
        <f t="shared" si="14"/>
        <v>388</v>
      </c>
      <c r="C104" s="20">
        <v>29</v>
      </c>
      <c r="D104" s="31"/>
      <c r="E104" s="31"/>
      <c r="F104" s="25"/>
      <c r="G104" s="25"/>
      <c r="H104" s="25"/>
      <c r="I104" s="177">
        <f t="shared" si="12"/>
        <v>388</v>
      </c>
      <c r="J104" s="185"/>
      <c r="K104" s="185"/>
    </row>
    <row r="105" spans="1:11" ht="15" customHeight="1">
      <c r="A105" s="19">
        <f t="shared" si="11"/>
        <v>2022</v>
      </c>
      <c r="B105" s="174">
        <f t="shared" si="14"/>
        <v>396</v>
      </c>
      <c r="C105" s="20">
        <v>30</v>
      </c>
      <c r="D105" s="31"/>
      <c r="E105" s="31"/>
      <c r="F105" s="25"/>
      <c r="G105" s="25"/>
      <c r="H105" s="25"/>
      <c r="I105" s="177">
        <f t="shared" si="12"/>
        <v>396</v>
      </c>
      <c r="J105" s="185"/>
      <c r="K105" s="185"/>
    </row>
    <row r="106" spans="1:11" ht="15" customHeight="1">
      <c r="A106" s="19">
        <f t="shared" si="11"/>
        <v>2023</v>
      </c>
      <c r="B106" s="174">
        <f t="shared" si="14"/>
        <v>403</v>
      </c>
      <c r="C106" s="20">
        <v>31</v>
      </c>
      <c r="D106" s="31"/>
      <c r="E106" s="31"/>
      <c r="F106" s="25"/>
      <c r="G106" s="25"/>
      <c r="H106" s="25"/>
      <c r="I106" s="177">
        <f t="shared" si="12"/>
        <v>403</v>
      </c>
      <c r="J106" s="185"/>
      <c r="K106" s="185"/>
    </row>
    <row r="107" spans="1:11" ht="15" customHeight="1">
      <c r="A107" s="19">
        <f t="shared" si="11"/>
        <v>2024</v>
      </c>
      <c r="B107" s="174">
        <f t="shared" si="14"/>
        <v>411</v>
      </c>
      <c r="C107" s="20">
        <v>32</v>
      </c>
      <c r="D107" s="31"/>
      <c r="E107" s="31"/>
      <c r="F107" s="25"/>
      <c r="G107" s="25"/>
      <c r="H107" s="25"/>
      <c r="I107" s="177">
        <f t="shared" si="12"/>
        <v>411</v>
      </c>
      <c r="J107" s="185"/>
      <c r="K107" s="185"/>
    </row>
    <row r="108" spans="1:11" ht="15" customHeight="1">
      <c r="A108" s="19">
        <f t="shared" si="11"/>
        <v>2025</v>
      </c>
      <c r="B108" s="174">
        <f t="shared" si="14"/>
        <v>419</v>
      </c>
      <c r="C108" s="20">
        <v>33</v>
      </c>
      <c r="D108" s="31"/>
      <c r="E108" s="31"/>
      <c r="F108" s="25"/>
      <c r="G108" s="25"/>
      <c r="H108" s="25"/>
      <c r="I108" s="177">
        <f t="shared" si="12"/>
        <v>419</v>
      </c>
      <c r="J108" s="185"/>
      <c r="K108" s="185"/>
    </row>
    <row r="109" spans="1:11" ht="15" customHeight="1">
      <c r="A109" s="19">
        <f t="shared" si="11"/>
        <v>2026</v>
      </c>
      <c r="B109" s="174">
        <f t="shared" si="14"/>
        <v>426</v>
      </c>
      <c r="C109" s="20">
        <v>34</v>
      </c>
      <c r="D109" s="31"/>
      <c r="E109" s="31"/>
      <c r="F109" s="25"/>
      <c r="G109" s="25"/>
      <c r="H109" s="25"/>
      <c r="I109" s="177">
        <f t="shared" si="12"/>
        <v>426</v>
      </c>
      <c r="J109" s="185"/>
      <c r="K109" s="185"/>
    </row>
    <row r="110" spans="1:11" ht="15" customHeight="1">
      <c r="A110" s="19">
        <f t="shared" si="11"/>
        <v>2027</v>
      </c>
      <c r="B110" s="174">
        <f t="shared" si="14"/>
        <v>434</v>
      </c>
      <c r="C110" s="20">
        <v>35</v>
      </c>
      <c r="D110" s="31"/>
      <c r="E110" s="31"/>
      <c r="F110" s="25"/>
      <c r="G110" s="25"/>
      <c r="H110" s="25"/>
      <c r="I110" s="177">
        <f t="shared" si="12"/>
        <v>434</v>
      </c>
      <c r="J110" s="185"/>
      <c r="K110" s="185"/>
    </row>
    <row r="111" spans="1:11" ht="15" customHeight="1">
      <c r="A111" s="19">
        <f t="shared" si="11"/>
        <v>2028</v>
      </c>
      <c r="B111" s="174">
        <f t="shared" si="14"/>
        <v>442</v>
      </c>
      <c r="C111" s="20">
        <v>36</v>
      </c>
      <c r="D111" s="31"/>
      <c r="E111" s="31"/>
      <c r="F111" s="25"/>
      <c r="G111" s="25"/>
      <c r="H111" s="25"/>
      <c r="I111" s="177">
        <f t="shared" si="12"/>
        <v>442</v>
      </c>
      <c r="J111" s="185"/>
      <c r="K111" s="185"/>
    </row>
    <row r="112" spans="1:11" ht="15" customHeight="1">
      <c r="A112" s="19">
        <f t="shared" si="11"/>
        <v>2029</v>
      </c>
      <c r="B112" s="174">
        <f t="shared" si="14"/>
        <v>449</v>
      </c>
      <c r="C112" s="20">
        <v>37</v>
      </c>
      <c r="D112" s="31"/>
      <c r="E112" s="31"/>
      <c r="F112" s="25"/>
      <c r="G112" s="25"/>
      <c r="H112" s="25"/>
      <c r="I112" s="177">
        <f t="shared" si="12"/>
        <v>449</v>
      </c>
      <c r="J112" s="185"/>
      <c r="K112" s="185"/>
    </row>
    <row r="113" spans="1:11" ht="15" customHeight="1">
      <c r="A113" s="19">
        <f t="shared" si="11"/>
        <v>2030</v>
      </c>
      <c r="B113" s="174">
        <f t="shared" si="14"/>
        <v>457</v>
      </c>
      <c r="C113" s="20">
        <v>38</v>
      </c>
      <c r="D113" s="31"/>
      <c r="E113" s="31"/>
      <c r="F113" s="25"/>
      <c r="G113" s="25"/>
      <c r="H113" s="25"/>
      <c r="I113" s="177">
        <f t="shared" si="12"/>
        <v>457</v>
      </c>
      <c r="J113" s="185"/>
      <c r="K113" s="185"/>
    </row>
    <row r="114" spans="1:11" ht="15" customHeight="1">
      <c r="A114" s="19">
        <f t="shared" si="11"/>
        <v>2031</v>
      </c>
      <c r="B114" s="174">
        <f t="shared" si="14"/>
        <v>465</v>
      </c>
      <c r="C114" s="20">
        <v>39</v>
      </c>
      <c r="D114" s="31"/>
      <c r="E114" s="31"/>
      <c r="F114" s="25"/>
      <c r="G114" s="25"/>
      <c r="H114" s="25"/>
      <c r="I114" s="177">
        <f t="shared" si="12"/>
        <v>465</v>
      </c>
      <c r="J114" s="185"/>
      <c r="K114" s="185"/>
    </row>
    <row r="115" spans="1:11" ht="15" customHeight="1">
      <c r="A115" s="19">
        <f t="shared" si="11"/>
        <v>2032</v>
      </c>
      <c r="B115" s="174">
        <f t="shared" si="14"/>
        <v>472</v>
      </c>
      <c r="C115" s="20">
        <v>40</v>
      </c>
      <c r="D115" s="31"/>
      <c r="E115" s="31"/>
      <c r="F115" s="25"/>
      <c r="G115" s="25"/>
      <c r="H115" s="25"/>
      <c r="I115" s="177">
        <f t="shared" si="12"/>
        <v>472</v>
      </c>
      <c r="J115" s="185"/>
      <c r="K115" s="185"/>
    </row>
    <row r="116" spans="1:11" ht="15" customHeight="1">
      <c r="A116" s="19">
        <f t="shared" si="11"/>
        <v>2033</v>
      </c>
      <c r="B116" s="174">
        <f t="shared" si="14"/>
        <v>480</v>
      </c>
      <c r="C116" s="20">
        <v>41</v>
      </c>
      <c r="D116" s="31"/>
      <c r="E116" s="31"/>
      <c r="F116" s="25"/>
      <c r="G116" s="25"/>
      <c r="H116" s="25"/>
      <c r="I116" s="177">
        <f t="shared" si="12"/>
        <v>480</v>
      </c>
      <c r="J116" s="185"/>
      <c r="K116" s="185"/>
    </row>
    <row r="117" spans="1:11" ht="15" customHeight="1">
      <c r="A117" s="19">
        <f t="shared" si="11"/>
        <v>2034</v>
      </c>
      <c r="B117" s="174">
        <f t="shared" si="14"/>
        <v>488</v>
      </c>
      <c r="C117" s="20">
        <v>42</v>
      </c>
      <c r="D117" s="31"/>
      <c r="E117" s="31"/>
      <c r="F117" s="25"/>
      <c r="G117" s="25"/>
      <c r="H117" s="25"/>
      <c r="I117" s="177">
        <f t="shared" si="12"/>
        <v>488</v>
      </c>
      <c r="J117" s="185"/>
      <c r="K117" s="185"/>
    </row>
    <row r="118" spans="1:11" ht="15" customHeight="1">
      <c r="A118" s="19">
        <f t="shared" si="11"/>
        <v>2035</v>
      </c>
      <c r="B118" s="174">
        <f t="shared" si="14"/>
        <v>496</v>
      </c>
      <c r="C118" s="20">
        <v>43</v>
      </c>
      <c r="D118" s="31"/>
      <c r="E118" s="31"/>
      <c r="F118" s="25"/>
      <c r="G118" s="25"/>
      <c r="H118" s="25"/>
      <c r="I118" s="177">
        <f t="shared" si="12"/>
        <v>496</v>
      </c>
      <c r="J118" s="185"/>
      <c r="K118" s="185"/>
    </row>
    <row r="119" spans="1:11" ht="15" customHeight="1">
      <c r="A119" s="36"/>
      <c r="B119" s="189"/>
      <c r="C119" s="21"/>
      <c r="D119" s="31"/>
      <c r="E119" s="31"/>
      <c r="F119" s="25"/>
      <c r="G119" s="25"/>
      <c r="H119" s="25"/>
      <c r="I119" s="190"/>
      <c r="J119" s="190"/>
    </row>
    <row r="120" spans="1:11" ht="15" customHeight="1">
      <c r="A120" s="7" t="s">
        <v>20</v>
      </c>
    </row>
    <row r="121" spans="1:11" ht="15" customHeight="1">
      <c r="A121" s="10" t="s">
        <v>2</v>
      </c>
      <c r="B121" s="92" t="s">
        <v>71</v>
      </c>
      <c r="C121" s="12" t="s">
        <v>21</v>
      </c>
      <c r="D121" s="12" t="s">
        <v>13</v>
      </c>
      <c r="E121" s="37"/>
      <c r="F121" s="13"/>
      <c r="G121" s="14"/>
      <c r="H121" s="15" t="s">
        <v>14</v>
      </c>
      <c r="I121" s="16">
        <f>RSQ(I122:I141,B122:B141)</f>
        <v>0.72430691852708828</v>
      </c>
      <c r="J121" s="17" t="s">
        <v>15</v>
      </c>
      <c r="K121" s="18" t="s">
        <v>16</v>
      </c>
    </row>
    <row r="122" spans="1:11" ht="15" customHeight="1">
      <c r="A122" s="19">
        <f t="shared" ref="A122:B143" si="15">A76</f>
        <v>1993</v>
      </c>
      <c r="B122" s="174">
        <f t="shared" si="15"/>
        <v>208.8</v>
      </c>
      <c r="C122" s="191">
        <f>LN(B122)</f>
        <v>5.341376856008484</v>
      </c>
      <c r="D122" s="20">
        <v>1</v>
      </c>
      <c r="E122" s="38" t="s">
        <v>22</v>
      </c>
      <c r="F122" s="39"/>
      <c r="G122" s="40"/>
      <c r="H122" s="41"/>
      <c r="I122" s="175">
        <f>ROUND($F$130*(1+$F$131)^D122,$G$1)</f>
        <v>180</v>
      </c>
      <c r="J122" s="176">
        <f>ABS(B122-I122)/B122*100</f>
        <v>13.793103448275868</v>
      </c>
      <c r="K122" s="175">
        <f>(B122-I122)^2/1000</f>
        <v>0.82944000000000062</v>
      </c>
    </row>
    <row r="123" spans="1:11" ht="15" customHeight="1">
      <c r="A123" s="19">
        <f t="shared" si="15"/>
        <v>1994</v>
      </c>
      <c r="B123" s="174">
        <f t="shared" si="15"/>
        <v>211.7</v>
      </c>
      <c r="C123" s="191">
        <f t="shared" ref="C123:C141" si="16">LN(B123)</f>
        <v>5.3551701781408196</v>
      </c>
      <c r="D123" s="20">
        <v>2</v>
      </c>
      <c r="E123" s="38" t="s">
        <v>22</v>
      </c>
      <c r="F123" s="39"/>
      <c r="G123" s="40"/>
      <c r="H123" s="41"/>
      <c r="I123" s="175">
        <f t="shared" ref="I123:I164" si="17">ROUND($F$130*(1+$F$131)^D123,$G$1)</f>
        <v>185</v>
      </c>
      <c r="J123" s="176">
        <f t="shared" ref="J123:J141" si="18">ABS(B123-I123)/B123*100</f>
        <v>12.612187057156349</v>
      </c>
      <c r="K123" s="175">
        <f t="shared" ref="K123:K141" si="19">(B123-I123)^2/1000</f>
        <v>0.71288999999999947</v>
      </c>
    </row>
    <row r="124" spans="1:11" ht="15" customHeight="1">
      <c r="A124" s="19">
        <f t="shared" si="15"/>
        <v>1995</v>
      </c>
      <c r="B124" s="174">
        <f t="shared" si="15"/>
        <v>194.7</v>
      </c>
      <c r="C124" s="191">
        <f t="shared" si="16"/>
        <v>5.2714599123781536</v>
      </c>
      <c r="D124" s="20">
        <v>3</v>
      </c>
      <c r="E124" s="38" t="s">
        <v>23</v>
      </c>
      <c r="F124" s="21"/>
      <c r="G124" s="25"/>
      <c r="H124" s="24"/>
      <c r="I124" s="177">
        <f t="shared" si="17"/>
        <v>191</v>
      </c>
      <c r="J124" s="178">
        <f t="shared" si="18"/>
        <v>1.9003595274781657</v>
      </c>
      <c r="K124" s="177">
        <f t="shared" si="19"/>
        <v>1.3689999999999916E-2</v>
      </c>
    </row>
    <row r="125" spans="1:11" ht="15" customHeight="1">
      <c r="A125" s="19">
        <f t="shared" si="15"/>
        <v>1996</v>
      </c>
      <c r="B125" s="174">
        <f t="shared" si="15"/>
        <v>203.13510849596128</v>
      </c>
      <c r="C125" s="191">
        <f t="shared" si="16"/>
        <v>5.3138713167489646</v>
      </c>
      <c r="D125" s="20">
        <v>4</v>
      </c>
      <c r="E125" s="2" t="s">
        <v>24</v>
      </c>
      <c r="G125" s="25"/>
      <c r="H125" s="24"/>
      <c r="I125" s="177">
        <f t="shared" si="17"/>
        <v>197</v>
      </c>
      <c r="J125" s="178">
        <f t="shared" si="18"/>
        <v>3.0202108052056666</v>
      </c>
      <c r="K125" s="177">
        <f t="shared" si="19"/>
        <v>3.7639556257216232E-2</v>
      </c>
    </row>
    <row r="126" spans="1:11" ht="15" customHeight="1">
      <c r="A126" s="19">
        <f t="shared" si="15"/>
        <v>1997</v>
      </c>
      <c r="B126" s="174">
        <f t="shared" si="15"/>
        <v>216.63417051836754</v>
      </c>
      <c r="C126" s="191">
        <f t="shared" si="16"/>
        <v>5.378210080750196</v>
      </c>
      <c r="D126" s="20">
        <v>5</v>
      </c>
      <c r="H126" s="24"/>
      <c r="I126" s="177">
        <f t="shared" si="17"/>
        <v>203</v>
      </c>
      <c r="J126" s="178">
        <f t="shared" si="18"/>
        <v>6.2936380192207739</v>
      </c>
      <c r="K126" s="177">
        <f t="shared" si="19"/>
        <v>0.1858906057239226</v>
      </c>
    </row>
    <row r="127" spans="1:11" ht="15" customHeight="1">
      <c r="A127" s="19">
        <f t="shared" si="15"/>
        <v>1998</v>
      </c>
      <c r="B127" s="174">
        <f t="shared" si="15"/>
        <v>210.22280152288684</v>
      </c>
      <c r="C127" s="191">
        <f t="shared" si="16"/>
        <v>5.3481679279303602</v>
      </c>
      <c r="D127" s="20">
        <v>6</v>
      </c>
      <c r="E127" s="5" t="s">
        <v>25</v>
      </c>
      <c r="F127" s="27" t="s">
        <v>69</v>
      </c>
      <c r="G127" s="42">
        <f>INDEX(LINEST(C122:C141,D122:D141),2)</f>
        <v>5.1620773222572565</v>
      </c>
      <c r="H127" s="24"/>
      <c r="I127" s="177">
        <f t="shared" si="17"/>
        <v>209</v>
      </c>
      <c r="J127" s="178">
        <f t="shared" si="18"/>
        <v>0.58166931181045756</v>
      </c>
      <c r="K127" s="177">
        <f t="shared" si="19"/>
        <v>1.4952435643743754E-3</v>
      </c>
    </row>
    <row r="128" spans="1:11" ht="15" customHeight="1">
      <c r="A128" s="19">
        <f t="shared" si="15"/>
        <v>1999</v>
      </c>
      <c r="B128" s="174">
        <f t="shared" si="15"/>
        <v>211.089763368642</v>
      </c>
      <c r="C128" s="191">
        <f t="shared" si="16"/>
        <v>5.3522834618198711</v>
      </c>
      <c r="D128" s="20">
        <v>7</v>
      </c>
      <c r="E128" s="5" t="s">
        <v>27</v>
      </c>
      <c r="F128" s="27" t="s">
        <v>70</v>
      </c>
      <c r="G128" s="42">
        <f>INDEX(LINEST(C122:C141,D122:D141),1)</f>
        <v>3.0340715607347173E-2</v>
      </c>
      <c r="H128" s="24"/>
      <c r="I128" s="177">
        <f t="shared" si="17"/>
        <v>216</v>
      </c>
      <c r="J128" s="178">
        <f t="shared" si="18"/>
        <v>2.326136783233248</v>
      </c>
      <c r="K128" s="177">
        <f t="shared" si="19"/>
        <v>2.4110423775929996E-2</v>
      </c>
    </row>
    <row r="129" spans="1:11" ht="15" customHeight="1">
      <c r="A129" s="19">
        <f t="shared" si="15"/>
        <v>2000</v>
      </c>
      <c r="B129" s="174">
        <f t="shared" si="15"/>
        <v>154.30648308508049</v>
      </c>
      <c r="C129" s="191">
        <f t="shared" si="16"/>
        <v>5.0389407745919756</v>
      </c>
      <c r="D129" s="20">
        <v>8</v>
      </c>
      <c r="H129" s="24"/>
      <c r="I129" s="177">
        <f t="shared" si="17"/>
        <v>222</v>
      </c>
      <c r="J129" s="178">
        <f t="shared" si="18"/>
        <v>43.869522240096103</v>
      </c>
      <c r="K129" s="177">
        <f t="shared" si="19"/>
        <v>4.5824122323104941</v>
      </c>
    </row>
    <row r="130" spans="1:11" ht="15" customHeight="1">
      <c r="A130" s="19">
        <f t="shared" si="15"/>
        <v>2001</v>
      </c>
      <c r="B130" s="174">
        <f t="shared" si="15"/>
        <v>207.82607034477584</v>
      </c>
      <c r="C130" s="191">
        <f t="shared" si="16"/>
        <v>5.3367015296253539</v>
      </c>
      <c r="D130" s="20">
        <v>9</v>
      </c>
      <c r="E130" s="5" t="s">
        <v>29</v>
      </c>
      <c r="F130" s="43">
        <f>EXP(G127)</f>
        <v>174.52662734863512</v>
      </c>
      <c r="G130" s="25"/>
      <c r="H130" s="24"/>
      <c r="I130" s="177">
        <f t="shared" si="17"/>
        <v>229</v>
      </c>
      <c r="J130" s="178">
        <f t="shared" si="18"/>
        <v>10.188293326288363</v>
      </c>
      <c r="K130" s="177">
        <f t="shared" si="19"/>
        <v>0.44833529704438096</v>
      </c>
    </row>
    <row r="131" spans="1:11" ht="15" customHeight="1">
      <c r="A131" s="19">
        <f t="shared" si="15"/>
        <v>2002</v>
      </c>
      <c r="B131" s="174">
        <f t="shared" si="15"/>
        <v>210.68115754590769</v>
      </c>
      <c r="C131" s="191">
        <f t="shared" si="16"/>
        <v>5.3503458889322939</v>
      </c>
      <c r="D131" s="20">
        <v>10</v>
      </c>
      <c r="E131" s="5" t="s">
        <v>30</v>
      </c>
      <c r="F131" s="44">
        <f>EXP(G128)-1</f>
        <v>3.0805685713942044E-2</v>
      </c>
      <c r="G131" s="25"/>
      <c r="H131" s="45"/>
      <c r="I131" s="177">
        <f t="shared" si="17"/>
        <v>236</v>
      </c>
      <c r="J131" s="178">
        <f t="shared" si="18"/>
        <v>12.01761123254475</v>
      </c>
      <c r="K131" s="177">
        <f t="shared" si="19"/>
        <v>0.64104378321514688</v>
      </c>
    </row>
    <row r="132" spans="1:11" ht="15" customHeight="1">
      <c r="A132" s="19">
        <f t="shared" si="15"/>
        <v>2003</v>
      </c>
      <c r="B132" s="174">
        <f t="shared" si="15"/>
        <v>211.01953374785333</v>
      </c>
      <c r="C132" s="191">
        <f t="shared" si="16"/>
        <v>5.3519507061951241</v>
      </c>
      <c r="D132" s="20">
        <v>11</v>
      </c>
      <c r="G132" s="46"/>
      <c r="H132" s="45"/>
      <c r="I132" s="177">
        <f t="shared" si="17"/>
        <v>244</v>
      </c>
      <c r="J132" s="178">
        <f t="shared" si="18"/>
        <v>15.629105830342199</v>
      </c>
      <c r="K132" s="177">
        <f t="shared" si="19"/>
        <v>1.0877111542089855</v>
      </c>
    </row>
    <row r="133" spans="1:11" ht="15" customHeight="1">
      <c r="A133" s="19">
        <f t="shared" si="15"/>
        <v>2004</v>
      </c>
      <c r="B133" s="174">
        <f t="shared" si="15"/>
        <v>231.78531618502609</v>
      </c>
      <c r="C133" s="191">
        <f t="shared" si="16"/>
        <v>5.4458115819838193</v>
      </c>
      <c r="D133" s="20">
        <v>12</v>
      </c>
      <c r="E133" s="637" t="s">
        <v>7</v>
      </c>
      <c r="F133" s="638"/>
      <c r="G133" s="641">
        <f>I121</f>
        <v>0.72430691852708828</v>
      </c>
      <c r="H133" s="642"/>
      <c r="I133" s="177">
        <f t="shared" si="17"/>
        <v>251</v>
      </c>
      <c r="J133" s="178">
        <f t="shared" si="18"/>
        <v>8.2898624171841426</v>
      </c>
      <c r="K133" s="177">
        <f t="shared" si="19"/>
        <v>0.36920407410942035</v>
      </c>
    </row>
    <row r="134" spans="1:11" ht="15" customHeight="1">
      <c r="A134" s="19">
        <f t="shared" si="15"/>
        <v>2005</v>
      </c>
      <c r="B134" s="174">
        <f t="shared" si="15"/>
        <v>235.33101630676526</v>
      </c>
      <c r="C134" s="191">
        <f t="shared" si="16"/>
        <v>5.4609931030547019</v>
      </c>
      <c r="D134" s="20">
        <v>13</v>
      </c>
      <c r="E134" s="637" t="s">
        <v>8</v>
      </c>
      <c r="F134" s="638"/>
      <c r="G134" s="639">
        <f>SUM(K122:K141)</f>
        <v>15.894633159280483</v>
      </c>
      <c r="H134" s="640"/>
      <c r="I134" s="177">
        <f t="shared" si="17"/>
        <v>259</v>
      </c>
      <c r="J134" s="178">
        <f t="shared" si="18"/>
        <v>10.05774082171178</v>
      </c>
      <c r="K134" s="177">
        <f t="shared" si="19"/>
        <v>0.5602207890706119</v>
      </c>
    </row>
    <row r="135" spans="1:11" ht="15" customHeight="1">
      <c r="A135" s="19">
        <f t="shared" si="15"/>
        <v>2006</v>
      </c>
      <c r="B135" s="174">
        <f t="shared" si="15"/>
        <v>306.89999999999998</v>
      </c>
      <c r="C135" s="191">
        <f t="shared" si="16"/>
        <v>5.7265219616256902</v>
      </c>
      <c r="D135" s="20">
        <v>14</v>
      </c>
      <c r="E135" s="637" t="s">
        <v>9</v>
      </c>
      <c r="F135" s="638"/>
      <c r="G135" s="639">
        <f>SUM(K132:K141)</f>
        <v>8.4176860173890162</v>
      </c>
      <c r="H135" s="640"/>
      <c r="I135" s="177">
        <f t="shared" si="17"/>
        <v>267</v>
      </c>
      <c r="J135" s="178">
        <f t="shared" si="18"/>
        <v>13.000977517106543</v>
      </c>
      <c r="K135" s="177">
        <f t="shared" si="19"/>
        <v>1.5920099999999981</v>
      </c>
    </row>
    <row r="136" spans="1:11" ht="15" customHeight="1">
      <c r="A136" s="19">
        <f t="shared" si="15"/>
        <v>2007</v>
      </c>
      <c r="B136" s="174">
        <f t="shared" si="15"/>
        <v>321.2</v>
      </c>
      <c r="C136" s="191">
        <f t="shared" si="16"/>
        <v>5.7720639820726065</v>
      </c>
      <c r="D136" s="20">
        <v>15</v>
      </c>
      <c r="E136" s="637" t="s">
        <v>10</v>
      </c>
      <c r="F136" s="638"/>
      <c r="G136" s="639">
        <f>SUM(J122:J141)/D141</f>
        <v>9.7138251054847604</v>
      </c>
      <c r="H136" s="640"/>
      <c r="I136" s="177">
        <f t="shared" si="17"/>
        <v>275</v>
      </c>
      <c r="J136" s="178">
        <f t="shared" si="18"/>
        <v>14.383561643835613</v>
      </c>
      <c r="K136" s="177">
        <f t="shared" si="19"/>
        <v>2.1344399999999992</v>
      </c>
    </row>
    <row r="137" spans="1:11" ht="15" customHeight="1">
      <c r="A137" s="19">
        <f t="shared" si="15"/>
        <v>2008</v>
      </c>
      <c r="B137" s="174">
        <f t="shared" si="15"/>
        <v>324.60000000000002</v>
      </c>
      <c r="C137" s="191">
        <f t="shared" si="16"/>
        <v>5.7825936550804906</v>
      </c>
      <c r="D137" s="20">
        <v>16</v>
      </c>
      <c r="E137" s="637" t="s">
        <v>11</v>
      </c>
      <c r="F137" s="638"/>
      <c r="G137" s="639">
        <f>SUM(J132:J141)/10</f>
        <v>8.7673770358385479</v>
      </c>
      <c r="H137" s="640"/>
      <c r="I137" s="177">
        <f t="shared" si="17"/>
        <v>284</v>
      </c>
      <c r="J137" s="178">
        <f t="shared" si="18"/>
        <v>12.507701786814549</v>
      </c>
      <c r="K137" s="177">
        <f t="shared" si="19"/>
        <v>1.648360000000002</v>
      </c>
    </row>
    <row r="138" spans="1:11" ht="15" customHeight="1">
      <c r="A138" s="19">
        <f t="shared" si="15"/>
        <v>2009</v>
      </c>
      <c r="B138" s="174">
        <f t="shared" si="15"/>
        <v>322.7</v>
      </c>
      <c r="C138" s="191">
        <f t="shared" si="16"/>
        <v>5.7767230990579161</v>
      </c>
      <c r="D138" s="20">
        <v>17</v>
      </c>
      <c r="E138" s="47"/>
      <c r="F138" s="48"/>
      <c r="G138" s="45"/>
      <c r="H138" s="45"/>
      <c r="I138" s="177">
        <f t="shared" si="17"/>
        <v>292</v>
      </c>
      <c r="J138" s="178">
        <f t="shared" si="18"/>
        <v>9.5134800123954104</v>
      </c>
      <c r="K138" s="177">
        <f t="shared" si="19"/>
        <v>0.94248999999999927</v>
      </c>
    </row>
    <row r="139" spans="1:11" ht="15" customHeight="1">
      <c r="A139" s="19">
        <f t="shared" si="15"/>
        <v>2010</v>
      </c>
      <c r="B139" s="174">
        <f t="shared" si="15"/>
        <v>306</v>
      </c>
      <c r="C139" s="191">
        <f t="shared" si="16"/>
        <v>5.7235851019523807</v>
      </c>
      <c r="D139" s="20">
        <v>18</v>
      </c>
      <c r="E139" s="45"/>
      <c r="F139" s="45"/>
      <c r="G139" s="49"/>
      <c r="H139" s="45"/>
      <c r="I139" s="177">
        <f t="shared" si="17"/>
        <v>301</v>
      </c>
      <c r="J139" s="178">
        <f t="shared" si="18"/>
        <v>1.6339869281045754</v>
      </c>
      <c r="K139" s="177">
        <f t="shared" si="19"/>
        <v>2.5000000000000001E-2</v>
      </c>
    </row>
    <row r="140" spans="1:11" s="25" customFormat="1" ht="15" customHeight="1">
      <c r="A140" s="19">
        <f t="shared" si="15"/>
        <v>2011</v>
      </c>
      <c r="B140" s="174">
        <f t="shared" si="15"/>
        <v>311.7</v>
      </c>
      <c r="C140" s="191">
        <f t="shared" si="16"/>
        <v>5.7420411867732915</v>
      </c>
      <c r="D140" s="20">
        <v>19</v>
      </c>
      <c r="G140" s="49"/>
      <c r="H140" s="45"/>
      <c r="I140" s="177">
        <f t="shared" si="17"/>
        <v>311</v>
      </c>
      <c r="J140" s="178">
        <f t="shared" si="18"/>
        <v>0.22457491177413819</v>
      </c>
      <c r="K140" s="177">
        <f t="shared" si="19"/>
        <v>4.8999999999998405E-4</v>
      </c>
    </row>
    <row r="141" spans="1:11" ht="15" customHeight="1" thickBot="1">
      <c r="A141" s="19">
        <f t="shared" si="15"/>
        <v>2012</v>
      </c>
      <c r="B141" s="182">
        <f t="shared" si="15"/>
        <v>312.39999999999998</v>
      </c>
      <c r="C141" s="191">
        <f t="shared" si="16"/>
        <v>5.744284417965531</v>
      </c>
      <c r="D141" s="20">
        <v>20</v>
      </c>
      <c r="E141" s="50"/>
      <c r="F141" s="25"/>
      <c r="G141" s="25"/>
      <c r="H141" s="25"/>
      <c r="I141" s="177">
        <f t="shared" si="17"/>
        <v>320</v>
      </c>
      <c r="J141" s="178">
        <f t="shared" si="18"/>
        <v>2.4327784891165249</v>
      </c>
      <c r="K141" s="177">
        <f t="shared" si="19"/>
        <v>5.7760000000000346E-2</v>
      </c>
    </row>
    <row r="142" spans="1:11" s="25" customFormat="1" ht="15" customHeight="1" thickTop="1">
      <c r="A142" s="275">
        <f t="shared" si="15"/>
        <v>2013</v>
      </c>
      <c r="B142" s="174">
        <f t="shared" ref="B142:B164" si="20">ROUND($F$130*(1+$F$131)^D142,$G$1)</f>
        <v>330</v>
      </c>
      <c r="C142" s="280"/>
      <c r="D142" s="276">
        <v>21</v>
      </c>
      <c r="E142" s="281"/>
      <c r="F142" s="277"/>
      <c r="G142" s="277"/>
      <c r="H142" s="277"/>
      <c r="I142" s="278">
        <f t="shared" si="17"/>
        <v>330</v>
      </c>
      <c r="J142" s="279"/>
      <c r="K142" s="278"/>
    </row>
    <row r="143" spans="1:11" s="25" customFormat="1" ht="15" customHeight="1">
      <c r="A143" s="19">
        <f t="shared" si="15"/>
        <v>2014</v>
      </c>
      <c r="B143" s="174">
        <f t="shared" si="20"/>
        <v>340</v>
      </c>
      <c r="C143" s="191"/>
      <c r="D143" s="20">
        <v>22</v>
      </c>
      <c r="E143" s="50"/>
      <c r="I143" s="177">
        <f t="shared" si="17"/>
        <v>340</v>
      </c>
      <c r="J143" s="178"/>
      <c r="K143" s="177"/>
    </row>
    <row r="144" spans="1:11" ht="15" customHeight="1">
      <c r="A144" s="19">
        <f t="shared" ref="A144:A164" si="21">A98</f>
        <v>2015</v>
      </c>
      <c r="B144" s="174">
        <f t="shared" si="20"/>
        <v>351</v>
      </c>
      <c r="C144" s="52"/>
      <c r="D144" s="20">
        <v>23</v>
      </c>
      <c r="E144" s="53"/>
      <c r="F144" s="31"/>
      <c r="G144" s="25"/>
      <c r="H144" s="25"/>
      <c r="I144" s="177">
        <f t="shared" si="17"/>
        <v>351</v>
      </c>
      <c r="J144" s="185"/>
      <c r="K144" s="185"/>
    </row>
    <row r="145" spans="1:11" ht="15" customHeight="1">
      <c r="A145" s="19">
        <f t="shared" si="21"/>
        <v>2016</v>
      </c>
      <c r="B145" s="174">
        <f t="shared" si="20"/>
        <v>361</v>
      </c>
      <c r="C145" s="52"/>
      <c r="D145" s="20">
        <v>24</v>
      </c>
      <c r="E145" s="53"/>
      <c r="F145" s="31"/>
      <c r="G145" s="25"/>
      <c r="H145" s="25"/>
      <c r="I145" s="177">
        <f t="shared" si="17"/>
        <v>361</v>
      </c>
      <c r="J145" s="185"/>
      <c r="K145" s="185"/>
    </row>
    <row r="146" spans="1:11" ht="15" customHeight="1">
      <c r="A146" s="19">
        <f t="shared" si="21"/>
        <v>2017</v>
      </c>
      <c r="B146" s="174">
        <f t="shared" si="20"/>
        <v>373</v>
      </c>
      <c r="C146" s="52"/>
      <c r="D146" s="20">
        <v>25</v>
      </c>
      <c r="E146" s="53"/>
      <c r="F146" s="31"/>
      <c r="G146" s="25"/>
      <c r="H146" s="25"/>
      <c r="I146" s="177">
        <f t="shared" si="17"/>
        <v>373</v>
      </c>
      <c r="J146" s="185"/>
      <c r="K146" s="185"/>
    </row>
    <row r="147" spans="1:11" ht="15" customHeight="1">
      <c r="A147" s="19">
        <f t="shared" si="21"/>
        <v>2018</v>
      </c>
      <c r="B147" s="174">
        <f t="shared" si="20"/>
        <v>384</v>
      </c>
      <c r="C147" s="52"/>
      <c r="D147" s="20">
        <v>26</v>
      </c>
      <c r="E147" s="53"/>
      <c r="F147" s="31"/>
      <c r="G147" s="25"/>
      <c r="H147" s="25"/>
      <c r="I147" s="177">
        <f t="shared" si="17"/>
        <v>384</v>
      </c>
      <c r="J147" s="185"/>
      <c r="K147" s="185"/>
    </row>
    <row r="148" spans="1:11" ht="15" customHeight="1">
      <c r="A148" s="19">
        <f t="shared" si="21"/>
        <v>2019</v>
      </c>
      <c r="B148" s="174">
        <f t="shared" si="20"/>
        <v>396</v>
      </c>
      <c r="C148" s="52"/>
      <c r="D148" s="20">
        <v>27</v>
      </c>
      <c r="E148" s="53"/>
      <c r="F148" s="31"/>
      <c r="G148" s="25"/>
      <c r="H148" s="25"/>
      <c r="I148" s="177">
        <f t="shared" si="17"/>
        <v>396</v>
      </c>
      <c r="J148" s="185"/>
      <c r="K148" s="185"/>
    </row>
    <row r="149" spans="1:11" ht="15" customHeight="1">
      <c r="A149" s="19">
        <f t="shared" si="21"/>
        <v>2020</v>
      </c>
      <c r="B149" s="174">
        <f t="shared" si="20"/>
        <v>408</v>
      </c>
      <c r="C149" s="52"/>
      <c r="D149" s="20">
        <v>28</v>
      </c>
      <c r="E149" s="53"/>
      <c r="F149" s="31"/>
      <c r="G149" s="25"/>
      <c r="H149" s="25"/>
      <c r="I149" s="177">
        <f t="shared" si="17"/>
        <v>408</v>
      </c>
      <c r="J149" s="185"/>
      <c r="K149" s="185"/>
    </row>
    <row r="150" spans="1:11" ht="15" customHeight="1">
      <c r="A150" s="19">
        <f t="shared" si="21"/>
        <v>2021</v>
      </c>
      <c r="B150" s="174">
        <f t="shared" si="20"/>
        <v>421</v>
      </c>
      <c r="C150" s="52"/>
      <c r="D150" s="20">
        <v>29</v>
      </c>
      <c r="E150" s="53"/>
      <c r="F150" s="31"/>
      <c r="G150" s="25"/>
      <c r="H150" s="25"/>
      <c r="I150" s="177">
        <f t="shared" si="17"/>
        <v>421</v>
      </c>
      <c r="J150" s="185"/>
      <c r="K150" s="185"/>
    </row>
    <row r="151" spans="1:11" ht="15" customHeight="1">
      <c r="A151" s="19">
        <f t="shared" si="21"/>
        <v>2022</v>
      </c>
      <c r="B151" s="174">
        <f t="shared" si="20"/>
        <v>434</v>
      </c>
      <c r="C151" s="52"/>
      <c r="D151" s="20">
        <v>30</v>
      </c>
      <c r="E151" s="53"/>
      <c r="F151" s="31"/>
      <c r="G151" s="25"/>
      <c r="H151" s="25"/>
      <c r="I151" s="177">
        <f t="shared" si="17"/>
        <v>434</v>
      </c>
      <c r="J151" s="185"/>
      <c r="K151" s="185"/>
    </row>
    <row r="152" spans="1:11" ht="15" customHeight="1">
      <c r="A152" s="19">
        <f t="shared" si="21"/>
        <v>2023</v>
      </c>
      <c r="B152" s="174">
        <f t="shared" si="20"/>
        <v>447</v>
      </c>
      <c r="C152" s="52"/>
      <c r="D152" s="20">
        <v>31</v>
      </c>
      <c r="E152" s="53"/>
      <c r="F152" s="31"/>
      <c r="G152" s="25"/>
      <c r="H152" s="25"/>
      <c r="I152" s="177">
        <f t="shared" si="17"/>
        <v>447</v>
      </c>
      <c r="J152" s="185"/>
      <c r="K152" s="185"/>
    </row>
    <row r="153" spans="1:11" ht="15" customHeight="1">
      <c r="A153" s="19">
        <f t="shared" si="21"/>
        <v>2024</v>
      </c>
      <c r="B153" s="174">
        <f t="shared" si="20"/>
        <v>461</v>
      </c>
      <c r="C153" s="52"/>
      <c r="D153" s="20">
        <v>32</v>
      </c>
      <c r="E153" s="53"/>
      <c r="F153" s="31"/>
      <c r="G153" s="25"/>
      <c r="H153" s="25"/>
      <c r="I153" s="177">
        <f t="shared" si="17"/>
        <v>461</v>
      </c>
      <c r="J153" s="185"/>
      <c r="K153" s="185"/>
    </row>
    <row r="154" spans="1:11" ht="15" customHeight="1">
      <c r="A154" s="19">
        <f t="shared" si="21"/>
        <v>2025</v>
      </c>
      <c r="B154" s="174">
        <f t="shared" si="20"/>
        <v>475</v>
      </c>
      <c r="C154" s="52"/>
      <c r="D154" s="20">
        <v>33</v>
      </c>
      <c r="E154" s="53"/>
      <c r="F154" s="31"/>
      <c r="G154" s="25"/>
      <c r="H154" s="25"/>
      <c r="I154" s="177">
        <f t="shared" si="17"/>
        <v>475</v>
      </c>
      <c r="J154" s="185"/>
      <c r="K154" s="185"/>
    </row>
    <row r="155" spans="1:11" ht="15" customHeight="1">
      <c r="A155" s="19">
        <f t="shared" si="21"/>
        <v>2026</v>
      </c>
      <c r="B155" s="174">
        <f t="shared" si="20"/>
        <v>490</v>
      </c>
      <c r="C155" s="52"/>
      <c r="D155" s="20">
        <v>34</v>
      </c>
      <c r="E155" s="53"/>
      <c r="F155" s="31"/>
      <c r="G155" s="25"/>
      <c r="H155" s="25"/>
      <c r="I155" s="177">
        <f t="shared" si="17"/>
        <v>490</v>
      </c>
      <c r="J155" s="185"/>
      <c r="K155" s="185"/>
    </row>
    <row r="156" spans="1:11" ht="15" customHeight="1">
      <c r="A156" s="19">
        <f t="shared" si="21"/>
        <v>2027</v>
      </c>
      <c r="B156" s="174">
        <f t="shared" si="20"/>
        <v>505</v>
      </c>
      <c r="C156" s="52"/>
      <c r="D156" s="20">
        <v>35</v>
      </c>
      <c r="E156" s="53"/>
      <c r="F156" s="31"/>
      <c r="G156" s="25"/>
      <c r="H156" s="25"/>
      <c r="I156" s="177">
        <f t="shared" si="17"/>
        <v>505</v>
      </c>
      <c r="J156" s="185"/>
      <c r="K156" s="185"/>
    </row>
    <row r="157" spans="1:11" ht="15" customHeight="1">
      <c r="A157" s="19">
        <f t="shared" si="21"/>
        <v>2028</v>
      </c>
      <c r="B157" s="174">
        <f t="shared" si="20"/>
        <v>520</v>
      </c>
      <c r="C157" s="52"/>
      <c r="D157" s="20">
        <v>36</v>
      </c>
      <c r="E157" s="53"/>
      <c r="F157" s="31"/>
      <c r="G157" s="25"/>
      <c r="H157" s="25"/>
      <c r="I157" s="177">
        <f t="shared" si="17"/>
        <v>520</v>
      </c>
      <c r="J157" s="185"/>
      <c r="K157" s="185"/>
    </row>
    <row r="158" spans="1:11" ht="15" customHeight="1">
      <c r="A158" s="19">
        <f t="shared" si="21"/>
        <v>2029</v>
      </c>
      <c r="B158" s="174">
        <f t="shared" si="20"/>
        <v>536</v>
      </c>
      <c r="C158" s="52"/>
      <c r="D158" s="20">
        <v>37</v>
      </c>
      <c r="E158" s="53"/>
      <c r="F158" s="31"/>
      <c r="G158" s="25"/>
      <c r="H158" s="25"/>
      <c r="I158" s="177">
        <f t="shared" si="17"/>
        <v>536</v>
      </c>
      <c r="J158" s="185"/>
      <c r="K158" s="185"/>
    </row>
    <row r="159" spans="1:11" ht="15" customHeight="1">
      <c r="A159" s="19">
        <f t="shared" si="21"/>
        <v>2030</v>
      </c>
      <c r="B159" s="174">
        <f t="shared" si="20"/>
        <v>553</v>
      </c>
      <c r="C159" s="52"/>
      <c r="D159" s="20">
        <v>38</v>
      </c>
      <c r="E159" s="53"/>
      <c r="F159" s="31"/>
      <c r="G159" s="25"/>
      <c r="H159" s="25"/>
      <c r="I159" s="177">
        <f t="shared" si="17"/>
        <v>553</v>
      </c>
      <c r="J159" s="185"/>
      <c r="K159" s="185"/>
    </row>
    <row r="160" spans="1:11" ht="15" customHeight="1">
      <c r="A160" s="19">
        <f t="shared" si="21"/>
        <v>2031</v>
      </c>
      <c r="B160" s="174">
        <f t="shared" si="20"/>
        <v>570</v>
      </c>
      <c r="C160" s="52"/>
      <c r="D160" s="20">
        <v>39</v>
      </c>
      <c r="E160" s="53"/>
      <c r="F160" s="31"/>
      <c r="G160" s="25"/>
      <c r="H160" s="25"/>
      <c r="I160" s="177">
        <f t="shared" si="17"/>
        <v>570</v>
      </c>
      <c r="J160" s="185"/>
      <c r="K160" s="185"/>
    </row>
    <row r="161" spans="1:109" ht="15" customHeight="1">
      <c r="A161" s="19">
        <f t="shared" si="21"/>
        <v>2032</v>
      </c>
      <c r="B161" s="174">
        <f t="shared" si="20"/>
        <v>587</v>
      </c>
      <c r="C161" s="52"/>
      <c r="D161" s="20">
        <v>40</v>
      </c>
      <c r="E161" s="53"/>
      <c r="F161" s="31"/>
      <c r="G161" s="25"/>
      <c r="H161" s="25"/>
      <c r="I161" s="177">
        <f t="shared" si="17"/>
        <v>587</v>
      </c>
      <c r="J161" s="185"/>
      <c r="K161" s="185"/>
    </row>
    <row r="162" spans="1:109" ht="15" customHeight="1">
      <c r="A162" s="19">
        <f t="shared" si="21"/>
        <v>2033</v>
      </c>
      <c r="B162" s="174">
        <f t="shared" si="20"/>
        <v>605</v>
      </c>
      <c r="C162" s="52"/>
      <c r="D162" s="20">
        <v>41</v>
      </c>
      <c r="E162" s="53"/>
      <c r="F162" s="31"/>
      <c r="G162" s="25"/>
      <c r="H162" s="25"/>
      <c r="I162" s="177">
        <f t="shared" si="17"/>
        <v>605</v>
      </c>
      <c r="J162" s="185"/>
      <c r="K162" s="185"/>
    </row>
    <row r="163" spans="1:109" ht="15" customHeight="1">
      <c r="A163" s="19">
        <f t="shared" si="21"/>
        <v>2034</v>
      </c>
      <c r="B163" s="174">
        <f t="shared" si="20"/>
        <v>624</v>
      </c>
      <c r="C163" s="52"/>
      <c r="D163" s="20">
        <v>42</v>
      </c>
      <c r="E163" s="53"/>
      <c r="F163" s="31"/>
      <c r="G163" s="25"/>
      <c r="H163" s="25"/>
      <c r="I163" s="177">
        <f t="shared" si="17"/>
        <v>624</v>
      </c>
      <c r="J163" s="185"/>
      <c r="K163" s="185"/>
    </row>
    <row r="164" spans="1:109" ht="15" customHeight="1">
      <c r="A164" s="19">
        <f t="shared" si="21"/>
        <v>2035</v>
      </c>
      <c r="B164" s="174">
        <f t="shared" si="20"/>
        <v>643</v>
      </c>
      <c r="C164" s="52"/>
      <c r="D164" s="20">
        <v>43</v>
      </c>
      <c r="E164" s="53"/>
      <c r="F164" s="31"/>
      <c r="G164" s="25"/>
      <c r="H164" s="25"/>
      <c r="I164" s="177">
        <f t="shared" si="17"/>
        <v>643</v>
      </c>
      <c r="J164" s="185"/>
      <c r="K164" s="185"/>
    </row>
    <row r="165" spans="1:109" ht="15" customHeight="1">
      <c r="A165" s="36"/>
      <c r="B165" s="194"/>
      <c r="C165" s="25"/>
      <c r="D165" s="21"/>
      <c r="E165" s="55"/>
      <c r="F165" s="31"/>
      <c r="G165" s="25"/>
      <c r="H165" s="25"/>
      <c r="I165" s="56"/>
      <c r="J165" s="56"/>
    </row>
    <row r="166" spans="1:109" ht="15" customHeight="1">
      <c r="A166" s="7" t="s">
        <v>31</v>
      </c>
    </row>
    <row r="167" spans="1:109" ht="15" customHeight="1">
      <c r="A167" s="10" t="s">
        <v>2</v>
      </c>
      <c r="B167" s="92" t="s">
        <v>71</v>
      </c>
      <c r="C167" s="12" t="s">
        <v>32</v>
      </c>
      <c r="D167" s="12" t="s">
        <v>13</v>
      </c>
      <c r="E167" s="37"/>
      <c r="F167" s="13"/>
      <c r="G167" s="14"/>
      <c r="H167" s="15" t="s">
        <v>14</v>
      </c>
      <c r="I167" s="16">
        <f>RSQ(I168:I187,B168:B187)</f>
        <v>0.74593307281583965</v>
      </c>
      <c r="J167" s="17" t="s">
        <v>15</v>
      </c>
      <c r="K167" s="18" t="s">
        <v>16</v>
      </c>
      <c r="M167" s="57" t="s">
        <v>32</v>
      </c>
      <c r="N167" s="14"/>
      <c r="O167" s="14"/>
      <c r="P167" s="107" t="s">
        <v>74</v>
      </c>
      <c r="Q167" s="108">
        <f>RSQ($B168:$B187,Q168:Q187)</f>
        <v>0.72430691852708828</v>
      </c>
      <c r="R167" s="18" t="s">
        <v>16</v>
      </c>
      <c r="T167" s="57" t="s">
        <v>32</v>
      </c>
      <c r="U167" s="14"/>
      <c r="V167" s="14"/>
      <c r="W167" s="107" t="s">
        <v>74</v>
      </c>
      <c r="X167" s="108">
        <f>RSQ($B168:$B187,X168:X187)</f>
        <v>0.72529260617661773</v>
      </c>
      <c r="Y167" s="18" t="s">
        <v>16</v>
      </c>
      <c r="AA167" s="57" t="s">
        <v>32</v>
      </c>
      <c r="AB167" s="14"/>
      <c r="AC167" s="14"/>
      <c r="AD167" s="107" t="s">
        <v>74</v>
      </c>
      <c r="AE167" s="108">
        <f>RSQ($B168:$B187,AE168:AE187)</f>
        <v>0.72490397807348295</v>
      </c>
      <c r="AF167" s="18" t="s">
        <v>16</v>
      </c>
      <c r="AH167" s="57" t="s">
        <v>32</v>
      </c>
      <c r="AI167" s="14"/>
      <c r="AJ167" s="14"/>
      <c r="AK167" s="107" t="s">
        <v>74</v>
      </c>
      <c r="AL167" s="108">
        <f>RSQ($B168:$B187,AL168:AL187)</f>
        <v>0.72562673398558453</v>
      </c>
      <c r="AM167" s="18" t="s">
        <v>16</v>
      </c>
      <c r="AO167" s="57" t="s">
        <v>32</v>
      </c>
      <c r="AP167" s="14"/>
      <c r="AQ167" s="14"/>
      <c r="AR167" s="107" t="s">
        <v>74</v>
      </c>
      <c r="AS167" s="108">
        <f>RSQ($B168:$B187,AS168:AS187)</f>
        <v>0.72812352669977642</v>
      </c>
      <c r="AT167" s="18" t="s">
        <v>16</v>
      </c>
      <c r="AV167" s="57" t="s">
        <v>32</v>
      </c>
      <c r="AW167" s="14"/>
      <c r="AX167" s="14"/>
      <c r="AY167" s="107" t="s">
        <v>74</v>
      </c>
      <c r="AZ167" s="108">
        <f>RSQ($B168:$B187,AZ168:AZ187)</f>
        <v>0.72950528631215772</v>
      </c>
      <c r="BA167" s="18" t="s">
        <v>16</v>
      </c>
      <c r="BC167" s="57" t="s">
        <v>32</v>
      </c>
      <c r="BD167" s="14"/>
      <c r="BE167" s="14"/>
      <c r="BF167" s="107" t="s">
        <v>74</v>
      </c>
      <c r="BG167" s="108">
        <f>RSQ($B168:$B187,BG168:BG187)</f>
        <v>0.73361408029777064</v>
      </c>
      <c r="BH167" s="18" t="s">
        <v>16</v>
      </c>
      <c r="BJ167" s="57" t="s">
        <v>32</v>
      </c>
      <c r="BK167" s="14"/>
      <c r="BL167" s="14"/>
      <c r="BM167" s="107" t="s">
        <v>74</v>
      </c>
      <c r="BN167" s="108">
        <f>RSQ($B168:$B187,BN168:BN187)</f>
        <v>0.73272181892099386</v>
      </c>
      <c r="BO167" s="18" t="s">
        <v>16</v>
      </c>
      <c r="BQ167" s="57" t="s">
        <v>32</v>
      </c>
      <c r="BR167" s="14"/>
      <c r="BS167" s="14"/>
      <c r="BT167" s="107" t="s">
        <v>74</v>
      </c>
      <c r="BU167" s="108">
        <f>RSQ($B168:$B187,BU168:BU187)</f>
        <v>0.7369937996685515</v>
      </c>
      <c r="BV167" s="18" t="s">
        <v>16</v>
      </c>
      <c r="BX167" s="57" t="s">
        <v>32</v>
      </c>
      <c r="BY167" s="14"/>
      <c r="BZ167" s="14"/>
      <c r="CA167" s="107" t="s">
        <v>74</v>
      </c>
      <c r="CB167" s="108">
        <f>RSQ($B168:$B187,CB168:CB187)</f>
        <v>0.73957461254226753</v>
      </c>
      <c r="CC167" s="18" t="s">
        <v>16</v>
      </c>
      <c r="CE167" s="57" t="s">
        <v>32</v>
      </c>
      <c r="CF167" s="14"/>
      <c r="CG167" s="14"/>
      <c r="CH167" s="107" t="s">
        <v>74</v>
      </c>
      <c r="CI167" s="108">
        <f>RSQ($B168:$B187,CI168:CI187)</f>
        <v>0.74112306399631167</v>
      </c>
      <c r="CJ167" s="18" t="s">
        <v>16</v>
      </c>
      <c r="CL167" s="57" t="s">
        <v>32</v>
      </c>
      <c r="CM167" s="14"/>
      <c r="CN167" s="14"/>
      <c r="CO167" s="107" t="s">
        <v>74</v>
      </c>
      <c r="CP167" s="108">
        <f>RSQ($B168:$B187,CP168:CP187)</f>
        <v>0.74191893023301536</v>
      </c>
      <c r="CQ167" s="18" t="s">
        <v>16</v>
      </c>
      <c r="CS167" s="57" t="s">
        <v>32</v>
      </c>
      <c r="CT167" s="14"/>
      <c r="CU167" s="14"/>
      <c r="CV167" s="107" t="s">
        <v>74</v>
      </c>
      <c r="CW167" s="108">
        <f>RSQ($B168:$B187,CW168:CW187)</f>
        <v>0.74240854263264011</v>
      </c>
      <c r="CX167" s="18" t="s">
        <v>16</v>
      </c>
      <c r="CZ167" s="57" t="s">
        <v>32</v>
      </c>
      <c r="DA167" s="14"/>
      <c r="DB167" s="14"/>
      <c r="DC167" s="107" t="s">
        <v>74</v>
      </c>
      <c r="DD167" s="108">
        <f>RSQ($B168:$B187,DD168:DD187)</f>
        <v>0.74593307281583965</v>
      </c>
      <c r="DE167" s="18" t="s">
        <v>16</v>
      </c>
    </row>
    <row r="168" spans="1:109" ht="15" customHeight="1">
      <c r="A168" s="19">
        <f t="shared" ref="A168:B189" si="22">A122</f>
        <v>1993</v>
      </c>
      <c r="B168" s="174">
        <f t="shared" si="22"/>
        <v>208.8</v>
      </c>
      <c r="C168" s="191">
        <f>LN(B168-$F$173)</f>
        <v>4.00369019395397</v>
      </c>
      <c r="D168" s="20">
        <v>1</v>
      </c>
      <c r="E168" s="38" t="s">
        <v>33</v>
      </c>
      <c r="F168" s="39"/>
      <c r="G168" s="40"/>
      <c r="H168" s="41"/>
      <c r="I168" s="175">
        <f>ROUND($F$177*(1+$F$178)^D168+$F$173,$G$1)</f>
        <v>179</v>
      </c>
      <c r="J168" s="176">
        <f>ABS(B168-I168)/B168*100</f>
        <v>14.272030651341</v>
      </c>
      <c r="K168" s="175">
        <f>(B168-I168)^2/1000</f>
        <v>0.88804000000000061</v>
      </c>
      <c r="M168" s="195">
        <f>LN($B168-O$173)</f>
        <v>5.341376856008484</v>
      </c>
      <c r="N168" s="58"/>
      <c r="O168" s="58"/>
      <c r="P168" s="58"/>
      <c r="Q168" s="196">
        <f>ROUND(O$177*(1+O$178)^$D168+O$173,$G$1)</f>
        <v>180</v>
      </c>
      <c r="R168" s="175">
        <f>($B168-Q168)^2/1000</f>
        <v>0.82944000000000062</v>
      </c>
      <c r="T168" s="195">
        <f>LN($B168-V$173)</f>
        <v>5.2922992942224738</v>
      </c>
      <c r="U168" s="58"/>
      <c r="V168" s="58"/>
      <c r="W168" s="58"/>
      <c r="X168" s="196">
        <f>ROUND(V$177*(1+V$178)^$D168+V$173,$G$1)</f>
        <v>180</v>
      </c>
      <c r="Y168" s="175">
        <f>($B168-X168)^2/1000</f>
        <v>0.82944000000000062</v>
      </c>
      <c r="AA168" s="195">
        <f>LN($B168-AC$173)</f>
        <v>5.2300385257947424</v>
      </c>
      <c r="AB168" s="58"/>
      <c r="AC168" s="58"/>
      <c r="AD168" s="58"/>
      <c r="AE168" s="196">
        <f>ROUND(AC$177*(1+AC$178)^$D168+AC$173,$G$1)</f>
        <v>180</v>
      </c>
      <c r="AF168" s="175">
        <f>($B168-AE168)^2/1000</f>
        <v>0.82944000000000062</v>
      </c>
      <c r="AH168" s="195">
        <f>LN($B168-AJ$173)</f>
        <v>5.1636424632214348</v>
      </c>
      <c r="AI168" s="58"/>
      <c r="AJ168" s="58"/>
      <c r="AK168" s="58"/>
      <c r="AL168" s="196">
        <f>ROUND(AJ$177*(1+AJ$178)^$D168+AJ$173,$G$1)</f>
        <v>181</v>
      </c>
      <c r="AM168" s="175">
        <f>($B168-AL168)^2/1000</f>
        <v>0.77284000000000064</v>
      </c>
      <c r="AO168" s="195">
        <f>LN($B168-AQ$173)</f>
        <v>5.0925224535684404</v>
      </c>
      <c r="AP168" s="58"/>
      <c r="AQ168" s="58"/>
      <c r="AR168" s="58"/>
      <c r="AS168" s="196">
        <f>ROUND(AQ$177*(1+AQ$178)^$D168+AQ$173,$G$1)</f>
        <v>181</v>
      </c>
      <c r="AT168" s="175">
        <f>($B168-AS168)^2/1000</f>
        <v>0.77284000000000064</v>
      </c>
      <c r="AV168" s="195">
        <f>LN($B168-AX$173)</f>
        <v>5.0159544555738558</v>
      </c>
      <c r="AW168" s="58"/>
      <c r="AX168" s="58"/>
      <c r="AY168" s="58"/>
      <c r="AZ168" s="196">
        <f>ROUND(AX$177*(1+AX$178)^$D168+AX$173,$G$1)</f>
        <v>182</v>
      </c>
      <c r="BA168" s="175">
        <f>($B168-AZ168)^2/1000</f>
        <v>0.71824000000000054</v>
      </c>
      <c r="BC168" s="195">
        <f>LN($B168-BE$173)</f>
        <v>4.9330340480727042</v>
      </c>
      <c r="BD168" s="58"/>
      <c r="BE168" s="58"/>
      <c r="BF168" s="58"/>
      <c r="BG168" s="196">
        <f>ROUND(BE$177*(1+BE$178)^$D168+BE$173,$G$1)</f>
        <v>182</v>
      </c>
      <c r="BH168" s="175">
        <f>($B168-BG168)^2/1000</f>
        <v>0.71824000000000054</v>
      </c>
      <c r="BJ168" s="195">
        <f>LN($B168-BL$173)</f>
        <v>4.8426110420031252</v>
      </c>
      <c r="BK168" s="58"/>
      <c r="BL168" s="58"/>
      <c r="BM168" s="58"/>
      <c r="BN168" s="196">
        <f>ROUND(BL$177*(1+BL$178)^$D168+BL$173,$G$1)</f>
        <v>183</v>
      </c>
      <c r="BO168" s="175">
        <f>($B168-BN168)^2/1000</f>
        <v>0.66564000000000056</v>
      </c>
      <c r="BQ168" s="195">
        <f>LN($B168-BS$173)</f>
        <v>4.7431914838854663</v>
      </c>
      <c r="BR168" s="58"/>
      <c r="BS168" s="58"/>
      <c r="BT168" s="58"/>
      <c r="BU168" s="196">
        <f>ROUND(BS$177*(1+BS$178)^$D168+BS$173,$G$1)</f>
        <v>183</v>
      </c>
      <c r="BV168" s="175">
        <f>($B168-BU168)^2/1000</f>
        <v>0.66564000000000056</v>
      </c>
      <c r="BX168" s="195">
        <f>LN($B168-BZ$173)</f>
        <v>4.632785353021065</v>
      </c>
      <c r="BY168" s="58"/>
      <c r="BZ168" s="58"/>
      <c r="CA168" s="58"/>
      <c r="CB168" s="196">
        <f>ROUND(BZ$177*(1+BZ$178)^$D168+BZ$173,$G$1)</f>
        <v>184</v>
      </c>
      <c r="CC168" s="175">
        <f>($B168-CB168)^2/1000</f>
        <v>0.61504000000000059</v>
      </c>
      <c r="CE168" s="195">
        <f>LN($B168-CG$173)</f>
        <v>4.5086592856072478</v>
      </c>
      <c r="CF168" s="58"/>
      <c r="CG168" s="58"/>
      <c r="CH168" s="58"/>
      <c r="CI168" s="196">
        <f>ROUND(CG$177*(1+CG$178)^$D168+CG$173,$G$1)</f>
        <v>184</v>
      </c>
      <c r="CJ168" s="175">
        <f>($B168-CI168)^2/1000</f>
        <v>0.61504000000000059</v>
      </c>
      <c r="CL168" s="195">
        <f>LN($B168-CN$173)</f>
        <v>4.3669129968638334</v>
      </c>
      <c r="CM168" s="58"/>
      <c r="CN168" s="58"/>
      <c r="CO168" s="58"/>
      <c r="CP168" s="196">
        <f>ROUND(CN$177*(1+CN$178)^$D168+CN$173,$G$1)</f>
        <v>185</v>
      </c>
      <c r="CQ168" s="175">
        <f>($B168-CP168)^2/1000</f>
        <v>0.5664400000000005</v>
      </c>
      <c r="CS168" s="195">
        <f>LN($B168-CU$173)</f>
        <v>4.2017030805426003</v>
      </c>
      <c r="CT168" s="58"/>
      <c r="CU168" s="58"/>
      <c r="CV168" s="58"/>
      <c r="CW168" s="196">
        <f>ROUND(CU$177*(1+CU$178)^$D168+CU$173,$G$1)</f>
        <v>185</v>
      </c>
      <c r="CX168" s="175">
        <f>($B168-CW168)^2/1000</f>
        <v>0.5664400000000005</v>
      </c>
      <c r="CZ168" s="195">
        <f>LN($B168-DB$173)</f>
        <v>4.00369019395397</v>
      </c>
      <c r="DA168" s="58"/>
      <c r="DB168" s="58"/>
      <c r="DC168" s="58"/>
      <c r="DD168" s="196">
        <f>ROUND(DB$177*(1+DB$178)^$D168+DB$173,$G$1)</f>
        <v>179</v>
      </c>
      <c r="DE168" s="175">
        <f>($B168-DD168)^2/1000</f>
        <v>0.88804000000000061</v>
      </c>
    </row>
    <row r="169" spans="1:109" ht="15" customHeight="1">
      <c r="A169" s="19">
        <f t="shared" si="22"/>
        <v>1994</v>
      </c>
      <c r="B169" s="174">
        <f t="shared" si="22"/>
        <v>211.7</v>
      </c>
      <c r="C169" s="191">
        <f t="shared" ref="C169:C187" si="23">LN(B169-$F$173)</f>
        <v>4.0552571735140539</v>
      </c>
      <c r="D169" s="20">
        <v>2</v>
      </c>
      <c r="E169" s="38" t="s">
        <v>33</v>
      </c>
      <c r="F169" s="39"/>
      <c r="G169" s="40"/>
      <c r="H169" s="41"/>
      <c r="I169" s="175">
        <f t="shared" ref="I169:I210" si="24">ROUND($F$177*(1+$F$178)^D169+$F$173,$G$1)</f>
        <v>182</v>
      </c>
      <c r="J169" s="176">
        <f t="shared" ref="J169:J187" si="25">ABS(B169-I169)/B169*100</f>
        <v>14.029286726499759</v>
      </c>
      <c r="K169" s="175">
        <f t="shared" ref="K169:K187" si="26">(B169-I169)^2/1000</f>
        <v>0.88208999999999937</v>
      </c>
      <c r="M169" s="195">
        <f t="shared" ref="M169:M187" si="27">LN($B169-O$173)</f>
        <v>5.3551701781408196</v>
      </c>
      <c r="N169" s="58"/>
      <c r="O169" s="58"/>
      <c r="P169" s="58"/>
      <c r="Q169" s="196">
        <f t="shared" ref="Q169:Q187" si="28">ROUND(O$177*(1+O$178)^$D169+O$173,$G$1)</f>
        <v>185</v>
      </c>
      <c r="R169" s="175">
        <f t="shared" ref="R169:R187" si="29">($B169-Q169)^2/1000</f>
        <v>0.71288999999999947</v>
      </c>
      <c r="T169" s="195">
        <f t="shared" ref="T169:T187" si="30">LN($B169-V$173)</f>
        <v>5.3067814449601665</v>
      </c>
      <c r="U169" s="58"/>
      <c r="V169" s="58"/>
      <c r="W169" s="58"/>
      <c r="X169" s="196">
        <f t="shared" ref="X169:X187" si="31">ROUND(V$177*(1+V$178)^$D169+V$173,$G$1)</f>
        <v>186</v>
      </c>
      <c r="Y169" s="175">
        <f t="shared" ref="Y169:Y187" si="32">($B169-X169)^2/1000</f>
        <v>0.66048999999999947</v>
      </c>
      <c r="AA169" s="195">
        <f t="shared" ref="AA169:AA187" si="33">LN($B169-AC$173)</f>
        <v>5.2454438769409686</v>
      </c>
      <c r="AB169" s="58"/>
      <c r="AC169" s="58"/>
      <c r="AD169" s="58"/>
      <c r="AE169" s="196">
        <f t="shared" ref="AE169:AE187" si="34">ROUND(AC$177*(1+AC$178)^$D169+AC$173,$G$1)</f>
        <v>186</v>
      </c>
      <c r="AF169" s="175">
        <f t="shared" ref="AF169:AF187" si="35">($B169-AE169)^2/1000</f>
        <v>0.66048999999999947</v>
      </c>
      <c r="AH169" s="195">
        <f t="shared" ref="AH169:AH187" si="36">LN($B169-AJ$173)</f>
        <v>5.180096735160606</v>
      </c>
      <c r="AI169" s="58"/>
      <c r="AJ169" s="58"/>
      <c r="AK169" s="58"/>
      <c r="AL169" s="196">
        <f t="shared" ref="AL169:AL187" si="37">ROUND(AJ$177*(1+AJ$178)^$D169+AJ$173,$G$1)</f>
        <v>186</v>
      </c>
      <c r="AM169" s="175">
        <f t="shared" ref="AM169:AM187" si="38">($B169-AL169)^2/1000</f>
        <v>0.66048999999999947</v>
      </c>
      <c r="AO169" s="195">
        <f t="shared" ref="AO169:AO187" si="39">LN($B169-AQ$173)</f>
        <v>5.1101789244325175</v>
      </c>
      <c r="AP169" s="58"/>
      <c r="AQ169" s="58"/>
      <c r="AR169" s="58"/>
      <c r="AS169" s="196">
        <f t="shared" ref="AS169:AS187" si="40">ROUND(AQ$177*(1+AQ$178)^$D169+AQ$173,$G$1)</f>
        <v>186</v>
      </c>
      <c r="AT169" s="175">
        <f t="shared" ref="AT169:AT187" si="41">($B169-AS169)^2/1000</f>
        <v>0.66048999999999947</v>
      </c>
      <c r="AV169" s="195">
        <f t="shared" ref="AV169:AV187" si="42">LN($B169-AX$173)</f>
        <v>5.0350026505445502</v>
      </c>
      <c r="AW169" s="58"/>
      <c r="AX169" s="58"/>
      <c r="AY169" s="58"/>
      <c r="AZ169" s="196">
        <f t="shared" ref="AZ169:AZ187" si="43">ROUND(AX$177*(1+AX$178)^$D169+AX$173,$G$1)</f>
        <v>187</v>
      </c>
      <c r="BA169" s="175">
        <f t="shared" ref="BA169:BA187" si="44">($B169-AZ169)^2/1000</f>
        <v>0.61008999999999947</v>
      </c>
      <c r="BC169" s="195">
        <f t="shared" ref="BC169:BC187" si="45">LN($B169-BE$173)</f>
        <v>4.9537121466966347</v>
      </c>
      <c r="BD169" s="58"/>
      <c r="BE169" s="58"/>
      <c r="BF169" s="58"/>
      <c r="BG169" s="196">
        <f t="shared" ref="BG169:BG187" si="46">ROUND(BE$177*(1+BE$178)^$D169+BE$173,$G$1)</f>
        <v>187</v>
      </c>
      <c r="BH169" s="175">
        <f t="shared" ref="BH169:BH187" si="47">($B169-BG169)^2/1000</f>
        <v>0.61008999999999947</v>
      </c>
      <c r="BJ169" s="195">
        <f t="shared" ref="BJ169:BJ187" si="48">LN($B169-BL$173)</f>
        <v>4.8652240913223981</v>
      </c>
      <c r="BK169" s="58"/>
      <c r="BL169" s="58"/>
      <c r="BM169" s="58"/>
      <c r="BN169" s="196">
        <f t="shared" ref="BN169:BN187" si="49">ROUND(BL$177*(1+BL$178)^$D169+BL$173,$G$1)</f>
        <v>187</v>
      </c>
      <c r="BO169" s="175">
        <f t="shared" ref="BO169:BO187" si="50">($B169-BN169)^2/1000</f>
        <v>0.61008999999999947</v>
      </c>
      <c r="BQ169" s="195">
        <f t="shared" ref="BQ169:BQ187" si="51">LN($B169-BS$173)</f>
        <v>4.7681390142662305</v>
      </c>
      <c r="BR169" s="58"/>
      <c r="BS169" s="58"/>
      <c r="BT169" s="58"/>
      <c r="BU169" s="196">
        <f t="shared" ref="BU169:BU187" si="52">ROUND(BS$177*(1+BS$178)^$D169+BS$173,$G$1)</f>
        <v>188</v>
      </c>
      <c r="BV169" s="175">
        <f t="shared" ref="BV169:BV187" si="53">($B169-BU169)^2/1000</f>
        <v>0.56168999999999947</v>
      </c>
      <c r="BX169" s="195">
        <f t="shared" ref="BX169:BX187" si="54">LN($B169-BZ$173)</f>
        <v>4.6606048928761918</v>
      </c>
      <c r="BY169" s="58"/>
      <c r="BZ169" s="58"/>
      <c r="CA169" s="58"/>
      <c r="CB169" s="196">
        <f t="shared" ref="CB169:CB187" si="55">ROUND(BZ$177*(1+BZ$178)^$D169+BZ$173,$G$1)</f>
        <v>188</v>
      </c>
      <c r="CC169" s="175">
        <f t="shared" ref="CC169:CC187" si="56">($B169-CB169)^2/1000</f>
        <v>0.56168999999999947</v>
      </c>
      <c r="CE169" s="195">
        <f t="shared" ref="CE169:CE187" si="57">LN($B169-CG$173)</f>
        <v>4.5400981892443761</v>
      </c>
      <c r="CF169" s="58"/>
      <c r="CG169" s="58"/>
      <c r="CH169" s="58"/>
      <c r="CI169" s="196">
        <f t="shared" ref="CI169:CI187" si="58">ROUND(CG$177*(1+CG$178)^$D169+CG$173,$G$1)</f>
        <v>188</v>
      </c>
      <c r="CJ169" s="175">
        <f t="shared" ref="CJ169:CJ187" si="59">($B169-CI169)^2/1000</f>
        <v>0.56168999999999947</v>
      </c>
      <c r="CL169" s="195">
        <f t="shared" ref="CL169:CL187" si="60">LN($B169-CN$173)</f>
        <v>4.4030540018659572</v>
      </c>
      <c r="CM169" s="58"/>
      <c r="CN169" s="58"/>
      <c r="CO169" s="58"/>
      <c r="CP169" s="196">
        <f t="shared" ref="CP169:CP187" si="61">ROUND(CN$177*(1+CN$178)^$D169+CN$173,$G$1)</f>
        <v>189</v>
      </c>
      <c r="CQ169" s="175">
        <f t="shared" ref="CQ169:CQ187" si="62">($B169-CP169)^2/1000</f>
        <v>0.51528999999999947</v>
      </c>
      <c r="CS169" s="195">
        <f t="shared" ref="CS169:CS187" si="63">LN($B169-CU$173)</f>
        <v>4.2442003177664782</v>
      </c>
      <c r="CT169" s="58"/>
      <c r="CU169" s="58"/>
      <c r="CV169" s="58"/>
      <c r="CW169" s="196">
        <f t="shared" ref="CW169:CW187" si="64">ROUND(CU$177*(1+CU$178)^$D169+CU$173,$G$1)</f>
        <v>189</v>
      </c>
      <c r="CX169" s="175">
        <f t="shared" ref="CX169:CX187" si="65">($B169-CW169)^2/1000</f>
        <v>0.51528999999999947</v>
      </c>
      <c r="CZ169" s="195">
        <f t="shared" ref="CZ169:CZ187" si="66">LN($B169-DB$173)</f>
        <v>4.0552571735140539</v>
      </c>
      <c r="DA169" s="58"/>
      <c r="DB169" s="58"/>
      <c r="DC169" s="58"/>
      <c r="DD169" s="196">
        <f t="shared" ref="DD169:DD187" si="67">ROUND(DB$177*(1+DB$178)^$D169+DB$173,$G$1)</f>
        <v>182</v>
      </c>
      <c r="DE169" s="175">
        <f t="shared" ref="DE169:DE187" si="68">($B169-DD169)^2/1000</f>
        <v>0.88208999999999937</v>
      </c>
    </row>
    <row r="170" spans="1:109" ht="15" customHeight="1">
      <c r="A170" s="19">
        <f t="shared" si="22"/>
        <v>1995</v>
      </c>
      <c r="B170" s="174">
        <f t="shared" si="22"/>
        <v>194.7</v>
      </c>
      <c r="C170" s="191">
        <f t="shared" si="23"/>
        <v>3.7062280924485491</v>
      </c>
      <c r="D170" s="20">
        <v>3</v>
      </c>
      <c r="E170" s="38" t="s">
        <v>34</v>
      </c>
      <c r="F170" s="21"/>
      <c r="G170" s="25"/>
      <c r="H170" s="24"/>
      <c r="I170" s="177">
        <f t="shared" si="24"/>
        <v>185</v>
      </c>
      <c r="J170" s="178">
        <f t="shared" si="25"/>
        <v>4.9820236260914168</v>
      </c>
      <c r="K170" s="177">
        <f t="shared" si="26"/>
        <v>9.4089999999999771E-2</v>
      </c>
      <c r="M170" s="197">
        <f t="shared" si="27"/>
        <v>5.2714599123781536</v>
      </c>
      <c r="N170" s="25"/>
      <c r="O170" s="25"/>
      <c r="P170" s="25"/>
      <c r="Q170" s="177">
        <f t="shared" si="28"/>
        <v>191</v>
      </c>
      <c r="R170" s="177">
        <f t="shared" si="29"/>
        <v>1.3689999999999916E-2</v>
      </c>
      <c r="T170" s="197">
        <f t="shared" si="30"/>
        <v>5.2187328872051939</v>
      </c>
      <c r="U170" s="25"/>
      <c r="V170" s="25"/>
      <c r="W170" s="25"/>
      <c r="X170" s="177">
        <f t="shared" si="31"/>
        <v>191</v>
      </c>
      <c r="Y170" s="177">
        <f t="shared" si="32"/>
        <v>1.3689999999999916E-2</v>
      </c>
      <c r="AA170" s="197">
        <f t="shared" si="33"/>
        <v>5.1515559851526325</v>
      </c>
      <c r="AB170" s="25"/>
      <c r="AC170" s="25"/>
      <c r="AD170" s="25"/>
      <c r="AE170" s="177">
        <f t="shared" si="34"/>
        <v>191</v>
      </c>
      <c r="AF170" s="177">
        <f t="shared" si="35"/>
        <v>1.3689999999999916E-2</v>
      </c>
      <c r="AH170" s="197">
        <f t="shared" si="36"/>
        <v>5.0795392727434665</v>
      </c>
      <c r="AI170" s="25"/>
      <c r="AJ170" s="25"/>
      <c r="AK170" s="25"/>
      <c r="AL170" s="177">
        <f t="shared" si="37"/>
        <v>192</v>
      </c>
      <c r="AM170" s="177">
        <f t="shared" si="38"/>
        <v>7.2899999999999389E-3</v>
      </c>
      <c r="AO170" s="197">
        <f t="shared" si="39"/>
        <v>5.0019308534661091</v>
      </c>
      <c r="AP170" s="25"/>
      <c r="AQ170" s="25"/>
      <c r="AR170" s="25"/>
      <c r="AS170" s="177">
        <f t="shared" si="40"/>
        <v>192</v>
      </c>
      <c r="AT170" s="177">
        <f t="shared" si="41"/>
        <v>7.2899999999999389E-3</v>
      </c>
      <c r="AV170" s="197">
        <f t="shared" si="42"/>
        <v>4.9177887437299042</v>
      </c>
      <c r="AW170" s="25"/>
      <c r="AX170" s="25"/>
      <c r="AY170" s="25"/>
      <c r="AZ170" s="177">
        <f t="shared" si="43"/>
        <v>192</v>
      </c>
      <c r="BA170" s="177">
        <f t="shared" si="44"/>
        <v>7.2899999999999389E-3</v>
      </c>
      <c r="BC170" s="197">
        <f t="shared" si="45"/>
        <v>4.8259108526859906</v>
      </c>
      <c r="BD170" s="25"/>
      <c r="BE170" s="25"/>
      <c r="BF170" s="25"/>
      <c r="BG170" s="177">
        <f t="shared" si="46"/>
        <v>192</v>
      </c>
      <c r="BH170" s="177">
        <f t="shared" si="47"/>
        <v>7.2899999999999389E-3</v>
      </c>
      <c r="BJ170" s="197">
        <f t="shared" si="48"/>
        <v>4.7247294210457307</v>
      </c>
      <c r="BK170" s="25"/>
      <c r="BL170" s="25"/>
      <c r="BM170" s="25"/>
      <c r="BN170" s="177">
        <f t="shared" si="49"/>
        <v>192</v>
      </c>
      <c r="BO170" s="177">
        <f t="shared" si="50"/>
        <v>7.2899999999999389E-3</v>
      </c>
      <c r="BQ170" s="197">
        <f t="shared" si="51"/>
        <v>4.6121457997245168</v>
      </c>
      <c r="BR170" s="25"/>
      <c r="BS170" s="25"/>
      <c r="BT170" s="25"/>
      <c r="BU170" s="177">
        <f t="shared" si="52"/>
        <v>192</v>
      </c>
      <c r="BV170" s="177">
        <f t="shared" si="53"/>
        <v>7.2899999999999389E-3</v>
      </c>
      <c r="BX170" s="197">
        <f t="shared" si="54"/>
        <v>4.4852598893155333</v>
      </c>
      <c r="BY170" s="25"/>
      <c r="BZ170" s="25"/>
      <c r="CA170" s="25"/>
      <c r="CB170" s="177">
        <f t="shared" si="55"/>
        <v>193</v>
      </c>
      <c r="CC170" s="177">
        <f t="shared" si="56"/>
        <v>2.8899999999999616E-3</v>
      </c>
      <c r="CE170" s="197">
        <f t="shared" si="57"/>
        <v>4.3399017083732101</v>
      </c>
      <c r="CF170" s="25"/>
      <c r="CG170" s="25"/>
      <c r="CH170" s="25"/>
      <c r="CI170" s="177">
        <f t="shared" si="58"/>
        <v>193</v>
      </c>
      <c r="CJ170" s="177">
        <f t="shared" si="59"/>
        <v>2.8899999999999616E-3</v>
      </c>
      <c r="CL170" s="197">
        <f t="shared" si="60"/>
        <v>4.169761201506855</v>
      </c>
      <c r="CM170" s="25"/>
      <c r="CN170" s="25"/>
      <c r="CO170" s="25"/>
      <c r="CP170" s="177">
        <f t="shared" si="61"/>
        <v>193</v>
      </c>
      <c r="CQ170" s="177">
        <f t="shared" si="62"/>
        <v>2.8899999999999616E-3</v>
      </c>
      <c r="CS170" s="197">
        <f t="shared" si="63"/>
        <v>3.9646154555473165</v>
      </c>
      <c r="CT170" s="25"/>
      <c r="CU170" s="25"/>
      <c r="CV170" s="25"/>
      <c r="CW170" s="177">
        <f t="shared" si="64"/>
        <v>192</v>
      </c>
      <c r="CX170" s="177">
        <f t="shared" si="65"/>
        <v>7.2899999999999389E-3</v>
      </c>
      <c r="CZ170" s="197">
        <f t="shared" si="66"/>
        <v>3.7062280924485491</v>
      </c>
      <c r="DA170" s="25"/>
      <c r="DB170" s="25"/>
      <c r="DC170" s="25"/>
      <c r="DD170" s="177">
        <f t="shared" si="67"/>
        <v>185</v>
      </c>
      <c r="DE170" s="177">
        <f t="shared" si="68"/>
        <v>9.4089999999999771E-2</v>
      </c>
    </row>
    <row r="171" spans="1:109" ht="15" customHeight="1">
      <c r="A171" s="19">
        <f t="shared" si="22"/>
        <v>1996</v>
      </c>
      <c r="B171" s="174">
        <f t="shared" si="22"/>
        <v>203.13510849596128</v>
      </c>
      <c r="C171" s="191">
        <f t="shared" si="23"/>
        <v>3.8945738199316486</v>
      </c>
      <c r="D171" s="20">
        <v>4</v>
      </c>
      <c r="E171" s="2" t="s">
        <v>24</v>
      </c>
      <c r="G171" s="25"/>
      <c r="H171" s="24"/>
      <c r="I171" s="177">
        <f t="shared" si="24"/>
        <v>188</v>
      </c>
      <c r="J171" s="178">
        <f t="shared" si="25"/>
        <v>7.4507595501455093</v>
      </c>
      <c r="K171" s="177">
        <f t="shared" si="26"/>
        <v>0.22907150918451921</v>
      </c>
      <c r="M171" s="197">
        <f t="shared" si="27"/>
        <v>5.3138713167489646</v>
      </c>
      <c r="N171" s="25"/>
      <c r="O171" s="25"/>
      <c r="P171" s="25"/>
      <c r="Q171" s="177">
        <f t="shared" si="28"/>
        <v>197</v>
      </c>
      <c r="R171" s="177">
        <f t="shared" si="29"/>
        <v>3.7639556257216232E-2</v>
      </c>
      <c r="T171" s="197">
        <f t="shared" si="30"/>
        <v>5.2633899880088899</v>
      </c>
      <c r="U171" s="25"/>
      <c r="V171" s="25"/>
      <c r="W171" s="25"/>
      <c r="X171" s="177">
        <f t="shared" si="31"/>
        <v>197</v>
      </c>
      <c r="Y171" s="177">
        <f t="shared" si="32"/>
        <v>3.7639556257216232E-2</v>
      </c>
      <c r="AA171" s="197">
        <f t="shared" si="33"/>
        <v>5.1992432085850657</v>
      </c>
      <c r="AB171" s="25"/>
      <c r="AC171" s="25"/>
      <c r="AD171" s="25"/>
      <c r="AE171" s="177">
        <f t="shared" si="34"/>
        <v>197</v>
      </c>
      <c r="AF171" s="177">
        <f t="shared" si="35"/>
        <v>3.7639556257216232E-2</v>
      </c>
      <c r="AH171" s="197">
        <f t="shared" si="36"/>
        <v>5.1306978540822845</v>
      </c>
      <c r="AI171" s="25"/>
      <c r="AJ171" s="25"/>
      <c r="AK171" s="25"/>
      <c r="AL171" s="177">
        <f t="shared" si="37"/>
        <v>197</v>
      </c>
      <c r="AM171" s="177">
        <f t="shared" si="38"/>
        <v>3.7639556257216232E-2</v>
      </c>
      <c r="AO171" s="197">
        <f t="shared" si="39"/>
        <v>5.0571059989442366</v>
      </c>
      <c r="AP171" s="25"/>
      <c r="AQ171" s="25"/>
      <c r="AR171" s="25"/>
      <c r="AS171" s="177">
        <f t="shared" si="40"/>
        <v>197</v>
      </c>
      <c r="AT171" s="177">
        <f t="shared" si="41"/>
        <v>3.7639556257216232E-2</v>
      </c>
      <c r="AV171" s="197">
        <f t="shared" si="42"/>
        <v>4.9776650913112883</v>
      </c>
      <c r="AW171" s="25"/>
      <c r="AX171" s="25"/>
      <c r="AY171" s="25"/>
      <c r="AZ171" s="177">
        <f t="shared" si="43"/>
        <v>197</v>
      </c>
      <c r="BA171" s="177">
        <f t="shared" si="44"/>
        <v>3.7639556257216232E-2</v>
      </c>
      <c r="BC171" s="197">
        <f t="shared" si="45"/>
        <v>4.891364465945002</v>
      </c>
      <c r="BD171" s="25"/>
      <c r="BE171" s="25"/>
      <c r="BF171" s="25"/>
      <c r="BG171" s="177">
        <f t="shared" si="46"/>
        <v>197</v>
      </c>
      <c r="BH171" s="177">
        <f t="shared" si="47"/>
        <v>3.7639556257216232E-2</v>
      </c>
      <c r="BJ171" s="197">
        <f t="shared" si="48"/>
        <v>4.7969065218037645</v>
      </c>
      <c r="BK171" s="25"/>
      <c r="BL171" s="25"/>
      <c r="BM171" s="25"/>
      <c r="BN171" s="177">
        <f t="shared" si="49"/>
        <v>197</v>
      </c>
      <c r="BO171" s="177">
        <f t="shared" si="50"/>
        <v>3.7639556257216232E-2</v>
      </c>
      <c r="BQ171" s="197">
        <f t="shared" si="51"/>
        <v>4.6925866421350584</v>
      </c>
      <c r="BR171" s="25"/>
      <c r="BS171" s="25"/>
      <c r="BT171" s="25"/>
      <c r="BU171" s="177">
        <f t="shared" si="52"/>
        <v>197</v>
      </c>
      <c r="BV171" s="177">
        <f t="shared" si="53"/>
        <v>3.7639556257216232E-2</v>
      </c>
      <c r="BX171" s="197">
        <f t="shared" si="54"/>
        <v>4.5761028804506525</v>
      </c>
      <c r="BY171" s="25"/>
      <c r="BZ171" s="25"/>
      <c r="CA171" s="25"/>
      <c r="CB171" s="177">
        <f t="shared" si="55"/>
        <v>197</v>
      </c>
      <c r="CC171" s="177">
        <f t="shared" si="56"/>
        <v>3.7639556257216232E-2</v>
      </c>
      <c r="CE171" s="197">
        <f t="shared" si="57"/>
        <v>4.4442395062708231</v>
      </c>
      <c r="CF171" s="25"/>
      <c r="CG171" s="25"/>
      <c r="CH171" s="25"/>
      <c r="CI171" s="177">
        <f t="shared" si="58"/>
        <v>197</v>
      </c>
      <c r="CJ171" s="177">
        <f t="shared" si="59"/>
        <v>3.7639556257216232E-2</v>
      </c>
      <c r="CL171" s="197">
        <f t="shared" si="60"/>
        <v>4.2923085318405327</v>
      </c>
      <c r="CM171" s="25"/>
      <c r="CN171" s="25"/>
      <c r="CO171" s="25"/>
      <c r="CP171" s="177">
        <f t="shared" si="61"/>
        <v>197</v>
      </c>
      <c r="CQ171" s="177">
        <f t="shared" si="62"/>
        <v>3.7639556257216232E-2</v>
      </c>
      <c r="CS171" s="197">
        <f t="shared" si="63"/>
        <v>4.1130863082892919</v>
      </c>
      <c r="CT171" s="25"/>
      <c r="CU171" s="25"/>
      <c r="CV171" s="25"/>
      <c r="CW171" s="177">
        <f t="shared" si="64"/>
        <v>196</v>
      </c>
      <c r="CX171" s="177">
        <f t="shared" si="65"/>
        <v>5.0909773249138784E-2</v>
      </c>
      <c r="CZ171" s="197">
        <f t="shared" si="66"/>
        <v>3.8945738199316486</v>
      </c>
      <c r="DA171" s="25"/>
      <c r="DB171" s="25"/>
      <c r="DC171" s="25"/>
      <c r="DD171" s="177">
        <f t="shared" si="67"/>
        <v>188</v>
      </c>
      <c r="DE171" s="177">
        <f t="shared" si="68"/>
        <v>0.22907150918451921</v>
      </c>
    </row>
    <row r="172" spans="1:109" ht="15" customHeight="1">
      <c r="A172" s="19">
        <f t="shared" si="22"/>
        <v>1997</v>
      </c>
      <c r="B172" s="174">
        <f t="shared" si="22"/>
        <v>216.63417051836754</v>
      </c>
      <c r="C172" s="191">
        <f t="shared" si="23"/>
        <v>4.1373109841074438</v>
      </c>
      <c r="D172" s="20">
        <v>5</v>
      </c>
      <c r="H172" s="24"/>
      <c r="I172" s="177">
        <f t="shared" si="24"/>
        <v>191</v>
      </c>
      <c r="J172" s="178">
        <f t="shared" si="25"/>
        <v>11.83293035305994</v>
      </c>
      <c r="K172" s="177">
        <f t="shared" si="26"/>
        <v>0.65711069816474355</v>
      </c>
      <c r="M172" s="197">
        <f t="shared" si="27"/>
        <v>5.378210080750196</v>
      </c>
      <c r="N172" s="25"/>
      <c r="O172" s="25"/>
      <c r="P172" s="25"/>
      <c r="Q172" s="177">
        <f t="shared" si="28"/>
        <v>203</v>
      </c>
      <c r="R172" s="177">
        <f t="shared" si="29"/>
        <v>0.1858906057239226</v>
      </c>
      <c r="T172" s="197">
        <f t="shared" si="30"/>
        <v>5.3309499375803586</v>
      </c>
      <c r="U172" s="25"/>
      <c r="V172" s="25"/>
      <c r="W172" s="25"/>
      <c r="X172" s="177">
        <f t="shared" si="31"/>
        <v>203</v>
      </c>
      <c r="Y172" s="177">
        <f t="shared" si="32"/>
        <v>0.1858906057239226</v>
      </c>
      <c r="AA172" s="197">
        <f t="shared" si="33"/>
        <v>5.2711217479567152</v>
      </c>
      <c r="AB172" s="25"/>
      <c r="AC172" s="25"/>
      <c r="AD172" s="25"/>
      <c r="AE172" s="177">
        <f t="shared" si="34"/>
        <v>203</v>
      </c>
      <c r="AF172" s="177">
        <f t="shared" si="35"/>
        <v>0.1858906057239226</v>
      </c>
      <c r="AH172" s="197">
        <f t="shared" si="36"/>
        <v>5.2074850838319939</v>
      </c>
      <c r="AI172" s="25"/>
      <c r="AJ172" s="25"/>
      <c r="AK172" s="25"/>
      <c r="AL172" s="177">
        <f t="shared" si="37"/>
        <v>203</v>
      </c>
      <c r="AM172" s="177">
        <f t="shared" si="38"/>
        <v>0.1858906057239226</v>
      </c>
      <c r="AO172" s="197">
        <f t="shared" si="39"/>
        <v>5.1395219111227206</v>
      </c>
      <c r="AP172" s="25"/>
      <c r="AQ172" s="25"/>
      <c r="AR172" s="25"/>
      <c r="AS172" s="177">
        <f t="shared" si="40"/>
        <v>203</v>
      </c>
      <c r="AT172" s="177">
        <f t="shared" si="41"/>
        <v>0.1858906057239226</v>
      </c>
      <c r="AV172" s="197">
        <f t="shared" si="42"/>
        <v>5.0666007369300106</v>
      </c>
      <c r="AW172" s="25"/>
      <c r="AX172" s="25"/>
      <c r="AY172" s="25"/>
      <c r="AZ172" s="177">
        <f t="shared" si="43"/>
        <v>203</v>
      </c>
      <c r="BA172" s="177">
        <f t="shared" si="44"/>
        <v>0.1858906057239226</v>
      </c>
      <c r="BC172" s="197">
        <f t="shared" si="45"/>
        <v>4.9879408490476305</v>
      </c>
      <c r="BD172" s="25"/>
      <c r="BE172" s="25"/>
      <c r="BF172" s="25"/>
      <c r="BG172" s="177">
        <f t="shared" si="46"/>
        <v>203</v>
      </c>
      <c r="BH172" s="177">
        <f t="shared" si="47"/>
        <v>0.1858906057239226</v>
      </c>
      <c r="BJ172" s="197">
        <f t="shared" si="48"/>
        <v>4.9025612521416484</v>
      </c>
      <c r="BK172" s="25"/>
      <c r="BL172" s="25"/>
      <c r="BM172" s="25"/>
      <c r="BN172" s="177">
        <f t="shared" si="49"/>
        <v>203</v>
      </c>
      <c r="BO172" s="177">
        <f t="shared" si="50"/>
        <v>0.1858906057239226</v>
      </c>
      <c r="BQ172" s="197">
        <f t="shared" si="51"/>
        <v>4.809205700152404</v>
      </c>
      <c r="BR172" s="25"/>
      <c r="BS172" s="25"/>
      <c r="BT172" s="25"/>
      <c r="BU172" s="177">
        <f t="shared" si="52"/>
        <v>203</v>
      </c>
      <c r="BV172" s="177">
        <f t="shared" si="53"/>
        <v>0.1858906057239226</v>
      </c>
      <c r="BX172" s="197">
        <f t="shared" si="54"/>
        <v>4.7062289972334748</v>
      </c>
      <c r="BY172" s="25"/>
      <c r="BZ172" s="25"/>
      <c r="CA172" s="25"/>
      <c r="CB172" s="177">
        <f t="shared" si="55"/>
        <v>202</v>
      </c>
      <c r="CC172" s="177">
        <f t="shared" si="56"/>
        <v>0.21415894676065766</v>
      </c>
      <c r="CE172" s="197">
        <f t="shared" si="57"/>
        <v>4.5914177585530043</v>
      </c>
      <c r="CF172" s="25"/>
      <c r="CG172" s="25"/>
      <c r="CH172" s="25"/>
      <c r="CI172" s="177">
        <f t="shared" si="58"/>
        <v>202</v>
      </c>
      <c r="CJ172" s="177">
        <f t="shared" si="59"/>
        <v>0.21415894676065766</v>
      </c>
      <c r="CL172" s="197">
        <f t="shared" si="60"/>
        <v>4.4616943164767084</v>
      </c>
      <c r="CM172" s="25"/>
      <c r="CN172" s="25"/>
      <c r="CO172" s="25"/>
      <c r="CP172" s="177">
        <f t="shared" si="61"/>
        <v>201</v>
      </c>
      <c r="CQ172" s="177">
        <f t="shared" si="62"/>
        <v>0.24442728779739276</v>
      </c>
      <c r="CS172" s="197">
        <f t="shared" si="63"/>
        <v>4.3125984521809775</v>
      </c>
      <c r="CT172" s="25"/>
      <c r="CU172" s="25"/>
      <c r="CV172" s="25"/>
      <c r="CW172" s="177">
        <f t="shared" si="64"/>
        <v>200</v>
      </c>
      <c r="CX172" s="177">
        <f t="shared" si="65"/>
        <v>0.27669562883412785</v>
      </c>
      <c r="CZ172" s="197">
        <f t="shared" si="66"/>
        <v>4.1373109841074438</v>
      </c>
      <c r="DA172" s="25"/>
      <c r="DB172" s="25"/>
      <c r="DC172" s="25"/>
      <c r="DD172" s="177">
        <f t="shared" si="67"/>
        <v>191</v>
      </c>
      <c r="DE172" s="177">
        <f t="shared" si="68"/>
        <v>0.65711069816474355</v>
      </c>
    </row>
    <row r="173" spans="1:109" ht="15" customHeight="1">
      <c r="A173" s="19">
        <f t="shared" si="22"/>
        <v>1998</v>
      </c>
      <c r="B173" s="174">
        <f t="shared" si="22"/>
        <v>210.22280152288684</v>
      </c>
      <c r="C173" s="191">
        <f t="shared" si="23"/>
        <v>4.0293223956649244</v>
      </c>
      <c r="D173" s="20">
        <v>6</v>
      </c>
      <c r="E173" s="5" t="s">
        <v>35</v>
      </c>
      <c r="F173" s="212">
        <v>154</v>
      </c>
      <c r="H173" s="24"/>
      <c r="I173" s="177">
        <f t="shared" si="24"/>
        <v>195</v>
      </c>
      <c r="J173" s="178">
        <f t="shared" si="25"/>
        <v>7.2412704105408583</v>
      </c>
      <c r="K173" s="177">
        <f t="shared" si="26"/>
        <v>0.23173368620520587</v>
      </c>
      <c r="M173" s="197">
        <f t="shared" si="27"/>
        <v>5.3481679279303602</v>
      </c>
      <c r="N173" s="27" t="s">
        <v>35</v>
      </c>
      <c r="O173" s="25">
        <v>0</v>
      </c>
      <c r="P173" s="25"/>
      <c r="Q173" s="177">
        <f t="shared" si="28"/>
        <v>209</v>
      </c>
      <c r="R173" s="177">
        <f t="shared" si="29"/>
        <v>1.4952435643743754E-3</v>
      </c>
      <c r="T173" s="197">
        <f t="shared" si="30"/>
        <v>5.299430754116436</v>
      </c>
      <c r="U173" s="27" t="s">
        <v>35</v>
      </c>
      <c r="V173" s="83">
        <f>10^U193</f>
        <v>10</v>
      </c>
      <c r="W173" s="25"/>
      <c r="X173" s="177">
        <f t="shared" si="31"/>
        <v>209</v>
      </c>
      <c r="Y173" s="177">
        <f t="shared" si="32"/>
        <v>1.4952435643743754E-3</v>
      </c>
      <c r="AA173" s="197">
        <f t="shared" si="33"/>
        <v>5.2376263756195574</v>
      </c>
      <c r="AB173" s="27" t="s">
        <v>35</v>
      </c>
      <c r="AC173" s="83">
        <f>V173+AB194</f>
        <v>22</v>
      </c>
      <c r="AD173" s="25"/>
      <c r="AE173" s="177">
        <f t="shared" si="34"/>
        <v>209</v>
      </c>
      <c r="AF173" s="177">
        <f t="shared" si="35"/>
        <v>1.4952435643743754E-3</v>
      </c>
      <c r="AH173" s="197">
        <f t="shared" si="36"/>
        <v>5.1717491121835497</v>
      </c>
      <c r="AI173" s="27" t="s">
        <v>35</v>
      </c>
      <c r="AJ173" s="83">
        <f>AC173+AI194</f>
        <v>34</v>
      </c>
      <c r="AK173" s="25"/>
      <c r="AL173" s="177">
        <f t="shared" si="37"/>
        <v>209</v>
      </c>
      <c r="AM173" s="177">
        <f t="shared" si="38"/>
        <v>1.4952435643743754E-3</v>
      </c>
      <c r="AO173" s="197">
        <f t="shared" si="39"/>
        <v>5.1012240517069651</v>
      </c>
      <c r="AP173" s="27" t="s">
        <v>35</v>
      </c>
      <c r="AQ173" s="83">
        <f>AJ173+AP194</f>
        <v>46</v>
      </c>
      <c r="AR173" s="25"/>
      <c r="AS173" s="177">
        <f t="shared" si="40"/>
        <v>209</v>
      </c>
      <c r="AT173" s="177">
        <f t="shared" si="41"/>
        <v>1.4952435643743754E-3</v>
      </c>
      <c r="AV173" s="197">
        <f t="shared" si="42"/>
        <v>5.0253452471035143</v>
      </c>
      <c r="AW173" s="27" t="s">
        <v>35</v>
      </c>
      <c r="AX173" s="83">
        <f>AQ173+AW194</f>
        <v>58</v>
      </c>
      <c r="AY173" s="25"/>
      <c r="AZ173" s="177">
        <f t="shared" si="43"/>
        <v>209</v>
      </c>
      <c r="BA173" s="177">
        <f t="shared" si="44"/>
        <v>1.4952435643743754E-3</v>
      </c>
      <c r="BC173" s="197">
        <f t="shared" si="45"/>
        <v>4.9432325970606694</v>
      </c>
      <c r="BD173" s="27" t="s">
        <v>35</v>
      </c>
      <c r="BE173" s="83">
        <f>AX173+BD194</f>
        <v>70</v>
      </c>
      <c r="BF173" s="25"/>
      <c r="BG173" s="177">
        <f t="shared" si="46"/>
        <v>209</v>
      </c>
      <c r="BH173" s="177">
        <f t="shared" si="47"/>
        <v>1.4952435643743754E-3</v>
      </c>
      <c r="BJ173" s="197">
        <f t="shared" si="48"/>
        <v>4.8537693876644115</v>
      </c>
      <c r="BK173" s="27" t="s">
        <v>35</v>
      </c>
      <c r="BL173" s="83">
        <f>BE173+BK194</f>
        <v>82</v>
      </c>
      <c r="BM173" s="25"/>
      <c r="BN173" s="177">
        <f t="shared" si="49"/>
        <v>208</v>
      </c>
      <c r="BO173" s="177">
        <f t="shared" si="50"/>
        <v>4.940846610148055E-3</v>
      </c>
      <c r="BQ173" s="197">
        <f t="shared" si="51"/>
        <v>4.7555090516987715</v>
      </c>
      <c r="BR173" s="27" t="s">
        <v>35</v>
      </c>
      <c r="BS173" s="83">
        <f>BL173+BR194</f>
        <v>94</v>
      </c>
      <c r="BT173" s="25"/>
      <c r="BU173" s="177">
        <f t="shared" si="52"/>
        <v>208</v>
      </c>
      <c r="BV173" s="177">
        <f t="shared" si="53"/>
        <v>4.940846610148055E-3</v>
      </c>
      <c r="BX173" s="197">
        <f t="shared" si="54"/>
        <v>4.6465309299764996</v>
      </c>
      <c r="BY173" s="27" t="s">
        <v>35</v>
      </c>
      <c r="BZ173" s="83">
        <f>BS173+BY194</f>
        <v>106</v>
      </c>
      <c r="CA173" s="25"/>
      <c r="CB173" s="177">
        <f t="shared" si="55"/>
        <v>208</v>
      </c>
      <c r="CC173" s="177">
        <f t="shared" si="56"/>
        <v>4.940846610148055E-3</v>
      </c>
      <c r="CE173" s="197">
        <f t="shared" si="57"/>
        <v>4.5242074050081671</v>
      </c>
      <c r="CF173" s="27" t="s">
        <v>35</v>
      </c>
      <c r="CG173" s="83">
        <f>BZ173+CF194</f>
        <v>118</v>
      </c>
      <c r="CH173" s="25"/>
      <c r="CI173" s="177">
        <f t="shared" si="58"/>
        <v>207</v>
      </c>
      <c r="CJ173" s="177">
        <f t="shared" si="59"/>
        <v>1.0386449655921736E-2</v>
      </c>
      <c r="CL173" s="197">
        <f t="shared" si="60"/>
        <v>4.384807782729955</v>
      </c>
      <c r="CM173" s="27" t="s">
        <v>35</v>
      </c>
      <c r="CN173" s="83">
        <f>CG173+CM194</f>
        <v>130</v>
      </c>
      <c r="CO173" s="25"/>
      <c r="CP173" s="177">
        <f t="shared" si="61"/>
        <v>206</v>
      </c>
      <c r="CQ173" s="177">
        <f t="shared" si="62"/>
        <v>1.7832052701695418E-2</v>
      </c>
      <c r="CS173" s="197">
        <f t="shared" si="63"/>
        <v>4.2227788421526915</v>
      </c>
      <c r="CT173" s="27" t="s">
        <v>35</v>
      </c>
      <c r="CU173" s="83">
        <f>CN173+CT194</f>
        <v>142</v>
      </c>
      <c r="CV173" s="25"/>
      <c r="CW173" s="177">
        <f t="shared" si="64"/>
        <v>205</v>
      </c>
      <c r="CX173" s="177">
        <f t="shared" si="65"/>
        <v>2.7277655747469098E-2</v>
      </c>
      <c r="CZ173" s="197">
        <f t="shared" si="66"/>
        <v>4.0293223956649244</v>
      </c>
      <c r="DA173" s="27" t="s">
        <v>35</v>
      </c>
      <c r="DB173" s="83">
        <f>CU173+DA194</f>
        <v>154</v>
      </c>
      <c r="DC173" s="25"/>
      <c r="DD173" s="177">
        <f t="shared" si="67"/>
        <v>195</v>
      </c>
      <c r="DE173" s="177">
        <f t="shared" si="68"/>
        <v>0.23173368620520587</v>
      </c>
    </row>
    <row r="174" spans="1:109" ht="15" customHeight="1">
      <c r="A174" s="19">
        <f t="shared" si="22"/>
        <v>1999</v>
      </c>
      <c r="B174" s="174">
        <f t="shared" si="22"/>
        <v>211.089763368642</v>
      </c>
      <c r="C174" s="191">
        <f t="shared" si="23"/>
        <v>4.0446248250847958</v>
      </c>
      <c r="D174" s="20">
        <v>7</v>
      </c>
      <c r="E174" s="5" t="s">
        <v>25</v>
      </c>
      <c r="F174" s="27" t="s">
        <v>26</v>
      </c>
      <c r="G174" s="42">
        <f>INDEX(LINEST(C168:C187,D168:D187),2)</f>
        <v>3.1289137207998321</v>
      </c>
      <c r="H174" s="24"/>
      <c r="I174" s="177">
        <f t="shared" si="24"/>
        <v>199</v>
      </c>
      <c r="J174" s="178">
        <f t="shared" si="25"/>
        <v>5.7273091672989986</v>
      </c>
      <c r="K174" s="177">
        <f t="shared" si="26"/>
        <v>0.1461623783097579</v>
      </c>
      <c r="M174" s="197">
        <f t="shared" si="27"/>
        <v>5.3522834618198711</v>
      </c>
      <c r="N174" s="27" t="s">
        <v>25</v>
      </c>
      <c r="O174" s="27" t="s">
        <v>26</v>
      </c>
      <c r="P174" s="42">
        <f>INDEX(LINEST(M168:M187,$D168:$D187),2)</f>
        <v>5.1620773222572565</v>
      </c>
      <c r="Q174" s="177">
        <f t="shared" si="28"/>
        <v>216</v>
      </c>
      <c r="R174" s="177">
        <f t="shared" si="29"/>
        <v>2.4110423775929996E-2</v>
      </c>
      <c r="T174" s="197">
        <f t="shared" si="30"/>
        <v>5.303751392293746</v>
      </c>
      <c r="U174" s="27" t="s">
        <v>25</v>
      </c>
      <c r="V174" s="27" t="s">
        <v>26</v>
      </c>
      <c r="W174" s="42">
        <f>INDEX(LINEST(T168:T187,$D168:$D187),2)</f>
        <v>5.1051040078051741</v>
      </c>
      <c r="X174" s="177">
        <f t="shared" si="31"/>
        <v>216</v>
      </c>
      <c r="Y174" s="177">
        <f t="shared" si="32"/>
        <v>2.4110423775929996E-2</v>
      </c>
      <c r="AA174" s="197">
        <f t="shared" si="33"/>
        <v>5.242221840770493</v>
      </c>
      <c r="AB174" s="27" t="s">
        <v>25</v>
      </c>
      <c r="AC174" s="27" t="s">
        <v>26</v>
      </c>
      <c r="AD174" s="42">
        <f>INDEX(LINEST(AA168:AA187,$D168:$D187),2)</f>
        <v>5.0323584291230947</v>
      </c>
      <c r="AE174" s="177">
        <f t="shared" si="34"/>
        <v>216</v>
      </c>
      <c r="AF174" s="177">
        <f t="shared" si="35"/>
        <v>2.4110423775929996E-2</v>
      </c>
      <c r="AH174" s="197">
        <f t="shared" si="36"/>
        <v>5.1766567416989213</v>
      </c>
      <c r="AI174" s="27" t="s">
        <v>25</v>
      </c>
      <c r="AJ174" s="27" t="s">
        <v>26</v>
      </c>
      <c r="AK174" s="42">
        <f>INDEX(LINEST(AH168:AH187,$D168:$D187),2)</f>
        <v>4.9541733041762335</v>
      </c>
      <c r="AL174" s="177">
        <f t="shared" si="37"/>
        <v>215</v>
      </c>
      <c r="AM174" s="177">
        <f t="shared" si="38"/>
        <v>1.5289950513213985E-2</v>
      </c>
      <c r="AO174" s="197">
        <f t="shared" si="39"/>
        <v>5.1064893463911334</v>
      </c>
      <c r="AP174" s="27" t="s">
        <v>25</v>
      </c>
      <c r="AQ174" s="27" t="s">
        <v>26</v>
      </c>
      <c r="AR174" s="42">
        <f>INDEX(LINEST(AO168:AO187,$D168:$D187),2)</f>
        <v>4.8696850213126082</v>
      </c>
      <c r="AS174" s="177">
        <f t="shared" si="40"/>
        <v>215</v>
      </c>
      <c r="AT174" s="177">
        <f t="shared" si="41"/>
        <v>1.5289950513213985E-2</v>
      </c>
      <c r="AV174" s="197">
        <f t="shared" si="42"/>
        <v>5.0310244380418476</v>
      </c>
      <c r="AW174" s="27" t="s">
        <v>25</v>
      </c>
      <c r="AX174" s="27" t="s">
        <v>26</v>
      </c>
      <c r="AY174" s="42">
        <f>INDEX(LINEST(AV168:AV187,$D168:$D187),2)</f>
        <v>4.7778054883840566</v>
      </c>
      <c r="AZ174" s="177">
        <f t="shared" si="43"/>
        <v>215</v>
      </c>
      <c r="BA174" s="177">
        <f t="shared" si="44"/>
        <v>1.5289950513213985E-2</v>
      </c>
      <c r="BC174" s="197">
        <f t="shared" si="45"/>
        <v>4.9493963074576097</v>
      </c>
      <c r="BD174" s="27" t="s">
        <v>25</v>
      </c>
      <c r="BE174" s="27" t="s">
        <v>26</v>
      </c>
      <c r="BF174" s="42">
        <f>INDEX(LINEST(BC168:BC187,$D168:$D187),2)</f>
        <v>4.6771346037325392</v>
      </c>
      <c r="BG174" s="177">
        <f t="shared" si="46"/>
        <v>215</v>
      </c>
      <c r="BH174" s="177">
        <f t="shared" si="47"/>
        <v>1.5289950513213985E-2</v>
      </c>
      <c r="BJ174" s="197">
        <f t="shared" si="48"/>
        <v>4.8605080024442131</v>
      </c>
      <c r="BK174" s="27" t="s">
        <v>25</v>
      </c>
      <c r="BL174" s="27" t="s">
        <v>26</v>
      </c>
      <c r="BM174" s="42">
        <f>INDEX(LINEST(BJ168:BJ187,$D168:$D187),2)</f>
        <v>4.5658228916674197</v>
      </c>
      <c r="BN174" s="177">
        <f t="shared" si="49"/>
        <v>214</v>
      </c>
      <c r="BO174" s="177">
        <f t="shared" si="50"/>
        <v>8.4694772504979796E-3</v>
      </c>
      <c r="BQ174" s="197">
        <f t="shared" si="51"/>
        <v>4.7629408489229181</v>
      </c>
      <c r="BR174" s="27" t="s">
        <v>25</v>
      </c>
      <c r="BS174" s="27" t="s">
        <v>26</v>
      </c>
      <c r="BT174" s="42">
        <f>INDEX(LINEST(BQ168:BQ187,$D168:$D187),2)</f>
        <v>4.4413425843193748</v>
      </c>
      <c r="BU174" s="177">
        <f t="shared" si="52"/>
        <v>214</v>
      </c>
      <c r="BV174" s="177">
        <f t="shared" si="53"/>
        <v>8.4694772504979796E-3</v>
      </c>
      <c r="BX174" s="197">
        <f t="shared" si="54"/>
        <v>4.6548148741730193</v>
      </c>
      <c r="BY174" s="27" t="s">
        <v>25</v>
      </c>
      <c r="BZ174" s="27" t="s">
        <v>26</v>
      </c>
      <c r="CA174" s="42">
        <f>INDEX(LINEST(BX168:BX187,$D168:$D187),2)</f>
        <v>4.3000725416203291</v>
      </c>
      <c r="CB174" s="177">
        <f t="shared" si="55"/>
        <v>213</v>
      </c>
      <c r="CC174" s="177">
        <f t="shared" si="56"/>
        <v>3.6490039877819726E-3</v>
      </c>
      <c r="CE174" s="197">
        <f t="shared" si="57"/>
        <v>4.5335642251619275</v>
      </c>
      <c r="CF174" s="27" t="s">
        <v>25</v>
      </c>
      <c r="CG174" s="27" t="s">
        <v>26</v>
      </c>
      <c r="CH174" s="42">
        <f>INDEX(LINEST(CE168:CE187,$D168:$D187),2)</f>
        <v>4.1364430218054729</v>
      </c>
      <c r="CI174" s="177">
        <f t="shared" si="58"/>
        <v>213</v>
      </c>
      <c r="CJ174" s="177">
        <f t="shared" si="59"/>
        <v>3.6490039877819726E-3</v>
      </c>
      <c r="CL174" s="197">
        <f t="shared" si="60"/>
        <v>4.3955567308197869</v>
      </c>
      <c r="CM174" s="27" t="s">
        <v>25</v>
      </c>
      <c r="CN174" s="27" t="s">
        <v>26</v>
      </c>
      <c r="CO174" s="42">
        <f>INDEX(LINEST(CL168:CL187,$D168:$D187),2)</f>
        <v>3.9407521345243093</v>
      </c>
      <c r="CP174" s="177">
        <f t="shared" si="61"/>
        <v>212</v>
      </c>
      <c r="CQ174" s="177">
        <f t="shared" si="62"/>
        <v>8.2853072506596588E-4</v>
      </c>
      <c r="CS174" s="197">
        <f t="shared" si="63"/>
        <v>4.2354065775222232</v>
      </c>
      <c r="CT174" s="27" t="s">
        <v>25</v>
      </c>
      <c r="CU174" s="27" t="s">
        <v>26</v>
      </c>
      <c r="CV174" s="42">
        <f>INDEX(LINEST(CS168:CS187,$D168:$D187),2)</f>
        <v>3.690638067763349</v>
      </c>
      <c r="CW174" s="177">
        <f t="shared" si="64"/>
        <v>210</v>
      </c>
      <c r="CX174" s="177">
        <f t="shared" si="65"/>
        <v>1.1875841996339519E-3</v>
      </c>
      <c r="CZ174" s="197">
        <f t="shared" si="66"/>
        <v>4.0446248250847958</v>
      </c>
      <c r="DA174" s="27" t="s">
        <v>25</v>
      </c>
      <c r="DB174" s="27" t="s">
        <v>26</v>
      </c>
      <c r="DC174" s="42">
        <f>INDEX(LINEST(CZ168:CZ187,$D168:$D187),2)</f>
        <v>3.1289137207998321</v>
      </c>
      <c r="DD174" s="177">
        <f t="shared" si="67"/>
        <v>199</v>
      </c>
      <c r="DE174" s="177">
        <f t="shared" si="68"/>
        <v>0.1461623783097579</v>
      </c>
    </row>
    <row r="175" spans="1:109" ht="15" customHeight="1">
      <c r="A175" s="19">
        <f t="shared" si="22"/>
        <v>2000</v>
      </c>
      <c r="B175" s="174">
        <f t="shared" si="22"/>
        <v>154.30648308508049</v>
      </c>
      <c r="C175" s="191">
        <f t="shared" si="23"/>
        <v>-1.1825927124681064</v>
      </c>
      <c r="D175" s="20">
        <v>8</v>
      </c>
      <c r="E175" s="5" t="s">
        <v>27</v>
      </c>
      <c r="F175" s="27" t="s">
        <v>28</v>
      </c>
      <c r="G175" s="42">
        <f>INDEX(LINEST(C168:C187,D168:D187),1)</f>
        <v>9.7596814687868336E-2</v>
      </c>
      <c r="H175" s="24"/>
      <c r="I175" s="177">
        <f t="shared" si="24"/>
        <v>204</v>
      </c>
      <c r="J175" s="178">
        <f t="shared" si="25"/>
        <v>32.204425842250473</v>
      </c>
      <c r="K175" s="177">
        <f t="shared" si="26"/>
        <v>2.4694456233733919</v>
      </c>
      <c r="M175" s="197">
        <f t="shared" si="27"/>
        <v>5.0389407745919756</v>
      </c>
      <c r="N175" s="27" t="s">
        <v>27</v>
      </c>
      <c r="O175" s="27" t="s">
        <v>28</v>
      </c>
      <c r="P175" s="42">
        <f>INDEX(LINEST(M168:M187,$D168:$D187),1)</f>
        <v>3.0340715607347173E-2</v>
      </c>
      <c r="Q175" s="177">
        <f t="shared" si="28"/>
        <v>222</v>
      </c>
      <c r="R175" s="177">
        <f t="shared" si="29"/>
        <v>4.5824122323104941</v>
      </c>
      <c r="T175" s="197">
        <f t="shared" si="30"/>
        <v>4.9719393925951367</v>
      </c>
      <c r="U175" s="27" t="s">
        <v>27</v>
      </c>
      <c r="V175" s="27" t="s">
        <v>28</v>
      </c>
      <c r="W175" s="42">
        <f>INDEX(LINEST(T168:T187,$D168:$D187),1)</f>
        <v>3.1613826900908457E-2</v>
      </c>
      <c r="X175" s="177">
        <f t="shared" si="31"/>
        <v>222</v>
      </c>
      <c r="Y175" s="177">
        <f t="shared" si="32"/>
        <v>4.5824122323104941</v>
      </c>
      <c r="AA175" s="197">
        <f t="shared" si="33"/>
        <v>4.8851210728309677</v>
      </c>
      <c r="AB175" s="27" t="s">
        <v>27</v>
      </c>
      <c r="AC175" s="27" t="s">
        <v>28</v>
      </c>
      <c r="AD175" s="42">
        <f>INDEX(LINEST(AA168:AA187,$D168:$D187),1)</f>
        <v>3.3293850825360745E-2</v>
      </c>
      <c r="AE175" s="177">
        <f t="shared" si="34"/>
        <v>222</v>
      </c>
      <c r="AF175" s="177">
        <f t="shared" si="35"/>
        <v>4.5824122323104941</v>
      </c>
      <c r="AH175" s="197">
        <f t="shared" si="36"/>
        <v>4.7900425125101167</v>
      </c>
      <c r="AI175" s="27" t="s">
        <v>27</v>
      </c>
      <c r="AJ175" s="27" t="s">
        <v>28</v>
      </c>
      <c r="AK175" s="42">
        <f>INDEX(LINEST(AH168:AH187,$D168:$D187),1)</f>
        <v>3.5167908541872517E-2</v>
      </c>
      <c r="AL175" s="177">
        <f t="shared" si="37"/>
        <v>222</v>
      </c>
      <c r="AM175" s="177">
        <f t="shared" si="38"/>
        <v>4.5824122323104941</v>
      </c>
      <c r="AO175" s="197">
        <f t="shared" si="39"/>
        <v>4.684965014496715</v>
      </c>
      <c r="AP175" s="27" t="s">
        <v>27</v>
      </c>
      <c r="AQ175" s="27" t="s">
        <v>28</v>
      </c>
      <c r="AR175" s="42">
        <f>INDEX(LINEST(AO168:AO187,$D168:$D187),1)</f>
        <v>3.7272946093651185E-2</v>
      </c>
      <c r="AS175" s="177">
        <f t="shared" si="40"/>
        <v>222</v>
      </c>
      <c r="AT175" s="177">
        <f t="shared" si="41"/>
        <v>4.5824122323104941</v>
      </c>
      <c r="AV175" s="197">
        <f t="shared" si="42"/>
        <v>4.5675356382938403</v>
      </c>
      <c r="AW175" s="27" t="s">
        <v>27</v>
      </c>
      <c r="AX175" s="27" t="s">
        <v>28</v>
      </c>
      <c r="AY175" s="42">
        <f>INDEX(LINEST(AV168:AV187,$D168:$D187),1)</f>
        <v>3.9656378787581603E-2</v>
      </c>
      <c r="AZ175" s="177">
        <f t="shared" si="43"/>
        <v>221</v>
      </c>
      <c r="BA175" s="177">
        <f t="shared" si="44"/>
        <v>4.4480251984806554</v>
      </c>
      <c r="BC175" s="197">
        <f t="shared" si="45"/>
        <v>4.4344587669746272</v>
      </c>
      <c r="BD175" s="27" t="s">
        <v>27</v>
      </c>
      <c r="BE175" s="27" t="s">
        <v>28</v>
      </c>
      <c r="BF175" s="42">
        <f>INDEX(LINEST(BC168:BC187,$D168:$D187),1)</f>
        <v>4.2380320990581588E-2</v>
      </c>
      <c r="BG175" s="177">
        <f t="shared" si="46"/>
        <v>221</v>
      </c>
      <c r="BH175" s="177">
        <f t="shared" si="47"/>
        <v>4.4480251984806554</v>
      </c>
      <c r="BJ175" s="197">
        <f t="shared" si="48"/>
        <v>4.2809137943712372</v>
      </c>
      <c r="BK175" s="27" t="s">
        <v>27</v>
      </c>
      <c r="BL175" s="27" t="s">
        <v>28</v>
      </c>
      <c r="BM175" s="42">
        <f>INDEX(LINEST(BJ168:BJ187,$D168:$D187),1)</f>
        <v>4.5528229522429936E-2</v>
      </c>
      <c r="BN175" s="177">
        <f t="shared" si="49"/>
        <v>220</v>
      </c>
      <c r="BO175" s="177">
        <f t="shared" si="50"/>
        <v>4.3156381646508164</v>
      </c>
      <c r="BQ175" s="197">
        <f t="shared" si="51"/>
        <v>4.0994396118027048</v>
      </c>
      <c r="BR175" s="27" t="s">
        <v>27</v>
      </c>
      <c r="BS175" s="27" t="s">
        <v>28</v>
      </c>
      <c r="BT175" s="42">
        <f>INDEX(LINEST(BQ168:BQ187,$D168:$D187),1)</f>
        <v>4.9215938158054612E-2</v>
      </c>
      <c r="BU175" s="177">
        <f t="shared" si="52"/>
        <v>220</v>
      </c>
      <c r="BV175" s="177">
        <f t="shared" si="53"/>
        <v>4.3156381646508164</v>
      </c>
      <c r="BX175" s="197">
        <f t="shared" si="54"/>
        <v>3.8775657770150942</v>
      </c>
      <c r="BY175" s="27" t="s">
        <v>27</v>
      </c>
      <c r="BZ175" s="27" t="s">
        <v>28</v>
      </c>
      <c r="CA175" s="42">
        <f>INDEX(LINEST(BX168:BX187,$D168:$D187),1)</f>
        <v>5.3611480769783053E-2</v>
      </c>
      <c r="CB175" s="177">
        <f t="shared" si="55"/>
        <v>219</v>
      </c>
      <c r="CC175" s="177">
        <f t="shared" si="56"/>
        <v>4.1852511308209772</v>
      </c>
      <c r="CE175" s="197">
        <f t="shared" si="57"/>
        <v>3.5919963227093281</v>
      </c>
      <c r="CF175" s="27" t="s">
        <v>27</v>
      </c>
      <c r="CG175" s="27" t="s">
        <v>28</v>
      </c>
      <c r="CH175" s="42">
        <f>INDEX(LINEST(CE168:CE187,$D168:$D187),1)</f>
        <v>5.8975216666714216E-2</v>
      </c>
      <c r="CI175" s="177">
        <f t="shared" si="58"/>
        <v>218</v>
      </c>
      <c r="CJ175" s="177">
        <f t="shared" si="59"/>
        <v>4.0568640969911378</v>
      </c>
      <c r="CL175" s="197">
        <f t="shared" si="60"/>
        <v>3.1907431083881237</v>
      </c>
      <c r="CM175" s="27" t="s">
        <v>27</v>
      </c>
      <c r="CN175" s="27" t="s">
        <v>28</v>
      </c>
      <c r="CO175" s="42">
        <f>INDEX(LINEST(CL168:CL187,$D168:$D187),1)</f>
        <v>6.5759380796848385E-2</v>
      </c>
      <c r="CP175" s="177">
        <f t="shared" si="61"/>
        <v>217</v>
      </c>
      <c r="CQ175" s="177">
        <f t="shared" si="62"/>
        <v>3.9304770631612991</v>
      </c>
      <c r="CS175" s="197">
        <f t="shared" si="63"/>
        <v>2.5101262036082974</v>
      </c>
      <c r="CT175" s="27" t="s">
        <v>27</v>
      </c>
      <c r="CU175" s="27" t="s">
        <v>28</v>
      </c>
      <c r="CV175" s="42">
        <f>INDEX(LINEST(CS168:CS187,$D168:$D187),1)</f>
        <v>7.4982063546478767E-2</v>
      </c>
      <c r="CW175" s="177">
        <f t="shared" si="64"/>
        <v>215</v>
      </c>
      <c r="CX175" s="177">
        <f t="shared" si="65"/>
        <v>3.6837029955016209</v>
      </c>
      <c r="CZ175" s="197">
        <f t="shared" si="66"/>
        <v>-1.1825927124681064</v>
      </c>
      <c r="DA175" s="27" t="s">
        <v>27</v>
      </c>
      <c r="DB175" s="27" t="s">
        <v>28</v>
      </c>
      <c r="DC175" s="42">
        <f>INDEX(LINEST(CZ168:CZ187,$D168:$D187),1)</f>
        <v>9.7596814687868336E-2</v>
      </c>
      <c r="DD175" s="177">
        <f t="shared" si="67"/>
        <v>204</v>
      </c>
      <c r="DE175" s="177">
        <f t="shared" si="68"/>
        <v>2.4694456233733919</v>
      </c>
    </row>
    <row r="176" spans="1:109" ht="15" customHeight="1">
      <c r="A176" s="19">
        <f t="shared" si="22"/>
        <v>2001</v>
      </c>
      <c r="B176" s="174">
        <f t="shared" si="22"/>
        <v>207.82607034477584</v>
      </c>
      <c r="C176" s="191">
        <f t="shared" si="23"/>
        <v>3.9857579286964784</v>
      </c>
      <c r="D176" s="20">
        <v>9</v>
      </c>
      <c r="H176" s="24"/>
      <c r="I176" s="177">
        <f t="shared" si="24"/>
        <v>209</v>
      </c>
      <c r="J176" s="178">
        <f t="shared" si="25"/>
        <v>0.56486159473479469</v>
      </c>
      <c r="K176" s="177">
        <f t="shared" si="26"/>
        <v>1.378110835414708E-3</v>
      </c>
      <c r="M176" s="197">
        <f t="shared" si="27"/>
        <v>5.3367015296253539</v>
      </c>
      <c r="N176" s="25"/>
      <c r="O176" s="25"/>
      <c r="P176" s="25"/>
      <c r="Q176" s="177">
        <f t="shared" si="28"/>
        <v>229</v>
      </c>
      <c r="R176" s="177">
        <f t="shared" si="29"/>
        <v>0.44833529704438096</v>
      </c>
      <c r="T176" s="197">
        <f t="shared" si="30"/>
        <v>5.2873882120443803</v>
      </c>
      <c r="U176" s="25"/>
      <c r="V176" s="25"/>
      <c r="W176" s="25"/>
      <c r="X176" s="177">
        <f t="shared" si="31"/>
        <v>229</v>
      </c>
      <c r="Y176" s="177">
        <f t="shared" si="32"/>
        <v>0.44833529704438096</v>
      </c>
      <c r="AA176" s="197">
        <f t="shared" si="33"/>
        <v>5.2248111305558922</v>
      </c>
      <c r="AB176" s="25"/>
      <c r="AC176" s="25"/>
      <c r="AD176" s="25"/>
      <c r="AE176" s="177">
        <f t="shared" si="34"/>
        <v>229</v>
      </c>
      <c r="AF176" s="177">
        <f t="shared" si="35"/>
        <v>0.44833529704438096</v>
      </c>
      <c r="AH176" s="197">
        <f t="shared" si="36"/>
        <v>5.15805520356587</v>
      </c>
      <c r="AI176" s="25"/>
      <c r="AJ176" s="25"/>
      <c r="AK176" s="25"/>
      <c r="AL176" s="177">
        <f t="shared" si="37"/>
        <v>229</v>
      </c>
      <c r="AM176" s="177">
        <f t="shared" si="38"/>
        <v>0.44833529704438096</v>
      </c>
      <c r="AO176" s="197">
        <f t="shared" si="39"/>
        <v>5.0865221186211995</v>
      </c>
      <c r="AP176" s="25"/>
      <c r="AQ176" s="25"/>
      <c r="AR176" s="25"/>
      <c r="AS176" s="177">
        <f t="shared" si="40"/>
        <v>228</v>
      </c>
      <c r="AT176" s="177">
        <f t="shared" si="41"/>
        <v>0.40698743773393264</v>
      </c>
      <c r="AV176" s="197">
        <f t="shared" si="42"/>
        <v>5.0094750902851972</v>
      </c>
      <c r="AW176" s="25"/>
      <c r="AX176" s="25"/>
      <c r="AY176" s="25"/>
      <c r="AZ176" s="177">
        <f t="shared" si="43"/>
        <v>228</v>
      </c>
      <c r="BA176" s="177">
        <f t="shared" si="44"/>
        <v>0.40698743773393264</v>
      </c>
      <c r="BC176" s="197">
        <f t="shared" si="45"/>
        <v>4.9259925304153063</v>
      </c>
      <c r="BD176" s="25"/>
      <c r="BE176" s="25"/>
      <c r="BF176" s="25"/>
      <c r="BG176" s="177">
        <f t="shared" si="46"/>
        <v>227</v>
      </c>
      <c r="BH176" s="177">
        <f t="shared" si="47"/>
        <v>0.36763957842348433</v>
      </c>
      <c r="BJ176" s="197">
        <f t="shared" si="48"/>
        <v>4.8349005592407934</v>
      </c>
      <c r="BK176" s="25"/>
      <c r="BL176" s="25"/>
      <c r="BM176" s="25"/>
      <c r="BN176" s="177">
        <f t="shared" si="49"/>
        <v>227</v>
      </c>
      <c r="BO176" s="177">
        <f t="shared" si="50"/>
        <v>0.36763957842348433</v>
      </c>
      <c r="BQ176" s="197">
        <f t="shared" si="51"/>
        <v>4.734671584600977</v>
      </c>
      <c r="BR176" s="25"/>
      <c r="BS176" s="25"/>
      <c r="BT176" s="25"/>
      <c r="BU176" s="177">
        <f t="shared" si="52"/>
        <v>226</v>
      </c>
      <c r="BV176" s="177">
        <f t="shared" si="53"/>
        <v>0.33029171911303606</v>
      </c>
      <c r="BX176" s="197">
        <f t="shared" si="54"/>
        <v>4.6232661650900901</v>
      </c>
      <c r="BY176" s="25"/>
      <c r="BZ176" s="25"/>
      <c r="CA176" s="25"/>
      <c r="CB176" s="177">
        <f t="shared" si="55"/>
        <v>225</v>
      </c>
      <c r="CC176" s="177">
        <f t="shared" si="56"/>
        <v>0.29494385980258775</v>
      </c>
      <c r="CE176" s="197">
        <f t="shared" si="57"/>
        <v>4.4978752488181053</v>
      </c>
      <c r="CF176" s="25"/>
      <c r="CG176" s="25"/>
      <c r="CH176" s="25"/>
      <c r="CI176" s="177">
        <f t="shared" si="58"/>
        <v>224</v>
      </c>
      <c r="CJ176" s="177">
        <f t="shared" si="59"/>
        <v>0.26159600049213944</v>
      </c>
      <c r="CL176" s="197">
        <f t="shared" si="60"/>
        <v>4.3544764694586142</v>
      </c>
      <c r="CM176" s="25"/>
      <c r="CN176" s="25"/>
      <c r="CO176" s="25"/>
      <c r="CP176" s="177">
        <f t="shared" si="61"/>
        <v>223</v>
      </c>
      <c r="CQ176" s="177">
        <f t="shared" si="62"/>
        <v>0.2302481411816911</v>
      </c>
      <c r="CS176" s="197">
        <f t="shared" si="63"/>
        <v>4.1870159657101178</v>
      </c>
      <c r="CT176" s="25"/>
      <c r="CU176" s="25"/>
      <c r="CV176" s="25"/>
      <c r="CW176" s="177">
        <f t="shared" si="64"/>
        <v>221</v>
      </c>
      <c r="CX176" s="177">
        <f t="shared" si="65"/>
        <v>0.17355242256079448</v>
      </c>
      <c r="CZ176" s="197">
        <f t="shared" si="66"/>
        <v>3.9857579286964784</v>
      </c>
      <c r="DA176" s="25"/>
      <c r="DB176" s="25"/>
      <c r="DC176" s="25"/>
      <c r="DD176" s="177">
        <f t="shared" si="67"/>
        <v>209</v>
      </c>
      <c r="DE176" s="177">
        <f t="shared" si="68"/>
        <v>1.378110835414708E-3</v>
      </c>
    </row>
    <row r="177" spans="1:109" ht="15" customHeight="1">
      <c r="A177" s="19">
        <f t="shared" si="22"/>
        <v>2002</v>
      </c>
      <c r="B177" s="174">
        <f t="shared" si="22"/>
        <v>210.68115754590769</v>
      </c>
      <c r="C177" s="191">
        <f t="shared" si="23"/>
        <v>4.0374418370893794</v>
      </c>
      <c r="D177" s="20">
        <v>10</v>
      </c>
      <c r="E177" s="5" t="s">
        <v>29</v>
      </c>
      <c r="F177" s="43">
        <f>EXP(G174)</f>
        <v>22.849145505029959</v>
      </c>
      <c r="G177" s="25"/>
      <c r="H177" s="45"/>
      <c r="I177" s="177">
        <f t="shared" si="24"/>
        <v>215</v>
      </c>
      <c r="J177" s="178">
        <f t="shared" si="25"/>
        <v>2.0499424364284802</v>
      </c>
      <c r="K177" s="177">
        <f t="shared" si="26"/>
        <v>1.8652400143270048E-2</v>
      </c>
      <c r="M177" s="197">
        <f t="shared" si="27"/>
        <v>5.3503458889322939</v>
      </c>
      <c r="N177" s="27" t="s">
        <v>29</v>
      </c>
      <c r="O177" s="59">
        <f>EXP(P174)</f>
        <v>174.52662734863512</v>
      </c>
      <c r="P177" s="25"/>
      <c r="Q177" s="177">
        <f t="shared" si="28"/>
        <v>236</v>
      </c>
      <c r="R177" s="177">
        <f t="shared" si="29"/>
        <v>0.64104378321514688</v>
      </c>
      <c r="T177" s="197">
        <f t="shared" si="30"/>
        <v>5.3017173677173544</v>
      </c>
      <c r="U177" s="27" t="s">
        <v>29</v>
      </c>
      <c r="V177" s="59">
        <f>EXP(W174)</f>
        <v>164.86121649325469</v>
      </c>
      <c r="W177" s="25"/>
      <c r="X177" s="177">
        <f t="shared" si="31"/>
        <v>236</v>
      </c>
      <c r="Y177" s="177">
        <f t="shared" si="32"/>
        <v>0.64104378321514688</v>
      </c>
      <c r="AA177" s="197">
        <f t="shared" si="33"/>
        <v>5.2400585933660127</v>
      </c>
      <c r="AB177" s="27" t="s">
        <v>29</v>
      </c>
      <c r="AC177" s="59">
        <f>EXP(AD174)</f>
        <v>153.29412002227767</v>
      </c>
      <c r="AD177" s="25"/>
      <c r="AE177" s="177">
        <f t="shared" si="34"/>
        <v>236</v>
      </c>
      <c r="AF177" s="177">
        <f t="shared" si="35"/>
        <v>0.64104378321514688</v>
      </c>
      <c r="AH177" s="197">
        <f t="shared" si="36"/>
        <v>5.1743467383590467</v>
      </c>
      <c r="AI177" s="27" t="s">
        <v>29</v>
      </c>
      <c r="AJ177" s="59">
        <f>EXP(AK174)</f>
        <v>141.76536108457731</v>
      </c>
      <c r="AK177" s="25"/>
      <c r="AL177" s="177">
        <f t="shared" si="37"/>
        <v>236</v>
      </c>
      <c r="AM177" s="177">
        <f t="shared" si="38"/>
        <v>0.64104378321514688</v>
      </c>
      <c r="AO177" s="197">
        <f t="shared" si="39"/>
        <v>5.1040112259388639</v>
      </c>
      <c r="AP177" s="27" t="s">
        <v>29</v>
      </c>
      <c r="AQ177" s="59">
        <f>EXP(AR174)</f>
        <v>130.279875049108</v>
      </c>
      <c r="AR177" s="25"/>
      <c r="AS177" s="177">
        <f t="shared" si="40"/>
        <v>235</v>
      </c>
      <c r="AT177" s="177">
        <f t="shared" si="41"/>
        <v>0.59140609830696222</v>
      </c>
      <c r="AV177" s="197">
        <f t="shared" si="42"/>
        <v>5.0283518093645831</v>
      </c>
      <c r="AW177" s="27" t="s">
        <v>29</v>
      </c>
      <c r="AX177" s="59">
        <f>EXP(AY174)</f>
        <v>118.84326075165568</v>
      </c>
      <c r="AY177" s="25"/>
      <c r="AZ177" s="177">
        <f t="shared" si="43"/>
        <v>235</v>
      </c>
      <c r="BA177" s="177">
        <f t="shared" si="44"/>
        <v>0.59140609830696222</v>
      </c>
      <c r="BC177" s="197">
        <f t="shared" si="45"/>
        <v>4.9464960357913474</v>
      </c>
      <c r="BD177" s="27" t="s">
        <v>29</v>
      </c>
      <c r="BE177" s="59">
        <f>EXP(BF174)</f>
        <v>107.46171060830315</v>
      </c>
      <c r="BF177" s="25"/>
      <c r="BG177" s="177">
        <f t="shared" si="46"/>
        <v>234</v>
      </c>
      <c r="BH177" s="177">
        <f t="shared" si="47"/>
        <v>0.54376841339877757</v>
      </c>
      <c r="BJ177" s="197">
        <f t="shared" si="48"/>
        <v>4.8573376978689708</v>
      </c>
      <c r="BK177" s="27" t="s">
        <v>29</v>
      </c>
      <c r="BL177" s="59">
        <f>EXP(BM174)</f>
        <v>96.14167565804496</v>
      </c>
      <c r="BM177" s="25"/>
      <c r="BN177" s="177">
        <f t="shared" si="49"/>
        <v>234</v>
      </c>
      <c r="BO177" s="177">
        <f t="shared" si="50"/>
        <v>0.54376841339877757</v>
      </c>
      <c r="BQ177" s="197">
        <f t="shared" si="51"/>
        <v>4.7594450656385838</v>
      </c>
      <c r="BR177" s="27" t="s">
        <v>29</v>
      </c>
      <c r="BS177" s="59">
        <f>EXP(BT174)</f>
        <v>84.888835620200297</v>
      </c>
      <c r="BT177" s="25"/>
      <c r="BU177" s="177">
        <f t="shared" si="52"/>
        <v>233</v>
      </c>
      <c r="BV177" s="177">
        <f t="shared" si="53"/>
        <v>0.49813072849059303</v>
      </c>
      <c r="BX177" s="197">
        <f t="shared" si="54"/>
        <v>4.6509191355479569</v>
      </c>
      <c r="BY177" s="27" t="s">
        <v>29</v>
      </c>
      <c r="BZ177" s="59">
        <f>EXP(CA174)</f>
        <v>73.705140195968099</v>
      </c>
      <c r="CA177" s="25"/>
      <c r="CB177" s="177">
        <f t="shared" si="55"/>
        <v>232</v>
      </c>
      <c r="CC177" s="177">
        <f t="shared" si="56"/>
        <v>0.45449304358240838</v>
      </c>
      <c r="CE177" s="197">
        <f t="shared" si="57"/>
        <v>4.5291651891917004</v>
      </c>
      <c r="CF177" s="27" t="s">
        <v>29</v>
      </c>
      <c r="CG177" s="59">
        <f>EXP(CH174)</f>
        <v>62.579830005712118</v>
      </c>
      <c r="CH177" s="25"/>
      <c r="CI177" s="177">
        <f t="shared" si="58"/>
        <v>231</v>
      </c>
      <c r="CJ177" s="177">
        <f t="shared" si="59"/>
        <v>0.41285535867422379</v>
      </c>
      <c r="CL177" s="197">
        <f t="shared" si="60"/>
        <v>4.3905050603542799</v>
      </c>
      <c r="CM177" s="27" t="s">
        <v>29</v>
      </c>
      <c r="CN177" s="59">
        <f>EXP(CO174)</f>
        <v>51.457289553318191</v>
      </c>
      <c r="CO177" s="25"/>
      <c r="CP177" s="177">
        <f t="shared" si="61"/>
        <v>229</v>
      </c>
      <c r="CQ177" s="177">
        <f t="shared" si="62"/>
        <v>0.33557998885785456</v>
      </c>
      <c r="CS177" s="197">
        <f t="shared" si="63"/>
        <v>4.2294748900792607</v>
      </c>
      <c r="CT177" s="27" t="s">
        <v>29</v>
      </c>
      <c r="CU177" s="59">
        <f>EXP(CV174)</f>
        <v>40.070406436691165</v>
      </c>
      <c r="CV177" s="25"/>
      <c r="CW177" s="177">
        <f t="shared" si="64"/>
        <v>227</v>
      </c>
      <c r="CX177" s="177">
        <f t="shared" si="65"/>
        <v>0.26630461904148534</v>
      </c>
      <c r="CZ177" s="197">
        <f t="shared" si="66"/>
        <v>4.0374418370893794</v>
      </c>
      <c r="DA177" s="27" t="s">
        <v>29</v>
      </c>
      <c r="DB177" s="59">
        <f>EXP(DC174)</f>
        <v>22.849145505029959</v>
      </c>
      <c r="DC177" s="25"/>
      <c r="DD177" s="177">
        <f t="shared" si="67"/>
        <v>215</v>
      </c>
      <c r="DE177" s="177">
        <f t="shared" si="68"/>
        <v>1.8652400143270048E-2</v>
      </c>
    </row>
    <row r="178" spans="1:109" ht="15" customHeight="1">
      <c r="A178" s="19">
        <f t="shared" si="22"/>
        <v>2003</v>
      </c>
      <c r="B178" s="174">
        <f t="shared" si="22"/>
        <v>211.01953374785333</v>
      </c>
      <c r="C178" s="191">
        <f t="shared" si="23"/>
        <v>4.0433939064579922</v>
      </c>
      <c r="D178" s="20">
        <v>11</v>
      </c>
      <c r="E178" s="5" t="s">
        <v>30</v>
      </c>
      <c r="F178" s="44">
        <f>EXP(G175)-1</f>
        <v>0.10251817634960769</v>
      </c>
      <c r="G178" s="25"/>
      <c r="H178" s="45"/>
      <c r="I178" s="177">
        <f t="shared" si="24"/>
        <v>221</v>
      </c>
      <c r="J178" s="178">
        <f t="shared" si="25"/>
        <v>4.7296409364984671</v>
      </c>
      <c r="K178" s="177">
        <f t="shared" si="26"/>
        <v>9.9609706610238588E-2</v>
      </c>
      <c r="M178" s="197">
        <f t="shared" si="27"/>
        <v>5.3519507061951241</v>
      </c>
      <c r="N178" s="27" t="s">
        <v>30</v>
      </c>
      <c r="O178" s="60">
        <f>EXP(P175)-1</f>
        <v>3.0805685713942044E-2</v>
      </c>
      <c r="P178" s="25"/>
      <c r="Q178" s="177">
        <f t="shared" si="28"/>
        <v>244</v>
      </c>
      <c r="R178" s="177">
        <f t="shared" si="29"/>
        <v>1.0877111542089855</v>
      </c>
      <c r="T178" s="197">
        <f t="shared" si="30"/>
        <v>5.3034020861622722</v>
      </c>
      <c r="U178" s="27" t="s">
        <v>30</v>
      </c>
      <c r="V178" s="60">
        <f>EXP(W175)-1</f>
        <v>3.2118851799812553E-2</v>
      </c>
      <c r="W178" s="25"/>
      <c r="X178" s="177">
        <f t="shared" si="31"/>
        <v>243</v>
      </c>
      <c r="Y178" s="177">
        <f t="shared" si="32"/>
        <v>1.022750221704692</v>
      </c>
      <c r="AA178" s="197">
        <f t="shared" si="33"/>
        <v>5.2418503628823174</v>
      </c>
      <c r="AB178" s="27" t="s">
        <v>30</v>
      </c>
      <c r="AC178" s="60">
        <f>EXP(AD175)-1</f>
        <v>3.3854293547354697E-2</v>
      </c>
      <c r="AD178" s="25"/>
      <c r="AE178" s="177">
        <f t="shared" si="34"/>
        <v>243</v>
      </c>
      <c r="AF178" s="177">
        <f t="shared" si="35"/>
        <v>1.022750221704692</v>
      </c>
      <c r="AH178" s="197">
        <f t="shared" si="36"/>
        <v>5.1762600866419586</v>
      </c>
      <c r="AI178" s="27" t="s">
        <v>30</v>
      </c>
      <c r="AJ178" s="60">
        <f>EXP(AK175)-1</f>
        <v>3.5793612794436713E-2</v>
      </c>
      <c r="AK178" s="25"/>
      <c r="AL178" s="177">
        <f t="shared" si="37"/>
        <v>243</v>
      </c>
      <c r="AM178" s="177">
        <f t="shared" si="38"/>
        <v>1.022750221704692</v>
      </c>
      <c r="AO178" s="197">
        <f t="shared" si="39"/>
        <v>5.1060638532440956</v>
      </c>
      <c r="AP178" s="27" t="s">
        <v>30</v>
      </c>
      <c r="AQ178" s="60">
        <f>EXP(AR175)-1</f>
        <v>3.7976293751962986E-2</v>
      </c>
      <c r="AR178" s="25"/>
      <c r="AS178" s="177">
        <f t="shared" si="40"/>
        <v>242</v>
      </c>
      <c r="AT178" s="177">
        <f t="shared" si="41"/>
        <v>0.95978928920039863</v>
      </c>
      <c r="AV178" s="197">
        <f t="shared" si="42"/>
        <v>5.0305655847977127</v>
      </c>
      <c r="AW178" s="27" t="s">
        <v>30</v>
      </c>
      <c r="AX178" s="60">
        <f>EXP(AY175)-1</f>
        <v>4.0453190972370434E-2</v>
      </c>
      <c r="AY178" s="25"/>
      <c r="AZ178" s="177">
        <f t="shared" si="43"/>
        <v>242</v>
      </c>
      <c r="BA178" s="177">
        <f t="shared" si="44"/>
        <v>0.95978928920039863</v>
      </c>
      <c r="BC178" s="197">
        <f t="shared" si="45"/>
        <v>4.9488984180015922</v>
      </c>
      <c r="BD178" s="27" t="s">
        <v>30</v>
      </c>
      <c r="BE178" s="60">
        <f>EXP(BF175)-1</f>
        <v>4.3291188845800077E-2</v>
      </c>
      <c r="BF178" s="25"/>
      <c r="BG178" s="177">
        <f t="shared" si="46"/>
        <v>241</v>
      </c>
      <c r="BH178" s="177">
        <f t="shared" si="47"/>
        <v>0.89882835669610539</v>
      </c>
      <c r="BJ178" s="197">
        <f t="shared" si="48"/>
        <v>4.8599638173001187</v>
      </c>
      <c r="BK178" s="27" t="s">
        <v>30</v>
      </c>
      <c r="BL178" s="60">
        <f>EXP(BM175)-1</f>
        <v>4.6580548666012911E-2</v>
      </c>
      <c r="BM178" s="25"/>
      <c r="BN178" s="177">
        <f t="shared" si="49"/>
        <v>241</v>
      </c>
      <c r="BO178" s="177">
        <f t="shared" si="50"/>
        <v>0.89882835669610539</v>
      </c>
      <c r="BQ178" s="197">
        <f t="shared" si="51"/>
        <v>4.7623408759721606</v>
      </c>
      <c r="BR178" s="27" t="s">
        <v>30</v>
      </c>
      <c r="BS178" s="60">
        <f>EXP(BT175)-1</f>
        <v>5.0447157875394666E-2</v>
      </c>
      <c r="BT178" s="25"/>
      <c r="BU178" s="177">
        <f t="shared" si="52"/>
        <v>240</v>
      </c>
      <c r="BV178" s="177">
        <f t="shared" si="53"/>
        <v>0.83986742419181204</v>
      </c>
      <c r="BX178" s="197">
        <f t="shared" si="54"/>
        <v>4.6541463685488704</v>
      </c>
      <c r="BY178" s="27" t="s">
        <v>30</v>
      </c>
      <c r="BZ178" s="60">
        <f>EXP(CA175)-1</f>
        <v>5.5074605740847771E-2</v>
      </c>
      <c r="CA178" s="25"/>
      <c r="CB178" s="177">
        <f t="shared" si="55"/>
        <v>239</v>
      </c>
      <c r="CC178" s="177">
        <f t="shared" si="56"/>
        <v>0.78290649168751869</v>
      </c>
      <c r="CE178" s="197">
        <f t="shared" si="57"/>
        <v>4.532809511397379</v>
      </c>
      <c r="CF178" s="27" t="s">
        <v>30</v>
      </c>
      <c r="CG178" s="60">
        <f>EXP(CH175)-1</f>
        <v>6.074895151959514E-2</v>
      </c>
      <c r="CH178" s="25"/>
      <c r="CI178" s="177">
        <f t="shared" si="58"/>
        <v>238</v>
      </c>
      <c r="CJ178" s="177">
        <f t="shared" si="59"/>
        <v>0.72794555918322534</v>
      </c>
      <c r="CL178" s="197">
        <f t="shared" si="60"/>
        <v>4.3946902829795773</v>
      </c>
      <c r="CM178" s="27" t="s">
        <v>30</v>
      </c>
      <c r="CN178" s="60">
        <f>EXP(CO175)-1</f>
        <v>6.7969712225925516E-2</v>
      </c>
      <c r="CO178" s="25"/>
      <c r="CP178" s="177">
        <f t="shared" si="61"/>
        <v>236</v>
      </c>
      <c r="CQ178" s="177">
        <f t="shared" si="62"/>
        <v>0.62402369417463865</v>
      </c>
      <c r="CS178" s="197">
        <f t="shared" si="63"/>
        <v>4.2343895623276158</v>
      </c>
      <c r="CT178" s="27" t="s">
        <v>30</v>
      </c>
      <c r="CU178" s="60">
        <f>EXP(CV175)-1</f>
        <v>7.7864817639043293E-2</v>
      </c>
      <c r="CV178" s="25"/>
      <c r="CW178" s="177">
        <f t="shared" si="64"/>
        <v>233</v>
      </c>
      <c r="CX178" s="177">
        <f t="shared" si="65"/>
        <v>0.48314089666175869</v>
      </c>
      <c r="CZ178" s="197">
        <f t="shared" si="66"/>
        <v>4.0433939064579922</v>
      </c>
      <c r="DA178" s="27" t="s">
        <v>30</v>
      </c>
      <c r="DB178" s="60">
        <f>EXP(DC175)-1</f>
        <v>0.10251817634960769</v>
      </c>
      <c r="DC178" s="25"/>
      <c r="DD178" s="177">
        <f t="shared" si="67"/>
        <v>221</v>
      </c>
      <c r="DE178" s="177">
        <f t="shared" si="68"/>
        <v>9.9609706610238588E-2</v>
      </c>
    </row>
    <row r="179" spans="1:109" ht="15" customHeight="1">
      <c r="A179" s="19">
        <f t="shared" si="22"/>
        <v>2004</v>
      </c>
      <c r="B179" s="174">
        <f t="shared" si="22"/>
        <v>231.78531618502609</v>
      </c>
      <c r="C179" s="191">
        <f t="shared" si="23"/>
        <v>4.3539526753894222</v>
      </c>
      <c r="D179" s="20">
        <v>12</v>
      </c>
      <c r="G179" s="46"/>
      <c r="H179" s="45"/>
      <c r="I179" s="177">
        <f t="shared" si="24"/>
        <v>228</v>
      </c>
      <c r="J179" s="178">
        <f t="shared" si="25"/>
        <v>1.6331130234343252</v>
      </c>
      <c r="K179" s="177">
        <f t="shared" si="26"/>
        <v>1.4328618620620475E-2</v>
      </c>
      <c r="M179" s="197">
        <f t="shared" si="27"/>
        <v>5.4458115819838193</v>
      </c>
      <c r="N179" s="25"/>
      <c r="O179" s="25"/>
      <c r="P179" s="46"/>
      <c r="Q179" s="177">
        <f t="shared" si="28"/>
        <v>251</v>
      </c>
      <c r="R179" s="177">
        <f t="shared" si="29"/>
        <v>0.36920407410942035</v>
      </c>
      <c r="T179" s="197">
        <f t="shared" si="30"/>
        <v>5.4017098697717616</v>
      </c>
      <c r="U179" s="25"/>
      <c r="V179" s="25"/>
      <c r="W179" s="46"/>
      <c r="X179" s="177">
        <f t="shared" si="31"/>
        <v>251</v>
      </c>
      <c r="Y179" s="177">
        <f t="shared" si="32"/>
        <v>0.36920407410942035</v>
      </c>
      <c r="AA179" s="197">
        <f t="shared" si="33"/>
        <v>5.3460847039276169</v>
      </c>
      <c r="AB179" s="25"/>
      <c r="AC179" s="25"/>
      <c r="AD179" s="46"/>
      <c r="AE179" s="177">
        <f t="shared" si="34"/>
        <v>251</v>
      </c>
      <c r="AF179" s="177">
        <f t="shared" si="35"/>
        <v>0.36920407410942035</v>
      </c>
      <c r="AH179" s="197">
        <f t="shared" si="36"/>
        <v>5.2871821807657993</v>
      </c>
      <c r="AI179" s="25"/>
      <c r="AJ179" s="25"/>
      <c r="AK179" s="46"/>
      <c r="AL179" s="177">
        <f t="shared" si="37"/>
        <v>250</v>
      </c>
      <c r="AM179" s="177">
        <f t="shared" si="38"/>
        <v>0.33177470647947249</v>
      </c>
      <c r="AO179" s="197">
        <f t="shared" si="39"/>
        <v>5.2245917930361587</v>
      </c>
      <c r="AP179" s="25"/>
      <c r="AQ179" s="25"/>
      <c r="AR179" s="46"/>
      <c r="AS179" s="177">
        <f t="shared" si="40"/>
        <v>250</v>
      </c>
      <c r="AT179" s="177">
        <f t="shared" si="41"/>
        <v>0.33177470647947249</v>
      </c>
      <c r="AV179" s="197">
        <f t="shared" si="42"/>
        <v>5.1578207224095225</v>
      </c>
      <c r="AW179" s="25"/>
      <c r="AX179" s="25"/>
      <c r="AY179" s="46"/>
      <c r="AZ179" s="177">
        <f t="shared" si="43"/>
        <v>249</v>
      </c>
      <c r="BA179" s="177">
        <f t="shared" si="44"/>
        <v>0.29634533884952469</v>
      </c>
      <c r="BC179" s="197">
        <f t="shared" si="45"/>
        <v>5.0862702476323429</v>
      </c>
      <c r="BD179" s="25"/>
      <c r="BE179" s="25"/>
      <c r="BF179" s="46"/>
      <c r="BG179" s="177">
        <f t="shared" si="46"/>
        <v>249</v>
      </c>
      <c r="BH179" s="177">
        <f t="shared" si="47"/>
        <v>0.29634533884952469</v>
      </c>
      <c r="BJ179" s="197">
        <f t="shared" si="48"/>
        <v>5.0092030434816825</v>
      </c>
      <c r="BK179" s="25"/>
      <c r="BL179" s="25"/>
      <c r="BM179" s="46"/>
      <c r="BN179" s="177">
        <f t="shared" si="49"/>
        <v>248</v>
      </c>
      <c r="BO179" s="177">
        <f t="shared" si="50"/>
        <v>0.26291597121957688</v>
      </c>
      <c r="BQ179" s="197">
        <f t="shared" si="51"/>
        <v>4.9256967940122509</v>
      </c>
      <c r="BR179" s="25"/>
      <c r="BS179" s="25"/>
      <c r="BT179" s="46"/>
      <c r="BU179" s="177">
        <f t="shared" si="52"/>
        <v>247</v>
      </c>
      <c r="BV179" s="177">
        <f t="shared" si="53"/>
        <v>0.23148660358962905</v>
      </c>
      <c r="BX179" s="197">
        <f t="shared" si="54"/>
        <v>4.834576613964165</v>
      </c>
      <c r="BY179" s="25"/>
      <c r="BZ179" s="25"/>
      <c r="CA179" s="46"/>
      <c r="CB179" s="177">
        <f t="shared" si="55"/>
        <v>246</v>
      </c>
      <c r="CC179" s="177">
        <f t="shared" si="56"/>
        <v>0.20205723595968123</v>
      </c>
      <c r="CE179" s="197">
        <f t="shared" si="57"/>
        <v>4.7343134816008892</v>
      </c>
      <c r="CF179" s="25"/>
      <c r="CG179" s="25"/>
      <c r="CH179" s="46"/>
      <c r="CI179" s="177">
        <f t="shared" si="58"/>
        <v>245</v>
      </c>
      <c r="CJ179" s="177">
        <f t="shared" si="59"/>
        <v>0.17462786832973343</v>
      </c>
      <c r="CL179" s="197">
        <f t="shared" si="60"/>
        <v>4.6228658519151873</v>
      </c>
      <c r="CM179" s="25"/>
      <c r="CN179" s="25"/>
      <c r="CO179" s="46"/>
      <c r="CP179" s="177">
        <f t="shared" si="61"/>
        <v>243</v>
      </c>
      <c r="CQ179" s="177">
        <f t="shared" si="62"/>
        <v>0.12576913306983775</v>
      </c>
      <c r="CS179" s="197">
        <f t="shared" si="63"/>
        <v>4.4974214450672791</v>
      </c>
      <c r="CT179" s="25"/>
      <c r="CU179" s="25"/>
      <c r="CV179" s="46"/>
      <c r="CW179" s="177">
        <f t="shared" si="64"/>
        <v>241</v>
      </c>
      <c r="CX179" s="177">
        <f t="shared" si="65"/>
        <v>8.4910397809942126E-2</v>
      </c>
      <c r="CZ179" s="197">
        <f t="shared" si="66"/>
        <v>4.3539526753894222</v>
      </c>
      <c r="DA179" s="25"/>
      <c r="DB179" s="25"/>
      <c r="DC179" s="46"/>
      <c r="DD179" s="177">
        <f t="shared" si="67"/>
        <v>228</v>
      </c>
      <c r="DE179" s="177">
        <f t="shared" si="68"/>
        <v>1.4328618620620475E-2</v>
      </c>
    </row>
    <row r="180" spans="1:109" ht="15" customHeight="1">
      <c r="A180" s="19">
        <f t="shared" si="22"/>
        <v>2005</v>
      </c>
      <c r="B180" s="174">
        <f t="shared" si="22"/>
        <v>235.33101630676526</v>
      </c>
      <c r="C180" s="191">
        <f t="shared" si="23"/>
        <v>4.3985274481877257</v>
      </c>
      <c r="D180" s="20">
        <v>13</v>
      </c>
      <c r="E180" s="637" t="s">
        <v>7</v>
      </c>
      <c r="F180" s="638"/>
      <c r="G180" s="641">
        <f>I167</f>
        <v>0.74593307281583965</v>
      </c>
      <c r="H180" s="642"/>
      <c r="I180" s="177">
        <f t="shared" si="24"/>
        <v>235</v>
      </c>
      <c r="J180" s="178">
        <f t="shared" si="25"/>
        <v>0.14065987219201409</v>
      </c>
      <c r="K180" s="177">
        <f t="shared" si="26"/>
        <v>1.0957179534451525E-4</v>
      </c>
      <c r="M180" s="197">
        <f t="shared" si="27"/>
        <v>5.4609931030547019</v>
      </c>
      <c r="N180" s="21" t="s">
        <v>36</v>
      </c>
      <c r="O180" s="42">
        <f>Q167</f>
        <v>0.72430691852708828</v>
      </c>
      <c r="P180" s="46"/>
      <c r="Q180" s="177">
        <f t="shared" si="28"/>
        <v>259</v>
      </c>
      <c r="R180" s="177">
        <f t="shared" si="29"/>
        <v>0.5602207890706119</v>
      </c>
      <c r="T180" s="197">
        <f t="shared" si="30"/>
        <v>5.4175705046597029</v>
      </c>
      <c r="U180" s="21" t="s">
        <v>36</v>
      </c>
      <c r="V180" s="42">
        <f>X167</f>
        <v>0.72529260617661773</v>
      </c>
      <c r="W180" s="46"/>
      <c r="X180" s="177">
        <f t="shared" si="31"/>
        <v>259</v>
      </c>
      <c r="Y180" s="177">
        <f t="shared" si="32"/>
        <v>0.5602207890706119</v>
      </c>
      <c r="AA180" s="197">
        <f t="shared" si="33"/>
        <v>5.3628450265645879</v>
      </c>
      <c r="AB180" s="21" t="s">
        <v>36</v>
      </c>
      <c r="AC180" s="42">
        <f>AE167</f>
        <v>0.72490397807348295</v>
      </c>
      <c r="AD180" s="46"/>
      <c r="AE180" s="177">
        <f t="shared" si="34"/>
        <v>258</v>
      </c>
      <c r="AF180" s="177">
        <f t="shared" si="35"/>
        <v>0.51388282168414245</v>
      </c>
      <c r="AH180" s="197">
        <f t="shared" si="36"/>
        <v>5.3049504007903767</v>
      </c>
      <c r="AI180" s="21" t="s">
        <v>36</v>
      </c>
      <c r="AJ180" s="42">
        <f>AL167</f>
        <v>0.72562673398558453</v>
      </c>
      <c r="AK180" s="46"/>
      <c r="AL180" s="177">
        <f t="shared" si="37"/>
        <v>258</v>
      </c>
      <c r="AM180" s="177">
        <f t="shared" si="38"/>
        <v>0.51388282168414245</v>
      </c>
      <c r="AO180" s="197">
        <f t="shared" si="39"/>
        <v>5.2434968921617786</v>
      </c>
      <c r="AP180" s="21" t="s">
        <v>36</v>
      </c>
      <c r="AQ180" s="42">
        <f>AS167</f>
        <v>0.72812352669977642</v>
      </c>
      <c r="AR180" s="46"/>
      <c r="AS180" s="177">
        <f t="shared" si="40"/>
        <v>258</v>
      </c>
      <c r="AT180" s="177">
        <f t="shared" si="41"/>
        <v>0.51388282168414245</v>
      </c>
      <c r="AV180" s="197">
        <f t="shared" si="42"/>
        <v>5.1780181346488812</v>
      </c>
      <c r="AW180" s="21" t="s">
        <v>36</v>
      </c>
      <c r="AX180" s="42">
        <f>AZ167</f>
        <v>0.72950528631215772</v>
      </c>
      <c r="AY180" s="46"/>
      <c r="AZ180" s="177">
        <f t="shared" si="43"/>
        <v>257</v>
      </c>
      <c r="BA180" s="177">
        <f t="shared" si="44"/>
        <v>0.4695448542976729</v>
      </c>
      <c r="BC180" s="197">
        <f t="shared" si="45"/>
        <v>5.1079496236850197</v>
      </c>
      <c r="BD180" s="21" t="s">
        <v>36</v>
      </c>
      <c r="BE180" s="42">
        <f>BG167</f>
        <v>0.73361408029777064</v>
      </c>
      <c r="BF180" s="46"/>
      <c r="BG180" s="177">
        <f t="shared" si="46"/>
        <v>256</v>
      </c>
      <c r="BH180" s="177">
        <f t="shared" si="47"/>
        <v>0.4272068869112034</v>
      </c>
      <c r="BJ180" s="197">
        <f t="shared" si="48"/>
        <v>5.0325990896580226</v>
      </c>
      <c r="BK180" s="21" t="s">
        <v>36</v>
      </c>
      <c r="BL180" s="42">
        <f>BN167</f>
        <v>0.73272181892099386</v>
      </c>
      <c r="BM180" s="46"/>
      <c r="BN180" s="177">
        <f t="shared" si="49"/>
        <v>256</v>
      </c>
      <c r="BO180" s="177">
        <f t="shared" si="50"/>
        <v>0.4272068869112034</v>
      </c>
      <c r="BQ180" s="197">
        <f t="shared" si="51"/>
        <v>4.9511047723735579</v>
      </c>
      <c r="BR180" s="21" t="s">
        <v>36</v>
      </c>
      <c r="BS180" s="42">
        <f>BU167</f>
        <v>0.7369937996685515</v>
      </c>
      <c r="BT180" s="46"/>
      <c r="BU180" s="177">
        <f t="shared" si="52"/>
        <v>255</v>
      </c>
      <c r="BV180" s="177">
        <f t="shared" si="53"/>
        <v>0.38686891952473396</v>
      </c>
      <c r="BX180" s="197">
        <f t="shared" si="54"/>
        <v>4.8623751356408089</v>
      </c>
      <c r="BY180" s="21" t="s">
        <v>36</v>
      </c>
      <c r="BZ180" s="42">
        <f>CB167</f>
        <v>0.73957461254226753</v>
      </c>
      <c r="CA180" s="46"/>
      <c r="CB180" s="177">
        <f t="shared" si="55"/>
        <v>254</v>
      </c>
      <c r="CC180" s="177">
        <f t="shared" si="56"/>
        <v>0.34853095213826446</v>
      </c>
      <c r="CE180" s="197">
        <f t="shared" si="57"/>
        <v>4.7649991393494817</v>
      </c>
      <c r="CF180" s="21" t="s">
        <v>36</v>
      </c>
      <c r="CG180" s="42">
        <f>CI167</f>
        <v>0.74112306399631167</v>
      </c>
      <c r="CH180" s="46"/>
      <c r="CI180" s="177">
        <f t="shared" si="58"/>
        <v>253</v>
      </c>
      <c r="CJ180" s="177">
        <f t="shared" si="59"/>
        <v>0.31219298475179502</v>
      </c>
      <c r="CL180" s="197">
        <f t="shared" si="60"/>
        <v>4.6571079275891911</v>
      </c>
      <c r="CM180" s="21" t="s">
        <v>36</v>
      </c>
      <c r="CN180" s="42">
        <f>CP167</f>
        <v>0.74191893023301536</v>
      </c>
      <c r="CO180" s="46"/>
      <c r="CP180" s="177">
        <f t="shared" si="61"/>
        <v>251</v>
      </c>
      <c r="CQ180" s="177">
        <f t="shared" si="62"/>
        <v>0.24551704997885607</v>
      </c>
      <c r="CS180" s="197">
        <f t="shared" si="63"/>
        <v>4.5361524889083293</v>
      </c>
      <c r="CT180" s="21" t="s">
        <v>36</v>
      </c>
      <c r="CU180" s="42">
        <f>CW167</f>
        <v>0.74240854263264011</v>
      </c>
      <c r="CV180" s="46"/>
      <c r="CW180" s="177">
        <f t="shared" si="64"/>
        <v>248</v>
      </c>
      <c r="CX180" s="177">
        <f t="shared" si="65"/>
        <v>0.16050314781944766</v>
      </c>
      <c r="CZ180" s="197">
        <f t="shared" si="66"/>
        <v>4.3985274481877257</v>
      </c>
      <c r="DA180" s="21" t="s">
        <v>36</v>
      </c>
      <c r="DB180" s="42">
        <f>DD167</f>
        <v>0.74593307281583965</v>
      </c>
      <c r="DC180" s="46"/>
      <c r="DD180" s="177">
        <f t="shared" si="67"/>
        <v>235</v>
      </c>
      <c r="DE180" s="177">
        <f t="shared" si="68"/>
        <v>1.0957179534451525E-4</v>
      </c>
    </row>
    <row r="181" spans="1:109" ht="15" customHeight="1">
      <c r="A181" s="19">
        <f t="shared" si="22"/>
        <v>2006</v>
      </c>
      <c r="B181" s="174">
        <f t="shared" si="22"/>
        <v>306.89999999999998</v>
      </c>
      <c r="C181" s="191">
        <f t="shared" si="23"/>
        <v>5.0297841129350163</v>
      </c>
      <c r="D181" s="20">
        <v>14</v>
      </c>
      <c r="E181" s="637" t="s">
        <v>8</v>
      </c>
      <c r="F181" s="638"/>
      <c r="G181" s="639">
        <f>SUM(K168:K187)</f>
        <v>21.049372303242503</v>
      </c>
      <c r="H181" s="640"/>
      <c r="I181" s="177">
        <f t="shared" si="24"/>
        <v>244</v>
      </c>
      <c r="J181" s="178">
        <f t="shared" si="25"/>
        <v>20.495275333985006</v>
      </c>
      <c r="K181" s="177">
        <f t="shared" si="26"/>
        <v>3.9564099999999973</v>
      </c>
      <c r="M181" s="197">
        <f t="shared" si="27"/>
        <v>5.7265219616256902</v>
      </c>
      <c r="N181" s="21" t="s">
        <v>37</v>
      </c>
      <c r="O181" s="199">
        <f>SUM(R168:R187)</f>
        <v>15.894633159280483</v>
      </c>
      <c r="P181" s="45"/>
      <c r="Q181" s="177">
        <f t="shared" si="28"/>
        <v>267</v>
      </c>
      <c r="R181" s="177">
        <f t="shared" si="29"/>
        <v>1.5920099999999981</v>
      </c>
      <c r="T181" s="197">
        <f t="shared" si="30"/>
        <v>5.6933953817697143</v>
      </c>
      <c r="U181" s="21" t="s">
        <v>37</v>
      </c>
      <c r="V181" s="199">
        <f>SUM(Y168:Y187)</f>
        <v>15.859472226776191</v>
      </c>
      <c r="W181" s="45"/>
      <c r="X181" s="177">
        <f t="shared" si="31"/>
        <v>267</v>
      </c>
      <c r="Y181" s="177">
        <f t="shared" si="32"/>
        <v>1.5920099999999981</v>
      </c>
      <c r="AA181" s="197">
        <f t="shared" si="33"/>
        <v>5.6521382415038621</v>
      </c>
      <c r="AB181" s="21" t="s">
        <v>37</v>
      </c>
      <c r="AC181" s="199">
        <f>SUM(AF168:AF187)</f>
        <v>15.89393425938972</v>
      </c>
      <c r="AD181" s="45"/>
      <c r="AE181" s="177">
        <f t="shared" si="34"/>
        <v>266</v>
      </c>
      <c r="AF181" s="177">
        <f t="shared" si="35"/>
        <v>1.6728099999999981</v>
      </c>
      <c r="AH181" s="197">
        <f t="shared" si="36"/>
        <v>5.6091054277142929</v>
      </c>
      <c r="AI181" s="21" t="s">
        <v>37</v>
      </c>
      <c r="AJ181" s="199">
        <f>SUM(AM168:AM187)</f>
        <v>15.878084418497053</v>
      </c>
      <c r="AK181" s="45"/>
      <c r="AL181" s="177">
        <f t="shared" si="37"/>
        <v>266</v>
      </c>
      <c r="AM181" s="177">
        <f t="shared" si="38"/>
        <v>1.6728099999999981</v>
      </c>
      <c r="AO181" s="197">
        <f t="shared" si="39"/>
        <v>5.5641371921426828</v>
      </c>
      <c r="AP181" s="21" t="s">
        <v>37</v>
      </c>
      <c r="AQ181" s="199">
        <f>SUM(AT168:AT187)</f>
        <v>15.740337941774127</v>
      </c>
      <c r="AR181" s="45"/>
      <c r="AS181" s="177">
        <f t="shared" si="40"/>
        <v>266</v>
      </c>
      <c r="AT181" s="177">
        <f t="shared" si="41"/>
        <v>1.6728099999999981</v>
      </c>
      <c r="AV181" s="197">
        <f t="shared" si="42"/>
        <v>5.5170512093735464</v>
      </c>
      <c r="AW181" s="21" t="s">
        <v>37</v>
      </c>
      <c r="AX181" s="199">
        <f>SUM(BA168:BA187)</f>
        <v>15.748383572927871</v>
      </c>
      <c r="AY181" s="45"/>
      <c r="AZ181" s="177">
        <f t="shared" si="43"/>
        <v>265</v>
      </c>
      <c r="BA181" s="177">
        <f t="shared" si="44"/>
        <v>1.7556099999999981</v>
      </c>
      <c r="BC181" s="197">
        <f t="shared" si="45"/>
        <v>5.4676381111647396</v>
      </c>
      <c r="BD181" s="21" t="s">
        <v>37</v>
      </c>
      <c r="BE181" s="199">
        <f>SUM(BH168:BH187)</f>
        <v>15.569099128818475</v>
      </c>
      <c r="BF181" s="45"/>
      <c r="BG181" s="177">
        <f t="shared" si="46"/>
        <v>265</v>
      </c>
      <c r="BH181" s="177">
        <f t="shared" si="47"/>
        <v>1.7556099999999981</v>
      </c>
      <c r="BJ181" s="197">
        <f t="shared" si="48"/>
        <v>5.4156558589652697</v>
      </c>
      <c r="BK181" s="21" t="s">
        <v>37</v>
      </c>
      <c r="BL181" s="199">
        <f>SUM(BO168:BO187)</f>
        <v>15.680107857141747</v>
      </c>
      <c r="BM181" s="45"/>
      <c r="BN181" s="177">
        <f t="shared" si="49"/>
        <v>264</v>
      </c>
      <c r="BO181" s="177">
        <f t="shared" si="50"/>
        <v>1.8404099999999981</v>
      </c>
      <c r="BQ181" s="197">
        <f t="shared" si="51"/>
        <v>5.3608225718994333</v>
      </c>
      <c r="BR181" s="21" t="s">
        <v>37</v>
      </c>
      <c r="BS181" s="199">
        <f>SUM(BV168:BV187)</f>
        <v>15.504794045402404</v>
      </c>
      <c r="BT181" s="45"/>
      <c r="BU181" s="177">
        <f t="shared" si="52"/>
        <v>263</v>
      </c>
      <c r="BV181" s="177">
        <f t="shared" si="53"/>
        <v>1.9272099999999981</v>
      </c>
      <c r="BX181" s="197">
        <f t="shared" si="54"/>
        <v>5.302807271820889</v>
      </c>
      <c r="BY181" s="21" t="s">
        <v>37</v>
      </c>
      <c r="BZ181" s="199">
        <f>SUM(CC168:CC187)</f>
        <v>15.494941067607238</v>
      </c>
      <c r="CA181" s="45"/>
      <c r="CB181" s="177">
        <f t="shared" si="55"/>
        <v>262</v>
      </c>
      <c r="CC181" s="177">
        <f t="shared" si="56"/>
        <v>2.0160099999999979</v>
      </c>
      <c r="CE181" s="197">
        <f t="shared" si="57"/>
        <v>5.2412177745074642</v>
      </c>
      <c r="CF181" s="21" t="s">
        <v>37</v>
      </c>
      <c r="CG181" s="199">
        <f>SUM(CJ168:CJ187)</f>
        <v>15.478885825083831</v>
      </c>
      <c r="CH181" s="45"/>
      <c r="CI181" s="177">
        <f t="shared" si="58"/>
        <v>261</v>
      </c>
      <c r="CJ181" s="177">
        <f t="shared" si="59"/>
        <v>2.1068099999999981</v>
      </c>
      <c r="CL181" s="197">
        <f t="shared" si="60"/>
        <v>5.1755846011657392</v>
      </c>
      <c r="CM181" s="21" t="s">
        <v>37</v>
      </c>
      <c r="CN181" s="199">
        <f>SUM(CQ168:CQ187)</f>
        <v>15.700912497905545</v>
      </c>
      <c r="CO181" s="45"/>
      <c r="CP181" s="177">
        <f t="shared" si="61"/>
        <v>259</v>
      </c>
      <c r="CQ181" s="177">
        <f t="shared" si="62"/>
        <v>2.2944099999999978</v>
      </c>
      <c r="CS181" s="197">
        <f t="shared" si="63"/>
        <v>5.1053392295655531</v>
      </c>
      <c r="CT181" s="21" t="s">
        <v>37</v>
      </c>
      <c r="CU181" s="199">
        <f>SUM(CX168:CX187)</f>
        <v>16.108355121425419</v>
      </c>
      <c r="CV181" s="45"/>
      <c r="CW181" s="177">
        <f t="shared" si="64"/>
        <v>256</v>
      </c>
      <c r="CX181" s="177">
        <f t="shared" si="65"/>
        <v>2.5908099999999976</v>
      </c>
      <c r="CZ181" s="197">
        <f t="shared" si="66"/>
        <v>5.0297841129350163</v>
      </c>
      <c r="DA181" s="21" t="s">
        <v>37</v>
      </c>
      <c r="DB181" s="199">
        <f>SUM(DE168:DE187)</f>
        <v>21.049372303242503</v>
      </c>
      <c r="DC181" s="45"/>
      <c r="DD181" s="177">
        <f t="shared" si="67"/>
        <v>244</v>
      </c>
      <c r="DE181" s="177">
        <f t="shared" si="68"/>
        <v>3.9564099999999973</v>
      </c>
    </row>
    <row r="182" spans="1:109" ht="15" customHeight="1">
      <c r="A182" s="19">
        <f t="shared" si="22"/>
        <v>2007</v>
      </c>
      <c r="B182" s="174">
        <f t="shared" si="22"/>
        <v>321.2</v>
      </c>
      <c r="C182" s="191">
        <f t="shared" si="23"/>
        <v>5.1191907006506012</v>
      </c>
      <c r="D182" s="20">
        <v>15</v>
      </c>
      <c r="E182" s="637" t="s">
        <v>9</v>
      </c>
      <c r="F182" s="638"/>
      <c r="G182" s="639">
        <f>SUM(K178:K187)</f>
        <v>15.431597897026201</v>
      </c>
      <c r="H182" s="640"/>
      <c r="I182" s="177">
        <f t="shared" si="24"/>
        <v>253</v>
      </c>
      <c r="J182" s="178">
        <f t="shared" si="25"/>
        <v>21.232876712328764</v>
      </c>
      <c r="K182" s="177">
        <f t="shared" si="26"/>
        <v>4.6512399999999987</v>
      </c>
      <c r="M182" s="197">
        <f t="shared" si="27"/>
        <v>5.7720639820726065</v>
      </c>
      <c r="N182" s="25"/>
      <c r="O182" s="61"/>
      <c r="P182" s="25"/>
      <c r="Q182" s="177">
        <f t="shared" si="28"/>
        <v>275</v>
      </c>
      <c r="R182" s="177">
        <f t="shared" si="29"/>
        <v>2.1344399999999992</v>
      </c>
      <c r="T182" s="197">
        <f t="shared" si="30"/>
        <v>5.7404357923042362</v>
      </c>
      <c r="U182" s="25"/>
      <c r="V182" s="61"/>
      <c r="W182" s="25"/>
      <c r="X182" s="177">
        <f t="shared" si="31"/>
        <v>275</v>
      </c>
      <c r="Y182" s="177">
        <f t="shared" si="32"/>
        <v>2.1344399999999992</v>
      </c>
      <c r="AA182" s="197">
        <f t="shared" si="33"/>
        <v>5.7011122461003225</v>
      </c>
      <c r="AB182" s="25"/>
      <c r="AC182" s="61"/>
      <c r="AD182" s="25"/>
      <c r="AE182" s="177">
        <f t="shared" si="34"/>
        <v>275</v>
      </c>
      <c r="AF182" s="177">
        <f t="shared" si="35"/>
        <v>2.1344399999999992</v>
      </c>
      <c r="AH182" s="197">
        <f t="shared" si="36"/>
        <v>5.6601788371740689</v>
      </c>
      <c r="AI182" s="25"/>
      <c r="AJ182" s="61"/>
      <c r="AK182" s="25"/>
      <c r="AL182" s="177">
        <f t="shared" si="37"/>
        <v>274</v>
      </c>
      <c r="AM182" s="177">
        <f t="shared" si="38"/>
        <v>2.2278399999999987</v>
      </c>
      <c r="AO182" s="197">
        <f t="shared" si="39"/>
        <v>5.6174981060591884</v>
      </c>
      <c r="AP182" s="25"/>
      <c r="AQ182" s="61"/>
      <c r="AR182" s="25"/>
      <c r="AS182" s="177">
        <f t="shared" si="40"/>
        <v>274</v>
      </c>
      <c r="AT182" s="177">
        <f t="shared" si="41"/>
        <v>2.2278399999999987</v>
      </c>
      <c r="AV182" s="197">
        <f t="shared" si="42"/>
        <v>5.5729141994511622</v>
      </c>
      <c r="AW182" s="25"/>
      <c r="AX182" s="61"/>
      <c r="AY182" s="25"/>
      <c r="AZ182" s="177">
        <f t="shared" si="43"/>
        <v>273</v>
      </c>
      <c r="BA182" s="177">
        <f t="shared" si="44"/>
        <v>2.3232399999999989</v>
      </c>
      <c r="BC182" s="197">
        <f t="shared" si="45"/>
        <v>5.5262494345940434</v>
      </c>
      <c r="BD182" s="25"/>
      <c r="BE182" s="61"/>
      <c r="BF182" s="25"/>
      <c r="BG182" s="177">
        <f t="shared" si="46"/>
        <v>273</v>
      </c>
      <c r="BH182" s="177">
        <f t="shared" si="47"/>
        <v>2.3232399999999989</v>
      </c>
      <c r="BJ182" s="197">
        <f t="shared" si="48"/>
        <v>5.4773000220764763</v>
      </c>
      <c r="BK182" s="25"/>
      <c r="BL182" s="61"/>
      <c r="BM182" s="25"/>
      <c r="BN182" s="177">
        <f t="shared" si="49"/>
        <v>272</v>
      </c>
      <c r="BO182" s="177">
        <f t="shared" si="50"/>
        <v>2.4206399999999988</v>
      </c>
      <c r="BQ182" s="197">
        <f t="shared" si="51"/>
        <v>5.4258306868469965</v>
      </c>
      <c r="BR182" s="25"/>
      <c r="BS182" s="61"/>
      <c r="BT182" s="25"/>
      <c r="BU182" s="177">
        <f t="shared" si="52"/>
        <v>272</v>
      </c>
      <c r="BV182" s="177">
        <f t="shared" si="53"/>
        <v>2.4206399999999988</v>
      </c>
      <c r="BX182" s="197">
        <f t="shared" si="54"/>
        <v>5.3715678282876294</v>
      </c>
      <c r="BY182" s="25"/>
      <c r="BZ182" s="61"/>
      <c r="CA182" s="25"/>
      <c r="CB182" s="177">
        <f t="shared" si="55"/>
        <v>271</v>
      </c>
      <c r="CC182" s="177">
        <f t="shared" si="56"/>
        <v>2.5200399999999989</v>
      </c>
      <c r="CE182" s="197">
        <f t="shared" si="57"/>
        <v>5.3141907157043269</v>
      </c>
      <c r="CF182" s="25"/>
      <c r="CG182" s="61"/>
      <c r="CH182" s="25"/>
      <c r="CI182" s="177">
        <f t="shared" si="58"/>
        <v>270</v>
      </c>
      <c r="CJ182" s="177">
        <f t="shared" si="59"/>
        <v>2.6214399999999989</v>
      </c>
      <c r="CL182" s="197">
        <f t="shared" si="60"/>
        <v>5.2533200006173004</v>
      </c>
      <c r="CM182" s="25"/>
      <c r="CN182" s="61"/>
      <c r="CO182" s="25"/>
      <c r="CP182" s="177">
        <f t="shared" si="61"/>
        <v>268</v>
      </c>
      <c r="CQ182" s="177">
        <f t="shared" si="62"/>
        <v>2.830239999999999</v>
      </c>
      <c r="CS182" s="197">
        <f t="shared" si="63"/>
        <v>5.1885025005408298</v>
      </c>
      <c r="CT182" s="25"/>
      <c r="CU182" s="61"/>
      <c r="CV182" s="25"/>
      <c r="CW182" s="177">
        <f t="shared" si="64"/>
        <v>265</v>
      </c>
      <c r="CX182" s="177">
        <f t="shared" si="65"/>
        <v>3.1584399999999988</v>
      </c>
      <c r="CZ182" s="197">
        <f t="shared" si="66"/>
        <v>5.1191907006506012</v>
      </c>
      <c r="DA182" s="25"/>
      <c r="DB182" s="61"/>
      <c r="DC182" s="25"/>
      <c r="DD182" s="177">
        <f t="shared" si="67"/>
        <v>253</v>
      </c>
      <c r="DE182" s="177">
        <f t="shared" si="68"/>
        <v>4.6512399999999987</v>
      </c>
    </row>
    <row r="183" spans="1:109" ht="15" customHeight="1">
      <c r="A183" s="19">
        <f t="shared" si="22"/>
        <v>2008</v>
      </c>
      <c r="B183" s="174">
        <f t="shared" si="22"/>
        <v>324.60000000000002</v>
      </c>
      <c r="C183" s="191">
        <f t="shared" si="23"/>
        <v>5.1393216350575788</v>
      </c>
      <c r="D183" s="20">
        <v>16</v>
      </c>
      <c r="E183" s="637" t="s">
        <v>10</v>
      </c>
      <c r="F183" s="638"/>
      <c r="G183" s="639">
        <f>SUM(J168:J187)/D187</f>
        <v>9.6888424200584762</v>
      </c>
      <c r="H183" s="640"/>
      <c r="I183" s="177">
        <f t="shared" si="24"/>
        <v>263</v>
      </c>
      <c r="J183" s="178">
        <f t="shared" si="25"/>
        <v>18.977202711028966</v>
      </c>
      <c r="K183" s="177">
        <f t="shared" si="26"/>
        <v>3.7945600000000028</v>
      </c>
      <c r="M183" s="197">
        <f t="shared" si="27"/>
        <v>5.7825936550804906</v>
      </c>
      <c r="N183" s="25"/>
      <c r="O183" s="25"/>
      <c r="P183" s="25"/>
      <c r="Q183" s="177">
        <f t="shared" si="28"/>
        <v>284</v>
      </c>
      <c r="R183" s="177">
        <f t="shared" si="29"/>
        <v>1.648360000000002</v>
      </c>
      <c r="T183" s="197">
        <f t="shared" si="30"/>
        <v>5.7513019906241771</v>
      </c>
      <c r="U183" s="25"/>
      <c r="V183" s="25"/>
      <c r="W183" s="25"/>
      <c r="X183" s="177">
        <f t="shared" si="31"/>
        <v>283</v>
      </c>
      <c r="Y183" s="177">
        <f t="shared" si="32"/>
        <v>1.7305600000000021</v>
      </c>
      <c r="AA183" s="197">
        <f t="shared" si="33"/>
        <v>5.7124118013542553</v>
      </c>
      <c r="AB183" s="25"/>
      <c r="AC183" s="25"/>
      <c r="AD183" s="25"/>
      <c r="AE183" s="177">
        <f t="shared" si="34"/>
        <v>283</v>
      </c>
      <c r="AF183" s="177">
        <f t="shared" si="35"/>
        <v>1.7305600000000021</v>
      </c>
      <c r="AH183" s="197">
        <f t="shared" si="36"/>
        <v>5.6719477511361829</v>
      </c>
      <c r="AI183" s="25"/>
      <c r="AJ183" s="25"/>
      <c r="AK183" s="25"/>
      <c r="AL183" s="177">
        <f t="shared" si="37"/>
        <v>283</v>
      </c>
      <c r="AM183" s="177">
        <f t="shared" si="38"/>
        <v>1.7305600000000021</v>
      </c>
      <c r="AO183" s="197">
        <f t="shared" si="39"/>
        <v>5.6297770613457052</v>
      </c>
      <c r="AP183" s="25"/>
      <c r="AQ183" s="25"/>
      <c r="AR183" s="25"/>
      <c r="AS183" s="177">
        <f t="shared" si="40"/>
        <v>283</v>
      </c>
      <c r="AT183" s="177">
        <f t="shared" si="41"/>
        <v>1.7305600000000021</v>
      </c>
      <c r="AV183" s="197">
        <f t="shared" si="42"/>
        <v>5.5857494077446086</v>
      </c>
      <c r="AW183" s="25"/>
      <c r="AX183" s="25"/>
      <c r="AY183" s="25"/>
      <c r="AZ183" s="177">
        <f t="shared" si="43"/>
        <v>282</v>
      </c>
      <c r="BA183" s="177">
        <f t="shared" si="44"/>
        <v>1.8147600000000019</v>
      </c>
      <c r="BC183" s="197">
        <f t="shared" si="45"/>
        <v>5.5396936861233064</v>
      </c>
      <c r="BD183" s="25"/>
      <c r="BE183" s="25"/>
      <c r="BF183" s="25"/>
      <c r="BG183" s="177">
        <f t="shared" si="46"/>
        <v>282</v>
      </c>
      <c r="BH183" s="177">
        <f t="shared" si="47"/>
        <v>1.8147600000000019</v>
      </c>
      <c r="BJ183" s="197">
        <f t="shared" si="48"/>
        <v>5.4914139965099498</v>
      </c>
      <c r="BK183" s="25"/>
      <c r="BL183" s="25"/>
      <c r="BM183" s="25"/>
      <c r="BN183" s="177">
        <f t="shared" si="49"/>
        <v>281</v>
      </c>
      <c r="BO183" s="177">
        <f t="shared" si="50"/>
        <v>1.900960000000002</v>
      </c>
      <c r="BQ183" s="197">
        <f t="shared" si="51"/>
        <v>5.4406846078349584</v>
      </c>
      <c r="BR183" s="25"/>
      <c r="BS183" s="25"/>
      <c r="BT183" s="25"/>
      <c r="BU183" s="177">
        <f t="shared" si="52"/>
        <v>281</v>
      </c>
      <c r="BV183" s="177">
        <f t="shared" si="53"/>
        <v>1.900960000000002</v>
      </c>
      <c r="BX183" s="197">
        <f t="shared" si="54"/>
        <v>5.3872435757424384</v>
      </c>
      <c r="BY183" s="25"/>
      <c r="BZ183" s="25"/>
      <c r="CA183" s="25"/>
      <c r="CB183" s="177">
        <f t="shared" si="55"/>
        <v>280</v>
      </c>
      <c r="CC183" s="177">
        <f t="shared" si="56"/>
        <v>1.989160000000002</v>
      </c>
      <c r="CE183" s="197">
        <f t="shared" si="57"/>
        <v>5.3307845566855381</v>
      </c>
      <c r="CF183" s="25"/>
      <c r="CG183" s="25"/>
      <c r="CH183" s="25"/>
      <c r="CI183" s="177">
        <f t="shared" si="58"/>
        <v>279</v>
      </c>
      <c r="CJ183" s="177">
        <f t="shared" si="59"/>
        <v>2.0793600000000021</v>
      </c>
      <c r="CL183" s="197">
        <f t="shared" si="60"/>
        <v>5.2709461697519044</v>
      </c>
      <c r="CM183" s="25"/>
      <c r="CN183" s="25"/>
      <c r="CO183" s="25"/>
      <c r="CP183" s="177">
        <f t="shared" si="61"/>
        <v>277</v>
      </c>
      <c r="CQ183" s="177">
        <f t="shared" si="62"/>
        <v>2.265760000000002</v>
      </c>
      <c r="CS183" s="197">
        <f t="shared" si="63"/>
        <v>5.2072979681608684</v>
      </c>
      <c r="CT183" s="25"/>
      <c r="CU183" s="25"/>
      <c r="CV183" s="25"/>
      <c r="CW183" s="177">
        <f t="shared" si="64"/>
        <v>275</v>
      </c>
      <c r="CX183" s="177">
        <f t="shared" si="65"/>
        <v>2.4601600000000023</v>
      </c>
      <c r="CZ183" s="197">
        <f t="shared" si="66"/>
        <v>5.1393216350575788</v>
      </c>
      <c r="DA183" s="25"/>
      <c r="DB183" s="25"/>
      <c r="DC183" s="25"/>
      <c r="DD183" s="177">
        <f t="shared" si="67"/>
        <v>263</v>
      </c>
      <c r="DE183" s="177">
        <f t="shared" si="68"/>
        <v>3.7945600000000028</v>
      </c>
    </row>
    <row r="184" spans="1:109" ht="15" customHeight="1">
      <c r="A184" s="19">
        <f t="shared" si="22"/>
        <v>2009</v>
      </c>
      <c r="B184" s="174">
        <f t="shared" si="22"/>
        <v>322.7</v>
      </c>
      <c r="C184" s="191">
        <f t="shared" si="23"/>
        <v>5.1281219895519223</v>
      </c>
      <c r="D184" s="20">
        <v>17</v>
      </c>
      <c r="E184" s="637" t="s">
        <v>11</v>
      </c>
      <c r="F184" s="638"/>
      <c r="G184" s="639">
        <f>SUM(J178:J187)/10</f>
        <v>9.3422008042778319</v>
      </c>
      <c r="H184" s="640"/>
      <c r="I184" s="177">
        <f t="shared" si="24"/>
        <v>274</v>
      </c>
      <c r="J184" s="178">
        <f t="shared" si="25"/>
        <v>15.091416176014871</v>
      </c>
      <c r="K184" s="177">
        <f t="shared" si="26"/>
        <v>2.3716899999999987</v>
      </c>
      <c r="M184" s="197">
        <f t="shared" si="27"/>
        <v>5.7767230990579161</v>
      </c>
      <c r="N184" s="25"/>
      <c r="O184" s="25"/>
      <c r="P184" s="25"/>
      <c r="Q184" s="177">
        <f t="shared" si="28"/>
        <v>292</v>
      </c>
      <c r="R184" s="177">
        <f t="shared" si="29"/>
        <v>0.94248999999999927</v>
      </c>
      <c r="T184" s="197">
        <f t="shared" si="30"/>
        <v>5.7452442644637953</v>
      </c>
      <c r="U184" s="25"/>
      <c r="V184" s="25"/>
      <c r="W184" s="25"/>
      <c r="X184" s="177">
        <f t="shared" si="31"/>
        <v>292</v>
      </c>
      <c r="Y184" s="177">
        <f t="shared" si="32"/>
        <v>0.94248999999999927</v>
      </c>
      <c r="AA184" s="197">
        <f t="shared" si="33"/>
        <v>5.7061130899944832</v>
      </c>
      <c r="AB184" s="25"/>
      <c r="AC184" s="25"/>
      <c r="AD184" s="25"/>
      <c r="AE184" s="177">
        <f t="shared" si="34"/>
        <v>292</v>
      </c>
      <c r="AF184" s="177">
        <f t="shared" si="35"/>
        <v>0.94248999999999927</v>
      </c>
      <c r="AH184" s="197">
        <f t="shared" si="36"/>
        <v>5.665388086668889</v>
      </c>
      <c r="AI184" s="25"/>
      <c r="AJ184" s="25"/>
      <c r="AK184" s="25"/>
      <c r="AL184" s="177">
        <f t="shared" si="37"/>
        <v>292</v>
      </c>
      <c r="AM184" s="177">
        <f t="shared" si="38"/>
        <v>0.94248999999999927</v>
      </c>
      <c r="AO184" s="197">
        <f t="shared" si="39"/>
        <v>5.6229338867928798</v>
      </c>
      <c r="AP184" s="25"/>
      <c r="AQ184" s="25"/>
      <c r="AR184" s="25"/>
      <c r="AS184" s="177">
        <f t="shared" si="40"/>
        <v>292</v>
      </c>
      <c r="AT184" s="177">
        <f t="shared" si="41"/>
        <v>0.94248999999999927</v>
      </c>
      <c r="AV184" s="197">
        <f t="shared" si="42"/>
        <v>5.5785971092330557</v>
      </c>
      <c r="AW184" s="25"/>
      <c r="AX184" s="25"/>
      <c r="AY184" s="25"/>
      <c r="AZ184" s="177">
        <f t="shared" si="43"/>
        <v>291</v>
      </c>
      <c r="BA184" s="177">
        <f t="shared" si="44"/>
        <v>1.0048899999999994</v>
      </c>
      <c r="BC184" s="197">
        <f t="shared" si="45"/>
        <v>5.5322030143941481</v>
      </c>
      <c r="BD184" s="25"/>
      <c r="BE184" s="25"/>
      <c r="BF184" s="25"/>
      <c r="BG184" s="177">
        <f t="shared" si="46"/>
        <v>291</v>
      </c>
      <c r="BH184" s="177">
        <f t="shared" si="47"/>
        <v>1.0048899999999994</v>
      </c>
      <c r="BJ184" s="197">
        <f t="shared" si="48"/>
        <v>5.4835513447890261</v>
      </c>
      <c r="BK184" s="25"/>
      <c r="BL184" s="25"/>
      <c r="BM184" s="25"/>
      <c r="BN184" s="177">
        <f t="shared" si="49"/>
        <v>290</v>
      </c>
      <c r="BO184" s="177">
        <f t="shared" si="50"/>
        <v>1.0692899999999992</v>
      </c>
      <c r="BQ184" s="197">
        <f t="shared" si="51"/>
        <v>5.4324111010287357</v>
      </c>
      <c r="BR184" s="25"/>
      <c r="BS184" s="25"/>
      <c r="BT184" s="25"/>
      <c r="BU184" s="177">
        <f t="shared" si="52"/>
        <v>290</v>
      </c>
      <c r="BV184" s="177">
        <f t="shared" si="53"/>
        <v>1.0692899999999992</v>
      </c>
      <c r="BX184" s="197">
        <f t="shared" si="54"/>
        <v>5.3785139085423133</v>
      </c>
      <c r="BY184" s="25"/>
      <c r="BZ184" s="25"/>
      <c r="CA184" s="25"/>
      <c r="CB184" s="177">
        <f t="shared" si="55"/>
        <v>289</v>
      </c>
      <c r="CC184" s="177">
        <f t="shared" si="56"/>
        <v>1.1356899999999992</v>
      </c>
      <c r="CE184" s="197">
        <f t="shared" si="57"/>
        <v>5.3215454926672434</v>
      </c>
      <c r="CF184" s="25"/>
      <c r="CG184" s="25"/>
      <c r="CH184" s="25"/>
      <c r="CI184" s="177">
        <f t="shared" si="58"/>
        <v>289</v>
      </c>
      <c r="CJ184" s="177">
        <f t="shared" si="59"/>
        <v>1.1356899999999992</v>
      </c>
      <c r="CL184" s="197">
        <f t="shared" si="60"/>
        <v>5.2611345754203205</v>
      </c>
      <c r="CM184" s="25"/>
      <c r="CN184" s="25"/>
      <c r="CO184" s="25"/>
      <c r="CP184" s="177">
        <f t="shared" si="61"/>
        <v>287</v>
      </c>
      <c r="CQ184" s="177">
        <f t="shared" si="62"/>
        <v>1.274489999999999</v>
      </c>
      <c r="CS184" s="197">
        <f t="shared" si="63"/>
        <v>5.1968381975981828</v>
      </c>
      <c r="CT184" s="25"/>
      <c r="CU184" s="25"/>
      <c r="CV184" s="25"/>
      <c r="CW184" s="177">
        <f t="shared" si="64"/>
        <v>285</v>
      </c>
      <c r="CX184" s="177">
        <f t="shared" si="65"/>
        <v>1.4212899999999991</v>
      </c>
      <c r="CZ184" s="197">
        <f t="shared" si="66"/>
        <v>5.1281219895519223</v>
      </c>
      <c r="DA184" s="25"/>
      <c r="DB184" s="25"/>
      <c r="DC184" s="25"/>
      <c r="DD184" s="177">
        <f t="shared" si="67"/>
        <v>274</v>
      </c>
      <c r="DE184" s="177">
        <f t="shared" si="68"/>
        <v>2.3716899999999987</v>
      </c>
    </row>
    <row r="185" spans="1:109" ht="15" customHeight="1">
      <c r="A185" s="19">
        <f t="shared" si="22"/>
        <v>2010</v>
      </c>
      <c r="B185" s="174">
        <f t="shared" si="22"/>
        <v>306</v>
      </c>
      <c r="C185" s="191">
        <f t="shared" si="23"/>
        <v>5.0238805208462765</v>
      </c>
      <c r="D185" s="20">
        <v>18</v>
      </c>
      <c r="E185" s="45"/>
      <c r="F185" s="45"/>
      <c r="G185" s="49"/>
      <c r="H185" s="45"/>
      <c r="I185" s="177">
        <f t="shared" si="24"/>
        <v>286</v>
      </c>
      <c r="J185" s="178">
        <f t="shared" si="25"/>
        <v>6.5359477124183014</v>
      </c>
      <c r="K185" s="177">
        <f t="shared" si="26"/>
        <v>0.4</v>
      </c>
      <c r="M185" s="197">
        <f t="shared" si="27"/>
        <v>5.7235851019523807</v>
      </c>
      <c r="N185" s="25"/>
      <c r="O185" s="25"/>
      <c r="P185" s="25"/>
      <c r="Q185" s="177">
        <f t="shared" si="28"/>
        <v>301</v>
      </c>
      <c r="R185" s="177">
        <f t="shared" si="29"/>
        <v>2.5000000000000001E-2</v>
      </c>
      <c r="T185" s="197">
        <f t="shared" si="30"/>
        <v>5.6903594543240601</v>
      </c>
      <c r="U185" s="25"/>
      <c r="V185" s="25"/>
      <c r="W185" s="25"/>
      <c r="X185" s="177">
        <f t="shared" si="31"/>
        <v>301</v>
      </c>
      <c r="Y185" s="177">
        <f t="shared" si="32"/>
        <v>2.5000000000000001E-2</v>
      </c>
      <c r="AA185" s="197">
        <f t="shared" si="33"/>
        <v>5.6489742381612063</v>
      </c>
      <c r="AB185" s="25"/>
      <c r="AC185" s="25"/>
      <c r="AD185" s="25"/>
      <c r="AE185" s="177">
        <f t="shared" si="34"/>
        <v>301</v>
      </c>
      <c r="AF185" s="177">
        <f t="shared" si="35"/>
        <v>2.5000000000000001E-2</v>
      </c>
      <c r="AH185" s="197">
        <f t="shared" si="36"/>
        <v>5.6058020662959978</v>
      </c>
      <c r="AI185" s="25"/>
      <c r="AJ185" s="25"/>
      <c r="AK185" s="25"/>
      <c r="AL185" s="177">
        <f t="shared" si="37"/>
        <v>301</v>
      </c>
      <c r="AM185" s="177">
        <f t="shared" si="38"/>
        <v>2.5000000000000001E-2</v>
      </c>
      <c r="AO185" s="197">
        <f t="shared" si="39"/>
        <v>5.5606816310155276</v>
      </c>
      <c r="AP185" s="25"/>
      <c r="AQ185" s="25"/>
      <c r="AR185" s="25"/>
      <c r="AS185" s="177">
        <f t="shared" si="40"/>
        <v>301</v>
      </c>
      <c r="AT185" s="177">
        <f t="shared" si="41"/>
        <v>2.5000000000000001E-2</v>
      </c>
      <c r="AV185" s="197">
        <f t="shared" si="42"/>
        <v>5.5134287461649825</v>
      </c>
      <c r="AW185" s="25"/>
      <c r="AX185" s="25"/>
      <c r="AY185" s="25"/>
      <c r="AZ185" s="177">
        <f t="shared" si="43"/>
        <v>301</v>
      </c>
      <c r="BA185" s="177">
        <f t="shared" si="44"/>
        <v>2.5000000000000001E-2</v>
      </c>
      <c r="BC185" s="197">
        <f t="shared" si="45"/>
        <v>5.4638318050256105</v>
      </c>
      <c r="BD185" s="25"/>
      <c r="BE185" s="25"/>
      <c r="BF185" s="25"/>
      <c r="BG185" s="177">
        <f t="shared" si="46"/>
        <v>300</v>
      </c>
      <c r="BH185" s="177">
        <f t="shared" si="47"/>
        <v>3.5999999999999997E-2</v>
      </c>
      <c r="BJ185" s="197">
        <f t="shared" si="48"/>
        <v>5.4116460518550396</v>
      </c>
      <c r="BK185" s="25"/>
      <c r="BL185" s="25"/>
      <c r="BM185" s="25"/>
      <c r="BN185" s="177">
        <f t="shared" si="49"/>
        <v>300</v>
      </c>
      <c r="BO185" s="177">
        <f t="shared" si="50"/>
        <v>3.5999999999999997E-2</v>
      </c>
      <c r="BQ185" s="197">
        <f t="shared" si="51"/>
        <v>5.3565862746720123</v>
      </c>
      <c r="BR185" s="25"/>
      <c r="BS185" s="25"/>
      <c r="BT185" s="25"/>
      <c r="BU185" s="177">
        <f t="shared" si="52"/>
        <v>300</v>
      </c>
      <c r="BV185" s="177">
        <f t="shared" si="53"/>
        <v>3.5999999999999997E-2</v>
      </c>
      <c r="BX185" s="197">
        <f t="shared" si="54"/>
        <v>5.2983173665480363</v>
      </c>
      <c r="BY185" s="25"/>
      <c r="BZ185" s="25"/>
      <c r="CA185" s="25"/>
      <c r="CB185" s="177">
        <f t="shared" si="55"/>
        <v>299</v>
      </c>
      <c r="CC185" s="177">
        <f t="shared" si="56"/>
        <v>4.9000000000000002E-2</v>
      </c>
      <c r="CE185" s="197">
        <f t="shared" si="57"/>
        <v>5.2364419628299492</v>
      </c>
      <c r="CF185" s="25"/>
      <c r="CG185" s="25"/>
      <c r="CH185" s="25"/>
      <c r="CI185" s="177">
        <f t="shared" si="58"/>
        <v>299</v>
      </c>
      <c r="CJ185" s="177">
        <f t="shared" si="59"/>
        <v>4.9000000000000002E-2</v>
      </c>
      <c r="CL185" s="197">
        <f t="shared" si="60"/>
        <v>5.1704839950381514</v>
      </c>
      <c r="CM185" s="25"/>
      <c r="CN185" s="25"/>
      <c r="CO185" s="25"/>
      <c r="CP185" s="177">
        <f t="shared" si="61"/>
        <v>298</v>
      </c>
      <c r="CQ185" s="177">
        <f t="shared" si="62"/>
        <v>6.4000000000000001E-2</v>
      </c>
      <c r="CS185" s="197">
        <f t="shared" si="63"/>
        <v>5.0998664278241987</v>
      </c>
      <c r="CT185" s="25"/>
      <c r="CU185" s="25"/>
      <c r="CV185" s="25"/>
      <c r="CW185" s="177">
        <f t="shared" si="64"/>
        <v>297</v>
      </c>
      <c r="CX185" s="177">
        <f t="shared" si="65"/>
        <v>8.1000000000000003E-2</v>
      </c>
      <c r="CZ185" s="197">
        <f t="shared" si="66"/>
        <v>5.0238805208462765</v>
      </c>
      <c r="DA185" s="25"/>
      <c r="DB185" s="25"/>
      <c r="DC185" s="25"/>
      <c r="DD185" s="177">
        <f t="shared" si="67"/>
        <v>286</v>
      </c>
      <c r="DE185" s="177">
        <f t="shared" si="68"/>
        <v>0.4</v>
      </c>
    </row>
    <row r="186" spans="1:109" s="25" customFormat="1" ht="15" customHeight="1">
      <c r="A186" s="19">
        <f t="shared" si="22"/>
        <v>2011</v>
      </c>
      <c r="B186" s="174">
        <f t="shared" si="22"/>
        <v>311.7</v>
      </c>
      <c r="C186" s="191">
        <f t="shared" si="23"/>
        <v>5.0606944939689926</v>
      </c>
      <c r="D186" s="20">
        <v>19</v>
      </c>
      <c r="G186" s="49"/>
      <c r="H186" s="45"/>
      <c r="I186" s="177">
        <f t="shared" si="24"/>
        <v>300</v>
      </c>
      <c r="J186" s="178">
        <f t="shared" si="25"/>
        <v>3.7536092396535095</v>
      </c>
      <c r="K186" s="177">
        <f t="shared" si="26"/>
        <v>0.13688999999999973</v>
      </c>
      <c r="M186" s="197">
        <f t="shared" si="27"/>
        <v>5.7420411867732915</v>
      </c>
      <c r="Q186" s="177">
        <f t="shared" si="28"/>
        <v>311</v>
      </c>
      <c r="R186" s="177">
        <f t="shared" si="29"/>
        <v>4.8999999999998405E-4</v>
      </c>
      <c r="T186" s="197">
        <f t="shared" si="30"/>
        <v>5.709433146165015</v>
      </c>
      <c r="X186" s="177">
        <f t="shared" si="31"/>
        <v>311</v>
      </c>
      <c r="Y186" s="177">
        <f t="shared" si="32"/>
        <v>4.8999999999998405E-4</v>
      </c>
      <c r="AA186" s="197">
        <f t="shared" si="33"/>
        <v>5.6688459047753046</v>
      </c>
      <c r="AE186" s="177">
        <f t="shared" si="34"/>
        <v>311</v>
      </c>
      <c r="AF186" s="177">
        <f t="shared" si="35"/>
        <v>4.8999999999998405E-4</v>
      </c>
      <c r="AH186" s="197">
        <f t="shared" si="36"/>
        <v>5.6265413943127536</v>
      </c>
      <c r="AL186" s="177">
        <f t="shared" si="37"/>
        <v>311</v>
      </c>
      <c r="AM186" s="177">
        <f t="shared" si="38"/>
        <v>4.8999999999998405E-4</v>
      </c>
      <c r="AO186" s="197">
        <f t="shared" si="39"/>
        <v>5.5823678527657679</v>
      </c>
      <c r="AS186" s="177">
        <f t="shared" si="40"/>
        <v>311</v>
      </c>
      <c r="AT186" s="177">
        <f t="shared" si="41"/>
        <v>4.8999999999998405E-4</v>
      </c>
      <c r="AV186" s="197">
        <f t="shared" si="42"/>
        <v>5.5361524666052357</v>
      </c>
      <c r="AZ186" s="177">
        <f t="shared" si="43"/>
        <v>310</v>
      </c>
      <c r="BA186" s="177">
        <f t="shared" si="44"/>
        <v>2.8899999999999616E-3</v>
      </c>
      <c r="BC186" s="197">
        <f t="shared" si="45"/>
        <v>5.4876972877094374</v>
      </c>
      <c r="BG186" s="177">
        <f t="shared" si="46"/>
        <v>310</v>
      </c>
      <c r="BH186" s="177">
        <f t="shared" si="47"/>
        <v>2.8899999999999616E-3</v>
      </c>
      <c r="BJ186" s="197">
        <f t="shared" si="48"/>
        <v>5.4367741096950528</v>
      </c>
      <c r="BN186" s="177">
        <f t="shared" si="49"/>
        <v>310</v>
      </c>
      <c r="BO186" s="177">
        <f t="shared" si="50"/>
        <v>2.8899999999999616E-3</v>
      </c>
      <c r="BQ186" s="197">
        <f t="shared" si="51"/>
        <v>5.3831179682405015</v>
      </c>
      <c r="BU186" s="177">
        <f t="shared" si="52"/>
        <v>310</v>
      </c>
      <c r="BV186" s="177">
        <f t="shared" si="53"/>
        <v>2.8899999999999616E-3</v>
      </c>
      <c r="BX186" s="197">
        <f t="shared" si="54"/>
        <v>5.3264187966589116</v>
      </c>
      <c r="CB186" s="177">
        <f t="shared" si="55"/>
        <v>310</v>
      </c>
      <c r="CC186" s="177">
        <f t="shared" si="56"/>
        <v>2.8899999999999616E-3</v>
      </c>
      <c r="CE186" s="197">
        <f t="shared" si="57"/>
        <v>5.2663105704129505</v>
      </c>
      <c r="CI186" s="177">
        <f t="shared" si="58"/>
        <v>310</v>
      </c>
      <c r="CJ186" s="177">
        <f t="shared" si="59"/>
        <v>2.8899999999999616E-3</v>
      </c>
      <c r="CL186" s="197">
        <f t="shared" si="60"/>
        <v>5.2023569754021253</v>
      </c>
      <c r="CP186" s="177">
        <f t="shared" si="61"/>
        <v>310</v>
      </c>
      <c r="CQ186" s="177">
        <f t="shared" si="62"/>
        <v>2.8899999999999616E-3</v>
      </c>
      <c r="CS186" s="197">
        <f t="shared" si="63"/>
        <v>5.1340321722401807</v>
      </c>
      <c r="CW186" s="177">
        <f t="shared" si="64"/>
        <v>309</v>
      </c>
      <c r="CX186" s="177">
        <f t="shared" si="65"/>
        <v>7.2899999999999389E-3</v>
      </c>
      <c r="CZ186" s="197">
        <f t="shared" si="66"/>
        <v>5.0606944939689926</v>
      </c>
      <c r="DD186" s="177">
        <f t="shared" si="67"/>
        <v>300</v>
      </c>
      <c r="DE186" s="177">
        <f t="shared" si="68"/>
        <v>0.13688999999999973</v>
      </c>
    </row>
    <row r="187" spans="1:109" ht="15" customHeight="1" thickBot="1">
      <c r="A187" s="19">
        <f t="shared" si="22"/>
        <v>2012</v>
      </c>
      <c r="B187" s="174">
        <f t="shared" si="22"/>
        <v>312.39999999999998</v>
      </c>
      <c r="C187" s="191">
        <f t="shared" si="23"/>
        <v>5.0651234793803255</v>
      </c>
      <c r="D187" s="20">
        <v>20</v>
      </c>
      <c r="E187" s="50"/>
      <c r="F187" s="25"/>
      <c r="G187" s="25"/>
      <c r="H187" s="25"/>
      <c r="I187" s="177">
        <f t="shared" si="24"/>
        <v>315</v>
      </c>
      <c r="J187" s="178">
        <f t="shared" si="25"/>
        <v>0.83226632522407895</v>
      </c>
      <c r="K187" s="177">
        <f t="shared" si="26"/>
        <v>6.7600000000001183E-3</v>
      </c>
      <c r="M187" s="197">
        <f t="shared" si="27"/>
        <v>5.744284417965531</v>
      </c>
      <c r="N187" s="25"/>
      <c r="O187" s="25"/>
      <c r="P187" s="25"/>
      <c r="Q187" s="177">
        <f t="shared" si="28"/>
        <v>320</v>
      </c>
      <c r="R187" s="177">
        <f t="shared" si="29"/>
        <v>5.7760000000000346E-2</v>
      </c>
      <c r="T187" s="197">
        <f t="shared" si="30"/>
        <v>5.7117506443053783</v>
      </c>
      <c r="U187" s="25"/>
      <c r="V187" s="25"/>
      <c r="W187" s="25"/>
      <c r="X187" s="177">
        <f t="shared" si="31"/>
        <v>320</v>
      </c>
      <c r="Y187" s="177">
        <f t="shared" si="32"/>
        <v>5.7760000000000346E-2</v>
      </c>
      <c r="AA187" s="197">
        <f t="shared" si="33"/>
        <v>5.6712592829506407</v>
      </c>
      <c r="AB187" s="25"/>
      <c r="AC187" s="25"/>
      <c r="AD187" s="25"/>
      <c r="AE187" s="177">
        <f t="shared" si="34"/>
        <v>320</v>
      </c>
      <c r="AF187" s="177">
        <f t="shared" si="35"/>
        <v>5.7760000000000346E-2</v>
      </c>
      <c r="AH187" s="197">
        <f t="shared" si="36"/>
        <v>5.6290589284602648</v>
      </c>
      <c r="AI187" s="25"/>
      <c r="AJ187" s="25"/>
      <c r="AK187" s="25"/>
      <c r="AL187" s="177">
        <f t="shared" si="37"/>
        <v>320</v>
      </c>
      <c r="AM187" s="177">
        <f t="shared" si="38"/>
        <v>5.7760000000000346E-2</v>
      </c>
      <c r="AO187" s="197">
        <f t="shared" si="39"/>
        <v>5.5849989386662342</v>
      </c>
      <c r="AP187" s="25"/>
      <c r="AQ187" s="25"/>
      <c r="AR187" s="25"/>
      <c r="AS187" s="177">
        <f t="shared" si="40"/>
        <v>321</v>
      </c>
      <c r="AT187" s="177">
        <f t="shared" si="41"/>
        <v>7.3960000000000387E-2</v>
      </c>
      <c r="AV187" s="197">
        <f t="shared" si="42"/>
        <v>5.5389078314659672</v>
      </c>
      <c r="AW187" s="25"/>
      <c r="AX187" s="25"/>
      <c r="AY187" s="25"/>
      <c r="AZ187" s="177">
        <f t="shared" si="43"/>
        <v>321</v>
      </c>
      <c r="BA187" s="177">
        <f t="shared" si="44"/>
        <v>7.3960000000000387E-2</v>
      </c>
      <c r="BC187" s="197">
        <f t="shared" si="45"/>
        <v>5.4905892541951591</v>
      </c>
      <c r="BD187" s="25"/>
      <c r="BE187" s="25"/>
      <c r="BF187" s="25"/>
      <c r="BG187" s="177">
        <f t="shared" si="46"/>
        <v>321</v>
      </c>
      <c r="BH187" s="177">
        <f t="shared" si="47"/>
        <v>7.3960000000000387E-2</v>
      </c>
      <c r="BJ187" s="197">
        <f t="shared" si="48"/>
        <v>5.4398169288217364</v>
      </c>
      <c r="BK187" s="25"/>
      <c r="BL187" s="25"/>
      <c r="BM187" s="25"/>
      <c r="BN187" s="177">
        <f t="shared" si="49"/>
        <v>321</v>
      </c>
      <c r="BO187" s="177">
        <f t="shared" si="50"/>
        <v>7.3960000000000387E-2</v>
      </c>
      <c r="BQ187" s="197">
        <f t="shared" si="51"/>
        <v>5.38632824387075</v>
      </c>
      <c r="BR187" s="25"/>
      <c r="BS187" s="25"/>
      <c r="BT187" s="25"/>
      <c r="BU187" s="177">
        <f t="shared" si="52"/>
        <v>321</v>
      </c>
      <c r="BV187" s="177">
        <f t="shared" si="53"/>
        <v>7.3960000000000387E-2</v>
      </c>
      <c r="BX187" s="197">
        <f t="shared" si="54"/>
        <v>5.3298160336074076</v>
      </c>
      <c r="BY187" s="25"/>
      <c r="BZ187" s="25"/>
      <c r="CA187" s="25"/>
      <c r="CB187" s="177">
        <f t="shared" si="55"/>
        <v>321</v>
      </c>
      <c r="CC187" s="177">
        <f t="shared" si="56"/>
        <v>7.3960000000000387E-2</v>
      </c>
      <c r="CE187" s="197">
        <f t="shared" si="57"/>
        <v>5.2699178920263385</v>
      </c>
      <c r="CF187" s="25"/>
      <c r="CG187" s="25"/>
      <c r="CH187" s="25"/>
      <c r="CI187" s="177">
        <f t="shared" si="58"/>
        <v>322</v>
      </c>
      <c r="CJ187" s="177">
        <f t="shared" si="59"/>
        <v>9.2160000000000436E-2</v>
      </c>
      <c r="CL187" s="197">
        <f t="shared" si="60"/>
        <v>5.2062020776402305</v>
      </c>
      <c r="CM187" s="25"/>
      <c r="CN187" s="25"/>
      <c r="CO187" s="25"/>
      <c r="CP187" s="177">
        <f t="shared" si="61"/>
        <v>322</v>
      </c>
      <c r="CQ187" s="177">
        <f t="shared" si="62"/>
        <v>9.2160000000000436E-2</v>
      </c>
      <c r="CS187" s="197">
        <f t="shared" si="63"/>
        <v>5.1381486143952149</v>
      </c>
      <c r="CT187" s="25"/>
      <c r="CU187" s="25"/>
      <c r="CV187" s="25"/>
      <c r="CW187" s="177">
        <f t="shared" si="64"/>
        <v>322</v>
      </c>
      <c r="CX187" s="177">
        <f t="shared" si="65"/>
        <v>9.2160000000000436E-2</v>
      </c>
      <c r="CZ187" s="197">
        <f t="shared" si="66"/>
        <v>5.0651234793803255</v>
      </c>
      <c r="DA187" s="25"/>
      <c r="DB187" s="25"/>
      <c r="DC187" s="25"/>
      <c r="DD187" s="177">
        <f t="shared" si="67"/>
        <v>315</v>
      </c>
      <c r="DE187" s="177">
        <f t="shared" si="68"/>
        <v>6.7600000000001183E-3</v>
      </c>
    </row>
    <row r="188" spans="1:109" s="25" customFormat="1" ht="15" customHeight="1" thickTop="1">
      <c r="A188" s="275">
        <f t="shared" si="22"/>
        <v>2013</v>
      </c>
      <c r="B188" s="174">
        <f t="shared" ref="B188:B210" si="69">ROUND($F$177*(1+$F$178)^D188+$F$173,$G$1)</f>
        <v>331</v>
      </c>
      <c r="C188" s="280"/>
      <c r="D188" s="276">
        <v>21</v>
      </c>
      <c r="E188" s="281"/>
      <c r="F188" s="277"/>
      <c r="G188" s="277"/>
      <c r="H188" s="277"/>
      <c r="I188" s="278">
        <f t="shared" si="24"/>
        <v>331</v>
      </c>
      <c r="J188" s="279"/>
      <c r="K188" s="278"/>
      <c r="M188" s="197"/>
      <c r="Q188" s="177"/>
      <c r="R188" s="177"/>
      <c r="T188" s="197"/>
      <c r="X188" s="177"/>
      <c r="Y188" s="177"/>
      <c r="AA188" s="197"/>
      <c r="AE188" s="177"/>
      <c r="AF188" s="177"/>
      <c r="AH188" s="197"/>
      <c r="AL188" s="177"/>
      <c r="AM188" s="177"/>
      <c r="AO188" s="197"/>
      <c r="AS188" s="177"/>
      <c r="AT188" s="177"/>
      <c r="AV188" s="197"/>
      <c r="AZ188" s="177"/>
      <c r="BA188" s="177"/>
      <c r="BC188" s="197"/>
      <c r="BG188" s="177"/>
      <c r="BH188" s="177"/>
      <c r="BJ188" s="197"/>
      <c r="BN188" s="177"/>
      <c r="BO188" s="177"/>
      <c r="BQ188" s="197"/>
      <c r="BU188" s="177"/>
      <c r="BV188" s="177"/>
      <c r="BX188" s="197"/>
      <c r="CB188" s="177"/>
      <c r="CC188" s="177"/>
      <c r="CE188" s="197"/>
      <c r="CI188" s="177"/>
      <c r="CJ188" s="177"/>
      <c r="CL188" s="197"/>
      <c r="CP188" s="177"/>
      <c r="CQ188" s="177"/>
      <c r="CS188" s="197"/>
      <c r="CW188" s="177"/>
      <c r="CX188" s="177"/>
      <c r="CZ188" s="197"/>
      <c r="DD188" s="177"/>
      <c r="DE188" s="177"/>
    </row>
    <row r="189" spans="1:109" s="25" customFormat="1" ht="15" customHeight="1">
      <c r="A189" s="19">
        <f t="shared" si="22"/>
        <v>2014</v>
      </c>
      <c r="B189" s="174">
        <f t="shared" si="69"/>
        <v>350</v>
      </c>
      <c r="C189" s="191"/>
      <c r="D189" s="20">
        <v>22</v>
      </c>
      <c r="E189" s="50"/>
      <c r="I189" s="177">
        <f t="shared" si="24"/>
        <v>350</v>
      </c>
      <c r="J189" s="178"/>
      <c r="K189" s="177"/>
      <c r="M189" s="200"/>
      <c r="N189" s="9"/>
      <c r="O189" s="9"/>
      <c r="P189" s="9"/>
      <c r="Q189" s="187"/>
      <c r="R189" s="187"/>
      <c r="T189" s="200"/>
      <c r="U189" s="9"/>
      <c r="V189" s="9"/>
      <c r="W189" s="9"/>
      <c r="X189" s="187"/>
      <c r="Y189" s="187"/>
      <c r="AA189" s="200"/>
      <c r="AB189" s="9"/>
      <c r="AC189" s="9"/>
      <c r="AD189" s="9"/>
      <c r="AE189" s="187"/>
      <c r="AF189" s="187"/>
      <c r="AH189" s="200"/>
      <c r="AI189" s="9"/>
      <c r="AJ189" s="9"/>
      <c r="AK189" s="9"/>
      <c r="AL189" s="187"/>
      <c r="AM189" s="187"/>
      <c r="AO189" s="200"/>
      <c r="AP189" s="9"/>
      <c r="AQ189" s="9"/>
      <c r="AR189" s="9"/>
      <c r="AS189" s="187"/>
      <c r="AT189" s="187"/>
      <c r="AV189" s="200"/>
      <c r="AW189" s="9"/>
      <c r="AX189" s="9"/>
      <c r="AY189" s="9"/>
      <c r="AZ189" s="187"/>
      <c r="BA189" s="187"/>
      <c r="BC189" s="200"/>
      <c r="BD189" s="9"/>
      <c r="BE189" s="9"/>
      <c r="BF189" s="9"/>
      <c r="BG189" s="187"/>
      <c r="BH189" s="187"/>
      <c r="BJ189" s="200"/>
      <c r="BK189" s="9"/>
      <c r="BL189" s="9"/>
      <c r="BM189" s="9"/>
      <c r="BN189" s="187"/>
      <c r="BO189" s="187"/>
      <c r="BQ189" s="200"/>
      <c r="BR189" s="9"/>
      <c r="BS189" s="9"/>
      <c r="BT189" s="9"/>
      <c r="BU189" s="187"/>
      <c r="BV189" s="187"/>
      <c r="BX189" s="200"/>
      <c r="BY189" s="9"/>
      <c r="BZ189" s="9"/>
      <c r="CA189" s="9"/>
      <c r="CB189" s="187"/>
      <c r="CC189" s="187"/>
      <c r="CE189" s="200"/>
      <c r="CF189" s="9"/>
      <c r="CG189" s="9"/>
      <c r="CH189" s="9"/>
      <c r="CI189" s="187"/>
      <c r="CJ189" s="187"/>
      <c r="CL189" s="200"/>
      <c r="CM189" s="9"/>
      <c r="CN189" s="9"/>
      <c r="CO189" s="9"/>
      <c r="CP189" s="187"/>
      <c r="CQ189" s="187"/>
      <c r="CS189" s="200"/>
      <c r="CT189" s="9"/>
      <c r="CU189" s="9"/>
      <c r="CV189" s="9"/>
      <c r="CW189" s="187"/>
      <c r="CX189" s="187"/>
      <c r="CZ189" s="200"/>
      <c r="DA189" s="9"/>
      <c r="DB189" s="9"/>
      <c r="DC189" s="9"/>
      <c r="DD189" s="187"/>
      <c r="DE189" s="187"/>
    </row>
    <row r="190" spans="1:109" ht="15" customHeight="1">
      <c r="A190" s="19">
        <f t="shared" ref="A190:A210" si="70">A144</f>
        <v>2015</v>
      </c>
      <c r="B190" s="174">
        <f t="shared" si="69"/>
        <v>370</v>
      </c>
      <c r="C190" s="52"/>
      <c r="D190" s="20">
        <v>23</v>
      </c>
      <c r="E190" s="53"/>
      <c r="F190" s="31"/>
      <c r="G190" s="25"/>
      <c r="H190" s="25"/>
      <c r="I190" s="177">
        <f t="shared" si="24"/>
        <v>370</v>
      </c>
      <c r="J190" s="185"/>
      <c r="K190" s="185"/>
    </row>
    <row r="191" spans="1:109" ht="15" customHeight="1" thickBot="1">
      <c r="A191" s="19">
        <f t="shared" si="70"/>
        <v>2016</v>
      </c>
      <c r="B191" s="174">
        <f t="shared" si="69"/>
        <v>392</v>
      </c>
      <c r="C191" s="52"/>
      <c r="D191" s="20">
        <v>24</v>
      </c>
      <c r="E191" s="62" t="s">
        <v>38</v>
      </c>
      <c r="F191" s="63" t="s">
        <v>39</v>
      </c>
      <c r="G191" s="633" t="s">
        <v>40</v>
      </c>
      <c r="H191" s="634"/>
      <c r="I191" s="177">
        <f t="shared" si="24"/>
        <v>392</v>
      </c>
      <c r="J191" s="185"/>
      <c r="K191" s="185"/>
    </row>
    <row r="192" spans="1:109" ht="15" customHeight="1" thickTop="1">
      <c r="A192" s="19">
        <f t="shared" si="70"/>
        <v>2017</v>
      </c>
      <c r="B192" s="174">
        <f t="shared" si="69"/>
        <v>416</v>
      </c>
      <c r="C192" s="52"/>
      <c r="D192" s="20">
        <v>25</v>
      </c>
      <c r="E192" s="198">
        <f>O173</f>
        <v>0</v>
      </c>
      <c r="F192" s="201">
        <f>O180</f>
        <v>0.72430691852708828</v>
      </c>
      <c r="G192" s="643">
        <f>O181</f>
        <v>15.894633159280483</v>
      </c>
      <c r="H192" s="644"/>
      <c r="I192" s="177">
        <f t="shared" si="24"/>
        <v>416</v>
      </c>
      <c r="J192" s="185"/>
      <c r="K192" s="185"/>
      <c r="M192" s="198" t="s">
        <v>72</v>
      </c>
      <c r="N192" s="198">
        <f>MIN(B168:B187)</f>
        <v>154.30648308508049</v>
      </c>
      <c r="T192" s="198" t="s">
        <v>72</v>
      </c>
      <c r="U192" s="198">
        <f>N192</f>
        <v>154.30648308508049</v>
      </c>
      <c r="AA192" s="198" t="s">
        <v>72</v>
      </c>
      <c r="AB192" s="198">
        <f>U192</f>
        <v>154.30648308508049</v>
      </c>
      <c r="AH192" s="198" t="s">
        <v>72</v>
      </c>
      <c r="AI192" s="198">
        <f>AB192</f>
        <v>154.30648308508049</v>
      </c>
      <c r="AO192" s="198" t="s">
        <v>72</v>
      </c>
      <c r="AP192" s="198">
        <f>AI192</f>
        <v>154.30648308508049</v>
      </c>
      <c r="AV192" s="198" t="s">
        <v>72</v>
      </c>
      <c r="AW192" s="198">
        <f>AP192</f>
        <v>154.30648308508049</v>
      </c>
      <c r="BC192" s="198" t="s">
        <v>72</v>
      </c>
      <c r="BD192" s="198">
        <f>AW192</f>
        <v>154.30648308508049</v>
      </c>
      <c r="BJ192" s="198" t="s">
        <v>72</v>
      </c>
      <c r="BK192" s="198">
        <f>BD192</f>
        <v>154.30648308508049</v>
      </c>
      <c r="BQ192" s="198" t="s">
        <v>72</v>
      </c>
      <c r="BR192" s="198">
        <f>BK192</f>
        <v>154.30648308508049</v>
      </c>
      <c r="BX192" s="198" t="s">
        <v>72</v>
      </c>
      <c r="BY192" s="198">
        <f>BR192</f>
        <v>154.30648308508049</v>
      </c>
      <c r="CE192" s="198" t="s">
        <v>72</v>
      </c>
      <c r="CF192" s="198">
        <f>BY192</f>
        <v>154.30648308508049</v>
      </c>
      <c r="CL192" s="198" t="s">
        <v>72</v>
      </c>
      <c r="CM192" s="198">
        <f>CF192</f>
        <v>154.30648308508049</v>
      </c>
      <c r="CS192" s="198" t="s">
        <v>72</v>
      </c>
      <c r="CT192" s="198">
        <f>CM192</f>
        <v>154.30648308508049</v>
      </c>
      <c r="CZ192" s="198" t="s">
        <v>72</v>
      </c>
      <c r="DA192" s="198">
        <f>CT192</f>
        <v>154.30648308508049</v>
      </c>
    </row>
    <row r="193" spans="1:105" ht="15" customHeight="1">
      <c r="A193" s="19">
        <f t="shared" si="70"/>
        <v>2018</v>
      </c>
      <c r="B193" s="174">
        <f t="shared" si="69"/>
        <v>443</v>
      </c>
      <c r="C193" s="52"/>
      <c r="D193" s="20">
        <v>26</v>
      </c>
      <c r="E193" s="198">
        <f>V173</f>
        <v>10</v>
      </c>
      <c r="F193" s="201">
        <f>V180</f>
        <v>0.72529260617661773</v>
      </c>
      <c r="G193" s="643">
        <f>V181</f>
        <v>15.859472226776191</v>
      </c>
      <c r="H193" s="644"/>
      <c r="I193" s="177">
        <f t="shared" si="24"/>
        <v>443</v>
      </c>
      <c r="J193" s="185"/>
      <c r="K193" s="185"/>
      <c r="M193" s="198" t="s">
        <v>73</v>
      </c>
      <c r="N193" s="212">
        <v>1</v>
      </c>
      <c r="T193" s="198" t="s">
        <v>73</v>
      </c>
      <c r="U193" s="198">
        <f>N193</f>
        <v>1</v>
      </c>
      <c r="AA193" s="198" t="s">
        <v>73</v>
      </c>
      <c r="AB193" s="198">
        <f>U193</f>
        <v>1</v>
      </c>
      <c r="AH193" s="198" t="s">
        <v>73</v>
      </c>
      <c r="AI193" s="198">
        <f>AB193</f>
        <v>1</v>
      </c>
      <c r="AO193" s="198" t="s">
        <v>73</v>
      </c>
      <c r="AP193" s="198">
        <f>AI193</f>
        <v>1</v>
      </c>
      <c r="AV193" s="198" t="s">
        <v>73</v>
      </c>
      <c r="AW193" s="198">
        <f>AP193</f>
        <v>1</v>
      </c>
      <c r="BC193" s="198" t="s">
        <v>73</v>
      </c>
      <c r="BD193" s="198">
        <f>AW193</f>
        <v>1</v>
      </c>
      <c r="BJ193" s="198" t="s">
        <v>73</v>
      </c>
      <c r="BK193" s="198">
        <f>BD193</f>
        <v>1</v>
      </c>
      <c r="BQ193" s="198" t="s">
        <v>73</v>
      </c>
      <c r="BR193" s="198">
        <f>BK193</f>
        <v>1</v>
      </c>
      <c r="BX193" s="198" t="s">
        <v>73</v>
      </c>
      <c r="BY193" s="198">
        <f>BR193</f>
        <v>1</v>
      </c>
      <c r="CE193" s="198" t="s">
        <v>73</v>
      </c>
      <c r="CF193" s="198">
        <f>BY193</f>
        <v>1</v>
      </c>
      <c r="CL193" s="198" t="s">
        <v>73</v>
      </c>
      <c r="CM193" s="198">
        <f>CF193</f>
        <v>1</v>
      </c>
      <c r="CS193" s="198" t="s">
        <v>73</v>
      </c>
      <c r="CT193" s="198">
        <f>CM193</f>
        <v>1</v>
      </c>
      <c r="CZ193" s="198" t="s">
        <v>73</v>
      </c>
      <c r="DA193" s="198">
        <f>CT193</f>
        <v>1</v>
      </c>
    </row>
    <row r="194" spans="1:105" ht="15" customHeight="1">
      <c r="A194" s="19">
        <f t="shared" si="70"/>
        <v>2019</v>
      </c>
      <c r="B194" s="174">
        <f t="shared" si="69"/>
        <v>473</v>
      </c>
      <c r="C194" s="52"/>
      <c r="D194" s="20">
        <v>27</v>
      </c>
      <c r="E194" s="198">
        <f>AC173</f>
        <v>22</v>
      </c>
      <c r="F194" s="201">
        <f>AC180</f>
        <v>0.72490397807348295</v>
      </c>
      <c r="G194" s="643">
        <f>AC181</f>
        <v>15.89393425938972</v>
      </c>
      <c r="H194" s="644"/>
      <c r="I194" s="177">
        <f t="shared" si="24"/>
        <v>473</v>
      </c>
      <c r="J194" s="185"/>
      <c r="K194" s="185"/>
      <c r="M194" s="198" t="s">
        <v>50</v>
      </c>
      <c r="N194" s="212">
        <v>12</v>
      </c>
      <c r="T194" s="198" t="s">
        <v>50</v>
      </c>
      <c r="U194" s="198">
        <f>N194</f>
        <v>12</v>
      </c>
      <c r="AA194" s="198" t="s">
        <v>50</v>
      </c>
      <c r="AB194" s="198">
        <f>U194</f>
        <v>12</v>
      </c>
      <c r="AH194" s="198" t="s">
        <v>50</v>
      </c>
      <c r="AI194" s="198">
        <f>AB194</f>
        <v>12</v>
      </c>
      <c r="AO194" s="198" t="s">
        <v>50</v>
      </c>
      <c r="AP194" s="198">
        <f>AI194</f>
        <v>12</v>
      </c>
      <c r="AV194" s="198" t="s">
        <v>50</v>
      </c>
      <c r="AW194" s="198">
        <f>AP194</f>
        <v>12</v>
      </c>
      <c r="BC194" s="198" t="s">
        <v>50</v>
      </c>
      <c r="BD194" s="198">
        <f>AW194</f>
        <v>12</v>
      </c>
      <c r="BJ194" s="198" t="s">
        <v>50</v>
      </c>
      <c r="BK194" s="198">
        <f>BD194</f>
        <v>12</v>
      </c>
      <c r="BQ194" s="198" t="s">
        <v>50</v>
      </c>
      <c r="BR194" s="198">
        <f>BK194</f>
        <v>12</v>
      </c>
      <c r="BX194" s="198" t="s">
        <v>50</v>
      </c>
      <c r="BY194" s="198">
        <f>BR194</f>
        <v>12</v>
      </c>
      <c r="CE194" s="198" t="s">
        <v>50</v>
      </c>
      <c r="CF194" s="198">
        <f>BY194</f>
        <v>12</v>
      </c>
      <c r="CL194" s="198" t="s">
        <v>50</v>
      </c>
      <c r="CM194" s="198">
        <f>CF194</f>
        <v>12</v>
      </c>
      <c r="CS194" s="198" t="s">
        <v>50</v>
      </c>
      <c r="CT194" s="198">
        <f>CM194</f>
        <v>12</v>
      </c>
      <c r="CZ194" s="198" t="s">
        <v>50</v>
      </c>
      <c r="DA194" s="198">
        <f>CT194</f>
        <v>12</v>
      </c>
    </row>
    <row r="195" spans="1:105" ht="15" customHeight="1">
      <c r="A195" s="19">
        <f t="shared" si="70"/>
        <v>2020</v>
      </c>
      <c r="B195" s="174">
        <f t="shared" si="69"/>
        <v>505</v>
      </c>
      <c r="C195" s="52"/>
      <c r="D195" s="20">
        <v>28</v>
      </c>
      <c r="E195" s="198">
        <f>AJ173</f>
        <v>34</v>
      </c>
      <c r="F195" s="201">
        <f>AJ180</f>
        <v>0.72562673398558453</v>
      </c>
      <c r="G195" s="643">
        <f>AJ181</f>
        <v>15.878084418497053</v>
      </c>
      <c r="H195" s="644"/>
      <c r="I195" s="177">
        <f t="shared" si="24"/>
        <v>505</v>
      </c>
      <c r="J195" s="185"/>
      <c r="K195" s="185"/>
    </row>
    <row r="196" spans="1:105" ht="15" customHeight="1">
      <c r="A196" s="19">
        <f t="shared" si="70"/>
        <v>2021</v>
      </c>
      <c r="B196" s="174">
        <f t="shared" si="69"/>
        <v>541</v>
      </c>
      <c r="C196" s="52"/>
      <c r="D196" s="20">
        <v>29</v>
      </c>
      <c r="E196" s="198">
        <f>AQ173</f>
        <v>46</v>
      </c>
      <c r="F196" s="201">
        <f>AQ180</f>
        <v>0.72812352669977642</v>
      </c>
      <c r="G196" s="643">
        <f>AQ181</f>
        <v>15.740337941774127</v>
      </c>
      <c r="H196" s="644"/>
      <c r="I196" s="177">
        <f t="shared" si="24"/>
        <v>541</v>
      </c>
      <c r="J196" s="185"/>
      <c r="K196" s="185"/>
    </row>
    <row r="197" spans="1:105" ht="15" customHeight="1">
      <c r="A197" s="19">
        <f t="shared" si="70"/>
        <v>2022</v>
      </c>
      <c r="B197" s="174">
        <f t="shared" si="69"/>
        <v>581</v>
      </c>
      <c r="C197" s="52"/>
      <c r="D197" s="20">
        <v>30</v>
      </c>
      <c r="E197" s="198">
        <f>AX173</f>
        <v>58</v>
      </c>
      <c r="F197" s="201">
        <f>AX180</f>
        <v>0.72950528631215772</v>
      </c>
      <c r="G197" s="643">
        <f>AX181</f>
        <v>15.748383572927871</v>
      </c>
      <c r="H197" s="644"/>
      <c r="I197" s="177">
        <f t="shared" si="24"/>
        <v>581</v>
      </c>
      <c r="J197" s="185"/>
      <c r="K197" s="185"/>
    </row>
    <row r="198" spans="1:105" ht="15" customHeight="1">
      <c r="A198" s="19">
        <f t="shared" si="70"/>
        <v>2023</v>
      </c>
      <c r="B198" s="174">
        <f t="shared" si="69"/>
        <v>625</v>
      </c>
      <c r="C198" s="52"/>
      <c r="D198" s="20">
        <v>31</v>
      </c>
      <c r="E198" s="198">
        <f>BE173</f>
        <v>70</v>
      </c>
      <c r="F198" s="201">
        <f>BE180</f>
        <v>0.73361408029777064</v>
      </c>
      <c r="G198" s="643">
        <f>BE181</f>
        <v>15.569099128818475</v>
      </c>
      <c r="H198" s="644"/>
      <c r="I198" s="177">
        <f t="shared" si="24"/>
        <v>625</v>
      </c>
      <c r="J198" s="185"/>
      <c r="K198" s="185"/>
    </row>
    <row r="199" spans="1:105" ht="15" customHeight="1">
      <c r="A199" s="19">
        <f t="shared" si="70"/>
        <v>2024</v>
      </c>
      <c r="B199" s="174">
        <f t="shared" si="69"/>
        <v>673</v>
      </c>
      <c r="C199" s="52"/>
      <c r="D199" s="20">
        <v>32</v>
      </c>
      <c r="E199" s="198">
        <f>BL173</f>
        <v>82</v>
      </c>
      <c r="F199" s="201">
        <f>BL180</f>
        <v>0.73272181892099386</v>
      </c>
      <c r="G199" s="643">
        <f>BL181</f>
        <v>15.680107857141747</v>
      </c>
      <c r="H199" s="644"/>
      <c r="I199" s="177">
        <f t="shared" si="24"/>
        <v>673</v>
      </c>
      <c r="J199" s="185"/>
      <c r="K199" s="185"/>
    </row>
    <row r="200" spans="1:105" ht="15" customHeight="1">
      <c r="A200" s="19">
        <f t="shared" si="70"/>
        <v>2025</v>
      </c>
      <c r="B200" s="174">
        <f t="shared" si="69"/>
        <v>726</v>
      </c>
      <c r="C200" s="52"/>
      <c r="D200" s="20">
        <v>33</v>
      </c>
      <c r="E200" s="198">
        <f>BS173</f>
        <v>94</v>
      </c>
      <c r="F200" s="201">
        <f>BS180</f>
        <v>0.7369937996685515</v>
      </c>
      <c r="G200" s="643">
        <f>BS181</f>
        <v>15.504794045402404</v>
      </c>
      <c r="H200" s="644"/>
      <c r="I200" s="177">
        <f t="shared" si="24"/>
        <v>726</v>
      </c>
      <c r="J200" s="185"/>
      <c r="K200" s="185"/>
    </row>
    <row r="201" spans="1:105" ht="15" customHeight="1">
      <c r="A201" s="19">
        <f t="shared" si="70"/>
        <v>2026</v>
      </c>
      <c r="B201" s="174">
        <f t="shared" si="69"/>
        <v>785</v>
      </c>
      <c r="C201" s="52"/>
      <c r="D201" s="20">
        <v>34</v>
      </c>
      <c r="E201" s="198">
        <f>BZ173</f>
        <v>106</v>
      </c>
      <c r="F201" s="201">
        <f>BZ180</f>
        <v>0.73957461254226753</v>
      </c>
      <c r="G201" s="643">
        <f>BZ181</f>
        <v>15.494941067607238</v>
      </c>
      <c r="H201" s="644"/>
      <c r="I201" s="177">
        <f t="shared" si="24"/>
        <v>785</v>
      </c>
      <c r="J201" s="185"/>
      <c r="K201" s="185"/>
    </row>
    <row r="202" spans="1:105" ht="15" customHeight="1">
      <c r="A202" s="19">
        <f t="shared" si="70"/>
        <v>2027</v>
      </c>
      <c r="B202" s="174">
        <f t="shared" si="69"/>
        <v>850</v>
      </c>
      <c r="C202" s="52"/>
      <c r="D202" s="20">
        <v>35</v>
      </c>
      <c r="E202" s="198">
        <f>CG173</f>
        <v>118</v>
      </c>
      <c r="F202" s="201">
        <f>CG180</f>
        <v>0.74112306399631167</v>
      </c>
      <c r="G202" s="643">
        <f>CG181</f>
        <v>15.478885825083831</v>
      </c>
      <c r="H202" s="644"/>
      <c r="I202" s="177">
        <f t="shared" si="24"/>
        <v>850</v>
      </c>
      <c r="J202" s="185"/>
      <c r="K202" s="185"/>
    </row>
    <row r="203" spans="1:105" ht="15" customHeight="1">
      <c r="A203" s="19">
        <f t="shared" si="70"/>
        <v>2028</v>
      </c>
      <c r="B203" s="174">
        <f t="shared" si="69"/>
        <v>921</v>
      </c>
      <c r="C203" s="52"/>
      <c r="D203" s="20">
        <v>36</v>
      </c>
      <c r="E203" s="198">
        <f>CN173</f>
        <v>130</v>
      </c>
      <c r="F203" s="201">
        <f>CN180</f>
        <v>0.74191893023301536</v>
      </c>
      <c r="G203" s="643">
        <f>CN181</f>
        <v>15.700912497905545</v>
      </c>
      <c r="H203" s="644"/>
      <c r="I203" s="177">
        <f t="shared" si="24"/>
        <v>921</v>
      </c>
      <c r="J203" s="185"/>
      <c r="K203" s="185"/>
    </row>
    <row r="204" spans="1:105" ht="15" customHeight="1">
      <c r="A204" s="19">
        <f t="shared" si="70"/>
        <v>2029</v>
      </c>
      <c r="B204" s="174">
        <f t="shared" si="69"/>
        <v>1000</v>
      </c>
      <c r="C204" s="52"/>
      <c r="D204" s="20">
        <v>37</v>
      </c>
      <c r="E204" s="198">
        <f>CU173</f>
        <v>142</v>
      </c>
      <c r="F204" s="201">
        <f>CU180</f>
        <v>0.74240854263264011</v>
      </c>
      <c r="G204" s="643">
        <f>CU181</f>
        <v>16.108355121425419</v>
      </c>
      <c r="H204" s="644"/>
      <c r="I204" s="177">
        <f t="shared" si="24"/>
        <v>1000</v>
      </c>
      <c r="J204" s="185"/>
      <c r="K204" s="185"/>
    </row>
    <row r="205" spans="1:105" ht="15" customHeight="1">
      <c r="A205" s="19">
        <f t="shared" si="70"/>
        <v>2030</v>
      </c>
      <c r="B205" s="174">
        <f t="shared" si="69"/>
        <v>1086</v>
      </c>
      <c r="C205" s="52"/>
      <c r="D205" s="20">
        <v>38</v>
      </c>
      <c r="E205" s="198">
        <f>DB173</f>
        <v>154</v>
      </c>
      <c r="F205" s="201">
        <f>DB180</f>
        <v>0.74593307281583965</v>
      </c>
      <c r="G205" s="643">
        <f>DB181</f>
        <v>21.049372303242503</v>
      </c>
      <c r="H205" s="644"/>
      <c r="I205" s="177">
        <f t="shared" si="24"/>
        <v>1086</v>
      </c>
      <c r="J205" s="185"/>
      <c r="K205" s="185"/>
    </row>
    <row r="206" spans="1:105" ht="15" customHeight="1">
      <c r="A206" s="19">
        <f t="shared" si="70"/>
        <v>2031</v>
      </c>
      <c r="B206" s="174">
        <f t="shared" si="69"/>
        <v>1182</v>
      </c>
      <c r="C206" s="52"/>
      <c r="D206" s="20">
        <v>39</v>
      </c>
      <c r="E206" s="53"/>
      <c r="F206" s="31"/>
      <c r="G206" s="25"/>
      <c r="H206" s="25"/>
      <c r="I206" s="177">
        <f t="shared" si="24"/>
        <v>1182</v>
      </c>
      <c r="J206" s="185"/>
      <c r="K206" s="185"/>
    </row>
    <row r="207" spans="1:105" ht="15" customHeight="1">
      <c r="A207" s="19">
        <f t="shared" si="70"/>
        <v>2032</v>
      </c>
      <c r="B207" s="174">
        <f t="shared" si="69"/>
        <v>1287</v>
      </c>
      <c r="C207" s="52"/>
      <c r="D207" s="20">
        <v>40</v>
      </c>
      <c r="E207" s="53"/>
      <c r="F207" s="31"/>
      <c r="G207" s="25"/>
      <c r="H207" s="25"/>
      <c r="I207" s="177">
        <f t="shared" si="24"/>
        <v>1287</v>
      </c>
      <c r="J207" s="185"/>
      <c r="K207" s="185"/>
    </row>
    <row r="208" spans="1:105" ht="15" customHeight="1">
      <c r="A208" s="19">
        <f t="shared" si="70"/>
        <v>2033</v>
      </c>
      <c r="B208" s="174">
        <f t="shared" si="69"/>
        <v>1403</v>
      </c>
      <c r="C208" s="52"/>
      <c r="D208" s="20">
        <v>41</v>
      </c>
      <c r="E208" s="53"/>
      <c r="F208" s="31"/>
      <c r="G208" s="25"/>
      <c r="H208" s="25"/>
      <c r="I208" s="177">
        <f t="shared" si="24"/>
        <v>1403</v>
      </c>
      <c r="J208" s="185"/>
      <c r="K208" s="185"/>
    </row>
    <row r="209" spans="1:109" ht="15" customHeight="1">
      <c r="A209" s="19">
        <f t="shared" si="70"/>
        <v>2034</v>
      </c>
      <c r="B209" s="174">
        <f t="shared" si="69"/>
        <v>1531</v>
      </c>
      <c r="C209" s="52"/>
      <c r="D209" s="20">
        <v>42</v>
      </c>
      <c r="E209" s="53"/>
      <c r="F209" s="31"/>
      <c r="G209" s="25"/>
      <c r="H209" s="25"/>
      <c r="I209" s="177">
        <f t="shared" si="24"/>
        <v>1531</v>
      </c>
      <c r="J209" s="185"/>
      <c r="K209" s="185"/>
    </row>
    <row r="210" spans="1:109" ht="15" customHeight="1">
      <c r="A210" s="19">
        <f t="shared" si="70"/>
        <v>2035</v>
      </c>
      <c r="B210" s="174">
        <f t="shared" si="69"/>
        <v>1673</v>
      </c>
      <c r="C210" s="52"/>
      <c r="D210" s="20">
        <v>43</v>
      </c>
      <c r="E210" s="53"/>
      <c r="F210" s="31"/>
      <c r="G210" s="25"/>
      <c r="H210" s="25"/>
      <c r="I210" s="177">
        <f t="shared" si="24"/>
        <v>1673</v>
      </c>
      <c r="J210" s="185"/>
      <c r="K210" s="185"/>
    </row>
    <row r="211" spans="1:109" ht="15" customHeight="1">
      <c r="A211" s="36"/>
      <c r="B211" s="202"/>
      <c r="C211" s="25"/>
      <c r="D211" s="21"/>
      <c r="E211" s="55"/>
      <c r="F211" s="31"/>
      <c r="G211" s="25"/>
      <c r="H211" s="25"/>
      <c r="I211" s="65"/>
      <c r="J211" s="65"/>
    </row>
    <row r="212" spans="1:109" ht="15" customHeight="1">
      <c r="A212" s="7" t="s">
        <v>41</v>
      </c>
    </row>
    <row r="213" spans="1:109" ht="15" customHeight="1">
      <c r="A213" s="10" t="s">
        <v>2</v>
      </c>
      <c r="B213" s="92" t="s">
        <v>71</v>
      </c>
      <c r="C213" s="12" t="s">
        <v>32</v>
      </c>
      <c r="D213" s="12" t="s">
        <v>13</v>
      </c>
      <c r="E213" s="12" t="s">
        <v>42</v>
      </c>
      <c r="F213" s="37"/>
      <c r="G213" s="13"/>
      <c r="H213" s="15" t="s">
        <v>14</v>
      </c>
      <c r="I213" s="16">
        <f>RSQ(I214:I233,B214:B233)</f>
        <v>0.58135647121466161</v>
      </c>
      <c r="J213" s="17" t="s">
        <v>15</v>
      </c>
      <c r="K213" s="18" t="s">
        <v>16</v>
      </c>
      <c r="M213" s="66" t="s">
        <v>32</v>
      </c>
      <c r="N213" s="37"/>
      <c r="O213" s="13"/>
      <c r="P213" s="107" t="s">
        <v>74</v>
      </c>
      <c r="Q213" s="108">
        <f>RSQ($B214:$B233,Q214:Q233)</f>
        <v>0.49633986546440995</v>
      </c>
      <c r="R213" s="18" t="s">
        <v>16</v>
      </c>
      <c r="T213" s="66" t="s">
        <v>32</v>
      </c>
      <c r="U213" s="37"/>
      <c r="V213" s="13"/>
      <c r="W213" s="107" t="s">
        <v>74</v>
      </c>
      <c r="X213" s="108">
        <f>RSQ($B214:$B233,X214:X233)</f>
        <v>0.49774059670488791</v>
      </c>
      <c r="Y213" s="18" t="s">
        <v>16</v>
      </c>
      <c r="AA213" s="66" t="s">
        <v>32</v>
      </c>
      <c r="AB213" s="37"/>
      <c r="AC213" s="13"/>
      <c r="AD213" s="107" t="s">
        <v>74</v>
      </c>
      <c r="AE213" s="108">
        <f>RSQ($B214:$B233,AE214:AE233)</f>
        <v>0.5017965083071817</v>
      </c>
      <c r="AF213" s="18" t="s">
        <v>16</v>
      </c>
      <c r="AH213" s="66" t="s">
        <v>32</v>
      </c>
      <c r="AI213" s="37"/>
      <c r="AJ213" s="13"/>
      <c r="AK213" s="107" t="s">
        <v>74</v>
      </c>
      <c r="AL213" s="108">
        <f>RSQ($B214:$B233,AL214:AL233)</f>
        <v>0.50229731371937947</v>
      </c>
      <c r="AM213" s="18" t="s">
        <v>16</v>
      </c>
      <c r="AO213" s="66" t="s">
        <v>32</v>
      </c>
      <c r="AP213" s="37"/>
      <c r="AQ213" s="13"/>
      <c r="AR213" s="107" t="s">
        <v>74</v>
      </c>
      <c r="AS213" s="108">
        <f>RSQ($B214:$B233,AS214:AS233)</f>
        <v>0.50656574904021168</v>
      </c>
      <c r="AT213" s="18" t="s">
        <v>16</v>
      </c>
      <c r="AV213" s="66" t="s">
        <v>32</v>
      </c>
      <c r="AW213" s="37"/>
      <c r="AX213" s="13"/>
      <c r="AY213" s="107" t="s">
        <v>74</v>
      </c>
      <c r="AZ213" s="108">
        <f>RSQ($B214:$B233,AZ214:AZ233)</f>
        <v>0.50758584336015367</v>
      </c>
      <c r="BA213" s="18" t="s">
        <v>16</v>
      </c>
      <c r="BC213" s="66" t="s">
        <v>32</v>
      </c>
      <c r="BD213" s="37"/>
      <c r="BE213" s="13"/>
      <c r="BF213" s="107" t="s">
        <v>74</v>
      </c>
      <c r="BG213" s="108">
        <f>RSQ($B214:$B233,BG214:BG233)</f>
        <v>0.51846383164993426</v>
      </c>
      <c r="BH213" s="18" t="s">
        <v>16</v>
      </c>
      <c r="BJ213" s="66" t="s">
        <v>32</v>
      </c>
      <c r="BK213" s="37"/>
      <c r="BL213" s="13"/>
      <c r="BM213" s="107" t="s">
        <v>74</v>
      </c>
      <c r="BN213" s="108">
        <f>RSQ($B214:$B233,BN214:BN233)</f>
        <v>0.52015447316996666</v>
      </c>
      <c r="BO213" s="18" t="s">
        <v>16</v>
      </c>
      <c r="BQ213" s="66" t="s">
        <v>32</v>
      </c>
      <c r="BR213" s="37"/>
      <c r="BS213" s="13"/>
      <c r="BT213" s="107" t="s">
        <v>74</v>
      </c>
      <c r="BU213" s="108">
        <f>RSQ($B214:$B233,BU214:BU233)</f>
        <v>0.52413782091588512</v>
      </c>
      <c r="BV213" s="18" t="s">
        <v>16</v>
      </c>
      <c r="BX213" s="66" t="s">
        <v>32</v>
      </c>
      <c r="BY213" s="37"/>
      <c r="BZ213" s="13"/>
      <c r="CA213" s="107" t="s">
        <v>74</v>
      </c>
      <c r="CB213" s="108">
        <f>RSQ($B214:$B233,CB214:CB233)</f>
        <v>0.53500874366268547</v>
      </c>
      <c r="CC213" s="18" t="s">
        <v>16</v>
      </c>
      <c r="CE213" s="66" t="s">
        <v>32</v>
      </c>
      <c r="CF213" s="37"/>
      <c r="CG213" s="13"/>
      <c r="CH213" s="107" t="s">
        <v>74</v>
      </c>
      <c r="CI213" s="108">
        <f>RSQ($B214:$B233,CI214:CI233)</f>
        <v>0.54107825205211357</v>
      </c>
      <c r="CJ213" s="18" t="s">
        <v>16</v>
      </c>
      <c r="CL213" s="66" t="s">
        <v>32</v>
      </c>
      <c r="CM213" s="37"/>
      <c r="CN213" s="13"/>
      <c r="CO213" s="107" t="s">
        <v>74</v>
      </c>
      <c r="CP213" s="108">
        <f>RSQ($B214:$B233,CP214:CP233)</f>
        <v>0.55727573476573145</v>
      </c>
      <c r="CQ213" s="18" t="s">
        <v>16</v>
      </c>
      <c r="CS213" s="66" t="s">
        <v>32</v>
      </c>
      <c r="CT213" s="37"/>
      <c r="CU213" s="13"/>
      <c r="CV213" s="107" t="s">
        <v>74</v>
      </c>
      <c r="CW213" s="108">
        <f>RSQ($B214:$B233,CW214:CW233)</f>
        <v>0.56557005168152685</v>
      </c>
      <c r="CX213" s="18" t="s">
        <v>16</v>
      </c>
      <c r="CZ213" s="66" t="s">
        <v>32</v>
      </c>
      <c r="DA213" s="37"/>
      <c r="DB213" s="13"/>
      <c r="DC213" s="107" t="s">
        <v>74</v>
      </c>
      <c r="DD213" s="108">
        <f>RSQ($B214:$B233,DD214:DD233)</f>
        <v>0.58135647121466161</v>
      </c>
      <c r="DE213" s="18" t="s">
        <v>16</v>
      </c>
    </row>
    <row r="214" spans="1:109" ht="15" customHeight="1">
      <c r="A214" s="19">
        <f t="shared" ref="A214:B235" si="71">A122</f>
        <v>1993</v>
      </c>
      <c r="B214" s="174">
        <f t="shared" si="71"/>
        <v>208.8</v>
      </c>
      <c r="C214" s="67">
        <f>LN(B214-$G$219)</f>
        <v>4.00369019395397</v>
      </c>
      <c r="D214" s="20">
        <v>1</v>
      </c>
      <c r="E214" s="20">
        <f>LN(D214)</f>
        <v>0</v>
      </c>
      <c r="F214" s="38" t="s">
        <v>43</v>
      </c>
      <c r="I214" s="175">
        <f>ROUND($G$219+$G$222*D214^$G$220,$G$1)</f>
        <v>177</v>
      </c>
      <c r="J214" s="176">
        <f>ABS(B214-I214)/B214*100</f>
        <v>15.229885057471268</v>
      </c>
      <c r="K214" s="175">
        <f>(B214-I214)^2/1000</f>
        <v>1.0112400000000006</v>
      </c>
      <c r="M214" s="68">
        <f>LN($B214-O$219)</f>
        <v>5.341376856008484</v>
      </c>
      <c r="N214" s="38"/>
      <c r="Q214" s="203">
        <f>ROUND(O$219+O$222*$D214^O$220,$G$1)</f>
        <v>166</v>
      </c>
      <c r="R214" s="175">
        <f>($B214-Q214)^2/1000</f>
        <v>1.831840000000001</v>
      </c>
      <c r="T214" s="68">
        <f>LN($B214-V$219)</f>
        <v>5.2922992942224738</v>
      </c>
      <c r="U214" s="38"/>
      <c r="X214" s="203">
        <f>ROUND(V$219+V$222*$D214^V$220,$G$1)</f>
        <v>166</v>
      </c>
      <c r="Y214" s="175">
        <f>($B214-X214)^2/1000</f>
        <v>1.831840000000001</v>
      </c>
      <c r="AA214" s="68">
        <f>LN($B214-AC$219)</f>
        <v>5.2300385257947424</v>
      </c>
      <c r="AB214" s="38" t="s">
        <v>43</v>
      </c>
      <c r="AE214" s="203">
        <f>ROUND(AC$219+AC$222*$D214^AC$220,$G$1)</f>
        <v>167</v>
      </c>
      <c r="AF214" s="175">
        <f>($B214-AE214)^2/1000</f>
        <v>1.747240000000001</v>
      </c>
      <c r="AH214" s="68">
        <f>LN($B214-AJ$219)</f>
        <v>5.1636424632214348</v>
      </c>
      <c r="AI214" s="38" t="s">
        <v>43</v>
      </c>
      <c r="AL214" s="203">
        <f>ROUND(AJ$219+AJ$222*$D214^AJ$220,$G$1)</f>
        <v>168</v>
      </c>
      <c r="AM214" s="175">
        <f>($B214-AL214)^2/1000</f>
        <v>1.664640000000001</v>
      </c>
      <c r="AO214" s="68">
        <f>LN($B214-AQ$219)</f>
        <v>5.0925224535684404</v>
      </c>
      <c r="AP214" s="38" t="s">
        <v>43</v>
      </c>
      <c r="AS214" s="203">
        <f>ROUND(AQ$219+AQ$222*$D214^AQ$220,$G$1)</f>
        <v>168</v>
      </c>
      <c r="AT214" s="175">
        <f>($B214-AS214)^2/1000</f>
        <v>1.664640000000001</v>
      </c>
      <c r="AV214" s="68">
        <f>LN($B214-AX$219)</f>
        <v>5.0159544555738558</v>
      </c>
      <c r="AW214" s="38" t="s">
        <v>43</v>
      </c>
      <c r="AZ214" s="203">
        <f>ROUND(AX$219+AX$222*$D214^AX$220,$G$1)</f>
        <v>169</v>
      </c>
      <c r="BA214" s="175">
        <f>($B214-AZ214)^2/1000</f>
        <v>1.5840400000000008</v>
      </c>
      <c r="BC214" s="68">
        <f>LN($B214-BE$219)</f>
        <v>4.9330340480727042</v>
      </c>
      <c r="BD214" s="38" t="s">
        <v>43</v>
      </c>
      <c r="BG214" s="203">
        <f>ROUND(BE$219+BE$222*$D214^BE$220,$G$1)</f>
        <v>170</v>
      </c>
      <c r="BH214" s="175">
        <f>($B214-BG214)^2/1000</f>
        <v>1.505440000000001</v>
      </c>
      <c r="BJ214" s="68">
        <f>LN($B214-BL$219)</f>
        <v>4.8426110420031252</v>
      </c>
      <c r="BK214" s="38" t="s">
        <v>43</v>
      </c>
      <c r="BN214" s="203">
        <f>ROUND(BL$219+BL$222*$D214^BL$220,$G$1)</f>
        <v>171</v>
      </c>
      <c r="BO214" s="175">
        <f>($B214-BN214)^2/1000</f>
        <v>1.4288400000000008</v>
      </c>
      <c r="BQ214" s="68">
        <f>LN($B214-BS$219)</f>
        <v>4.7431914838854663</v>
      </c>
      <c r="BR214" s="38" t="s">
        <v>43</v>
      </c>
      <c r="BU214" s="203">
        <f>ROUND(BS$219+BS$222*$D214^BS$220,$G$1)</f>
        <v>172</v>
      </c>
      <c r="BV214" s="175">
        <f>($B214-BU214)^2/1000</f>
        <v>1.354240000000001</v>
      </c>
      <c r="BX214" s="68">
        <f>LN($B214-BZ$219)</f>
        <v>4.632785353021065</v>
      </c>
      <c r="BY214" s="38" t="s">
        <v>43</v>
      </c>
      <c r="CB214" s="203">
        <f>ROUND(BZ$219+BZ$222*$D214^BZ$220,$G$1)</f>
        <v>174</v>
      </c>
      <c r="CC214" s="175">
        <f>($B214-CB214)^2/1000</f>
        <v>1.2110400000000008</v>
      </c>
      <c r="CE214" s="68">
        <f>LN($B214-CG$219)</f>
        <v>4.5086592856072478</v>
      </c>
      <c r="CF214" s="38" t="s">
        <v>43</v>
      </c>
      <c r="CI214" s="203">
        <f>ROUND(CG$219+CG$222*$D214^CG$220,$G$1)</f>
        <v>175</v>
      </c>
      <c r="CJ214" s="175">
        <f>($B214-CI214)^2/1000</f>
        <v>1.1424400000000008</v>
      </c>
      <c r="CL214" s="68">
        <f>LN($B214-CN$219)</f>
        <v>4.3669129968638334</v>
      </c>
      <c r="CM214" s="38" t="s">
        <v>43</v>
      </c>
      <c r="CP214" s="203">
        <f>ROUND(CN$219+CN$222*$D214^CN$220,$G$1)</f>
        <v>177</v>
      </c>
      <c r="CQ214" s="175">
        <f>($B214-CP214)^2/1000</f>
        <v>1.0112400000000006</v>
      </c>
      <c r="CS214" s="68">
        <f>LN($B214-CU$219)</f>
        <v>4.2017030805426003</v>
      </c>
      <c r="CT214" s="38" t="s">
        <v>43</v>
      </c>
      <c r="CW214" s="203">
        <f>ROUND(CU$219+CU$222*$D214^CU$220,$G$1)</f>
        <v>178</v>
      </c>
      <c r="CX214" s="175">
        <f>($B214-CW214)^2/1000</f>
        <v>0.9486400000000007</v>
      </c>
      <c r="CZ214" s="68">
        <f>LN($B214-DB$219)</f>
        <v>4.00369019395397</v>
      </c>
      <c r="DA214" s="38" t="s">
        <v>43</v>
      </c>
      <c r="DD214" s="203">
        <f>ROUND(DB$219+DB$222*$D214^DB$220,$G$1)</f>
        <v>177</v>
      </c>
      <c r="DE214" s="175">
        <f>($B214-DD214)^2/1000</f>
        <v>1.0112400000000006</v>
      </c>
    </row>
    <row r="215" spans="1:109" ht="15" customHeight="1">
      <c r="A215" s="19">
        <f t="shared" si="71"/>
        <v>1994</v>
      </c>
      <c r="B215" s="174">
        <f t="shared" si="71"/>
        <v>211.7</v>
      </c>
      <c r="C215" s="67">
        <f t="shared" ref="C215:C233" si="72">LN(B215-$G$219)</f>
        <v>4.0552571735140539</v>
      </c>
      <c r="D215" s="20">
        <v>2</v>
      </c>
      <c r="E215" s="69">
        <f t="shared" ref="E215:E233" si="73">LN(D215)</f>
        <v>0.69314718055994529</v>
      </c>
      <c r="F215" s="38" t="s">
        <v>43</v>
      </c>
      <c r="I215" s="175">
        <f t="shared" ref="I215:I238" si="74">ROUND($G$219+$G$222*D215^$G$220,$G$1)</f>
        <v>186</v>
      </c>
      <c r="J215" s="176">
        <f t="shared" ref="J215:J233" si="75">ABS(B215-I215)/B215*100</f>
        <v>12.139820500708545</v>
      </c>
      <c r="K215" s="175">
        <f t="shared" ref="K215:K233" si="76">(B215-I215)^2/1000</f>
        <v>0.66048999999999947</v>
      </c>
      <c r="M215" s="68">
        <f t="shared" ref="M215:M233" si="77">LN($B215-O$219)</f>
        <v>5.3551701781408196</v>
      </c>
      <c r="N215" s="38" t="s">
        <v>43</v>
      </c>
      <c r="Q215" s="203">
        <f t="shared" ref="Q215:Q233" si="78">ROUND(O$219+O$222*$D215^O$220,$G$1)</f>
        <v>187</v>
      </c>
      <c r="R215" s="175">
        <f t="shared" ref="R215:R233" si="79">($B215-Q215)^2/1000</f>
        <v>0.61008999999999947</v>
      </c>
      <c r="T215" s="68">
        <f t="shared" ref="T215:T233" si="80">LN($B215-V$219)</f>
        <v>5.3067814449601665</v>
      </c>
      <c r="U215" s="38" t="s">
        <v>43</v>
      </c>
      <c r="X215" s="203">
        <f t="shared" ref="X215:X233" si="81">ROUND(V$219+V$222*$D215^V$220,$G$1)</f>
        <v>187</v>
      </c>
      <c r="Y215" s="175">
        <f t="shared" ref="Y215:Y233" si="82">($B215-X215)^2/1000</f>
        <v>0.61008999999999947</v>
      </c>
      <c r="AA215" s="68">
        <f t="shared" ref="AA215:AA233" si="83">LN($B215-AC$219)</f>
        <v>5.2454438769409686</v>
      </c>
      <c r="AB215" s="38" t="s">
        <v>43</v>
      </c>
      <c r="AE215" s="203">
        <f t="shared" ref="AE215:AE233" si="84">ROUND(AC$219+AC$222*$D215^AC$220,$G$1)</f>
        <v>187</v>
      </c>
      <c r="AF215" s="175">
        <f t="shared" ref="AF215:AF233" si="85">($B215-AE215)^2/1000</f>
        <v>0.61008999999999947</v>
      </c>
      <c r="AH215" s="68">
        <f t="shared" ref="AH215:AH233" si="86">LN($B215-AJ$219)</f>
        <v>5.180096735160606</v>
      </c>
      <c r="AI215" s="38" t="s">
        <v>43</v>
      </c>
      <c r="AL215" s="203">
        <f t="shared" ref="AL215:AL233" si="87">ROUND(AJ$219+AJ$222*$D215^AJ$220,$G$1)</f>
        <v>188</v>
      </c>
      <c r="AM215" s="175">
        <f t="shared" ref="AM215:AM233" si="88">($B215-AL215)^2/1000</f>
        <v>0.56168999999999947</v>
      </c>
      <c r="AO215" s="68">
        <f t="shared" ref="AO215:AO233" si="89">LN($B215-AQ$219)</f>
        <v>5.1101789244325175</v>
      </c>
      <c r="AP215" s="38" t="s">
        <v>43</v>
      </c>
      <c r="AS215" s="203">
        <f t="shared" ref="AS215:AS233" si="90">ROUND(AQ$219+AQ$222*$D215^AQ$220,$G$1)</f>
        <v>188</v>
      </c>
      <c r="AT215" s="175">
        <f t="shared" ref="AT215:AT233" si="91">($B215-AS215)^2/1000</f>
        <v>0.56168999999999947</v>
      </c>
      <c r="AV215" s="68">
        <f t="shared" ref="AV215:AV233" si="92">LN($B215-AX$219)</f>
        <v>5.0350026505445502</v>
      </c>
      <c r="AW215" s="38" t="s">
        <v>43</v>
      </c>
      <c r="AZ215" s="203">
        <f t="shared" ref="AZ215:AZ233" si="93">ROUND(AX$219+AX$222*$D215^AX$220,$G$1)</f>
        <v>188</v>
      </c>
      <c r="BA215" s="175">
        <f t="shared" ref="BA215:BA233" si="94">($B215-AZ215)^2/1000</f>
        <v>0.56168999999999947</v>
      </c>
      <c r="BC215" s="68">
        <f t="shared" ref="BC215:BC233" si="95">LN($B215-BE$219)</f>
        <v>4.9537121466966347</v>
      </c>
      <c r="BD215" s="38" t="s">
        <v>43</v>
      </c>
      <c r="BG215" s="203">
        <f t="shared" ref="BG215:BG233" si="96">ROUND(BE$219+BE$222*$D215^BE$220,$G$1)</f>
        <v>189</v>
      </c>
      <c r="BH215" s="175">
        <f t="shared" ref="BH215:BH233" si="97">($B215-BG215)^2/1000</f>
        <v>0.51528999999999947</v>
      </c>
      <c r="BJ215" s="68">
        <f t="shared" ref="BJ215:BJ233" si="98">LN($B215-BL$219)</f>
        <v>4.8652240913223981</v>
      </c>
      <c r="BK215" s="38" t="s">
        <v>43</v>
      </c>
      <c r="BN215" s="203">
        <f t="shared" ref="BN215:BN233" si="99">ROUND(BL$219+BL$222*$D215^BL$220,$G$1)</f>
        <v>189</v>
      </c>
      <c r="BO215" s="175">
        <f t="shared" ref="BO215:BO233" si="100">($B215-BN215)^2/1000</f>
        <v>0.51528999999999947</v>
      </c>
      <c r="BQ215" s="68">
        <f t="shared" ref="BQ215:BQ233" si="101">LN($B215-BS$219)</f>
        <v>4.7681390142662305</v>
      </c>
      <c r="BR215" s="38" t="s">
        <v>43</v>
      </c>
      <c r="BU215" s="203">
        <f t="shared" ref="BU215:BU233" si="102">ROUND(BS$219+BS$222*$D215^BS$220,$G$1)</f>
        <v>189</v>
      </c>
      <c r="BV215" s="175">
        <f t="shared" ref="BV215:BV233" si="103">($B215-BU215)^2/1000</f>
        <v>0.51528999999999947</v>
      </c>
      <c r="BX215" s="68">
        <f t="shared" ref="BX215:BX233" si="104">LN($B215-BZ$219)</f>
        <v>4.6606048928761918</v>
      </c>
      <c r="BY215" s="38" t="s">
        <v>43</v>
      </c>
      <c r="CB215" s="203">
        <f t="shared" ref="CB215:CB233" si="105">ROUND(BZ$219+BZ$222*$D215^BZ$220,$G$1)</f>
        <v>190</v>
      </c>
      <c r="CC215" s="175">
        <f t="shared" ref="CC215:CC233" si="106">($B215-CB215)^2/1000</f>
        <v>0.47088999999999953</v>
      </c>
      <c r="CE215" s="68">
        <f t="shared" ref="CE215:CE233" si="107">LN($B215-CG$219)</f>
        <v>4.5400981892443761</v>
      </c>
      <c r="CF215" s="38" t="s">
        <v>43</v>
      </c>
      <c r="CI215" s="203">
        <f t="shared" ref="CI215:CI233" si="108">ROUND(CG$219+CG$222*$D215^CG$220,$G$1)</f>
        <v>190</v>
      </c>
      <c r="CJ215" s="175">
        <f t="shared" ref="CJ215:CJ233" si="109">($B215-CI215)^2/1000</f>
        <v>0.47088999999999953</v>
      </c>
      <c r="CL215" s="68">
        <f t="shared" ref="CL215:CL233" si="110">LN($B215-CN$219)</f>
        <v>4.4030540018659572</v>
      </c>
      <c r="CM215" s="38" t="s">
        <v>43</v>
      </c>
      <c r="CP215" s="203">
        <f t="shared" ref="CP215:CP233" si="111">ROUND(CN$219+CN$222*$D215^CN$220,$G$1)</f>
        <v>191</v>
      </c>
      <c r="CQ215" s="175">
        <f t="shared" ref="CQ215:CQ233" si="112">($B215-CP215)^2/1000</f>
        <v>0.42848999999999954</v>
      </c>
      <c r="CS215" s="68">
        <f t="shared" ref="CS215:CS233" si="113">LN($B215-CU$219)</f>
        <v>4.2442003177664782</v>
      </c>
      <c r="CT215" s="38" t="s">
        <v>43</v>
      </c>
      <c r="CW215" s="203">
        <f t="shared" ref="CW215:CW233" si="114">ROUND(CU$219+CU$222*$D215^CU$220,$G$1)</f>
        <v>191</v>
      </c>
      <c r="CX215" s="175">
        <f t="shared" ref="CX215:CX233" si="115">($B215-CW215)^2/1000</f>
        <v>0.42848999999999954</v>
      </c>
      <c r="CZ215" s="68">
        <f t="shared" ref="CZ215:CZ233" si="116">LN($B215-DB$219)</f>
        <v>4.0552571735140539</v>
      </c>
      <c r="DA215" s="38" t="s">
        <v>43</v>
      </c>
      <c r="DD215" s="203">
        <f t="shared" ref="DD215:DD233" si="117">ROUND(DB$219+DB$222*$D215^DB$220,$G$1)</f>
        <v>186</v>
      </c>
      <c r="DE215" s="175">
        <f t="shared" ref="DE215:DE233" si="118">($B215-DD215)^2/1000</f>
        <v>0.66048999999999947</v>
      </c>
    </row>
    <row r="216" spans="1:109" ht="15" customHeight="1">
      <c r="A216" s="19">
        <f t="shared" si="71"/>
        <v>1995</v>
      </c>
      <c r="B216" s="174">
        <f t="shared" si="71"/>
        <v>194.7</v>
      </c>
      <c r="C216" s="67">
        <f t="shared" si="72"/>
        <v>3.7062280924485491</v>
      </c>
      <c r="D216" s="20">
        <v>3</v>
      </c>
      <c r="E216" s="69">
        <f t="shared" si="73"/>
        <v>1.0986122886681098</v>
      </c>
      <c r="F216" s="38" t="s">
        <v>44</v>
      </c>
      <c r="I216" s="177">
        <f t="shared" si="74"/>
        <v>193</v>
      </c>
      <c r="J216" s="178">
        <f t="shared" si="75"/>
        <v>0.87313816127374877</v>
      </c>
      <c r="K216" s="177">
        <f t="shared" si="76"/>
        <v>2.8899999999999616E-3</v>
      </c>
      <c r="M216" s="68">
        <f t="shared" si="77"/>
        <v>5.2714599123781536</v>
      </c>
      <c r="N216" s="38" t="s">
        <v>44</v>
      </c>
      <c r="Q216" s="185">
        <f t="shared" si="78"/>
        <v>201</v>
      </c>
      <c r="R216" s="177">
        <f t="shared" si="79"/>
        <v>3.9690000000000142E-2</v>
      </c>
      <c r="T216" s="68">
        <f t="shared" si="80"/>
        <v>5.2187328872051939</v>
      </c>
      <c r="U216" s="38" t="s">
        <v>44</v>
      </c>
      <c r="X216" s="185">
        <f t="shared" si="81"/>
        <v>201</v>
      </c>
      <c r="Y216" s="177">
        <f t="shared" si="82"/>
        <v>3.9690000000000142E-2</v>
      </c>
      <c r="AA216" s="68">
        <f t="shared" si="83"/>
        <v>5.1515559851526325</v>
      </c>
      <c r="AB216" s="38" t="s">
        <v>44</v>
      </c>
      <c r="AE216" s="185">
        <f t="shared" si="84"/>
        <v>201</v>
      </c>
      <c r="AF216" s="177">
        <f t="shared" si="85"/>
        <v>3.9690000000000142E-2</v>
      </c>
      <c r="AH216" s="68">
        <f t="shared" si="86"/>
        <v>5.0795392727434665</v>
      </c>
      <c r="AI216" s="38" t="s">
        <v>44</v>
      </c>
      <c r="AL216" s="185">
        <f t="shared" si="87"/>
        <v>201</v>
      </c>
      <c r="AM216" s="177">
        <f t="shared" si="88"/>
        <v>3.9690000000000142E-2</v>
      </c>
      <c r="AO216" s="68">
        <f t="shared" si="89"/>
        <v>5.0019308534661091</v>
      </c>
      <c r="AP216" s="38" t="s">
        <v>44</v>
      </c>
      <c r="AS216" s="185">
        <f t="shared" si="90"/>
        <v>201</v>
      </c>
      <c r="AT216" s="177">
        <f t="shared" si="91"/>
        <v>3.9690000000000142E-2</v>
      </c>
      <c r="AV216" s="68">
        <f t="shared" si="92"/>
        <v>4.9177887437299042</v>
      </c>
      <c r="AW216" s="38" t="s">
        <v>44</v>
      </c>
      <c r="AZ216" s="185">
        <f t="shared" si="93"/>
        <v>201</v>
      </c>
      <c r="BA216" s="177">
        <f t="shared" si="94"/>
        <v>3.9690000000000142E-2</v>
      </c>
      <c r="BC216" s="68">
        <f t="shared" si="95"/>
        <v>4.8259108526859906</v>
      </c>
      <c r="BD216" s="38" t="s">
        <v>44</v>
      </c>
      <c r="BG216" s="185">
        <f t="shared" si="96"/>
        <v>201</v>
      </c>
      <c r="BH216" s="177">
        <f t="shared" si="97"/>
        <v>3.9690000000000142E-2</v>
      </c>
      <c r="BJ216" s="68">
        <f t="shared" si="98"/>
        <v>4.7247294210457307</v>
      </c>
      <c r="BK216" s="38" t="s">
        <v>44</v>
      </c>
      <c r="BN216" s="185">
        <f t="shared" si="99"/>
        <v>201</v>
      </c>
      <c r="BO216" s="177">
        <f t="shared" si="100"/>
        <v>3.9690000000000142E-2</v>
      </c>
      <c r="BQ216" s="68">
        <f t="shared" si="101"/>
        <v>4.6121457997245168</v>
      </c>
      <c r="BR216" s="38" t="s">
        <v>44</v>
      </c>
      <c r="BU216" s="185">
        <f t="shared" si="102"/>
        <v>201</v>
      </c>
      <c r="BV216" s="177">
        <f t="shared" si="103"/>
        <v>3.9690000000000142E-2</v>
      </c>
      <c r="BX216" s="68">
        <f t="shared" si="104"/>
        <v>4.4852598893155333</v>
      </c>
      <c r="BY216" s="38" t="s">
        <v>44</v>
      </c>
      <c r="CB216" s="185">
        <f t="shared" si="105"/>
        <v>201</v>
      </c>
      <c r="CC216" s="177">
        <f t="shared" si="106"/>
        <v>3.9690000000000142E-2</v>
      </c>
      <c r="CE216" s="68">
        <f t="shared" si="107"/>
        <v>4.3399017083732101</v>
      </c>
      <c r="CF216" s="38" t="s">
        <v>44</v>
      </c>
      <c r="CI216" s="185">
        <f t="shared" si="108"/>
        <v>201</v>
      </c>
      <c r="CJ216" s="177">
        <f t="shared" si="109"/>
        <v>3.9690000000000142E-2</v>
      </c>
      <c r="CL216" s="68">
        <f t="shared" si="110"/>
        <v>4.169761201506855</v>
      </c>
      <c r="CM216" s="38" t="s">
        <v>44</v>
      </c>
      <c r="CP216" s="185">
        <f t="shared" si="111"/>
        <v>200</v>
      </c>
      <c r="CQ216" s="177">
        <f t="shared" si="112"/>
        <v>2.8090000000000122E-2</v>
      </c>
      <c r="CS216" s="68">
        <f t="shared" si="113"/>
        <v>3.9646154555473165</v>
      </c>
      <c r="CT216" s="38" t="s">
        <v>44</v>
      </c>
      <c r="CW216" s="185">
        <f t="shared" si="114"/>
        <v>200</v>
      </c>
      <c r="CX216" s="177">
        <f t="shared" si="115"/>
        <v>2.8090000000000122E-2</v>
      </c>
      <c r="CZ216" s="68">
        <f t="shared" si="116"/>
        <v>3.7062280924485491</v>
      </c>
      <c r="DA216" s="38" t="s">
        <v>44</v>
      </c>
      <c r="DD216" s="185">
        <f t="shared" si="117"/>
        <v>193</v>
      </c>
      <c r="DE216" s="177">
        <f t="shared" si="118"/>
        <v>2.8899999999999616E-3</v>
      </c>
    </row>
    <row r="217" spans="1:109" ht="15" customHeight="1">
      <c r="A217" s="19">
        <f t="shared" si="71"/>
        <v>1996</v>
      </c>
      <c r="B217" s="174">
        <f t="shared" si="71"/>
        <v>203.13510849596128</v>
      </c>
      <c r="C217" s="67">
        <f t="shared" si="72"/>
        <v>3.8945738199316486</v>
      </c>
      <c r="D217" s="20">
        <v>4</v>
      </c>
      <c r="E217" s="69">
        <f t="shared" si="73"/>
        <v>1.3862943611198906</v>
      </c>
      <c r="F217" s="25" t="s">
        <v>45</v>
      </c>
      <c r="G217" s="70"/>
      <c r="H217" s="21"/>
      <c r="I217" s="177">
        <f t="shared" si="74"/>
        <v>199</v>
      </c>
      <c r="J217" s="178">
        <f t="shared" si="75"/>
        <v>2.0356444174412571</v>
      </c>
      <c r="K217" s="177">
        <f t="shared" si="76"/>
        <v>1.7099122273371129E-2</v>
      </c>
      <c r="M217" s="68">
        <f t="shared" si="77"/>
        <v>5.3138713167489646</v>
      </c>
      <c r="N217" s="25" t="s">
        <v>45</v>
      </c>
      <c r="O217" s="70"/>
      <c r="P217" s="21"/>
      <c r="Q217" s="185">
        <f t="shared" si="78"/>
        <v>211</v>
      </c>
      <c r="R217" s="177">
        <f t="shared" si="79"/>
        <v>6.1856518370300498E-2</v>
      </c>
      <c r="T217" s="68">
        <f t="shared" si="80"/>
        <v>5.2633899880088899</v>
      </c>
      <c r="U217" s="25" t="s">
        <v>45</v>
      </c>
      <c r="V217" s="70"/>
      <c r="W217" s="21"/>
      <c r="X217" s="185">
        <f t="shared" si="81"/>
        <v>211</v>
      </c>
      <c r="Y217" s="177">
        <f t="shared" si="82"/>
        <v>6.1856518370300498E-2</v>
      </c>
      <c r="AA217" s="68">
        <f t="shared" si="83"/>
        <v>5.1992432085850657</v>
      </c>
      <c r="AB217" s="25" t="s">
        <v>45</v>
      </c>
      <c r="AC217" s="70"/>
      <c r="AD217" s="21"/>
      <c r="AE217" s="185">
        <f t="shared" si="84"/>
        <v>211</v>
      </c>
      <c r="AF217" s="177">
        <f t="shared" si="85"/>
        <v>6.1856518370300498E-2</v>
      </c>
      <c r="AH217" s="68">
        <f t="shared" si="86"/>
        <v>5.1306978540822845</v>
      </c>
      <c r="AI217" s="25" t="s">
        <v>45</v>
      </c>
      <c r="AJ217" s="70"/>
      <c r="AK217" s="21"/>
      <c r="AL217" s="185">
        <f t="shared" si="87"/>
        <v>211</v>
      </c>
      <c r="AM217" s="177">
        <f t="shared" si="88"/>
        <v>6.1856518370300498E-2</v>
      </c>
      <c r="AO217" s="68">
        <f t="shared" si="89"/>
        <v>5.0571059989442366</v>
      </c>
      <c r="AP217" s="25" t="s">
        <v>45</v>
      </c>
      <c r="AQ217" s="70"/>
      <c r="AR217" s="21"/>
      <c r="AS217" s="185">
        <f t="shared" si="90"/>
        <v>211</v>
      </c>
      <c r="AT217" s="177">
        <f t="shared" si="91"/>
        <v>6.1856518370300498E-2</v>
      </c>
      <c r="AV217" s="68">
        <f t="shared" si="92"/>
        <v>4.9776650913112883</v>
      </c>
      <c r="AW217" s="25" t="s">
        <v>45</v>
      </c>
      <c r="AX217" s="70"/>
      <c r="AY217" s="21"/>
      <c r="AZ217" s="185">
        <f t="shared" si="93"/>
        <v>211</v>
      </c>
      <c r="BA217" s="177">
        <f t="shared" si="94"/>
        <v>6.1856518370300498E-2</v>
      </c>
      <c r="BC217" s="68">
        <f t="shared" si="95"/>
        <v>4.891364465945002</v>
      </c>
      <c r="BD217" s="25" t="s">
        <v>45</v>
      </c>
      <c r="BE217" s="70"/>
      <c r="BF217" s="21"/>
      <c r="BG217" s="185">
        <f t="shared" si="96"/>
        <v>210</v>
      </c>
      <c r="BH217" s="177">
        <f t="shared" si="97"/>
        <v>4.7126735362223053E-2</v>
      </c>
      <c r="BJ217" s="68">
        <f t="shared" si="98"/>
        <v>4.7969065218037645</v>
      </c>
      <c r="BK217" s="25" t="s">
        <v>45</v>
      </c>
      <c r="BL217" s="70"/>
      <c r="BM217" s="21"/>
      <c r="BN217" s="185">
        <f t="shared" si="99"/>
        <v>210</v>
      </c>
      <c r="BO217" s="177">
        <f t="shared" si="100"/>
        <v>4.7126735362223053E-2</v>
      </c>
      <c r="BQ217" s="68">
        <f t="shared" si="101"/>
        <v>4.6925866421350584</v>
      </c>
      <c r="BR217" s="25" t="s">
        <v>45</v>
      </c>
      <c r="BS217" s="70"/>
      <c r="BT217" s="21"/>
      <c r="BU217" s="185">
        <f t="shared" si="102"/>
        <v>210</v>
      </c>
      <c r="BV217" s="177">
        <f t="shared" si="103"/>
        <v>4.7126735362223053E-2</v>
      </c>
      <c r="BX217" s="68">
        <f t="shared" si="104"/>
        <v>4.5761028804506525</v>
      </c>
      <c r="BY217" s="25" t="s">
        <v>45</v>
      </c>
      <c r="BZ217" s="70"/>
      <c r="CA217" s="21"/>
      <c r="CB217" s="185">
        <f t="shared" si="105"/>
        <v>210</v>
      </c>
      <c r="CC217" s="177">
        <f t="shared" si="106"/>
        <v>4.7126735362223053E-2</v>
      </c>
      <c r="CE217" s="68">
        <f t="shared" si="107"/>
        <v>4.4442395062708231</v>
      </c>
      <c r="CF217" s="25" t="s">
        <v>45</v>
      </c>
      <c r="CG217" s="70"/>
      <c r="CH217" s="21"/>
      <c r="CI217" s="185">
        <f t="shared" si="108"/>
        <v>209</v>
      </c>
      <c r="CJ217" s="177">
        <f t="shared" si="109"/>
        <v>3.4396952354145603E-2</v>
      </c>
      <c r="CL217" s="68">
        <f t="shared" si="110"/>
        <v>4.2923085318405327</v>
      </c>
      <c r="CM217" s="25" t="s">
        <v>45</v>
      </c>
      <c r="CN217" s="70"/>
      <c r="CO217" s="21"/>
      <c r="CP217" s="185">
        <f t="shared" si="111"/>
        <v>208</v>
      </c>
      <c r="CQ217" s="177">
        <f t="shared" si="112"/>
        <v>2.3667169346068155E-2</v>
      </c>
      <c r="CS217" s="68">
        <f t="shared" si="113"/>
        <v>4.1130863082892919</v>
      </c>
      <c r="CT217" s="25" t="s">
        <v>45</v>
      </c>
      <c r="CU217" s="70"/>
      <c r="CV217" s="21"/>
      <c r="CW217" s="185">
        <f t="shared" si="114"/>
        <v>207</v>
      </c>
      <c r="CX217" s="177">
        <f t="shared" si="115"/>
        <v>1.4937386337990707E-2</v>
      </c>
      <c r="CZ217" s="68">
        <f t="shared" si="116"/>
        <v>3.8945738199316486</v>
      </c>
      <c r="DA217" s="25" t="s">
        <v>45</v>
      </c>
      <c r="DB217" s="70"/>
      <c r="DC217" s="21"/>
      <c r="DD217" s="185">
        <f t="shared" si="117"/>
        <v>199</v>
      </c>
      <c r="DE217" s="177">
        <f t="shared" si="118"/>
        <v>1.7099122273371129E-2</v>
      </c>
    </row>
    <row r="218" spans="1:109" ht="15" customHeight="1">
      <c r="A218" s="19">
        <f t="shared" si="71"/>
        <v>1997</v>
      </c>
      <c r="B218" s="174">
        <f t="shared" si="71"/>
        <v>216.63417051836754</v>
      </c>
      <c r="C218" s="67">
        <f t="shared" si="72"/>
        <v>4.1373109841074438</v>
      </c>
      <c r="D218" s="20">
        <v>5</v>
      </c>
      <c r="E218" s="69">
        <f t="shared" si="73"/>
        <v>1.6094379124341003</v>
      </c>
      <c r="I218" s="177">
        <f t="shared" si="74"/>
        <v>204</v>
      </c>
      <c r="J218" s="178">
        <f t="shared" si="75"/>
        <v>5.832030324734176</v>
      </c>
      <c r="K218" s="177">
        <f t="shared" si="76"/>
        <v>0.15962226468718752</v>
      </c>
      <c r="M218" s="68">
        <f t="shared" si="77"/>
        <v>5.378210080750196</v>
      </c>
      <c r="Q218" s="185">
        <f t="shared" si="78"/>
        <v>220</v>
      </c>
      <c r="R218" s="177">
        <f t="shared" si="79"/>
        <v>1.1328808099426234E-2</v>
      </c>
      <c r="T218" s="68">
        <f t="shared" si="80"/>
        <v>5.3309499375803586</v>
      </c>
      <c r="X218" s="185">
        <f t="shared" si="81"/>
        <v>219</v>
      </c>
      <c r="Y218" s="177">
        <f t="shared" si="82"/>
        <v>5.597149136161314E-3</v>
      </c>
      <c r="AA218" s="68">
        <f t="shared" si="83"/>
        <v>5.2711217479567152</v>
      </c>
      <c r="AE218" s="185">
        <f t="shared" si="84"/>
        <v>219</v>
      </c>
      <c r="AF218" s="177">
        <f t="shared" si="85"/>
        <v>5.597149136161314E-3</v>
      </c>
      <c r="AH218" s="68">
        <f t="shared" si="86"/>
        <v>5.2074850838319939</v>
      </c>
      <c r="AL218" s="185">
        <f t="shared" si="87"/>
        <v>219</v>
      </c>
      <c r="AM218" s="177">
        <f t="shared" si="88"/>
        <v>5.597149136161314E-3</v>
      </c>
      <c r="AO218" s="68">
        <f t="shared" si="89"/>
        <v>5.1395219111227206</v>
      </c>
      <c r="AS218" s="185">
        <f t="shared" si="90"/>
        <v>219</v>
      </c>
      <c r="AT218" s="177">
        <f t="shared" si="91"/>
        <v>5.597149136161314E-3</v>
      </c>
      <c r="AV218" s="68">
        <f t="shared" si="92"/>
        <v>5.0666007369300106</v>
      </c>
      <c r="AZ218" s="185">
        <f t="shared" si="93"/>
        <v>219</v>
      </c>
      <c r="BA218" s="177">
        <f t="shared" si="94"/>
        <v>5.597149136161314E-3</v>
      </c>
      <c r="BC218" s="68">
        <f t="shared" si="95"/>
        <v>4.9879408490476305</v>
      </c>
      <c r="BG218" s="185">
        <f t="shared" si="96"/>
        <v>218</v>
      </c>
      <c r="BH218" s="177">
        <f t="shared" si="97"/>
        <v>1.8654901728963941E-3</v>
      </c>
      <c r="BJ218" s="68">
        <f t="shared" si="98"/>
        <v>4.9025612521416484</v>
      </c>
      <c r="BN218" s="185">
        <f t="shared" si="99"/>
        <v>218</v>
      </c>
      <c r="BO218" s="177">
        <f t="shared" si="100"/>
        <v>1.8654901728963941E-3</v>
      </c>
      <c r="BQ218" s="68">
        <f t="shared" si="101"/>
        <v>4.809205700152404</v>
      </c>
      <c r="BU218" s="185">
        <f t="shared" si="102"/>
        <v>217</v>
      </c>
      <c r="BV218" s="177">
        <f t="shared" si="103"/>
        <v>1.3383120963147429E-4</v>
      </c>
      <c r="BX218" s="68">
        <f t="shared" si="104"/>
        <v>4.7062289972334748</v>
      </c>
      <c r="CB218" s="185">
        <f t="shared" si="105"/>
        <v>217</v>
      </c>
      <c r="CC218" s="177">
        <f t="shared" si="106"/>
        <v>1.3383120963147429E-4</v>
      </c>
      <c r="CE218" s="68">
        <f t="shared" si="107"/>
        <v>4.5914177585530043</v>
      </c>
      <c r="CI218" s="185">
        <f t="shared" si="108"/>
        <v>216</v>
      </c>
      <c r="CJ218" s="177">
        <f t="shared" si="109"/>
        <v>4.0217224636655456E-4</v>
      </c>
      <c r="CL218" s="68">
        <f t="shared" si="110"/>
        <v>4.4616943164767084</v>
      </c>
      <c r="CP218" s="185">
        <f t="shared" si="111"/>
        <v>215</v>
      </c>
      <c r="CQ218" s="177">
        <f t="shared" si="112"/>
        <v>2.6705132831016348E-3</v>
      </c>
      <c r="CS218" s="68">
        <f t="shared" si="113"/>
        <v>4.3125984521809775</v>
      </c>
      <c r="CW218" s="185">
        <f t="shared" si="114"/>
        <v>213</v>
      </c>
      <c r="CX218" s="177">
        <f t="shared" si="115"/>
        <v>1.3207195356571794E-2</v>
      </c>
      <c r="CZ218" s="68">
        <f t="shared" si="116"/>
        <v>4.1373109841074438</v>
      </c>
      <c r="DD218" s="185">
        <f t="shared" si="117"/>
        <v>204</v>
      </c>
      <c r="DE218" s="177">
        <f t="shared" si="118"/>
        <v>0.15962226468718752</v>
      </c>
    </row>
    <row r="219" spans="1:109" ht="15" customHeight="1">
      <c r="A219" s="19">
        <f t="shared" si="71"/>
        <v>1998</v>
      </c>
      <c r="B219" s="174">
        <f t="shared" si="71"/>
        <v>210.22280152288684</v>
      </c>
      <c r="C219" s="67">
        <f t="shared" si="72"/>
        <v>4.0293223956649244</v>
      </c>
      <c r="D219" s="20">
        <v>6</v>
      </c>
      <c r="E219" s="69">
        <f t="shared" si="73"/>
        <v>1.791759469228055</v>
      </c>
      <c r="F219" s="71" t="s">
        <v>35</v>
      </c>
      <c r="G219" s="237">
        <v>154</v>
      </c>
      <c r="H219" s="21"/>
      <c r="I219" s="177">
        <f t="shared" si="74"/>
        <v>208</v>
      </c>
      <c r="J219" s="178">
        <f t="shared" si="75"/>
        <v>1.0573551045769147</v>
      </c>
      <c r="K219" s="177">
        <f t="shared" si="76"/>
        <v>4.940846610148055E-3</v>
      </c>
      <c r="M219" s="68">
        <f t="shared" si="77"/>
        <v>5.3481679279303602</v>
      </c>
      <c r="N219" s="71" t="s">
        <v>35</v>
      </c>
      <c r="O219" s="204">
        <v>0</v>
      </c>
      <c r="P219" s="21"/>
      <c r="Q219" s="185">
        <f t="shared" si="78"/>
        <v>227</v>
      </c>
      <c r="R219" s="177">
        <f t="shared" si="79"/>
        <v>0.28147438874044817</v>
      </c>
      <c r="T219" s="68">
        <f t="shared" si="80"/>
        <v>5.299430754116436</v>
      </c>
      <c r="U219" s="71" t="s">
        <v>35</v>
      </c>
      <c r="V219" s="204">
        <f>10^U239</f>
        <v>10</v>
      </c>
      <c r="W219" s="21"/>
      <c r="X219" s="185">
        <f t="shared" si="81"/>
        <v>227</v>
      </c>
      <c r="Y219" s="177">
        <f t="shared" si="82"/>
        <v>0.28147438874044817</v>
      </c>
      <c r="AA219" s="68">
        <f t="shared" si="83"/>
        <v>5.2376263756195574</v>
      </c>
      <c r="AB219" s="71" t="s">
        <v>35</v>
      </c>
      <c r="AC219" s="204">
        <f>V219+AB240</f>
        <v>22</v>
      </c>
      <c r="AD219" s="21"/>
      <c r="AE219" s="185">
        <f t="shared" si="84"/>
        <v>226</v>
      </c>
      <c r="AF219" s="177">
        <f t="shared" si="85"/>
        <v>0.24891999178622179</v>
      </c>
      <c r="AH219" s="68">
        <f t="shared" si="86"/>
        <v>5.1717491121835497</v>
      </c>
      <c r="AI219" s="71" t="s">
        <v>35</v>
      </c>
      <c r="AJ219" s="204">
        <f>AC219+AI240</f>
        <v>34</v>
      </c>
      <c r="AK219" s="21"/>
      <c r="AL219" s="185">
        <f t="shared" si="87"/>
        <v>226</v>
      </c>
      <c r="AM219" s="177">
        <f t="shared" si="88"/>
        <v>0.24891999178622179</v>
      </c>
      <c r="AO219" s="68">
        <f t="shared" si="89"/>
        <v>5.1012240517069651</v>
      </c>
      <c r="AP219" s="71" t="s">
        <v>35</v>
      </c>
      <c r="AQ219" s="204">
        <f>AJ219+AP240</f>
        <v>46</v>
      </c>
      <c r="AR219" s="21"/>
      <c r="AS219" s="185">
        <f t="shared" si="90"/>
        <v>226</v>
      </c>
      <c r="AT219" s="177">
        <f t="shared" si="91"/>
        <v>0.24891999178622179</v>
      </c>
      <c r="AV219" s="68">
        <f t="shared" si="92"/>
        <v>5.0253452471035143</v>
      </c>
      <c r="AW219" s="71" t="s">
        <v>35</v>
      </c>
      <c r="AX219" s="204">
        <f>AQ219+AW240</f>
        <v>58</v>
      </c>
      <c r="AY219" s="21"/>
      <c r="AZ219" s="185">
        <f t="shared" si="93"/>
        <v>225</v>
      </c>
      <c r="BA219" s="177">
        <f t="shared" si="94"/>
        <v>0.21836559483199547</v>
      </c>
      <c r="BC219" s="68">
        <f t="shared" si="95"/>
        <v>4.9432325970606694</v>
      </c>
      <c r="BD219" s="71" t="s">
        <v>35</v>
      </c>
      <c r="BE219" s="204">
        <f>AX219+BD240</f>
        <v>70</v>
      </c>
      <c r="BF219" s="21"/>
      <c r="BG219" s="185">
        <f t="shared" si="96"/>
        <v>225</v>
      </c>
      <c r="BH219" s="177">
        <f t="shared" si="97"/>
        <v>0.21836559483199547</v>
      </c>
      <c r="BJ219" s="68">
        <f t="shared" si="98"/>
        <v>4.8537693876644115</v>
      </c>
      <c r="BK219" s="71" t="s">
        <v>35</v>
      </c>
      <c r="BL219" s="204">
        <f>BE219+BK240</f>
        <v>82</v>
      </c>
      <c r="BM219" s="21"/>
      <c r="BN219" s="185">
        <f t="shared" si="99"/>
        <v>224</v>
      </c>
      <c r="BO219" s="177">
        <f t="shared" si="100"/>
        <v>0.18981119787776915</v>
      </c>
      <c r="BQ219" s="68">
        <f t="shared" si="101"/>
        <v>4.7555090516987715</v>
      </c>
      <c r="BR219" s="71" t="s">
        <v>35</v>
      </c>
      <c r="BS219" s="204">
        <f>BL219+BR240</f>
        <v>94</v>
      </c>
      <c r="BT219" s="21"/>
      <c r="BU219" s="185">
        <f t="shared" si="102"/>
        <v>224</v>
      </c>
      <c r="BV219" s="177">
        <f t="shared" si="103"/>
        <v>0.18981119787776915</v>
      </c>
      <c r="BX219" s="68">
        <f t="shared" si="104"/>
        <v>4.6465309299764996</v>
      </c>
      <c r="BY219" s="71" t="s">
        <v>35</v>
      </c>
      <c r="BZ219" s="204">
        <f>BS219+BY240</f>
        <v>106</v>
      </c>
      <c r="CA219" s="21"/>
      <c r="CB219" s="185">
        <f t="shared" si="105"/>
        <v>223</v>
      </c>
      <c r="CC219" s="177">
        <f t="shared" si="106"/>
        <v>0.16325680092354283</v>
      </c>
      <c r="CE219" s="68">
        <f t="shared" si="107"/>
        <v>4.5242074050081671</v>
      </c>
      <c r="CF219" s="71" t="s">
        <v>35</v>
      </c>
      <c r="CG219" s="204">
        <f>BZ219+CF240</f>
        <v>118</v>
      </c>
      <c r="CH219" s="21"/>
      <c r="CI219" s="185">
        <f t="shared" si="108"/>
        <v>222</v>
      </c>
      <c r="CJ219" s="177">
        <f t="shared" si="109"/>
        <v>0.13870240396931652</v>
      </c>
      <c r="CL219" s="68">
        <f t="shared" si="110"/>
        <v>4.384807782729955</v>
      </c>
      <c r="CM219" s="71" t="s">
        <v>35</v>
      </c>
      <c r="CN219" s="204">
        <f>CG219+CM240</f>
        <v>130</v>
      </c>
      <c r="CO219" s="21"/>
      <c r="CP219" s="185">
        <f t="shared" si="111"/>
        <v>221</v>
      </c>
      <c r="CQ219" s="177">
        <f t="shared" si="112"/>
        <v>0.11614800701509022</v>
      </c>
      <c r="CS219" s="68">
        <f t="shared" si="113"/>
        <v>4.2227788421526915</v>
      </c>
      <c r="CT219" s="71" t="s">
        <v>35</v>
      </c>
      <c r="CU219" s="204">
        <f>CN219+CT240</f>
        <v>142</v>
      </c>
      <c r="CV219" s="21"/>
      <c r="CW219" s="185">
        <f t="shared" si="114"/>
        <v>219</v>
      </c>
      <c r="CX219" s="177">
        <f t="shared" si="115"/>
        <v>7.7039213106637569E-2</v>
      </c>
      <c r="CZ219" s="68">
        <f t="shared" si="116"/>
        <v>4.0293223956649244</v>
      </c>
      <c r="DA219" s="71" t="s">
        <v>35</v>
      </c>
      <c r="DB219" s="204">
        <f>CU219+DA240</f>
        <v>154</v>
      </c>
      <c r="DC219" s="21"/>
      <c r="DD219" s="185">
        <f t="shared" si="117"/>
        <v>208</v>
      </c>
      <c r="DE219" s="177">
        <f t="shared" si="118"/>
        <v>4.940846610148055E-3</v>
      </c>
    </row>
    <row r="220" spans="1:109" ht="15" customHeight="1">
      <c r="A220" s="19">
        <f t="shared" si="71"/>
        <v>1999</v>
      </c>
      <c r="B220" s="174">
        <f t="shared" si="71"/>
        <v>211.089763368642</v>
      </c>
      <c r="C220" s="67">
        <f t="shared" si="72"/>
        <v>4.0446248250847958</v>
      </c>
      <c r="D220" s="20">
        <v>7</v>
      </c>
      <c r="E220" s="69">
        <f t="shared" si="73"/>
        <v>1.9459101490553132</v>
      </c>
      <c r="F220" s="71" t="s">
        <v>30</v>
      </c>
      <c r="G220" s="42">
        <f>INDEX(LINEST(C214:C233,E214:E233),1)</f>
        <v>0.48482896306687967</v>
      </c>
      <c r="H220" s="21"/>
      <c r="I220" s="177">
        <f t="shared" si="74"/>
        <v>213</v>
      </c>
      <c r="J220" s="178">
        <f t="shared" si="75"/>
        <v>0.90494043902167487</v>
      </c>
      <c r="K220" s="177">
        <f t="shared" si="76"/>
        <v>3.6490039877819726E-3</v>
      </c>
      <c r="M220" s="68">
        <f t="shared" si="77"/>
        <v>5.3522834618198711</v>
      </c>
      <c r="N220" s="71" t="s">
        <v>30</v>
      </c>
      <c r="O220" s="42">
        <f>INDEX(LINEST(M214:M233,$E214:$E233),1)</f>
        <v>0.17490446068433263</v>
      </c>
      <c r="P220" s="21"/>
      <c r="Q220" s="185">
        <f t="shared" si="78"/>
        <v>233</v>
      </c>
      <c r="R220" s="177">
        <f t="shared" si="79"/>
        <v>0.4800584692421021</v>
      </c>
      <c r="T220" s="68">
        <f t="shared" si="80"/>
        <v>5.303751392293746</v>
      </c>
      <c r="U220" s="71" t="s">
        <v>30</v>
      </c>
      <c r="V220" s="42">
        <f>INDEX(LINEST(T214:T233,$E214:$E233),1)</f>
        <v>0.18217476478414224</v>
      </c>
      <c r="W220" s="21"/>
      <c r="X220" s="185">
        <f t="shared" si="81"/>
        <v>233</v>
      </c>
      <c r="Y220" s="177">
        <f t="shared" si="82"/>
        <v>0.4800584692421021</v>
      </c>
      <c r="AA220" s="68">
        <f t="shared" si="83"/>
        <v>5.242221840770493</v>
      </c>
      <c r="AB220" s="71" t="s">
        <v>30</v>
      </c>
      <c r="AC220" s="42">
        <f>INDEX(LINEST(AA214:AA233,$E214:$E233),1)</f>
        <v>0.1917555780275868</v>
      </c>
      <c r="AD220" s="21"/>
      <c r="AE220" s="185">
        <f t="shared" si="84"/>
        <v>232</v>
      </c>
      <c r="AF220" s="177">
        <f t="shared" si="85"/>
        <v>0.43723799597938606</v>
      </c>
      <c r="AH220" s="68">
        <f t="shared" si="86"/>
        <v>5.1766567416989213</v>
      </c>
      <c r="AI220" s="71" t="s">
        <v>30</v>
      </c>
      <c r="AJ220" s="42">
        <f>INDEX(LINEST(AH214:AH233,$E214:$E233),1)</f>
        <v>0.2024237676062868</v>
      </c>
      <c r="AK220" s="21"/>
      <c r="AL220" s="185">
        <f t="shared" si="87"/>
        <v>232</v>
      </c>
      <c r="AM220" s="177">
        <f t="shared" si="88"/>
        <v>0.43723799597938606</v>
      </c>
      <c r="AO220" s="68">
        <f t="shared" si="89"/>
        <v>5.1064893463911334</v>
      </c>
      <c r="AP220" s="71" t="s">
        <v>30</v>
      </c>
      <c r="AQ220" s="42">
        <f>INDEX(LINEST(AO214:AO233,$E214:$E233),1)</f>
        <v>0.21438046751444034</v>
      </c>
      <c r="AR220" s="21"/>
      <c r="AS220" s="185">
        <f t="shared" si="90"/>
        <v>232</v>
      </c>
      <c r="AT220" s="177">
        <f t="shared" si="91"/>
        <v>0.43723799597938606</v>
      </c>
      <c r="AV220" s="68">
        <f t="shared" si="92"/>
        <v>5.0310244380418476</v>
      </c>
      <c r="AW220" s="71" t="s">
        <v>30</v>
      </c>
      <c r="AX220" s="42">
        <f>INDEX(LINEST(AV214:AV233,$E214:$E233),1)</f>
        <v>0.2278811503694172</v>
      </c>
      <c r="AY220" s="21"/>
      <c r="AZ220" s="185">
        <f t="shared" si="93"/>
        <v>231</v>
      </c>
      <c r="BA220" s="177">
        <f t="shared" si="94"/>
        <v>0.39641752271667008</v>
      </c>
      <c r="BC220" s="68">
        <f t="shared" si="95"/>
        <v>4.9493963074576097</v>
      </c>
      <c r="BD220" s="71" t="s">
        <v>30</v>
      </c>
      <c r="BE220" s="42">
        <f>INDEX(LINEST(BC214:BC233,$E214:$E233),1)</f>
        <v>0.24325593507704948</v>
      </c>
      <c r="BF220" s="21"/>
      <c r="BG220" s="185">
        <f t="shared" si="96"/>
        <v>231</v>
      </c>
      <c r="BH220" s="177">
        <f t="shared" si="97"/>
        <v>0.39641752271667008</v>
      </c>
      <c r="BJ220" s="68">
        <f t="shared" si="98"/>
        <v>4.8605080024442131</v>
      </c>
      <c r="BK220" s="71" t="s">
        <v>30</v>
      </c>
      <c r="BL220" s="42">
        <f>INDEX(LINEST(BJ214:BJ233,$E214:$E233),1)</f>
        <v>0.26094011625897451</v>
      </c>
      <c r="BM220" s="21"/>
      <c r="BN220" s="185">
        <f t="shared" si="99"/>
        <v>230</v>
      </c>
      <c r="BO220" s="177">
        <f t="shared" si="100"/>
        <v>0.3575970494539541</v>
      </c>
      <c r="BQ220" s="68">
        <f t="shared" si="101"/>
        <v>4.7629408489229181</v>
      </c>
      <c r="BR220" s="71" t="s">
        <v>30</v>
      </c>
      <c r="BS220" s="42">
        <f>INDEX(LINEST(BQ214:BQ233,$E214:$E233),1)</f>
        <v>0.28152180234463076</v>
      </c>
      <c r="BT220" s="21"/>
      <c r="BU220" s="185">
        <f t="shared" si="102"/>
        <v>230</v>
      </c>
      <c r="BV220" s="177">
        <f t="shared" si="103"/>
        <v>0.3575970494539541</v>
      </c>
      <c r="BX220" s="68">
        <f t="shared" si="104"/>
        <v>4.6548148741730193</v>
      </c>
      <c r="BY220" s="71" t="s">
        <v>30</v>
      </c>
      <c r="BZ220" s="42">
        <f>INDEX(LINEST(BX214:BX233,$E214:$E233),1)</f>
        <v>0.30581987850203002</v>
      </c>
      <c r="CA220" s="21"/>
      <c r="CB220" s="185">
        <f t="shared" si="105"/>
        <v>229</v>
      </c>
      <c r="CC220" s="177">
        <f t="shared" si="106"/>
        <v>0.32077657619123806</v>
      </c>
      <c r="CE220" s="68">
        <f t="shared" si="107"/>
        <v>4.5335642251619275</v>
      </c>
      <c r="CF220" s="71" t="s">
        <v>30</v>
      </c>
      <c r="CG220" s="42">
        <f>INDEX(LINEST(CE214:CE233,$E214:$E233),1)</f>
        <v>0.3350202969562488</v>
      </c>
      <c r="CH220" s="21"/>
      <c r="CI220" s="185">
        <f t="shared" si="108"/>
        <v>228</v>
      </c>
      <c r="CJ220" s="177">
        <f t="shared" si="109"/>
        <v>0.28595610292852208</v>
      </c>
      <c r="CL220" s="68">
        <f t="shared" si="110"/>
        <v>4.3955567308197869</v>
      </c>
      <c r="CM220" s="71" t="s">
        <v>30</v>
      </c>
      <c r="CN220" s="42">
        <f>INDEX(LINEST(CL214:CL233,$E214:$E233),1)</f>
        <v>0.37094108965025541</v>
      </c>
      <c r="CO220" s="21"/>
      <c r="CP220" s="185">
        <f t="shared" si="111"/>
        <v>226</v>
      </c>
      <c r="CQ220" s="177">
        <f t="shared" si="112"/>
        <v>0.22231515640309008</v>
      </c>
      <c r="CS220" s="68">
        <f t="shared" si="113"/>
        <v>4.2354065775222232</v>
      </c>
      <c r="CT220" s="71" t="s">
        <v>30</v>
      </c>
      <c r="CU220" s="42">
        <f>INDEX(LINEST(CS214:CS233,$E214:$E233),1)</f>
        <v>0.41668667398171932</v>
      </c>
      <c r="CV220" s="21"/>
      <c r="CW220" s="185">
        <f t="shared" si="114"/>
        <v>224</v>
      </c>
      <c r="CX220" s="177">
        <f t="shared" si="115"/>
        <v>0.16667420987765805</v>
      </c>
      <c r="CZ220" s="68">
        <f t="shared" si="116"/>
        <v>4.0446248250847958</v>
      </c>
      <c r="DA220" s="71" t="s">
        <v>30</v>
      </c>
      <c r="DB220" s="42">
        <f>INDEX(LINEST(CZ214:CZ233,$E214:$E233),1)</f>
        <v>0.48482896306687967</v>
      </c>
      <c r="DC220" s="21"/>
      <c r="DD220" s="185">
        <f t="shared" si="117"/>
        <v>213</v>
      </c>
      <c r="DE220" s="177">
        <f t="shared" si="118"/>
        <v>3.6490039877819726E-3</v>
      </c>
    </row>
    <row r="221" spans="1:109" ht="15" customHeight="1">
      <c r="A221" s="19">
        <f t="shared" si="71"/>
        <v>2000</v>
      </c>
      <c r="B221" s="174">
        <f t="shared" si="71"/>
        <v>154.30648308508049</v>
      </c>
      <c r="C221" s="67">
        <f t="shared" si="72"/>
        <v>-1.1825927124681064</v>
      </c>
      <c r="D221" s="20">
        <v>8</v>
      </c>
      <c r="E221" s="69">
        <f t="shared" si="73"/>
        <v>2.0794415416798357</v>
      </c>
      <c r="F221" s="71" t="s">
        <v>25</v>
      </c>
      <c r="G221" s="42">
        <f>INDEX(LINEST(C214:C233,E214:E233),2)</f>
        <v>3.1274036235492382</v>
      </c>
      <c r="H221" s="72" t="s">
        <v>46</v>
      </c>
      <c r="I221" s="177">
        <f t="shared" si="74"/>
        <v>217</v>
      </c>
      <c r="J221" s="178">
        <f t="shared" si="75"/>
        <v>40.629217685138983</v>
      </c>
      <c r="K221" s="177">
        <f t="shared" si="76"/>
        <v>3.9304770631612991</v>
      </c>
      <c r="M221" s="68">
        <f t="shared" si="77"/>
        <v>5.0389407745919756</v>
      </c>
      <c r="N221" s="71" t="s">
        <v>25</v>
      </c>
      <c r="O221" s="42">
        <f>INDEX(LINEST(M214:M233,$E214:$E233),2)</f>
        <v>5.1104204278940601</v>
      </c>
      <c r="P221" s="72" t="s">
        <v>46</v>
      </c>
      <c r="Q221" s="185">
        <f t="shared" si="78"/>
        <v>238</v>
      </c>
      <c r="R221" s="177">
        <f t="shared" si="79"/>
        <v>7.0046047735879187</v>
      </c>
      <c r="T221" s="68">
        <f t="shared" si="80"/>
        <v>4.9719393925951367</v>
      </c>
      <c r="U221" s="71" t="s">
        <v>25</v>
      </c>
      <c r="V221" s="42">
        <f>INDEX(LINEST(T214:T233,$E214:$E233),2)</f>
        <v>5.0514251417282416</v>
      </c>
      <c r="W221" s="72" t="s">
        <v>46</v>
      </c>
      <c r="X221" s="185">
        <f t="shared" si="81"/>
        <v>238</v>
      </c>
      <c r="Y221" s="177">
        <f t="shared" si="82"/>
        <v>7.0046047735879187</v>
      </c>
      <c r="AA221" s="68">
        <f t="shared" si="83"/>
        <v>4.8851210728309677</v>
      </c>
      <c r="AB221" s="71" t="s">
        <v>25</v>
      </c>
      <c r="AC221" s="42">
        <f>INDEX(LINEST(AA214:AA233,$E214:$E233),2)</f>
        <v>4.9760393325100827</v>
      </c>
      <c r="AD221" s="72" t="s">
        <v>46</v>
      </c>
      <c r="AE221" s="185">
        <f t="shared" si="84"/>
        <v>238</v>
      </c>
      <c r="AF221" s="177">
        <f t="shared" si="85"/>
        <v>7.0046047735879187</v>
      </c>
      <c r="AH221" s="68">
        <f t="shared" si="86"/>
        <v>4.7900425125101167</v>
      </c>
      <c r="AI221" s="71" t="s">
        <v>25</v>
      </c>
      <c r="AJ221" s="42">
        <f>INDEX(LINEST(AH214:AH233,$E214:$E233),2)</f>
        <v>4.894949594469872</v>
      </c>
      <c r="AK221" s="72" t="s">
        <v>46</v>
      </c>
      <c r="AL221" s="185">
        <f t="shared" si="87"/>
        <v>238</v>
      </c>
      <c r="AM221" s="177">
        <f t="shared" si="88"/>
        <v>7.0046047735879187</v>
      </c>
      <c r="AO221" s="68">
        <f t="shared" si="89"/>
        <v>4.684965014496715</v>
      </c>
      <c r="AP221" s="71" t="s">
        <v>25</v>
      </c>
      <c r="AQ221" s="42">
        <f>INDEX(LINEST(AO214:AO233,$E214:$E233),2)</f>
        <v>4.8072544928275267</v>
      </c>
      <c r="AR221" s="72" t="s">
        <v>46</v>
      </c>
      <c r="AS221" s="185">
        <f t="shared" si="90"/>
        <v>237</v>
      </c>
      <c r="AT221" s="177">
        <f t="shared" si="91"/>
        <v>6.8382177397580799</v>
      </c>
      <c r="AV221" s="68">
        <f t="shared" si="92"/>
        <v>4.5675356382938403</v>
      </c>
      <c r="AW221" s="71" t="s">
        <v>25</v>
      </c>
      <c r="AX221" s="42">
        <f>INDEX(LINEST(AV214:AV233,$E214:$E233),2)</f>
        <v>4.711823016619916</v>
      </c>
      <c r="AY221" s="72" t="s">
        <v>46</v>
      </c>
      <c r="AZ221" s="185">
        <f t="shared" si="93"/>
        <v>237</v>
      </c>
      <c r="BA221" s="177">
        <f t="shared" si="94"/>
        <v>6.8382177397580799</v>
      </c>
      <c r="BC221" s="68">
        <f t="shared" si="95"/>
        <v>4.4344587669746272</v>
      </c>
      <c r="BD221" s="71" t="s">
        <v>25</v>
      </c>
      <c r="BE221" s="42">
        <f>INDEX(LINEST(BC214:BC233,$E214:$E233),2)</f>
        <v>4.6072084756724498</v>
      </c>
      <c r="BF221" s="72" t="s">
        <v>46</v>
      </c>
      <c r="BG221" s="185">
        <f t="shared" si="96"/>
        <v>236</v>
      </c>
      <c r="BH221" s="177">
        <f t="shared" si="97"/>
        <v>6.6738307059282409</v>
      </c>
      <c r="BJ221" s="68">
        <f t="shared" si="98"/>
        <v>4.2809137943712372</v>
      </c>
      <c r="BK221" s="71" t="s">
        <v>25</v>
      </c>
      <c r="BL221" s="42">
        <f>INDEX(LINEST(BJ214:BJ233,$E214:$E233),2)</f>
        <v>4.4915162675947151</v>
      </c>
      <c r="BM221" s="72" t="s">
        <v>46</v>
      </c>
      <c r="BN221" s="185">
        <f t="shared" si="99"/>
        <v>236</v>
      </c>
      <c r="BO221" s="177">
        <f t="shared" si="100"/>
        <v>6.6738307059282409</v>
      </c>
      <c r="BQ221" s="68">
        <f t="shared" si="101"/>
        <v>4.0994396118027048</v>
      </c>
      <c r="BR221" s="71" t="s">
        <v>25</v>
      </c>
      <c r="BS221" s="42">
        <f>INDEX(LINEST(BQ214:BQ233,$E214:$E233),2)</f>
        <v>4.3621899825088306</v>
      </c>
      <c r="BT221" s="72" t="s">
        <v>46</v>
      </c>
      <c r="BU221" s="185">
        <f t="shared" si="102"/>
        <v>235</v>
      </c>
      <c r="BV221" s="177">
        <f t="shared" si="103"/>
        <v>6.5114436720984017</v>
      </c>
      <c r="BX221" s="68">
        <f t="shared" si="104"/>
        <v>3.8775657770150942</v>
      </c>
      <c r="BY221" s="71" t="s">
        <v>25</v>
      </c>
      <c r="BZ221" s="42">
        <f>INDEX(LINEST(BX214:BX233,$E214:$E233),2)</f>
        <v>4.215639435586243</v>
      </c>
      <c r="CA221" s="72" t="s">
        <v>46</v>
      </c>
      <c r="CB221" s="185">
        <f t="shared" si="105"/>
        <v>234</v>
      </c>
      <c r="CC221" s="177">
        <f t="shared" si="106"/>
        <v>6.3510566382685631</v>
      </c>
      <c r="CE221" s="68">
        <f t="shared" si="107"/>
        <v>3.5919963227093281</v>
      </c>
      <c r="CF221" s="71" t="s">
        <v>25</v>
      </c>
      <c r="CG221" s="42">
        <f>INDEX(LINEST(CE214:CE233,$E214:$E233),2)</f>
        <v>4.0465182568805984</v>
      </c>
      <c r="CH221" s="72" t="s">
        <v>46</v>
      </c>
      <c r="CI221" s="185">
        <f t="shared" si="108"/>
        <v>233</v>
      </c>
      <c r="CJ221" s="177">
        <f t="shared" si="109"/>
        <v>6.1926696044387235</v>
      </c>
      <c r="CL221" s="68">
        <f t="shared" si="110"/>
        <v>3.1907431083881237</v>
      </c>
      <c r="CM221" s="71" t="s">
        <v>25</v>
      </c>
      <c r="CN221" s="42">
        <f>INDEX(LINEST(CL214:CL233,$E214:$E233),2)</f>
        <v>3.8460246478428579</v>
      </c>
      <c r="CO221" s="72" t="s">
        <v>46</v>
      </c>
      <c r="CP221" s="185">
        <f t="shared" si="111"/>
        <v>231</v>
      </c>
      <c r="CQ221" s="177">
        <f t="shared" si="112"/>
        <v>5.8818955367790462</v>
      </c>
      <c r="CS221" s="68">
        <f t="shared" si="113"/>
        <v>2.5101262036082974</v>
      </c>
      <c r="CT221" s="71" t="s">
        <v>25</v>
      </c>
      <c r="CU221" s="42">
        <f>INDEX(LINEST(CS214:CS233,$E214:$E233),2)</f>
        <v>3.5959153743015211</v>
      </c>
      <c r="CV221" s="72" t="s">
        <v>46</v>
      </c>
      <c r="CW221" s="185">
        <f t="shared" si="114"/>
        <v>229</v>
      </c>
      <c r="CX221" s="177">
        <f t="shared" si="115"/>
        <v>5.5791214691193671</v>
      </c>
      <c r="CZ221" s="68">
        <f t="shared" si="116"/>
        <v>-1.1825927124681064</v>
      </c>
      <c r="DA221" s="71" t="s">
        <v>25</v>
      </c>
      <c r="DB221" s="42">
        <f>INDEX(LINEST(CZ214:CZ233,$E214:$E233),2)</f>
        <v>3.1274036235492382</v>
      </c>
      <c r="DC221" s="72" t="s">
        <v>46</v>
      </c>
      <c r="DD221" s="185">
        <f t="shared" si="117"/>
        <v>217</v>
      </c>
      <c r="DE221" s="177">
        <f t="shared" si="118"/>
        <v>3.9304770631612991</v>
      </c>
    </row>
    <row r="222" spans="1:109" ht="15" customHeight="1">
      <c r="A222" s="19">
        <f t="shared" si="71"/>
        <v>2001</v>
      </c>
      <c r="B222" s="174">
        <f t="shared" si="71"/>
        <v>207.82607034477584</v>
      </c>
      <c r="C222" s="67">
        <f t="shared" si="72"/>
        <v>3.9857579286964784</v>
      </c>
      <c r="D222" s="20">
        <v>9</v>
      </c>
      <c r="E222" s="69">
        <f t="shared" si="73"/>
        <v>2.1972245773362196</v>
      </c>
      <c r="F222" s="71" t="s">
        <v>29</v>
      </c>
      <c r="G222" s="73">
        <f>EXP(G221)</f>
        <v>22.814667112639196</v>
      </c>
      <c r="I222" s="177">
        <f t="shared" si="74"/>
        <v>220</v>
      </c>
      <c r="J222" s="178">
        <f t="shared" si="75"/>
        <v>5.8577490470892579</v>
      </c>
      <c r="K222" s="177">
        <f t="shared" si="76"/>
        <v>0.14820456325034614</v>
      </c>
      <c r="M222" s="68">
        <f t="shared" si="77"/>
        <v>5.3367015296253539</v>
      </c>
      <c r="N222" s="71" t="s">
        <v>29</v>
      </c>
      <c r="O222" s="73">
        <f>EXP(O221)</f>
        <v>165.74002195610362</v>
      </c>
      <c r="Q222" s="185">
        <f t="shared" si="78"/>
        <v>243</v>
      </c>
      <c r="R222" s="177">
        <f t="shared" si="79"/>
        <v>1.2372053273906574</v>
      </c>
      <c r="T222" s="68">
        <f t="shared" si="80"/>
        <v>5.2873882120443803</v>
      </c>
      <c r="U222" s="71" t="s">
        <v>29</v>
      </c>
      <c r="V222" s="73">
        <f>EXP(V221)</f>
        <v>156.24497712944319</v>
      </c>
      <c r="X222" s="185">
        <f t="shared" si="81"/>
        <v>243</v>
      </c>
      <c r="Y222" s="177">
        <f t="shared" si="82"/>
        <v>1.2372053273906574</v>
      </c>
      <c r="AA222" s="68">
        <f t="shared" si="83"/>
        <v>5.2248111305558922</v>
      </c>
      <c r="AB222" s="71" t="s">
        <v>29</v>
      </c>
      <c r="AC222" s="73">
        <f>EXP(AC221)</f>
        <v>144.89934551475943</v>
      </c>
      <c r="AE222" s="185">
        <f t="shared" si="84"/>
        <v>243</v>
      </c>
      <c r="AF222" s="177">
        <f t="shared" si="85"/>
        <v>1.2372053273906574</v>
      </c>
      <c r="AH222" s="68">
        <f t="shared" si="86"/>
        <v>5.15805520356587</v>
      </c>
      <c r="AI222" s="71" t="s">
        <v>29</v>
      </c>
      <c r="AJ222" s="73">
        <f>EXP(AJ221)</f>
        <v>133.61327159702014</v>
      </c>
      <c r="AL222" s="185">
        <f t="shared" si="87"/>
        <v>242</v>
      </c>
      <c r="AM222" s="177">
        <f t="shared" si="88"/>
        <v>1.1678574680802092</v>
      </c>
      <c r="AO222" s="68">
        <f t="shared" si="89"/>
        <v>5.0865221186211995</v>
      </c>
      <c r="AP222" s="71" t="s">
        <v>29</v>
      </c>
      <c r="AQ222" s="73">
        <f>EXP(AQ221)</f>
        <v>122.39511912183309</v>
      </c>
      <c r="AS222" s="185">
        <f t="shared" si="90"/>
        <v>242</v>
      </c>
      <c r="AT222" s="177">
        <f t="shared" si="91"/>
        <v>1.1678574680802092</v>
      </c>
      <c r="AV222" s="68">
        <f t="shared" si="92"/>
        <v>5.0094750902851972</v>
      </c>
      <c r="AW222" s="71" t="s">
        <v>29</v>
      </c>
      <c r="AX222" s="73">
        <f>EXP(AX221)</f>
        <v>111.25479448586908</v>
      </c>
      <c r="AZ222" s="185">
        <f t="shared" si="93"/>
        <v>242</v>
      </c>
      <c r="BA222" s="177">
        <f t="shared" si="94"/>
        <v>1.1678574680802092</v>
      </c>
      <c r="BC222" s="68">
        <f t="shared" si="95"/>
        <v>4.9259925304153063</v>
      </c>
      <c r="BD222" s="71" t="s">
        <v>29</v>
      </c>
      <c r="BE222" s="73">
        <f>EXP(BE221)</f>
        <v>100.20403684088848</v>
      </c>
      <c r="BG222" s="185">
        <f t="shared" si="96"/>
        <v>241</v>
      </c>
      <c r="BH222" s="177">
        <f t="shared" si="97"/>
        <v>1.1005096087697608</v>
      </c>
      <c r="BJ222" s="68">
        <f t="shared" si="98"/>
        <v>4.8349005592407934</v>
      </c>
      <c r="BK222" s="71" t="s">
        <v>29</v>
      </c>
      <c r="BL222" s="73">
        <f>EXP(BL221)</f>
        <v>89.256680338944108</v>
      </c>
      <c r="BN222" s="185">
        <f t="shared" si="99"/>
        <v>240</v>
      </c>
      <c r="BO222" s="177">
        <f t="shared" si="100"/>
        <v>1.0351617494593124</v>
      </c>
      <c r="BQ222" s="68">
        <f t="shared" si="101"/>
        <v>4.734671584600977</v>
      </c>
      <c r="BR222" s="71" t="s">
        <v>29</v>
      </c>
      <c r="BS222" s="73">
        <f>EXP(BS221)</f>
        <v>78.428703977252397</v>
      </c>
      <c r="BU222" s="185">
        <f t="shared" si="102"/>
        <v>240</v>
      </c>
      <c r="BV222" s="177">
        <f t="shared" si="103"/>
        <v>1.0351617494593124</v>
      </c>
      <c r="BX222" s="68">
        <f t="shared" si="104"/>
        <v>4.6232661650900901</v>
      </c>
      <c r="BY222" s="71" t="s">
        <v>29</v>
      </c>
      <c r="BZ222" s="73">
        <f>EXP(BZ221)</f>
        <v>67.737465771844171</v>
      </c>
      <c r="CB222" s="185">
        <f t="shared" si="105"/>
        <v>239</v>
      </c>
      <c r="CC222" s="177">
        <f t="shared" si="106"/>
        <v>0.97181389014886421</v>
      </c>
      <c r="CE222" s="68">
        <f t="shared" si="107"/>
        <v>4.4978752488181053</v>
      </c>
      <c r="CF222" s="71" t="s">
        <v>29</v>
      </c>
      <c r="CG222" s="73">
        <f>EXP(CG221)</f>
        <v>57.197961342235836</v>
      </c>
      <c r="CI222" s="185">
        <f t="shared" si="108"/>
        <v>237</v>
      </c>
      <c r="CJ222" s="177">
        <f t="shared" si="109"/>
        <v>0.85111817152796754</v>
      </c>
      <c r="CL222" s="68">
        <f t="shared" si="110"/>
        <v>4.3544764694586142</v>
      </c>
      <c r="CM222" s="71" t="s">
        <v>29</v>
      </c>
      <c r="CN222" s="73">
        <f>EXP(CN221)</f>
        <v>46.806620090399257</v>
      </c>
      <c r="CP222" s="185">
        <f t="shared" si="111"/>
        <v>236</v>
      </c>
      <c r="CQ222" s="177">
        <f t="shared" si="112"/>
        <v>0.79377031221751915</v>
      </c>
      <c r="CS222" s="68">
        <f t="shared" si="113"/>
        <v>4.1870159657101178</v>
      </c>
      <c r="CT222" s="71" t="s">
        <v>29</v>
      </c>
      <c r="CU222" s="73">
        <f>EXP(CU221)</f>
        <v>36.449049245017697</v>
      </c>
      <c r="CW222" s="185">
        <f t="shared" si="114"/>
        <v>233</v>
      </c>
      <c r="CX222" s="177">
        <f t="shared" si="115"/>
        <v>0.63372673428617432</v>
      </c>
      <c r="CZ222" s="68">
        <f t="shared" si="116"/>
        <v>3.9857579286964784</v>
      </c>
      <c r="DA222" s="71" t="s">
        <v>29</v>
      </c>
      <c r="DB222" s="73">
        <f>EXP(DB221)</f>
        <v>22.814667112639196</v>
      </c>
      <c r="DD222" s="185">
        <f t="shared" si="117"/>
        <v>220</v>
      </c>
      <c r="DE222" s="177">
        <f t="shared" si="118"/>
        <v>0.14820456325034614</v>
      </c>
    </row>
    <row r="223" spans="1:109" ht="15" customHeight="1">
      <c r="A223" s="19">
        <f t="shared" si="71"/>
        <v>2002</v>
      </c>
      <c r="B223" s="174">
        <f t="shared" si="71"/>
        <v>210.68115754590769</v>
      </c>
      <c r="C223" s="67">
        <f t="shared" si="72"/>
        <v>4.0374418370893794</v>
      </c>
      <c r="D223" s="20">
        <v>10</v>
      </c>
      <c r="E223" s="69">
        <f t="shared" si="73"/>
        <v>2.3025850929940459</v>
      </c>
      <c r="H223" s="21"/>
      <c r="I223" s="177">
        <f t="shared" si="74"/>
        <v>224</v>
      </c>
      <c r="J223" s="178">
        <f t="shared" si="75"/>
        <v>6.3218004919068811</v>
      </c>
      <c r="K223" s="177">
        <f t="shared" si="76"/>
        <v>0.17739156431693154</v>
      </c>
      <c r="M223" s="68">
        <f t="shared" si="77"/>
        <v>5.3503458889322939</v>
      </c>
      <c r="P223" s="21"/>
      <c r="Q223" s="185">
        <f t="shared" si="78"/>
        <v>248</v>
      </c>
      <c r="R223" s="177">
        <f t="shared" si="79"/>
        <v>1.3926960021133623</v>
      </c>
      <c r="T223" s="68">
        <f t="shared" si="80"/>
        <v>5.3017173677173544</v>
      </c>
      <c r="W223" s="21"/>
      <c r="X223" s="185">
        <f t="shared" si="81"/>
        <v>248</v>
      </c>
      <c r="Y223" s="177">
        <f t="shared" si="82"/>
        <v>1.3926960021133623</v>
      </c>
      <c r="AA223" s="68">
        <f t="shared" si="83"/>
        <v>5.2400585933660127</v>
      </c>
      <c r="AD223" s="21"/>
      <c r="AE223" s="185">
        <f t="shared" si="84"/>
        <v>247</v>
      </c>
      <c r="AF223" s="177">
        <f t="shared" si="85"/>
        <v>1.3190583172051777</v>
      </c>
      <c r="AH223" s="68">
        <f t="shared" si="86"/>
        <v>5.1743467383590467</v>
      </c>
      <c r="AK223" s="21"/>
      <c r="AL223" s="185">
        <f t="shared" si="87"/>
        <v>247</v>
      </c>
      <c r="AM223" s="177">
        <f t="shared" si="88"/>
        <v>1.3190583172051777</v>
      </c>
      <c r="AO223" s="68">
        <f t="shared" si="89"/>
        <v>5.1040112259388639</v>
      </c>
      <c r="AR223" s="21"/>
      <c r="AS223" s="185">
        <f t="shared" si="90"/>
        <v>247</v>
      </c>
      <c r="AT223" s="177">
        <f t="shared" si="91"/>
        <v>1.3190583172051777</v>
      </c>
      <c r="AV223" s="68">
        <f t="shared" si="92"/>
        <v>5.0283518093645831</v>
      </c>
      <c r="AY223" s="21"/>
      <c r="AZ223" s="185">
        <f t="shared" si="93"/>
        <v>246</v>
      </c>
      <c r="BA223" s="177">
        <f t="shared" si="94"/>
        <v>1.247420632296993</v>
      </c>
      <c r="BC223" s="68">
        <f t="shared" si="95"/>
        <v>4.9464960357913474</v>
      </c>
      <c r="BF223" s="21"/>
      <c r="BG223" s="185">
        <f t="shared" si="96"/>
        <v>245</v>
      </c>
      <c r="BH223" s="177">
        <f t="shared" si="97"/>
        <v>1.1777829473888084</v>
      </c>
      <c r="BJ223" s="68">
        <f t="shared" si="98"/>
        <v>4.8573376978689708</v>
      </c>
      <c r="BM223" s="21"/>
      <c r="BN223" s="185">
        <f t="shared" si="99"/>
        <v>245</v>
      </c>
      <c r="BO223" s="177">
        <f t="shared" si="100"/>
        <v>1.1777829473888084</v>
      </c>
      <c r="BQ223" s="68">
        <f t="shared" si="101"/>
        <v>4.7594450656385838</v>
      </c>
      <c r="BT223" s="21"/>
      <c r="BU223" s="185">
        <f t="shared" si="102"/>
        <v>244</v>
      </c>
      <c r="BV223" s="177">
        <f t="shared" si="103"/>
        <v>1.1101452624806238</v>
      </c>
      <c r="BX223" s="68">
        <f t="shared" si="104"/>
        <v>4.6509191355479569</v>
      </c>
      <c r="CA223" s="21"/>
      <c r="CB223" s="185">
        <f t="shared" si="105"/>
        <v>243</v>
      </c>
      <c r="CC223" s="177">
        <f t="shared" si="106"/>
        <v>1.0445075775724393</v>
      </c>
      <c r="CE223" s="68">
        <f t="shared" si="107"/>
        <v>4.5291651891917004</v>
      </c>
      <c r="CH223" s="21"/>
      <c r="CI223" s="185">
        <f t="shared" si="108"/>
        <v>242</v>
      </c>
      <c r="CJ223" s="177">
        <f t="shared" si="109"/>
        <v>0.98086989266425451</v>
      </c>
      <c r="CL223" s="68">
        <f t="shared" si="110"/>
        <v>4.3905050603542799</v>
      </c>
      <c r="CO223" s="21"/>
      <c r="CP223" s="185">
        <f t="shared" si="111"/>
        <v>240</v>
      </c>
      <c r="CQ223" s="177">
        <f t="shared" si="112"/>
        <v>0.85959452284788529</v>
      </c>
      <c r="CS223" s="68">
        <f t="shared" si="113"/>
        <v>4.2294748900792607</v>
      </c>
      <c r="CV223" s="21"/>
      <c r="CW223" s="185">
        <f t="shared" si="114"/>
        <v>237</v>
      </c>
      <c r="CX223" s="177">
        <f t="shared" si="115"/>
        <v>0.69268146812333142</v>
      </c>
      <c r="CZ223" s="68">
        <f t="shared" si="116"/>
        <v>4.0374418370893794</v>
      </c>
      <c r="DC223" s="21"/>
      <c r="DD223" s="185">
        <f t="shared" si="117"/>
        <v>224</v>
      </c>
      <c r="DE223" s="177">
        <f t="shared" si="118"/>
        <v>0.17739156431693154</v>
      </c>
    </row>
    <row r="224" spans="1:109" ht="15" customHeight="1">
      <c r="A224" s="19">
        <f t="shared" si="71"/>
        <v>2003</v>
      </c>
      <c r="B224" s="174">
        <f t="shared" si="71"/>
        <v>211.01953374785333</v>
      </c>
      <c r="C224" s="67">
        <f t="shared" si="72"/>
        <v>4.0433939064579922</v>
      </c>
      <c r="D224" s="20">
        <v>11</v>
      </c>
      <c r="E224" s="69">
        <f t="shared" si="73"/>
        <v>2.3978952727983707</v>
      </c>
      <c r="I224" s="177">
        <f t="shared" si="74"/>
        <v>227</v>
      </c>
      <c r="J224" s="178">
        <f t="shared" si="75"/>
        <v>7.5729796044577009</v>
      </c>
      <c r="K224" s="177">
        <f t="shared" si="76"/>
        <v>0.25537530163599864</v>
      </c>
      <c r="M224" s="68">
        <f t="shared" si="77"/>
        <v>5.3519507061951241</v>
      </c>
      <c r="Q224" s="185">
        <f t="shared" si="78"/>
        <v>252</v>
      </c>
      <c r="R224" s="177">
        <f t="shared" si="79"/>
        <v>1.6793986142433321</v>
      </c>
      <c r="T224" s="68">
        <f t="shared" si="80"/>
        <v>5.3034020861622722</v>
      </c>
      <c r="X224" s="185">
        <f t="shared" si="81"/>
        <v>252</v>
      </c>
      <c r="Y224" s="177">
        <f t="shared" si="82"/>
        <v>1.6793986142433321</v>
      </c>
      <c r="AA224" s="68">
        <f t="shared" si="83"/>
        <v>5.2418503628823174</v>
      </c>
      <c r="AE224" s="185">
        <f t="shared" si="84"/>
        <v>251</v>
      </c>
      <c r="AF224" s="177">
        <f t="shared" si="85"/>
        <v>1.5984376817390387</v>
      </c>
      <c r="AH224" s="68">
        <f t="shared" si="86"/>
        <v>5.1762600866419586</v>
      </c>
      <c r="AL224" s="185">
        <f t="shared" si="87"/>
        <v>251</v>
      </c>
      <c r="AM224" s="177">
        <f t="shared" si="88"/>
        <v>1.5984376817390387</v>
      </c>
      <c r="AO224" s="68">
        <f t="shared" si="89"/>
        <v>5.1060638532440956</v>
      </c>
      <c r="AS224" s="185">
        <f t="shared" si="90"/>
        <v>251</v>
      </c>
      <c r="AT224" s="177">
        <f t="shared" si="91"/>
        <v>1.5984376817390387</v>
      </c>
      <c r="AV224" s="68">
        <f t="shared" si="92"/>
        <v>5.0305655847977127</v>
      </c>
      <c r="AZ224" s="185">
        <f t="shared" si="93"/>
        <v>250</v>
      </c>
      <c r="BA224" s="177">
        <f t="shared" si="94"/>
        <v>1.5194767492347454</v>
      </c>
      <c r="BC224" s="68">
        <f t="shared" si="95"/>
        <v>4.9488984180015922</v>
      </c>
      <c r="BG224" s="185">
        <f t="shared" si="96"/>
        <v>250</v>
      </c>
      <c r="BH224" s="177">
        <f t="shared" si="97"/>
        <v>1.5194767492347454</v>
      </c>
      <c r="BJ224" s="68">
        <f t="shared" si="98"/>
        <v>4.8599638173001187</v>
      </c>
      <c r="BN224" s="185">
        <f t="shared" si="99"/>
        <v>249</v>
      </c>
      <c r="BO224" s="177">
        <f t="shared" si="100"/>
        <v>1.4425158167304521</v>
      </c>
      <c r="BQ224" s="68">
        <f t="shared" si="101"/>
        <v>4.7623408759721606</v>
      </c>
      <c r="BU224" s="185">
        <f t="shared" si="102"/>
        <v>248</v>
      </c>
      <c r="BV224" s="177">
        <f t="shared" si="103"/>
        <v>1.3675548842261587</v>
      </c>
      <c r="BX224" s="68">
        <f t="shared" si="104"/>
        <v>4.6541463685488704</v>
      </c>
      <c r="CB224" s="185">
        <f t="shared" si="105"/>
        <v>247</v>
      </c>
      <c r="CC224" s="177">
        <f t="shared" si="106"/>
        <v>1.2945939517218654</v>
      </c>
      <c r="CE224" s="68">
        <f t="shared" si="107"/>
        <v>4.532809511397379</v>
      </c>
      <c r="CI224" s="185">
        <f t="shared" si="108"/>
        <v>246</v>
      </c>
      <c r="CJ224" s="177">
        <f t="shared" si="109"/>
        <v>1.2236330192175722</v>
      </c>
      <c r="CL224" s="68">
        <f t="shared" si="110"/>
        <v>4.3946902829795773</v>
      </c>
      <c r="CP224" s="185">
        <f t="shared" si="111"/>
        <v>244</v>
      </c>
      <c r="CQ224" s="177">
        <f t="shared" si="112"/>
        <v>1.0877111542089855</v>
      </c>
      <c r="CS224" s="68">
        <f t="shared" si="113"/>
        <v>4.2343895623276158</v>
      </c>
      <c r="CW224" s="185">
        <f t="shared" si="114"/>
        <v>241</v>
      </c>
      <c r="CX224" s="177">
        <f t="shared" si="115"/>
        <v>0.89882835669610539</v>
      </c>
      <c r="CZ224" s="68">
        <f t="shared" si="116"/>
        <v>4.0433939064579922</v>
      </c>
      <c r="DD224" s="185">
        <f t="shared" si="117"/>
        <v>227</v>
      </c>
      <c r="DE224" s="177">
        <f t="shared" si="118"/>
        <v>0.25537530163599864</v>
      </c>
    </row>
    <row r="225" spans="1:109" ht="15" customHeight="1">
      <c r="A225" s="19">
        <f t="shared" si="71"/>
        <v>2004</v>
      </c>
      <c r="B225" s="174">
        <f t="shared" si="71"/>
        <v>231.78531618502609</v>
      </c>
      <c r="C225" s="67">
        <f t="shared" si="72"/>
        <v>4.3539526753894222</v>
      </c>
      <c r="D225" s="20">
        <v>12</v>
      </c>
      <c r="E225" s="69">
        <f t="shared" si="73"/>
        <v>2.4849066497880004</v>
      </c>
      <c r="F225" s="637" t="s">
        <v>7</v>
      </c>
      <c r="G225" s="638"/>
      <c r="H225" s="230">
        <f>I213</f>
        <v>0.58135647121466161</v>
      </c>
      <c r="I225" s="177">
        <f t="shared" si="74"/>
        <v>230</v>
      </c>
      <c r="J225" s="178">
        <f t="shared" si="75"/>
        <v>0.77024559381532831</v>
      </c>
      <c r="K225" s="177">
        <f t="shared" si="76"/>
        <v>3.1873538805161131E-3</v>
      </c>
      <c r="M225" s="68">
        <f t="shared" si="77"/>
        <v>5.4458115819838193</v>
      </c>
      <c r="N225" s="21" t="s">
        <v>36</v>
      </c>
      <c r="O225" s="42">
        <f>Q213</f>
        <v>0.49633986546440995</v>
      </c>
      <c r="Q225" s="185">
        <f t="shared" si="78"/>
        <v>256</v>
      </c>
      <c r="R225" s="177">
        <f t="shared" si="79"/>
        <v>0.58635091225915936</v>
      </c>
      <c r="T225" s="68">
        <f t="shared" si="80"/>
        <v>5.4017098697717616</v>
      </c>
      <c r="U225" s="21" t="s">
        <v>36</v>
      </c>
      <c r="V225" s="42">
        <f>X213</f>
        <v>0.49774059670488791</v>
      </c>
      <c r="X225" s="185">
        <f t="shared" si="81"/>
        <v>256</v>
      </c>
      <c r="Y225" s="177">
        <f t="shared" si="82"/>
        <v>0.58635091225915936</v>
      </c>
      <c r="AA225" s="68">
        <f t="shared" si="83"/>
        <v>5.3460847039276169</v>
      </c>
      <c r="AB225" s="21" t="s">
        <v>36</v>
      </c>
      <c r="AC225" s="42">
        <f>AE213</f>
        <v>0.5017965083071817</v>
      </c>
      <c r="AE225" s="185">
        <f t="shared" si="84"/>
        <v>255</v>
      </c>
      <c r="AF225" s="177">
        <f t="shared" si="85"/>
        <v>0.5389215446292116</v>
      </c>
      <c r="AH225" s="68">
        <f t="shared" si="86"/>
        <v>5.2871821807657993</v>
      </c>
      <c r="AI225" s="21" t="s">
        <v>36</v>
      </c>
      <c r="AJ225" s="42">
        <f>AL213</f>
        <v>0.50229731371937947</v>
      </c>
      <c r="AL225" s="185">
        <f t="shared" si="87"/>
        <v>255</v>
      </c>
      <c r="AM225" s="177">
        <f t="shared" si="88"/>
        <v>0.5389215446292116</v>
      </c>
      <c r="AO225" s="68">
        <f t="shared" si="89"/>
        <v>5.2245917930361587</v>
      </c>
      <c r="AP225" s="21" t="s">
        <v>36</v>
      </c>
      <c r="AQ225" s="42">
        <f>AS213</f>
        <v>0.50656574904021168</v>
      </c>
      <c r="AS225" s="185">
        <f t="shared" si="90"/>
        <v>255</v>
      </c>
      <c r="AT225" s="177">
        <f t="shared" si="91"/>
        <v>0.5389215446292116</v>
      </c>
      <c r="AV225" s="68">
        <f t="shared" si="92"/>
        <v>5.1578207224095225</v>
      </c>
      <c r="AW225" s="21" t="s">
        <v>36</v>
      </c>
      <c r="AX225" s="42">
        <f>AZ213</f>
        <v>0.50758584336015367</v>
      </c>
      <c r="AZ225" s="185">
        <f t="shared" si="93"/>
        <v>254</v>
      </c>
      <c r="BA225" s="177">
        <f t="shared" si="94"/>
        <v>0.49349217699926379</v>
      </c>
      <c r="BC225" s="68">
        <f t="shared" si="95"/>
        <v>5.0862702476323429</v>
      </c>
      <c r="BD225" s="21" t="s">
        <v>36</v>
      </c>
      <c r="BE225" s="42">
        <f>BG213</f>
        <v>0.51846383164993426</v>
      </c>
      <c r="BG225" s="185">
        <f t="shared" si="96"/>
        <v>253</v>
      </c>
      <c r="BH225" s="177">
        <f t="shared" si="97"/>
        <v>0.45006280936931597</v>
      </c>
      <c r="BJ225" s="68">
        <f t="shared" si="98"/>
        <v>5.0092030434816825</v>
      </c>
      <c r="BK225" s="21" t="s">
        <v>36</v>
      </c>
      <c r="BL225" s="42">
        <f>BN213</f>
        <v>0.52015447316996666</v>
      </c>
      <c r="BN225" s="185">
        <f t="shared" si="99"/>
        <v>253</v>
      </c>
      <c r="BO225" s="177">
        <f t="shared" si="100"/>
        <v>0.45006280936931597</v>
      </c>
      <c r="BQ225" s="68">
        <f t="shared" si="101"/>
        <v>4.9256967940122509</v>
      </c>
      <c r="BR225" s="21" t="s">
        <v>36</v>
      </c>
      <c r="BS225" s="42">
        <f>BU213</f>
        <v>0.52413782091588512</v>
      </c>
      <c r="BU225" s="185">
        <f t="shared" si="102"/>
        <v>252</v>
      </c>
      <c r="BV225" s="177">
        <f t="shared" si="103"/>
        <v>0.40863344173936816</v>
      </c>
      <c r="BX225" s="68">
        <f t="shared" si="104"/>
        <v>4.834576613964165</v>
      </c>
      <c r="BY225" s="21" t="s">
        <v>36</v>
      </c>
      <c r="BZ225" s="42">
        <f>CB213</f>
        <v>0.53500874366268547</v>
      </c>
      <c r="CB225" s="185">
        <f t="shared" si="105"/>
        <v>251</v>
      </c>
      <c r="CC225" s="177">
        <f t="shared" si="106"/>
        <v>0.36920407410942035</v>
      </c>
      <c r="CE225" s="68">
        <f t="shared" si="107"/>
        <v>4.7343134816008892</v>
      </c>
      <c r="CF225" s="21" t="s">
        <v>36</v>
      </c>
      <c r="CG225" s="42">
        <f>CI213</f>
        <v>0.54107825205211357</v>
      </c>
      <c r="CI225" s="185">
        <f t="shared" si="108"/>
        <v>250</v>
      </c>
      <c r="CJ225" s="177">
        <f t="shared" si="109"/>
        <v>0.33177470647947249</v>
      </c>
      <c r="CL225" s="68">
        <f t="shared" si="110"/>
        <v>4.6228658519151873</v>
      </c>
      <c r="CM225" s="21" t="s">
        <v>36</v>
      </c>
      <c r="CN225" s="42">
        <f>CP213</f>
        <v>0.55727573476573145</v>
      </c>
      <c r="CP225" s="185">
        <f t="shared" si="111"/>
        <v>248</v>
      </c>
      <c r="CQ225" s="177">
        <f t="shared" si="112"/>
        <v>0.26291597121957688</v>
      </c>
      <c r="CS225" s="68">
        <f t="shared" si="113"/>
        <v>4.4974214450672791</v>
      </c>
      <c r="CT225" s="21" t="s">
        <v>36</v>
      </c>
      <c r="CU225" s="42">
        <f>CW213</f>
        <v>0.56557005168152685</v>
      </c>
      <c r="CW225" s="185">
        <f t="shared" si="114"/>
        <v>245</v>
      </c>
      <c r="CX225" s="177">
        <f t="shared" si="115"/>
        <v>0.17462786832973343</v>
      </c>
      <c r="CZ225" s="68">
        <f t="shared" si="116"/>
        <v>4.3539526753894222</v>
      </c>
      <c r="DA225" s="21" t="s">
        <v>36</v>
      </c>
      <c r="DB225" s="42">
        <f>DD213</f>
        <v>0.58135647121466161</v>
      </c>
      <c r="DD225" s="185">
        <f t="shared" si="117"/>
        <v>230</v>
      </c>
      <c r="DE225" s="177">
        <f t="shared" si="118"/>
        <v>3.1873538805161131E-3</v>
      </c>
    </row>
    <row r="226" spans="1:109" ht="15" customHeight="1">
      <c r="A226" s="19">
        <f t="shared" si="71"/>
        <v>2005</v>
      </c>
      <c r="B226" s="174">
        <f t="shared" si="71"/>
        <v>235.33101630676526</v>
      </c>
      <c r="C226" s="67">
        <f t="shared" si="72"/>
        <v>4.3985274481877257</v>
      </c>
      <c r="D226" s="20">
        <v>13</v>
      </c>
      <c r="E226" s="69">
        <f t="shared" si="73"/>
        <v>2.5649493574615367</v>
      </c>
      <c r="F226" s="637" t="s">
        <v>8</v>
      </c>
      <c r="G226" s="638"/>
      <c r="H226" s="231">
        <f>SUM(K214:K233)</f>
        <v>42.528550720825983</v>
      </c>
      <c r="I226" s="177">
        <f t="shared" si="74"/>
        <v>233</v>
      </c>
      <c r="J226" s="178">
        <f t="shared" si="75"/>
        <v>0.9905265966839969</v>
      </c>
      <c r="K226" s="177">
        <f t="shared" si="76"/>
        <v>5.4336370224055712E-3</v>
      </c>
      <c r="M226" s="68">
        <f t="shared" si="77"/>
        <v>5.4609931030547019</v>
      </c>
      <c r="N226" s="21" t="s">
        <v>37</v>
      </c>
      <c r="O226" s="198">
        <f>SUM(R214:R233)</f>
        <v>29.67610257050379</v>
      </c>
      <c r="Q226" s="185">
        <f t="shared" si="78"/>
        <v>260</v>
      </c>
      <c r="R226" s="177">
        <f t="shared" si="79"/>
        <v>0.60855875645708135</v>
      </c>
      <c r="T226" s="68">
        <f t="shared" si="80"/>
        <v>5.4175705046597029</v>
      </c>
      <c r="U226" s="21" t="s">
        <v>37</v>
      </c>
      <c r="V226" s="198">
        <f>SUM(Y214:Y233)</f>
        <v>29.622032944154054</v>
      </c>
      <c r="X226" s="185">
        <f t="shared" si="81"/>
        <v>259</v>
      </c>
      <c r="Y226" s="177">
        <f t="shared" si="82"/>
        <v>0.5602207890706119</v>
      </c>
      <c r="AA226" s="68">
        <f t="shared" si="83"/>
        <v>5.3628450265645879</v>
      </c>
      <c r="AB226" s="21" t="s">
        <v>37</v>
      </c>
      <c r="AC226" s="198">
        <f>SUM(AF214:AF233)</f>
        <v>29.580030088894684</v>
      </c>
      <c r="AE226" s="185">
        <f t="shared" si="84"/>
        <v>259</v>
      </c>
      <c r="AF226" s="177">
        <f t="shared" si="85"/>
        <v>0.5602207890706119</v>
      </c>
      <c r="AH226" s="68">
        <f t="shared" si="86"/>
        <v>5.3049504007903767</v>
      </c>
      <c r="AI226" s="21" t="s">
        <v>37</v>
      </c>
      <c r="AJ226" s="198">
        <f>SUM(AM214:AM233)</f>
        <v>29.673682229584237</v>
      </c>
      <c r="AL226" s="185">
        <f t="shared" si="87"/>
        <v>259</v>
      </c>
      <c r="AM226" s="177">
        <f t="shared" si="88"/>
        <v>0.5602207890706119</v>
      </c>
      <c r="AO226" s="68">
        <f t="shared" si="89"/>
        <v>5.2434968921617786</v>
      </c>
      <c r="AP226" s="21" t="s">
        <v>37</v>
      </c>
      <c r="AQ226" s="198">
        <f>SUM(AT214:AT233)</f>
        <v>29.525957228367925</v>
      </c>
      <c r="AS226" s="185">
        <f t="shared" si="90"/>
        <v>258</v>
      </c>
      <c r="AT226" s="177">
        <f t="shared" si="91"/>
        <v>0.51388282168414245</v>
      </c>
      <c r="AV226" s="68">
        <f t="shared" si="92"/>
        <v>5.1780181346488812</v>
      </c>
      <c r="AW226" s="21" t="s">
        <v>37</v>
      </c>
      <c r="AX226" s="198">
        <f>SUM(BA214:BA233)</f>
        <v>29.668554373108556</v>
      </c>
      <c r="AZ226" s="185">
        <f t="shared" si="93"/>
        <v>258</v>
      </c>
      <c r="BA226" s="177">
        <f t="shared" si="94"/>
        <v>0.51388282168414245</v>
      </c>
      <c r="BC226" s="68">
        <f t="shared" si="95"/>
        <v>5.1079496236850197</v>
      </c>
      <c r="BD226" s="21" t="s">
        <v>37</v>
      </c>
      <c r="BE226" s="198">
        <f>SUM(BH214:BH233)</f>
        <v>29.36815301807232</v>
      </c>
      <c r="BG226" s="185">
        <f t="shared" si="96"/>
        <v>257</v>
      </c>
      <c r="BH226" s="177">
        <f t="shared" si="97"/>
        <v>0.4695448542976729</v>
      </c>
      <c r="BJ226" s="68">
        <f t="shared" si="98"/>
        <v>5.0325990896580226</v>
      </c>
      <c r="BK226" s="21" t="s">
        <v>37</v>
      </c>
      <c r="BL226" s="198">
        <f>SUM(BO214:BO233)</f>
        <v>29.521731388654171</v>
      </c>
      <c r="BN226" s="185">
        <f t="shared" si="99"/>
        <v>256</v>
      </c>
      <c r="BO226" s="177">
        <f t="shared" si="100"/>
        <v>0.4272068869112034</v>
      </c>
      <c r="BQ226" s="68">
        <f t="shared" si="101"/>
        <v>4.9511047723735579</v>
      </c>
      <c r="BR226" s="21" t="s">
        <v>37</v>
      </c>
      <c r="BS226" s="198">
        <f>SUM(BV214:BV233)</f>
        <v>29.63824674343217</v>
      </c>
      <c r="BU226" s="185">
        <f t="shared" si="102"/>
        <v>255</v>
      </c>
      <c r="BV226" s="177">
        <f t="shared" si="103"/>
        <v>0.38686891952473396</v>
      </c>
      <c r="BX226" s="68">
        <f t="shared" si="104"/>
        <v>4.8623751356408089</v>
      </c>
      <c r="BY226" s="21" t="s">
        <v>37</v>
      </c>
      <c r="BZ226" s="198">
        <f>SUM(CC214:CC233)</f>
        <v>29.615171027646049</v>
      </c>
      <c r="CB226" s="185">
        <f t="shared" si="105"/>
        <v>254</v>
      </c>
      <c r="CC226" s="177">
        <f t="shared" si="106"/>
        <v>0.34853095213826446</v>
      </c>
      <c r="CE226" s="68">
        <f t="shared" si="107"/>
        <v>4.7649991393494817</v>
      </c>
      <c r="CF226" s="21" t="s">
        <v>37</v>
      </c>
      <c r="CG226" s="198">
        <f>SUM(CJ214:CJ233)</f>
        <v>29.85048601057813</v>
      </c>
      <c r="CI226" s="185">
        <f t="shared" si="108"/>
        <v>253</v>
      </c>
      <c r="CJ226" s="177">
        <f t="shared" si="109"/>
        <v>0.31219298475179502</v>
      </c>
      <c r="CL226" s="68">
        <f t="shared" si="110"/>
        <v>4.6571079275891911</v>
      </c>
      <c r="CM226" s="21" t="s">
        <v>37</v>
      </c>
      <c r="CN226" s="198">
        <f>SUM(CQ214:CQ233)</f>
        <v>30.034575393299217</v>
      </c>
      <c r="CP226" s="185">
        <f t="shared" si="111"/>
        <v>251</v>
      </c>
      <c r="CQ226" s="177">
        <f t="shared" si="112"/>
        <v>0.24551704997885607</v>
      </c>
      <c r="CS226" s="68">
        <f t="shared" si="113"/>
        <v>4.5361524889083293</v>
      </c>
      <c r="CT226" s="21" t="s">
        <v>37</v>
      </c>
      <c r="CU226" s="198">
        <f>SUM(CX214:CX233)</f>
        <v>31.302317049053013</v>
      </c>
      <c r="CW226" s="185">
        <f t="shared" si="114"/>
        <v>248</v>
      </c>
      <c r="CX226" s="177">
        <f t="shared" si="115"/>
        <v>0.16050314781944766</v>
      </c>
      <c r="CZ226" s="68">
        <f t="shared" si="116"/>
        <v>4.3985274481877257</v>
      </c>
      <c r="DA226" s="21" t="s">
        <v>37</v>
      </c>
      <c r="DB226" s="198">
        <f>SUM(DE214:DE233)</f>
        <v>42.528550720825983</v>
      </c>
      <c r="DD226" s="185">
        <f t="shared" si="117"/>
        <v>233</v>
      </c>
      <c r="DE226" s="177">
        <f t="shared" si="118"/>
        <v>5.4336370224055712E-3</v>
      </c>
    </row>
    <row r="227" spans="1:109" ht="15" customHeight="1">
      <c r="A227" s="19">
        <f t="shared" si="71"/>
        <v>2006</v>
      </c>
      <c r="B227" s="174">
        <f t="shared" si="71"/>
        <v>306.89999999999998</v>
      </c>
      <c r="C227" s="67">
        <f t="shared" si="72"/>
        <v>5.0297841129350163</v>
      </c>
      <c r="D227" s="20">
        <v>14</v>
      </c>
      <c r="E227" s="69">
        <f t="shared" si="73"/>
        <v>2.6390573296152584</v>
      </c>
      <c r="F227" s="637" t="s">
        <v>9</v>
      </c>
      <c r="G227" s="638"/>
      <c r="H227" s="231">
        <f>SUM(K224:K233)</f>
        <v>36.412546292538913</v>
      </c>
      <c r="I227" s="177">
        <f t="shared" si="74"/>
        <v>236</v>
      </c>
      <c r="J227" s="178">
        <f t="shared" si="75"/>
        <v>23.101987618116645</v>
      </c>
      <c r="K227" s="177">
        <f t="shared" si="76"/>
        <v>5.0268099999999967</v>
      </c>
      <c r="M227" s="68">
        <f t="shared" si="77"/>
        <v>5.7265219616256902</v>
      </c>
      <c r="O227" s="74"/>
      <c r="Q227" s="185">
        <f t="shared" si="78"/>
        <v>263</v>
      </c>
      <c r="R227" s="177">
        <f t="shared" si="79"/>
        <v>1.9272099999999981</v>
      </c>
      <c r="T227" s="68">
        <f t="shared" si="80"/>
        <v>5.6933953817697143</v>
      </c>
      <c r="V227" s="74"/>
      <c r="X227" s="185">
        <f t="shared" si="81"/>
        <v>263</v>
      </c>
      <c r="Y227" s="177">
        <f t="shared" si="82"/>
        <v>1.9272099999999981</v>
      </c>
      <c r="AA227" s="68">
        <f t="shared" si="83"/>
        <v>5.6521382415038621</v>
      </c>
      <c r="AC227" s="74"/>
      <c r="AE227" s="185">
        <f t="shared" si="84"/>
        <v>262</v>
      </c>
      <c r="AF227" s="177">
        <f t="shared" si="85"/>
        <v>2.0160099999999979</v>
      </c>
      <c r="AH227" s="68">
        <f t="shared" si="86"/>
        <v>5.6091054277142929</v>
      </c>
      <c r="AJ227" s="74"/>
      <c r="AL227" s="185">
        <f t="shared" si="87"/>
        <v>262</v>
      </c>
      <c r="AM227" s="177">
        <f t="shared" si="88"/>
        <v>2.0160099999999979</v>
      </c>
      <c r="AO227" s="68">
        <f t="shared" si="89"/>
        <v>5.5641371921426828</v>
      </c>
      <c r="AQ227" s="74"/>
      <c r="AS227" s="185">
        <f t="shared" si="90"/>
        <v>262</v>
      </c>
      <c r="AT227" s="177">
        <f t="shared" si="91"/>
        <v>2.0160099999999979</v>
      </c>
      <c r="AV227" s="68">
        <f t="shared" si="92"/>
        <v>5.5170512093735464</v>
      </c>
      <c r="AX227" s="74"/>
      <c r="AZ227" s="185">
        <f t="shared" si="93"/>
        <v>261</v>
      </c>
      <c r="BA227" s="177">
        <f t="shared" si="94"/>
        <v>2.1068099999999981</v>
      </c>
      <c r="BC227" s="68">
        <f t="shared" si="95"/>
        <v>5.4676381111647396</v>
      </c>
      <c r="BE227" s="74"/>
      <c r="BG227" s="185">
        <f t="shared" si="96"/>
        <v>260</v>
      </c>
      <c r="BH227" s="177">
        <f t="shared" si="97"/>
        <v>2.1996099999999981</v>
      </c>
      <c r="BJ227" s="68">
        <f t="shared" si="98"/>
        <v>5.4156558589652697</v>
      </c>
      <c r="BL227" s="74"/>
      <c r="BN227" s="185">
        <f t="shared" si="99"/>
        <v>260</v>
      </c>
      <c r="BO227" s="177">
        <f t="shared" si="100"/>
        <v>2.1996099999999981</v>
      </c>
      <c r="BQ227" s="68">
        <f t="shared" si="101"/>
        <v>5.3608225718994333</v>
      </c>
      <c r="BS227" s="74"/>
      <c r="BU227" s="185">
        <f t="shared" si="102"/>
        <v>259</v>
      </c>
      <c r="BV227" s="177">
        <f t="shared" si="103"/>
        <v>2.2944099999999978</v>
      </c>
      <c r="BX227" s="68">
        <f t="shared" si="104"/>
        <v>5.302807271820889</v>
      </c>
      <c r="BZ227" s="74"/>
      <c r="CB227" s="185">
        <f t="shared" si="105"/>
        <v>258</v>
      </c>
      <c r="CC227" s="177">
        <f t="shared" si="106"/>
        <v>2.3912099999999978</v>
      </c>
      <c r="CE227" s="68">
        <f t="shared" si="107"/>
        <v>5.2412177745074642</v>
      </c>
      <c r="CG227" s="74"/>
      <c r="CI227" s="185">
        <f t="shared" si="108"/>
        <v>256</v>
      </c>
      <c r="CJ227" s="177">
        <f t="shared" si="109"/>
        <v>2.5908099999999976</v>
      </c>
      <c r="CL227" s="68">
        <f t="shared" si="110"/>
        <v>5.1755846011657392</v>
      </c>
      <c r="CN227" s="74"/>
      <c r="CP227" s="185">
        <f t="shared" si="111"/>
        <v>255</v>
      </c>
      <c r="CQ227" s="177">
        <f t="shared" si="112"/>
        <v>2.6936099999999978</v>
      </c>
      <c r="CS227" s="68">
        <f t="shared" si="113"/>
        <v>5.1053392295655531</v>
      </c>
      <c r="CU227" s="74"/>
      <c r="CW227" s="185">
        <f t="shared" si="114"/>
        <v>251</v>
      </c>
      <c r="CX227" s="177">
        <f t="shared" si="115"/>
        <v>3.1248099999999979</v>
      </c>
      <c r="CZ227" s="68">
        <f t="shared" si="116"/>
        <v>5.0297841129350163</v>
      </c>
      <c r="DB227" s="74"/>
      <c r="DD227" s="185">
        <f t="shared" si="117"/>
        <v>236</v>
      </c>
      <c r="DE227" s="177">
        <f t="shared" si="118"/>
        <v>5.0268099999999967</v>
      </c>
    </row>
    <row r="228" spans="1:109" ht="15" customHeight="1">
      <c r="A228" s="19">
        <f t="shared" si="71"/>
        <v>2007</v>
      </c>
      <c r="B228" s="174">
        <f t="shared" si="71"/>
        <v>321.2</v>
      </c>
      <c r="C228" s="67">
        <f t="shared" si="72"/>
        <v>5.1191907006506012</v>
      </c>
      <c r="D228" s="20">
        <v>15</v>
      </c>
      <c r="E228" s="69">
        <f t="shared" si="73"/>
        <v>2.7080502011022101</v>
      </c>
      <c r="F228" s="637" t="s">
        <v>10</v>
      </c>
      <c r="G228" s="638"/>
      <c r="H228" s="231">
        <f>SUM(J214:J233)/D233</f>
        <v>12.905121737401817</v>
      </c>
      <c r="I228" s="177">
        <f t="shared" si="74"/>
        <v>239</v>
      </c>
      <c r="J228" s="178">
        <f t="shared" si="75"/>
        <v>25.591531755915316</v>
      </c>
      <c r="K228" s="177">
        <f t="shared" si="76"/>
        <v>6.7568399999999986</v>
      </c>
      <c r="M228" s="68">
        <f t="shared" si="77"/>
        <v>5.7720639820726065</v>
      </c>
      <c r="Q228" s="185">
        <f t="shared" si="78"/>
        <v>266</v>
      </c>
      <c r="R228" s="177">
        <f t="shared" si="79"/>
        <v>3.0470399999999986</v>
      </c>
      <c r="T228" s="68">
        <f t="shared" si="80"/>
        <v>5.7404357923042362</v>
      </c>
      <c r="X228" s="185">
        <f t="shared" si="81"/>
        <v>266</v>
      </c>
      <c r="Y228" s="177">
        <f t="shared" si="82"/>
        <v>3.0470399999999986</v>
      </c>
      <c r="AA228" s="68">
        <f t="shared" si="83"/>
        <v>5.7011122461003225</v>
      </c>
      <c r="AE228" s="185">
        <f t="shared" si="84"/>
        <v>266</v>
      </c>
      <c r="AF228" s="177">
        <f t="shared" si="85"/>
        <v>3.0470399999999986</v>
      </c>
      <c r="AH228" s="68">
        <f t="shared" si="86"/>
        <v>5.6601788371740689</v>
      </c>
      <c r="AL228" s="185">
        <f t="shared" si="87"/>
        <v>265</v>
      </c>
      <c r="AM228" s="177">
        <f t="shared" si="88"/>
        <v>3.1584399999999988</v>
      </c>
      <c r="AO228" s="68">
        <f t="shared" si="89"/>
        <v>5.6174981060591884</v>
      </c>
      <c r="AS228" s="185">
        <f t="shared" si="90"/>
        <v>265</v>
      </c>
      <c r="AT228" s="177">
        <f t="shared" si="91"/>
        <v>3.1584399999999988</v>
      </c>
      <c r="AV228" s="68">
        <f t="shared" si="92"/>
        <v>5.5729141994511622</v>
      </c>
      <c r="AZ228" s="185">
        <f t="shared" si="93"/>
        <v>264</v>
      </c>
      <c r="BA228" s="177">
        <f t="shared" si="94"/>
        <v>3.2718399999999987</v>
      </c>
      <c r="BC228" s="68">
        <f t="shared" si="95"/>
        <v>5.5262494345940434</v>
      </c>
      <c r="BG228" s="185">
        <f t="shared" si="96"/>
        <v>264</v>
      </c>
      <c r="BH228" s="177">
        <f t="shared" si="97"/>
        <v>3.2718399999999987</v>
      </c>
      <c r="BJ228" s="68">
        <f t="shared" si="98"/>
        <v>5.4773000220764763</v>
      </c>
      <c r="BN228" s="185">
        <f t="shared" si="99"/>
        <v>263</v>
      </c>
      <c r="BO228" s="177">
        <f t="shared" si="100"/>
        <v>3.3872399999999989</v>
      </c>
      <c r="BQ228" s="68">
        <f t="shared" si="101"/>
        <v>5.4258306868469965</v>
      </c>
      <c r="BU228" s="185">
        <f t="shared" si="102"/>
        <v>262</v>
      </c>
      <c r="BV228" s="177">
        <f t="shared" si="103"/>
        <v>3.5046399999999984</v>
      </c>
      <c r="BX228" s="68">
        <f t="shared" si="104"/>
        <v>5.3715678282876294</v>
      </c>
      <c r="CB228" s="185">
        <f t="shared" si="105"/>
        <v>261</v>
      </c>
      <c r="CC228" s="177">
        <f t="shared" si="106"/>
        <v>3.6240399999999986</v>
      </c>
      <c r="CE228" s="68">
        <f t="shared" si="107"/>
        <v>5.3141907157043269</v>
      </c>
      <c r="CI228" s="185">
        <f t="shared" si="108"/>
        <v>260</v>
      </c>
      <c r="CJ228" s="177">
        <f t="shared" si="109"/>
        <v>3.7454399999999985</v>
      </c>
      <c r="CL228" s="68">
        <f t="shared" si="110"/>
        <v>5.2533200006173004</v>
      </c>
      <c r="CP228" s="185">
        <f t="shared" si="111"/>
        <v>258</v>
      </c>
      <c r="CQ228" s="177">
        <f t="shared" si="112"/>
        <v>3.9942399999999982</v>
      </c>
      <c r="CS228" s="68">
        <f t="shared" si="113"/>
        <v>5.1885025005408298</v>
      </c>
      <c r="CW228" s="185">
        <f t="shared" si="114"/>
        <v>255</v>
      </c>
      <c r="CX228" s="177">
        <f t="shared" si="115"/>
        <v>4.382439999999999</v>
      </c>
      <c r="CZ228" s="68">
        <f t="shared" si="116"/>
        <v>5.1191907006506012</v>
      </c>
      <c r="DD228" s="185">
        <f t="shared" si="117"/>
        <v>239</v>
      </c>
      <c r="DE228" s="177">
        <f t="shared" si="118"/>
        <v>6.7568399999999986</v>
      </c>
    </row>
    <row r="229" spans="1:109" ht="15" customHeight="1">
      <c r="A229" s="19">
        <f t="shared" si="71"/>
        <v>2008</v>
      </c>
      <c r="B229" s="174">
        <f t="shared" si="71"/>
        <v>324.60000000000002</v>
      </c>
      <c r="C229" s="67">
        <f t="shared" si="72"/>
        <v>5.1393216350575788</v>
      </c>
      <c r="D229" s="20">
        <v>16</v>
      </c>
      <c r="E229" s="69">
        <f t="shared" si="73"/>
        <v>2.7725887222397811</v>
      </c>
      <c r="F229" s="637" t="s">
        <v>11</v>
      </c>
      <c r="G229" s="638"/>
      <c r="H229" s="231">
        <f>SUM(J224:J233)/10</f>
        <v>16.722085351867364</v>
      </c>
      <c r="I229" s="177">
        <f t="shared" si="74"/>
        <v>241</v>
      </c>
      <c r="J229" s="178">
        <f t="shared" si="75"/>
        <v>25.754775107825022</v>
      </c>
      <c r="K229" s="177">
        <f t="shared" si="76"/>
        <v>6.9889600000000041</v>
      </c>
      <c r="M229" s="68">
        <f t="shared" si="77"/>
        <v>5.7825936550804906</v>
      </c>
      <c r="Q229" s="185">
        <f t="shared" si="78"/>
        <v>269</v>
      </c>
      <c r="R229" s="177">
        <f t="shared" si="79"/>
        <v>3.0913600000000026</v>
      </c>
      <c r="T229" s="68">
        <f t="shared" si="80"/>
        <v>5.7513019906241771</v>
      </c>
      <c r="X229" s="185">
        <f t="shared" si="81"/>
        <v>269</v>
      </c>
      <c r="Y229" s="177">
        <f t="shared" si="82"/>
        <v>3.0913600000000026</v>
      </c>
      <c r="AA229" s="68">
        <f t="shared" si="83"/>
        <v>5.7124118013542553</v>
      </c>
      <c r="AE229" s="185">
        <f t="shared" si="84"/>
        <v>269</v>
      </c>
      <c r="AF229" s="177">
        <f t="shared" si="85"/>
        <v>3.0913600000000026</v>
      </c>
      <c r="AH229" s="68">
        <f t="shared" si="86"/>
        <v>5.6719477511361829</v>
      </c>
      <c r="AL229" s="185">
        <f t="shared" si="87"/>
        <v>268</v>
      </c>
      <c r="AM229" s="177">
        <f t="shared" si="88"/>
        <v>3.2035600000000026</v>
      </c>
      <c r="AO229" s="68">
        <f t="shared" si="89"/>
        <v>5.6297770613457052</v>
      </c>
      <c r="AS229" s="185">
        <f t="shared" si="90"/>
        <v>268</v>
      </c>
      <c r="AT229" s="177">
        <f t="shared" si="91"/>
        <v>3.2035600000000026</v>
      </c>
      <c r="AV229" s="68">
        <f t="shared" si="92"/>
        <v>5.5857494077446086</v>
      </c>
      <c r="AZ229" s="185">
        <f t="shared" si="93"/>
        <v>267</v>
      </c>
      <c r="BA229" s="177">
        <f t="shared" si="94"/>
        <v>3.3177600000000025</v>
      </c>
      <c r="BC229" s="68">
        <f t="shared" si="95"/>
        <v>5.5396936861233064</v>
      </c>
      <c r="BG229" s="185">
        <f t="shared" si="96"/>
        <v>267</v>
      </c>
      <c r="BH229" s="177">
        <f t="shared" si="97"/>
        <v>3.3177600000000025</v>
      </c>
      <c r="BJ229" s="68">
        <f t="shared" si="98"/>
        <v>5.4914139965099498</v>
      </c>
      <c r="BN229" s="185">
        <f t="shared" si="99"/>
        <v>266</v>
      </c>
      <c r="BO229" s="177">
        <f t="shared" si="100"/>
        <v>3.4339600000000026</v>
      </c>
      <c r="BQ229" s="68">
        <f t="shared" si="101"/>
        <v>5.4406846078349584</v>
      </c>
      <c r="BU229" s="185">
        <f t="shared" si="102"/>
        <v>265</v>
      </c>
      <c r="BV229" s="177">
        <f t="shared" si="103"/>
        <v>3.5521600000000024</v>
      </c>
      <c r="BX229" s="68">
        <f t="shared" si="104"/>
        <v>5.3872435757424384</v>
      </c>
      <c r="CB229" s="185">
        <f t="shared" si="105"/>
        <v>264</v>
      </c>
      <c r="CC229" s="177">
        <f t="shared" si="106"/>
        <v>3.672360000000003</v>
      </c>
      <c r="CE229" s="68">
        <f t="shared" si="107"/>
        <v>5.3307845566855381</v>
      </c>
      <c r="CI229" s="185">
        <f t="shared" si="108"/>
        <v>263</v>
      </c>
      <c r="CJ229" s="177">
        <f t="shared" si="109"/>
        <v>3.7945600000000028</v>
      </c>
      <c r="CL229" s="68">
        <f t="shared" si="110"/>
        <v>5.2709461697519044</v>
      </c>
      <c r="CP229" s="185">
        <f t="shared" si="111"/>
        <v>261</v>
      </c>
      <c r="CQ229" s="177">
        <f t="shared" si="112"/>
        <v>4.0449600000000023</v>
      </c>
      <c r="CS229" s="68">
        <f t="shared" si="113"/>
        <v>5.2072979681608684</v>
      </c>
      <c r="CW229" s="185">
        <f t="shared" si="114"/>
        <v>258</v>
      </c>
      <c r="CX229" s="177">
        <f t="shared" si="115"/>
        <v>4.4355600000000033</v>
      </c>
      <c r="CZ229" s="68">
        <f t="shared" si="116"/>
        <v>5.1393216350575788</v>
      </c>
      <c r="DD229" s="185">
        <f t="shared" si="117"/>
        <v>241</v>
      </c>
      <c r="DE229" s="177">
        <f t="shared" si="118"/>
        <v>6.9889600000000041</v>
      </c>
    </row>
    <row r="230" spans="1:109" ht="15" customHeight="1">
      <c r="A230" s="19">
        <f t="shared" si="71"/>
        <v>2009</v>
      </c>
      <c r="B230" s="174">
        <f t="shared" si="71"/>
        <v>322.7</v>
      </c>
      <c r="C230" s="67">
        <f t="shared" si="72"/>
        <v>5.1281219895519223</v>
      </c>
      <c r="D230" s="20">
        <v>17</v>
      </c>
      <c r="E230" s="69">
        <f t="shared" si="73"/>
        <v>2.8332133440562162</v>
      </c>
      <c r="I230" s="177">
        <f t="shared" si="74"/>
        <v>244</v>
      </c>
      <c r="J230" s="178">
        <f t="shared" si="75"/>
        <v>24.387976448713975</v>
      </c>
      <c r="K230" s="177">
        <f t="shared" si="76"/>
        <v>6.1936899999999975</v>
      </c>
      <c r="M230" s="68">
        <f t="shared" si="77"/>
        <v>5.7767230990579161</v>
      </c>
      <c r="Q230" s="185">
        <f t="shared" si="78"/>
        <v>272</v>
      </c>
      <c r="R230" s="177">
        <f t="shared" si="79"/>
        <v>2.5704899999999991</v>
      </c>
      <c r="T230" s="68">
        <f t="shared" si="80"/>
        <v>5.7452442644637953</v>
      </c>
      <c r="X230" s="185">
        <f t="shared" si="81"/>
        <v>272</v>
      </c>
      <c r="Y230" s="177">
        <f t="shared" si="82"/>
        <v>2.5704899999999991</v>
      </c>
      <c r="AA230" s="68">
        <f t="shared" si="83"/>
        <v>5.7061130899944832</v>
      </c>
      <c r="AE230" s="185">
        <f t="shared" si="84"/>
        <v>271</v>
      </c>
      <c r="AF230" s="177">
        <f t="shared" si="85"/>
        <v>2.6728899999999989</v>
      </c>
      <c r="AH230" s="68">
        <f t="shared" si="86"/>
        <v>5.665388086668889</v>
      </c>
      <c r="AL230" s="185">
        <f t="shared" si="87"/>
        <v>271</v>
      </c>
      <c r="AM230" s="177">
        <f t="shared" si="88"/>
        <v>2.6728899999999989</v>
      </c>
      <c r="AO230" s="68">
        <f t="shared" si="89"/>
        <v>5.6229338867928798</v>
      </c>
      <c r="AS230" s="185">
        <f t="shared" si="90"/>
        <v>271</v>
      </c>
      <c r="AT230" s="177">
        <f t="shared" si="91"/>
        <v>2.6728899999999989</v>
      </c>
      <c r="AV230" s="68">
        <f t="shared" si="92"/>
        <v>5.5785971092330557</v>
      </c>
      <c r="AZ230" s="185">
        <f t="shared" si="93"/>
        <v>270</v>
      </c>
      <c r="BA230" s="177">
        <f t="shared" si="94"/>
        <v>2.7772899999999985</v>
      </c>
      <c r="BC230" s="68">
        <f t="shared" si="95"/>
        <v>5.5322030143941481</v>
      </c>
      <c r="BG230" s="185">
        <f t="shared" si="96"/>
        <v>270</v>
      </c>
      <c r="BH230" s="177">
        <f t="shared" si="97"/>
        <v>2.7772899999999985</v>
      </c>
      <c r="BJ230" s="68">
        <f t="shared" si="98"/>
        <v>5.4835513447890261</v>
      </c>
      <c r="BN230" s="185">
        <f t="shared" si="99"/>
        <v>269</v>
      </c>
      <c r="BO230" s="177">
        <f t="shared" si="100"/>
        <v>2.8836899999999988</v>
      </c>
      <c r="BQ230" s="68">
        <f t="shared" si="101"/>
        <v>5.4324111010287357</v>
      </c>
      <c r="BU230" s="185">
        <f t="shared" si="102"/>
        <v>268</v>
      </c>
      <c r="BV230" s="177">
        <f t="shared" si="103"/>
        <v>2.9920899999999988</v>
      </c>
      <c r="BX230" s="68">
        <f t="shared" si="104"/>
        <v>5.3785139085423133</v>
      </c>
      <c r="CB230" s="185">
        <f t="shared" si="105"/>
        <v>267</v>
      </c>
      <c r="CC230" s="177">
        <f t="shared" si="106"/>
        <v>3.1024899999999991</v>
      </c>
      <c r="CE230" s="68">
        <f t="shared" si="107"/>
        <v>5.3215454926672434</v>
      </c>
      <c r="CI230" s="185">
        <f t="shared" si="108"/>
        <v>266</v>
      </c>
      <c r="CJ230" s="177">
        <f t="shared" si="109"/>
        <v>3.2148899999999987</v>
      </c>
      <c r="CL230" s="68">
        <f t="shared" si="110"/>
        <v>5.2611345754203205</v>
      </c>
      <c r="CP230" s="185">
        <f t="shared" si="111"/>
        <v>264</v>
      </c>
      <c r="CQ230" s="177">
        <f t="shared" si="112"/>
        <v>3.4456899999999986</v>
      </c>
      <c r="CS230" s="68">
        <f t="shared" si="113"/>
        <v>5.1968381975981828</v>
      </c>
      <c r="CW230" s="185">
        <f t="shared" si="114"/>
        <v>261</v>
      </c>
      <c r="CX230" s="177">
        <f t="shared" si="115"/>
        <v>3.8068899999999983</v>
      </c>
      <c r="CZ230" s="68">
        <f t="shared" si="116"/>
        <v>5.1281219895519223</v>
      </c>
      <c r="DD230" s="185">
        <f t="shared" si="117"/>
        <v>244</v>
      </c>
      <c r="DE230" s="177">
        <f t="shared" si="118"/>
        <v>6.1936899999999975</v>
      </c>
    </row>
    <row r="231" spans="1:109" ht="15" customHeight="1">
      <c r="A231" s="19">
        <f t="shared" si="71"/>
        <v>2010</v>
      </c>
      <c r="B231" s="174">
        <f t="shared" si="71"/>
        <v>306</v>
      </c>
      <c r="C231" s="67">
        <f t="shared" si="72"/>
        <v>5.0238805208462765</v>
      </c>
      <c r="D231" s="20">
        <v>18</v>
      </c>
      <c r="E231" s="69">
        <f t="shared" si="73"/>
        <v>2.8903717578961645</v>
      </c>
      <c r="I231" s="177">
        <f t="shared" si="74"/>
        <v>247</v>
      </c>
      <c r="J231" s="178">
        <f t="shared" si="75"/>
        <v>19.281045751633989</v>
      </c>
      <c r="K231" s="177">
        <f t="shared" si="76"/>
        <v>3.4809999999999999</v>
      </c>
      <c r="M231" s="68">
        <f t="shared" si="77"/>
        <v>5.7235851019523807</v>
      </c>
      <c r="Q231" s="185">
        <f t="shared" si="78"/>
        <v>275</v>
      </c>
      <c r="R231" s="177">
        <f t="shared" si="79"/>
        <v>0.96099999999999997</v>
      </c>
      <c r="T231" s="68">
        <f t="shared" si="80"/>
        <v>5.6903594543240601</v>
      </c>
      <c r="X231" s="185">
        <f t="shared" si="81"/>
        <v>275</v>
      </c>
      <c r="Y231" s="177">
        <f t="shared" si="82"/>
        <v>0.96099999999999997</v>
      </c>
      <c r="AA231" s="68">
        <f t="shared" si="83"/>
        <v>5.6489742381612063</v>
      </c>
      <c r="AE231" s="185">
        <f t="shared" si="84"/>
        <v>274</v>
      </c>
      <c r="AF231" s="177">
        <f t="shared" si="85"/>
        <v>1.024</v>
      </c>
      <c r="AH231" s="68">
        <f t="shared" si="86"/>
        <v>5.6058020662959978</v>
      </c>
      <c r="AL231" s="185">
        <f t="shared" si="87"/>
        <v>274</v>
      </c>
      <c r="AM231" s="177">
        <f t="shared" si="88"/>
        <v>1.024</v>
      </c>
      <c r="AO231" s="68">
        <f t="shared" si="89"/>
        <v>5.5606816310155276</v>
      </c>
      <c r="AS231" s="185">
        <f t="shared" si="90"/>
        <v>273</v>
      </c>
      <c r="AT231" s="177">
        <f t="shared" si="91"/>
        <v>1.089</v>
      </c>
      <c r="AV231" s="68">
        <f t="shared" si="92"/>
        <v>5.5134287461649825</v>
      </c>
      <c r="AZ231" s="185">
        <f t="shared" si="93"/>
        <v>273</v>
      </c>
      <c r="BA231" s="177">
        <f t="shared" si="94"/>
        <v>1.089</v>
      </c>
      <c r="BC231" s="68">
        <f t="shared" si="95"/>
        <v>5.4638318050256105</v>
      </c>
      <c r="BG231" s="185">
        <f t="shared" si="96"/>
        <v>272</v>
      </c>
      <c r="BH231" s="177">
        <f t="shared" si="97"/>
        <v>1.1559999999999999</v>
      </c>
      <c r="BJ231" s="68">
        <f t="shared" si="98"/>
        <v>5.4116460518550396</v>
      </c>
      <c r="BN231" s="185">
        <f t="shared" si="99"/>
        <v>272</v>
      </c>
      <c r="BO231" s="177">
        <f t="shared" si="100"/>
        <v>1.1559999999999999</v>
      </c>
      <c r="BQ231" s="68">
        <f t="shared" si="101"/>
        <v>5.3565862746720123</v>
      </c>
      <c r="BU231" s="185">
        <f t="shared" si="102"/>
        <v>271</v>
      </c>
      <c r="BV231" s="177">
        <f t="shared" si="103"/>
        <v>1.2250000000000001</v>
      </c>
      <c r="BX231" s="68">
        <f t="shared" si="104"/>
        <v>5.2983173665480363</v>
      </c>
      <c r="CB231" s="185">
        <f t="shared" si="105"/>
        <v>270</v>
      </c>
      <c r="CC231" s="177">
        <f t="shared" si="106"/>
        <v>1.296</v>
      </c>
      <c r="CE231" s="68">
        <f t="shared" si="107"/>
        <v>5.2364419628299492</v>
      </c>
      <c r="CI231" s="185">
        <f t="shared" si="108"/>
        <v>269</v>
      </c>
      <c r="CJ231" s="177">
        <f t="shared" si="109"/>
        <v>1.369</v>
      </c>
      <c r="CL231" s="68">
        <f t="shared" si="110"/>
        <v>5.1704839950381514</v>
      </c>
      <c r="CP231" s="185">
        <f t="shared" si="111"/>
        <v>267</v>
      </c>
      <c r="CQ231" s="177">
        <f t="shared" si="112"/>
        <v>1.5209999999999999</v>
      </c>
      <c r="CS231" s="68">
        <f t="shared" si="113"/>
        <v>5.0998664278241987</v>
      </c>
      <c r="CW231" s="185">
        <f t="shared" si="114"/>
        <v>264</v>
      </c>
      <c r="CX231" s="177">
        <f t="shared" si="115"/>
        <v>1.764</v>
      </c>
      <c r="CZ231" s="68">
        <f t="shared" si="116"/>
        <v>5.0238805208462765</v>
      </c>
      <c r="DD231" s="185">
        <f t="shared" si="117"/>
        <v>247</v>
      </c>
      <c r="DE231" s="177">
        <f t="shared" si="118"/>
        <v>3.4809999999999999</v>
      </c>
    </row>
    <row r="232" spans="1:109" s="25" customFormat="1" ht="15" customHeight="1">
      <c r="A232" s="19">
        <f t="shared" si="71"/>
        <v>2011</v>
      </c>
      <c r="B232" s="174">
        <f t="shared" si="71"/>
        <v>311.7</v>
      </c>
      <c r="C232" s="67">
        <f t="shared" si="72"/>
        <v>5.0606944939689926</v>
      </c>
      <c r="D232" s="20">
        <v>19</v>
      </c>
      <c r="E232" s="69">
        <f t="shared" si="73"/>
        <v>2.9444389791664403</v>
      </c>
      <c r="F232" s="50"/>
      <c r="H232" s="75"/>
      <c r="I232" s="177">
        <f t="shared" si="74"/>
        <v>249</v>
      </c>
      <c r="J232" s="178">
        <f t="shared" si="75"/>
        <v>20.115495668912413</v>
      </c>
      <c r="K232" s="177">
        <f t="shared" si="76"/>
        <v>3.9312899999999984</v>
      </c>
      <c r="M232" s="68">
        <f t="shared" si="77"/>
        <v>5.7420411867732915</v>
      </c>
      <c r="N232" s="50"/>
      <c r="P232" s="75"/>
      <c r="Q232" s="185">
        <f t="shared" si="78"/>
        <v>277</v>
      </c>
      <c r="R232" s="177">
        <f t="shared" si="79"/>
        <v>1.2040899999999992</v>
      </c>
      <c r="T232" s="68">
        <f t="shared" si="80"/>
        <v>5.709433146165015</v>
      </c>
      <c r="U232" s="50"/>
      <c r="W232" s="75"/>
      <c r="X232" s="185">
        <f t="shared" si="81"/>
        <v>277</v>
      </c>
      <c r="Y232" s="177">
        <f t="shared" si="82"/>
        <v>1.2040899999999992</v>
      </c>
      <c r="AA232" s="68">
        <f t="shared" si="83"/>
        <v>5.6688459047753046</v>
      </c>
      <c r="AB232" s="50"/>
      <c r="AD232" s="75"/>
      <c r="AE232" s="185">
        <f t="shared" si="84"/>
        <v>277</v>
      </c>
      <c r="AF232" s="177">
        <f t="shared" si="85"/>
        <v>1.2040899999999992</v>
      </c>
      <c r="AH232" s="68">
        <f t="shared" si="86"/>
        <v>5.6265413943127536</v>
      </c>
      <c r="AI232" s="50"/>
      <c r="AK232" s="75"/>
      <c r="AL232" s="185">
        <f t="shared" si="87"/>
        <v>276</v>
      </c>
      <c r="AM232" s="177">
        <f t="shared" si="88"/>
        <v>1.274489999999999</v>
      </c>
      <c r="AO232" s="68">
        <f t="shared" si="89"/>
        <v>5.5823678527657679</v>
      </c>
      <c r="AP232" s="50"/>
      <c r="AR232" s="75"/>
      <c r="AS232" s="185">
        <f t="shared" si="90"/>
        <v>276</v>
      </c>
      <c r="AT232" s="177">
        <f t="shared" si="91"/>
        <v>1.274489999999999</v>
      </c>
      <c r="AV232" s="68">
        <f t="shared" si="92"/>
        <v>5.5361524666052357</v>
      </c>
      <c r="AW232" s="50"/>
      <c r="AY232" s="75"/>
      <c r="AZ232" s="185">
        <f t="shared" si="93"/>
        <v>276</v>
      </c>
      <c r="BA232" s="177">
        <f t="shared" si="94"/>
        <v>1.274489999999999</v>
      </c>
      <c r="BC232" s="68">
        <f t="shared" si="95"/>
        <v>5.4876972877094374</v>
      </c>
      <c r="BD232" s="50"/>
      <c r="BF232" s="75"/>
      <c r="BG232" s="185">
        <f t="shared" si="96"/>
        <v>275</v>
      </c>
      <c r="BH232" s="177">
        <f t="shared" si="97"/>
        <v>1.3468899999999993</v>
      </c>
      <c r="BJ232" s="68">
        <f t="shared" si="98"/>
        <v>5.4367741096950528</v>
      </c>
      <c r="BK232" s="50"/>
      <c r="BM232" s="75"/>
      <c r="BN232" s="185">
        <f t="shared" si="99"/>
        <v>274</v>
      </c>
      <c r="BO232" s="177">
        <f t="shared" si="100"/>
        <v>1.4212899999999991</v>
      </c>
      <c r="BQ232" s="68">
        <f t="shared" si="101"/>
        <v>5.3831179682405015</v>
      </c>
      <c r="BR232" s="50"/>
      <c r="BT232" s="75"/>
      <c r="BU232" s="185">
        <f t="shared" si="102"/>
        <v>274</v>
      </c>
      <c r="BV232" s="177">
        <f t="shared" si="103"/>
        <v>1.4212899999999991</v>
      </c>
      <c r="BX232" s="68">
        <f t="shared" si="104"/>
        <v>5.3264187966589116</v>
      </c>
      <c r="BY232" s="50"/>
      <c r="CA232" s="75"/>
      <c r="CB232" s="185">
        <f t="shared" si="105"/>
        <v>273</v>
      </c>
      <c r="CC232" s="177">
        <f t="shared" si="106"/>
        <v>1.4976899999999991</v>
      </c>
      <c r="CE232" s="68">
        <f t="shared" si="107"/>
        <v>5.2663105704129505</v>
      </c>
      <c r="CF232" s="50"/>
      <c r="CH232" s="75"/>
      <c r="CI232" s="185">
        <f t="shared" si="108"/>
        <v>271</v>
      </c>
      <c r="CJ232" s="177">
        <f t="shared" si="109"/>
        <v>1.6564899999999991</v>
      </c>
      <c r="CL232" s="68">
        <f t="shared" si="110"/>
        <v>5.2023569754021253</v>
      </c>
      <c r="CM232" s="50"/>
      <c r="CO232" s="75"/>
      <c r="CP232" s="185">
        <f t="shared" si="111"/>
        <v>270</v>
      </c>
      <c r="CQ232" s="177">
        <f t="shared" si="112"/>
        <v>1.7388899999999989</v>
      </c>
      <c r="CS232" s="68">
        <f t="shared" si="113"/>
        <v>5.1340321722401807</v>
      </c>
      <c r="CT232" s="50"/>
      <c r="CV232" s="75"/>
      <c r="CW232" s="185">
        <f t="shared" si="114"/>
        <v>266</v>
      </c>
      <c r="CX232" s="177">
        <f t="shared" si="115"/>
        <v>2.0884899999999988</v>
      </c>
      <c r="CZ232" s="68">
        <f t="shared" si="116"/>
        <v>5.0606944939689926</v>
      </c>
      <c r="DA232" s="50"/>
      <c r="DC232" s="75"/>
      <c r="DD232" s="185">
        <f t="shared" si="117"/>
        <v>249</v>
      </c>
      <c r="DE232" s="177">
        <f t="shared" si="118"/>
        <v>3.9312899999999984</v>
      </c>
    </row>
    <row r="233" spans="1:109" ht="15" customHeight="1" thickBot="1">
      <c r="A233" s="19">
        <f t="shared" si="71"/>
        <v>2012</v>
      </c>
      <c r="B233" s="174">
        <f t="shared" si="71"/>
        <v>312.39999999999998</v>
      </c>
      <c r="C233" s="67">
        <f t="shared" si="72"/>
        <v>5.0651234793803255</v>
      </c>
      <c r="D233" s="20">
        <v>20</v>
      </c>
      <c r="E233" s="69">
        <f t="shared" si="73"/>
        <v>2.9957322735539909</v>
      </c>
      <c r="F233" s="50"/>
      <c r="G233" s="25"/>
      <c r="H233" s="75"/>
      <c r="I233" s="177">
        <f t="shared" si="74"/>
        <v>251</v>
      </c>
      <c r="J233" s="178">
        <f t="shared" si="75"/>
        <v>19.654289372599226</v>
      </c>
      <c r="K233" s="177">
        <f t="shared" si="76"/>
        <v>3.7699599999999971</v>
      </c>
      <c r="M233" s="68">
        <f t="shared" si="77"/>
        <v>5.744284417965531</v>
      </c>
      <c r="N233" s="50"/>
      <c r="O233" s="25"/>
      <c r="P233" s="75"/>
      <c r="Q233" s="185">
        <f t="shared" si="78"/>
        <v>280</v>
      </c>
      <c r="R233" s="177">
        <f t="shared" si="79"/>
        <v>1.0497599999999987</v>
      </c>
      <c r="T233" s="68">
        <f t="shared" si="80"/>
        <v>5.7117506443053783</v>
      </c>
      <c r="U233" s="50"/>
      <c r="V233" s="25"/>
      <c r="W233" s="75"/>
      <c r="X233" s="185">
        <f t="shared" si="81"/>
        <v>280</v>
      </c>
      <c r="Y233" s="177">
        <f t="shared" si="82"/>
        <v>1.0497599999999987</v>
      </c>
      <c r="AA233" s="68">
        <f t="shared" si="83"/>
        <v>5.6712592829506407</v>
      </c>
      <c r="AB233" s="50"/>
      <c r="AC233" s="25"/>
      <c r="AD233" s="75"/>
      <c r="AE233" s="185">
        <f t="shared" si="84"/>
        <v>279</v>
      </c>
      <c r="AF233" s="177">
        <f t="shared" si="85"/>
        <v>1.1155599999999986</v>
      </c>
      <c r="AH233" s="68">
        <f t="shared" si="86"/>
        <v>5.6290589284602648</v>
      </c>
      <c r="AI233" s="50"/>
      <c r="AJ233" s="25"/>
      <c r="AK233" s="75"/>
      <c r="AL233" s="185">
        <f t="shared" si="87"/>
        <v>279</v>
      </c>
      <c r="AM233" s="177">
        <f t="shared" si="88"/>
        <v>1.1155599999999986</v>
      </c>
      <c r="AO233" s="68">
        <f t="shared" si="89"/>
        <v>5.5849989386662342</v>
      </c>
      <c r="AP233" s="50"/>
      <c r="AQ233" s="25"/>
      <c r="AR233" s="75"/>
      <c r="AS233" s="185">
        <f t="shared" si="90"/>
        <v>279</v>
      </c>
      <c r="AT233" s="177">
        <f t="shared" si="91"/>
        <v>1.1155599999999986</v>
      </c>
      <c r="AV233" s="68">
        <f t="shared" si="92"/>
        <v>5.5389078314659672</v>
      </c>
      <c r="AW233" s="50"/>
      <c r="AX233" s="25"/>
      <c r="AY233" s="75"/>
      <c r="AZ233" s="185">
        <f t="shared" si="93"/>
        <v>278</v>
      </c>
      <c r="BA233" s="177">
        <f t="shared" si="94"/>
        <v>1.1833599999999986</v>
      </c>
      <c r="BC233" s="68">
        <f t="shared" si="95"/>
        <v>5.4905892541951591</v>
      </c>
      <c r="BD233" s="50"/>
      <c r="BE233" s="25"/>
      <c r="BF233" s="75"/>
      <c r="BG233" s="185">
        <f t="shared" si="96"/>
        <v>278</v>
      </c>
      <c r="BH233" s="177">
        <f t="shared" si="97"/>
        <v>1.1833599999999986</v>
      </c>
      <c r="BJ233" s="68">
        <f t="shared" si="98"/>
        <v>5.4398169288217364</v>
      </c>
      <c r="BK233" s="50"/>
      <c r="BL233" s="25"/>
      <c r="BM233" s="75"/>
      <c r="BN233" s="185">
        <f t="shared" si="99"/>
        <v>277</v>
      </c>
      <c r="BO233" s="177">
        <f t="shared" si="100"/>
        <v>1.2531599999999985</v>
      </c>
      <c r="BQ233" s="68">
        <f t="shared" si="101"/>
        <v>5.38632824387075</v>
      </c>
      <c r="BR233" s="50"/>
      <c r="BS233" s="25"/>
      <c r="BT233" s="75"/>
      <c r="BU233" s="185">
        <f t="shared" si="102"/>
        <v>276</v>
      </c>
      <c r="BV233" s="177">
        <f t="shared" si="103"/>
        <v>1.3249599999999984</v>
      </c>
      <c r="BX233" s="68">
        <f t="shared" si="104"/>
        <v>5.3298160336074076</v>
      </c>
      <c r="BY233" s="50"/>
      <c r="BZ233" s="25"/>
      <c r="CA233" s="75"/>
      <c r="CB233" s="185">
        <f t="shared" si="105"/>
        <v>275</v>
      </c>
      <c r="CC233" s="177">
        <f t="shared" si="106"/>
        <v>1.3987599999999984</v>
      </c>
      <c r="CE233" s="68">
        <f t="shared" si="107"/>
        <v>5.2699178920263385</v>
      </c>
      <c r="CF233" s="50"/>
      <c r="CG233" s="25"/>
      <c r="CH233" s="75"/>
      <c r="CI233" s="185">
        <f t="shared" si="108"/>
        <v>274</v>
      </c>
      <c r="CJ233" s="177">
        <f t="shared" si="109"/>
        <v>1.4745599999999983</v>
      </c>
      <c r="CL233" s="68">
        <f t="shared" si="110"/>
        <v>5.2062020776402305</v>
      </c>
      <c r="CM233" s="50"/>
      <c r="CN233" s="25"/>
      <c r="CO233" s="75"/>
      <c r="CP233" s="185">
        <f t="shared" si="111"/>
        <v>272</v>
      </c>
      <c r="CQ233" s="177">
        <f t="shared" si="112"/>
        <v>1.6321599999999983</v>
      </c>
      <c r="CS233" s="68">
        <f t="shared" si="113"/>
        <v>5.1381486143952149</v>
      </c>
      <c r="CT233" s="50"/>
      <c r="CU233" s="25"/>
      <c r="CV233" s="75"/>
      <c r="CW233" s="185">
        <f t="shared" si="114"/>
        <v>269</v>
      </c>
      <c r="CX233" s="177">
        <f t="shared" si="115"/>
        <v>1.8835599999999981</v>
      </c>
      <c r="CZ233" s="68">
        <f t="shared" si="116"/>
        <v>5.0651234793803255</v>
      </c>
      <c r="DA233" s="50"/>
      <c r="DB233" s="25"/>
      <c r="DC233" s="75"/>
      <c r="DD233" s="185">
        <f t="shared" si="117"/>
        <v>251</v>
      </c>
      <c r="DE233" s="177">
        <f t="shared" si="118"/>
        <v>3.7699599999999971</v>
      </c>
    </row>
    <row r="234" spans="1:109" s="25" customFormat="1" ht="15" customHeight="1" thickTop="1">
      <c r="A234" s="275">
        <f t="shared" si="71"/>
        <v>2013</v>
      </c>
      <c r="B234" s="290">
        <f t="shared" si="71"/>
        <v>330</v>
      </c>
      <c r="C234" s="282"/>
      <c r="D234" s="276">
        <v>21</v>
      </c>
      <c r="E234" s="283"/>
      <c r="F234" s="281"/>
      <c r="G234" s="277"/>
      <c r="H234" s="284"/>
      <c r="I234" s="278">
        <f t="shared" si="74"/>
        <v>254</v>
      </c>
      <c r="J234" s="279"/>
      <c r="K234" s="278"/>
      <c r="M234" s="68"/>
      <c r="N234" s="50"/>
      <c r="P234" s="32"/>
      <c r="Q234" s="185"/>
      <c r="R234" s="177"/>
      <c r="T234" s="68"/>
      <c r="U234" s="50"/>
      <c r="W234" s="32"/>
      <c r="X234" s="185"/>
      <c r="Y234" s="177"/>
      <c r="AA234" s="68"/>
      <c r="AB234" s="50"/>
      <c r="AD234" s="32"/>
      <c r="AE234" s="185"/>
      <c r="AF234" s="177"/>
      <c r="AH234" s="68"/>
      <c r="AI234" s="50"/>
      <c r="AK234" s="32"/>
      <c r="AL234" s="185"/>
      <c r="AM234" s="177"/>
      <c r="AO234" s="68"/>
      <c r="AP234" s="50"/>
      <c r="AR234" s="32"/>
      <c r="AS234" s="185"/>
      <c r="AT234" s="177"/>
      <c r="AV234" s="68"/>
      <c r="AW234" s="50"/>
      <c r="AY234" s="32"/>
      <c r="AZ234" s="185"/>
      <c r="BA234" s="177"/>
      <c r="BC234" s="68"/>
      <c r="BD234" s="50"/>
      <c r="BF234" s="32"/>
      <c r="BG234" s="185"/>
      <c r="BH234" s="177"/>
      <c r="BJ234" s="68"/>
      <c r="BK234" s="50"/>
      <c r="BM234" s="32"/>
      <c r="BN234" s="185"/>
      <c r="BO234" s="177"/>
      <c r="BQ234" s="68"/>
      <c r="BR234" s="50"/>
      <c r="BT234" s="32"/>
      <c r="BU234" s="185"/>
      <c r="BV234" s="177"/>
      <c r="BX234" s="68"/>
      <c r="BY234" s="50"/>
      <c r="CA234" s="32"/>
      <c r="CB234" s="185"/>
      <c r="CC234" s="177"/>
      <c r="CE234" s="68"/>
      <c r="CF234" s="50"/>
      <c r="CH234" s="32"/>
      <c r="CI234" s="185"/>
      <c r="CJ234" s="177"/>
      <c r="CL234" s="68"/>
      <c r="CM234" s="50"/>
      <c r="CO234" s="32"/>
      <c r="CP234" s="185"/>
      <c r="CQ234" s="177"/>
      <c r="CS234" s="68"/>
      <c r="CT234" s="50"/>
      <c r="CV234" s="32"/>
      <c r="CW234" s="185"/>
      <c r="CX234" s="177"/>
      <c r="CZ234" s="68"/>
      <c r="DA234" s="50"/>
      <c r="DC234" s="32"/>
      <c r="DD234" s="185"/>
      <c r="DE234" s="177"/>
    </row>
    <row r="235" spans="1:109" s="25" customFormat="1" ht="15" customHeight="1" thickBot="1">
      <c r="A235" s="19">
        <f t="shared" si="71"/>
        <v>2014</v>
      </c>
      <c r="B235" s="174">
        <f t="shared" ref="B235:B256" si="119">ROUND($G$219+$G$222*D235^$G$220,$G$1)</f>
        <v>256</v>
      </c>
      <c r="C235" s="67"/>
      <c r="D235" s="20">
        <v>22</v>
      </c>
      <c r="E235" s="69"/>
      <c r="F235" s="50"/>
      <c r="H235" s="32"/>
      <c r="I235" s="177">
        <f t="shared" si="74"/>
        <v>256</v>
      </c>
      <c r="J235" s="178"/>
      <c r="K235" s="177"/>
      <c r="M235" s="79"/>
      <c r="N235" s="51"/>
      <c r="O235" s="30"/>
      <c r="P235" s="78"/>
      <c r="Q235" s="205"/>
      <c r="R235" s="183"/>
      <c r="T235" s="79"/>
      <c r="U235" s="51"/>
      <c r="V235" s="30"/>
      <c r="W235" s="78"/>
      <c r="X235" s="205"/>
      <c r="Y235" s="183"/>
      <c r="AA235" s="79"/>
      <c r="AB235" s="51"/>
      <c r="AC235" s="30"/>
      <c r="AD235" s="78"/>
      <c r="AE235" s="205"/>
      <c r="AF235" s="183"/>
      <c r="AH235" s="79"/>
      <c r="AI235" s="51"/>
      <c r="AJ235" s="30"/>
      <c r="AK235" s="78"/>
      <c r="AL235" s="205"/>
      <c r="AM235" s="183"/>
      <c r="AO235" s="79"/>
      <c r="AP235" s="51"/>
      <c r="AQ235" s="30"/>
      <c r="AR235" s="78"/>
      <c r="AS235" s="205"/>
      <c r="AT235" s="183"/>
      <c r="AV235" s="79"/>
      <c r="AW235" s="51"/>
      <c r="AX235" s="30"/>
      <c r="AY235" s="78"/>
      <c r="AZ235" s="205"/>
      <c r="BA235" s="183"/>
      <c r="BC235" s="79"/>
      <c r="BD235" s="51"/>
      <c r="BE235" s="30"/>
      <c r="BF235" s="78"/>
      <c r="BG235" s="205"/>
      <c r="BH235" s="183"/>
      <c r="BJ235" s="79"/>
      <c r="BK235" s="51"/>
      <c r="BL235" s="30"/>
      <c r="BM235" s="78"/>
      <c r="BN235" s="205"/>
      <c r="BO235" s="183"/>
      <c r="BQ235" s="79"/>
      <c r="BR235" s="51"/>
      <c r="BS235" s="30"/>
      <c r="BT235" s="78"/>
      <c r="BU235" s="205"/>
      <c r="BV235" s="183"/>
      <c r="BX235" s="79"/>
      <c r="BY235" s="51"/>
      <c r="BZ235" s="30"/>
      <c r="CA235" s="78"/>
      <c r="CB235" s="205"/>
      <c r="CC235" s="183"/>
      <c r="CE235" s="79"/>
      <c r="CF235" s="51"/>
      <c r="CG235" s="30"/>
      <c r="CH235" s="78"/>
      <c r="CI235" s="205"/>
      <c r="CJ235" s="183"/>
      <c r="CL235" s="79"/>
      <c r="CM235" s="51"/>
      <c r="CN235" s="30"/>
      <c r="CO235" s="78"/>
      <c r="CP235" s="205"/>
      <c r="CQ235" s="183"/>
      <c r="CS235" s="79"/>
      <c r="CT235" s="51"/>
      <c r="CU235" s="30"/>
      <c r="CV235" s="78"/>
      <c r="CW235" s="205"/>
      <c r="CX235" s="183"/>
      <c r="CZ235" s="79"/>
      <c r="DA235" s="51"/>
      <c r="DB235" s="30"/>
      <c r="DC235" s="78"/>
      <c r="DD235" s="205"/>
      <c r="DE235" s="183"/>
    </row>
    <row r="236" spans="1:109" ht="15" customHeight="1" thickTop="1">
      <c r="A236" s="19">
        <f t="shared" ref="A236:A256" si="120">A144</f>
        <v>2015</v>
      </c>
      <c r="B236" s="174">
        <f t="shared" si="119"/>
        <v>258</v>
      </c>
      <c r="C236" s="52"/>
      <c r="D236" s="20">
        <v>23</v>
      </c>
      <c r="E236" s="20"/>
      <c r="F236" s="53"/>
      <c r="G236" s="80"/>
      <c r="H236" s="32"/>
      <c r="I236" s="177">
        <f t="shared" si="74"/>
        <v>258</v>
      </c>
      <c r="J236" s="185"/>
      <c r="K236" s="185"/>
    </row>
    <row r="237" spans="1:109" ht="15" customHeight="1" thickBot="1">
      <c r="A237" s="19">
        <f t="shared" si="120"/>
        <v>2016</v>
      </c>
      <c r="B237" s="174">
        <f t="shared" si="119"/>
        <v>261</v>
      </c>
      <c r="C237" s="52"/>
      <c r="D237" s="20">
        <v>24</v>
      </c>
      <c r="E237" s="20"/>
      <c r="F237" s="62" t="s">
        <v>47</v>
      </c>
      <c r="G237" s="63" t="s">
        <v>39</v>
      </c>
      <c r="H237" s="81" t="s">
        <v>40</v>
      </c>
      <c r="I237" s="177">
        <f t="shared" si="74"/>
        <v>261</v>
      </c>
      <c r="J237" s="185"/>
      <c r="K237" s="185"/>
    </row>
    <row r="238" spans="1:109" ht="15" customHeight="1" thickTop="1">
      <c r="A238" s="19">
        <f t="shared" si="120"/>
        <v>2017</v>
      </c>
      <c r="B238" s="174">
        <f t="shared" si="119"/>
        <v>263</v>
      </c>
      <c r="C238" s="52"/>
      <c r="D238" s="20">
        <v>25</v>
      </c>
      <c r="E238" s="20"/>
      <c r="F238" s="198">
        <f>O219</f>
        <v>0</v>
      </c>
      <c r="G238" s="201">
        <f>O225</f>
        <v>0.49633986546440995</v>
      </c>
      <c r="H238" s="245">
        <f>O226</f>
        <v>29.67610257050379</v>
      </c>
      <c r="I238" s="177">
        <f t="shared" si="74"/>
        <v>263</v>
      </c>
      <c r="J238" s="185"/>
      <c r="K238" s="185"/>
      <c r="M238" s="198" t="s">
        <v>48</v>
      </c>
      <c r="N238" s="198">
        <f>MIN(B214:B233)</f>
        <v>154.30648308508049</v>
      </c>
      <c r="O238" s="198"/>
      <c r="P238" s="198"/>
      <c r="Q238" s="198"/>
      <c r="R238" s="198"/>
      <c r="S238" s="198"/>
      <c r="T238" s="198" t="s">
        <v>48</v>
      </c>
      <c r="U238" s="198">
        <f>N238</f>
        <v>154.30648308508049</v>
      </c>
      <c r="V238" s="198"/>
      <c r="W238" s="198"/>
      <c r="X238" s="198"/>
      <c r="Y238" s="198"/>
      <c r="Z238" s="198"/>
      <c r="AA238" s="198" t="s">
        <v>48</v>
      </c>
      <c r="AB238" s="198">
        <f>U238</f>
        <v>154.30648308508049</v>
      </c>
      <c r="AH238" s="198" t="s">
        <v>48</v>
      </c>
      <c r="AI238" s="198">
        <f>AB238</f>
        <v>154.30648308508049</v>
      </c>
      <c r="AO238" s="198" t="s">
        <v>48</v>
      </c>
      <c r="AP238" s="198">
        <f>AI238</f>
        <v>154.30648308508049</v>
      </c>
      <c r="AV238" s="198" t="s">
        <v>48</v>
      </c>
      <c r="AW238" s="198">
        <f>AP238</f>
        <v>154.30648308508049</v>
      </c>
      <c r="BC238" s="198" t="s">
        <v>48</v>
      </c>
      <c r="BD238" s="198">
        <f>AW238</f>
        <v>154.30648308508049</v>
      </c>
      <c r="BJ238" s="198" t="s">
        <v>48</v>
      </c>
      <c r="BK238" s="198">
        <f>BD238</f>
        <v>154.30648308508049</v>
      </c>
      <c r="BQ238" s="198" t="s">
        <v>48</v>
      </c>
      <c r="BR238" s="198">
        <f>BK238</f>
        <v>154.30648308508049</v>
      </c>
      <c r="BX238" s="198" t="s">
        <v>48</v>
      </c>
      <c r="BY238" s="198">
        <f>BR238</f>
        <v>154.30648308508049</v>
      </c>
      <c r="CE238" s="198" t="s">
        <v>48</v>
      </c>
      <c r="CF238" s="198">
        <f>BY238</f>
        <v>154.30648308508049</v>
      </c>
      <c r="CL238" s="198" t="s">
        <v>48</v>
      </c>
      <c r="CM238" s="198">
        <f>CF238</f>
        <v>154.30648308508049</v>
      </c>
      <c r="CS238" s="198" t="s">
        <v>48</v>
      </c>
      <c r="CT238" s="198">
        <f>CM238</f>
        <v>154.30648308508049</v>
      </c>
      <c r="CZ238" s="198" t="s">
        <v>48</v>
      </c>
      <c r="DA238" s="198">
        <f>CT238</f>
        <v>154.30648308508049</v>
      </c>
    </row>
    <row r="239" spans="1:109" ht="15" customHeight="1">
      <c r="A239" s="19">
        <f t="shared" si="120"/>
        <v>2018</v>
      </c>
      <c r="B239" s="174">
        <f t="shared" si="119"/>
        <v>265</v>
      </c>
      <c r="C239" s="52"/>
      <c r="D239" s="20">
        <v>26</v>
      </c>
      <c r="E239" s="20"/>
      <c r="F239" s="198">
        <f>V219</f>
        <v>10</v>
      </c>
      <c r="G239" s="201">
        <f>V225</f>
        <v>0.49774059670488791</v>
      </c>
      <c r="H239" s="245">
        <f>V226</f>
        <v>29.622032944154054</v>
      </c>
      <c r="I239" s="177">
        <f>ROUNDUP($G$219+$G$222*D239^$G$220,$G$1)</f>
        <v>265</v>
      </c>
      <c r="J239" s="185"/>
      <c r="K239" s="185"/>
      <c r="M239" s="198" t="s">
        <v>49</v>
      </c>
      <c r="N239" s="243">
        <v>1</v>
      </c>
      <c r="O239" s="198"/>
      <c r="P239" s="198"/>
      <c r="Q239" s="198"/>
      <c r="R239" s="198"/>
      <c r="S239" s="198"/>
      <c r="T239" s="198" t="s">
        <v>49</v>
      </c>
      <c r="U239" s="198">
        <f>N239</f>
        <v>1</v>
      </c>
      <c r="V239" s="198"/>
      <c r="W239" s="198"/>
      <c r="X239" s="198"/>
      <c r="Y239" s="198"/>
      <c r="Z239" s="198"/>
      <c r="AA239" s="198" t="s">
        <v>49</v>
      </c>
      <c r="AB239" s="198">
        <f>U239</f>
        <v>1</v>
      </c>
      <c r="AH239" s="198" t="s">
        <v>49</v>
      </c>
      <c r="AI239" s="198">
        <f>AB239</f>
        <v>1</v>
      </c>
      <c r="AO239" s="198" t="s">
        <v>49</v>
      </c>
      <c r="AP239" s="198">
        <f>AI239</f>
        <v>1</v>
      </c>
      <c r="AV239" s="198" t="s">
        <v>49</v>
      </c>
      <c r="AW239" s="198">
        <f>AP239</f>
        <v>1</v>
      </c>
      <c r="BC239" s="198" t="s">
        <v>49</v>
      </c>
      <c r="BD239" s="198">
        <f>AW239</f>
        <v>1</v>
      </c>
      <c r="BJ239" s="198" t="s">
        <v>49</v>
      </c>
      <c r="BK239" s="198">
        <f>BD239</f>
        <v>1</v>
      </c>
      <c r="BQ239" s="198" t="s">
        <v>49</v>
      </c>
      <c r="BR239" s="198">
        <f>BK239</f>
        <v>1</v>
      </c>
      <c r="BX239" s="198" t="s">
        <v>49</v>
      </c>
      <c r="BY239" s="198">
        <f>BR239</f>
        <v>1</v>
      </c>
      <c r="CE239" s="198" t="s">
        <v>49</v>
      </c>
      <c r="CF239" s="198">
        <f>BY239</f>
        <v>1</v>
      </c>
      <c r="CL239" s="198" t="s">
        <v>49</v>
      </c>
      <c r="CM239" s="198">
        <f>CF239</f>
        <v>1</v>
      </c>
      <c r="CS239" s="198" t="s">
        <v>49</v>
      </c>
      <c r="CT239" s="198">
        <f>CM239</f>
        <v>1</v>
      </c>
      <c r="CZ239" s="198" t="s">
        <v>49</v>
      </c>
      <c r="DA239" s="198">
        <f>CT239</f>
        <v>1</v>
      </c>
    </row>
    <row r="240" spans="1:109" ht="15" customHeight="1">
      <c r="A240" s="19">
        <f t="shared" si="120"/>
        <v>2019</v>
      </c>
      <c r="B240" s="174">
        <f t="shared" si="119"/>
        <v>267</v>
      </c>
      <c r="C240" s="52"/>
      <c r="D240" s="20">
        <v>27</v>
      </c>
      <c r="E240" s="20"/>
      <c r="F240" s="198">
        <f>AC219</f>
        <v>22</v>
      </c>
      <c r="G240" s="201">
        <f>AC225</f>
        <v>0.5017965083071817</v>
      </c>
      <c r="H240" s="245">
        <f>AC226</f>
        <v>29.580030088894684</v>
      </c>
      <c r="I240" s="177">
        <f t="shared" ref="I240:I256" si="121">ROUND($G$219+$G$222*D240^$G$220,$G$1)</f>
        <v>267</v>
      </c>
      <c r="J240" s="185"/>
      <c r="K240" s="185"/>
      <c r="M240" s="198" t="s">
        <v>50</v>
      </c>
      <c r="N240" s="212">
        <v>12</v>
      </c>
      <c r="O240" s="198"/>
      <c r="P240" s="198"/>
      <c r="Q240" s="198"/>
      <c r="R240" s="198"/>
      <c r="S240" s="198"/>
      <c r="T240" s="198" t="s">
        <v>50</v>
      </c>
      <c r="U240" s="198">
        <f>N240</f>
        <v>12</v>
      </c>
      <c r="V240" s="198"/>
      <c r="W240" s="198"/>
      <c r="X240" s="198"/>
      <c r="Y240" s="198"/>
      <c r="Z240" s="198"/>
      <c r="AA240" s="198" t="s">
        <v>50</v>
      </c>
      <c r="AB240" s="198">
        <f>U240</f>
        <v>12</v>
      </c>
      <c r="AH240" s="198" t="s">
        <v>50</v>
      </c>
      <c r="AI240" s="198">
        <f>AB240</f>
        <v>12</v>
      </c>
      <c r="AO240" s="198" t="s">
        <v>50</v>
      </c>
      <c r="AP240" s="198">
        <f>AI240</f>
        <v>12</v>
      </c>
      <c r="AV240" s="198" t="s">
        <v>50</v>
      </c>
      <c r="AW240" s="198">
        <f>AP240</f>
        <v>12</v>
      </c>
      <c r="BC240" s="198" t="s">
        <v>50</v>
      </c>
      <c r="BD240" s="198">
        <f>AW240</f>
        <v>12</v>
      </c>
      <c r="BJ240" s="198" t="s">
        <v>50</v>
      </c>
      <c r="BK240" s="198">
        <f>BD240</f>
        <v>12</v>
      </c>
      <c r="BQ240" s="198" t="s">
        <v>50</v>
      </c>
      <c r="BR240" s="198">
        <f>BK240</f>
        <v>12</v>
      </c>
      <c r="BX240" s="198" t="s">
        <v>50</v>
      </c>
      <c r="BY240" s="198">
        <f>BR240</f>
        <v>12</v>
      </c>
      <c r="CE240" s="198" t="s">
        <v>50</v>
      </c>
      <c r="CF240" s="198">
        <f>BY240</f>
        <v>12</v>
      </c>
      <c r="CL240" s="198" t="s">
        <v>50</v>
      </c>
      <c r="CM240" s="198">
        <f>CF240</f>
        <v>12</v>
      </c>
      <c r="CS240" s="198" t="s">
        <v>50</v>
      </c>
      <c r="CT240" s="198">
        <f>CM240</f>
        <v>12</v>
      </c>
      <c r="CZ240" s="198" t="s">
        <v>50</v>
      </c>
      <c r="DA240" s="198">
        <f>CT240</f>
        <v>12</v>
      </c>
    </row>
    <row r="241" spans="1:11" ht="15" customHeight="1">
      <c r="A241" s="19">
        <f t="shared" si="120"/>
        <v>2020</v>
      </c>
      <c r="B241" s="174">
        <f t="shared" si="119"/>
        <v>269</v>
      </c>
      <c r="C241" s="52"/>
      <c r="D241" s="20">
        <v>28</v>
      </c>
      <c r="E241" s="20"/>
      <c r="F241" s="198">
        <f>AJ219</f>
        <v>34</v>
      </c>
      <c r="G241" s="201">
        <f>AJ225</f>
        <v>0.50229731371937947</v>
      </c>
      <c r="H241" s="245">
        <f>AJ226</f>
        <v>29.673682229584237</v>
      </c>
      <c r="I241" s="177">
        <f t="shared" si="121"/>
        <v>269</v>
      </c>
      <c r="J241" s="185"/>
      <c r="K241" s="185"/>
    </row>
    <row r="242" spans="1:11" ht="15" customHeight="1">
      <c r="A242" s="19">
        <f t="shared" si="120"/>
        <v>2021</v>
      </c>
      <c r="B242" s="174">
        <f t="shared" si="119"/>
        <v>271</v>
      </c>
      <c r="C242" s="52"/>
      <c r="D242" s="20">
        <v>29</v>
      </c>
      <c r="E242" s="20"/>
      <c r="F242" s="198">
        <f>AQ219</f>
        <v>46</v>
      </c>
      <c r="G242" s="201">
        <f>AQ225</f>
        <v>0.50656574904021168</v>
      </c>
      <c r="H242" s="245">
        <f>AQ226</f>
        <v>29.525957228367925</v>
      </c>
      <c r="I242" s="177">
        <f t="shared" si="121"/>
        <v>271</v>
      </c>
      <c r="J242" s="185"/>
      <c r="K242" s="185"/>
    </row>
    <row r="243" spans="1:11" ht="15" customHeight="1">
      <c r="A243" s="19">
        <f t="shared" si="120"/>
        <v>2022</v>
      </c>
      <c r="B243" s="174">
        <f t="shared" si="119"/>
        <v>273</v>
      </c>
      <c r="C243" s="52"/>
      <c r="D243" s="20">
        <v>30</v>
      </c>
      <c r="E243" s="20"/>
      <c r="F243" s="198">
        <f>AX219</f>
        <v>58</v>
      </c>
      <c r="G243" s="201">
        <f>AX225</f>
        <v>0.50758584336015367</v>
      </c>
      <c r="H243" s="245">
        <f>AX226</f>
        <v>29.668554373108556</v>
      </c>
      <c r="I243" s="177">
        <f t="shared" si="121"/>
        <v>273</v>
      </c>
      <c r="J243" s="185"/>
      <c r="K243" s="185"/>
    </row>
    <row r="244" spans="1:11" ht="15" customHeight="1">
      <c r="A244" s="19">
        <f t="shared" si="120"/>
        <v>2023</v>
      </c>
      <c r="B244" s="174">
        <f t="shared" si="119"/>
        <v>275</v>
      </c>
      <c r="C244" s="52"/>
      <c r="D244" s="20">
        <v>31</v>
      </c>
      <c r="E244" s="20"/>
      <c r="F244" s="198">
        <f>BE219</f>
        <v>70</v>
      </c>
      <c r="G244" s="201">
        <f>BE225</f>
        <v>0.51846383164993426</v>
      </c>
      <c r="H244" s="245">
        <f>BE226</f>
        <v>29.36815301807232</v>
      </c>
      <c r="I244" s="177">
        <f t="shared" si="121"/>
        <v>275</v>
      </c>
      <c r="J244" s="185"/>
      <c r="K244" s="185"/>
    </row>
    <row r="245" spans="1:11" ht="15" customHeight="1">
      <c r="A245" s="19">
        <f t="shared" si="120"/>
        <v>2024</v>
      </c>
      <c r="B245" s="174">
        <f t="shared" si="119"/>
        <v>276</v>
      </c>
      <c r="C245" s="52"/>
      <c r="D245" s="20">
        <v>32</v>
      </c>
      <c r="E245" s="20"/>
      <c r="F245" s="198">
        <f>BL219</f>
        <v>82</v>
      </c>
      <c r="G245" s="201">
        <f>BL225</f>
        <v>0.52015447316996666</v>
      </c>
      <c r="H245" s="245">
        <f>BL226</f>
        <v>29.521731388654171</v>
      </c>
      <c r="I245" s="177">
        <f t="shared" si="121"/>
        <v>276</v>
      </c>
      <c r="J245" s="185"/>
      <c r="K245" s="185"/>
    </row>
    <row r="246" spans="1:11" ht="15" customHeight="1">
      <c r="A246" s="19">
        <f t="shared" si="120"/>
        <v>2025</v>
      </c>
      <c r="B246" s="174">
        <f t="shared" si="119"/>
        <v>278</v>
      </c>
      <c r="C246" s="52"/>
      <c r="D246" s="20">
        <v>33</v>
      </c>
      <c r="E246" s="20"/>
      <c r="F246" s="198">
        <f>BS219</f>
        <v>94</v>
      </c>
      <c r="G246" s="201">
        <f>BS225</f>
        <v>0.52413782091588512</v>
      </c>
      <c r="H246" s="245">
        <f>BS226</f>
        <v>29.63824674343217</v>
      </c>
      <c r="I246" s="177">
        <f t="shared" si="121"/>
        <v>278</v>
      </c>
      <c r="J246" s="185"/>
      <c r="K246" s="185"/>
    </row>
    <row r="247" spans="1:11" ht="15" customHeight="1">
      <c r="A247" s="19">
        <f t="shared" si="120"/>
        <v>2026</v>
      </c>
      <c r="B247" s="174">
        <f t="shared" si="119"/>
        <v>280</v>
      </c>
      <c r="C247" s="52"/>
      <c r="D247" s="20">
        <v>34</v>
      </c>
      <c r="E247" s="20"/>
      <c r="F247" s="198">
        <f>BZ219</f>
        <v>106</v>
      </c>
      <c r="G247" s="201">
        <f>BZ225</f>
        <v>0.53500874366268547</v>
      </c>
      <c r="H247" s="245">
        <f>BZ226</f>
        <v>29.615171027646049</v>
      </c>
      <c r="I247" s="177">
        <f t="shared" si="121"/>
        <v>280</v>
      </c>
      <c r="J247" s="185"/>
      <c r="K247" s="185"/>
    </row>
    <row r="248" spans="1:11" ht="15" customHeight="1">
      <c r="A248" s="19">
        <f t="shared" si="120"/>
        <v>2027</v>
      </c>
      <c r="B248" s="174">
        <f t="shared" si="119"/>
        <v>282</v>
      </c>
      <c r="C248" s="52"/>
      <c r="D248" s="20">
        <v>35</v>
      </c>
      <c r="E248" s="20"/>
      <c r="F248" s="198">
        <f>CG219</f>
        <v>118</v>
      </c>
      <c r="G248" s="201">
        <f>CG225</f>
        <v>0.54107825205211357</v>
      </c>
      <c r="H248" s="245">
        <f>CG226</f>
        <v>29.85048601057813</v>
      </c>
      <c r="I248" s="177">
        <f t="shared" si="121"/>
        <v>282</v>
      </c>
      <c r="J248" s="185"/>
      <c r="K248" s="185"/>
    </row>
    <row r="249" spans="1:11" ht="15" customHeight="1">
      <c r="A249" s="19">
        <f t="shared" si="120"/>
        <v>2028</v>
      </c>
      <c r="B249" s="174">
        <f t="shared" si="119"/>
        <v>284</v>
      </c>
      <c r="C249" s="52"/>
      <c r="D249" s="20">
        <v>36</v>
      </c>
      <c r="E249" s="20"/>
      <c r="F249" s="198">
        <f>CN219</f>
        <v>130</v>
      </c>
      <c r="G249" s="201">
        <f>CN225</f>
        <v>0.55727573476573145</v>
      </c>
      <c r="H249" s="245">
        <f>CN226</f>
        <v>30.034575393299217</v>
      </c>
      <c r="I249" s="177">
        <f t="shared" si="121"/>
        <v>284</v>
      </c>
      <c r="J249" s="185"/>
      <c r="K249" s="185"/>
    </row>
    <row r="250" spans="1:11" ht="15" customHeight="1">
      <c r="A250" s="19">
        <f t="shared" si="120"/>
        <v>2029</v>
      </c>
      <c r="B250" s="174">
        <f t="shared" si="119"/>
        <v>285</v>
      </c>
      <c r="C250" s="52"/>
      <c r="D250" s="20">
        <v>37</v>
      </c>
      <c r="E250" s="20"/>
      <c r="F250" s="198">
        <f>CU219</f>
        <v>142</v>
      </c>
      <c r="G250" s="201">
        <f>CU225</f>
        <v>0.56557005168152685</v>
      </c>
      <c r="H250" s="245">
        <f>CU226</f>
        <v>31.302317049053013</v>
      </c>
      <c r="I250" s="177">
        <f t="shared" si="121"/>
        <v>285</v>
      </c>
      <c r="J250" s="185"/>
      <c r="K250" s="185"/>
    </row>
    <row r="251" spans="1:11" ht="15" customHeight="1">
      <c r="A251" s="19">
        <f t="shared" si="120"/>
        <v>2030</v>
      </c>
      <c r="B251" s="174">
        <f t="shared" si="119"/>
        <v>287</v>
      </c>
      <c r="C251" s="52"/>
      <c r="D251" s="20">
        <v>38</v>
      </c>
      <c r="E251" s="20"/>
      <c r="F251" s="198">
        <f>DB219</f>
        <v>154</v>
      </c>
      <c r="G251" s="201">
        <f>DB225</f>
        <v>0.58135647121466161</v>
      </c>
      <c r="H251" s="245">
        <f>DB226</f>
        <v>42.528550720825983</v>
      </c>
      <c r="I251" s="177">
        <f t="shared" si="121"/>
        <v>287</v>
      </c>
      <c r="J251" s="185"/>
      <c r="K251" s="185"/>
    </row>
    <row r="252" spans="1:11" ht="15" customHeight="1">
      <c r="A252" s="19">
        <f t="shared" si="120"/>
        <v>2031</v>
      </c>
      <c r="B252" s="174">
        <f t="shared" si="119"/>
        <v>289</v>
      </c>
      <c r="C252" s="52"/>
      <c r="D252" s="20">
        <v>39</v>
      </c>
      <c r="E252" s="20"/>
      <c r="F252" s="53"/>
      <c r="G252" s="80"/>
      <c r="H252" s="32"/>
      <c r="I252" s="177">
        <f t="shared" si="121"/>
        <v>289</v>
      </c>
      <c r="J252" s="185"/>
      <c r="K252" s="185"/>
    </row>
    <row r="253" spans="1:11" ht="15" customHeight="1">
      <c r="A253" s="19">
        <f t="shared" si="120"/>
        <v>2032</v>
      </c>
      <c r="B253" s="174">
        <f t="shared" si="119"/>
        <v>290</v>
      </c>
      <c r="C253" s="52"/>
      <c r="D253" s="20">
        <v>40</v>
      </c>
      <c r="E253" s="20"/>
      <c r="F253" s="53"/>
      <c r="G253" s="80"/>
      <c r="H253" s="32"/>
      <c r="I253" s="177">
        <f t="shared" si="121"/>
        <v>290</v>
      </c>
      <c r="J253" s="185"/>
      <c r="K253" s="185"/>
    </row>
    <row r="254" spans="1:11" ht="15" customHeight="1">
      <c r="A254" s="19">
        <f t="shared" si="120"/>
        <v>2033</v>
      </c>
      <c r="B254" s="174">
        <f t="shared" si="119"/>
        <v>292</v>
      </c>
      <c r="C254" s="52"/>
      <c r="D254" s="20">
        <v>41</v>
      </c>
      <c r="E254" s="20"/>
      <c r="F254" s="53"/>
      <c r="G254" s="80"/>
      <c r="H254" s="32"/>
      <c r="I254" s="177">
        <f t="shared" si="121"/>
        <v>292</v>
      </c>
      <c r="J254" s="185"/>
      <c r="K254" s="185"/>
    </row>
    <row r="255" spans="1:11" ht="15" customHeight="1">
      <c r="A255" s="19">
        <f t="shared" si="120"/>
        <v>2034</v>
      </c>
      <c r="B255" s="174">
        <f t="shared" si="119"/>
        <v>294</v>
      </c>
      <c r="C255" s="52"/>
      <c r="D255" s="20">
        <v>42</v>
      </c>
      <c r="E255" s="20"/>
      <c r="F255" s="53"/>
      <c r="G255" s="80"/>
      <c r="H255" s="32"/>
      <c r="I255" s="177">
        <f t="shared" si="121"/>
        <v>294</v>
      </c>
      <c r="J255" s="185"/>
      <c r="K255" s="185"/>
    </row>
    <row r="256" spans="1:11" ht="15" customHeight="1">
      <c r="A256" s="19">
        <f t="shared" si="120"/>
        <v>2035</v>
      </c>
      <c r="B256" s="174">
        <f t="shared" si="119"/>
        <v>295</v>
      </c>
      <c r="C256" s="52"/>
      <c r="D256" s="20">
        <v>43</v>
      </c>
      <c r="E256" s="20"/>
      <c r="F256" s="53"/>
      <c r="G256" s="80"/>
      <c r="H256" s="32"/>
      <c r="I256" s="177">
        <f t="shared" si="121"/>
        <v>295</v>
      </c>
      <c r="J256" s="185"/>
      <c r="K256" s="185"/>
    </row>
    <row r="257" spans="1:65" ht="15" customHeight="1">
      <c r="A257" s="36"/>
      <c r="B257" s="189"/>
      <c r="C257" s="25"/>
      <c r="D257" s="21"/>
      <c r="E257" s="21"/>
      <c r="F257" s="55"/>
      <c r="G257" s="80"/>
      <c r="H257" s="25"/>
      <c r="I257" s="83"/>
      <c r="J257" s="83"/>
      <c r="O257" s="84"/>
    </row>
    <row r="258" spans="1:65" ht="15" customHeight="1">
      <c r="A258" s="7" t="s">
        <v>51</v>
      </c>
    </row>
    <row r="259" spans="1:65" ht="15" customHeight="1">
      <c r="A259" s="10" t="s">
        <v>2</v>
      </c>
      <c r="B259" s="92" t="s">
        <v>71</v>
      </c>
      <c r="C259" s="12" t="s">
        <v>52</v>
      </c>
      <c r="D259" s="12" t="s">
        <v>13</v>
      </c>
      <c r="E259" s="37"/>
      <c r="F259" s="13"/>
      <c r="G259" s="14"/>
      <c r="H259" s="15" t="s">
        <v>14</v>
      </c>
      <c r="I259" s="16">
        <f>RSQ(I261:I280,B261:B280)</f>
        <v>0.75317758798237333</v>
      </c>
      <c r="J259" s="17" t="s">
        <v>15</v>
      </c>
      <c r="K259" s="18" t="s">
        <v>16</v>
      </c>
      <c r="M259" s="66" t="s">
        <v>52</v>
      </c>
      <c r="N259" s="37"/>
      <c r="O259" s="107" t="s">
        <v>74</v>
      </c>
      <c r="P259" s="108">
        <f>RSQ($B260:$B279,P260:P279)</f>
        <v>0.48637167998365233</v>
      </c>
      <c r="Q259" s="18" t="s">
        <v>16</v>
      </c>
      <c r="S259" s="66" t="s">
        <v>52</v>
      </c>
      <c r="T259" s="37"/>
      <c r="U259" s="107" t="s">
        <v>74</v>
      </c>
      <c r="V259" s="108">
        <f>RSQ($B260:$B279,V260:V279)</f>
        <v>0.63444078862676589</v>
      </c>
      <c r="W259" s="18" t="s">
        <v>16</v>
      </c>
      <c r="Y259" s="66" t="s">
        <v>52</v>
      </c>
      <c r="Z259" s="37"/>
      <c r="AA259" s="107" t="s">
        <v>74</v>
      </c>
      <c r="AB259" s="108">
        <f>RSQ($B260:$B279,AB260:AB279)</f>
        <v>0.66499016438054048</v>
      </c>
      <c r="AC259" s="18" t="s">
        <v>16</v>
      </c>
      <c r="AE259" s="66" t="s">
        <v>52</v>
      </c>
      <c r="AF259" s="37"/>
      <c r="AG259" s="107" t="s">
        <v>74</v>
      </c>
      <c r="AH259" s="108">
        <f>RSQ($B260:$B279,AH260:AH279)</f>
        <v>0.6824403774870732</v>
      </c>
      <c r="AI259" s="18" t="s">
        <v>16</v>
      </c>
      <c r="AK259" s="66" t="s">
        <v>52</v>
      </c>
      <c r="AL259" s="37"/>
      <c r="AM259" s="107" t="s">
        <v>74</v>
      </c>
      <c r="AN259" s="108">
        <f>RSQ($B260:$B279,AN260:AN279)</f>
        <v>0.689617528494197</v>
      </c>
      <c r="AO259" s="18" t="s">
        <v>16</v>
      </c>
      <c r="AQ259" s="66" t="s">
        <v>52</v>
      </c>
      <c r="AR259" s="37"/>
      <c r="AS259" s="107" t="s">
        <v>74</v>
      </c>
      <c r="AT259" s="108">
        <f>RSQ($B261:$B280,AT260:AT279)</f>
        <v>0.74904138581242619</v>
      </c>
      <c r="AU259" s="18" t="s">
        <v>16</v>
      </c>
      <c r="AW259" s="66" t="s">
        <v>52</v>
      </c>
      <c r="AX259" s="37"/>
      <c r="AY259" s="107" t="s">
        <v>74</v>
      </c>
      <c r="AZ259" s="108">
        <f>RSQ($B261:$B280,AZ260:AZ279)</f>
        <v>0.75018927182881301</v>
      </c>
      <c r="BA259" s="18" t="s">
        <v>16</v>
      </c>
      <c r="BC259" s="66" t="s">
        <v>52</v>
      </c>
      <c r="BD259" s="37"/>
      <c r="BE259" s="107" t="s">
        <v>74</v>
      </c>
      <c r="BF259" s="108">
        <f>RSQ($B261:$B280,BF260:BF279)</f>
        <v>0.75346576456386483</v>
      </c>
      <c r="BG259" s="18" t="s">
        <v>16</v>
      </c>
      <c r="BI259" s="66" t="s">
        <v>52</v>
      </c>
      <c r="BJ259" s="37"/>
      <c r="BK259" s="107" t="s">
        <v>74</v>
      </c>
      <c r="BL259" s="108">
        <f>RSQ($B261:$B280,BL260:BL279)</f>
        <v>0.75120066523571016</v>
      </c>
      <c r="BM259" s="18" t="s">
        <v>16</v>
      </c>
    </row>
    <row r="260" spans="1:65" ht="15" customHeight="1">
      <c r="A260" s="19">
        <f t="shared" ref="A260:B281" si="122">A214</f>
        <v>1993</v>
      </c>
      <c r="B260" s="174">
        <f t="shared" si="122"/>
        <v>208.8</v>
      </c>
      <c r="C260" s="207">
        <f>LN(F$264/B260-1)</f>
        <v>0.52848486934024952</v>
      </c>
      <c r="D260" s="20">
        <v>1</v>
      </c>
      <c r="E260" s="38" t="s">
        <v>53</v>
      </c>
      <c r="F260" s="21"/>
      <c r="H260" s="85"/>
      <c r="I260" s="175">
        <f>ROUND($F$264/(1+EXP($F$269+$F$268*D260)),$G$1)</f>
        <v>175</v>
      </c>
      <c r="J260" s="176">
        <f>ABS(B260-I260)/B260*100</f>
        <v>16.187739463601535</v>
      </c>
      <c r="K260" s="175">
        <f>(B260-I260)^2/1000</f>
        <v>1.1424400000000008</v>
      </c>
      <c r="M260" s="208">
        <f>LN(O$264/$B260-1)</f>
        <v>-0.5860640115906729</v>
      </c>
      <c r="N260" s="38"/>
      <c r="O260" s="21"/>
      <c r="P260" s="203">
        <f>ROUND(O$264/(1+EXP(O$269+O$268*$D260)),$G$1)</f>
        <v>129</v>
      </c>
      <c r="Q260" s="175">
        <f>($B260-P260)^2/1000</f>
        <v>6.3680400000000015</v>
      </c>
      <c r="S260" s="208">
        <f>LN(U$264/$B260-1)</f>
        <v>-0.32940911667844935</v>
      </c>
      <c r="T260" s="38"/>
      <c r="U260" s="21"/>
      <c r="V260" s="203">
        <f>ROUND(U$264/(1+EXP(U$269+U$268*$D260)),$G$1)</f>
        <v>161</v>
      </c>
      <c r="W260" s="175">
        <f>($B260-V260)^2/1000</f>
        <v>2.2848400000000009</v>
      </c>
      <c r="Y260" s="208">
        <f>LN(AA$264/$B260-1)</f>
        <v>-0.12535473218727719</v>
      </c>
      <c r="Z260" s="38"/>
      <c r="AA260" s="21"/>
      <c r="AB260" s="203">
        <f>ROUND(AA$264/(1+EXP(AA$269+AA$268*$D260)),$G$1)</f>
        <v>167</v>
      </c>
      <c r="AC260" s="175">
        <f>($B260-AB260)^2/1000</f>
        <v>1.747240000000001</v>
      </c>
      <c r="AE260" s="208">
        <f>LN(AG$264/$B260-1)</f>
        <v>4.4035217390486624E-2</v>
      </c>
      <c r="AF260" s="38"/>
      <c r="AG260" s="21"/>
      <c r="AH260" s="203">
        <f>ROUND(AG$264/(1+EXP(AG$269+AG$268*$D260)),$G$1)</f>
        <v>170</v>
      </c>
      <c r="AI260" s="175">
        <f>($B260-AH260)^2/1000</f>
        <v>1.505440000000001</v>
      </c>
      <c r="AK260" s="208">
        <f>LN(AM$264/$B260-1)</f>
        <v>0.18884556752233561</v>
      </c>
      <c r="AL260" s="38"/>
      <c r="AM260" s="21"/>
      <c r="AN260" s="203">
        <f>ROUND(AM$264/(1+EXP(AM$269+AM$268*$D260)),$G$1)</f>
        <v>172</v>
      </c>
      <c r="AO260" s="175">
        <f>($B260-AN260)^2/1000</f>
        <v>1.354240000000001</v>
      </c>
      <c r="AQ260" s="208">
        <f>LN(AS$264/$B260-1)</f>
        <v>0.31531401111386681</v>
      </c>
      <c r="AR260" s="38"/>
      <c r="AS260" s="21"/>
      <c r="AT260" s="203">
        <f>ROUND(AS$264/(1+EXP(AS$269+AS$268*$D260)),$G$1)</f>
        <v>174</v>
      </c>
      <c r="AU260" s="175">
        <f>($B260-AT260)^2/1000</f>
        <v>1.2110400000000008</v>
      </c>
      <c r="AW260" s="208">
        <f>LN(AY$264/$B260-1)</f>
        <v>0.42756894455413047</v>
      </c>
      <c r="AX260" s="38"/>
      <c r="AY260" s="21"/>
      <c r="AZ260" s="203">
        <f>ROUND(AY$264/(1+EXP(AY$269+AY$268*$D260)),$G$1)</f>
        <v>174</v>
      </c>
      <c r="BA260" s="175">
        <f>($B260-AZ260)^2/1000</f>
        <v>1.2110400000000008</v>
      </c>
      <c r="BC260" s="208">
        <f>LN(BE$264/$B260-1)</f>
        <v>0.52848486934024952</v>
      </c>
      <c r="BD260" s="38"/>
      <c r="BE260" s="21"/>
      <c r="BF260" s="203">
        <f>ROUND(BE$264/(1+EXP(BE$269+BE$268*$D260)),$G$1)</f>
        <v>175</v>
      </c>
      <c r="BG260" s="175">
        <f>($B260-BF260)^2/1000</f>
        <v>1.1424400000000008</v>
      </c>
      <c r="BI260" s="208">
        <f>LN(BK$264/$B260-1)</f>
        <v>0.6201438147264261</v>
      </c>
      <c r="BJ260" s="38"/>
      <c r="BK260" s="21"/>
      <c r="BL260" s="203">
        <f>ROUND(BK$264/(1+EXP(BK$269+BK$268*$D260)),$G$1)</f>
        <v>176</v>
      </c>
      <c r="BM260" s="175">
        <f>($B260-BL260)^2/1000</f>
        <v>1.0758400000000008</v>
      </c>
    </row>
    <row r="261" spans="1:65" ht="15" customHeight="1">
      <c r="A261" s="19">
        <f t="shared" si="122"/>
        <v>1994</v>
      </c>
      <c r="B261" s="174">
        <f t="shared" si="122"/>
        <v>211.7</v>
      </c>
      <c r="C261" s="207">
        <f t="shared" ref="C261:C279" si="123">LN(F$264/B261-1)</f>
        <v>0.5064703811309621</v>
      </c>
      <c r="D261" s="20">
        <v>2</v>
      </c>
      <c r="E261" s="38" t="s">
        <v>53</v>
      </c>
      <c r="F261" s="21"/>
      <c r="H261" s="85"/>
      <c r="I261" s="175">
        <f t="shared" ref="I261:I302" si="124">ROUND($F$264/(1+EXP($F$269+$F$268*D261)),$G$1)</f>
        <v>182</v>
      </c>
      <c r="J261" s="176">
        <f t="shared" ref="J261:J279" si="125">ABS(B261-I261)/B261*100</f>
        <v>14.029286726499759</v>
      </c>
      <c r="K261" s="175">
        <f t="shared" ref="K261:K279" si="126">(B261-I261)^2/1000</f>
        <v>0.88208999999999937</v>
      </c>
      <c r="M261" s="208">
        <f t="shared" ref="M261:M279" si="127">LN(O$264/$B261-1)</f>
        <v>-0.62513101010685868</v>
      </c>
      <c r="N261" s="38" t="s">
        <v>53</v>
      </c>
      <c r="O261" s="21"/>
      <c r="P261" s="203">
        <f t="shared" ref="P261:P279" si="128">ROUND(O$264/(1+EXP(O$269+O$268*$D261)),$G$1)</f>
        <v>147</v>
      </c>
      <c r="Q261" s="175">
        <f t="shared" ref="Q261:Q279" si="129">($B261-P261)^2/1000</f>
        <v>4.1860899999999983</v>
      </c>
      <c r="S261" s="208">
        <f t="shared" ref="S261:S279" si="130">LN(U$264/$B261-1)</f>
        <v>-0.36269885467223478</v>
      </c>
      <c r="T261" s="38" t="s">
        <v>53</v>
      </c>
      <c r="U261" s="21"/>
      <c r="V261" s="203">
        <f t="shared" ref="V261:V279" si="131">ROUND(U$264/(1+EXP(U$269+U$268*$D261)),$G$1)</f>
        <v>171</v>
      </c>
      <c r="W261" s="175">
        <f t="shared" ref="W261:W279" si="132">($B261-V261)^2/1000</f>
        <v>1.6564899999999991</v>
      </c>
      <c r="Y261" s="208">
        <f t="shared" ref="Y261:Y279" si="133">LN(AA$264/$B261-1)</f>
        <v>-0.15501706038001409</v>
      </c>
      <c r="Z261" s="38" t="s">
        <v>53</v>
      </c>
      <c r="AA261" s="21"/>
      <c r="AB261" s="203">
        <f t="shared" ref="AB261:AB279" si="134">ROUND(AA$264/(1+EXP(AA$269+AA$268*$D261)),$G$1)</f>
        <v>176</v>
      </c>
      <c r="AC261" s="175">
        <f t="shared" ref="AC261:AC279" si="135">($B261-AB261)^2/1000</f>
        <v>1.274489999999999</v>
      </c>
      <c r="AE261" s="208">
        <f t="shared" ref="AE261:AE279" si="136">LN(AG$264/$B261-1)</f>
        <v>1.6862226229497866E-2</v>
      </c>
      <c r="AF261" s="38" t="s">
        <v>53</v>
      </c>
      <c r="AG261" s="21"/>
      <c r="AH261" s="203">
        <f t="shared" ref="AH261:AH279" si="137">ROUND(AG$264/(1+EXP(AG$269+AG$268*$D261)),$G$1)</f>
        <v>178</v>
      </c>
      <c r="AI261" s="175">
        <f t="shared" ref="AI261:AI279" si="138">($B261-AH261)^2/1000</f>
        <v>1.1356899999999992</v>
      </c>
      <c r="AK261" s="208">
        <f t="shared" ref="AK261:AK279" si="139">LN(AM$264/$B261-1)</f>
        <v>0.1634868123886927</v>
      </c>
      <c r="AL261" s="38" t="s">
        <v>53</v>
      </c>
      <c r="AM261" s="21"/>
      <c r="AN261" s="203">
        <f t="shared" ref="AN261:AN279" si="140">ROUND(AM$264/(1+EXP(AM$269+AM$268*$D261)),$G$1)</f>
        <v>180</v>
      </c>
      <c r="AO261" s="175">
        <f t="shared" ref="AO261:AO279" si="141">($B261-AN261)^2/1000</f>
        <v>1.0048899999999994</v>
      </c>
      <c r="AQ261" s="208">
        <f t="shared" ref="AQ261:AQ279" si="142">LN(AS$264/$B261-1)</f>
        <v>0.29133622869565134</v>
      </c>
      <c r="AR261" s="38" t="s">
        <v>53</v>
      </c>
      <c r="AS261" s="21"/>
      <c r="AT261" s="203">
        <f t="shared" ref="AT261:AT279" si="143">ROUND(AS$264/(1+EXP(AS$269+AS$268*$D261)),$G$1)</f>
        <v>181</v>
      </c>
      <c r="AU261" s="175">
        <f t="shared" ref="AU261:AU279" si="144">($B261-AT261)^2/1000</f>
        <v>0.94248999999999927</v>
      </c>
      <c r="AW261" s="208">
        <f t="shared" ref="AW261:AW279" si="145">LN(AY$264/$B261-1)</f>
        <v>0.40467752044833066</v>
      </c>
      <c r="AX261" s="38" t="s">
        <v>53</v>
      </c>
      <c r="AY261" s="21"/>
      <c r="AZ261" s="203">
        <f t="shared" ref="AZ261:AZ279" si="146">ROUND(AY$264/(1+EXP(AY$269+AY$268*$D261)),$G$1)</f>
        <v>181</v>
      </c>
      <c r="BA261" s="175">
        <f t="shared" ref="BA261:BA279" si="147">($B261-AZ261)^2/1000</f>
        <v>0.94248999999999927</v>
      </c>
      <c r="BC261" s="208">
        <f t="shared" ref="BC261:BC279" si="148">LN(BE$264/$B261-1)</f>
        <v>0.5064703811309621</v>
      </c>
      <c r="BD261" s="38" t="s">
        <v>53</v>
      </c>
      <c r="BE261" s="21"/>
      <c r="BF261" s="203">
        <f t="shared" ref="BF261:BF279" si="149">ROUND(BE$264/(1+EXP(BE$269+BE$268*$D261)),$G$1)</f>
        <v>182</v>
      </c>
      <c r="BG261" s="175">
        <f t="shared" ref="BG261:BG279" si="150">($B261-BF261)^2/1000</f>
        <v>0.88208999999999937</v>
      </c>
      <c r="BI261" s="208">
        <f t="shared" ref="BI261:BI279" si="151">LN(BK$264/$B261-1)</f>
        <v>0.59885207349129255</v>
      </c>
      <c r="BJ261" s="38" t="s">
        <v>53</v>
      </c>
      <c r="BK261" s="21"/>
      <c r="BL261" s="203">
        <f t="shared" ref="BL261:BL279" si="152">ROUND(BK$264/(1+EXP(BK$269+BK$268*$D261)),$G$1)</f>
        <v>182</v>
      </c>
      <c r="BM261" s="175">
        <f t="shared" ref="BM261:BM279" si="153">($B261-BL261)^2/1000</f>
        <v>0.88208999999999937</v>
      </c>
    </row>
    <row r="262" spans="1:65" ht="15" customHeight="1">
      <c r="A262" s="19">
        <f t="shared" si="122"/>
        <v>1995</v>
      </c>
      <c r="B262" s="174">
        <f t="shared" si="122"/>
        <v>194.7</v>
      </c>
      <c r="C262" s="207">
        <f t="shared" si="123"/>
        <v>0.63743791107286574</v>
      </c>
      <c r="D262" s="20">
        <v>3</v>
      </c>
      <c r="E262" s="38" t="s">
        <v>54</v>
      </c>
      <c r="F262" s="21"/>
      <c r="H262" s="85"/>
      <c r="I262" s="177">
        <f t="shared" si="124"/>
        <v>189</v>
      </c>
      <c r="J262" s="178">
        <f t="shared" si="125"/>
        <v>2.9275808936825829</v>
      </c>
      <c r="K262" s="177">
        <f t="shared" si="126"/>
        <v>3.2489999999999866E-2</v>
      </c>
      <c r="M262" s="208">
        <f t="shared" si="127"/>
        <v>-0.4016204282473545</v>
      </c>
      <c r="N262" s="38" t="s">
        <v>54</v>
      </c>
      <c r="O262" s="21"/>
      <c r="P262" s="185">
        <f t="shared" si="128"/>
        <v>166</v>
      </c>
      <c r="Q262" s="177">
        <f t="shared" si="129"/>
        <v>0.82368999999999937</v>
      </c>
      <c r="S262" s="208">
        <f t="shared" si="130"/>
        <v>-0.16976588733493159</v>
      </c>
      <c r="T262" s="38" t="s">
        <v>54</v>
      </c>
      <c r="U262" s="21"/>
      <c r="V262" s="185">
        <f t="shared" si="131"/>
        <v>182</v>
      </c>
      <c r="W262" s="177">
        <f t="shared" si="132"/>
        <v>0.16128999999999971</v>
      </c>
      <c r="Y262" s="208">
        <f t="shared" si="133"/>
        <v>1.8321123147596284E-2</v>
      </c>
      <c r="Z262" s="38" t="s">
        <v>54</v>
      </c>
      <c r="AA262" s="21"/>
      <c r="AB262" s="185">
        <f t="shared" si="134"/>
        <v>185</v>
      </c>
      <c r="AC262" s="177">
        <f t="shared" si="135"/>
        <v>9.4089999999999771E-2</v>
      </c>
      <c r="AE262" s="208">
        <f t="shared" si="136"/>
        <v>0.17656972739820942</v>
      </c>
      <c r="AF262" s="38" t="s">
        <v>54</v>
      </c>
      <c r="AG262" s="21"/>
      <c r="AH262" s="185">
        <f t="shared" si="137"/>
        <v>187</v>
      </c>
      <c r="AI262" s="177">
        <f t="shared" si="138"/>
        <v>5.9289999999999822E-2</v>
      </c>
      <c r="AK262" s="208">
        <f t="shared" si="139"/>
        <v>0.31316358044173248</v>
      </c>
      <c r="AL262" s="38" t="s">
        <v>54</v>
      </c>
      <c r="AM262" s="21"/>
      <c r="AN262" s="185">
        <f t="shared" si="140"/>
        <v>188</v>
      </c>
      <c r="AO262" s="177">
        <f t="shared" si="141"/>
        <v>4.4889999999999847E-2</v>
      </c>
      <c r="AQ262" s="208">
        <f t="shared" si="142"/>
        <v>0.43332206261113082</v>
      </c>
      <c r="AR262" s="38" t="s">
        <v>54</v>
      </c>
      <c r="AS262" s="21"/>
      <c r="AT262" s="185">
        <f t="shared" si="143"/>
        <v>188</v>
      </c>
      <c r="AU262" s="177">
        <f t="shared" si="144"/>
        <v>4.4889999999999847E-2</v>
      </c>
      <c r="AW262" s="208">
        <f t="shared" si="145"/>
        <v>0.54057888104789908</v>
      </c>
      <c r="AX262" s="38" t="s">
        <v>54</v>
      </c>
      <c r="AY262" s="21"/>
      <c r="AZ262" s="185">
        <f t="shared" si="146"/>
        <v>189</v>
      </c>
      <c r="BA262" s="177">
        <f t="shared" si="147"/>
        <v>3.2489999999999866E-2</v>
      </c>
      <c r="BC262" s="208">
        <f t="shared" si="148"/>
        <v>0.63743791107286574</v>
      </c>
      <c r="BD262" s="38" t="s">
        <v>54</v>
      </c>
      <c r="BE262" s="21"/>
      <c r="BF262" s="185">
        <f t="shared" si="149"/>
        <v>189</v>
      </c>
      <c r="BG262" s="177">
        <f t="shared" si="150"/>
        <v>3.2489999999999866E-2</v>
      </c>
      <c r="BI262" s="208">
        <f t="shared" si="151"/>
        <v>0.72573816657758861</v>
      </c>
      <c r="BJ262" s="38" t="s">
        <v>54</v>
      </c>
      <c r="BK262" s="21"/>
      <c r="BL262" s="185">
        <f t="shared" si="152"/>
        <v>189</v>
      </c>
      <c r="BM262" s="177">
        <f t="shared" si="153"/>
        <v>3.2489999999999866E-2</v>
      </c>
    </row>
    <row r="263" spans="1:65" ht="15" customHeight="1">
      <c r="A263" s="19">
        <f t="shared" si="122"/>
        <v>1996</v>
      </c>
      <c r="B263" s="174">
        <f t="shared" si="122"/>
        <v>203.13510849596128</v>
      </c>
      <c r="C263" s="207">
        <f t="shared" si="123"/>
        <v>0.57185734288033385</v>
      </c>
      <c r="D263" s="20">
        <v>4</v>
      </c>
      <c r="E263" s="71"/>
      <c r="G263" s="25"/>
      <c r="H263" s="24"/>
      <c r="I263" s="177">
        <f t="shared" si="124"/>
        <v>196</v>
      </c>
      <c r="J263" s="178">
        <f t="shared" si="125"/>
        <v>3.5124939990878712</v>
      </c>
      <c r="K263" s="177">
        <f t="shared" si="126"/>
        <v>5.0909773249138784E-2</v>
      </c>
      <c r="M263" s="208">
        <f t="shared" si="127"/>
        <v>-0.51095833237611321</v>
      </c>
      <c r="N263" s="71"/>
      <c r="P263" s="185">
        <f t="shared" si="128"/>
        <v>185</v>
      </c>
      <c r="Q263" s="177">
        <f t="shared" si="129"/>
        <v>0.32888216016028682</v>
      </c>
      <c r="S263" s="208">
        <f t="shared" si="130"/>
        <v>-0.264881764865803</v>
      </c>
      <c r="T263" s="71"/>
      <c r="V263" s="185">
        <f t="shared" si="131"/>
        <v>192</v>
      </c>
      <c r="W263" s="177">
        <f t="shared" si="132"/>
        <v>0.12399064121682898</v>
      </c>
      <c r="Y263" s="208">
        <f t="shared" si="133"/>
        <v>-6.7558594885282833E-2</v>
      </c>
      <c r="Z263" s="71"/>
      <c r="AB263" s="185">
        <f t="shared" si="134"/>
        <v>194</v>
      </c>
      <c r="AC263" s="177">
        <f t="shared" si="135"/>
        <v>8.3450207232983881E-2</v>
      </c>
      <c r="AE263" s="208">
        <f t="shared" si="136"/>
        <v>9.7171390201740149E-2</v>
      </c>
      <c r="AF263" s="71"/>
      <c r="AH263" s="185">
        <f t="shared" si="137"/>
        <v>195</v>
      </c>
      <c r="AI263" s="177">
        <f t="shared" si="138"/>
        <v>6.6179990241061332E-2</v>
      </c>
      <c r="AK263" s="208">
        <f t="shared" si="139"/>
        <v>0.2385644546653739</v>
      </c>
      <c r="AL263" s="71"/>
      <c r="AN263" s="185">
        <f t="shared" si="140"/>
        <v>195</v>
      </c>
      <c r="AO263" s="177">
        <f t="shared" si="141"/>
        <v>6.6179990241061332E-2</v>
      </c>
      <c r="AQ263" s="208">
        <f t="shared" si="142"/>
        <v>0.36241967811185449</v>
      </c>
      <c r="AR263" s="71"/>
      <c r="AT263" s="185">
        <f t="shared" si="143"/>
        <v>196</v>
      </c>
      <c r="AU263" s="177">
        <f t="shared" si="144"/>
        <v>5.0909773249138784E-2</v>
      </c>
      <c r="AW263" s="208">
        <f t="shared" si="145"/>
        <v>0.47261153547326307</v>
      </c>
      <c r="AX263" s="71"/>
      <c r="AZ263" s="185">
        <f t="shared" si="146"/>
        <v>196</v>
      </c>
      <c r="BA263" s="177">
        <f t="shared" si="147"/>
        <v>5.0909773249138784E-2</v>
      </c>
      <c r="BC263" s="208">
        <f t="shared" si="148"/>
        <v>0.57185734288033385</v>
      </c>
      <c r="BD263" s="71"/>
      <c r="BF263" s="185">
        <f t="shared" si="149"/>
        <v>196</v>
      </c>
      <c r="BG263" s="177">
        <f t="shared" si="150"/>
        <v>5.0909773249138784E-2</v>
      </c>
      <c r="BI263" s="208">
        <f t="shared" si="151"/>
        <v>0.66213661877581986</v>
      </c>
      <c r="BJ263" s="71"/>
      <c r="BL263" s="185">
        <f t="shared" si="152"/>
        <v>196</v>
      </c>
      <c r="BM263" s="177">
        <f t="shared" si="153"/>
        <v>5.0909773249138784E-2</v>
      </c>
    </row>
    <row r="264" spans="1:65" ht="15" customHeight="1">
      <c r="A264" s="19">
        <f t="shared" si="122"/>
        <v>1997</v>
      </c>
      <c r="B264" s="174">
        <f t="shared" si="122"/>
        <v>216.63417051836754</v>
      </c>
      <c r="C264" s="207">
        <f t="shared" si="123"/>
        <v>0.4692854463888686</v>
      </c>
      <c r="D264" s="20">
        <v>5</v>
      </c>
      <c r="E264" s="71" t="s">
        <v>55</v>
      </c>
      <c r="F264" s="235">
        <v>563</v>
      </c>
      <c r="G264" s="25"/>
      <c r="I264" s="177">
        <f t="shared" si="124"/>
        <v>203</v>
      </c>
      <c r="J264" s="178">
        <f t="shared" si="125"/>
        <v>6.2936380192207739</v>
      </c>
      <c r="K264" s="177">
        <f t="shared" si="126"/>
        <v>0.1858906057239226</v>
      </c>
      <c r="M264" s="208">
        <f t="shared" si="127"/>
        <v>-0.69269726762306927</v>
      </c>
      <c r="N264" s="71" t="s">
        <v>55</v>
      </c>
      <c r="O264" s="209">
        <f>ROUNDDOWN(O265,0)+1</f>
        <v>325</v>
      </c>
      <c r="P264" s="185">
        <f t="shared" si="128"/>
        <v>203</v>
      </c>
      <c r="Q264" s="177">
        <f t="shared" si="129"/>
        <v>0.1858906057239226</v>
      </c>
      <c r="S264" s="208">
        <f t="shared" si="130"/>
        <v>-0.41981007207307908</v>
      </c>
      <c r="T264" s="71" t="s">
        <v>55</v>
      </c>
      <c r="U264" s="209">
        <f>O264+T285</f>
        <v>359</v>
      </c>
      <c r="V264" s="185">
        <f t="shared" si="131"/>
        <v>203</v>
      </c>
      <c r="W264" s="177">
        <f t="shared" si="132"/>
        <v>0.1858906057239226</v>
      </c>
      <c r="Y264" s="208">
        <f t="shared" si="133"/>
        <v>-0.20564966636337639</v>
      </c>
      <c r="Z264" s="71" t="s">
        <v>55</v>
      </c>
      <c r="AA264" s="209">
        <f>U264+Z285</f>
        <v>393</v>
      </c>
      <c r="AB264" s="185">
        <f t="shared" si="134"/>
        <v>203</v>
      </c>
      <c r="AC264" s="177">
        <f t="shared" si="135"/>
        <v>0.1858906057239226</v>
      </c>
      <c r="AE264" s="208">
        <f t="shared" si="136"/>
        <v>-2.9362020482841766E-2</v>
      </c>
      <c r="AF264" s="71" t="s">
        <v>55</v>
      </c>
      <c r="AG264" s="209">
        <f>AA264+AF285</f>
        <v>427</v>
      </c>
      <c r="AH264" s="185">
        <f t="shared" si="137"/>
        <v>203</v>
      </c>
      <c r="AI264" s="177">
        <f t="shared" si="138"/>
        <v>0.1858906057239226</v>
      </c>
      <c r="AK264" s="208">
        <f t="shared" si="139"/>
        <v>0.12045632286742841</v>
      </c>
      <c r="AL264" s="71" t="s">
        <v>55</v>
      </c>
      <c r="AM264" s="209">
        <f>AG264+AL285</f>
        <v>461</v>
      </c>
      <c r="AN264" s="185">
        <f t="shared" si="140"/>
        <v>203</v>
      </c>
      <c r="AO264" s="177">
        <f t="shared" si="141"/>
        <v>0.1858906057239226</v>
      </c>
      <c r="AQ264" s="208">
        <f t="shared" si="142"/>
        <v>0.25072610124611194</v>
      </c>
      <c r="AR264" s="71" t="s">
        <v>55</v>
      </c>
      <c r="AS264" s="209">
        <f>AM264+AR285</f>
        <v>495</v>
      </c>
      <c r="AT264" s="185">
        <f t="shared" si="143"/>
        <v>203</v>
      </c>
      <c r="AU264" s="177">
        <f t="shared" si="144"/>
        <v>0.1858906057239226</v>
      </c>
      <c r="AW264" s="208">
        <f t="shared" si="145"/>
        <v>0.36596495057224698</v>
      </c>
      <c r="AX264" s="71" t="s">
        <v>55</v>
      </c>
      <c r="AY264" s="209">
        <f>AS264+AX285</f>
        <v>529</v>
      </c>
      <c r="AZ264" s="185">
        <f t="shared" si="146"/>
        <v>203</v>
      </c>
      <c r="BA264" s="177">
        <f t="shared" si="147"/>
        <v>0.1858906057239226</v>
      </c>
      <c r="BC264" s="208">
        <f t="shared" si="148"/>
        <v>0.4692854463888686</v>
      </c>
      <c r="BD264" s="71" t="s">
        <v>55</v>
      </c>
      <c r="BE264" s="209">
        <f>AY264+BD285</f>
        <v>563</v>
      </c>
      <c r="BF264" s="185">
        <f t="shared" si="149"/>
        <v>203</v>
      </c>
      <c r="BG264" s="177">
        <f t="shared" si="150"/>
        <v>0.1858906057239226</v>
      </c>
      <c r="BI264" s="208">
        <f t="shared" si="151"/>
        <v>0.56292341802516199</v>
      </c>
      <c r="BJ264" s="71" t="s">
        <v>55</v>
      </c>
      <c r="BK264" s="209">
        <f>BE264+BJ285</f>
        <v>597</v>
      </c>
      <c r="BL264" s="185">
        <f t="shared" si="152"/>
        <v>203</v>
      </c>
      <c r="BM264" s="177">
        <f t="shared" si="153"/>
        <v>0.1858906057239226</v>
      </c>
    </row>
    <row r="265" spans="1:65" ht="15" customHeight="1">
      <c r="A265" s="19">
        <f t="shared" si="122"/>
        <v>1998</v>
      </c>
      <c r="B265" s="174">
        <f t="shared" si="122"/>
        <v>210.22280152288684</v>
      </c>
      <c r="C265" s="207">
        <f t="shared" si="123"/>
        <v>0.51766876394674421</v>
      </c>
      <c r="D265" s="20">
        <v>6</v>
      </c>
      <c r="E265" s="86" t="s">
        <v>56</v>
      </c>
      <c r="F265" s="198">
        <f>MAX(B260:B279)</f>
        <v>324.60000000000002</v>
      </c>
      <c r="G265" s="25"/>
      <c r="H265" s="24"/>
      <c r="I265" s="177">
        <f t="shared" si="124"/>
        <v>210</v>
      </c>
      <c r="J265" s="178">
        <f t="shared" si="125"/>
        <v>0.10598351904400045</v>
      </c>
      <c r="K265" s="177">
        <f t="shared" si="126"/>
        <v>4.9640518600695122E-5</v>
      </c>
      <c r="M265" s="208">
        <f t="shared" si="127"/>
        <v>-0.60517508330970826</v>
      </c>
      <c r="N265" s="86" t="s">
        <v>56</v>
      </c>
      <c r="O265" s="198">
        <f>MAX($B260:$B279)</f>
        <v>324.60000000000002</v>
      </c>
      <c r="P265" s="185">
        <f t="shared" si="128"/>
        <v>220</v>
      </c>
      <c r="Q265" s="177">
        <f t="shared" si="129"/>
        <v>9.5593610060863893E-2</v>
      </c>
      <c r="S265" s="208">
        <f t="shared" si="130"/>
        <v>-0.34571805331411626</v>
      </c>
      <c r="T265" s="86" t="s">
        <v>56</v>
      </c>
      <c r="U265" s="198">
        <f>MAX($B260:$B279)</f>
        <v>324.60000000000002</v>
      </c>
      <c r="V265" s="185">
        <f t="shared" si="131"/>
        <v>213</v>
      </c>
      <c r="W265" s="177">
        <f t="shared" si="132"/>
        <v>7.7128313812796544E-3</v>
      </c>
      <c r="Y265" s="208">
        <f t="shared" si="133"/>
        <v>-0.13990001149825826</v>
      </c>
      <c r="Z265" s="86" t="s">
        <v>56</v>
      </c>
      <c r="AA265" s="198">
        <f>MAX($B260:$B279)</f>
        <v>324.60000000000002</v>
      </c>
      <c r="AB265" s="185">
        <f t="shared" si="134"/>
        <v>212</v>
      </c>
      <c r="AC265" s="177">
        <f t="shared" si="135"/>
        <v>3.1584344270533349E-3</v>
      </c>
      <c r="AE265" s="208">
        <f t="shared" si="136"/>
        <v>3.0702163028008964E-2</v>
      </c>
      <c r="AF265" s="86" t="s">
        <v>56</v>
      </c>
      <c r="AG265" s="198">
        <f>MAX($B260:$B279)</f>
        <v>324.60000000000002</v>
      </c>
      <c r="AH265" s="185">
        <f t="shared" si="137"/>
        <v>211</v>
      </c>
      <c r="AI265" s="177">
        <f t="shared" si="138"/>
        <v>6.0403747282701493E-4</v>
      </c>
      <c r="AK265" s="208">
        <f t="shared" si="139"/>
        <v>0.17639696153234616</v>
      </c>
      <c r="AL265" s="86" t="s">
        <v>56</v>
      </c>
      <c r="AM265" s="198">
        <f>MAX($B260:$B279)</f>
        <v>324.60000000000002</v>
      </c>
      <c r="AN265" s="185">
        <f t="shared" si="140"/>
        <v>211</v>
      </c>
      <c r="AO265" s="177">
        <f t="shared" si="141"/>
        <v>6.0403747282701493E-4</v>
      </c>
      <c r="AQ265" s="208">
        <f t="shared" si="142"/>
        <v>0.30353918687537523</v>
      </c>
      <c r="AR265" s="86" t="s">
        <v>56</v>
      </c>
      <c r="AS265" s="198">
        <f>MAX($B260:$B279)</f>
        <v>324.60000000000002</v>
      </c>
      <c r="AT265" s="185">
        <f t="shared" si="143"/>
        <v>211</v>
      </c>
      <c r="AU265" s="177">
        <f t="shared" si="144"/>
        <v>6.0403747282701493E-4</v>
      </c>
      <c r="AW265" s="208">
        <f t="shared" si="145"/>
        <v>0.41632449345765077</v>
      </c>
      <c r="AX265" s="86" t="s">
        <v>56</v>
      </c>
      <c r="AY265" s="198">
        <f>MAX($B260:$B279)</f>
        <v>324.60000000000002</v>
      </c>
      <c r="AZ265" s="185">
        <f t="shared" si="146"/>
        <v>211</v>
      </c>
      <c r="BA265" s="177">
        <f t="shared" si="147"/>
        <v>6.0403747282701493E-4</v>
      </c>
      <c r="BC265" s="208">
        <f t="shared" si="148"/>
        <v>0.51766876394674421</v>
      </c>
      <c r="BD265" s="86" t="s">
        <v>56</v>
      </c>
      <c r="BE265" s="198">
        <f>MAX($B260:$B279)</f>
        <v>324.60000000000002</v>
      </c>
      <c r="BF265" s="185">
        <f t="shared" si="149"/>
        <v>210</v>
      </c>
      <c r="BG265" s="177">
        <f t="shared" si="150"/>
        <v>4.9640518600695122E-5</v>
      </c>
      <c r="BI265" s="208">
        <f t="shared" si="151"/>
        <v>0.60968088478275484</v>
      </c>
      <c r="BJ265" s="86" t="s">
        <v>56</v>
      </c>
      <c r="BK265" s="198">
        <f>MAX($B260:$B279)</f>
        <v>324.60000000000002</v>
      </c>
      <c r="BL265" s="185">
        <f t="shared" si="152"/>
        <v>210</v>
      </c>
      <c r="BM265" s="177">
        <f t="shared" si="153"/>
        <v>4.9640518600695122E-5</v>
      </c>
    </row>
    <row r="266" spans="1:65" ht="15" customHeight="1">
      <c r="A266" s="19">
        <f t="shared" si="122"/>
        <v>1999</v>
      </c>
      <c r="B266" s="174">
        <f t="shared" si="122"/>
        <v>211.089763368642</v>
      </c>
      <c r="C266" s="207">
        <f t="shared" si="123"/>
        <v>0.5110926716877513</v>
      </c>
      <c r="D266" s="20">
        <v>7</v>
      </c>
      <c r="E266" s="86" t="s">
        <v>57</v>
      </c>
      <c r="F266" s="198">
        <f>AVERAGE(B275:B279)</f>
        <v>315.48</v>
      </c>
      <c r="G266" s="25"/>
      <c r="H266" s="24"/>
      <c r="I266" s="177">
        <f t="shared" si="124"/>
        <v>218</v>
      </c>
      <c r="J266" s="178">
        <f t="shared" si="125"/>
        <v>3.2736010127076298</v>
      </c>
      <c r="K266" s="177">
        <f t="shared" si="126"/>
        <v>4.7751370301362006E-2</v>
      </c>
      <c r="M266" s="208">
        <f t="shared" si="127"/>
        <v>-0.61687272155652539</v>
      </c>
      <c r="N266" s="86" t="s">
        <v>57</v>
      </c>
      <c r="O266" s="198">
        <f>AVERAGE($B275:$B279)</f>
        <v>315.48</v>
      </c>
      <c r="P266" s="185">
        <f t="shared" si="128"/>
        <v>236</v>
      </c>
      <c r="Q266" s="177">
        <f t="shared" si="129"/>
        <v>0.62051988903025013</v>
      </c>
      <c r="S266" s="208">
        <f t="shared" si="130"/>
        <v>-0.35567788130447353</v>
      </c>
      <c r="T266" s="86" t="s">
        <v>57</v>
      </c>
      <c r="U266" s="198">
        <f>AVERAGE($B275:$B279)</f>
        <v>315.48</v>
      </c>
      <c r="V266" s="185">
        <f t="shared" si="131"/>
        <v>223</v>
      </c>
      <c r="W266" s="177">
        <f t="shared" si="132"/>
        <v>0.14185373661494205</v>
      </c>
      <c r="Y266" s="208">
        <f t="shared" si="133"/>
        <v>-0.14877010173103503</v>
      </c>
      <c r="Z266" s="86" t="s">
        <v>57</v>
      </c>
      <c r="AA266" s="198">
        <f>AVERAGE($B275:$B279)</f>
        <v>315.48</v>
      </c>
      <c r="AB266" s="185">
        <f t="shared" si="134"/>
        <v>221</v>
      </c>
      <c r="AC266" s="177">
        <f t="shared" si="135"/>
        <v>9.8212790089510019E-2</v>
      </c>
      <c r="AE266" s="208">
        <f t="shared" si="136"/>
        <v>2.2579288339552261E-2</v>
      </c>
      <c r="AF266" s="86" t="s">
        <v>57</v>
      </c>
      <c r="AG266" s="198">
        <f>AVERAGE($B275:$B279)</f>
        <v>315.48</v>
      </c>
      <c r="AH266" s="185">
        <f t="shared" si="137"/>
        <v>220</v>
      </c>
      <c r="AI266" s="177">
        <f t="shared" si="138"/>
        <v>7.9392316826794013E-2</v>
      </c>
      <c r="AK266" s="208">
        <f t="shared" si="139"/>
        <v>0.16881833809267488</v>
      </c>
      <c r="AL266" s="86" t="s">
        <v>57</v>
      </c>
      <c r="AM266" s="198">
        <f>AVERAGE($B275:$B279)</f>
        <v>315.48</v>
      </c>
      <c r="AN266" s="185">
        <f t="shared" si="140"/>
        <v>219</v>
      </c>
      <c r="AO266" s="177">
        <f t="shared" si="141"/>
        <v>6.2571843564078022E-2</v>
      </c>
      <c r="AQ266" s="208">
        <f t="shared" si="142"/>
        <v>0.29637465818181041</v>
      </c>
      <c r="AR266" s="86" t="s">
        <v>57</v>
      </c>
      <c r="AS266" s="198">
        <f>AVERAGE($B275:$B279)</f>
        <v>315.48</v>
      </c>
      <c r="AT266" s="185">
        <f t="shared" si="143"/>
        <v>218</v>
      </c>
      <c r="AU266" s="177">
        <f t="shared" si="144"/>
        <v>4.7751370301362006E-2</v>
      </c>
      <c r="AW266" s="208">
        <f t="shared" si="145"/>
        <v>0.40948560636913434</v>
      </c>
      <c r="AX266" s="86" t="s">
        <v>57</v>
      </c>
      <c r="AY266" s="198">
        <f>AVERAGE($B275:$B279)</f>
        <v>315.48</v>
      </c>
      <c r="AZ266" s="185">
        <f t="shared" si="146"/>
        <v>218</v>
      </c>
      <c r="BA266" s="177">
        <f t="shared" si="147"/>
        <v>4.7751370301362006E-2</v>
      </c>
      <c r="BC266" s="208">
        <f t="shared" si="148"/>
        <v>0.5110926716877513</v>
      </c>
      <c r="BD266" s="86" t="s">
        <v>57</v>
      </c>
      <c r="BE266" s="198">
        <f>AVERAGE($B275:$B279)</f>
        <v>315.48</v>
      </c>
      <c r="BF266" s="185">
        <f t="shared" si="149"/>
        <v>218</v>
      </c>
      <c r="BG266" s="177">
        <f t="shared" si="150"/>
        <v>4.7751370301362006E-2</v>
      </c>
      <c r="BI266" s="208">
        <f t="shared" si="151"/>
        <v>0.60332133301442159</v>
      </c>
      <c r="BJ266" s="86" t="s">
        <v>57</v>
      </c>
      <c r="BK266" s="198">
        <f>AVERAGE($B275:$B279)</f>
        <v>315.48</v>
      </c>
      <c r="BL266" s="185">
        <f t="shared" si="152"/>
        <v>218</v>
      </c>
      <c r="BM266" s="177">
        <f t="shared" si="153"/>
        <v>4.7751370301362006E-2</v>
      </c>
    </row>
    <row r="267" spans="1:65" ht="15" customHeight="1">
      <c r="A267" s="19">
        <f t="shared" si="122"/>
        <v>2000</v>
      </c>
      <c r="B267" s="174">
        <f t="shared" si="122"/>
        <v>154.30648308508049</v>
      </c>
      <c r="C267" s="207">
        <f t="shared" si="123"/>
        <v>0.9740247531534445</v>
      </c>
      <c r="D267" s="20">
        <v>8</v>
      </c>
      <c r="G267" s="25"/>
      <c r="H267" s="24"/>
      <c r="I267" s="177">
        <f t="shared" si="124"/>
        <v>225</v>
      </c>
      <c r="J267" s="178">
        <f t="shared" si="125"/>
        <v>45.813704973070372</v>
      </c>
      <c r="K267" s="177">
        <f t="shared" si="126"/>
        <v>4.9975733338000108</v>
      </c>
      <c r="M267" s="208">
        <f t="shared" si="127"/>
        <v>0.1009288750783934</v>
      </c>
      <c r="P267" s="185">
        <f t="shared" si="128"/>
        <v>250</v>
      </c>
      <c r="Q267" s="177">
        <f t="shared" si="129"/>
        <v>9.1572491795459872</v>
      </c>
      <c r="S267" s="208">
        <f t="shared" si="130"/>
        <v>0.2825730464204273</v>
      </c>
      <c r="V267" s="185">
        <f t="shared" si="131"/>
        <v>233</v>
      </c>
      <c r="W267" s="177">
        <f t="shared" si="132"/>
        <v>6.1926696044387235</v>
      </c>
      <c r="Y267" s="208">
        <f t="shared" si="133"/>
        <v>0.43623959841295884</v>
      </c>
      <c r="AB267" s="185">
        <f t="shared" si="134"/>
        <v>230</v>
      </c>
      <c r="AC267" s="177">
        <f t="shared" si="135"/>
        <v>5.7295085029492068</v>
      </c>
      <c r="AE267" s="208">
        <f t="shared" si="136"/>
        <v>0.56940774128763816</v>
      </c>
      <c r="AH267" s="185">
        <f t="shared" si="137"/>
        <v>228</v>
      </c>
      <c r="AI267" s="177">
        <f t="shared" si="138"/>
        <v>5.430734435289529</v>
      </c>
      <c r="AK267" s="208">
        <f t="shared" si="139"/>
        <v>0.68690815810761829</v>
      </c>
      <c r="AN267" s="185">
        <f t="shared" si="140"/>
        <v>227</v>
      </c>
      <c r="AO267" s="177">
        <f t="shared" si="141"/>
        <v>5.2843474014596898</v>
      </c>
      <c r="AQ267" s="208">
        <f t="shared" si="142"/>
        <v>0.79204252117337925</v>
      </c>
      <c r="AT267" s="185">
        <f t="shared" si="143"/>
        <v>226</v>
      </c>
      <c r="AU267" s="177">
        <f t="shared" si="144"/>
        <v>5.1399603676298504</v>
      </c>
      <c r="AW267" s="208">
        <f t="shared" si="145"/>
        <v>0.88716762898944779</v>
      </c>
      <c r="AZ267" s="185">
        <f t="shared" si="146"/>
        <v>226</v>
      </c>
      <c r="BA267" s="177">
        <f t="shared" si="147"/>
        <v>5.1399603676298504</v>
      </c>
      <c r="BC267" s="208">
        <f t="shared" si="148"/>
        <v>0.9740247531534445</v>
      </c>
      <c r="BF267" s="185">
        <f t="shared" si="149"/>
        <v>225</v>
      </c>
      <c r="BG267" s="177">
        <f t="shared" si="150"/>
        <v>4.9975733338000108</v>
      </c>
      <c r="BI267" s="208">
        <f t="shared" si="151"/>
        <v>1.0539369206181068</v>
      </c>
      <c r="BL267" s="185">
        <f t="shared" si="152"/>
        <v>225</v>
      </c>
      <c r="BM267" s="177">
        <f t="shared" si="153"/>
        <v>4.9975733338000108</v>
      </c>
    </row>
    <row r="268" spans="1:65" ht="15" customHeight="1">
      <c r="A268" s="19">
        <f t="shared" si="122"/>
        <v>2001</v>
      </c>
      <c r="B268" s="174">
        <f t="shared" si="122"/>
        <v>207.82607034477584</v>
      </c>
      <c r="C268" s="207">
        <f t="shared" si="123"/>
        <v>0.53590608255810224</v>
      </c>
      <c r="D268" s="20">
        <v>9</v>
      </c>
      <c r="E268" s="87" t="s">
        <v>58</v>
      </c>
      <c r="F268" s="42">
        <f>INDEX(LINEST(C260:C279,D260:D279),1)</f>
        <v>-5.587807468913087E-2</v>
      </c>
      <c r="G268" s="88"/>
      <c r="H268" s="24"/>
      <c r="I268" s="177">
        <f t="shared" si="124"/>
        <v>233</v>
      </c>
      <c r="J268" s="178">
        <f t="shared" si="125"/>
        <v>12.112979672599078</v>
      </c>
      <c r="K268" s="177">
        <f t="shared" si="126"/>
        <v>0.63372673428617432</v>
      </c>
      <c r="M268" s="208">
        <f t="shared" si="127"/>
        <v>-0.57304212044141389</v>
      </c>
      <c r="N268" s="87" t="s">
        <v>58</v>
      </c>
      <c r="O268" s="42">
        <f>INDEX(LINEST(M260:M279,$D260:$D279),1)</f>
        <v>-0.23199232957760332</v>
      </c>
      <c r="P268" s="185">
        <f t="shared" si="128"/>
        <v>263</v>
      </c>
      <c r="Q268" s="177">
        <f t="shared" si="129"/>
        <v>3.0441625135996238</v>
      </c>
      <c r="S268" s="208">
        <f t="shared" si="130"/>
        <v>-0.31827050366164505</v>
      </c>
      <c r="T268" s="87" t="s">
        <v>58</v>
      </c>
      <c r="U268" s="42">
        <f>INDEX(LINEST(S260:S279,$D260:$D279),1)</f>
        <v>-0.11737919990126564</v>
      </c>
      <c r="V268" s="185">
        <f t="shared" si="131"/>
        <v>242</v>
      </c>
      <c r="W268" s="177">
        <f t="shared" si="132"/>
        <v>1.1678574680802092</v>
      </c>
      <c r="Y268" s="208">
        <f t="shared" si="133"/>
        <v>-0.11540598592240567</v>
      </c>
      <c r="Z268" s="87" t="s">
        <v>58</v>
      </c>
      <c r="AA268" s="42">
        <f>INDEX(LINEST(Y260:Y279,$D260:$D279),1)</f>
        <v>-9.1369047207682061E-2</v>
      </c>
      <c r="AB268" s="185">
        <f t="shared" si="134"/>
        <v>238</v>
      </c>
      <c r="AC268" s="177">
        <f t="shared" si="135"/>
        <v>0.91046603083841582</v>
      </c>
      <c r="AE268" s="208">
        <f t="shared" si="136"/>
        <v>5.3164084320656807E-2</v>
      </c>
      <c r="AF268" s="87" t="s">
        <v>58</v>
      </c>
      <c r="AG268" s="42">
        <f>INDEX(LINEST(AE260:AE279,$D260:$D279),1)</f>
        <v>-7.7827424433338621E-2</v>
      </c>
      <c r="AH268" s="185">
        <f t="shared" si="137"/>
        <v>236</v>
      </c>
      <c r="AI268" s="177">
        <f t="shared" si="138"/>
        <v>0.79377031221751915</v>
      </c>
      <c r="AK268" s="208">
        <f t="shared" si="139"/>
        <v>0.19737519189658551</v>
      </c>
      <c r="AL268" s="87" t="s">
        <v>58</v>
      </c>
      <c r="AM268" s="42">
        <f>INDEX(LINEST(AK260:AK279,$D260:$D279),1)</f>
        <v>-6.9343960915677169E-2</v>
      </c>
      <c r="AN268" s="185">
        <f t="shared" si="140"/>
        <v>235</v>
      </c>
      <c r="AO268" s="177">
        <f t="shared" si="141"/>
        <v>0.73842245290707087</v>
      </c>
      <c r="AQ268" s="208">
        <f t="shared" si="142"/>
        <v>0.3233865292475156</v>
      </c>
      <c r="AR268" s="87" t="s">
        <v>58</v>
      </c>
      <c r="AS268" s="42">
        <f>INDEX(LINEST(AQ260:AQ279,$D260:$D279),1)</f>
        <v>-6.3485288545324536E-2</v>
      </c>
      <c r="AT268" s="185">
        <f t="shared" si="143"/>
        <v>234</v>
      </c>
      <c r="AU268" s="177">
        <f t="shared" si="144"/>
        <v>0.68507459359662259</v>
      </c>
      <c r="AW268" s="208">
        <f t="shared" si="145"/>
        <v>0.43528128369619778</v>
      </c>
      <c r="AX268" s="87" t="s">
        <v>58</v>
      </c>
      <c r="AY268" s="42">
        <f>INDEX(LINEST(AW260:AW279,$D260:$D279),1)</f>
        <v>-5.9180819128623836E-2</v>
      </c>
      <c r="AZ268" s="185">
        <f t="shared" si="146"/>
        <v>233</v>
      </c>
      <c r="BA268" s="177">
        <f t="shared" si="147"/>
        <v>0.63372673428617432</v>
      </c>
      <c r="BC268" s="208">
        <f t="shared" si="148"/>
        <v>0.53590608255810224</v>
      </c>
      <c r="BD268" s="87" t="s">
        <v>58</v>
      </c>
      <c r="BE268" s="42">
        <f>INDEX(LINEST(BC260:BC279,$D260:$D279),1)</f>
        <v>-5.587807468913087E-2</v>
      </c>
      <c r="BF268" s="185">
        <f t="shared" si="149"/>
        <v>233</v>
      </c>
      <c r="BG268" s="177">
        <f t="shared" si="150"/>
        <v>0.63372673428617432</v>
      </c>
      <c r="BI268" s="208">
        <f t="shared" si="151"/>
        <v>0.62732483400106798</v>
      </c>
      <c r="BJ268" s="87" t="s">
        <v>58</v>
      </c>
      <c r="BK268" s="42">
        <f>INDEX(LINEST(BI260:BI279,$D260:$D279),1)</f>
        <v>-5.326081046104307E-2</v>
      </c>
      <c r="BL268" s="185">
        <f t="shared" si="152"/>
        <v>233</v>
      </c>
      <c r="BM268" s="177">
        <f t="shared" si="153"/>
        <v>0.63372673428617432</v>
      </c>
    </row>
    <row r="269" spans="1:65" ht="15" customHeight="1">
      <c r="A269" s="19">
        <f t="shared" si="122"/>
        <v>2002</v>
      </c>
      <c r="B269" s="174">
        <f t="shared" si="122"/>
        <v>210.68115754590769</v>
      </c>
      <c r="C269" s="207">
        <f t="shared" si="123"/>
        <v>0.51419067910074623</v>
      </c>
      <c r="D269" s="20">
        <v>10</v>
      </c>
      <c r="E269" s="71" t="s">
        <v>29</v>
      </c>
      <c r="F269" s="42">
        <f>INDEX(LINEST(C260:C279,D260:D279),2)</f>
        <v>0.851084535568156</v>
      </c>
      <c r="G269" s="25"/>
      <c r="H269" s="21"/>
      <c r="I269" s="177">
        <f t="shared" si="124"/>
        <v>241</v>
      </c>
      <c r="J269" s="178">
        <f t="shared" si="125"/>
        <v>14.39086570781053</v>
      </c>
      <c r="K269" s="177">
        <f t="shared" si="126"/>
        <v>0.91923220775606995</v>
      </c>
      <c r="M269" s="208">
        <f t="shared" si="127"/>
        <v>-0.61135448085099042</v>
      </c>
      <c r="N269" s="71" t="s">
        <v>29</v>
      </c>
      <c r="O269" s="42">
        <f>INDEX(LINEST(M260:M279,$D260:$D279),2)</f>
        <v>0.65251611679819543</v>
      </c>
      <c r="P269" s="185">
        <f t="shared" si="128"/>
        <v>273</v>
      </c>
      <c r="Q269" s="177">
        <f t="shared" si="129"/>
        <v>3.8836381248179772</v>
      </c>
      <c r="S269" s="208">
        <f t="shared" si="130"/>
        <v>-0.35098159152699709</v>
      </c>
      <c r="T269" s="71" t="s">
        <v>29</v>
      </c>
      <c r="U269" s="42">
        <f>INDEX(LINEST(S260:S279,$D260:$D279),2)</f>
        <v>0.32663692424241342</v>
      </c>
      <c r="V269" s="185">
        <f t="shared" si="131"/>
        <v>251</v>
      </c>
      <c r="W269" s="177">
        <f t="shared" si="132"/>
        <v>1.625609056837916</v>
      </c>
      <c r="Y269" s="208">
        <f t="shared" si="133"/>
        <v>-0.14458885299432919</v>
      </c>
      <c r="Z269" s="71" t="s">
        <v>29</v>
      </c>
      <c r="AA269" s="42">
        <f>INDEX(LINEST(Y260:Y279,$D260:$D279),2)</f>
        <v>0.39107360970841054</v>
      </c>
      <c r="AB269" s="185">
        <f t="shared" si="134"/>
        <v>247</v>
      </c>
      <c r="AC269" s="177">
        <f t="shared" si="135"/>
        <v>1.3190583172051777</v>
      </c>
      <c r="AE269" s="208">
        <f t="shared" si="136"/>
        <v>2.6407552826684388E-2</v>
      </c>
      <c r="AF269" s="71" t="s">
        <v>29</v>
      </c>
      <c r="AG269" s="42">
        <f>INDEX(LINEST(AE260:AE279,$D260:$D279),2)</f>
        <v>0.48702972560664737</v>
      </c>
      <c r="AH269" s="185">
        <f t="shared" si="137"/>
        <v>244</v>
      </c>
      <c r="AI269" s="177">
        <f t="shared" si="138"/>
        <v>1.1101452624806238</v>
      </c>
      <c r="AK269" s="208">
        <f t="shared" si="139"/>
        <v>0.1723895861530689</v>
      </c>
      <c r="AL269" s="71" t="s">
        <v>29</v>
      </c>
      <c r="AM269" s="42">
        <f>INDEX(LINEST(AK260:AK279,$D260:$D279),2)</f>
        <v>0.58553257799672775</v>
      </c>
      <c r="AN269" s="185">
        <f t="shared" si="140"/>
        <v>243</v>
      </c>
      <c r="AO269" s="177">
        <f t="shared" si="141"/>
        <v>1.0445075775724393</v>
      </c>
      <c r="AQ269" s="208">
        <f t="shared" si="142"/>
        <v>0.29975040418724369</v>
      </c>
      <c r="AR269" s="71" t="s">
        <v>29</v>
      </c>
      <c r="AS269" s="42">
        <f>INDEX(LINEST(AQ260:AQ279,$D260:$D279),2)</f>
        <v>0.67986350740181778</v>
      </c>
      <c r="AT269" s="185">
        <f t="shared" si="143"/>
        <v>242</v>
      </c>
      <c r="AU269" s="177">
        <f t="shared" si="144"/>
        <v>0.98086989266425451</v>
      </c>
      <c r="AW269" s="208">
        <f t="shared" si="145"/>
        <v>0.4127076407575897</v>
      </c>
      <c r="AX269" s="71" t="s">
        <v>29</v>
      </c>
      <c r="AY269" s="42">
        <f>INDEX(LINEST(AW260:AW279,$D260:$D279),2)</f>
        <v>0.76841433439612106</v>
      </c>
      <c r="AZ269" s="185">
        <f t="shared" si="146"/>
        <v>241</v>
      </c>
      <c r="BA269" s="177">
        <f t="shared" si="147"/>
        <v>0.91923220775606995</v>
      </c>
      <c r="BC269" s="208">
        <f t="shared" si="148"/>
        <v>0.51419067910074623</v>
      </c>
      <c r="BD269" s="71" t="s">
        <v>29</v>
      </c>
      <c r="BE269" s="42">
        <f>INDEX(LINEST(BC260:BC279,$D260:$D279),2)</f>
        <v>0.851084535568156</v>
      </c>
      <c r="BF269" s="185">
        <f t="shared" si="149"/>
        <v>241</v>
      </c>
      <c r="BG269" s="177">
        <f t="shared" si="150"/>
        <v>0.91923220775606995</v>
      </c>
      <c r="BI269" s="208">
        <f t="shared" si="151"/>
        <v>0.60631715628892069</v>
      </c>
      <c r="BJ269" s="71" t="s">
        <v>29</v>
      </c>
      <c r="BK269" s="42">
        <f>INDEX(LINEST(BI260:BI279,$D260:$D279),2)</f>
        <v>0.92824614815265916</v>
      </c>
      <c r="BL269" s="185">
        <f t="shared" si="152"/>
        <v>240</v>
      </c>
      <c r="BM269" s="177">
        <f t="shared" si="153"/>
        <v>0.85959452284788529</v>
      </c>
    </row>
    <row r="270" spans="1:65" ht="15" customHeight="1">
      <c r="A270" s="19">
        <f t="shared" si="122"/>
        <v>2003</v>
      </c>
      <c r="B270" s="174">
        <f t="shared" si="122"/>
        <v>211.01953374785333</v>
      </c>
      <c r="C270" s="207">
        <f t="shared" si="123"/>
        <v>0.51162497426128983</v>
      </c>
      <c r="D270" s="20">
        <v>11</v>
      </c>
      <c r="E270" s="86" t="s">
        <v>30</v>
      </c>
      <c r="F270" s="89">
        <f>F268*-1</f>
        <v>5.587807468913087E-2</v>
      </c>
      <c r="H270" s="75"/>
      <c r="I270" s="177">
        <f t="shared" si="124"/>
        <v>248</v>
      </c>
      <c r="J270" s="178">
        <f t="shared" si="125"/>
        <v>17.52466494231502</v>
      </c>
      <c r="K270" s="177">
        <f t="shared" si="126"/>
        <v>1.3675548842261587</v>
      </c>
      <c r="M270" s="208">
        <f t="shared" si="127"/>
        <v>-0.61592362114786881</v>
      </c>
      <c r="N270" s="86" t="s">
        <v>30</v>
      </c>
      <c r="O270" s="89">
        <f>O268*-1</f>
        <v>0.23199232957760332</v>
      </c>
      <c r="P270" s="185">
        <f t="shared" si="128"/>
        <v>283</v>
      </c>
      <c r="Q270" s="177">
        <f t="shared" si="129"/>
        <v>5.1811875218764252</v>
      </c>
      <c r="S270" s="208">
        <f t="shared" si="130"/>
        <v>-0.35487042592456008</v>
      </c>
      <c r="T270" s="86" t="s">
        <v>30</v>
      </c>
      <c r="U270" s="89">
        <f>U268*-1</f>
        <v>0.11737919990126564</v>
      </c>
      <c r="V270" s="185">
        <f t="shared" si="131"/>
        <v>260</v>
      </c>
      <c r="W270" s="177">
        <f t="shared" si="132"/>
        <v>2.3990860742776792</v>
      </c>
      <c r="Y270" s="208">
        <f t="shared" si="133"/>
        <v>-0.14805135316333004</v>
      </c>
      <c r="Z270" s="86" t="s">
        <v>30</v>
      </c>
      <c r="AA270" s="89">
        <f>AA268*-1</f>
        <v>9.1369047207682061E-2</v>
      </c>
      <c r="AB270" s="185">
        <f t="shared" si="134"/>
        <v>255</v>
      </c>
      <c r="AC270" s="177">
        <f t="shared" si="135"/>
        <v>1.9342814117562119</v>
      </c>
      <c r="AE270" s="208">
        <f t="shared" si="136"/>
        <v>2.323726338179893E-2</v>
      </c>
      <c r="AF270" s="86" t="s">
        <v>30</v>
      </c>
      <c r="AG270" s="89">
        <f>AG268*-1</f>
        <v>7.7827424433338621E-2</v>
      </c>
      <c r="AH270" s="185">
        <f t="shared" si="137"/>
        <v>252</v>
      </c>
      <c r="AI270" s="177">
        <f t="shared" si="138"/>
        <v>1.6793986142433321</v>
      </c>
      <c r="AK270" s="208">
        <f t="shared" si="139"/>
        <v>0.16943207362301138</v>
      </c>
      <c r="AL270" s="86" t="s">
        <v>30</v>
      </c>
      <c r="AM270" s="89">
        <f>AM268*-1</f>
        <v>6.9343960915677169E-2</v>
      </c>
      <c r="AN270" s="185">
        <f t="shared" si="140"/>
        <v>251</v>
      </c>
      <c r="AO270" s="177">
        <f t="shared" si="141"/>
        <v>1.5984376817390387</v>
      </c>
      <c r="AQ270" s="208">
        <f t="shared" si="142"/>
        <v>0.29695474879827344</v>
      </c>
      <c r="AR270" s="86" t="s">
        <v>30</v>
      </c>
      <c r="AS270" s="89">
        <f>AS268*-1</f>
        <v>6.3485288545324536E-2</v>
      </c>
      <c r="AT270" s="185">
        <f t="shared" si="143"/>
        <v>250</v>
      </c>
      <c r="AU270" s="177">
        <f t="shared" si="144"/>
        <v>1.5194767492347454</v>
      </c>
      <c r="AW270" s="208">
        <f t="shared" si="145"/>
        <v>0.41003924781830253</v>
      </c>
      <c r="AX270" s="86" t="s">
        <v>30</v>
      </c>
      <c r="AY270" s="89">
        <f>AY268*-1</f>
        <v>5.9180819128623836E-2</v>
      </c>
      <c r="AZ270" s="185">
        <f t="shared" si="146"/>
        <v>249</v>
      </c>
      <c r="BA270" s="177">
        <f t="shared" si="147"/>
        <v>1.4425158167304521</v>
      </c>
      <c r="BC270" s="208">
        <f t="shared" si="148"/>
        <v>0.51162497426128983</v>
      </c>
      <c r="BD270" s="86" t="s">
        <v>30</v>
      </c>
      <c r="BE270" s="89">
        <f>BE268*-1</f>
        <v>5.587807468913087E-2</v>
      </c>
      <c r="BF270" s="185">
        <f t="shared" si="149"/>
        <v>248</v>
      </c>
      <c r="BG270" s="177">
        <f t="shared" si="150"/>
        <v>1.3675548842261587</v>
      </c>
      <c r="BI270" s="208">
        <f t="shared" si="151"/>
        <v>0.60383605642481486</v>
      </c>
      <c r="BJ270" s="86" t="s">
        <v>30</v>
      </c>
      <c r="BK270" s="89">
        <f>BK268*-1</f>
        <v>5.326081046104307E-2</v>
      </c>
      <c r="BL270" s="185">
        <f t="shared" si="152"/>
        <v>248</v>
      </c>
      <c r="BM270" s="177">
        <f t="shared" si="153"/>
        <v>1.3675548842261587</v>
      </c>
    </row>
    <row r="271" spans="1:65" ht="15" customHeight="1">
      <c r="A271" s="19">
        <f t="shared" si="122"/>
        <v>2004</v>
      </c>
      <c r="B271" s="174">
        <f t="shared" si="122"/>
        <v>231.78531618502609</v>
      </c>
      <c r="C271" s="207">
        <f t="shared" si="123"/>
        <v>0.35695517473464866</v>
      </c>
      <c r="D271" s="20">
        <v>12</v>
      </c>
      <c r="E271" s="86"/>
      <c r="H271" s="75"/>
      <c r="I271" s="177">
        <f t="shared" si="124"/>
        <v>256</v>
      </c>
      <c r="J271" s="178">
        <f t="shared" si="125"/>
        <v>10.447030991231635</v>
      </c>
      <c r="K271" s="177">
        <f t="shared" si="126"/>
        <v>0.58635091225915936</v>
      </c>
      <c r="M271" s="208">
        <f t="shared" si="127"/>
        <v>-0.91090632103942337</v>
      </c>
      <c r="N271" s="86"/>
      <c r="P271" s="185">
        <f t="shared" si="128"/>
        <v>291</v>
      </c>
      <c r="Q271" s="177">
        <f t="shared" si="129"/>
        <v>3.5063787793073331</v>
      </c>
      <c r="S271" s="208">
        <f t="shared" si="130"/>
        <v>-0.5999354989433775</v>
      </c>
      <c r="T271" s="86"/>
      <c r="V271" s="185">
        <f t="shared" si="131"/>
        <v>268</v>
      </c>
      <c r="W271" s="177">
        <f t="shared" si="132"/>
        <v>1.3115033238185334</v>
      </c>
      <c r="Y271" s="208">
        <f t="shared" si="133"/>
        <v>-0.3630746653961836</v>
      </c>
      <c r="Z271" s="86"/>
      <c r="AB271" s="185">
        <f t="shared" si="134"/>
        <v>263</v>
      </c>
      <c r="AC271" s="177">
        <f t="shared" si="135"/>
        <v>0.97435648566879407</v>
      </c>
      <c r="AE271" s="208">
        <f t="shared" si="136"/>
        <v>-0.1717116863720882</v>
      </c>
      <c r="AF271" s="86"/>
      <c r="AH271" s="185">
        <f t="shared" si="137"/>
        <v>260</v>
      </c>
      <c r="AI271" s="177">
        <f t="shared" si="138"/>
        <v>0.79606838277895065</v>
      </c>
      <c r="AK271" s="208">
        <f t="shared" si="139"/>
        <v>-1.1152533684984185E-2</v>
      </c>
      <c r="AL271" s="86"/>
      <c r="AN271" s="185">
        <f t="shared" si="140"/>
        <v>259</v>
      </c>
      <c r="AO271" s="177">
        <f t="shared" si="141"/>
        <v>0.74063901514900288</v>
      </c>
      <c r="AQ271" s="208">
        <f t="shared" si="142"/>
        <v>0.12715840548173238</v>
      </c>
      <c r="AR271" s="86"/>
      <c r="AT271" s="185">
        <f t="shared" si="143"/>
        <v>258</v>
      </c>
      <c r="AU271" s="177">
        <f t="shared" si="144"/>
        <v>0.687209647519055</v>
      </c>
      <c r="AW271" s="208">
        <f t="shared" si="145"/>
        <v>0.24864313682291736</v>
      </c>
      <c r="AX271" s="86"/>
      <c r="AZ271" s="185">
        <f t="shared" si="146"/>
        <v>257</v>
      </c>
      <c r="BA271" s="177">
        <f t="shared" si="147"/>
        <v>0.63578027988910724</v>
      </c>
      <c r="BC271" s="208">
        <f t="shared" si="148"/>
        <v>0.35695517473464866</v>
      </c>
      <c r="BD271" s="86"/>
      <c r="BF271" s="185">
        <f t="shared" si="149"/>
        <v>256</v>
      </c>
      <c r="BG271" s="177">
        <f t="shared" si="150"/>
        <v>0.58635091225915936</v>
      </c>
      <c r="BI271" s="208">
        <f t="shared" si="151"/>
        <v>0.45467377352719529</v>
      </c>
      <c r="BJ271" s="86"/>
      <c r="BL271" s="185">
        <f t="shared" si="152"/>
        <v>256</v>
      </c>
      <c r="BM271" s="177">
        <f t="shared" si="153"/>
        <v>0.58635091225915936</v>
      </c>
    </row>
    <row r="272" spans="1:65" ht="15" customHeight="1">
      <c r="A272" s="19">
        <f t="shared" si="122"/>
        <v>2005</v>
      </c>
      <c r="B272" s="174">
        <f t="shared" si="122"/>
        <v>235.33101630676526</v>
      </c>
      <c r="C272" s="207">
        <f t="shared" si="123"/>
        <v>0.33101079969101549</v>
      </c>
      <c r="D272" s="20">
        <v>13</v>
      </c>
      <c r="E272" s="637" t="s">
        <v>7</v>
      </c>
      <c r="F272" s="638"/>
      <c r="G272" s="641">
        <f>I259</f>
        <v>0.75317758798237333</v>
      </c>
      <c r="H272" s="642"/>
      <c r="I272" s="177">
        <f t="shared" si="124"/>
        <v>264</v>
      </c>
      <c r="J272" s="178">
        <f t="shared" si="125"/>
        <v>12.182407632941738</v>
      </c>
      <c r="K272" s="177">
        <f t="shared" si="126"/>
        <v>0.82191062600295928</v>
      </c>
      <c r="M272" s="208">
        <f t="shared" si="127"/>
        <v>-0.96486817200983421</v>
      </c>
      <c r="N272" s="21" t="s">
        <v>36</v>
      </c>
      <c r="O272" s="42">
        <f>P259</f>
        <v>0.48637167998365233</v>
      </c>
      <c r="P272" s="185">
        <f t="shared" si="128"/>
        <v>297</v>
      </c>
      <c r="Q272" s="177">
        <f t="shared" si="129"/>
        <v>3.8030635497564518</v>
      </c>
      <c r="S272" s="208">
        <f t="shared" si="130"/>
        <v>-0.64338459322700192</v>
      </c>
      <c r="T272" s="21" t="s">
        <v>36</v>
      </c>
      <c r="U272" s="42">
        <f>V259</f>
        <v>0.63444078862676589</v>
      </c>
      <c r="V272" s="185">
        <f t="shared" si="131"/>
        <v>276</v>
      </c>
      <c r="W272" s="177">
        <f t="shared" si="132"/>
        <v>1.6539662346405928</v>
      </c>
      <c r="Y272" s="208">
        <f t="shared" si="133"/>
        <v>-0.40049530761009872</v>
      </c>
      <c r="Z272" s="21" t="s">
        <v>36</v>
      </c>
      <c r="AA272" s="42">
        <f>AB259</f>
        <v>0.66499016438054048</v>
      </c>
      <c r="AB272" s="185">
        <f t="shared" si="134"/>
        <v>271</v>
      </c>
      <c r="AC272" s="177">
        <f t="shared" si="135"/>
        <v>1.2722763977082454</v>
      </c>
      <c r="AE272" s="208">
        <f t="shared" si="136"/>
        <v>-0.20522326216426262</v>
      </c>
      <c r="AF272" s="21" t="s">
        <v>36</v>
      </c>
      <c r="AG272" s="42">
        <f>AH259</f>
        <v>0.6824403774870732</v>
      </c>
      <c r="AH272" s="185">
        <f t="shared" si="137"/>
        <v>268</v>
      </c>
      <c r="AI272" s="177">
        <f t="shared" si="138"/>
        <v>1.067262495548837</v>
      </c>
      <c r="AK272" s="208">
        <f t="shared" si="139"/>
        <v>-4.1923851389533355E-2</v>
      </c>
      <c r="AL272" s="21" t="s">
        <v>36</v>
      </c>
      <c r="AM272" s="42">
        <f>AN259</f>
        <v>0.689617528494197</v>
      </c>
      <c r="AN272" s="185">
        <f t="shared" si="140"/>
        <v>267</v>
      </c>
      <c r="AO272" s="177">
        <f t="shared" si="141"/>
        <v>1.0029245281623678</v>
      </c>
      <c r="AQ272" s="208">
        <f t="shared" si="142"/>
        <v>9.8414577188619012E-2</v>
      </c>
      <c r="AR272" s="21" t="s">
        <v>36</v>
      </c>
      <c r="AS272" s="42">
        <f>AT259</f>
        <v>0.74904138581242619</v>
      </c>
      <c r="AT272" s="185">
        <f t="shared" si="143"/>
        <v>265</v>
      </c>
      <c r="AU272" s="177">
        <f t="shared" si="144"/>
        <v>0.88024859338942874</v>
      </c>
      <c r="AW272" s="208">
        <f t="shared" si="145"/>
        <v>0.22146012417055536</v>
      </c>
      <c r="AX272" s="21" t="s">
        <v>36</v>
      </c>
      <c r="AY272" s="42">
        <f>AZ259</f>
        <v>0.75018927182881301</v>
      </c>
      <c r="AZ272" s="185">
        <f t="shared" si="146"/>
        <v>265</v>
      </c>
      <c r="BA272" s="177">
        <f t="shared" si="147"/>
        <v>0.88024859338942874</v>
      </c>
      <c r="BC272" s="208">
        <f t="shared" si="148"/>
        <v>0.33101079969101549</v>
      </c>
      <c r="BD272" s="21" t="s">
        <v>36</v>
      </c>
      <c r="BE272" s="42">
        <f>BF259</f>
        <v>0.75346576456386483</v>
      </c>
      <c r="BF272" s="185">
        <f t="shared" si="149"/>
        <v>264</v>
      </c>
      <c r="BG272" s="177">
        <f t="shared" si="150"/>
        <v>0.82191062600295928</v>
      </c>
      <c r="BI272" s="208">
        <f t="shared" si="151"/>
        <v>0.42973628075629927</v>
      </c>
      <c r="BJ272" s="21" t="s">
        <v>36</v>
      </c>
      <c r="BK272" s="42">
        <f>BL259</f>
        <v>0.75120066523571016</v>
      </c>
      <c r="BL272" s="185">
        <f t="shared" si="152"/>
        <v>263</v>
      </c>
      <c r="BM272" s="177">
        <f t="shared" si="153"/>
        <v>0.76557265861648982</v>
      </c>
    </row>
    <row r="273" spans="1:70" ht="15" customHeight="1">
      <c r="A273" s="19">
        <f t="shared" si="122"/>
        <v>2006</v>
      </c>
      <c r="B273" s="174">
        <f t="shared" si="122"/>
        <v>306.89999999999998</v>
      </c>
      <c r="C273" s="207">
        <f t="shared" si="123"/>
        <v>-0.18095396842021083</v>
      </c>
      <c r="D273" s="20">
        <v>14</v>
      </c>
      <c r="E273" s="637" t="s">
        <v>8</v>
      </c>
      <c r="F273" s="638"/>
      <c r="G273" s="639">
        <f>SUM(K260:K279)</f>
        <v>16.743320088123554</v>
      </c>
      <c r="H273" s="640"/>
      <c r="I273" s="177">
        <f t="shared" si="124"/>
        <v>272</v>
      </c>
      <c r="J273" s="178">
        <f t="shared" si="125"/>
        <v>11.371782339524268</v>
      </c>
      <c r="K273" s="177">
        <f t="shared" si="126"/>
        <v>1.2180099999999985</v>
      </c>
      <c r="M273" s="208">
        <f t="shared" si="127"/>
        <v>-2.83061002335391</v>
      </c>
      <c r="N273" s="21" t="s">
        <v>37</v>
      </c>
      <c r="O273" s="209">
        <f>SUM(Q260:Q279)</f>
        <v>41.900535933879119</v>
      </c>
      <c r="P273" s="185">
        <f t="shared" si="128"/>
        <v>302</v>
      </c>
      <c r="Q273" s="177">
        <f t="shared" si="129"/>
        <v>2.4009999999999778E-2</v>
      </c>
      <c r="S273" s="208">
        <f t="shared" si="130"/>
        <v>-1.7733570128663694</v>
      </c>
      <c r="T273" s="21" t="s">
        <v>37</v>
      </c>
      <c r="U273" s="209">
        <f>SUM(W260:W279)</f>
        <v>21.726109577030634</v>
      </c>
      <c r="V273" s="185">
        <f t="shared" si="131"/>
        <v>283</v>
      </c>
      <c r="W273" s="177">
        <f t="shared" si="132"/>
        <v>0.57120999999999889</v>
      </c>
      <c r="Y273" s="208">
        <f t="shared" si="133"/>
        <v>-1.2710125501920047</v>
      </c>
      <c r="Z273" s="21" t="s">
        <v>37</v>
      </c>
      <c r="AA273" s="209">
        <f>SUM(AC260:AC279)</f>
        <v>19.282229183599519</v>
      </c>
      <c r="AB273" s="185">
        <f t="shared" si="134"/>
        <v>278</v>
      </c>
      <c r="AC273" s="177">
        <f t="shared" si="135"/>
        <v>0.83520999999999868</v>
      </c>
      <c r="AE273" s="208">
        <f t="shared" si="136"/>
        <v>-0.93819723253975218</v>
      </c>
      <c r="AF273" s="21" t="s">
        <v>37</v>
      </c>
      <c r="AG273" s="209">
        <f>SUM(AI260:AI279)</f>
        <v>18.095816452823396</v>
      </c>
      <c r="AH273" s="185">
        <f t="shared" si="137"/>
        <v>276</v>
      </c>
      <c r="AI273" s="177">
        <f t="shared" si="138"/>
        <v>0.9548099999999986</v>
      </c>
      <c r="AK273" s="208">
        <f t="shared" si="139"/>
        <v>-0.68892021929962011</v>
      </c>
      <c r="AL273" s="21" t="s">
        <v>37</v>
      </c>
      <c r="AM273" s="209">
        <f>SUM(AO260:AO279)</f>
        <v>17.641095133991495</v>
      </c>
      <c r="AN273" s="185">
        <f t="shared" si="140"/>
        <v>274</v>
      </c>
      <c r="AO273" s="177">
        <f t="shared" si="141"/>
        <v>1.0824099999999985</v>
      </c>
      <c r="AQ273" s="208">
        <f t="shared" si="142"/>
        <v>-0.48954822531870557</v>
      </c>
      <c r="AR273" s="21" t="s">
        <v>37</v>
      </c>
      <c r="AS273" s="209">
        <f>SUM(AU260:AU279)</f>
        <v>17.157765630781206</v>
      </c>
      <c r="AT273" s="185">
        <f t="shared" si="143"/>
        <v>273</v>
      </c>
      <c r="AU273" s="177">
        <f t="shared" si="144"/>
        <v>1.1492099999999985</v>
      </c>
      <c r="AW273" s="208">
        <f t="shared" si="145"/>
        <v>-0.3233942307253086</v>
      </c>
      <c r="AX273" s="21" t="s">
        <v>37</v>
      </c>
      <c r="AY273" s="209">
        <f>SUM(BA260:BA279)</f>
        <v>17.143589786428326</v>
      </c>
      <c r="AZ273" s="185">
        <f t="shared" si="146"/>
        <v>272</v>
      </c>
      <c r="BA273" s="177">
        <f t="shared" si="147"/>
        <v>1.2180099999999985</v>
      </c>
      <c r="BC273" s="208">
        <f t="shared" si="148"/>
        <v>-0.18095396842021083</v>
      </c>
      <c r="BD273" s="21" t="s">
        <v>37</v>
      </c>
      <c r="BE273" s="209">
        <f>SUM(BG260:BG279)</f>
        <v>16.743320088123554</v>
      </c>
      <c r="BF273" s="185">
        <f t="shared" si="149"/>
        <v>272</v>
      </c>
      <c r="BG273" s="177">
        <f t="shared" si="150"/>
        <v>1.2180099999999985</v>
      </c>
      <c r="BI273" s="208">
        <f t="shared" si="151"/>
        <v>-5.6296270498332107E-2</v>
      </c>
      <c r="BJ273" s="21" t="s">
        <v>37</v>
      </c>
      <c r="BK273" s="209">
        <f>SUM(BM260:BM279)</f>
        <v>16.789144435828902</v>
      </c>
      <c r="BL273" s="185">
        <f t="shared" si="152"/>
        <v>271</v>
      </c>
      <c r="BM273" s="177">
        <f t="shared" si="153"/>
        <v>1.2888099999999985</v>
      </c>
    </row>
    <row r="274" spans="1:70" ht="15" customHeight="1">
      <c r="A274" s="19">
        <f t="shared" si="122"/>
        <v>2007</v>
      </c>
      <c r="B274" s="174">
        <f t="shared" si="122"/>
        <v>321.2</v>
      </c>
      <c r="C274" s="207">
        <f t="shared" si="123"/>
        <v>-0.28395304389191417</v>
      </c>
      <c r="D274" s="20">
        <v>15</v>
      </c>
      <c r="E274" s="637" t="s">
        <v>9</v>
      </c>
      <c r="F274" s="638"/>
      <c r="G274" s="639">
        <f>SUM(K270:K279)</f>
        <v>7.8511664224882765</v>
      </c>
      <c r="H274" s="640"/>
      <c r="I274" s="177">
        <f t="shared" si="124"/>
        <v>280</v>
      </c>
      <c r="J274" s="178">
        <f t="shared" si="125"/>
        <v>12.826899128268987</v>
      </c>
      <c r="K274" s="177">
        <f t="shared" si="126"/>
        <v>1.6974399999999992</v>
      </c>
      <c r="M274" s="208">
        <f t="shared" si="127"/>
        <v>-4.4370629153402623</v>
      </c>
      <c r="O274" s="39"/>
      <c r="P274" s="185">
        <f t="shared" si="128"/>
        <v>307</v>
      </c>
      <c r="Q274" s="177">
        <f t="shared" si="129"/>
        <v>0.20163999999999968</v>
      </c>
      <c r="S274" s="208">
        <f t="shared" si="130"/>
        <v>-2.1397548794470644</v>
      </c>
      <c r="U274" s="39"/>
      <c r="V274" s="185">
        <f t="shared" si="131"/>
        <v>290</v>
      </c>
      <c r="W274" s="177">
        <f t="shared" si="132"/>
        <v>0.97343999999999931</v>
      </c>
      <c r="Y274" s="208">
        <f t="shared" si="133"/>
        <v>-1.498179506018428</v>
      </c>
      <c r="AA274" s="39"/>
      <c r="AB274" s="185">
        <f t="shared" si="134"/>
        <v>286</v>
      </c>
      <c r="AC274" s="177">
        <f t="shared" si="135"/>
        <v>1.2390399999999993</v>
      </c>
      <c r="AE274" s="208">
        <f t="shared" si="136"/>
        <v>-1.1105134626484077</v>
      </c>
      <c r="AG274" s="39"/>
      <c r="AH274" s="185">
        <f t="shared" si="137"/>
        <v>283</v>
      </c>
      <c r="AI274" s="177">
        <f t="shared" si="138"/>
        <v>1.4592399999999992</v>
      </c>
      <c r="AK274" s="208">
        <f t="shared" si="139"/>
        <v>-0.83185115227289685</v>
      </c>
      <c r="AM274" s="39"/>
      <c r="AN274" s="185">
        <f t="shared" si="140"/>
        <v>282</v>
      </c>
      <c r="AO274" s="177">
        <f t="shared" si="141"/>
        <v>1.5366399999999991</v>
      </c>
      <c r="AQ274" s="208">
        <f t="shared" si="142"/>
        <v>-0.61415876924131463</v>
      </c>
      <c r="AS274" s="39"/>
      <c r="AT274" s="185">
        <f t="shared" si="143"/>
        <v>281</v>
      </c>
      <c r="AU274" s="177">
        <f t="shared" si="144"/>
        <v>1.616039999999999</v>
      </c>
      <c r="AW274" s="208">
        <f t="shared" si="145"/>
        <v>-0.43548790340747939</v>
      </c>
      <c r="AY274" s="39"/>
      <c r="AZ274" s="185">
        <f t="shared" si="146"/>
        <v>280</v>
      </c>
      <c r="BA274" s="177">
        <f t="shared" si="147"/>
        <v>1.6974399999999992</v>
      </c>
      <c r="BC274" s="208">
        <f t="shared" si="148"/>
        <v>-0.28395304389191417</v>
      </c>
      <c r="BE274" s="39"/>
      <c r="BF274" s="185">
        <f t="shared" si="149"/>
        <v>280</v>
      </c>
      <c r="BG274" s="177">
        <f t="shared" si="150"/>
        <v>1.6974399999999992</v>
      </c>
      <c r="BI274" s="208">
        <f t="shared" si="151"/>
        <v>-0.15238801671340504</v>
      </c>
      <c r="BK274" s="39"/>
      <c r="BL274" s="185">
        <f t="shared" si="152"/>
        <v>279</v>
      </c>
      <c r="BM274" s="177">
        <f t="shared" si="153"/>
        <v>1.7808399999999991</v>
      </c>
    </row>
    <row r="275" spans="1:70" ht="15" customHeight="1">
      <c r="A275" s="19">
        <f t="shared" si="122"/>
        <v>2008</v>
      </c>
      <c r="B275" s="174">
        <f t="shared" si="122"/>
        <v>324.60000000000002</v>
      </c>
      <c r="C275" s="207">
        <f t="shared" si="123"/>
        <v>-0.30864371988929629</v>
      </c>
      <c r="D275" s="20">
        <v>16</v>
      </c>
      <c r="E275" s="637" t="s">
        <v>10</v>
      </c>
      <c r="F275" s="638"/>
      <c r="G275" s="639">
        <f>SUM(J260:J279)/D279</f>
        <v>10.30887710140971</v>
      </c>
      <c r="H275" s="640"/>
      <c r="I275" s="177">
        <f t="shared" si="124"/>
        <v>288</v>
      </c>
      <c r="J275" s="178">
        <f t="shared" si="125"/>
        <v>11.275415896487992</v>
      </c>
      <c r="K275" s="177">
        <f t="shared" si="126"/>
        <v>1.3395600000000019</v>
      </c>
      <c r="M275" s="208">
        <f t="shared" si="127"/>
        <v>-6.6988843869547532</v>
      </c>
      <c r="P275" s="185">
        <f t="shared" si="128"/>
        <v>310</v>
      </c>
      <c r="Q275" s="177">
        <f t="shared" si="129"/>
        <v>0.21316000000000065</v>
      </c>
      <c r="S275" s="208">
        <f t="shared" si="130"/>
        <v>-2.2445370907011388</v>
      </c>
      <c r="V275" s="185">
        <f t="shared" si="131"/>
        <v>296</v>
      </c>
      <c r="W275" s="177">
        <f t="shared" si="132"/>
        <v>0.81796000000000124</v>
      </c>
      <c r="Y275" s="208">
        <f t="shared" si="133"/>
        <v>-1.5572208304519861</v>
      </c>
      <c r="AB275" s="185">
        <f t="shared" si="134"/>
        <v>293</v>
      </c>
      <c r="AC275" s="177">
        <f t="shared" si="135"/>
        <v>0.99856000000000145</v>
      </c>
      <c r="AE275" s="208">
        <f t="shared" si="136"/>
        <v>-1.1537069424750839</v>
      </c>
      <c r="AH275" s="185">
        <f t="shared" si="137"/>
        <v>291</v>
      </c>
      <c r="AI275" s="177">
        <f t="shared" si="138"/>
        <v>1.1289600000000015</v>
      </c>
      <c r="AK275" s="208">
        <f t="shared" si="139"/>
        <v>-0.86700190967112933</v>
      </c>
      <c r="AN275" s="185">
        <f t="shared" si="140"/>
        <v>290</v>
      </c>
      <c r="AO275" s="177">
        <f t="shared" si="141"/>
        <v>1.1971600000000018</v>
      </c>
      <c r="AQ275" s="208">
        <f t="shared" si="142"/>
        <v>-0.64444504068527553</v>
      </c>
      <c r="AT275" s="185">
        <f t="shared" si="143"/>
        <v>289</v>
      </c>
      <c r="AU275" s="177">
        <f t="shared" si="144"/>
        <v>1.2673600000000018</v>
      </c>
      <c r="AW275" s="208">
        <f t="shared" si="145"/>
        <v>-0.46251479675094176</v>
      </c>
      <c r="AZ275" s="185">
        <f t="shared" si="146"/>
        <v>288</v>
      </c>
      <c r="BA275" s="177">
        <f t="shared" si="147"/>
        <v>1.3395600000000019</v>
      </c>
      <c r="BC275" s="208">
        <f t="shared" si="148"/>
        <v>-0.30864371988929629</v>
      </c>
      <c r="BF275" s="185">
        <f t="shared" si="149"/>
        <v>288</v>
      </c>
      <c r="BG275" s="177">
        <f t="shared" si="150"/>
        <v>1.3395600000000019</v>
      </c>
      <c r="BI275" s="208">
        <f t="shared" si="151"/>
        <v>-0.17532208080513359</v>
      </c>
      <c r="BL275" s="185">
        <f t="shared" si="152"/>
        <v>287</v>
      </c>
      <c r="BM275" s="177">
        <f t="shared" si="153"/>
        <v>1.4137600000000019</v>
      </c>
    </row>
    <row r="276" spans="1:70" ht="15" customHeight="1">
      <c r="A276" s="19">
        <f t="shared" si="122"/>
        <v>2009</v>
      </c>
      <c r="B276" s="174">
        <f t="shared" si="122"/>
        <v>322.7</v>
      </c>
      <c r="C276" s="207">
        <f t="shared" si="123"/>
        <v>-0.29483495631549289</v>
      </c>
      <c r="D276" s="20">
        <v>17</v>
      </c>
      <c r="E276" s="637" t="s">
        <v>11</v>
      </c>
      <c r="F276" s="638"/>
      <c r="G276" s="639">
        <f>SUM(J270:J279)/10</f>
        <v>8.7529668040870074</v>
      </c>
      <c r="H276" s="640"/>
      <c r="I276" s="177">
        <f t="shared" si="124"/>
        <v>295</v>
      </c>
      <c r="J276" s="178">
        <f t="shared" si="125"/>
        <v>8.5838239851255</v>
      </c>
      <c r="K276" s="177">
        <f t="shared" si="126"/>
        <v>0.76728999999999936</v>
      </c>
      <c r="M276" s="208">
        <f t="shared" si="127"/>
        <v>-4.9438139761228079</v>
      </c>
      <c r="P276" s="185">
        <f t="shared" si="128"/>
        <v>313</v>
      </c>
      <c r="Q276" s="177">
        <f t="shared" si="129"/>
        <v>9.4089999999999771E-2</v>
      </c>
      <c r="S276" s="208">
        <f t="shared" si="130"/>
        <v>-2.1849053577871107</v>
      </c>
      <c r="V276" s="185">
        <f t="shared" si="131"/>
        <v>302</v>
      </c>
      <c r="W276" s="177">
        <f t="shared" si="132"/>
        <v>0.42848999999999954</v>
      </c>
      <c r="Y276" s="208">
        <f t="shared" si="133"/>
        <v>-1.5239513002412968</v>
      </c>
      <c r="AB276" s="185">
        <f t="shared" si="134"/>
        <v>299</v>
      </c>
      <c r="AC276" s="177">
        <f t="shared" si="135"/>
        <v>0.56168999999999947</v>
      </c>
      <c r="AE276" s="208">
        <f t="shared" si="136"/>
        <v>-1.1294517370511892</v>
      </c>
      <c r="AH276" s="185">
        <f t="shared" si="137"/>
        <v>298</v>
      </c>
      <c r="AI276" s="177">
        <f t="shared" si="138"/>
        <v>0.61008999999999947</v>
      </c>
      <c r="AK276" s="208">
        <f t="shared" si="139"/>
        <v>-0.84729786038720356</v>
      </c>
      <c r="AN276" s="185">
        <f t="shared" si="140"/>
        <v>297</v>
      </c>
      <c r="AO276" s="177">
        <f t="shared" si="141"/>
        <v>0.66048999999999947</v>
      </c>
      <c r="AQ276" s="208">
        <f t="shared" si="142"/>
        <v>-0.62748595552403219</v>
      </c>
      <c r="AT276" s="185">
        <f t="shared" si="143"/>
        <v>296</v>
      </c>
      <c r="AU276" s="177">
        <f t="shared" si="144"/>
        <v>0.71288999999999947</v>
      </c>
      <c r="AW276" s="208">
        <f t="shared" si="145"/>
        <v>-0.44739167898070997</v>
      </c>
      <c r="AZ276" s="185">
        <f t="shared" si="146"/>
        <v>296</v>
      </c>
      <c r="BA276" s="177">
        <f t="shared" si="147"/>
        <v>0.71288999999999947</v>
      </c>
      <c r="BC276" s="208">
        <f t="shared" si="148"/>
        <v>-0.29483495631549289</v>
      </c>
      <c r="BF276" s="185">
        <f t="shared" si="149"/>
        <v>295</v>
      </c>
      <c r="BG276" s="177">
        <f t="shared" si="150"/>
        <v>0.76728999999999936</v>
      </c>
      <c r="BI276" s="208">
        <f t="shared" si="151"/>
        <v>-0.16250070111435855</v>
      </c>
      <c r="BL276" s="185">
        <f t="shared" si="152"/>
        <v>295</v>
      </c>
      <c r="BM276" s="177">
        <f t="shared" si="153"/>
        <v>0.76728999999999936</v>
      </c>
    </row>
    <row r="277" spans="1:70" ht="15" customHeight="1">
      <c r="A277" s="19">
        <f t="shared" si="122"/>
        <v>2010</v>
      </c>
      <c r="B277" s="174">
        <f t="shared" si="122"/>
        <v>306</v>
      </c>
      <c r="C277" s="207">
        <f t="shared" si="123"/>
        <v>-0.1745090170571611</v>
      </c>
      <c r="D277" s="20">
        <v>18</v>
      </c>
      <c r="G277" s="25"/>
      <c r="H277" s="75"/>
      <c r="I277" s="177">
        <f t="shared" si="124"/>
        <v>303</v>
      </c>
      <c r="J277" s="178">
        <f t="shared" si="125"/>
        <v>0.98039215686274506</v>
      </c>
      <c r="K277" s="177">
        <f t="shared" si="126"/>
        <v>8.9999999999999993E-3</v>
      </c>
      <c r="M277" s="208">
        <f t="shared" si="127"/>
        <v>-2.7791461227859404</v>
      </c>
      <c r="P277" s="185">
        <f t="shared" si="128"/>
        <v>316</v>
      </c>
      <c r="Q277" s="177">
        <f t="shared" si="129"/>
        <v>0.1</v>
      </c>
      <c r="S277" s="208">
        <f t="shared" si="130"/>
        <v>-1.7532931884002587</v>
      </c>
      <c r="V277" s="185">
        <f t="shared" si="131"/>
        <v>307</v>
      </c>
      <c r="W277" s="177">
        <f t="shared" si="132"/>
        <v>1E-3</v>
      </c>
      <c r="Y277" s="208">
        <f t="shared" si="133"/>
        <v>-1.2576769832977968</v>
      </c>
      <c r="AB277" s="185">
        <f t="shared" si="134"/>
        <v>306</v>
      </c>
      <c r="AC277" s="177">
        <f t="shared" si="135"/>
        <v>0</v>
      </c>
      <c r="AE277" s="208">
        <f t="shared" si="136"/>
        <v>-0.9277945563556399</v>
      </c>
      <c r="AH277" s="185">
        <f t="shared" si="137"/>
        <v>305</v>
      </c>
      <c r="AI277" s="177">
        <f t="shared" si="138"/>
        <v>1E-3</v>
      </c>
      <c r="AK277" s="208">
        <f t="shared" si="139"/>
        <v>-0.68015998503313424</v>
      </c>
      <c r="AN277" s="185">
        <f t="shared" si="140"/>
        <v>304</v>
      </c>
      <c r="AO277" s="177">
        <f t="shared" si="141"/>
        <v>4.0000000000000001E-3</v>
      </c>
      <c r="AQ277" s="208">
        <f t="shared" si="142"/>
        <v>-0.48183808689273833</v>
      </c>
      <c r="AT277" s="185">
        <f t="shared" si="143"/>
        <v>304</v>
      </c>
      <c r="AU277" s="177">
        <f t="shared" si="144"/>
        <v>4.0000000000000001E-3</v>
      </c>
      <c r="AW277" s="208">
        <f t="shared" si="145"/>
        <v>-0.31641333049226189</v>
      </c>
      <c r="AZ277" s="185">
        <f t="shared" si="146"/>
        <v>303</v>
      </c>
      <c r="BA277" s="177">
        <f t="shared" si="147"/>
        <v>8.9999999999999993E-3</v>
      </c>
      <c r="BC277" s="208">
        <f t="shared" si="148"/>
        <v>-0.1745090170571611</v>
      </c>
      <c r="BF277" s="185">
        <f t="shared" si="149"/>
        <v>303</v>
      </c>
      <c r="BG277" s="177">
        <f t="shared" si="150"/>
        <v>8.9999999999999993E-3</v>
      </c>
      <c r="BI277" s="208">
        <f t="shared" si="151"/>
        <v>-5.0261834780888311E-2</v>
      </c>
      <c r="BL277" s="185">
        <f t="shared" si="152"/>
        <v>303</v>
      </c>
      <c r="BM277" s="177">
        <f t="shared" si="153"/>
        <v>8.9999999999999993E-3</v>
      </c>
    </row>
    <row r="278" spans="1:70" s="25" customFormat="1" ht="15" customHeight="1">
      <c r="A278" s="19">
        <f t="shared" si="122"/>
        <v>2011</v>
      </c>
      <c r="B278" s="174">
        <f t="shared" si="122"/>
        <v>311.7</v>
      </c>
      <c r="C278" s="207">
        <f t="shared" si="123"/>
        <v>-0.21539374222374477</v>
      </c>
      <c r="D278" s="20">
        <v>19</v>
      </c>
      <c r="H278" s="75"/>
      <c r="I278" s="177">
        <f t="shared" si="124"/>
        <v>311</v>
      </c>
      <c r="J278" s="178">
        <f t="shared" si="125"/>
        <v>0.22457491177413819</v>
      </c>
      <c r="K278" s="177">
        <f t="shared" si="126"/>
        <v>4.8999999999998405E-4</v>
      </c>
      <c r="M278" s="208">
        <f t="shared" si="127"/>
        <v>-3.154277151545581</v>
      </c>
      <c r="P278" s="185">
        <f t="shared" si="128"/>
        <v>318</v>
      </c>
      <c r="Q278" s="177">
        <f t="shared" si="129"/>
        <v>3.9690000000000142E-2</v>
      </c>
      <c r="S278" s="208">
        <f t="shared" si="130"/>
        <v>-1.8855308912754036</v>
      </c>
      <c r="V278" s="185">
        <f t="shared" si="131"/>
        <v>312</v>
      </c>
      <c r="W278" s="177">
        <f t="shared" si="132"/>
        <v>9.0000000000006823E-5</v>
      </c>
      <c r="Y278" s="208">
        <f t="shared" si="133"/>
        <v>-1.3438951702195263</v>
      </c>
      <c r="AB278" s="185">
        <f t="shared" si="134"/>
        <v>312</v>
      </c>
      <c r="AC278" s="177">
        <f t="shared" si="135"/>
        <v>9.0000000000006823E-5</v>
      </c>
      <c r="AE278" s="208">
        <f t="shared" si="136"/>
        <v>-0.99450375949827807</v>
      </c>
      <c r="AH278" s="185">
        <f t="shared" si="137"/>
        <v>311</v>
      </c>
      <c r="AI278" s="177">
        <f t="shared" si="138"/>
        <v>4.8999999999998405E-4</v>
      </c>
      <c r="AK278" s="208">
        <f t="shared" si="139"/>
        <v>-0.73608348222814668</v>
      </c>
      <c r="AN278" s="185">
        <f t="shared" si="140"/>
        <v>311</v>
      </c>
      <c r="AO278" s="177">
        <f t="shared" si="141"/>
        <v>4.8999999999998405E-4</v>
      </c>
      <c r="AQ278" s="208">
        <f t="shared" si="142"/>
        <v>-0.53091703192763218</v>
      </c>
      <c r="AT278" s="185">
        <f t="shared" si="143"/>
        <v>311</v>
      </c>
      <c r="AU278" s="177">
        <f t="shared" si="144"/>
        <v>4.8999999999998405E-4</v>
      </c>
      <c r="AW278" s="208">
        <f t="shared" si="145"/>
        <v>-0.36076229951090721</v>
      </c>
      <c r="AZ278" s="185">
        <f t="shared" si="146"/>
        <v>311</v>
      </c>
      <c r="BA278" s="177">
        <f t="shared" si="147"/>
        <v>4.8999999999998405E-4</v>
      </c>
      <c r="BC278" s="208">
        <f t="shared" si="148"/>
        <v>-0.21539374222374477</v>
      </c>
      <c r="BF278" s="185">
        <f t="shared" si="149"/>
        <v>311</v>
      </c>
      <c r="BG278" s="177">
        <f t="shared" si="150"/>
        <v>4.8999999999998405E-4</v>
      </c>
      <c r="BI278" s="208">
        <f t="shared" si="151"/>
        <v>-8.8499928553836996E-2</v>
      </c>
      <c r="BL278" s="185">
        <f t="shared" si="152"/>
        <v>311</v>
      </c>
      <c r="BM278" s="177">
        <f t="shared" si="153"/>
        <v>4.8999999999998405E-4</v>
      </c>
    </row>
    <row r="279" spans="1:70" ht="15" customHeight="1" thickBot="1">
      <c r="A279" s="19">
        <f t="shared" si="122"/>
        <v>2012</v>
      </c>
      <c r="B279" s="174">
        <f t="shared" si="122"/>
        <v>312.39999999999998</v>
      </c>
      <c r="C279" s="207">
        <f t="shared" si="123"/>
        <v>-0.22042637550356287</v>
      </c>
      <c r="D279" s="20">
        <v>20</v>
      </c>
      <c r="E279" s="50"/>
      <c r="F279" s="25"/>
      <c r="G279" s="25"/>
      <c r="H279" s="75"/>
      <c r="I279" s="177">
        <f t="shared" si="124"/>
        <v>319</v>
      </c>
      <c r="J279" s="178">
        <f t="shared" si="125"/>
        <v>2.1126760563380356</v>
      </c>
      <c r="K279" s="177">
        <f t="shared" si="126"/>
        <v>4.35600000000003E-2</v>
      </c>
      <c r="M279" s="208">
        <f t="shared" si="127"/>
        <v>-3.2105876040080967</v>
      </c>
      <c r="N279" s="50"/>
      <c r="O279" s="25"/>
      <c r="P279" s="185">
        <f t="shared" si="128"/>
        <v>319</v>
      </c>
      <c r="Q279" s="177">
        <f t="shared" si="129"/>
        <v>4.35600000000003E-2</v>
      </c>
      <c r="S279" s="208">
        <f t="shared" si="130"/>
        <v>-1.9026838768339296</v>
      </c>
      <c r="T279" s="50"/>
      <c r="U279" s="25"/>
      <c r="V279" s="185">
        <f t="shared" si="131"/>
        <v>317</v>
      </c>
      <c r="W279" s="177">
        <f t="shared" si="132"/>
        <v>2.116000000000021E-2</v>
      </c>
      <c r="Y279" s="208">
        <f t="shared" si="133"/>
        <v>-1.3547857684529481</v>
      </c>
      <c r="Z279" s="50"/>
      <c r="AA279" s="25"/>
      <c r="AB279" s="185">
        <f t="shared" si="134"/>
        <v>317</v>
      </c>
      <c r="AC279" s="177">
        <f t="shared" si="135"/>
        <v>2.116000000000021E-2</v>
      </c>
      <c r="AE279" s="208">
        <f t="shared" si="136"/>
        <v>-1.0028366136848914</v>
      </c>
      <c r="AF279" s="50"/>
      <c r="AG279" s="25"/>
      <c r="AH279" s="185">
        <f t="shared" si="137"/>
        <v>318</v>
      </c>
      <c r="AI279" s="177">
        <f t="shared" si="138"/>
        <v>3.1360000000000256E-2</v>
      </c>
      <c r="AK279" s="208">
        <f t="shared" si="139"/>
        <v>-0.74302628568187212</v>
      </c>
      <c r="AL279" s="50"/>
      <c r="AM279" s="25"/>
      <c r="AN279" s="185">
        <f t="shared" si="140"/>
        <v>318</v>
      </c>
      <c r="AO279" s="177">
        <f t="shared" si="141"/>
        <v>3.1360000000000256E-2</v>
      </c>
      <c r="AQ279" s="208">
        <f t="shared" si="142"/>
        <v>-0.53698644980466259</v>
      </c>
      <c r="AR279" s="50"/>
      <c r="AS279" s="25"/>
      <c r="AT279" s="185">
        <f t="shared" si="143"/>
        <v>318</v>
      </c>
      <c r="AU279" s="177">
        <f t="shared" si="144"/>
        <v>3.1360000000000256E-2</v>
      </c>
      <c r="AW279" s="208">
        <f t="shared" si="145"/>
        <v>-0.36623208339864038</v>
      </c>
      <c r="AX279" s="50"/>
      <c r="AY279" s="25"/>
      <c r="AZ279" s="185">
        <f t="shared" si="146"/>
        <v>319</v>
      </c>
      <c r="BA279" s="177">
        <f t="shared" si="147"/>
        <v>4.35600000000003E-2</v>
      </c>
      <c r="BC279" s="208">
        <f t="shared" si="148"/>
        <v>-0.22042637550356287</v>
      </c>
      <c r="BD279" s="50"/>
      <c r="BE279" s="25"/>
      <c r="BF279" s="185">
        <f t="shared" si="149"/>
        <v>319</v>
      </c>
      <c r="BG279" s="177">
        <f t="shared" si="150"/>
        <v>4.35600000000003E-2</v>
      </c>
      <c r="BI279" s="208">
        <f t="shared" si="151"/>
        <v>-9.319973230977871E-2</v>
      </c>
      <c r="BJ279" s="50"/>
      <c r="BK279" s="25"/>
      <c r="BL279" s="185">
        <f t="shared" si="152"/>
        <v>319</v>
      </c>
      <c r="BM279" s="177">
        <f t="shared" si="153"/>
        <v>4.35600000000003E-2</v>
      </c>
    </row>
    <row r="280" spans="1:70" s="25" customFormat="1" ht="15" customHeight="1" thickTop="1">
      <c r="A280" s="275">
        <f t="shared" si="122"/>
        <v>2013</v>
      </c>
      <c r="B280" s="290">
        <f t="shared" si="122"/>
        <v>330</v>
      </c>
      <c r="C280" s="285"/>
      <c r="D280" s="276">
        <v>21</v>
      </c>
      <c r="E280" s="281"/>
      <c r="F280" s="277"/>
      <c r="G280" s="277"/>
      <c r="H280" s="284"/>
      <c r="I280" s="278">
        <f t="shared" si="124"/>
        <v>326</v>
      </c>
      <c r="J280" s="279"/>
      <c r="K280" s="278"/>
      <c r="M280" s="208"/>
      <c r="N280" s="50"/>
      <c r="P280" s="185"/>
      <c r="Q280" s="177"/>
      <c r="S280" s="208"/>
      <c r="T280" s="50"/>
      <c r="V280" s="185"/>
      <c r="W280" s="177"/>
      <c r="Y280" s="208"/>
      <c r="Z280" s="50"/>
      <c r="AB280" s="185"/>
      <c r="AC280" s="177"/>
      <c r="AE280" s="208"/>
      <c r="AF280" s="50"/>
      <c r="AH280" s="185"/>
      <c r="AI280" s="177"/>
      <c r="AK280" s="208"/>
      <c r="AL280" s="50"/>
      <c r="AN280" s="185"/>
      <c r="AO280" s="177"/>
      <c r="AQ280" s="208"/>
      <c r="AR280" s="50"/>
      <c r="AT280" s="185"/>
      <c r="AU280" s="177"/>
      <c r="AW280" s="208"/>
      <c r="AX280" s="50"/>
      <c r="AZ280" s="185"/>
      <c r="BA280" s="177"/>
      <c r="BC280" s="208"/>
      <c r="BD280" s="50"/>
      <c r="BF280" s="185"/>
      <c r="BG280" s="177"/>
      <c r="BI280" s="208"/>
      <c r="BJ280" s="50"/>
      <c r="BL280" s="185"/>
      <c r="BM280" s="177"/>
    </row>
    <row r="281" spans="1:70" s="25" customFormat="1" ht="15" customHeight="1" thickBot="1">
      <c r="A281" s="19">
        <f t="shared" si="122"/>
        <v>2014</v>
      </c>
      <c r="B281" s="174">
        <f t="shared" ref="B281:B302" si="154">ROUND(F$264/(1+EXP(F$269+F$268*D281)),$G$1)</f>
        <v>334</v>
      </c>
      <c r="C281" s="207"/>
      <c r="D281" s="20">
        <v>22</v>
      </c>
      <c r="E281" s="50"/>
      <c r="H281" s="32"/>
      <c r="I281" s="177">
        <f t="shared" si="124"/>
        <v>334</v>
      </c>
      <c r="J281" s="178"/>
      <c r="K281" s="177"/>
      <c r="M281" s="211"/>
      <c r="N281" s="51"/>
      <c r="O281" s="30"/>
      <c r="P281" s="205"/>
      <c r="Q281" s="183"/>
      <c r="S281" s="211"/>
      <c r="T281" s="51"/>
      <c r="U281" s="30"/>
      <c r="V281" s="205"/>
      <c r="W281" s="183"/>
      <c r="Y281" s="211"/>
      <c r="Z281" s="51"/>
      <c r="AA281" s="30"/>
      <c r="AB281" s="205"/>
      <c r="AC281" s="183"/>
      <c r="AE281" s="211"/>
      <c r="AF281" s="51"/>
      <c r="AG281" s="30"/>
      <c r="AH281" s="205"/>
      <c r="AI281" s="183"/>
      <c r="AK281" s="211"/>
      <c r="AL281" s="51"/>
      <c r="AM281" s="30"/>
      <c r="AN281" s="205"/>
      <c r="AO281" s="183"/>
      <c r="AQ281" s="211"/>
      <c r="AR281" s="51"/>
      <c r="AS281" s="30"/>
      <c r="AT281" s="205"/>
      <c r="AU281" s="183"/>
      <c r="AW281" s="211"/>
      <c r="AX281" s="51"/>
      <c r="AY281" s="30"/>
      <c r="AZ281" s="205"/>
      <c r="BA281" s="183"/>
      <c r="BC281" s="211"/>
      <c r="BD281" s="51"/>
      <c r="BE281" s="30"/>
      <c r="BF281" s="205"/>
      <c r="BG281" s="183"/>
      <c r="BI281" s="211"/>
      <c r="BJ281" s="51"/>
      <c r="BK281" s="30"/>
      <c r="BL281" s="205"/>
      <c r="BM281" s="183"/>
    </row>
    <row r="282" spans="1:70" ht="15" customHeight="1" thickTop="1">
      <c r="A282" s="19">
        <f t="shared" ref="A282:A302" si="155">A236</f>
        <v>2015</v>
      </c>
      <c r="B282" s="174">
        <f t="shared" si="154"/>
        <v>342</v>
      </c>
      <c r="C282" s="52"/>
      <c r="D282" s="20">
        <v>23</v>
      </c>
      <c r="E282" s="53"/>
      <c r="F282" s="80"/>
      <c r="G282" s="25"/>
      <c r="H282" s="32"/>
      <c r="I282" s="177">
        <f t="shared" si="124"/>
        <v>342</v>
      </c>
      <c r="J282" s="185"/>
      <c r="K282" s="185"/>
    </row>
    <row r="283" spans="1:70" ht="15" customHeight="1" thickBot="1">
      <c r="A283" s="19">
        <f t="shared" si="155"/>
        <v>2016</v>
      </c>
      <c r="B283" s="174">
        <f t="shared" si="154"/>
        <v>349</v>
      </c>
      <c r="C283" s="52"/>
      <c r="D283" s="20">
        <v>24</v>
      </c>
      <c r="E283" s="62" t="s">
        <v>59</v>
      </c>
      <c r="F283" s="63" t="s">
        <v>39</v>
      </c>
      <c r="G283" s="633" t="s">
        <v>40</v>
      </c>
      <c r="H283" s="634"/>
      <c r="I283" s="177">
        <f t="shared" si="124"/>
        <v>349</v>
      </c>
      <c r="J283" s="185"/>
      <c r="K283" s="185"/>
      <c r="M283" s="198" t="str">
        <f>E265</f>
        <v>max(y) =</v>
      </c>
      <c r="N283" s="198">
        <f>F265</f>
        <v>324.60000000000002</v>
      </c>
      <c r="O283" s="198"/>
      <c r="P283" s="198"/>
      <c r="Q283" s="198"/>
      <c r="R283" s="198"/>
      <c r="S283" s="198" t="str">
        <f>M283</f>
        <v>max(y) =</v>
      </c>
      <c r="T283" s="198">
        <f>N283</f>
        <v>324.60000000000002</v>
      </c>
      <c r="U283" s="198"/>
      <c r="V283" s="198"/>
      <c r="W283" s="198"/>
      <c r="X283" s="198"/>
      <c r="Y283" s="198" t="str">
        <f>S283</f>
        <v>max(y) =</v>
      </c>
      <c r="Z283" s="198">
        <f>T283</f>
        <v>324.60000000000002</v>
      </c>
      <c r="AA283" s="198"/>
      <c r="AB283" s="198"/>
      <c r="AC283" s="198"/>
      <c r="AD283" s="198"/>
      <c r="AE283" s="198" t="str">
        <f>Y283</f>
        <v>max(y) =</v>
      </c>
      <c r="AF283" s="198">
        <f>Z283</f>
        <v>324.60000000000002</v>
      </c>
      <c r="AG283" s="198"/>
      <c r="AH283" s="198"/>
      <c r="AI283" s="198"/>
      <c r="AJ283" s="198"/>
      <c r="AK283" s="198" t="str">
        <f>AE283</f>
        <v>max(y) =</v>
      </c>
      <c r="AL283" s="198">
        <f>AF283</f>
        <v>324.60000000000002</v>
      </c>
      <c r="AM283" s="198"/>
      <c r="AN283" s="198"/>
      <c r="AO283" s="198"/>
      <c r="AP283" s="198"/>
      <c r="AQ283" s="198" t="str">
        <f>AK283</f>
        <v>max(y) =</v>
      </c>
      <c r="AR283" s="198">
        <f>AL283</f>
        <v>324.60000000000002</v>
      </c>
      <c r="AS283" s="198"/>
      <c r="AT283" s="198"/>
      <c r="AU283" s="198"/>
      <c r="AV283" s="198"/>
      <c r="AW283" s="198" t="str">
        <f>AQ283</f>
        <v>max(y) =</v>
      </c>
      <c r="AX283" s="198">
        <f>AR283</f>
        <v>324.60000000000002</v>
      </c>
      <c r="AY283" s="198"/>
      <c r="AZ283" s="198"/>
      <c r="BA283" s="198"/>
      <c r="BB283" s="198"/>
      <c r="BC283" s="198" t="str">
        <f>AW283</f>
        <v>max(y) =</v>
      </c>
      <c r="BD283" s="198">
        <f>AX283</f>
        <v>324.60000000000002</v>
      </c>
      <c r="BE283" s="198"/>
      <c r="BF283" s="198"/>
      <c r="BG283" s="198"/>
      <c r="BH283" s="198"/>
      <c r="BI283" s="198" t="str">
        <f>BC283</f>
        <v>max(y) =</v>
      </c>
      <c r="BJ283" s="198">
        <f>BD283</f>
        <v>324.60000000000002</v>
      </c>
    </row>
    <row r="284" spans="1:70" ht="15" customHeight="1" thickTop="1">
      <c r="A284" s="19">
        <f t="shared" si="155"/>
        <v>2017</v>
      </c>
      <c r="B284" s="174">
        <f t="shared" si="154"/>
        <v>356</v>
      </c>
      <c r="C284" s="52"/>
      <c r="D284" s="20">
        <v>25</v>
      </c>
      <c r="E284" s="198">
        <f>O264</f>
        <v>325</v>
      </c>
      <c r="F284" s="201">
        <f>O272</f>
        <v>0.48637167998365233</v>
      </c>
      <c r="G284" s="631">
        <f>O273</f>
        <v>41.900535933879119</v>
      </c>
      <c r="H284" s="632"/>
      <c r="I284" s="177">
        <f t="shared" si="124"/>
        <v>356</v>
      </c>
      <c r="J284" s="185"/>
      <c r="K284" s="185"/>
      <c r="M284" s="198" t="s">
        <v>49</v>
      </c>
      <c r="N284" s="212">
        <v>2</v>
      </c>
      <c r="O284" s="198"/>
      <c r="P284" s="198"/>
      <c r="Q284" s="198"/>
      <c r="R284" s="198"/>
      <c r="S284" s="198" t="s">
        <v>49</v>
      </c>
      <c r="T284" s="198">
        <f>N284</f>
        <v>2</v>
      </c>
      <c r="U284" s="198"/>
      <c r="V284" s="198"/>
      <c r="W284" s="198"/>
      <c r="X284" s="198"/>
      <c r="Y284" s="198" t="s">
        <v>49</v>
      </c>
      <c r="Z284" s="198">
        <f>T284</f>
        <v>2</v>
      </c>
      <c r="AA284" s="198"/>
      <c r="AB284" s="198"/>
      <c r="AC284" s="198"/>
      <c r="AD284" s="198"/>
      <c r="AE284" s="198" t="s">
        <v>49</v>
      </c>
      <c r="AF284" s="198">
        <f>Z284</f>
        <v>2</v>
      </c>
      <c r="AG284" s="198"/>
      <c r="AH284" s="198"/>
      <c r="AI284" s="198"/>
      <c r="AJ284" s="198"/>
      <c r="AK284" s="198" t="s">
        <v>49</v>
      </c>
      <c r="AL284" s="198">
        <f>AF284</f>
        <v>2</v>
      </c>
      <c r="AM284" s="198"/>
      <c r="AN284" s="198"/>
      <c r="AO284" s="198"/>
      <c r="AP284" s="198"/>
      <c r="AQ284" s="198" t="s">
        <v>49</v>
      </c>
      <c r="AR284" s="198">
        <f>AL284</f>
        <v>2</v>
      </c>
      <c r="AS284" s="198"/>
      <c r="AT284" s="198"/>
      <c r="AU284" s="198"/>
      <c r="AV284" s="198"/>
      <c r="AW284" s="198" t="s">
        <v>49</v>
      </c>
      <c r="AX284" s="198">
        <f>AR284</f>
        <v>2</v>
      </c>
      <c r="AY284" s="198"/>
      <c r="AZ284" s="198"/>
      <c r="BA284" s="198"/>
      <c r="BB284" s="198"/>
      <c r="BC284" s="198" t="s">
        <v>49</v>
      </c>
      <c r="BD284" s="198">
        <f>AX284</f>
        <v>2</v>
      </c>
      <c r="BE284" s="198"/>
      <c r="BF284" s="198"/>
      <c r="BG284" s="198"/>
      <c r="BH284" s="198"/>
      <c r="BI284" s="198" t="s">
        <v>49</v>
      </c>
      <c r="BJ284" s="198">
        <f>BD284</f>
        <v>2</v>
      </c>
      <c r="BK284" s="198"/>
      <c r="BL284" s="198"/>
      <c r="BM284" s="198"/>
      <c r="BN284" s="198"/>
      <c r="BO284" s="198"/>
      <c r="BP284" s="198"/>
      <c r="BQ284" s="198"/>
      <c r="BR284" s="198"/>
    </row>
    <row r="285" spans="1:70" ht="15" customHeight="1">
      <c r="A285" s="19">
        <f t="shared" si="155"/>
        <v>2018</v>
      </c>
      <c r="B285" s="174">
        <f t="shared" si="154"/>
        <v>364</v>
      </c>
      <c r="C285" s="52"/>
      <c r="D285" s="20">
        <v>26</v>
      </c>
      <c r="E285" s="198">
        <f>U264</f>
        <v>359</v>
      </c>
      <c r="F285" s="201">
        <f>U272</f>
        <v>0.63444078862676589</v>
      </c>
      <c r="G285" s="631">
        <f>U273</f>
        <v>21.726109577030634</v>
      </c>
      <c r="H285" s="632"/>
      <c r="I285" s="177">
        <f t="shared" si="124"/>
        <v>364</v>
      </c>
      <c r="J285" s="185"/>
      <c r="K285" s="185"/>
      <c r="M285" s="198" t="s">
        <v>60</v>
      </c>
      <c r="N285" s="212">
        <v>34</v>
      </c>
      <c r="O285" s="198"/>
      <c r="P285" s="198"/>
      <c r="Q285" s="198"/>
      <c r="R285" s="198"/>
      <c r="S285" s="198" t="s">
        <v>60</v>
      </c>
      <c r="T285" s="198">
        <f>N285</f>
        <v>34</v>
      </c>
      <c r="U285" s="198"/>
      <c r="V285" s="198"/>
      <c r="W285" s="198"/>
      <c r="X285" s="198"/>
      <c r="Y285" s="198" t="s">
        <v>60</v>
      </c>
      <c r="Z285" s="198">
        <f>T285</f>
        <v>34</v>
      </c>
      <c r="AA285" s="198"/>
      <c r="AB285" s="198"/>
      <c r="AC285" s="198"/>
      <c r="AD285" s="198"/>
      <c r="AE285" s="198" t="s">
        <v>60</v>
      </c>
      <c r="AF285" s="198">
        <f>Z285</f>
        <v>34</v>
      </c>
      <c r="AG285" s="198"/>
      <c r="AH285" s="198"/>
      <c r="AI285" s="198"/>
      <c r="AJ285" s="198"/>
      <c r="AK285" s="198" t="s">
        <v>60</v>
      </c>
      <c r="AL285" s="198">
        <f>AF285</f>
        <v>34</v>
      </c>
      <c r="AM285" s="198"/>
      <c r="AN285" s="198"/>
      <c r="AO285" s="198"/>
      <c r="AP285" s="198"/>
      <c r="AQ285" s="198" t="s">
        <v>60</v>
      </c>
      <c r="AR285" s="198">
        <f>AL285</f>
        <v>34</v>
      </c>
      <c r="AS285" s="198"/>
      <c r="AT285" s="198"/>
      <c r="AU285" s="198"/>
      <c r="AV285" s="198"/>
      <c r="AW285" s="198" t="s">
        <v>60</v>
      </c>
      <c r="AX285" s="198">
        <f>AR285</f>
        <v>34</v>
      </c>
      <c r="AY285" s="198"/>
      <c r="AZ285" s="198"/>
      <c r="BA285" s="198"/>
      <c r="BB285" s="198"/>
      <c r="BC285" s="198" t="s">
        <v>60</v>
      </c>
      <c r="BD285" s="198">
        <f>AX285</f>
        <v>34</v>
      </c>
      <c r="BE285" s="198"/>
      <c r="BF285" s="198"/>
      <c r="BG285" s="198"/>
      <c r="BH285" s="198"/>
      <c r="BI285" s="198" t="s">
        <v>60</v>
      </c>
      <c r="BJ285" s="198">
        <f>BD285</f>
        <v>34</v>
      </c>
    </row>
    <row r="286" spans="1:70" ht="15" customHeight="1">
      <c r="A286" s="19">
        <f t="shared" si="155"/>
        <v>2019</v>
      </c>
      <c r="B286" s="174">
        <f t="shared" si="154"/>
        <v>371</v>
      </c>
      <c r="C286" s="52"/>
      <c r="D286" s="20">
        <v>27</v>
      </c>
      <c r="E286" s="198">
        <f>AA264</f>
        <v>393</v>
      </c>
      <c r="F286" s="201">
        <f>AA272</f>
        <v>0.66499016438054048</v>
      </c>
      <c r="G286" s="631">
        <f>AA273</f>
        <v>19.282229183599519</v>
      </c>
      <c r="H286" s="632"/>
      <c r="I286" s="177">
        <f t="shared" si="124"/>
        <v>371</v>
      </c>
      <c r="J286" s="185"/>
      <c r="K286" s="185"/>
    </row>
    <row r="287" spans="1:70" ht="15" customHeight="1">
      <c r="A287" s="19">
        <f t="shared" si="155"/>
        <v>2020</v>
      </c>
      <c r="B287" s="174">
        <f t="shared" si="154"/>
        <v>378</v>
      </c>
      <c r="C287" s="52"/>
      <c r="D287" s="20">
        <v>28</v>
      </c>
      <c r="E287" s="198">
        <f>AG264</f>
        <v>427</v>
      </c>
      <c r="F287" s="201">
        <f>AG272</f>
        <v>0.6824403774870732</v>
      </c>
      <c r="G287" s="631">
        <f>AG273</f>
        <v>18.095816452823396</v>
      </c>
      <c r="H287" s="632"/>
      <c r="I287" s="177">
        <f t="shared" si="124"/>
        <v>378</v>
      </c>
      <c r="J287" s="185"/>
      <c r="K287" s="185"/>
    </row>
    <row r="288" spans="1:70" ht="15" customHeight="1">
      <c r="A288" s="19">
        <f t="shared" si="155"/>
        <v>2021</v>
      </c>
      <c r="B288" s="174">
        <f t="shared" si="154"/>
        <v>385</v>
      </c>
      <c r="C288" s="52"/>
      <c r="D288" s="20">
        <v>29</v>
      </c>
      <c r="E288" s="198">
        <f>AM264</f>
        <v>461</v>
      </c>
      <c r="F288" s="201">
        <f>AM272</f>
        <v>0.689617528494197</v>
      </c>
      <c r="G288" s="631">
        <f>AM273</f>
        <v>17.641095133991495</v>
      </c>
      <c r="H288" s="632"/>
      <c r="I288" s="177">
        <f t="shared" si="124"/>
        <v>385</v>
      </c>
      <c r="J288" s="185"/>
      <c r="K288" s="185"/>
    </row>
    <row r="289" spans="1:11" ht="15" customHeight="1">
      <c r="A289" s="19">
        <f t="shared" si="155"/>
        <v>2022</v>
      </c>
      <c r="B289" s="174">
        <f t="shared" si="154"/>
        <v>391</v>
      </c>
      <c r="C289" s="52"/>
      <c r="D289" s="20">
        <v>30</v>
      </c>
      <c r="E289" s="198">
        <f>AS264</f>
        <v>495</v>
      </c>
      <c r="F289" s="201">
        <f>AS272</f>
        <v>0.74904138581242619</v>
      </c>
      <c r="G289" s="631">
        <f>AS273</f>
        <v>17.157765630781206</v>
      </c>
      <c r="H289" s="632"/>
      <c r="I289" s="177">
        <f t="shared" si="124"/>
        <v>391</v>
      </c>
      <c r="J289" s="185"/>
      <c r="K289" s="185"/>
    </row>
    <row r="290" spans="1:11" ht="15" customHeight="1">
      <c r="A290" s="19">
        <f t="shared" si="155"/>
        <v>2023</v>
      </c>
      <c r="B290" s="174">
        <f t="shared" si="154"/>
        <v>398</v>
      </c>
      <c r="C290" s="52"/>
      <c r="D290" s="20">
        <v>31</v>
      </c>
      <c r="E290" s="198">
        <f>AY264</f>
        <v>529</v>
      </c>
      <c r="F290" s="201">
        <f>AY272</f>
        <v>0.75018927182881301</v>
      </c>
      <c r="G290" s="631">
        <f>AY273</f>
        <v>17.143589786428326</v>
      </c>
      <c r="H290" s="632"/>
      <c r="I290" s="177">
        <f t="shared" si="124"/>
        <v>398</v>
      </c>
      <c r="J290" s="185"/>
      <c r="K290" s="185"/>
    </row>
    <row r="291" spans="1:11" ht="15" customHeight="1">
      <c r="A291" s="19">
        <f t="shared" si="155"/>
        <v>2024</v>
      </c>
      <c r="B291" s="174">
        <f t="shared" si="154"/>
        <v>405</v>
      </c>
      <c r="C291" s="52"/>
      <c r="D291" s="20">
        <v>32</v>
      </c>
      <c r="E291" s="198">
        <f>BE264</f>
        <v>563</v>
      </c>
      <c r="F291" s="201">
        <f>BE272</f>
        <v>0.75346576456386483</v>
      </c>
      <c r="G291" s="631">
        <f>BE273</f>
        <v>16.743320088123554</v>
      </c>
      <c r="H291" s="632"/>
      <c r="I291" s="177">
        <f t="shared" si="124"/>
        <v>405</v>
      </c>
      <c r="J291" s="185"/>
      <c r="K291" s="185"/>
    </row>
    <row r="292" spans="1:11" ht="15" customHeight="1">
      <c r="A292" s="19">
        <f t="shared" si="155"/>
        <v>2025</v>
      </c>
      <c r="B292" s="174">
        <f t="shared" si="154"/>
        <v>411</v>
      </c>
      <c r="C292" s="52"/>
      <c r="D292" s="20">
        <v>33</v>
      </c>
      <c r="E292" s="198">
        <f>BK264</f>
        <v>597</v>
      </c>
      <c r="F292" s="201">
        <f>BK272</f>
        <v>0.75120066523571016</v>
      </c>
      <c r="G292" s="631">
        <f>BK273</f>
        <v>16.789144435828902</v>
      </c>
      <c r="H292" s="632"/>
      <c r="I292" s="177">
        <f t="shared" si="124"/>
        <v>411</v>
      </c>
      <c r="J292" s="185"/>
      <c r="K292" s="185"/>
    </row>
    <row r="293" spans="1:11" ht="15" customHeight="1">
      <c r="A293" s="19">
        <f t="shared" si="155"/>
        <v>2026</v>
      </c>
      <c r="B293" s="174">
        <f t="shared" si="154"/>
        <v>417</v>
      </c>
      <c r="C293" s="52"/>
      <c r="D293" s="20">
        <v>34</v>
      </c>
      <c r="E293" s="64"/>
      <c r="F293" s="201"/>
      <c r="G293" s="213"/>
      <c r="H293" s="32"/>
      <c r="I293" s="177">
        <f t="shared" si="124"/>
        <v>417</v>
      </c>
      <c r="J293" s="185"/>
      <c r="K293" s="185"/>
    </row>
    <row r="294" spans="1:11" ht="15" customHeight="1">
      <c r="A294" s="19">
        <f t="shared" si="155"/>
        <v>2027</v>
      </c>
      <c r="B294" s="174">
        <f t="shared" si="154"/>
        <v>423</v>
      </c>
      <c r="C294" s="52"/>
      <c r="D294" s="20">
        <v>35</v>
      </c>
      <c r="E294" s="64"/>
      <c r="F294" s="201"/>
      <c r="G294" s="213"/>
      <c r="H294" s="32"/>
      <c r="I294" s="177">
        <f t="shared" si="124"/>
        <v>423</v>
      </c>
      <c r="J294" s="185"/>
      <c r="K294" s="185"/>
    </row>
    <row r="295" spans="1:11" ht="15" customHeight="1">
      <c r="A295" s="19">
        <f t="shared" si="155"/>
        <v>2028</v>
      </c>
      <c r="B295" s="174">
        <f t="shared" si="154"/>
        <v>429</v>
      </c>
      <c r="C295" s="52"/>
      <c r="D295" s="20">
        <v>36</v>
      </c>
      <c r="E295" s="64"/>
      <c r="F295" s="201"/>
      <c r="G295" s="213"/>
      <c r="H295" s="32"/>
      <c r="I295" s="177">
        <f t="shared" si="124"/>
        <v>429</v>
      </c>
      <c r="J295" s="185"/>
      <c r="K295" s="185"/>
    </row>
    <row r="296" spans="1:11" ht="15" customHeight="1">
      <c r="A296" s="19">
        <f t="shared" si="155"/>
        <v>2029</v>
      </c>
      <c r="B296" s="174">
        <f t="shared" si="154"/>
        <v>434</v>
      </c>
      <c r="C296" s="52"/>
      <c r="D296" s="20">
        <v>37</v>
      </c>
      <c r="E296" s="64"/>
      <c r="F296" s="201"/>
      <c r="G296" s="213"/>
      <c r="H296" s="32"/>
      <c r="I296" s="177">
        <f t="shared" si="124"/>
        <v>434</v>
      </c>
      <c r="J296" s="185"/>
      <c r="K296" s="185"/>
    </row>
    <row r="297" spans="1:11" ht="15" customHeight="1">
      <c r="A297" s="19">
        <f t="shared" si="155"/>
        <v>2030</v>
      </c>
      <c r="B297" s="174">
        <f t="shared" si="154"/>
        <v>440</v>
      </c>
      <c r="C297" s="52"/>
      <c r="D297" s="20">
        <v>38</v>
      </c>
      <c r="E297" s="64"/>
      <c r="F297" s="201"/>
      <c r="G297" s="213"/>
      <c r="H297" s="32"/>
      <c r="I297" s="177">
        <f t="shared" si="124"/>
        <v>440</v>
      </c>
      <c r="J297" s="185"/>
      <c r="K297" s="185"/>
    </row>
    <row r="298" spans="1:11" ht="15" customHeight="1">
      <c r="A298" s="19">
        <f t="shared" si="155"/>
        <v>2031</v>
      </c>
      <c r="B298" s="174">
        <f t="shared" si="154"/>
        <v>445</v>
      </c>
      <c r="C298" s="52"/>
      <c r="D298" s="20">
        <v>39</v>
      </c>
      <c r="E298" s="53"/>
      <c r="F298" s="80"/>
      <c r="G298" s="25"/>
      <c r="H298" s="32"/>
      <c r="I298" s="177">
        <f t="shared" si="124"/>
        <v>445</v>
      </c>
      <c r="J298" s="185"/>
      <c r="K298" s="185"/>
    </row>
    <row r="299" spans="1:11" ht="15" customHeight="1">
      <c r="A299" s="19">
        <f t="shared" si="155"/>
        <v>2032</v>
      </c>
      <c r="B299" s="174">
        <f t="shared" si="154"/>
        <v>450</v>
      </c>
      <c r="C299" s="52"/>
      <c r="D299" s="20">
        <v>40</v>
      </c>
      <c r="E299" s="53"/>
      <c r="F299" s="80"/>
      <c r="G299" s="25"/>
      <c r="H299" s="32"/>
      <c r="I299" s="177">
        <f t="shared" si="124"/>
        <v>450</v>
      </c>
      <c r="J299" s="185"/>
      <c r="K299" s="185"/>
    </row>
    <row r="300" spans="1:11" ht="15" customHeight="1">
      <c r="A300" s="19">
        <f t="shared" si="155"/>
        <v>2033</v>
      </c>
      <c r="B300" s="174">
        <f t="shared" si="154"/>
        <v>455</v>
      </c>
      <c r="C300" s="52"/>
      <c r="D300" s="20">
        <v>41</v>
      </c>
      <c r="E300" s="53"/>
      <c r="F300" s="80"/>
      <c r="G300" s="25"/>
      <c r="H300" s="32"/>
      <c r="I300" s="177">
        <f t="shared" si="124"/>
        <v>455</v>
      </c>
      <c r="J300" s="185"/>
      <c r="K300" s="185"/>
    </row>
    <row r="301" spans="1:11" ht="15" customHeight="1">
      <c r="A301" s="19">
        <f t="shared" si="155"/>
        <v>2034</v>
      </c>
      <c r="B301" s="174">
        <f t="shared" si="154"/>
        <v>460</v>
      </c>
      <c r="C301" s="52"/>
      <c r="D301" s="20">
        <v>42</v>
      </c>
      <c r="E301" s="53"/>
      <c r="F301" s="80"/>
      <c r="G301" s="25"/>
      <c r="H301" s="32"/>
      <c r="I301" s="177">
        <f t="shared" si="124"/>
        <v>460</v>
      </c>
      <c r="J301" s="185"/>
      <c r="K301" s="185"/>
    </row>
    <row r="302" spans="1:11" ht="15" customHeight="1">
      <c r="A302" s="19">
        <f t="shared" si="155"/>
        <v>2035</v>
      </c>
      <c r="B302" s="174">
        <f t="shared" si="154"/>
        <v>465</v>
      </c>
      <c r="C302" s="52"/>
      <c r="D302" s="20">
        <v>43</v>
      </c>
      <c r="E302" s="53"/>
      <c r="F302" s="80"/>
      <c r="G302" s="25"/>
      <c r="H302" s="32"/>
      <c r="I302" s="177">
        <f t="shared" si="124"/>
        <v>465</v>
      </c>
      <c r="J302" s="185"/>
      <c r="K302" s="185"/>
    </row>
    <row r="303" spans="1:11" ht="15" customHeight="1">
      <c r="A303" s="36"/>
      <c r="B303" s="214"/>
      <c r="C303" s="25"/>
      <c r="D303" s="21"/>
      <c r="E303" s="55"/>
      <c r="F303" s="80"/>
      <c r="G303" s="25"/>
      <c r="H303" s="25"/>
      <c r="I303" s="83"/>
      <c r="J303" s="83"/>
    </row>
    <row r="304" spans="1:11" ht="15" customHeight="1">
      <c r="A304" s="7" t="s">
        <v>61</v>
      </c>
      <c r="B304" s="214"/>
      <c r="C304" s="25"/>
      <c r="D304" s="21"/>
      <c r="E304" s="90"/>
      <c r="F304" s="91"/>
      <c r="G304" s="25"/>
      <c r="H304" s="25"/>
      <c r="I304" s="83"/>
      <c r="J304" s="83"/>
    </row>
    <row r="305" spans="1:65" ht="15" customHeight="1">
      <c r="A305" s="10" t="s">
        <v>2</v>
      </c>
      <c r="B305" s="92" t="s">
        <v>71</v>
      </c>
      <c r="C305" s="92" t="s">
        <v>62</v>
      </c>
      <c r="D305" s="12" t="s">
        <v>13</v>
      </c>
      <c r="E305" s="37"/>
      <c r="F305" s="13"/>
      <c r="G305" s="15"/>
      <c r="H305" s="15" t="s">
        <v>14</v>
      </c>
      <c r="I305" s="16">
        <f>RSQ(I307:I327,B307:B327)</f>
        <v>0.74495050147862507</v>
      </c>
      <c r="J305" s="17" t="s">
        <v>15</v>
      </c>
      <c r="K305" s="18" t="s">
        <v>16</v>
      </c>
      <c r="M305" s="93" t="s">
        <v>62</v>
      </c>
      <c r="N305" s="13"/>
      <c r="O305" s="15" t="s">
        <v>14</v>
      </c>
      <c r="P305" s="16">
        <f>RSQ($B306:$B325,P306:P325)</f>
        <v>0.36336865210154357</v>
      </c>
      <c r="Q305" s="18" t="s">
        <v>16</v>
      </c>
      <c r="S305" s="93" t="s">
        <v>62</v>
      </c>
      <c r="T305" s="13"/>
      <c r="U305" s="15" t="s">
        <v>14</v>
      </c>
      <c r="V305" s="16">
        <f>RSQ($B306:$B325,V306:V325)</f>
        <v>0.60859784496126679</v>
      </c>
      <c r="W305" s="18" t="s">
        <v>16</v>
      </c>
      <c r="Y305" s="93" t="s">
        <v>62</v>
      </c>
      <c r="Z305" s="13"/>
      <c r="AA305" s="15" t="s">
        <v>14</v>
      </c>
      <c r="AB305" s="16">
        <f>RSQ($B307:$B326,AB307:AB326)</f>
        <v>0.6574741449093926</v>
      </c>
      <c r="AC305" s="18" t="s">
        <v>16</v>
      </c>
      <c r="AE305" s="93" t="s">
        <v>62</v>
      </c>
      <c r="AF305" s="13"/>
      <c r="AG305" s="15" t="s">
        <v>14</v>
      </c>
      <c r="AH305" s="16">
        <f>RSQ($B307:$B326,AH307:AH326)</f>
        <v>0.6675870348206544</v>
      </c>
      <c r="AI305" s="18" t="s">
        <v>16</v>
      </c>
      <c r="AK305" s="93" t="s">
        <v>62</v>
      </c>
      <c r="AL305" s="13"/>
      <c r="AM305" s="15" t="s">
        <v>14</v>
      </c>
      <c r="AN305" s="16">
        <f>RSQ($B307:$B326,AN307:AN326)</f>
        <v>0.67473275841087654</v>
      </c>
      <c r="AO305" s="18" t="s">
        <v>16</v>
      </c>
      <c r="AQ305" s="93" t="s">
        <v>62</v>
      </c>
      <c r="AR305" s="13"/>
      <c r="AS305" s="15" t="s">
        <v>14</v>
      </c>
      <c r="AT305" s="16">
        <f>RSQ($B307:$B326,AT307:AT326)</f>
        <v>0.68062076424723572</v>
      </c>
      <c r="AU305" s="18" t="s">
        <v>16</v>
      </c>
      <c r="AW305" s="93" t="s">
        <v>62</v>
      </c>
      <c r="AX305" s="13"/>
      <c r="AY305" s="15" t="s">
        <v>14</v>
      </c>
      <c r="AZ305" s="16">
        <f>RSQ($B307:$B326,AZ307:AZ326)</f>
        <v>0.68129454536918643</v>
      </c>
      <c r="BA305" s="18" t="s">
        <v>16</v>
      </c>
      <c r="BC305" s="93" t="s">
        <v>62</v>
      </c>
      <c r="BD305" s="13"/>
      <c r="BE305" s="15" t="s">
        <v>14</v>
      </c>
      <c r="BF305" s="16">
        <f>RSQ($B307:$B326,BF307:BF326)</f>
        <v>0.68472303588838346</v>
      </c>
      <c r="BG305" s="18" t="s">
        <v>16</v>
      </c>
      <c r="BI305" s="93" t="s">
        <v>62</v>
      </c>
      <c r="BJ305" s="13"/>
      <c r="BK305" s="15" t="s">
        <v>14</v>
      </c>
      <c r="BL305" s="16">
        <f>RSQ($B307:$B326,BL307:BL326)</f>
        <v>0.6891050887964647</v>
      </c>
      <c r="BM305" s="18" t="s">
        <v>16</v>
      </c>
    </row>
    <row r="306" spans="1:65" ht="15" customHeight="1">
      <c r="A306" s="19">
        <f t="shared" ref="A306:B327" si="156">A260</f>
        <v>1993</v>
      </c>
      <c r="B306" s="215">
        <f t="shared" si="156"/>
        <v>208.8</v>
      </c>
      <c r="C306" s="189">
        <f>LN($F$310-B306)</f>
        <v>5.9692189381606626</v>
      </c>
      <c r="D306" s="20">
        <v>1</v>
      </c>
      <c r="E306" s="94" t="s">
        <v>63</v>
      </c>
      <c r="F306" s="95"/>
      <c r="I306" s="175">
        <f>ROUND($F$310-$F$315*$F$316^D306,$G$1)</f>
        <v>166</v>
      </c>
      <c r="J306" s="176">
        <f>ABS(B306-I306)/B306*100</f>
        <v>20.498084291187745</v>
      </c>
      <c r="K306" s="175">
        <f>(B306-I306)^2/1000</f>
        <v>1.831840000000001</v>
      </c>
      <c r="M306" s="216">
        <f>LN(O$310-$B306)</f>
        <v>4.7553128444178103</v>
      </c>
      <c r="N306" s="96"/>
      <c r="O306" s="95"/>
      <c r="P306" s="203">
        <f>ROUND(O$310-O$315*O$316^$D306,$G$1)</f>
        <v>51</v>
      </c>
      <c r="Q306" s="175">
        <f>($B306-P306)^2/1000</f>
        <v>24.900840000000002</v>
      </c>
      <c r="S306" s="216">
        <f>LN(U$310-$B306)</f>
        <v>5.2533200006173004</v>
      </c>
      <c r="T306" s="96"/>
      <c r="U306" s="95"/>
      <c r="V306" s="203">
        <f>ROUND(U$310-U$315*U$316^$D306,$G$1)</f>
        <v>152</v>
      </c>
      <c r="W306" s="175">
        <f>($B306-V306)^2/1000</f>
        <v>3.2262400000000011</v>
      </c>
      <c r="Y306" s="216">
        <f>LN(AA$310-$B306)</f>
        <v>5.3899845550738608</v>
      </c>
      <c r="Z306" s="96"/>
      <c r="AA306" s="95"/>
      <c r="AB306" s="203">
        <f>ROUND(AA$310-AA$315*AA$316^$D306,$G$1)</f>
        <v>156</v>
      </c>
      <c r="AC306" s="175">
        <f>($B306-AB306)^2/1000</f>
        <v>2.787840000000001</v>
      </c>
      <c r="AE306" s="216">
        <f>LN(AG$310-$B306)</f>
        <v>5.5101977255835353</v>
      </c>
      <c r="AF306" s="96"/>
      <c r="AG306" s="95"/>
      <c r="AH306" s="203">
        <f>ROUND(AG$310-AG$315*AG$316^$D306,$G$1)</f>
        <v>159</v>
      </c>
      <c r="AI306" s="175">
        <f>($B306-AH306)^2/1000</f>
        <v>2.4800400000000011</v>
      </c>
      <c r="AK306" s="216">
        <f>LN(AM$310-$B306)</f>
        <v>5.6174981060591884</v>
      </c>
      <c r="AL306" s="96"/>
      <c r="AM306" s="95"/>
      <c r="AN306" s="203">
        <f>ROUND(AM$310-AM$315*AM$316^$D306,$G$1)</f>
        <v>161</v>
      </c>
      <c r="AO306" s="175">
        <f>($B306-AN306)^2/1000</f>
        <v>2.2848400000000009</v>
      </c>
      <c r="AQ306" s="216">
        <f>LN(AS$310-$B306)</f>
        <v>5.7143926537682166</v>
      </c>
      <c r="AR306" s="96"/>
      <c r="AS306" s="95"/>
      <c r="AT306" s="203">
        <f>ROUND(AS$310-AS$315*AS$316^$D306,$G$1)</f>
        <v>163</v>
      </c>
      <c r="AU306" s="175">
        <f>($B306-AT306)^2/1000</f>
        <v>2.0976400000000011</v>
      </c>
      <c r="AW306" s="216">
        <f>LN(AY$310-$B306)</f>
        <v>5.8027224225111045</v>
      </c>
      <c r="AX306" s="96"/>
      <c r="AY306" s="95"/>
      <c r="AZ306" s="203">
        <f>ROUND(AY$310-AY$315*AY$316^$D306,$G$1)</f>
        <v>164</v>
      </c>
      <c r="BA306" s="175">
        <f>($B306-AZ306)^2/1000</f>
        <v>2.0070400000000013</v>
      </c>
      <c r="BC306" s="216">
        <f>LN(BE$310-$B306)</f>
        <v>5.8838793364280448</v>
      </c>
      <c r="BD306" s="96"/>
      <c r="BE306" s="95"/>
      <c r="BF306" s="203">
        <f>ROUND(BE$310-BE$315*BE$316^$D306,$G$1)</f>
        <v>165</v>
      </c>
      <c r="BG306" s="175">
        <f>($B306-BF306)^2/1000</f>
        <v>1.918440000000001</v>
      </c>
      <c r="BI306" s="216">
        <f>LN(BK$310-$B306)</f>
        <v>5.9589413554024215</v>
      </c>
      <c r="BJ306" s="96"/>
      <c r="BK306" s="95"/>
      <c r="BL306" s="203">
        <f>ROUND(BK$310-BK$315*BK$316^$D306,$G$1)</f>
        <v>165</v>
      </c>
      <c r="BM306" s="175">
        <f>($B306-BL306)^2/1000</f>
        <v>1.918440000000001</v>
      </c>
    </row>
    <row r="307" spans="1:65" ht="15" customHeight="1">
      <c r="A307" s="19">
        <f t="shared" si="156"/>
        <v>1994</v>
      </c>
      <c r="B307" s="215">
        <f t="shared" si="156"/>
        <v>211.7</v>
      </c>
      <c r="C307" s="189">
        <f t="shared" ref="C307:C326" si="157">LN($F$310-B307)</f>
        <v>5.9617782367376213</v>
      </c>
      <c r="D307" s="20">
        <v>2</v>
      </c>
      <c r="E307" s="94" t="s">
        <v>63</v>
      </c>
      <c r="F307" s="95"/>
      <c r="I307" s="175">
        <f t="shared" ref="I307:I348" si="158">ROUND($F$310-$F$315*$F$316^D307,$G$1)</f>
        <v>175</v>
      </c>
      <c r="J307" s="176">
        <f t="shared" ref="J307:J326" si="159">ABS(B307-I307)/B307*100</f>
        <v>17.335852621634384</v>
      </c>
      <c r="K307" s="175">
        <f t="shared" ref="K307:K326" si="160">(B307-I307)^2/1000</f>
        <v>1.3468899999999993</v>
      </c>
      <c r="M307" s="216">
        <f t="shared" ref="M307:M325" si="161">LN(O$310-$B307)</f>
        <v>4.7300391680339606</v>
      </c>
      <c r="N307" s="96" t="s">
        <v>63</v>
      </c>
      <c r="O307" s="95"/>
      <c r="P307" s="203">
        <f t="shared" ref="P307:P325" si="162">ROUND(O$310-O$315*O$316^$D307,$G$1)</f>
        <v>101</v>
      </c>
      <c r="Q307" s="175">
        <f t="shared" ref="Q307:Q325" si="163">($B307-P307)^2/1000</f>
        <v>12.254489999999999</v>
      </c>
      <c r="S307" s="216">
        <f t="shared" ref="S307:S325" si="164">LN(U$310-$B307)</f>
        <v>5.2380364356631066</v>
      </c>
      <c r="T307" s="96" t="s">
        <v>63</v>
      </c>
      <c r="U307" s="95"/>
      <c r="V307" s="203">
        <f t="shared" ref="V307:V325" si="165">ROUND(U$310-U$315*U$316^$D307,$G$1)</f>
        <v>166</v>
      </c>
      <c r="W307" s="175">
        <f t="shared" ref="W307:W325" si="166">($B307-V307)^2/1000</f>
        <v>2.0884899999999988</v>
      </c>
      <c r="Y307" s="216">
        <f t="shared" ref="Y307:Y325" si="167">LN(AA$310-$B307)</f>
        <v>5.3766663329590134</v>
      </c>
      <c r="Z307" s="96" t="s">
        <v>63</v>
      </c>
      <c r="AA307" s="95"/>
      <c r="AB307" s="203">
        <f t="shared" ref="AB307:AB325" si="168">ROUND(AA$310-AA$315*AA$316^$D307,$G$1)</f>
        <v>169</v>
      </c>
      <c r="AC307" s="175">
        <f t="shared" ref="AC307:AC325" si="169">($B307-AB307)^2/1000</f>
        <v>1.823289999999999</v>
      </c>
      <c r="AE307" s="216">
        <f t="shared" ref="AE307:AE325" si="170">LN(AG$310-$B307)</f>
        <v>5.4983969782636946</v>
      </c>
      <c r="AF307" s="96" t="s">
        <v>63</v>
      </c>
      <c r="AG307" s="95"/>
      <c r="AH307" s="203">
        <f t="shared" ref="AH307:AH325" si="171">ROUND(AG$310-AG$315*AG$316^$D307,$G$1)</f>
        <v>171</v>
      </c>
      <c r="AI307" s="175">
        <f t="shared" ref="AI307:AI325" si="172">($B307-AH307)^2/1000</f>
        <v>1.6564899999999991</v>
      </c>
      <c r="AK307" s="216">
        <f t="shared" ref="AK307:AK325" si="173">LN(AM$310-$B307)</f>
        <v>5.6069043996797143</v>
      </c>
      <c r="AL307" s="96" t="s">
        <v>63</v>
      </c>
      <c r="AM307" s="95"/>
      <c r="AN307" s="203">
        <f t="shared" ref="AN307:AN325" si="174">ROUND(AM$310-AM$315*AM$316^$D307,$G$1)</f>
        <v>172</v>
      </c>
      <c r="AO307" s="175">
        <f t="shared" ref="AO307:AO325" si="175">($B307-AN307)^2/1000</f>
        <v>1.5760899999999991</v>
      </c>
      <c r="AQ307" s="216">
        <f t="shared" ref="AQ307:AQ325" si="176">LN(AS$310-$B307)</f>
        <v>5.7047819749892845</v>
      </c>
      <c r="AR307" s="96" t="s">
        <v>63</v>
      </c>
      <c r="AS307" s="95"/>
      <c r="AT307" s="203">
        <f t="shared" ref="AT307:AT325" si="177">ROUND(AS$310-AS$315*AS$316^$D307,$G$1)</f>
        <v>173</v>
      </c>
      <c r="AU307" s="175">
        <f t="shared" ref="AU307:AU325" si="178">($B307-AT307)^2/1000</f>
        <v>1.4976899999999991</v>
      </c>
      <c r="AW307" s="216">
        <f t="shared" ref="AW307:AW325" si="179">LN(AY$310-$B307)</f>
        <v>5.7939278245075467</v>
      </c>
      <c r="AX307" s="96" t="s">
        <v>63</v>
      </c>
      <c r="AY307" s="95"/>
      <c r="AZ307" s="203">
        <f t="shared" ref="AZ307:AZ325" si="180">ROUND(AY$310-AY$315*AY$316^$D307,$G$1)</f>
        <v>174</v>
      </c>
      <c r="BA307" s="175">
        <f t="shared" ref="BA307:BA325" si="181">($B307-AZ307)^2/1000</f>
        <v>1.4212899999999991</v>
      </c>
      <c r="BC307" s="216">
        <f t="shared" ref="BC307:BC325" si="182">LN(BE$310-$B307)</f>
        <v>5.87577307261179</v>
      </c>
      <c r="BD307" s="96" t="s">
        <v>63</v>
      </c>
      <c r="BE307" s="95"/>
      <c r="BF307" s="203">
        <f t="shared" ref="BF307:BF325" si="183">ROUND(BE$310-BE$315*BE$316^$D307,$G$1)</f>
        <v>175</v>
      </c>
      <c r="BG307" s="175">
        <f t="shared" ref="BG307:BG325" si="184">($B307-BF307)^2/1000</f>
        <v>1.3468899999999993</v>
      </c>
      <c r="BI307" s="216">
        <f t="shared" ref="BI307:BI325" si="185">LN(BK$310-$B307)</f>
        <v>5.951423497570798</v>
      </c>
      <c r="BJ307" s="96" t="s">
        <v>63</v>
      </c>
      <c r="BK307" s="95"/>
      <c r="BL307" s="203">
        <f t="shared" ref="BL307:BL325" si="186">ROUND(BK$310-BK$315*BK$316^$D307,$G$1)</f>
        <v>175</v>
      </c>
      <c r="BM307" s="175">
        <f t="shared" ref="BM307:BM325" si="187">($B307-BL307)^2/1000</f>
        <v>1.3468899999999993</v>
      </c>
    </row>
    <row r="308" spans="1:65" ht="15" customHeight="1">
      <c r="A308" s="19">
        <f t="shared" si="156"/>
        <v>1995</v>
      </c>
      <c r="B308" s="174">
        <f t="shared" si="156"/>
        <v>194.7</v>
      </c>
      <c r="C308" s="189">
        <f t="shared" si="157"/>
        <v>6.0046275336342632</v>
      </c>
      <c r="D308" s="20">
        <v>3</v>
      </c>
      <c r="E308" s="38" t="s">
        <v>64</v>
      </c>
      <c r="F308" s="55"/>
      <c r="G308" s="21"/>
      <c r="H308" s="25"/>
      <c r="I308" s="177">
        <f t="shared" si="158"/>
        <v>185</v>
      </c>
      <c r="J308" s="178">
        <f t="shared" si="159"/>
        <v>4.9820236260914168</v>
      </c>
      <c r="K308" s="177">
        <f t="shared" si="160"/>
        <v>9.4089999999999771E-2</v>
      </c>
      <c r="M308" s="216">
        <f t="shared" si="161"/>
        <v>4.8698394841307993</v>
      </c>
      <c r="N308" s="70" t="s">
        <v>64</v>
      </c>
      <c r="O308" s="55"/>
      <c r="P308" s="185">
        <f t="shared" si="162"/>
        <v>142</v>
      </c>
      <c r="Q308" s="177">
        <f t="shared" si="163"/>
        <v>2.7772899999999985</v>
      </c>
      <c r="S308" s="216">
        <f t="shared" si="164"/>
        <v>5.3244723240248879</v>
      </c>
      <c r="T308" s="70" t="s">
        <v>64</v>
      </c>
      <c r="U308" s="55"/>
      <c r="V308" s="185">
        <f t="shared" si="165"/>
        <v>179</v>
      </c>
      <c r="W308" s="177">
        <f t="shared" si="166"/>
        <v>0.24648999999999963</v>
      </c>
      <c r="Y308" s="216">
        <f t="shared" si="167"/>
        <v>5.4523251790273841</v>
      </c>
      <c r="Z308" s="70" t="s">
        <v>64</v>
      </c>
      <c r="AA308" s="55"/>
      <c r="AB308" s="185">
        <f t="shared" si="168"/>
        <v>181</v>
      </c>
      <c r="AC308" s="177">
        <f t="shared" si="169"/>
        <v>0.18768999999999969</v>
      </c>
      <c r="AE308" s="216">
        <f t="shared" si="170"/>
        <v>5.565669172526567</v>
      </c>
      <c r="AF308" s="70" t="s">
        <v>64</v>
      </c>
      <c r="AG308" s="55"/>
      <c r="AH308" s="185">
        <f t="shared" si="171"/>
        <v>182</v>
      </c>
      <c r="AI308" s="177">
        <f t="shared" si="172"/>
        <v>0.16128999999999971</v>
      </c>
      <c r="AK308" s="216">
        <f t="shared" si="173"/>
        <v>5.6674642119820895</v>
      </c>
      <c r="AL308" s="70" t="s">
        <v>64</v>
      </c>
      <c r="AM308" s="55"/>
      <c r="AN308" s="185">
        <f t="shared" si="174"/>
        <v>183</v>
      </c>
      <c r="AO308" s="177">
        <f t="shared" si="175"/>
        <v>0.13688999999999973</v>
      </c>
      <c r="AQ308" s="216">
        <f t="shared" si="176"/>
        <v>5.7598476985891498</v>
      </c>
      <c r="AR308" s="70" t="s">
        <v>64</v>
      </c>
      <c r="AS308" s="55"/>
      <c r="AT308" s="185">
        <f t="shared" si="177"/>
        <v>184</v>
      </c>
      <c r="AU308" s="177">
        <f t="shared" si="178"/>
        <v>0.11448999999999976</v>
      </c>
      <c r="AW308" s="216">
        <f t="shared" si="179"/>
        <v>5.8444136043959469</v>
      </c>
      <c r="AX308" s="70" t="s">
        <v>64</v>
      </c>
      <c r="AY308" s="55"/>
      <c r="AZ308" s="185">
        <f t="shared" si="180"/>
        <v>184</v>
      </c>
      <c r="BA308" s="177">
        <f t="shared" si="181"/>
        <v>0.11448999999999976</v>
      </c>
      <c r="BC308" s="216">
        <f t="shared" si="182"/>
        <v>5.922382385920538</v>
      </c>
      <c r="BD308" s="70" t="s">
        <v>64</v>
      </c>
      <c r="BE308" s="55"/>
      <c r="BF308" s="185">
        <f t="shared" si="183"/>
        <v>184</v>
      </c>
      <c r="BG308" s="177">
        <f t="shared" si="184"/>
        <v>0.11448999999999976</v>
      </c>
      <c r="BI308" s="216">
        <f t="shared" si="185"/>
        <v>5.9947092772728707</v>
      </c>
      <c r="BJ308" s="70" t="s">
        <v>64</v>
      </c>
      <c r="BK308" s="55"/>
      <c r="BL308" s="185">
        <f t="shared" si="186"/>
        <v>185</v>
      </c>
      <c r="BM308" s="177">
        <f t="shared" si="187"/>
        <v>9.4089999999999771E-2</v>
      </c>
    </row>
    <row r="309" spans="1:65" ht="15" customHeight="1">
      <c r="A309" s="19">
        <f t="shared" si="156"/>
        <v>1996</v>
      </c>
      <c r="B309" s="174">
        <f t="shared" si="156"/>
        <v>203.13510849596128</v>
      </c>
      <c r="C309" s="189">
        <f t="shared" si="157"/>
        <v>5.9835958990965405</v>
      </c>
      <c r="D309" s="20">
        <v>4</v>
      </c>
      <c r="G309" s="21"/>
      <c r="H309" s="25"/>
      <c r="I309" s="177">
        <f t="shared" si="158"/>
        <v>194</v>
      </c>
      <c r="J309" s="178">
        <f t="shared" si="159"/>
        <v>4.4970603868522812</v>
      </c>
      <c r="K309" s="177">
        <f t="shared" si="160"/>
        <v>8.3450207232983881E-2</v>
      </c>
      <c r="M309" s="216">
        <f t="shared" si="161"/>
        <v>4.8029129843728509</v>
      </c>
      <c r="P309" s="185">
        <f t="shared" si="162"/>
        <v>175</v>
      </c>
      <c r="Q309" s="177">
        <f t="shared" si="163"/>
        <v>0.79158433007951234</v>
      </c>
      <c r="S309" s="216">
        <f t="shared" si="164"/>
        <v>5.2825176635203208</v>
      </c>
      <c r="V309" s="185">
        <f t="shared" si="165"/>
        <v>191</v>
      </c>
      <c r="W309" s="177">
        <f t="shared" si="166"/>
        <v>0.14726085820875157</v>
      </c>
      <c r="Y309" s="216">
        <f t="shared" si="167"/>
        <v>5.415499739638503</v>
      </c>
      <c r="AB309" s="185">
        <f t="shared" si="168"/>
        <v>192</v>
      </c>
      <c r="AC309" s="177">
        <f t="shared" si="169"/>
        <v>0.12399064121682898</v>
      </c>
      <c r="AE309" s="216">
        <f t="shared" si="170"/>
        <v>5.5328553204092872</v>
      </c>
      <c r="AH309" s="185">
        <f t="shared" si="171"/>
        <v>193</v>
      </c>
      <c r="AI309" s="177">
        <f t="shared" si="172"/>
        <v>0.10272042422490643</v>
      </c>
      <c r="AK309" s="216">
        <f t="shared" si="173"/>
        <v>5.6378737405531494</v>
      </c>
      <c r="AN309" s="185">
        <f t="shared" si="174"/>
        <v>193</v>
      </c>
      <c r="AO309" s="177">
        <f t="shared" si="175"/>
        <v>0.10272042422490643</v>
      </c>
      <c r="AQ309" s="216">
        <f t="shared" si="176"/>
        <v>5.7329039369550729</v>
      </c>
      <c r="AT309" s="185">
        <f t="shared" si="177"/>
        <v>194</v>
      </c>
      <c r="AU309" s="177">
        <f t="shared" si="178"/>
        <v>8.3450207232983881E-2</v>
      </c>
      <c r="AW309" s="216">
        <f t="shared" si="179"/>
        <v>5.819681934546006</v>
      </c>
      <c r="AZ309" s="185">
        <f t="shared" si="180"/>
        <v>194</v>
      </c>
      <c r="BA309" s="177">
        <f t="shared" si="181"/>
        <v>8.3450207232983881E-2</v>
      </c>
      <c r="BC309" s="216">
        <f t="shared" si="182"/>
        <v>5.8995271247933632</v>
      </c>
      <c r="BF309" s="185">
        <f t="shared" si="183"/>
        <v>194</v>
      </c>
      <c r="BG309" s="177">
        <f t="shared" si="184"/>
        <v>8.3450207232983881E-2</v>
      </c>
      <c r="BI309" s="216">
        <f t="shared" si="185"/>
        <v>5.9734657652392533</v>
      </c>
      <c r="BL309" s="185">
        <f t="shared" si="186"/>
        <v>194</v>
      </c>
      <c r="BM309" s="177">
        <f t="shared" si="187"/>
        <v>8.3450207232983881E-2</v>
      </c>
    </row>
    <row r="310" spans="1:65" ht="15" customHeight="1">
      <c r="A310" s="19">
        <f t="shared" si="156"/>
        <v>1997</v>
      </c>
      <c r="B310" s="174">
        <f t="shared" si="156"/>
        <v>216.63417051836754</v>
      </c>
      <c r="C310" s="189">
        <f t="shared" si="157"/>
        <v>5.9489897016569762</v>
      </c>
      <c r="D310" s="20">
        <v>5</v>
      </c>
      <c r="E310" s="97" t="s">
        <v>65</v>
      </c>
      <c r="F310" s="236">
        <v>600</v>
      </c>
      <c r="G310" s="21"/>
      <c r="H310" s="25"/>
      <c r="I310" s="177">
        <f t="shared" si="158"/>
        <v>203</v>
      </c>
      <c r="J310" s="178">
        <f t="shared" si="159"/>
        <v>6.2936380192207739</v>
      </c>
      <c r="K310" s="177">
        <f t="shared" si="160"/>
        <v>0.1858906057239226</v>
      </c>
      <c r="M310" s="216">
        <f t="shared" si="161"/>
        <v>4.6855128131271266</v>
      </c>
      <c r="N310" s="95" t="s">
        <v>65</v>
      </c>
      <c r="O310" s="199">
        <f>ROUNDDOWN(O265,0)+1</f>
        <v>325</v>
      </c>
      <c r="P310" s="185">
        <f t="shared" si="162"/>
        <v>203</v>
      </c>
      <c r="Q310" s="177">
        <f t="shared" si="163"/>
        <v>0.1858906057239226</v>
      </c>
      <c r="S310" s="216">
        <f t="shared" si="164"/>
        <v>5.2114832255691725</v>
      </c>
      <c r="T310" s="95" t="s">
        <v>65</v>
      </c>
      <c r="U310" s="199">
        <f>ROUNDDOWN(U265,-T331)+10^T331</f>
        <v>400</v>
      </c>
      <c r="V310" s="185">
        <f t="shared" si="165"/>
        <v>203</v>
      </c>
      <c r="W310" s="177">
        <f t="shared" si="166"/>
        <v>0.1858906057239226</v>
      </c>
      <c r="Y310" s="216">
        <f t="shared" si="167"/>
        <v>5.3535904212113872</v>
      </c>
      <c r="Z310" s="95" t="s">
        <v>65</v>
      </c>
      <c r="AA310" s="199">
        <f>U310+Z332</f>
        <v>428</v>
      </c>
      <c r="AB310" s="185">
        <f t="shared" si="168"/>
        <v>203</v>
      </c>
      <c r="AC310" s="177">
        <f t="shared" si="169"/>
        <v>0.1858906057239226</v>
      </c>
      <c r="AE310" s="216">
        <f t="shared" si="170"/>
        <v>5.4779930489415545</v>
      </c>
      <c r="AF310" s="95" t="s">
        <v>65</v>
      </c>
      <c r="AG310" s="199">
        <f>AA310+AF332</f>
        <v>456</v>
      </c>
      <c r="AH310" s="185">
        <f t="shared" si="171"/>
        <v>203</v>
      </c>
      <c r="AI310" s="177">
        <f t="shared" si="172"/>
        <v>0.1858906057239226</v>
      </c>
      <c r="AK310" s="216">
        <f t="shared" si="173"/>
        <v>5.5886178684754526</v>
      </c>
      <c r="AL310" s="95" t="s">
        <v>65</v>
      </c>
      <c r="AM310" s="199">
        <f>AG310+AL332</f>
        <v>484</v>
      </c>
      <c r="AN310" s="185">
        <f t="shared" si="174"/>
        <v>203</v>
      </c>
      <c r="AO310" s="177">
        <f t="shared" si="175"/>
        <v>0.1858906057239226</v>
      </c>
      <c r="AQ310" s="216">
        <f t="shared" si="176"/>
        <v>5.6882146879887339</v>
      </c>
      <c r="AR310" s="95" t="s">
        <v>65</v>
      </c>
      <c r="AS310" s="199">
        <f>AM310+AR332</f>
        <v>512</v>
      </c>
      <c r="AT310" s="185">
        <f t="shared" si="177"/>
        <v>203</v>
      </c>
      <c r="AU310" s="177">
        <f t="shared" si="178"/>
        <v>0.1858906057239226</v>
      </c>
      <c r="AW310" s="216">
        <f t="shared" si="179"/>
        <v>5.7787842813306156</v>
      </c>
      <c r="AX310" s="95" t="s">
        <v>65</v>
      </c>
      <c r="AY310" s="199">
        <f>AS310+AX332</f>
        <v>540</v>
      </c>
      <c r="AZ310" s="185">
        <f t="shared" si="180"/>
        <v>203</v>
      </c>
      <c r="BA310" s="177">
        <f t="shared" si="181"/>
        <v>0.1858906057239226</v>
      </c>
      <c r="BC310" s="216">
        <f t="shared" si="182"/>
        <v>5.8618279299366494</v>
      </c>
      <c r="BD310" s="95" t="s">
        <v>65</v>
      </c>
      <c r="BE310" s="199">
        <f>AY310+BD332</f>
        <v>568</v>
      </c>
      <c r="BF310" s="185">
        <f t="shared" si="183"/>
        <v>203</v>
      </c>
      <c r="BG310" s="177">
        <f t="shared" si="184"/>
        <v>0.1858906057239226</v>
      </c>
      <c r="BI310" s="216">
        <f t="shared" si="185"/>
        <v>5.9385009888207945</v>
      </c>
      <c r="BJ310" s="95" t="s">
        <v>65</v>
      </c>
      <c r="BK310" s="199">
        <f>BE310+BJ332</f>
        <v>596</v>
      </c>
      <c r="BL310" s="185">
        <f t="shared" si="186"/>
        <v>203</v>
      </c>
      <c r="BM310" s="177">
        <f t="shared" si="187"/>
        <v>0.1858906057239226</v>
      </c>
    </row>
    <row r="311" spans="1:65" ht="15" customHeight="1">
      <c r="A311" s="19">
        <f t="shared" si="156"/>
        <v>1998</v>
      </c>
      <c r="B311" s="174">
        <f t="shared" si="156"/>
        <v>210.22280152288684</v>
      </c>
      <c r="C311" s="189">
        <f t="shared" si="157"/>
        <v>5.9655752899215742</v>
      </c>
      <c r="D311" s="20">
        <v>6</v>
      </c>
      <c r="G311" s="21"/>
      <c r="H311" s="25"/>
      <c r="I311" s="177">
        <f t="shared" si="158"/>
        <v>212</v>
      </c>
      <c r="J311" s="178">
        <f t="shared" si="159"/>
        <v>0.84538806648891385</v>
      </c>
      <c r="K311" s="177">
        <f t="shared" si="160"/>
        <v>3.1584344270533349E-3</v>
      </c>
      <c r="M311" s="216">
        <f t="shared" si="161"/>
        <v>4.7429928446206517</v>
      </c>
      <c r="P311" s="185">
        <f t="shared" si="162"/>
        <v>225</v>
      </c>
      <c r="Q311" s="177">
        <f t="shared" si="163"/>
        <v>0.21836559483199547</v>
      </c>
      <c r="S311" s="216">
        <f t="shared" si="164"/>
        <v>5.2458507444865701</v>
      </c>
      <c r="V311" s="185">
        <f t="shared" si="165"/>
        <v>214</v>
      </c>
      <c r="W311" s="177">
        <f t="shared" si="166"/>
        <v>1.4267228335505974E-2</v>
      </c>
      <c r="Y311" s="216">
        <f t="shared" si="167"/>
        <v>5.383472514830733</v>
      </c>
      <c r="AB311" s="185">
        <f t="shared" si="168"/>
        <v>213</v>
      </c>
      <c r="AC311" s="177">
        <f t="shared" si="169"/>
        <v>7.7128313812796544E-3</v>
      </c>
      <c r="AE311" s="216">
        <f t="shared" si="170"/>
        <v>5.504425428293291</v>
      </c>
      <c r="AH311" s="185">
        <f t="shared" si="171"/>
        <v>213</v>
      </c>
      <c r="AI311" s="177">
        <f t="shared" si="172"/>
        <v>7.7128313812796544E-3</v>
      </c>
      <c r="AK311" s="216">
        <f t="shared" si="173"/>
        <v>5.6123146313628496</v>
      </c>
      <c r="AN311" s="185">
        <f t="shared" si="174"/>
        <v>213</v>
      </c>
      <c r="AO311" s="177">
        <f t="shared" si="175"/>
        <v>7.7128313812796544E-3</v>
      </c>
      <c r="AQ311" s="216">
        <f t="shared" si="176"/>
        <v>5.7096889917138753</v>
      </c>
      <c r="AT311" s="185">
        <f t="shared" si="177"/>
        <v>213</v>
      </c>
      <c r="AU311" s="177">
        <f t="shared" si="178"/>
        <v>7.7128313812796544E-3</v>
      </c>
      <c r="AW311" s="216">
        <f t="shared" si="179"/>
        <v>5.7984172703100274</v>
      </c>
      <c r="AZ311" s="185">
        <f t="shared" si="180"/>
        <v>212</v>
      </c>
      <c r="BA311" s="177">
        <f t="shared" si="181"/>
        <v>3.1584344270533349E-3</v>
      </c>
      <c r="BC311" s="216">
        <f t="shared" si="182"/>
        <v>5.8799104420375752</v>
      </c>
      <c r="BF311" s="185">
        <f t="shared" si="183"/>
        <v>212</v>
      </c>
      <c r="BG311" s="177">
        <f t="shared" si="184"/>
        <v>3.1584344270533349E-3</v>
      </c>
      <c r="BI311" s="216">
        <f t="shared" si="185"/>
        <v>5.9552599967994659</v>
      </c>
      <c r="BL311" s="185">
        <f t="shared" si="186"/>
        <v>212</v>
      </c>
      <c r="BM311" s="177">
        <f t="shared" si="187"/>
        <v>3.1584344270533349E-3</v>
      </c>
    </row>
    <row r="312" spans="1:65" ht="15" customHeight="1">
      <c r="A312" s="19">
        <f t="shared" si="156"/>
        <v>1999</v>
      </c>
      <c r="B312" s="174">
        <f t="shared" si="156"/>
        <v>211.089763368642</v>
      </c>
      <c r="C312" s="189">
        <f t="shared" si="157"/>
        <v>5.9633485628295748</v>
      </c>
      <c r="D312" s="20">
        <v>7</v>
      </c>
      <c r="E312" s="97" t="s">
        <v>66</v>
      </c>
      <c r="F312" s="40">
        <f>INDEX(LINEST(C306:C325,D306:D325),2)</f>
        <v>6.0968838305284487</v>
      </c>
      <c r="G312" s="21"/>
      <c r="H312" s="25"/>
      <c r="I312" s="177">
        <f t="shared" si="158"/>
        <v>221</v>
      </c>
      <c r="J312" s="178">
        <f t="shared" si="159"/>
        <v>4.6947973569192021</v>
      </c>
      <c r="K312" s="177">
        <f t="shared" si="160"/>
        <v>9.8212790089510019E-2</v>
      </c>
      <c r="M312" s="216">
        <f t="shared" si="161"/>
        <v>4.7354107402633456</v>
      </c>
      <c r="N312" s="95" t="s">
        <v>66</v>
      </c>
      <c r="O312" s="40">
        <f>INDEX(LINEST(M306:M325,$D306:$D325),2)</f>
        <v>5.8145934390554483</v>
      </c>
      <c r="P312" s="185">
        <f t="shared" si="162"/>
        <v>243</v>
      </c>
      <c r="Q312" s="177">
        <f t="shared" si="163"/>
        <v>1.0182632018692621</v>
      </c>
      <c r="S312" s="216">
        <f t="shared" si="164"/>
        <v>5.2412719637822267</v>
      </c>
      <c r="T312" s="95" t="s">
        <v>66</v>
      </c>
      <c r="U312" s="40">
        <f>INDEX(LINEST(S306:S325,$D306:$D325),2)</f>
        <v>5.5719407643560697</v>
      </c>
      <c r="V312" s="185">
        <f t="shared" si="165"/>
        <v>224</v>
      </c>
      <c r="W312" s="177">
        <f t="shared" si="166"/>
        <v>0.16667420987765805</v>
      </c>
      <c r="Y312" s="216">
        <f t="shared" si="167"/>
        <v>5.379483611884492</v>
      </c>
      <c r="Z312" s="95" t="s">
        <v>66</v>
      </c>
      <c r="AA312" s="40">
        <f>INDEX(LINEST(Y306:Y325,$D306:$D325),2)</f>
        <v>5.6520239822778322</v>
      </c>
      <c r="AB312" s="185">
        <f t="shared" si="168"/>
        <v>223</v>
      </c>
      <c r="AC312" s="177">
        <f t="shared" si="169"/>
        <v>0.14185373661494205</v>
      </c>
      <c r="AE312" s="216">
        <f t="shared" si="170"/>
        <v>5.5008917623142768</v>
      </c>
      <c r="AF312" s="95" t="s">
        <v>66</v>
      </c>
      <c r="AG312" s="40">
        <f>INDEX(LINEST(AE306:AE325,$D306:$D325),2)</f>
        <v>5.7333110513590579</v>
      </c>
      <c r="AH312" s="185">
        <f t="shared" si="171"/>
        <v>223</v>
      </c>
      <c r="AI312" s="177">
        <f t="shared" si="172"/>
        <v>0.14185373661494205</v>
      </c>
      <c r="AK312" s="216">
        <f t="shared" si="173"/>
        <v>5.6091429375690813</v>
      </c>
      <c r="AL312" s="95" t="s">
        <v>66</v>
      </c>
      <c r="AM312" s="40">
        <f>INDEX(LINEST(AK306:AK325,$D306:$D325),2)</f>
        <v>5.8120237182510728</v>
      </c>
      <c r="AN312" s="185">
        <f t="shared" si="174"/>
        <v>222</v>
      </c>
      <c r="AO312" s="177">
        <f t="shared" si="175"/>
        <v>0.11903326335222603</v>
      </c>
      <c r="AQ312" s="216">
        <f t="shared" si="176"/>
        <v>5.7068120031017244</v>
      </c>
      <c r="AR312" s="95" t="s">
        <v>66</v>
      </c>
      <c r="AS312" s="40">
        <f>INDEX(LINEST(AQ306:AQ325,$D306:$D325),2)</f>
        <v>5.8869628957631113</v>
      </c>
      <c r="AT312" s="185">
        <f t="shared" si="177"/>
        <v>222</v>
      </c>
      <c r="AU312" s="177">
        <f t="shared" si="178"/>
        <v>0.11903326335222603</v>
      </c>
      <c r="AW312" s="216">
        <f t="shared" si="179"/>
        <v>5.7957848765518358</v>
      </c>
      <c r="AX312" s="95" t="s">
        <v>66</v>
      </c>
      <c r="AY312" s="40">
        <f>INDEX(LINEST(AW306:AW325,$D306:$D325),2)</f>
        <v>5.9578682933969587</v>
      </c>
      <c r="AZ312" s="185">
        <f t="shared" si="180"/>
        <v>221</v>
      </c>
      <c r="BA312" s="177">
        <f t="shared" si="181"/>
        <v>9.8212790089510019E-2</v>
      </c>
      <c r="BC312" s="216">
        <f t="shared" si="182"/>
        <v>5.8774843121564029</v>
      </c>
      <c r="BD312" s="95" t="s">
        <v>66</v>
      </c>
      <c r="BE312" s="40">
        <f>INDEX(LINEST(BC306:BC325,$D306:$D325),2)</f>
        <v>6.024843205357663</v>
      </c>
      <c r="BF312" s="185">
        <f t="shared" si="183"/>
        <v>221</v>
      </c>
      <c r="BG312" s="177">
        <f t="shared" si="184"/>
        <v>9.8212790089510019E-2</v>
      </c>
      <c r="BI312" s="216">
        <f t="shared" si="185"/>
        <v>5.9530101554968606</v>
      </c>
      <c r="BJ312" s="95" t="s">
        <v>66</v>
      </c>
      <c r="BK312" s="40">
        <f>INDEX(LINEST(BI306:BI325,$D306:$D325),2)</f>
        <v>6.0881280347975659</v>
      </c>
      <c r="BL312" s="185">
        <f t="shared" si="186"/>
        <v>221</v>
      </c>
      <c r="BM312" s="177">
        <f t="shared" si="187"/>
        <v>9.8212790089510019E-2</v>
      </c>
    </row>
    <row r="313" spans="1:65" ht="15" customHeight="1">
      <c r="A313" s="19">
        <f t="shared" si="156"/>
        <v>2000</v>
      </c>
      <c r="B313" s="174">
        <f t="shared" si="156"/>
        <v>154.30648308508049</v>
      </c>
      <c r="C313" s="189">
        <f t="shared" si="157"/>
        <v>6.0996315339973117</v>
      </c>
      <c r="D313" s="20">
        <v>8</v>
      </c>
      <c r="E313" s="97" t="s">
        <v>67</v>
      </c>
      <c r="F313" s="40">
        <f>INDEX(LINEST(C306:C325,D306:D325),1)</f>
        <v>-2.2714935401015931E-2</v>
      </c>
      <c r="G313" s="25"/>
      <c r="H313" s="25"/>
      <c r="I313" s="177">
        <f t="shared" si="158"/>
        <v>229</v>
      </c>
      <c r="J313" s="178">
        <f t="shared" si="159"/>
        <v>48.405948617036074</v>
      </c>
      <c r="K313" s="177">
        <f t="shared" si="160"/>
        <v>5.5791214691193671</v>
      </c>
      <c r="M313" s="216">
        <f t="shared" si="161"/>
        <v>5.1398696496703691</v>
      </c>
      <c r="N313" s="95" t="s">
        <v>67</v>
      </c>
      <c r="O313" s="40">
        <f>INDEX(LINEST(M306:M325,$D306:$D325),1)</f>
        <v>-0.20165161397025574</v>
      </c>
      <c r="P313" s="185">
        <f t="shared" si="162"/>
        <v>258</v>
      </c>
      <c r="Q313" s="177">
        <f t="shared" si="163"/>
        <v>10.752345450184698</v>
      </c>
      <c r="S313" s="216">
        <f t="shared" si="164"/>
        <v>5.5040848929963486</v>
      </c>
      <c r="T313" s="95" t="s">
        <v>67</v>
      </c>
      <c r="U313" s="40">
        <f>INDEX(LINEST(S306:S325,$D306:$D325),1)</f>
        <v>-5.760580143363369E-2</v>
      </c>
      <c r="V313" s="185">
        <f t="shared" si="165"/>
        <v>234</v>
      </c>
      <c r="W313" s="177">
        <f t="shared" si="166"/>
        <v>6.3510566382685631</v>
      </c>
      <c r="Y313" s="216">
        <f t="shared" si="167"/>
        <v>5.6120089289371577</v>
      </c>
      <c r="Z313" s="95" t="s">
        <v>67</v>
      </c>
      <c r="AA313" s="40">
        <f>INDEX(LINEST(Y306:Y325,$D306:$D325),1)</f>
        <v>-4.7182626671523425E-2</v>
      </c>
      <c r="AB313" s="185">
        <f t="shared" si="168"/>
        <v>233</v>
      </c>
      <c r="AC313" s="177">
        <f t="shared" si="169"/>
        <v>6.1926696044387235</v>
      </c>
      <c r="AE313" s="216">
        <f t="shared" si="170"/>
        <v>5.7094116574187863</v>
      </c>
      <c r="AF313" s="95" t="s">
        <v>67</v>
      </c>
      <c r="AG313" s="40">
        <f>INDEX(LINEST(AE306:AE325,$D306:$D325),1)</f>
        <v>-4.0049647255909163E-2</v>
      </c>
      <c r="AH313" s="185">
        <f t="shared" si="171"/>
        <v>232</v>
      </c>
      <c r="AI313" s="177">
        <f t="shared" si="172"/>
        <v>6.0362825706088845</v>
      </c>
      <c r="AK313" s="216">
        <f t="shared" si="173"/>
        <v>5.7981634862959996</v>
      </c>
      <c r="AL313" s="95" t="s">
        <v>67</v>
      </c>
      <c r="AM313" s="40">
        <f>INDEX(LINEST(AK306:AK325,$D306:$D325),1)</f>
        <v>-3.4832928361601935E-2</v>
      </c>
      <c r="AN313" s="185">
        <f t="shared" si="174"/>
        <v>231</v>
      </c>
      <c r="AO313" s="177">
        <f t="shared" si="175"/>
        <v>5.8818955367790462</v>
      </c>
      <c r="AQ313" s="216">
        <f t="shared" si="176"/>
        <v>5.8796765217365063</v>
      </c>
      <c r="AR313" s="95" t="s">
        <v>67</v>
      </c>
      <c r="AS313" s="40">
        <f>INDEX(LINEST(AQ306:AQ325,$D306:$D325),1)</f>
        <v>-3.0840180819680256E-2</v>
      </c>
      <c r="AT313" s="185">
        <f t="shared" si="177"/>
        <v>230</v>
      </c>
      <c r="AU313" s="177">
        <f t="shared" si="178"/>
        <v>5.7295085029492068</v>
      </c>
      <c r="AW313" s="216">
        <f t="shared" si="179"/>
        <v>5.9550430564520171</v>
      </c>
      <c r="AX313" s="95" t="s">
        <v>67</v>
      </c>
      <c r="AY313" s="40">
        <f>INDEX(LINEST(AW306:AW325,$D306:$D325),1)</f>
        <v>-2.7680533355161026E-2</v>
      </c>
      <c r="AZ313" s="185">
        <f t="shared" si="180"/>
        <v>230</v>
      </c>
      <c r="BA313" s="177">
        <f t="shared" si="181"/>
        <v>5.7295085029492068</v>
      </c>
      <c r="BC313" s="216">
        <f t="shared" si="182"/>
        <v>6.0251254023629928</v>
      </c>
      <c r="BD313" s="95" t="s">
        <v>67</v>
      </c>
      <c r="BE313" s="40">
        <f>INDEX(LINEST(BC306:BC325,$D306:$D325),1)</f>
        <v>-2.5115156558658782E-2</v>
      </c>
      <c r="BF313" s="185">
        <f t="shared" si="183"/>
        <v>230</v>
      </c>
      <c r="BG313" s="177">
        <f t="shared" si="184"/>
        <v>5.7295085029492068</v>
      </c>
      <c r="BI313" s="216">
        <f t="shared" si="185"/>
        <v>6.0906162409193048</v>
      </c>
      <c r="BJ313" s="95" t="s">
        <v>67</v>
      </c>
      <c r="BK313" s="40">
        <f>INDEX(LINEST(BI306:BI325,$D306:$D325),1)</f>
        <v>-2.2989315674739001E-2</v>
      </c>
      <c r="BL313" s="185">
        <f t="shared" si="186"/>
        <v>229</v>
      </c>
      <c r="BM313" s="177">
        <f t="shared" si="187"/>
        <v>5.5791214691193671</v>
      </c>
    </row>
    <row r="314" spans="1:65" ht="15" customHeight="1">
      <c r="A314" s="19">
        <f t="shared" si="156"/>
        <v>2001</v>
      </c>
      <c r="B314" s="174">
        <f t="shared" si="156"/>
        <v>207.82607034477584</v>
      </c>
      <c r="C314" s="189">
        <f t="shared" si="157"/>
        <v>5.9717054394856293</v>
      </c>
      <c r="D314" s="20">
        <v>9</v>
      </c>
      <c r="G314" s="25"/>
      <c r="H314" s="25"/>
      <c r="I314" s="177">
        <f t="shared" si="158"/>
        <v>238</v>
      </c>
      <c r="J314" s="178">
        <f t="shared" si="159"/>
        <v>14.518837605487469</v>
      </c>
      <c r="K314" s="177">
        <f t="shared" si="160"/>
        <v>0.91046603083841582</v>
      </c>
      <c r="M314" s="216">
        <f t="shared" si="161"/>
        <v>4.7636594091839397</v>
      </c>
      <c r="P314" s="185">
        <f t="shared" si="162"/>
        <v>270</v>
      </c>
      <c r="Q314" s="177">
        <f t="shared" si="163"/>
        <v>3.8655975287727617</v>
      </c>
      <c r="S314" s="216">
        <f t="shared" si="164"/>
        <v>5.2584008455838021</v>
      </c>
      <c r="V314" s="185">
        <f t="shared" si="165"/>
        <v>243</v>
      </c>
      <c r="W314" s="177">
        <f t="shared" si="166"/>
        <v>1.2372053273906574</v>
      </c>
      <c r="Y314" s="216">
        <f t="shared" si="167"/>
        <v>5.3944178233431526</v>
      </c>
      <c r="AB314" s="185">
        <f t="shared" si="168"/>
        <v>242</v>
      </c>
      <c r="AC314" s="177">
        <f t="shared" si="169"/>
        <v>1.1678574680802092</v>
      </c>
      <c r="AE314" s="216">
        <f t="shared" si="170"/>
        <v>5.5141298296034815</v>
      </c>
      <c r="AH314" s="185">
        <f t="shared" si="171"/>
        <v>241</v>
      </c>
      <c r="AI314" s="177">
        <f t="shared" si="172"/>
        <v>1.1005096087697608</v>
      </c>
      <c r="AK314" s="216">
        <f t="shared" si="173"/>
        <v>5.621030847147404</v>
      </c>
      <c r="AN314" s="185">
        <f t="shared" si="174"/>
        <v>240</v>
      </c>
      <c r="AO314" s="177">
        <f t="shared" si="175"/>
        <v>1.0351617494593124</v>
      </c>
      <c r="AQ314" s="216">
        <f t="shared" si="176"/>
        <v>5.717599674821999</v>
      </c>
      <c r="AT314" s="185">
        <f t="shared" si="177"/>
        <v>239</v>
      </c>
      <c r="AU314" s="177">
        <f t="shared" si="178"/>
        <v>0.97181389014886421</v>
      </c>
      <c r="AW314" s="216">
        <f t="shared" si="179"/>
        <v>5.8056587162405977</v>
      </c>
      <c r="AZ314" s="185">
        <f t="shared" si="180"/>
        <v>239</v>
      </c>
      <c r="BA314" s="177">
        <f t="shared" si="181"/>
        <v>0.97181389014886421</v>
      </c>
      <c r="BC314" s="216">
        <f t="shared" si="182"/>
        <v>5.8865870527077817</v>
      </c>
      <c r="BF314" s="185">
        <f t="shared" si="183"/>
        <v>238</v>
      </c>
      <c r="BG314" s="177">
        <f t="shared" si="184"/>
        <v>0.91046603083841582</v>
      </c>
      <c r="BI314" s="216">
        <f t="shared" si="185"/>
        <v>5.9614535114865381</v>
      </c>
      <c r="BL314" s="185">
        <f t="shared" si="186"/>
        <v>238</v>
      </c>
      <c r="BM314" s="177">
        <f t="shared" si="187"/>
        <v>0.91046603083841582</v>
      </c>
    </row>
    <row r="315" spans="1:65" ht="15" customHeight="1">
      <c r="A315" s="19">
        <f t="shared" si="156"/>
        <v>2002</v>
      </c>
      <c r="B315" s="174">
        <f t="shared" si="156"/>
        <v>210.68115754590769</v>
      </c>
      <c r="C315" s="189">
        <f t="shared" si="157"/>
        <v>5.9643986543033138</v>
      </c>
      <c r="D315" s="20">
        <v>10</v>
      </c>
      <c r="E315" s="97" t="s">
        <v>29</v>
      </c>
      <c r="F315" s="232">
        <f>EXP(F312)</f>
        <v>444.47056421755519</v>
      </c>
      <c r="G315" s="25"/>
      <c r="H315" s="25"/>
      <c r="I315" s="177">
        <f t="shared" si="158"/>
        <v>246</v>
      </c>
      <c r="J315" s="178">
        <f t="shared" si="159"/>
        <v>16.764120183076308</v>
      </c>
      <c r="K315" s="177">
        <f t="shared" si="160"/>
        <v>1.247420632296993</v>
      </c>
      <c r="M315" s="216">
        <f t="shared" si="161"/>
        <v>4.7389914080813034</v>
      </c>
      <c r="N315" s="95" t="s">
        <v>29</v>
      </c>
      <c r="O315" s="199">
        <f>EXP(O312)</f>
        <v>335.15510982013677</v>
      </c>
      <c r="P315" s="185">
        <f t="shared" si="162"/>
        <v>280</v>
      </c>
      <c r="Q315" s="177">
        <f t="shared" si="163"/>
        <v>4.8051019191752697</v>
      </c>
      <c r="S315" s="216">
        <f t="shared" si="164"/>
        <v>5.2434325907899675</v>
      </c>
      <c r="T315" s="95" t="s">
        <v>29</v>
      </c>
      <c r="U315" s="199">
        <f>EXP(U312)</f>
        <v>262.94391654350511</v>
      </c>
      <c r="V315" s="185">
        <f t="shared" si="165"/>
        <v>252</v>
      </c>
      <c r="W315" s="177">
        <f t="shared" si="166"/>
        <v>1.7072467417461008</v>
      </c>
      <c r="Y315" s="216">
        <f t="shared" si="167"/>
        <v>5.381365595210883</v>
      </c>
      <c r="Z315" s="95" t="s">
        <v>29</v>
      </c>
      <c r="AA315" s="199">
        <f>EXP(AA312)</f>
        <v>284.86744940614216</v>
      </c>
      <c r="AB315" s="185">
        <f t="shared" si="168"/>
        <v>250</v>
      </c>
      <c r="AC315" s="177">
        <f t="shared" si="169"/>
        <v>1.5459713719297314</v>
      </c>
      <c r="AE315" s="216">
        <f t="shared" si="170"/>
        <v>5.5025587622324341</v>
      </c>
      <c r="AF315" s="95" t="s">
        <v>29</v>
      </c>
      <c r="AG315" s="199">
        <f>EXP(AG312)</f>
        <v>308.99066044969271</v>
      </c>
      <c r="AH315" s="185">
        <f t="shared" si="171"/>
        <v>249</v>
      </c>
      <c r="AI315" s="177">
        <f t="shared" si="172"/>
        <v>1.4683336870215469</v>
      </c>
      <c r="AK315" s="216">
        <f t="shared" si="173"/>
        <v>5.6106390347729649</v>
      </c>
      <c r="AL315" s="95" t="s">
        <v>29</v>
      </c>
      <c r="AM315" s="199">
        <f>EXP(AM312)</f>
        <v>334.29496040699058</v>
      </c>
      <c r="AN315" s="185">
        <f t="shared" si="174"/>
        <v>248</v>
      </c>
      <c r="AO315" s="177">
        <f t="shared" si="175"/>
        <v>1.3926960021133623</v>
      </c>
      <c r="AQ315" s="216">
        <f t="shared" si="176"/>
        <v>5.7081689813667227</v>
      </c>
      <c r="AR315" s="95" t="s">
        <v>29</v>
      </c>
      <c r="AS315" s="199">
        <f>EXP(AS312)</f>
        <v>360.30932396730799</v>
      </c>
      <c r="AT315" s="185">
        <f t="shared" si="177"/>
        <v>247</v>
      </c>
      <c r="AU315" s="177">
        <f t="shared" si="178"/>
        <v>1.3190583172051777</v>
      </c>
      <c r="AW315" s="216">
        <f t="shared" si="179"/>
        <v>5.797026407466233</v>
      </c>
      <c r="AX315" s="95" t="s">
        <v>29</v>
      </c>
      <c r="AY315" s="199">
        <f>EXP(AY312)</f>
        <v>386.78473323482552</v>
      </c>
      <c r="AZ315" s="185">
        <f t="shared" si="180"/>
        <v>247</v>
      </c>
      <c r="BA315" s="177">
        <f t="shared" si="181"/>
        <v>1.3190583172051777</v>
      </c>
      <c r="BC315" s="216">
        <f t="shared" si="182"/>
        <v>5.878628499306652</v>
      </c>
      <c r="BD315" s="95" t="s">
        <v>29</v>
      </c>
      <c r="BE315" s="199">
        <f>EXP(BE312)</f>
        <v>413.57679031404507</v>
      </c>
      <c r="BF315" s="185">
        <f t="shared" si="183"/>
        <v>246</v>
      </c>
      <c r="BG315" s="177">
        <f t="shared" si="184"/>
        <v>1.247420632296993</v>
      </c>
      <c r="BI315" s="216">
        <f t="shared" si="185"/>
        <v>5.9540711537690907</v>
      </c>
      <c r="BJ315" s="95" t="s">
        <v>29</v>
      </c>
      <c r="BK315" s="199">
        <f>EXP(BK312)</f>
        <v>440.59585856862367</v>
      </c>
      <c r="BL315" s="185">
        <f t="shared" si="186"/>
        <v>246</v>
      </c>
      <c r="BM315" s="177">
        <f t="shared" si="187"/>
        <v>1.247420632296993</v>
      </c>
    </row>
    <row r="316" spans="1:65" ht="15" customHeight="1">
      <c r="A316" s="19">
        <f t="shared" si="156"/>
        <v>2003</v>
      </c>
      <c r="B316" s="174">
        <f t="shared" si="156"/>
        <v>211.01953374785333</v>
      </c>
      <c r="C316" s="189">
        <f t="shared" si="157"/>
        <v>5.9635291270675053</v>
      </c>
      <c r="D316" s="20">
        <v>11</v>
      </c>
      <c r="E316" s="97" t="s">
        <v>30</v>
      </c>
      <c r="F316" s="40">
        <f>EXP(F313)</f>
        <v>0.97754110642215608</v>
      </c>
      <c r="G316" s="25"/>
      <c r="H316" s="25"/>
      <c r="I316" s="177">
        <f t="shared" si="158"/>
        <v>254</v>
      </c>
      <c r="J316" s="178">
        <f t="shared" si="159"/>
        <v>20.368003610274258</v>
      </c>
      <c r="K316" s="177">
        <f t="shared" si="160"/>
        <v>1.8473204792519189</v>
      </c>
      <c r="M316" s="216">
        <f t="shared" si="161"/>
        <v>4.7360270850472554</v>
      </c>
      <c r="N316" s="95" t="s">
        <v>30</v>
      </c>
      <c r="O316" s="40">
        <f>EXP(O313)</f>
        <v>0.81737964199242563</v>
      </c>
      <c r="P316" s="185">
        <f t="shared" si="162"/>
        <v>289</v>
      </c>
      <c r="Q316" s="177">
        <f t="shared" si="163"/>
        <v>6.0809531169021858</v>
      </c>
      <c r="S316" s="216">
        <f t="shared" si="164"/>
        <v>5.241643656555091</v>
      </c>
      <c r="T316" s="95" t="s">
        <v>30</v>
      </c>
      <c r="U316" s="40">
        <f>EXP(U313)</f>
        <v>0.94402200622093146</v>
      </c>
      <c r="V316" s="185">
        <f t="shared" si="165"/>
        <v>260</v>
      </c>
      <c r="W316" s="177">
        <f t="shared" si="166"/>
        <v>2.3990860742776792</v>
      </c>
      <c r="Y316" s="216">
        <f t="shared" si="167"/>
        <v>5.3798073322174487</v>
      </c>
      <c r="Z316" s="95" t="s">
        <v>30</v>
      </c>
      <c r="AA316" s="40">
        <f>EXP(AA313)</f>
        <v>0.95391317169423873</v>
      </c>
      <c r="AB316" s="185">
        <f t="shared" si="168"/>
        <v>258</v>
      </c>
      <c r="AC316" s="177">
        <f t="shared" si="169"/>
        <v>2.2071642092690924</v>
      </c>
      <c r="AE316" s="216">
        <f t="shared" si="170"/>
        <v>5.5011784777830801</v>
      </c>
      <c r="AF316" s="95" t="s">
        <v>30</v>
      </c>
      <c r="AG316" s="40">
        <f>EXP(AG313)</f>
        <v>0.96074173977724409</v>
      </c>
      <c r="AH316" s="185">
        <f t="shared" si="171"/>
        <v>257</v>
      </c>
      <c r="AI316" s="177">
        <f t="shared" si="172"/>
        <v>2.1142032767647989</v>
      </c>
      <c r="AK316" s="216">
        <f t="shared" si="173"/>
        <v>5.6094002404350407</v>
      </c>
      <c r="AL316" s="95" t="s">
        <v>30</v>
      </c>
      <c r="AM316" s="40">
        <f>EXP(AM313)</f>
        <v>0.96576675501369658</v>
      </c>
      <c r="AN316" s="185">
        <f t="shared" si="174"/>
        <v>256</v>
      </c>
      <c r="AO316" s="177">
        <f t="shared" si="175"/>
        <v>2.0232423442605056</v>
      </c>
      <c r="AQ316" s="216">
        <f t="shared" si="176"/>
        <v>5.7070453664707577</v>
      </c>
      <c r="AR316" s="95" t="s">
        <v>30</v>
      </c>
      <c r="AS316" s="40">
        <f>EXP(AS313)</f>
        <v>0.96963052624936974</v>
      </c>
      <c r="AT316" s="185">
        <f t="shared" si="177"/>
        <v>255</v>
      </c>
      <c r="AU316" s="177">
        <f t="shared" si="178"/>
        <v>1.9342814117562119</v>
      </c>
      <c r="AW316" s="216">
        <f t="shared" si="179"/>
        <v>5.7959983759089413</v>
      </c>
      <c r="AX316" s="95" t="s">
        <v>30</v>
      </c>
      <c r="AY316" s="40">
        <f>EXP(AY313)</f>
        <v>0.97269906207601542</v>
      </c>
      <c r="AZ316" s="185">
        <f t="shared" si="180"/>
        <v>255</v>
      </c>
      <c r="BA316" s="177">
        <f t="shared" si="181"/>
        <v>1.9342814117562119</v>
      </c>
      <c r="BC316" s="216">
        <f t="shared" si="182"/>
        <v>5.8776810639021022</v>
      </c>
      <c r="BD316" s="95" t="s">
        <v>30</v>
      </c>
      <c r="BE316" s="40">
        <f>EXP(BE313)</f>
        <v>0.97519760516179788</v>
      </c>
      <c r="BF316" s="185">
        <f t="shared" si="183"/>
        <v>254</v>
      </c>
      <c r="BG316" s="177">
        <f t="shared" si="184"/>
        <v>1.8473204792519189</v>
      </c>
      <c r="BI316" s="216">
        <f t="shared" si="185"/>
        <v>5.9531925959932073</v>
      </c>
      <c r="BJ316" s="95" t="s">
        <v>30</v>
      </c>
      <c r="BK316" s="40">
        <f>EXP(BK313)</f>
        <v>0.97727292521929887</v>
      </c>
      <c r="BL316" s="185">
        <f t="shared" si="186"/>
        <v>254</v>
      </c>
      <c r="BM316" s="177">
        <f t="shared" si="187"/>
        <v>1.8473204792519189</v>
      </c>
    </row>
    <row r="317" spans="1:65" ht="15" customHeight="1">
      <c r="A317" s="19">
        <f t="shared" si="156"/>
        <v>2004</v>
      </c>
      <c r="B317" s="174">
        <f t="shared" si="156"/>
        <v>231.78531618502609</v>
      </c>
      <c r="C317" s="189">
        <f t="shared" si="157"/>
        <v>5.9086661480010045</v>
      </c>
      <c r="D317" s="20">
        <v>12</v>
      </c>
      <c r="E317" s="71"/>
      <c r="F317" s="21"/>
      <c r="G317" s="25"/>
      <c r="H317" s="25"/>
      <c r="I317" s="177">
        <f t="shared" si="158"/>
        <v>262</v>
      </c>
      <c r="J317" s="178">
        <f t="shared" si="159"/>
        <v>13.035633280088627</v>
      </c>
      <c r="K317" s="177">
        <f t="shared" si="160"/>
        <v>0.9129271180388463</v>
      </c>
      <c r="M317" s="216">
        <f t="shared" si="161"/>
        <v>4.5349052609443961</v>
      </c>
      <c r="N317" s="21"/>
      <c r="O317" s="21"/>
      <c r="P317" s="185">
        <f t="shared" si="162"/>
        <v>295</v>
      </c>
      <c r="Q317" s="177">
        <f t="shared" si="163"/>
        <v>3.9960962498271244</v>
      </c>
      <c r="S317" s="216">
        <f t="shared" si="164"/>
        <v>5.125241043460754</v>
      </c>
      <c r="T317" s="21"/>
      <c r="U317" s="21"/>
      <c r="V317" s="185">
        <f t="shared" si="165"/>
        <v>268</v>
      </c>
      <c r="W317" s="177">
        <f t="shared" si="166"/>
        <v>1.3115033238185334</v>
      </c>
      <c r="Y317" s="216">
        <f t="shared" si="167"/>
        <v>5.2792093853857232</v>
      </c>
      <c r="Z317" s="21"/>
      <c r="AA317" s="21"/>
      <c r="AB317" s="185">
        <f t="shared" si="168"/>
        <v>266</v>
      </c>
      <c r="AC317" s="177">
        <f t="shared" si="169"/>
        <v>1.1706445885586376</v>
      </c>
      <c r="AE317" s="216">
        <f t="shared" si="170"/>
        <v>5.4126040027617979</v>
      </c>
      <c r="AF317" s="21"/>
      <c r="AG317" s="21"/>
      <c r="AH317" s="185">
        <f t="shared" si="171"/>
        <v>265</v>
      </c>
      <c r="AI317" s="177">
        <f t="shared" si="172"/>
        <v>1.1032152209286898</v>
      </c>
      <c r="AK317" s="216">
        <f t="shared" si="173"/>
        <v>5.5302806447343222</v>
      </c>
      <c r="AL317" s="21"/>
      <c r="AM317" s="21"/>
      <c r="AN317" s="185">
        <f t="shared" si="174"/>
        <v>264</v>
      </c>
      <c r="AO317" s="177">
        <f t="shared" si="175"/>
        <v>1.0377858532987421</v>
      </c>
      <c r="AQ317" s="216">
        <f t="shared" si="176"/>
        <v>5.6355560372941857</v>
      </c>
      <c r="AR317" s="21"/>
      <c r="AS317" s="21"/>
      <c r="AT317" s="185">
        <f t="shared" si="177"/>
        <v>263</v>
      </c>
      <c r="AU317" s="177">
        <f t="shared" si="178"/>
        <v>0.97435648566879407</v>
      </c>
      <c r="AW317" s="216">
        <f t="shared" si="179"/>
        <v>5.7307965655375037</v>
      </c>
      <c r="AX317" s="21"/>
      <c r="AY317" s="21"/>
      <c r="AZ317" s="185">
        <f t="shared" si="180"/>
        <v>263</v>
      </c>
      <c r="BA317" s="177">
        <f t="shared" si="181"/>
        <v>0.97435648566879407</v>
      </c>
      <c r="BC317" s="216">
        <f t="shared" si="182"/>
        <v>5.8177498958535141</v>
      </c>
      <c r="BD317" s="21"/>
      <c r="BE317" s="21"/>
      <c r="BF317" s="185">
        <f t="shared" si="183"/>
        <v>262</v>
      </c>
      <c r="BG317" s="177">
        <f t="shared" si="184"/>
        <v>0.9129271180388463</v>
      </c>
      <c r="BI317" s="216">
        <f t="shared" si="185"/>
        <v>5.8977434844790402</v>
      </c>
      <c r="BJ317" s="21"/>
      <c r="BK317" s="21"/>
      <c r="BL317" s="185">
        <f t="shared" si="186"/>
        <v>262</v>
      </c>
      <c r="BM317" s="177">
        <f t="shared" si="187"/>
        <v>0.9129271180388463</v>
      </c>
    </row>
    <row r="318" spans="1:65" ht="15" customHeight="1">
      <c r="A318" s="19">
        <f t="shared" si="156"/>
        <v>2005</v>
      </c>
      <c r="B318" s="174">
        <f t="shared" si="156"/>
        <v>235.33101630676526</v>
      </c>
      <c r="C318" s="189">
        <f t="shared" si="157"/>
        <v>5.8989900481142019</v>
      </c>
      <c r="D318" s="20">
        <v>13</v>
      </c>
      <c r="E318" s="637" t="s">
        <v>7</v>
      </c>
      <c r="F318" s="638"/>
      <c r="G318" s="641">
        <f>I305</f>
        <v>0.74495050147862507</v>
      </c>
      <c r="H318" s="642"/>
      <c r="I318" s="177">
        <f t="shared" si="158"/>
        <v>269</v>
      </c>
      <c r="J318" s="178">
        <f t="shared" si="159"/>
        <v>14.307074444171693</v>
      </c>
      <c r="K318" s="177">
        <f t="shared" si="160"/>
        <v>1.1336004629353065</v>
      </c>
      <c r="M318" s="216">
        <f t="shared" si="161"/>
        <v>4.4961249310448679</v>
      </c>
      <c r="N318" s="21" t="s">
        <v>36</v>
      </c>
      <c r="O318" s="42">
        <f>P305</f>
        <v>0.36336865210154357</v>
      </c>
      <c r="P318" s="185">
        <f t="shared" si="162"/>
        <v>301</v>
      </c>
      <c r="Q318" s="177">
        <f t="shared" si="163"/>
        <v>4.3124154193023294</v>
      </c>
      <c r="S318" s="216">
        <f t="shared" si="164"/>
        <v>5.1039372994323644</v>
      </c>
      <c r="T318" s="21" t="s">
        <v>36</v>
      </c>
      <c r="U318" s="42">
        <f>V305</f>
        <v>0.60859784496126679</v>
      </c>
      <c r="V318" s="185">
        <f t="shared" si="165"/>
        <v>276</v>
      </c>
      <c r="W318" s="177">
        <f t="shared" si="166"/>
        <v>1.6539662346405928</v>
      </c>
      <c r="Y318" s="216">
        <f t="shared" si="167"/>
        <v>5.260973606021409</v>
      </c>
      <c r="Z318" s="21" t="s">
        <v>36</v>
      </c>
      <c r="AA318" s="42">
        <f>AB305</f>
        <v>0.6574741449093926</v>
      </c>
      <c r="AB318" s="185">
        <f t="shared" si="168"/>
        <v>274</v>
      </c>
      <c r="AC318" s="177">
        <f t="shared" si="169"/>
        <v>1.4952902998676538</v>
      </c>
      <c r="AE318" s="216">
        <f t="shared" si="170"/>
        <v>5.3966637673341715</v>
      </c>
      <c r="AF318" s="21" t="s">
        <v>36</v>
      </c>
      <c r="AG318" s="42">
        <f>AH305</f>
        <v>0.6675870348206544</v>
      </c>
      <c r="AH318" s="185">
        <f t="shared" si="171"/>
        <v>272</v>
      </c>
      <c r="AI318" s="177">
        <f t="shared" si="172"/>
        <v>1.3446143650947149</v>
      </c>
      <c r="AK318" s="216">
        <f t="shared" si="173"/>
        <v>5.5161226292934531</v>
      </c>
      <c r="AL318" s="21" t="s">
        <v>36</v>
      </c>
      <c r="AM318" s="42">
        <f>AN305</f>
        <v>0.67473275841087654</v>
      </c>
      <c r="AN318" s="185">
        <f t="shared" si="174"/>
        <v>271</v>
      </c>
      <c r="AO318" s="177">
        <f t="shared" si="175"/>
        <v>1.2722763977082454</v>
      </c>
      <c r="AQ318" s="216">
        <f t="shared" si="176"/>
        <v>5.6228217868822901</v>
      </c>
      <c r="AR318" s="21" t="s">
        <v>36</v>
      </c>
      <c r="AS318" s="42">
        <f>AT305</f>
        <v>0.68062076424723572</v>
      </c>
      <c r="AT318" s="185">
        <f t="shared" si="177"/>
        <v>271</v>
      </c>
      <c r="AU318" s="177">
        <f t="shared" si="178"/>
        <v>1.2722763977082454</v>
      </c>
      <c r="AW318" s="216">
        <f t="shared" si="179"/>
        <v>5.7192258878771476</v>
      </c>
      <c r="AX318" s="21" t="s">
        <v>36</v>
      </c>
      <c r="AY318" s="42">
        <f>AZ305</f>
        <v>0.68129454536918643</v>
      </c>
      <c r="AZ318" s="185">
        <f t="shared" si="180"/>
        <v>270</v>
      </c>
      <c r="BA318" s="177">
        <f t="shared" si="181"/>
        <v>1.2019384303217759</v>
      </c>
      <c r="BC318" s="216">
        <f t="shared" si="182"/>
        <v>5.8071479526288226</v>
      </c>
      <c r="BD318" s="21" t="s">
        <v>36</v>
      </c>
      <c r="BE318" s="42">
        <f>BF305</f>
        <v>0.68472303588838346</v>
      </c>
      <c r="BF318" s="185">
        <f t="shared" si="183"/>
        <v>270</v>
      </c>
      <c r="BG318" s="177">
        <f t="shared" si="184"/>
        <v>1.2019384303217759</v>
      </c>
      <c r="BI318" s="216">
        <f t="shared" si="185"/>
        <v>5.8879605950057634</v>
      </c>
      <c r="BJ318" s="21" t="s">
        <v>36</v>
      </c>
      <c r="BK318" s="42">
        <f>BL305</f>
        <v>0.6891050887964647</v>
      </c>
      <c r="BL318" s="185">
        <f t="shared" si="186"/>
        <v>269</v>
      </c>
      <c r="BM318" s="177">
        <f t="shared" si="187"/>
        <v>1.1336004629353065</v>
      </c>
    </row>
    <row r="319" spans="1:65" ht="15" customHeight="1">
      <c r="A319" s="19">
        <f t="shared" si="156"/>
        <v>2006</v>
      </c>
      <c r="B319" s="174">
        <f t="shared" si="156"/>
        <v>306.89999999999998</v>
      </c>
      <c r="C319" s="189">
        <f t="shared" si="157"/>
        <v>5.6805138477168464</v>
      </c>
      <c r="D319" s="20">
        <v>14</v>
      </c>
      <c r="E319" s="637" t="s">
        <v>8</v>
      </c>
      <c r="F319" s="638"/>
      <c r="G319" s="639">
        <f>SUM(K306:K325)</f>
        <v>19.324138229954318</v>
      </c>
      <c r="H319" s="640"/>
      <c r="I319" s="177">
        <f t="shared" si="158"/>
        <v>277</v>
      </c>
      <c r="J319" s="178">
        <f t="shared" si="159"/>
        <v>9.7425871619419944</v>
      </c>
      <c r="K319" s="177">
        <f t="shared" si="160"/>
        <v>0.89400999999999864</v>
      </c>
      <c r="M319" s="216">
        <f t="shared" si="161"/>
        <v>2.8959119382717815</v>
      </c>
      <c r="N319" s="21" t="s">
        <v>37</v>
      </c>
      <c r="O319" s="199">
        <f>SUM(Q306:Q325)</f>
        <v>76.529383416669006</v>
      </c>
      <c r="P319" s="185">
        <f t="shared" si="162"/>
        <v>305</v>
      </c>
      <c r="Q319" s="177">
        <f t="shared" si="163"/>
        <v>3.6099999999999136E-3</v>
      </c>
      <c r="S319" s="216">
        <f t="shared" si="164"/>
        <v>4.5336741842830213</v>
      </c>
      <c r="T319" s="21" t="s">
        <v>37</v>
      </c>
      <c r="U319" s="199">
        <f>SUM(W306:W325)</f>
        <v>23.712727242287965</v>
      </c>
      <c r="V319" s="185">
        <f t="shared" si="165"/>
        <v>283</v>
      </c>
      <c r="W319" s="177">
        <f t="shared" si="166"/>
        <v>0.57120999999999889</v>
      </c>
      <c r="Y319" s="216">
        <f t="shared" si="167"/>
        <v>4.7966166505590468</v>
      </c>
      <c r="Z319" s="21" t="s">
        <v>37</v>
      </c>
      <c r="AA319" s="199">
        <f>SUM(AC306:AC325)</f>
        <v>22.283815357081021</v>
      </c>
      <c r="AB319" s="185">
        <f t="shared" si="168"/>
        <v>281</v>
      </c>
      <c r="AC319" s="177">
        <f t="shared" si="169"/>
        <v>0.6708099999999988</v>
      </c>
      <c r="AE319" s="216">
        <f t="shared" si="170"/>
        <v>5.004617221770693</v>
      </c>
      <c r="AF319" s="21" t="s">
        <v>37</v>
      </c>
      <c r="AG319" s="199">
        <f>SUM(AI306:AI325)</f>
        <v>21.331506327133443</v>
      </c>
      <c r="AH319" s="185">
        <f t="shared" si="171"/>
        <v>280</v>
      </c>
      <c r="AI319" s="177">
        <f t="shared" si="172"/>
        <v>0.72360999999999875</v>
      </c>
      <c r="AK319" s="216">
        <f t="shared" si="173"/>
        <v>5.1767145447887879</v>
      </c>
      <c r="AL319" s="21" t="s">
        <v>37</v>
      </c>
      <c r="AM319" s="199">
        <f>SUM(AO306:AO325)</f>
        <v>20.656185008301549</v>
      </c>
      <c r="AN319" s="185">
        <f t="shared" si="174"/>
        <v>279</v>
      </c>
      <c r="AO319" s="177">
        <f t="shared" si="175"/>
        <v>0.77840999999999871</v>
      </c>
      <c r="AQ319" s="216">
        <f t="shared" si="176"/>
        <v>5.3234976650783352</v>
      </c>
      <c r="AR319" s="21" t="s">
        <v>37</v>
      </c>
      <c r="AS319" s="199">
        <f>SUM(AU306:AU325)</f>
        <v>20.110151913126913</v>
      </c>
      <c r="AT319" s="185">
        <f t="shared" si="177"/>
        <v>278</v>
      </c>
      <c r="AU319" s="177">
        <f t="shared" si="178"/>
        <v>0.83520999999999868</v>
      </c>
      <c r="AW319" s="216">
        <f t="shared" si="179"/>
        <v>5.4514675460417115</v>
      </c>
      <c r="AX319" s="21" t="s">
        <v>37</v>
      </c>
      <c r="AY319" s="199">
        <f>SUM(BA306:BA325)</f>
        <v>19.954639075523499</v>
      </c>
      <c r="AZ319" s="185">
        <f t="shared" si="180"/>
        <v>277</v>
      </c>
      <c r="BA319" s="177">
        <f t="shared" si="181"/>
        <v>0.89400999999999864</v>
      </c>
      <c r="BC319" s="216">
        <f t="shared" si="182"/>
        <v>5.5649034757050835</v>
      </c>
      <c r="BD319" s="21" t="s">
        <v>37</v>
      </c>
      <c r="BE319" s="199">
        <f>SUM(BG306:BG325)</f>
        <v>19.649863231170627</v>
      </c>
      <c r="BF319" s="185">
        <f t="shared" si="183"/>
        <v>277</v>
      </c>
      <c r="BG319" s="177">
        <f t="shared" si="184"/>
        <v>0.89400999999999864</v>
      </c>
      <c r="BI319" s="216">
        <f t="shared" si="185"/>
        <v>5.6667726490223007</v>
      </c>
      <c r="BJ319" s="21" t="s">
        <v>37</v>
      </c>
      <c r="BK319" s="199">
        <f>SUM(BM306:BM325)</f>
        <v>19.410738229954319</v>
      </c>
      <c r="BL319" s="185">
        <f t="shared" si="186"/>
        <v>277</v>
      </c>
      <c r="BM319" s="177">
        <f t="shared" si="187"/>
        <v>0.89400999999999864</v>
      </c>
    </row>
    <row r="320" spans="1:65" ht="15" customHeight="1">
      <c r="A320" s="19">
        <f t="shared" si="156"/>
        <v>2007</v>
      </c>
      <c r="B320" s="174">
        <f t="shared" si="156"/>
        <v>321.2</v>
      </c>
      <c r="C320" s="189">
        <f t="shared" si="157"/>
        <v>5.630494678886369</v>
      </c>
      <c r="D320" s="20">
        <v>15</v>
      </c>
      <c r="E320" s="637" t="s">
        <v>9</v>
      </c>
      <c r="F320" s="638"/>
      <c r="G320" s="639">
        <f>SUM(K316:K325)</f>
        <v>7.9435980602260718</v>
      </c>
      <c r="H320" s="640"/>
      <c r="I320" s="177">
        <f t="shared" si="158"/>
        <v>284</v>
      </c>
      <c r="J320" s="178">
        <f t="shared" si="159"/>
        <v>11.581569115815688</v>
      </c>
      <c r="K320" s="177">
        <f t="shared" si="160"/>
        <v>1.3838399999999993</v>
      </c>
      <c r="M320" s="216">
        <f t="shared" si="161"/>
        <v>1.3350010667323431</v>
      </c>
      <c r="O320" s="98"/>
      <c r="P320" s="185">
        <f t="shared" si="162"/>
        <v>309</v>
      </c>
      <c r="Q320" s="177">
        <f t="shared" si="163"/>
        <v>0.14883999999999972</v>
      </c>
      <c r="S320" s="216">
        <f t="shared" si="164"/>
        <v>4.3669129968638334</v>
      </c>
      <c r="U320" s="98"/>
      <c r="V320" s="185">
        <f t="shared" si="165"/>
        <v>289</v>
      </c>
      <c r="W320" s="177">
        <f t="shared" si="166"/>
        <v>1.0368399999999993</v>
      </c>
      <c r="Y320" s="216">
        <f t="shared" si="167"/>
        <v>4.6709579265260945</v>
      </c>
      <c r="AA320" s="98"/>
      <c r="AB320" s="185">
        <f t="shared" si="168"/>
        <v>288</v>
      </c>
      <c r="AC320" s="177">
        <f t="shared" si="169"/>
        <v>1.1022399999999992</v>
      </c>
      <c r="AE320" s="216">
        <f t="shared" si="170"/>
        <v>4.9037921984782065</v>
      </c>
      <c r="AG320" s="98"/>
      <c r="AH320" s="185">
        <f t="shared" si="171"/>
        <v>287</v>
      </c>
      <c r="AI320" s="177">
        <f t="shared" si="172"/>
        <v>1.1696399999999991</v>
      </c>
      <c r="AK320" s="216">
        <f t="shared" si="173"/>
        <v>5.0925224535684404</v>
      </c>
      <c r="AM320" s="98"/>
      <c r="AN320" s="185">
        <f t="shared" si="174"/>
        <v>286</v>
      </c>
      <c r="AO320" s="177">
        <f t="shared" si="175"/>
        <v>1.2390399999999993</v>
      </c>
      <c r="AQ320" s="216">
        <f t="shared" si="176"/>
        <v>5.2512257590141864</v>
      </c>
      <c r="AS320" s="98"/>
      <c r="AT320" s="185">
        <f t="shared" si="177"/>
        <v>285</v>
      </c>
      <c r="AU320" s="177">
        <f t="shared" si="178"/>
        <v>1.3104399999999992</v>
      </c>
      <c r="AW320" s="216">
        <f t="shared" si="179"/>
        <v>5.388158070547826</v>
      </c>
      <c r="AY320" s="98"/>
      <c r="AZ320" s="185">
        <f t="shared" si="180"/>
        <v>285</v>
      </c>
      <c r="BA320" s="177">
        <f t="shared" si="181"/>
        <v>1.3104399999999992</v>
      </c>
      <c r="BC320" s="216">
        <f t="shared" si="182"/>
        <v>5.5085782920312329</v>
      </c>
      <c r="BE320" s="98"/>
      <c r="BF320" s="185">
        <f t="shared" si="183"/>
        <v>284</v>
      </c>
      <c r="BG320" s="177">
        <f t="shared" si="184"/>
        <v>1.3838399999999993</v>
      </c>
      <c r="BI320" s="216">
        <f t="shared" si="185"/>
        <v>5.616043560348194</v>
      </c>
      <c r="BK320" s="98"/>
      <c r="BL320" s="185">
        <f t="shared" si="186"/>
        <v>284</v>
      </c>
      <c r="BM320" s="177">
        <f t="shared" si="187"/>
        <v>1.3838399999999993</v>
      </c>
    </row>
    <row r="321" spans="1:65" ht="15" customHeight="1">
      <c r="A321" s="19">
        <f t="shared" si="156"/>
        <v>2008</v>
      </c>
      <c r="B321" s="174">
        <f t="shared" si="156"/>
        <v>324.60000000000002</v>
      </c>
      <c r="C321" s="189">
        <f t="shared" si="157"/>
        <v>5.6182245862945548</v>
      </c>
      <c r="D321" s="20">
        <v>16</v>
      </c>
      <c r="E321" s="637" t="s">
        <v>10</v>
      </c>
      <c r="F321" s="638"/>
      <c r="G321" s="639">
        <f>SUM(J306:J325)/D326</f>
        <v>10.867615892563814</v>
      </c>
      <c r="H321" s="640"/>
      <c r="I321" s="177">
        <f t="shared" si="158"/>
        <v>291</v>
      </c>
      <c r="J321" s="178">
        <f t="shared" si="159"/>
        <v>10.351201478743075</v>
      </c>
      <c r="K321" s="177">
        <f t="shared" si="160"/>
        <v>1.1289600000000015</v>
      </c>
      <c r="M321" s="216">
        <f t="shared" si="161"/>
        <v>-0.91629073187421195</v>
      </c>
      <c r="P321" s="185">
        <f t="shared" si="162"/>
        <v>312</v>
      </c>
      <c r="Q321" s="177">
        <f t="shared" si="163"/>
        <v>0.15876000000000057</v>
      </c>
      <c r="S321" s="216">
        <f t="shared" si="164"/>
        <v>4.3228072750139104</v>
      </c>
      <c r="V321" s="185">
        <f t="shared" si="165"/>
        <v>295</v>
      </c>
      <c r="W321" s="177">
        <f t="shared" si="166"/>
        <v>0.87616000000000138</v>
      </c>
      <c r="Y321" s="216">
        <f t="shared" si="167"/>
        <v>4.6386049620743286</v>
      </c>
      <c r="AB321" s="185">
        <f t="shared" si="168"/>
        <v>294</v>
      </c>
      <c r="AC321" s="177">
        <f t="shared" si="169"/>
        <v>0.93636000000000141</v>
      </c>
      <c r="AE321" s="216">
        <f t="shared" si="170"/>
        <v>4.8782461060505096</v>
      </c>
      <c r="AH321" s="185">
        <f t="shared" si="171"/>
        <v>293</v>
      </c>
      <c r="AI321" s="177">
        <f t="shared" si="172"/>
        <v>0.99856000000000145</v>
      </c>
      <c r="AK321" s="216">
        <f t="shared" si="173"/>
        <v>5.0714167663561147</v>
      </c>
      <c r="AN321" s="185">
        <f t="shared" si="174"/>
        <v>293</v>
      </c>
      <c r="AO321" s="177">
        <f t="shared" si="175"/>
        <v>0.99856000000000145</v>
      </c>
      <c r="AQ321" s="216">
        <f t="shared" si="176"/>
        <v>5.2332453698043215</v>
      </c>
      <c r="AT321" s="185">
        <f t="shared" si="177"/>
        <v>292</v>
      </c>
      <c r="AU321" s="177">
        <f t="shared" si="178"/>
        <v>1.0627600000000015</v>
      </c>
      <c r="AW321" s="216">
        <f t="shared" si="179"/>
        <v>5.3724967647222881</v>
      </c>
      <c r="AZ321" s="185">
        <f t="shared" si="180"/>
        <v>292</v>
      </c>
      <c r="BA321" s="177">
        <f t="shared" si="181"/>
        <v>1.0627600000000015</v>
      </c>
      <c r="BC321" s="216">
        <f t="shared" si="182"/>
        <v>5.4947061805534263</v>
      </c>
      <c r="BF321" s="185">
        <f t="shared" si="183"/>
        <v>291</v>
      </c>
      <c r="BG321" s="177">
        <f t="shared" si="184"/>
        <v>1.1289600000000015</v>
      </c>
      <c r="BI321" s="216">
        <f t="shared" si="185"/>
        <v>5.6035937474007689</v>
      </c>
      <c r="BL321" s="185">
        <f t="shared" si="186"/>
        <v>291</v>
      </c>
      <c r="BM321" s="177">
        <f t="shared" si="187"/>
        <v>1.1289600000000015</v>
      </c>
    </row>
    <row r="322" spans="1:65" ht="15" customHeight="1">
      <c r="A322" s="19">
        <f t="shared" si="156"/>
        <v>2009</v>
      </c>
      <c r="B322" s="174">
        <f t="shared" si="156"/>
        <v>322.7</v>
      </c>
      <c r="C322" s="189">
        <f t="shared" si="157"/>
        <v>5.6250999526217322</v>
      </c>
      <c r="D322" s="20">
        <v>17</v>
      </c>
      <c r="E322" s="637" t="s">
        <v>11</v>
      </c>
      <c r="F322" s="638"/>
      <c r="G322" s="639">
        <f>SUM(J316:J325)/10</f>
        <v>8.9384182969845547</v>
      </c>
      <c r="H322" s="640"/>
      <c r="I322" s="177">
        <f t="shared" si="158"/>
        <v>298</v>
      </c>
      <c r="J322" s="178">
        <f t="shared" si="159"/>
        <v>7.6541679578555897</v>
      </c>
      <c r="K322" s="177">
        <f t="shared" si="160"/>
        <v>0.61008999999999947</v>
      </c>
      <c r="M322" s="216">
        <f t="shared" si="161"/>
        <v>0.83290912293510899</v>
      </c>
      <c r="N322" s="21"/>
      <c r="O322" s="55"/>
      <c r="P322" s="185">
        <f t="shared" si="162"/>
        <v>314</v>
      </c>
      <c r="Q322" s="177">
        <f t="shared" si="163"/>
        <v>7.5689999999999799E-2</v>
      </c>
      <c r="S322" s="216">
        <f t="shared" si="164"/>
        <v>4.3476939555933765</v>
      </c>
      <c r="T322" s="21"/>
      <c r="U322" s="55"/>
      <c r="V322" s="185">
        <f t="shared" si="165"/>
        <v>301</v>
      </c>
      <c r="W322" s="177">
        <f t="shared" si="166"/>
        <v>0.47088999999999953</v>
      </c>
      <c r="Y322" s="216">
        <f t="shared" si="167"/>
        <v>4.6568134191399295</v>
      </c>
      <c r="Z322" s="21"/>
      <c r="AA322" s="55"/>
      <c r="AB322" s="185">
        <f t="shared" si="168"/>
        <v>300</v>
      </c>
      <c r="AC322" s="177">
        <f t="shared" si="169"/>
        <v>0.51528999999999947</v>
      </c>
      <c r="AE322" s="216">
        <f t="shared" si="170"/>
        <v>4.8926022271846632</v>
      </c>
      <c r="AF322" s="21"/>
      <c r="AG322" s="55"/>
      <c r="AH322" s="185">
        <f t="shared" si="171"/>
        <v>300</v>
      </c>
      <c r="AI322" s="177">
        <f t="shared" si="172"/>
        <v>0.51528999999999947</v>
      </c>
      <c r="AK322" s="216">
        <f t="shared" si="173"/>
        <v>5.0832659851311632</v>
      </c>
      <c r="AL322" s="21"/>
      <c r="AM322" s="55"/>
      <c r="AN322" s="185">
        <f t="shared" si="174"/>
        <v>299</v>
      </c>
      <c r="AO322" s="177">
        <f t="shared" si="175"/>
        <v>0.56168999999999947</v>
      </c>
      <c r="AQ322" s="216">
        <f t="shared" si="176"/>
        <v>5.2433330582152768</v>
      </c>
      <c r="AR322" s="21"/>
      <c r="AS322" s="55"/>
      <c r="AT322" s="185">
        <f t="shared" si="177"/>
        <v>299</v>
      </c>
      <c r="AU322" s="177">
        <f t="shared" si="178"/>
        <v>0.56168999999999947</v>
      </c>
      <c r="AW322" s="216">
        <f t="shared" si="179"/>
        <v>5.3812788872623836</v>
      </c>
      <c r="AX322" s="21"/>
      <c r="AY322" s="55"/>
      <c r="AZ322" s="185">
        <f t="shared" si="180"/>
        <v>298</v>
      </c>
      <c r="BA322" s="177">
        <f t="shared" si="181"/>
        <v>0.61008999999999947</v>
      </c>
      <c r="BC322" s="216">
        <f t="shared" si="182"/>
        <v>5.5024819512644436</v>
      </c>
      <c r="BD322" s="21"/>
      <c r="BE322" s="55"/>
      <c r="BF322" s="185">
        <f t="shared" si="183"/>
        <v>298</v>
      </c>
      <c r="BG322" s="177">
        <f t="shared" si="184"/>
        <v>0.61008999999999947</v>
      </c>
      <c r="BI322" s="216">
        <f t="shared" si="185"/>
        <v>5.6105700929340223</v>
      </c>
      <c r="BJ322" s="21"/>
      <c r="BK322" s="55"/>
      <c r="BL322" s="185">
        <f t="shared" si="186"/>
        <v>298</v>
      </c>
      <c r="BM322" s="177">
        <f t="shared" si="187"/>
        <v>0.61008999999999947</v>
      </c>
    </row>
    <row r="323" spans="1:65" ht="15" customHeight="1">
      <c r="A323" s="19">
        <f t="shared" si="156"/>
        <v>2010</v>
      </c>
      <c r="B323" s="174">
        <f t="shared" si="156"/>
        <v>306</v>
      </c>
      <c r="C323" s="189">
        <f t="shared" si="157"/>
        <v>5.6835797673386814</v>
      </c>
      <c r="D323" s="20">
        <v>18</v>
      </c>
      <c r="E323" s="71"/>
      <c r="F323" s="55"/>
      <c r="G323" s="25"/>
      <c r="H323" s="25"/>
      <c r="I323" s="177">
        <f t="shared" si="158"/>
        <v>305</v>
      </c>
      <c r="J323" s="178">
        <f t="shared" si="159"/>
        <v>0.32679738562091504</v>
      </c>
      <c r="K323" s="177">
        <f t="shared" si="160"/>
        <v>1E-3</v>
      </c>
      <c r="M323" s="216">
        <f t="shared" si="161"/>
        <v>2.9444389791664403</v>
      </c>
      <c r="N323" s="21"/>
      <c r="O323" s="55"/>
      <c r="P323" s="185">
        <f t="shared" si="162"/>
        <v>316</v>
      </c>
      <c r="Q323" s="177">
        <f t="shared" si="163"/>
        <v>0.1</v>
      </c>
      <c r="S323" s="216">
        <f t="shared" si="164"/>
        <v>4.5432947822700038</v>
      </c>
      <c r="T323" s="21"/>
      <c r="U323" s="55"/>
      <c r="V323" s="185">
        <f t="shared" si="165"/>
        <v>307</v>
      </c>
      <c r="W323" s="177">
        <f t="shared" si="166"/>
        <v>1E-3</v>
      </c>
      <c r="Y323" s="216">
        <f t="shared" si="167"/>
        <v>4.8040210447332568</v>
      </c>
      <c r="Z323" s="21"/>
      <c r="AA323" s="55"/>
      <c r="AB323" s="185">
        <f t="shared" si="168"/>
        <v>306</v>
      </c>
      <c r="AC323" s="177">
        <f t="shared" si="169"/>
        <v>0</v>
      </c>
      <c r="AE323" s="216">
        <f t="shared" si="170"/>
        <v>5.0106352940962555</v>
      </c>
      <c r="AF323" s="21"/>
      <c r="AG323" s="55"/>
      <c r="AH323" s="185">
        <f t="shared" si="171"/>
        <v>306</v>
      </c>
      <c r="AI323" s="177">
        <f t="shared" si="172"/>
        <v>0</v>
      </c>
      <c r="AK323" s="216">
        <f t="shared" si="173"/>
        <v>5.181783550292085</v>
      </c>
      <c r="AL323" s="21"/>
      <c r="AM323" s="55"/>
      <c r="AN323" s="185">
        <f t="shared" si="174"/>
        <v>305</v>
      </c>
      <c r="AO323" s="177">
        <f t="shared" si="175"/>
        <v>1E-3</v>
      </c>
      <c r="AQ323" s="216">
        <f t="shared" si="176"/>
        <v>5.3278761687895813</v>
      </c>
      <c r="AR323" s="21"/>
      <c r="AS323" s="55"/>
      <c r="AT323" s="185">
        <f t="shared" si="177"/>
        <v>305</v>
      </c>
      <c r="AU323" s="177">
        <f t="shared" si="178"/>
        <v>1E-3</v>
      </c>
      <c r="AW323" s="216">
        <f t="shared" si="179"/>
        <v>5.4553211153577017</v>
      </c>
      <c r="AX323" s="21"/>
      <c r="AY323" s="55"/>
      <c r="AZ323" s="185">
        <f t="shared" si="180"/>
        <v>305</v>
      </c>
      <c r="BA323" s="177">
        <f t="shared" si="181"/>
        <v>1E-3</v>
      </c>
      <c r="BC323" s="216">
        <f t="shared" si="182"/>
        <v>5.5683445037610966</v>
      </c>
      <c r="BD323" s="21"/>
      <c r="BE323" s="55"/>
      <c r="BF323" s="185">
        <f t="shared" si="183"/>
        <v>305</v>
      </c>
      <c r="BG323" s="177">
        <f t="shared" si="184"/>
        <v>1E-3</v>
      </c>
      <c r="BI323" s="216">
        <f t="shared" si="185"/>
        <v>5.6698809229805196</v>
      </c>
      <c r="BJ323" s="21"/>
      <c r="BK323" s="55"/>
      <c r="BL323" s="185">
        <f t="shared" si="186"/>
        <v>305</v>
      </c>
      <c r="BM323" s="177">
        <f t="shared" si="187"/>
        <v>1E-3</v>
      </c>
    </row>
    <row r="324" spans="1:65" ht="15" customHeight="1">
      <c r="A324" s="19">
        <f t="shared" si="156"/>
        <v>2011</v>
      </c>
      <c r="B324" s="174">
        <f t="shared" si="156"/>
        <v>311.7</v>
      </c>
      <c r="C324" s="189">
        <f t="shared" si="157"/>
        <v>5.6640016046443566</v>
      </c>
      <c r="D324" s="20">
        <v>19</v>
      </c>
      <c r="E324" s="71"/>
      <c r="F324" s="55"/>
      <c r="G324" s="25"/>
      <c r="H324" s="25"/>
      <c r="I324" s="177">
        <f t="shared" si="158"/>
        <v>311</v>
      </c>
      <c r="J324" s="178">
        <f t="shared" si="159"/>
        <v>0.22457491177413819</v>
      </c>
      <c r="K324" s="177">
        <f t="shared" si="160"/>
        <v>4.8999999999998405E-4</v>
      </c>
      <c r="M324" s="216">
        <f t="shared" si="161"/>
        <v>2.5877640352277091</v>
      </c>
      <c r="N324" s="21"/>
      <c r="O324" s="55"/>
      <c r="P324" s="185">
        <f t="shared" si="162"/>
        <v>318</v>
      </c>
      <c r="Q324" s="177">
        <f t="shared" si="163"/>
        <v>3.9690000000000142E-2</v>
      </c>
      <c r="S324" s="216">
        <f t="shared" si="164"/>
        <v>4.4807401076099147</v>
      </c>
      <c r="T324" s="21"/>
      <c r="U324" s="55"/>
      <c r="V324" s="185">
        <f t="shared" si="165"/>
        <v>312</v>
      </c>
      <c r="W324" s="177">
        <f t="shared" si="166"/>
        <v>9.0000000000006823E-5</v>
      </c>
      <c r="Y324" s="216">
        <f t="shared" si="167"/>
        <v>4.7561730595246186</v>
      </c>
      <c r="Z324" s="21"/>
      <c r="AA324" s="55"/>
      <c r="AB324" s="185">
        <f t="shared" si="168"/>
        <v>312</v>
      </c>
      <c r="AC324" s="177">
        <f t="shared" si="169"/>
        <v>9.0000000000006823E-5</v>
      </c>
      <c r="AE324" s="216">
        <f t="shared" si="170"/>
        <v>4.9718944657798252</v>
      </c>
      <c r="AF324" s="21"/>
      <c r="AG324" s="55"/>
      <c r="AH324" s="185">
        <f t="shared" si="171"/>
        <v>312</v>
      </c>
      <c r="AI324" s="177">
        <f t="shared" si="172"/>
        <v>9.0000000000006823E-5</v>
      </c>
      <c r="AK324" s="216">
        <f t="shared" si="173"/>
        <v>5.1492371435338837</v>
      </c>
      <c r="AL324" s="21"/>
      <c r="AM324" s="55"/>
      <c r="AN324" s="185">
        <f t="shared" si="174"/>
        <v>312</v>
      </c>
      <c r="AO324" s="177">
        <f t="shared" si="175"/>
        <v>9.0000000000006823E-5</v>
      </c>
      <c r="AQ324" s="216">
        <f t="shared" si="176"/>
        <v>5.2998162426717723</v>
      </c>
      <c r="AR324" s="21"/>
      <c r="AS324" s="55"/>
      <c r="AT324" s="185">
        <f t="shared" si="177"/>
        <v>311</v>
      </c>
      <c r="AU324" s="177">
        <f t="shared" si="178"/>
        <v>4.8999999999998405E-4</v>
      </c>
      <c r="AW324" s="216">
        <f t="shared" si="179"/>
        <v>5.4306605535357502</v>
      </c>
      <c r="AX324" s="21"/>
      <c r="AY324" s="55"/>
      <c r="AZ324" s="185">
        <f t="shared" si="180"/>
        <v>311</v>
      </c>
      <c r="BA324" s="177">
        <f t="shared" si="181"/>
        <v>4.8999999999998405E-4</v>
      </c>
      <c r="BC324" s="216">
        <f t="shared" si="182"/>
        <v>5.5463486333700258</v>
      </c>
      <c r="BD324" s="21"/>
      <c r="BE324" s="55"/>
      <c r="BF324" s="185">
        <f t="shared" si="183"/>
        <v>311</v>
      </c>
      <c r="BG324" s="177">
        <f t="shared" si="184"/>
        <v>4.8999999999998405E-4</v>
      </c>
      <c r="BI324" s="216">
        <f t="shared" si="185"/>
        <v>5.6500300186569543</v>
      </c>
      <c r="BJ324" s="21"/>
      <c r="BK324" s="55"/>
      <c r="BL324" s="185">
        <f t="shared" si="186"/>
        <v>311</v>
      </c>
      <c r="BM324" s="177">
        <f t="shared" si="187"/>
        <v>4.8999999999998405E-4</v>
      </c>
    </row>
    <row r="325" spans="1:65" ht="15" customHeight="1" thickBot="1">
      <c r="A325" s="19">
        <f t="shared" si="156"/>
        <v>2012</v>
      </c>
      <c r="B325" s="174">
        <f t="shared" si="156"/>
        <v>312.39999999999998</v>
      </c>
      <c r="C325" s="189">
        <f t="shared" si="157"/>
        <v>5.6615706258468919</v>
      </c>
      <c r="D325" s="20">
        <v>20</v>
      </c>
      <c r="E325" s="71"/>
      <c r="F325" s="55"/>
      <c r="G325" s="25"/>
      <c r="H325" s="25"/>
      <c r="I325" s="177">
        <f t="shared" si="158"/>
        <v>318</v>
      </c>
      <c r="J325" s="178">
        <f t="shared" si="159"/>
        <v>1.7925736235595464</v>
      </c>
      <c r="K325" s="177">
        <f t="shared" si="160"/>
        <v>3.1360000000000256E-2</v>
      </c>
      <c r="M325" s="216">
        <f t="shared" si="161"/>
        <v>2.5336968139574343</v>
      </c>
      <c r="N325" s="21"/>
      <c r="O325" s="55"/>
      <c r="P325" s="185">
        <f t="shared" si="162"/>
        <v>319</v>
      </c>
      <c r="Q325" s="177">
        <f t="shared" si="163"/>
        <v>4.35600000000003E-2</v>
      </c>
      <c r="S325" s="216">
        <f t="shared" si="164"/>
        <v>4.4727809979423458</v>
      </c>
      <c r="T325" s="21"/>
      <c r="U325" s="55"/>
      <c r="V325" s="185">
        <f t="shared" si="165"/>
        <v>317</v>
      </c>
      <c r="W325" s="177">
        <f t="shared" si="166"/>
        <v>2.116000000000021E-2</v>
      </c>
      <c r="Y325" s="216">
        <f t="shared" si="167"/>
        <v>4.7501359562382772</v>
      </c>
      <c r="Z325" s="21"/>
      <c r="AA325" s="55"/>
      <c r="AB325" s="185">
        <f t="shared" si="168"/>
        <v>317</v>
      </c>
      <c r="AC325" s="177">
        <f t="shared" si="169"/>
        <v>2.116000000000021E-2</v>
      </c>
      <c r="AE325" s="216">
        <f t="shared" si="170"/>
        <v>4.9670316566141244</v>
      </c>
      <c r="AF325" s="21"/>
      <c r="AG325" s="55"/>
      <c r="AH325" s="185">
        <f t="shared" si="171"/>
        <v>317</v>
      </c>
      <c r="AI325" s="177">
        <f t="shared" si="172"/>
        <v>2.116000000000021E-2</v>
      </c>
      <c r="AK325" s="216">
        <f t="shared" si="173"/>
        <v>5.1451661870538619</v>
      </c>
      <c r="AL325" s="21"/>
      <c r="AM325" s="55"/>
      <c r="AN325" s="185">
        <f t="shared" si="174"/>
        <v>317</v>
      </c>
      <c r="AO325" s="177">
        <f t="shared" si="175"/>
        <v>2.116000000000021E-2</v>
      </c>
      <c r="AQ325" s="216">
        <f t="shared" si="176"/>
        <v>5.2963153638773637</v>
      </c>
      <c r="AR325" s="21"/>
      <c r="AS325" s="55"/>
      <c r="AT325" s="185">
        <f t="shared" si="177"/>
        <v>318</v>
      </c>
      <c r="AU325" s="177">
        <f t="shared" si="178"/>
        <v>3.1360000000000256E-2</v>
      </c>
      <c r="AW325" s="216">
        <f t="shared" si="179"/>
        <v>5.4275897022521757</v>
      </c>
      <c r="AX325" s="21"/>
      <c r="AY325" s="55"/>
      <c r="AZ325" s="185">
        <f t="shared" si="180"/>
        <v>318</v>
      </c>
      <c r="BA325" s="177">
        <f t="shared" si="181"/>
        <v>3.1360000000000256E-2</v>
      </c>
      <c r="BC325" s="216">
        <f t="shared" si="182"/>
        <v>5.5436137225033795</v>
      </c>
      <c r="BD325" s="21"/>
      <c r="BE325" s="55"/>
      <c r="BF325" s="185">
        <f t="shared" si="183"/>
        <v>318</v>
      </c>
      <c r="BG325" s="177">
        <f t="shared" si="184"/>
        <v>3.1360000000000256E-2</v>
      </c>
      <c r="BI325" s="216">
        <f t="shared" si="185"/>
        <v>5.6475647946579723</v>
      </c>
      <c r="BJ325" s="21"/>
      <c r="BK325" s="55"/>
      <c r="BL325" s="185">
        <f t="shared" si="186"/>
        <v>318</v>
      </c>
      <c r="BM325" s="177">
        <f t="shared" si="187"/>
        <v>3.1360000000000256E-2</v>
      </c>
    </row>
    <row r="326" spans="1:65" ht="15" customHeight="1" thickTop="1">
      <c r="A326" s="275">
        <f t="shared" si="156"/>
        <v>2013</v>
      </c>
      <c r="B326" s="290">
        <f t="shared" si="156"/>
        <v>330</v>
      </c>
      <c r="C326" s="293">
        <f t="shared" si="157"/>
        <v>5.598421958998375</v>
      </c>
      <c r="D326" s="276">
        <v>21</v>
      </c>
      <c r="E326" s="286"/>
      <c r="F326" s="287"/>
      <c r="G326" s="277"/>
      <c r="H326" s="277"/>
      <c r="I326" s="278">
        <f t="shared" si="158"/>
        <v>324</v>
      </c>
      <c r="J326" s="279">
        <f t="shared" si="159"/>
        <v>1.8181818181818181</v>
      </c>
      <c r="K326" s="278">
        <f t="shared" si="160"/>
        <v>3.5999999999999997E-2</v>
      </c>
      <c r="M326" s="216"/>
      <c r="N326" s="21"/>
      <c r="O326" s="55"/>
      <c r="P326" s="185"/>
      <c r="Q326" s="177"/>
      <c r="S326" s="216"/>
      <c r="T326" s="21"/>
      <c r="U326" s="55"/>
      <c r="V326" s="185"/>
      <c r="W326" s="177"/>
      <c r="Y326" s="216"/>
      <c r="Z326" s="21"/>
      <c r="AA326" s="55"/>
      <c r="AB326" s="185"/>
      <c r="AC326" s="177"/>
      <c r="AE326" s="216"/>
      <c r="AF326" s="21"/>
      <c r="AG326" s="55"/>
      <c r="AH326" s="185"/>
      <c r="AI326" s="177"/>
      <c r="AK326" s="216"/>
      <c r="AL326" s="21"/>
      <c r="AM326" s="55"/>
      <c r="AN326" s="185"/>
      <c r="AO326" s="177"/>
      <c r="AQ326" s="216"/>
      <c r="AR326" s="21"/>
      <c r="AS326" s="55"/>
      <c r="AT326" s="185"/>
      <c r="AU326" s="177"/>
      <c r="AW326" s="216"/>
      <c r="AX326" s="21"/>
      <c r="AY326" s="55"/>
      <c r="AZ326" s="185"/>
      <c r="BA326" s="177"/>
      <c r="BC326" s="216"/>
      <c r="BD326" s="21"/>
      <c r="BE326" s="55"/>
      <c r="BF326" s="185"/>
      <c r="BG326" s="177"/>
      <c r="BI326" s="216"/>
      <c r="BJ326" s="21"/>
      <c r="BK326" s="55"/>
      <c r="BL326" s="185"/>
      <c r="BM326" s="177"/>
    </row>
    <row r="327" spans="1:65" ht="15" customHeight="1" thickBot="1">
      <c r="A327" s="19">
        <f t="shared" si="156"/>
        <v>2014</v>
      </c>
      <c r="B327" s="174">
        <f t="shared" ref="B327:B348" si="188">ROUND($F$310-$F$315*$F$316^D327,$G$1)</f>
        <v>330</v>
      </c>
      <c r="C327" s="292"/>
      <c r="D327" s="20">
        <v>22</v>
      </c>
      <c r="E327" s="71"/>
      <c r="F327" s="55"/>
      <c r="G327" s="25"/>
      <c r="H327" s="25"/>
      <c r="I327" s="177">
        <f t="shared" si="158"/>
        <v>330</v>
      </c>
      <c r="J327" s="178"/>
      <c r="K327" s="177"/>
      <c r="M327" s="218"/>
      <c r="N327" s="101"/>
      <c r="O327" s="100"/>
      <c r="P327" s="205"/>
      <c r="Q327" s="183"/>
      <c r="S327" s="218"/>
      <c r="T327" s="101"/>
      <c r="U327" s="100"/>
      <c r="V327" s="205"/>
      <c r="W327" s="183"/>
      <c r="Y327" s="218"/>
      <c r="Z327" s="101"/>
      <c r="AA327" s="100"/>
      <c r="AB327" s="205"/>
      <c r="AC327" s="183"/>
      <c r="AE327" s="218"/>
      <c r="AF327" s="101"/>
      <c r="AG327" s="100"/>
      <c r="AH327" s="205"/>
      <c r="AI327" s="183"/>
      <c r="AK327" s="218"/>
      <c r="AL327" s="101"/>
      <c r="AM327" s="100"/>
      <c r="AN327" s="205"/>
      <c r="AO327" s="183"/>
      <c r="AQ327" s="218"/>
      <c r="AR327" s="101"/>
      <c r="AS327" s="100"/>
      <c r="AT327" s="205"/>
      <c r="AU327" s="183"/>
      <c r="AW327" s="218"/>
      <c r="AX327" s="101"/>
      <c r="AY327" s="100"/>
      <c r="AZ327" s="205"/>
      <c r="BA327" s="183"/>
      <c r="BC327" s="218"/>
      <c r="BD327" s="101"/>
      <c r="BE327" s="100"/>
      <c r="BF327" s="205"/>
      <c r="BG327" s="183"/>
      <c r="BI327" s="218"/>
      <c r="BJ327" s="101"/>
      <c r="BK327" s="100"/>
      <c r="BL327" s="205"/>
      <c r="BM327" s="183"/>
    </row>
    <row r="328" spans="1:65" ht="15" customHeight="1" thickTop="1">
      <c r="A328" s="19">
        <f t="shared" ref="A328:A348" si="189">A282</f>
        <v>2015</v>
      </c>
      <c r="B328" s="174">
        <f t="shared" si="188"/>
        <v>336</v>
      </c>
      <c r="C328" s="219"/>
      <c r="D328" s="20">
        <v>23</v>
      </c>
      <c r="E328" s="71"/>
      <c r="F328" s="55"/>
      <c r="G328" s="25"/>
      <c r="H328" s="25"/>
      <c r="I328" s="177">
        <f t="shared" si="158"/>
        <v>336</v>
      </c>
      <c r="J328" s="185"/>
      <c r="K328" s="185"/>
    </row>
    <row r="329" spans="1:65" ht="15" customHeight="1" thickBot="1">
      <c r="A329" s="19">
        <f t="shared" si="189"/>
        <v>2016</v>
      </c>
      <c r="B329" s="174">
        <f t="shared" si="188"/>
        <v>342</v>
      </c>
      <c r="C329" s="219"/>
      <c r="D329" s="20">
        <v>24</v>
      </c>
      <c r="E329" s="62" t="s">
        <v>59</v>
      </c>
      <c r="F329" s="63" t="s">
        <v>39</v>
      </c>
      <c r="G329" s="633" t="s">
        <v>40</v>
      </c>
      <c r="H329" s="634"/>
      <c r="I329" s="177">
        <f t="shared" si="158"/>
        <v>342</v>
      </c>
      <c r="J329" s="185"/>
      <c r="K329" s="185"/>
      <c r="N329" s="102"/>
    </row>
    <row r="330" spans="1:65" ht="15" customHeight="1" thickTop="1">
      <c r="A330" s="19">
        <f t="shared" si="189"/>
        <v>2017</v>
      </c>
      <c r="B330" s="174">
        <f t="shared" si="188"/>
        <v>348</v>
      </c>
      <c r="C330" s="219"/>
      <c r="D330" s="20">
        <v>25</v>
      </c>
      <c r="E330" s="198">
        <f>O310</f>
        <v>325</v>
      </c>
      <c r="F330" s="201">
        <f>O318</f>
        <v>0.36336865210154357</v>
      </c>
      <c r="G330" s="635">
        <f>O319</f>
        <v>76.529383416669006</v>
      </c>
      <c r="H330" s="636"/>
      <c r="I330" s="177">
        <f t="shared" si="158"/>
        <v>348</v>
      </c>
      <c r="J330" s="185"/>
      <c r="K330" s="185"/>
      <c r="M330" s="198" t="str">
        <f>M283</f>
        <v>max(y) =</v>
      </c>
      <c r="N330" s="198">
        <f>N283</f>
        <v>324.60000000000002</v>
      </c>
      <c r="S330" s="198" t="str">
        <f>S283</f>
        <v>max(y) =</v>
      </c>
      <c r="T330" s="198">
        <f>N330</f>
        <v>324.60000000000002</v>
      </c>
      <c r="Y330" s="198" t="str">
        <f>Y283</f>
        <v>max(y) =</v>
      </c>
      <c r="Z330" s="198">
        <f>T330</f>
        <v>324.60000000000002</v>
      </c>
      <c r="AE330" s="198" t="str">
        <f>AE283</f>
        <v>max(y) =</v>
      </c>
      <c r="AF330" s="198">
        <f>Z330</f>
        <v>324.60000000000002</v>
      </c>
      <c r="AK330" s="198" t="str">
        <f>AK283</f>
        <v>max(y) =</v>
      </c>
      <c r="AL330" s="198">
        <f>AF330</f>
        <v>324.60000000000002</v>
      </c>
      <c r="AQ330" s="198" t="str">
        <f>AQ283</f>
        <v>max(y) =</v>
      </c>
      <c r="AR330" s="198">
        <f>AL330</f>
        <v>324.60000000000002</v>
      </c>
      <c r="AW330" s="198" t="str">
        <f>AW283</f>
        <v>max(y) =</v>
      </c>
      <c r="AX330" s="198">
        <f>AR330</f>
        <v>324.60000000000002</v>
      </c>
      <c r="BC330" s="198" t="str">
        <f>BC283</f>
        <v>max(y) =</v>
      </c>
      <c r="BD330" s="198">
        <f>AX330</f>
        <v>324.60000000000002</v>
      </c>
      <c r="BI330" s="198" t="str">
        <f>BI283</f>
        <v>max(y) =</v>
      </c>
      <c r="BJ330" s="198">
        <f>BD330</f>
        <v>324.60000000000002</v>
      </c>
    </row>
    <row r="331" spans="1:65" ht="15" customHeight="1">
      <c r="A331" s="19">
        <f t="shared" si="189"/>
        <v>2018</v>
      </c>
      <c r="B331" s="174">
        <f t="shared" si="188"/>
        <v>354</v>
      </c>
      <c r="C331" s="219"/>
      <c r="D331" s="20">
        <v>26</v>
      </c>
      <c r="E331" s="198">
        <f>U310</f>
        <v>400</v>
      </c>
      <c r="F331" s="201">
        <f>U318</f>
        <v>0.60859784496126679</v>
      </c>
      <c r="G331" s="631">
        <f>U319</f>
        <v>23.712727242287965</v>
      </c>
      <c r="H331" s="632"/>
      <c r="I331" s="177">
        <f t="shared" si="158"/>
        <v>354</v>
      </c>
      <c r="J331" s="185"/>
      <c r="K331" s="185"/>
      <c r="M331" s="198" t="s">
        <v>49</v>
      </c>
      <c r="N331" s="212">
        <v>2</v>
      </c>
      <c r="S331" s="198" t="s">
        <v>49</v>
      </c>
      <c r="T331" s="212">
        <f>N331</f>
        <v>2</v>
      </c>
      <c r="Y331" s="198" t="s">
        <v>49</v>
      </c>
      <c r="Z331" s="212">
        <f>T331</f>
        <v>2</v>
      </c>
      <c r="AE331" s="198" t="s">
        <v>49</v>
      </c>
      <c r="AF331" s="212">
        <f>Z331</f>
        <v>2</v>
      </c>
      <c r="AK331" s="198" t="s">
        <v>49</v>
      </c>
      <c r="AL331" s="212">
        <f>AF331</f>
        <v>2</v>
      </c>
      <c r="AQ331" s="198" t="s">
        <v>49</v>
      </c>
      <c r="AR331" s="212">
        <f>AL331</f>
        <v>2</v>
      </c>
      <c r="AW331" s="198" t="s">
        <v>49</v>
      </c>
      <c r="AX331" s="212">
        <f>AR331</f>
        <v>2</v>
      </c>
      <c r="BC331" s="198" t="s">
        <v>49</v>
      </c>
      <c r="BD331" s="212">
        <f>AX331</f>
        <v>2</v>
      </c>
      <c r="BI331" s="198" t="s">
        <v>49</v>
      </c>
      <c r="BJ331" s="212">
        <f>BD331</f>
        <v>2</v>
      </c>
    </row>
    <row r="332" spans="1:65" ht="15" customHeight="1">
      <c r="A332" s="19">
        <f t="shared" si="189"/>
        <v>2019</v>
      </c>
      <c r="B332" s="174">
        <f t="shared" si="188"/>
        <v>359</v>
      </c>
      <c r="C332" s="219"/>
      <c r="D332" s="20">
        <v>27</v>
      </c>
      <c r="E332" s="198">
        <f>AA310</f>
        <v>428</v>
      </c>
      <c r="F332" s="201">
        <f>AA318</f>
        <v>0.6574741449093926</v>
      </c>
      <c r="G332" s="631">
        <f>AA319</f>
        <v>22.283815357081021</v>
      </c>
      <c r="H332" s="632"/>
      <c r="I332" s="177">
        <f t="shared" si="158"/>
        <v>359</v>
      </c>
      <c r="J332" s="185"/>
      <c r="K332" s="185"/>
      <c r="M332" s="198" t="s">
        <v>60</v>
      </c>
      <c r="N332" s="212">
        <v>28</v>
      </c>
      <c r="S332" s="198" t="s">
        <v>60</v>
      </c>
      <c r="T332" s="212">
        <f>N332</f>
        <v>28</v>
      </c>
      <c r="Y332" s="198" t="s">
        <v>60</v>
      </c>
      <c r="Z332" s="212">
        <f>T332</f>
        <v>28</v>
      </c>
      <c r="AE332" s="198" t="s">
        <v>60</v>
      </c>
      <c r="AF332" s="212">
        <f>Z332</f>
        <v>28</v>
      </c>
      <c r="AK332" s="198" t="s">
        <v>60</v>
      </c>
      <c r="AL332" s="212">
        <f>AF332</f>
        <v>28</v>
      </c>
      <c r="AQ332" s="198" t="s">
        <v>60</v>
      </c>
      <c r="AR332" s="212">
        <f>AL332</f>
        <v>28</v>
      </c>
      <c r="AW332" s="198" t="s">
        <v>60</v>
      </c>
      <c r="AX332" s="212">
        <f>AR332</f>
        <v>28</v>
      </c>
      <c r="BC332" s="198" t="s">
        <v>60</v>
      </c>
      <c r="BD332" s="212">
        <f>AX332</f>
        <v>28</v>
      </c>
      <c r="BI332" s="198" t="s">
        <v>60</v>
      </c>
      <c r="BJ332" s="212">
        <f>BD332</f>
        <v>28</v>
      </c>
    </row>
    <row r="333" spans="1:65" ht="15" customHeight="1">
      <c r="A333" s="19">
        <f t="shared" si="189"/>
        <v>2020</v>
      </c>
      <c r="B333" s="174">
        <f t="shared" si="188"/>
        <v>365</v>
      </c>
      <c r="C333" s="219"/>
      <c r="D333" s="20">
        <v>28</v>
      </c>
      <c r="E333" s="198">
        <f>AG310</f>
        <v>456</v>
      </c>
      <c r="F333" s="201">
        <f>AG318</f>
        <v>0.6675870348206544</v>
      </c>
      <c r="G333" s="631">
        <f>AG319</f>
        <v>21.331506327133443</v>
      </c>
      <c r="H333" s="632"/>
      <c r="I333" s="177">
        <f t="shared" si="158"/>
        <v>365</v>
      </c>
      <c r="J333" s="185"/>
      <c r="K333" s="185"/>
    </row>
    <row r="334" spans="1:65" ht="15" customHeight="1">
      <c r="A334" s="19">
        <f t="shared" si="189"/>
        <v>2021</v>
      </c>
      <c r="B334" s="174">
        <f t="shared" si="188"/>
        <v>370</v>
      </c>
      <c r="C334" s="219"/>
      <c r="D334" s="20">
        <v>29</v>
      </c>
      <c r="E334" s="198">
        <f>AM310</f>
        <v>484</v>
      </c>
      <c r="F334" s="201">
        <f>AM318</f>
        <v>0.67473275841087654</v>
      </c>
      <c r="G334" s="631">
        <f>AM319</f>
        <v>20.656185008301549</v>
      </c>
      <c r="H334" s="632"/>
      <c r="I334" s="177">
        <f t="shared" si="158"/>
        <v>370</v>
      </c>
      <c r="J334" s="185"/>
      <c r="K334" s="185"/>
    </row>
    <row r="335" spans="1:65" ht="15" customHeight="1">
      <c r="A335" s="19">
        <f t="shared" si="189"/>
        <v>2022</v>
      </c>
      <c r="B335" s="174">
        <f t="shared" si="188"/>
        <v>375</v>
      </c>
      <c r="C335" s="219"/>
      <c r="D335" s="20">
        <v>30</v>
      </c>
      <c r="E335" s="198">
        <f>AS310</f>
        <v>512</v>
      </c>
      <c r="F335" s="201">
        <f>AS318</f>
        <v>0.68062076424723572</v>
      </c>
      <c r="G335" s="631">
        <f>AS319</f>
        <v>20.110151913126913</v>
      </c>
      <c r="H335" s="632"/>
      <c r="I335" s="177">
        <f t="shared" si="158"/>
        <v>375</v>
      </c>
      <c r="J335" s="185"/>
      <c r="K335" s="185"/>
    </row>
    <row r="336" spans="1:65" ht="15" customHeight="1">
      <c r="A336" s="19">
        <f t="shared" si="189"/>
        <v>2023</v>
      </c>
      <c r="B336" s="174">
        <f t="shared" si="188"/>
        <v>380</v>
      </c>
      <c r="C336" s="219"/>
      <c r="D336" s="20">
        <v>31</v>
      </c>
      <c r="E336" s="198">
        <f>AY310</f>
        <v>540</v>
      </c>
      <c r="F336" s="201">
        <f>AY318</f>
        <v>0.68129454536918643</v>
      </c>
      <c r="G336" s="631">
        <f>AY319</f>
        <v>19.954639075523499</v>
      </c>
      <c r="H336" s="632"/>
      <c r="I336" s="177">
        <f t="shared" si="158"/>
        <v>380</v>
      </c>
      <c r="J336" s="185"/>
      <c r="K336" s="185"/>
    </row>
    <row r="337" spans="1:41" ht="15" customHeight="1">
      <c r="A337" s="19">
        <f t="shared" si="189"/>
        <v>2024</v>
      </c>
      <c r="B337" s="174">
        <f t="shared" si="188"/>
        <v>385</v>
      </c>
      <c r="C337" s="219"/>
      <c r="D337" s="20">
        <v>32</v>
      </c>
      <c r="E337" s="198">
        <f>BE310</f>
        <v>568</v>
      </c>
      <c r="F337" s="201">
        <f>BE318</f>
        <v>0.68472303588838346</v>
      </c>
      <c r="G337" s="631">
        <f>BE319</f>
        <v>19.649863231170627</v>
      </c>
      <c r="H337" s="632"/>
      <c r="I337" s="177">
        <f t="shared" si="158"/>
        <v>385</v>
      </c>
      <c r="J337" s="185"/>
      <c r="K337" s="185"/>
    </row>
    <row r="338" spans="1:41" ht="15" customHeight="1">
      <c r="A338" s="19">
        <f t="shared" si="189"/>
        <v>2025</v>
      </c>
      <c r="B338" s="174">
        <f t="shared" si="188"/>
        <v>390</v>
      </c>
      <c r="C338" s="219"/>
      <c r="D338" s="20">
        <v>33</v>
      </c>
      <c r="E338" s="198">
        <f>BK310</f>
        <v>596</v>
      </c>
      <c r="F338" s="201">
        <f>BK318</f>
        <v>0.6891050887964647</v>
      </c>
      <c r="G338" s="631">
        <f>BK319</f>
        <v>19.410738229954319</v>
      </c>
      <c r="H338" s="632"/>
      <c r="I338" s="177">
        <f t="shared" si="158"/>
        <v>390</v>
      </c>
      <c r="J338" s="185"/>
      <c r="K338" s="185"/>
    </row>
    <row r="339" spans="1:41" ht="15" customHeight="1">
      <c r="A339" s="19">
        <f t="shared" si="189"/>
        <v>2026</v>
      </c>
      <c r="B339" s="174">
        <f t="shared" si="188"/>
        <v>395</v>
      </c>
      <c r="C339" s="219"/>
      <c r="D339" s="20">
        <v>34</v>
      </c>
      <c r="E339" s="64"/>
      <c r="F339" s="201"/>
      <c r="G339" s="213"/>
      <c r="H339" s="25"/>
      <c r="I339" s="177">
        <f t="shared" si="158"/>
        <v>395</v>
      </c>
      <c r="J339" s="185"/>
      <c r="K339" s="185"/>
    </row>
    <row r="340" spans="1:41" ht="15" customHeight="1">
      <c r="A340" s="19">
        <f t="shared" si="189"/>
        <v>2027</v>
      </c>
      <c r="B340" s="174">
        <f t="shared" si="188"/>
        <v>399</v>
      </c>
      <c r="C340" s="219"/>
      <c r="D340" s="20">
        <v>35</v>
      </c>
      <c r="E340" s="64"/>
      <c r="F340" s="201"/>
      <c r="G340" s="213"/>
      <c r="H340" s="25"/>
      <c r="I340" s="177">
        <f t="shared" si="158"/>
        <v>399</v>
      </c>
      <c r="J340" s="185"/>
      <c r="K340" s="185"/>
    </row>
    <row r="341" spans="1:41" ht="15" customHeight="1">
      <c r="A341" s="19">
        <f t="shared" si="189"/>
        <v>2028</v>
      </c>
      <c r="B341" s="174">
        <f t="shared" si="188"/>
        <v>404</v>
      </c>
      <c r="C341" s="219"/>
      <c r="D341" s="20">
        <v>36</v>
      </c>
      <c r="E341" s="64"/>
      <c r="F341" s="201"/>
      <c r="G341" s="213"/>
      <c r="H341" s="25"/>
      <c r="I341" s="177">
        <f t="shared" si="158"/>
        <v>404</v>
      </c>
      <c r="J341" s="185"/>
      <c r="K341" s="185"/>
    </row>
    <row r="342" spans="1:41" ht="15" customHeight="1">
      <c r="A342" s="19">
        <f t="shared" si="189"/>
        <v>2029</v>
      </c>
      <c r="B342" s="174">
        <f t="shared" si="188"/>
        <v>408</v>
      </c>
      <c r="C342" s="219"/>
      <c r="D342" s="20">
        <v>37</v>
      </c>
      <c r="E342" s="64"/>
      <c r="F342" s="201"/>
      <c r="G342" s="213"/>
      <c r="H342" s="25"/>
      <c r="I342" s="177">
        <f t="shared" si="158"/>
        <v>408</v>
      </c>
      <c r="J342" s="185"/>
      <c r="K342" s="185"/>
    </row>
    <row r="343" spans="1:41" ht="15" customHeight="1">
      <c r="A343" s="19">
        <f t="shared" si="189"/>
        <v>2030</v>
      </c>
      <c r="B343" s="174">
        <f t="shared" si="188"/>
        <v>413</v>
      </c>
      <c r="C343" s="219"/>
      <c r="D343" s="20">
        <v>38</v>
      </c>
      <c r="E343" s="64"/>
      <c r="F343" s="201"/>
      <c r="G343" s="213"/>
      <c r="H343" s="25"/>
      <c r="I343" s="177">
        <f t="shared" si="158"/>
        <v>413</v>
      </c>
      <c r="J343" s="185"/>
      <c r="K343" s="185"/>
    </row>
    <row r="344" spans="1:41" ht="15" customHeight="1">
      <c r="A344" s="19">
        <f t="shared" si="189"/>
        <v>2031</v>
      </c>
      <c r="B344" s="174">
        <f t="shared" si="188"/>
        <v>417</v>
      </c>
      <c r="C344" s="219"/>
      <c r="D344" s="20">
        <v>39</v>
      </c>
      <c r="E344" s="71"/>
      <c r="F344" s="55"/>
      <c r="G344" s="25"/>
      <c r="H344" s="25"/>
      <c r="I344" s="177">
        <f t="shared" si="158"/>
        <v>417</v>
      </c>
      <c r="J344" s="185"/>
      <c r="K344" s="185"/>
    </row>
    <row r="345" spans="1:41" ht="15" customHeight="1">
      <c r="A345" s="19">
        <f t="shared" si="189"/>
        <v>2032</v>
      </c>
      <c r="B345" s="174">
        <f t="shared" si="188"/>
        <v>421</v>
      </c>
      <c r="C345" s="219"/>
      <c r="D345" s="20">
        <v>40</v>
      </c>
      <c r="E345" s="71"/>
      <c r="F345" s="55"/>
      <c r="G345" s="25"/>
      <c r="H345" s="25"/>
      <c r="I345" s="177">
        <f t="shared" si="158"/>
        <v>421</v>
      </c>
      <c r="J345" s="185"/>
      <c r="K345" s="185"/>
    </row>
    <row r="346" spans="1:41" ht="15" customHeight="1">
      <c r="A346" s="19">
        <f t="shared" si="189"/>
        <v>2033</v>
      </c>
      <c r="B346" s="174">
        <f t="shared" si="188"/>
        <v>425</v>
      </c>
      <c r="C346" s="219"/>
      <c r="D346" s="20">
        <v>41</v>
      </c>
      <c r="E346" s="71"/>
      <c r="F346" s="55"/>
      <c r="G346" s="25"/>
      <c r="H346" s="25"/>
      <c r="I346" s="177">
        <f t="shared" si="158"/>
        <v>425</v>
      </c>
      <c r="J346" s="185"/>
      <c r="K346" s="185"/>
    </row>
    <row r="347" spans="1:41" ht="15" customHeight="1">
      <c r="A347" s="19">
        <f t="shared" si="189"/>
        <v>2034</v>
      </c>
      <c r="B347" s="174">
        <f t="shared" si="188"/>
        <v>429</v>
      </c>
      <c r="C347" s="219"/>
      <c r="D347" s="20">
        <v>42</v>
      </c>
      <c r="E347" s="71"/>
      <c r="F347" s="55"/>
      <c r="G347" s="25"/>
      <c r="H347" s="25"/>
      <c r="I347" s="177">
        <f t="shared" si="158"/>
        <v>429</v>
      </c>
      <c r="J347" s="185"/>
      <c r="K347" s="185"/>
    </row>
    <row r="348" spans="1:41" ht="15" customHeight="1">
      <c r="A348" s="19">
        <f t="shared" si="189"/>
        <v>2035</v>
      </c>
      <c r="B348" s="174">
        <f t="shared" si="188"/>
        <v>433</v>
      </c>
      <c r="C348" s="219"/>
      <c r="D348" s="20">
        <v>43</v>
      </c>
      <c r="E348" s="71"/>
      <c r="F348" s="55"/>
      <c r="G348" s="25"/>
      <c r="H348" s="25"/>
      <c r="I348" s="177">
        <f t="shared" si="158"/>
        <v>433</v>
      </c>
      <c r="J348" s="185"/>
      <c r="K348" s="185"/>
    </row>
    <row r="349" spans="1:41" ht="15" customHeight="1">
      <c r="A349" s="19"/>
      <c r="B349" s="214"/>
      <c r="C349" s="25"/>
      <c r="D349" s="21"/>
      <c r="E349" s="55"/>
      <c r="F349" s="80"/>
      <c r="G349" s="25"/>
      <c r="H349" s="25"/>
      <c r="I349" s="83"/>
    </row>
    <row r="350" spans="1:41" ht="15" customHeight="1">
      <c r="A350" s="19"/>
      <c r="B350" s="214"/>
      <c r="C350" s="25"/>
      <c r="D350" s="21"/>
      <c r="E350" s="55"/>
      <c r="F350" s="80"/>
      <c r="G350" s="25"/>
      <c r="H350" s="25"/>
      <c r="I350" s="83"/>
    </row>
    <row r="351" spans="1:41" ht="20.100000000000001" customHeight="1">
      <c r="K351" s="86"/>
      <c r="L351" s="86"/>
      <c r="M351" s="86"/>
      <c r="N351" s="86"/>
      <c r="O351" s="86"/>
      <c r="P351" s="86"/>
      <c r="Q351" s="86"/>
      <c r="R351" s="86"/>
      <c r="S351" s="86"/>
      <c r="T351" s="86"/>
      <c r="U351" s="106"/>
      <c r="V351" s="106"/>
      <c r="W351" s="86"/>
      <c r="X351" s="86"/>
      <c r="Y351" s="86"/>
      <c r="Z351" s="86"/>
      <c r="AA351" s="86"/>
      <c r="AB351" s="86"/>
      <c r="AC351" s="86"/>
      <c r="AD351" s="86"/>
      <c r="AE351" s="86"/>
      <c r="AF351" s="86"/>
      <c r="AG351" s="86"/>
      <c r="AH351" s="86"/>
      <c r="AI351" s="86"/>
      <c r="AJ351" s="86"/>
      <c r="AK351" s="86"/>
      <c r="AL351" s="86"/>
      <c r="AM351" s="86"/>
      <c r="AN351" s="86"/>
      <c r="AO351" s="86"/>
    </row>
    <row r="352" spans="1:41" ht="20.100000000000001" customHeight="1">
      <c r="K352" s="86"/>
      <c r="L352" s="86"/>
      <c r="M352" s="86"/>
      <c r="N352" s="86"/>
      <c r="O352" s="86"/>
      <c r="P352" s="86"/>
      <c r="Q352" s="86"/>
      <c r="R352" s="86"/>
      <c r="S352" s="86"/>
      <c r="T352" s="86"/>
      <c r="U352" s="86"/>
      <c r="V352" s="86"/>
      <c r="W352" s="86"/>
      <c r="X352" s="86"/>
      <c r="Y352" s="86"/>
      <c r="Z352" s="86"/>
      <c r="AA352" s="86"/>
      <c r="AB352" s="86"/>
      <c r="AC352" s="86"/>
      <c r="AD352" s="86"/>
      <c r="AE352" s="86"/>
      <c r="AF352" s="86"/>
      <c r="AG352" s="86"/>
      <c r="AH352" s="86"/>
      <c r="AI352" s="86"/>
      <c r="AJ352" s="86"/>
      <c r="AK352" s="86"/>
      <c r="AL352" s="86"/>
      <c r="AM352" s="86"/>
      <c r="AN352" s="86"/>
      <c r="AO352" s="86"/>
    </row>
    <row r="353" spans="11:41" ht="20.100000000000001" customHeight="1">
      <c r="K353" s="86"/>
      <c r="L353" s="86"/>
      <c r="M353" s="86"/>
      <c r="N353" s="86"/>
      <c r="O353" s="86"/>
      <c r="P353" s="86"/>
      <c r="Q353" s="86"/>
      <c r="R353" s="86"/>
      <c r="S353" s="86"/>
      <c r="T353" s="86"/>
      <c r="U353" s="86"/>
      <c r="V353" s="86"/>
      <c r="W353" s="86"/>
      <c r="X353" s="86"/>
      <c r="Y353" s="86"/>
      <c r="Z353" s="86"/>
      <c r="AA353" s="86"/>
      <c r="AB353" s="86"/>
      <c r="AC353" s="86"/>
      <c r="AD353" s="86"/>
      <c r="AE353" s="86"/>
      <c r="AF353" s="86"/>
      <c r="AG353" s="86"/>
      <c r="AH353" s="86"/>
      <c r="AI353" s="86"/>
      <c r="AJ353" s="86"/>
      <c r="AK353" s="86"/>
      <c r="AL353" s="86"/>
      <c r="AM353" s="86"/>
      <c r="AN353" s="86"/>
      <c r="AO353" s="86"/>
    </row>
    <row r="354" spans="11:41" ht="20.100000000000001" customHeight="1">
      <c r="K354" s="86"/>
      <c r="L354" s="86"/>
      <c r="M354" s="86"/>
      <c r="N354" s="86"/>
      <c r="O354" s="86"/>
      <c r="P354" s="86"/>
      <c r="Q354" s="86"/>
      <c r="R354" s="86"/>
      <c r="S354" s="86"/>
      <c r="T354" s="86"/>
      <c r="U354" s="86"/>
      <c r="V354" s="86"/>
      <c r="W354" s="86"/>
      <c r="X354" s="86"/>
      <c r="Y354" s="86"/>
      <c r="Z354" s="86"/>
      <c r="AA354" s="86"/>
      <c r="AB354" s="86"/>
      <c r="AC354" s="86"/>
      <c r="AD354" s="86"/>
      <c r="AE354" s="86"/>
      <c r="AF354" s="86"/>
      <c r="AG354" s="86"/>
      <c r="AH354" s="86"/>
      <c r="AI354" s="86"/>
      <c r="AJ354" s="86"/>
      <c r="AK354" s="86"/>
      <c r="AL354" s="86"/>
      <c r="AM354" s="86"/>
      <c r="AN354" s="86"/>
      <c r="AO354" s="86"/>
    </row>
    <row r="355" spans="11:41" ht="20.100000000000001" customHeight="1">
      <c r="K355" s="86"/>
      <c r="L355" s="86"/>
      <c r="M355" s="86"/>
      <c r="N355" s="86"/>
      <c r="O355" s="86"/>
      <c r="P355" s="86"/>
      <c r="Q355" s="86"/>
      <c r="R355" s="86"/>
      <c r="S355" s="86"/>
      <c r="T355" s="86"/>
      <c r="U355" s="86"/>
      <c r="V355" s="86"/>
      <c r="W355" s="86"/>
      <c r="X355" s="86"/>
      <c r="Y355" s="86"/>
      <c r="Z355" s="86"/>
      <c r="AA355" s="86"/>
      <c r="AB355" s="86"/>
      <c r="AC355" s="86"/>
      <c r="AD355" s="86"/>
      <c r="AE355" s="86"/>
      <c r="AF355" s="86"/>
      <c r="AG355" s="86"/>
      <c r="AH355" s="86"/>
      <c r="AI355" s="86"/>
      <c r="AJ355" s="86"/>
      <c r="AK355" s="86"/>
      <c r="AL355" s="86"/>
      <c r="AM355" s="86"/>
      <c r="AN355" s="86"/>
      <c r="AO355" s="86"/>
    </row>
    <row r="356" spans="11:41" ht="20.100000000000001" customHeight="1">
      <c r="K356" s="86"/>
      <c r="L356" s="86"/>
      <c r="M356" s="86"/>
      <c r="N356" s="86"/>
      <c r="O356" s="86"/>
      <c r="P356" s="86"/>
      <c r="Q356" s="86"/>
      <c r="R356" s="86"/>
      <c r="S356" s="86"/>
      <c r="T356" s="86"/>
      <c r="U356" s="86"/>
      <c r="V356" s="86"/>
      <c r="W356" s="86"/>
      <c r="X356" s="86"/>
      <c r="Y356" s="86"/>
      <c r="Z356" s="86"/>
      <c r="AA356" s="86"/>
      <c r="AB356" s="86"/>
      <c r="AC356" s="86"/>
      <c r="AD356" s="86"/>
      <c r="AE356" s="86"/>
      <c r="AF356" s="86"/>
      <c r="AG356" s="86"/>
      <c r="AH356" s="86"/>
      <c r="AI356" s="86"/>
      <c r="AJ356" s="86"/>
      <c r="AK356" s="86"/>
      <c r="AL356" s="86"/>
      <c r="AM356" s="86"/>
      <c r="AN356" s="86"/>
      <c r="AO356" s="86"/>
    </row>
    <row r="357" spans="11:41" ht="20.100000000000001" customHeight="1"/>
    <row r="358" spans="11:41" ht="20.100000000000001" customHeight="1"/>
    <row r="359" spans="11:41" ht="20.100000000000001" customHeight="1"/>
    <row r="360" spans="11:41" ht="20.100000000000001" customHeight="1"/>
    <row r="361" spans="11:41" ht="20.100000000000001" customHeight="1"/>
    <row r="362" spans="11:41" ht="20.100000000000001" customHeight="1"/>
    <row r="363" spans="11:41" ht="20.100000000000001" customHeight="1"/>
    <row r="364" spans="11:41" ht="20.100000000000001" customHeight="1"/>
    <row r="365" spans="11:41" ht="20.100000000000001" customHeight="1"/>
    <row r="366" spans="11:41" ht="20.100000000000001" customHeight="1"/>
    <row r="367" spans="11:41" ht="20.100000000000001" customHeight="1"/>
    <row r="368" spans="11:41" ht="20.100000000000001" customHeight="1"/>
    <row r="369" ht="20.100000000000001" customHeight="1"/>
    <row r="370" ht="20.100000000000001" customHeight="1"/>
    <row r="371" ht="20.100000000000001" customHeight="1"/>
    <row r="372" ht="20.100000000000001" customHeight="1"/>
    <row r="373" ht="20.100000000000001" customHeight="1"/>
  </sheetData>
  <mergeCells count="91">
    <mergeCell ref="G329:H329"/>
    <mergeCell ref="G330:H330"/>
    <mergeCell ref="G337:H337"/>
    <mergeCell ref="G338:H338"/>
    <mergeCell ref="G333:H333"/>
    <mergeCell ref="G334:H334"/>
    <mergeCell ref="G335:H335"/>
    <mergeCell ref="G336:H336"/>
    <mergeCell ref="G331:H331"/>
    <mergeCell ref="G332:H332"/>
    <mergeCell ref="G320:H320"/>
    <mergeCell ref="G321:H321"/>
    <mergeCell ref="G322:H322"/>
    <mergeCell ref="G290:H290"/>
    <mergeCell ref="G291:H291"/>
    <mergeCell ref="G292:H292"/>
    <mergeCell ref="G318:H318"/>
    <mergeCell ref="G199:H199"/>
    <mergeCell ref="G198:H198"/>
    <mergeCell ref="G286:H286"/>
    <mergeCell ref="E276:F276"/>
    <mergeCell ref="E275:F275"/>
    <mergeCell ref="F226:G226"/>
    <mergeCell ref="F227:G227"/>
    <mergeCell ref="G275:H275"/>
    <mergeCell ref="G203:H203"/>
    <mergeCell ref="F225:G225"/>
    <mergeCell ref="G284:H284"/>
    <mergeCell ref="G285:H285"/>
    <mergeCell ref="G133:H133"/>
    <mergeCell ref="G134:H134"/>
    <mergeCell ref="G135:H135"/>
    <mergeCell ref="G136:H136"/>
    <mergeCell ref="G288:H288"/>
    <mergeCell ref="G201:H201"/>
    <mergeCell ref="G202:H202"/>
    <mergeCell ref="G272:H272"/>
    <mergeCell ref="G273:H273"/>
    <mergeCell ref="G276:H276"/>
    <mergeCell ref="G283:H283"/>
    <mergeCell ref="G192:H192"/>
    <mergeCell ref="G193:H193"/>
    <mergeCell ref="G204:H204"/>
    <mergeCell ref="G205:H205"/>
    <mergeCell ref="G200:H200"/>
    <mergeCell ref="E322:F322"/>
    <mergeCell ref="E318:F318"/>
    <mergeCell ref="E319:F319"/>
    <mergeCell ref="E320:F320"/>
    <mergeCell ref="E321:F321"/>
    <mergeCell ref="G289:H289"/>
    <mergeCell ref="G287:H287"/>
    <mergeCell ref="G319:H319"/>
    <mergeCell ref="F228:G228"/>
    <mergeCell ref="F229:G229"/>
    <mergeCell ref="E272:F272"/>
    <mergeCell ref="E273:F273"/>
    <mergeCell ref="E274:F274"/>
    <mergeCell ref="G274:H274"/>
    <mergeCell ref="E136:F136"/>
    <mergeCell ref="E137:F137"/>
    <mergeCell ref="E180:F180"/>
    <mergeCell ref="E181:F181"/>
    <mergeCell ref="D85:E85"/>
    <mergeCell ref="E133:F133"/>
    <mergeCell ref="E134:F134"/>
    <mergeCell ref="E135:F135"/>
    <mergeCell ref="D86:E86"/>
    <mergeCell ref="E183:F183"/>
    <mergeCell ref="E184:F184"/>
    <mergeCell ref="G137:H137"/>
    <mergeCell ref="G191:H191"/>
    <mergeCell ref="G197:H197"/>
    <mergeCell ref="G194:H194"/>
    <mergeCell ref="G195:H195"/>
    <mergeCell ref="G196:H196"/>
    <mergeCell ref="E182:F182"/>
    <mergeCell ref="G180:H180"/>
    <mergeCell ref="G181:H181"/>
    <mergeCell ref="G182:H182"/>
    <mergeCell ref="G183:H183"/>
    <mergeCell ref="G184:H184"/>
    <mergeCell ref="J3:K3"/>
    <mergeCell ref="A48:B48"/>
    <mergeCell ref="D83:E83"/>
    <mergeCell ref="D84:E84"/>
    <mergeCell ref="A49:B49"/>
    <mergeCell ref="A50:B50"/>
    <mergeCell ref="A51:B51"/>
    <mergeCell ref="A52:B52"/>
    <mergeCell ref="D82:E82"/>
  </mergeCells>
  <phoneticPr fontId="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5" fitToHeight="3" orientation="portrait" r:id="rId1"/>
  <headerFooter alignWithMargins="0"/>
  <rowBreaks count="5" manualBreakCount="5">
    <brk id="73" max="9" man="1"/>
    <brk id="119" max="9" man="1"/>
    <brk id="211" max="9" man="1"/>
    <brk id="257" max="9" man="1"/>
    <brk id="303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38</vt:i4>
      </vt:variant>
      <vt:variant>
        <vt:lpstr>이름이 지정된 범위</vt:lpstr>
      </vt:variant>
      <vt:variant>
        <vt:i4>37</vt:i4>
      </vt:variant>
    </vt:vector>
  </HeadingPairs>
  <TitlesOfParts>
    <vt:vector size="75" baseType="lpstr">
      <vt:lpstr>1.상수사용량</vt:lpstr>
      <vt:lpstr>2.상수원단위</vt:lpstr>
      <vt:lpstr>3.유수율</vt:lpstr>
      <vt:lpstr>3.영업용수율</vt:lpstr>
      <vt:lpstr>4.논산시추계(10년)</vt:lpstr>
      <vt:lpstr>4.동지역추계(10년)</vt:lpstr>
      <vt:lpstr>4.읍지역추계(10년)</vt:lpstr>
      <vt:lpstr>4.면지역추계(10년)</vt:lpstr>
      <vt:lpstr>논산시 추계</vt:lpstr>
      <vt:lpstr>논산시 추계(10년)</vt:lpstr>
      <vt:lpstr>논산시 추계(5년)</vt:lpstr>
      <vt:lpstr>논산시 용도별 추계 10년(군부대제외)</vt:lpstr>
      <vt:lpstr>논산시 용도별 추계 5년(군부대제외)</vt:lpstr>
      <vt:lpstr>강경읍 추계 10년</vt:lpstr>
      <vt:lpstr>연무읍 추계 10년</vt:lpstr>
      <vt:lpstr>성동면 추계 10년</vt:lpstr>
      <vt:lpstr>광석면 추계 10년</vt:lpstr>
      <vt:lpstr>노성면 추계 10년</vt:lpstr>
      <vt:lpstr>상월면 추계 10년</vt:lpstr>
      <vt:lpstr>부적면 추계 10년</vt:lpstr>
      <vt:lpstr>연산면 추계 10년</vt:lpstr>
      <vt:lpstr>별곡면 추계 10년</vt:lpstr>
      <vt:lpstr>양촌면 추계 10년</vt:lpstr>
      <vt:lpstr>가야곡면 추계 10년</vt:lpstr>
      <vt:lpstr>은진면 추계 10년</vt:lpstr>
      <vt:lpstr>채운면 추계 10년</vt:lpstr>
      <vt:lpstr>동지역 추계 10년</vt:lpstr>
      <vt:lpstr>5.급수원단위</vt:lpstr>
      <vt:lpstr>참고-&gt;</vt:lpstr>
      <vt:lpstr>Sheet1</vt:lpstr>
      <vt:lpstr>급수실적 </vt:lpstr>
      <vt:lpstr>표준(21)</vt:lpstr>
      <vt:lpstr>유수율계획</vt:lpstr>
      <vt:lpstr>유수율현황</vt:lpstr>
      <vt:lpstr>유수율적용 원단위</vt:lpstr>
      <vt:lpstr>첨두부하율 결정</vt:lpstr>
      <vt:lpstr>첨두부하율 결정원단위</vt:lpstr>
      <vt:lpstr>원단위결정</vt:lpstr>
      <vt:lpstr>'1.상수사용량'!Print_Area</vt:lpstr>
      <vt:lpstr>'2.상수원단위'!Print_Area</vt:lpstr>
      <vt:lpstr>'3.유수율'!Print_Area</vt:lpstr>
      <vt:lpstr>'4.논산시추계(10년)'!Print_Area</vt:lpstr>
      <vt:lpstr>'4.동지역추계(10년)'!Print_Area</vt:lpstr>
      <vt:lpstr>'4.면지역추계(10년)'!Print_Area</vt:lpstr>
      <vt:lpstr>'4.읍지역추계(10년)'!Print_Area</vt:lpstr>
      <vt:lpstr>'5.급수원단위'!Print_Area</vt:lpstr>
      <vt:lpstr>'가야곡면 추계 10년'!Print_Area</vt:lpstr>
      <vt:lpstr>'강경읍 추계 10년'!Print_Area</vt:lpstr>
      <vt:lpstr>'광석면 추계 10년'!Print_Area</vt:lpstr>
      <vt:lpstr>'급수실적 '!Print_Area</vt:lpstr>
      <vt:lpstr>'노성면 추계 10년'!Print_Area</vt:lpstr>
      <vt:lpstr>'논산시 용도별 추계 10년(군부대제외)'!Print_Area</vt:lpstr>
      <vt:lpstr>'논산시 용도별 추계 5년(군부대제외)'!Print_Area</vt:lpstr>
      <vt:lpstr>'논산시 추계'!Print_Area</vt:lpstr>
      <vt:lpstr>'논산시 추계(10년)'!Print_Area</vt:lpstr>
      <vt:lpstr>'논산시 추계(5년)'!Print_Area</vt:lpstr>
      <vt:lpstr>'동지역 추계 10년'!Print_Area</vt:lpstr>
      <vt:lpstr>'별곡면 추계 10년'!Print_Area</vt:lpstr>
      <vt:lpstr>'부적면 추계 10년'!Print_Area</vt:lpstr>
      <vt:lpstr>'상월면 추계 10년'!Print_Area</vt:lpstr>
      <vt:lpstr>'성동면 추계 10년'!Print_Area</vt:lpstr>
      <vt:lpstr>'양촌면 추계 10년'!Print_Area</vt:lpstr>
      <vt:lpstr>'연무읍 추계 10년'!Print_Area</vt:lpstr>
      <vt:lpstr>'연산면 추계 10년'!Print_Area</vt:lpstr>
      <vt:lpstr>원단위결정!Print_Area</vt:lpstr>
      <vt:lpstr>유수율계획!Print_Area</vt:lpstr>
      <vt:lpstr>'유수율적용 원단위'!Print_Area</vt:lpstr>
      <vt:lpstr>유수율현황!Print_Area</vt:lpstr>
      <vt:lpstr>'은진면 추계 10년'!Print_Area</vt:lpstr>
      <vt:lpstr>'채운면 추계 10년'!Print_Area</vt:lpstr>
      <vt:lpstr>'첨두부하율 결정'!Print_Area</vt:lpstr>
      <vt:lpstr>'첨두부하율 결정원단위'!Print_Area</vt:lpstr>
      <vt:lpstr>'표준(21)'!Print_Area</vt:lpstr>
      <vt:lpstr>'1.상수사용량'!Print_Titles</vt:lpstr>
      <vt:lpstr>'2.상수원단위'!Print_Titles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장은철</dc:creator>
  <cp:lastModifiedBy>admin</cp:lastModifiedBy>
  <cp:lastPrinted>2016-01-19T13:39:50Z</cp:lastPrinted>
  <dcterms:created xsi:type="dcterms:W3CDTF">2008-10-02T04:42:38Z</dcterms:created>
  <dcterms:modified xsi:type="dcterms:W3CDTF">2016-04-30T08:45:54Z</dcterms:modified>
</cp:coreProperties>
</file>